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fect + plan-20240205T013132Z-001\"/>
    </mc:Choice>
  </mc:AlternateContent>
  <bookViews>
    <workbookView xWindow="0" yWindow="0" windowWidth="28800" windowHeight="12330" firstSheet="3" activeTab="11"/>
  </bookViews>
  <sheets>
    <sheet name="Apr_23" sheetId="45" r:id="rId1"/>
    <sheet name="May_23" sheetId="46" r:id="rId2"/>
    <sheet name="Jun_23" sheetId="47" r:id="rId3"/>
    <sheet name="Jul_23" sheetId="48" r:id="rId4"/>
    <sheet name="Aug_23" sheetId="49" r:id="rId5"/>
    <sheet name="Sep_23" sheetId="50" r:id="rId6"/>
    <sheet name="Oct_23" sheetId="51" r:id="rId7"/>
    <sheet name="Nov_23" sheetId="52" r:id="rId8"/>
    <sheet name="Dec_23" sheetId="53" r:id="rId9"/>
    <sheet name="Jan_24" sheetId="54" r:id="rId10"/>
    <sheet name="Feb_24" sheetId="55" r:id="rId11"/>
    <sheet name="Mar_24" sheetId="56" r:id="rId12"/>
  </sheets>
  <externalReferences>
    <externalReference r:id="rId13"/>
  </externalReferences>
  <definedNames>
    <definedName name="Excel_BuiltIn_Print_Area_0" localSheetId="0">#REF!</definedName>
    <definedName name="Excel_BuiltIn_Print_Area_0" localSheetId="4">#REF!</definedName>
    <definedName name="Excel_BuiltIn_Print_Area_0" localSheetId="8">#REF!</definedName>
    <definedName name="Excel_BuiltIn_Print_Area_0" localSheetId="10">#REF!</definedName>
    <definedName name="Excel_BuiltIn_Print_Area_0" localSheetId="9">#REF!</definedName>
    <definedName name="Excel_BuiltIn_Print_Area_0" localSheetId="3">#REF!</definedName>
    <definedName name="Excel_BuiltIn_Print_Area_0" localSheetId="2">#REF!</definedName>
    <definedName name="Excel_BuiltIn_Print_Area_0" localSheetId="11">#REF!</definedName>
    <definedName name="Excel_BuiltIn_Print_Area_0" localSheetId="1">#REF!</definedName>
    <definedName name="Excel_BuiltIn_Print_Area_0" localSheetId="7">#REF!</definedName>
    <definedName name="Excel_BuiltIn_Print_Area_0" localSheetId="6">#REF!</definedName>
    <definedName name="Excel_BuiltIn_Print_Area_0" localSheetId="5">#REF!</definedName>
    <definedName name="Jun_19" localSheetId="0">#REF!</definedName>
    <definedName name="Jun_19" localSheetId="4">#REF!</definedName>
    <definedName name="Jun_19" localSheetId="8">#REF!</definedName>
    <definedName name="Jun_19" localSheetId="10">#REF!</definedName>
    <definedName name="Jun_19" localSheetId="9">#REF!</definedName>
    <definedName name="Jun_19" localSheetId="3">#REF!</definedName>
    <definedName name="Jun_19" localSheetId="2">#REF!</definedName>
    <definedName name="Jun_19" localSheetId="11">#REF!</definedName>
    <definedName name="Jun_19" localSheetId="1">#REF!</definedName>
    <definedName name="Jun_19" localSheetId="7">#REF!</definedName>
    <definedName name="Jun_19" localSheetId="6">#REF!</definedName>
    <definedName name="Jun_19" localSheetId="5">#REF!</definedName>
    <definedName name="_xlnm.Print_Area" localSheetId="0">Apr_23!$A$1:$AK$320</definedName>
    <definedName name="_xlnm.Print_Area" localSheetId="4">Aug_23!$A$1:$AK$321</definedName>
    <definedName name="_xlnm.Print_Area" localSheetId="8">Dec_23!$A$1:$AK$321</definedName>
    <definedName name="_xlnm.Print_Area" localSheetId="10">Feb_24!$A$1:$AK$321</definedName>
    <definedName name="_xlnm.Print_Area" localSheetId="9">Jan_24!$A$1:$AK$320</definedName>
    <definedName name="_xlnm.Print_Area" localSheetId="3">Jul_23!$A$1:$AK$321</definedName>
    <definedName name="_xlnm.Print_Area" localSheetId="2">Jun_23!$A$1:$AK$321</definedName>
    <definedName name="_xlnm.Print_Area" localSheetId="11">Mar_24!$A$1:$AK$320</definedName>
    <definedName name="_xlnm.Print_Area" localSheetId="1">May_23!$A$1:$AK$321</definedName>
    <definedName name="_xlnm.Print_Area" localSheetId="7">Nov_23!$A$1:$AK$320</definedName>
    <definedName name="_xlnm.Print_Area" localSheetId="6">Oct_23!$A$1:$AK$320</definedName>
    <definedName name="_xlnm.Print_Area" localSheetId="5">Sep_23!$A$1:$AK$321</definedName>
    <definedName name="Print_Area_MI" localSheetId="0">#REF!</definedName>
    <definedName name="Print_Area_MI" localSheetId="4">#REF!</definedName>
    <definedName name="Print_Area_MI" localSheetId="8">#REF!</definedName>
    <definedName name="Print_Area_MI" localSheetId="10">#REF!</definedName>
    <definedName name="Print_Area_MI" localSheetId="9">#REF!</definedName>
    <definedName name="Print_Area_MI" localSheetId="3">#REF!</definedName>
    <definedName name="Print_Area_MI" localSheetId="2">#REF!</definedName>
    <definedName name="Print_Area_MI" localSheetId="11">#REF!</definedName>
    <definedName name="Print_Area_MI" localSheetId="1">#REF!</definedName>
    <definedName name="Print_Area_MI" localSheetId="7">#REF!</definedName>
    <definedName name="Print_Area_MI" localSheetId="6">#REF!</definedName>
    <definedName name="Print_Area_MI" localSheetId="5">#REF!</definedName>
    <definedName name="PRINT_AREA_MI___0" localSheetId="0">#REF!</definedName>
    <definedName name="PRINT_AREA_MI___0" localSheetId="4">#REF!</definedName>
    <definedName name="PRINT_AREA_MI___0" localSheetId="8">#REF!</definedName>
    <definedName name="PRINT_AREA_MI___0" localSheetId="10">#REF!</definedName>
    <definedName name="PRINT_AREA_MI___0" localSheetId="9">#REF!</definedName>
    <definedName name="PRINT_AREA_MI___0" localSheetId="3">#REF!</definedName>
    <definedName name="PRINT_AREA_MI___0" localSheetId="2">#REF!</definedName>
    <definedName name="PRINT_AREA_MI___0" localSheetId="11">#REF!</definedName>
    <definedName name="PRINT_AREA_MI___0" localSheetId="1">#REF!</definedName>
    <definedName name="PRINT_AREA_MI___0" localSheetId="7">#REF!</definedName>
    <definedName name="PRINT_AREA_MI___0" localSheetId="6">#REF!</definedName>
    <definedName name="PRINT_AREA_MI___0" localSheetId="5">#REF!</definedName>
    <definedName name="Print_Area_MI___1" localSheetId="0">Apr_23!$G$8:$AK$316</definedName>
    <definedName name="Print_Area_MI___1" localSheetId="4">Aug_23!$G$8:$AK$316</definedName>
    <definedName name="Print_Area_MI___1" localSheetId="8">Dec_23!$G$8:$AK$316</definedName>
    <definedName name="Print_Area_MI___1" localSheetId="10">Feb_24!$G$8:$AK$316</definedName>
    <definedName name="Print_Area_MI___1" localSheetId="9">Jan_24!$G$8:$AK$316</definedName>
    <definedName name="Print_Area_MI___1" localSheetId="3">Jul_23!$G$8:$AK$316</definedName>
    <definedName name="Print_Area_MI___1" localSheetId="2">Jun_23!$G$8:$AK$316</definedName>
    <definedName name="Print_Area_MI___1" localSheetId="11">Mar_24!$G$8:$AK$316</definedName>
    <definedName name="Print_Area_MI___1" localSheetId="1">May_23!$G$8:$AK$316</definedName>
    <definedName name="Print_Area_MI___1" localSheetId="7">Nov_23!$G$8:$AK$316</definedName>
    <definedName name="Print_Area_MI___1" localSheetId="6">Oct_23!$G$8:$AK$316</definedName>
    <definedName name="Print_Area_MI___1" localSheetId="5">Sep_23!$G$8:$AK$316</definedName>
    <definedName name="Print_Area_MI___2" localSheetId="0">#REF!</definedName>
    <definedName name="Print_Area_MI___2" localSheetId="4">#REF!</definedName>
    <definedName name="Print_Area_MI___2" localSheetId="8">#REF!</definedName>
    <definedName name="Print_Area_MI___2" localSheetId="10">#REF!</definedName>
    <definedName name="Print_Area_MI___2" localSheetId="9">#REF!</definedName>
    <definedName name="Print_Area_MI___2" localSheetId="3">#REF!</definedName>
    <definedName name="Print_Area_MI___2" localSheetId="2">#REF!</definedName>
    <definedName name="Print_Area_MI___2" localSheetId="11">#REF!</definedName>
    <definedName name="Print_Area_MI___2" localSheetId="1">#REF!</definedName>
    <definedName name="Print_Area_MI___2" localSheetId="7">#REF!</definedName>
    <definedName name="Print_Area_MI___2" localSheetId="6">#REF!</definedName>
    <definedName name="Print_Area_MI___2" localSheetId="5">#REF!</definedName>
    <definedName name="Print_Area_MI___3" localSheetId="0">#REF!</definedName>
    <definedName name="Print_Area_MI___3" localSheetId="4">#REF!</definedName>
    <definedName name="Print_Area_MI___3" localSheetId="8">#REF!</definedName>
    <definedName name="Print_Area_MI___3" localSheetId="10">#REF!</definedName>
    <definedName name="Print_Area_MI___3" localSheetId="9">#REF!</definedName>
    <definedName name="Print_Area_MI___3" localSheetId="3">#REF!</definedName>
    <definedName name="Print_Area_MI___3" localSheetId="2">#REF!</definedName>
    <definedName name="Print_Area_MI___3" localSheetId="11">#REF!</definedName>
    <definedName name="Print_Area_MI___3" localSheetId="1">#REF!</definedName>
    <definedName name="Print_Area_MI___3" localSheetId="7">#REF!</definedName>
    <definedName name="Print_Area_MI___3" localSheetId="6">#REF!</definedName>
    <definedName name="Print_Area_MI___3" localSheetId="5">#REF!</definedName>
    <definedName name="Print_Area_MI___4" localSheetId="0">#REF!</definedName>
    <definedName name="Print_Area_MI___4" localSheetId="4">#REF!</definedName>
    <definedName name="Print_Area_MI___4" localSheetId="8">#REF!</definedName>
    <definedName name="Print_Area_MI___4" localSheetId="10">#REF!</definedName>
    <definedName name="Print_Area_MI___4" localSheetId="9">#REF!</definedName>
    <definedName name="Print_Area_MI___4" localSheetId="3">#REF!</definedName>
    <definedName name="Print_Area_MI___4" localSheetId="2">#REF!</definedName>
    <definedName name="Print_Area_MI___4" localSheetId="11">#REF!</definedName>
    <definedName name="Print_Area_MI___4" localSheetId="1">#REF!</definedName>
    <definedName name="Print_Area_MI___4" localSheetId="7">#REF!</definedName>
    <definedName name="Print_Area_MI___4" localSheetId="6">#REF!</definedName>
    <definedName name="Print_Area_MI___4" localSheetId="5">#REF!</definedName>
    <definedName name="Print_Area_MI___6" localSheetId="0">#REF!</definedName>
    <definedName name="Print_Area_MI___6" localSheetId="4">#REF!</definedName>
    <definedName name="Print_Area_MI___6" localSheetId="8">#REF!</definedName>
    <definedName name="Print_Area_MI___6" localSheetId="10">#REF!</definedName>
    <definedName name="Print_Area_MI___6" localSheetId="9">#REF!</definedName>
    <definedName name="Print_Area_MI___6" localSheetId="3">#REF!</definedName>
    <definedName name="Print_Area_MI___6" localSheetId="2">#REF!</definedName>
    <definedName name="Print_Area_MI___6" localSheetId="11">#REF!</definedName>
    <definedName name="Print_Area_MI___6" localSheetId="1">#REF!</definedName>
    <definedName name="Print_Area_MI___6" localSheetId="7">#REF!</definedName>
    <definedName name="Print_Area_MI___6" localSheetId="6">#REF!</definedName>
    <definedName name="Print_Area_MI___6" localSheetId="5">#REF!</definedName>
    <definedName name="Print_Area_MI___7" localSheetId="0">#REF!</definedName>
    <definedName name="Print_Area_MI___7" localSheetId="4">#REF!</definedName>
    <definedName name="Print_Area_MI___7" localSheetId="8">#REF!</definedName>
    <definedName name="Print_Area_MI___7" localSheetId="10">#REF!</definedName>
    <definedName name="Print_Area_MI___7" localSheetId="9">#REF!</definedName>
    <definedName name="Print_Area_MI___7" localSheetId="3">#REF!</definedName>
    <definedName name="Print_Area_MI___7" localSheetId="2">#REF!</definedName>
    <definedName name="Print_Area_MI___7" localSheetId="11">#REF!</definedName>
    <definedName name="Print_Area_MI___7" localSheetId="1">#REF!</definedName>
    <definedName name="Print_Area_MI___7" localSheetId="7">#REF!</definedName>
    <definedName name="Print_Area_MI___7" localSheetId="6">#REF!</definedName>
    <definedName name="Print_Area_MI___7" localSheetId="5">#REF!</definedName>
    <definedName name="Print_Area_MI___8" localSheetId="0">#REF!</definedName>
    <definedName name="Print_Area_MI___8" localSheetId="4">#REF!</definedName>
    <definedName name="Print_Area_MI___8" localSheetId="8">#REF!</definedName>
    <definedName name="Print_Area_MI___8" localSheetId="10">#REF!</definedName>
    <definedName name="Print_Area_MI___8" localSheetId="9">#REF!</definedName>
    <definedName name="Print_Area_MI___8" localSheetId="3">#REF!</definedName>
    <definedName name="Print_Area_MI___8" localSheetId="2">#REF!</definedName>
    <definedName name="Print_Area_MI___8" localSheetId="11">#REF!</definedName>
    <definedName name="Print_Area_MI___8" localSheetId="1">#REF!</definedName>
    <definedName name="Print_Area_MI___8" localSheetId="7">#REF!</definedName>
    <definedName name="Print_Area_MI___8" localSheetId="6">#REF!</definedName>
    <definedName name="Print_Area_MI___8" localSheetId="5">#REF!</definedName>
    <definedName name="Print_Area_MI___9" localSheetId="0">#REF!</definedName>
    <definedName name="Print_Area_MI___9" localSheetId="4">#REF!</definedName>
    <definedName name="Print_Area_MI___9" localSheetId="8">#REF!</definedName>
    <definedName name="Print_Area_MI___9" localSheetId="10">#REF!</definedName>
    <definedName name="Print_Area_MI___9" localSheetId="9">#REF!</definedName>
    <definedName name="Print_Area_MI___9" localSheetId="3">#REF!</definedName>
    <definedName name="Print_Area_MI___9" localSheetId="2">#REF!</definedName>
    <definedName name="Print_Area_MI___9" localSheetId="11">#REF!</definedName>
    <definedName name="Print_Area_MI___9" localSheetId="1">#REF!</definedName>
    <definedName name="Print_Area_MI___9" localSheetId="7">#REF!</definedName>
    <definedName name="Print_Area_MI___9" localSheetId="6">#REF!</definedName>
    <definedName name="Print_Area_MI___9" localSheetId="5">#REF!</definedName>
    <definedName name="_xlnm.Print_Titles" localSheetId="0">Apr_23!$1:$7</definedName>
    <definedName name="_xlnm.Print_Titles" localSheetId="4">Aug_23!$1:$7</definedName>
    <definedName name="_xlnm.Print_Titles" localSheetId="8">Dec_23!$1:$7</definedName>
    <definedName name="_xlnm.Print_Titles" localSheetId="10">Feb_24!$1:$7</definedName>
    <definedName name="_xlnm.Print_Titles" localSheetId="9">Jan_24!$1:$7</definedName>
    <definedName name="_xlnm.Print_Titles" localSheetId="3">Jul_23!$1:$7</definedName>
    <definedName name="_xlnm.Print_Titles" localSheetId="2">Jun_23!$1:$7</definedName>
    <definedName name="_xlnm.Print_Titles" localSheetId="11">Mar_24!$1:$7</definedName>
    <definedName name="_xlnm.Print_Titles" localSheetId="1">May_23!$1:$7</definedName>
    <definedName name="_xlnm.Print_Titles" localSheetId="7">Nov_23!$1:$7</definedName>
    <definedName name="_xlnm.Print_Titles" localSheetId="6">Oct_23!$1:$7</definedName>
    <definedName name="_xlnm.Print_Titles" localSheetId="5">Sep_23!$1:$7</definedName>
    <definedName name="Print_Titles_MI" localSheetId="0">#REF!</definedName>
    <definedName name="Print_Titles_MI" localSheetId="4">#REF!</definedName>
    <definedName name="Print_Titles_MI" localSheetId="8">#REF!</definedName>
    <definedName name="Print_Titles_MI" localSheetId="10">#REF!</definedName>
    <definedName name="Print_Titles_MI" localSheetId="9">#REF!</definedName>
    <definedName name="Print_Titles_MI" localSheetId="3">#REF!</definedName>
    <definedName name="Print_Titles_MI" localSheetId="2">#REF!</definedName>
    <definedName name="Print_Titles_MI" localSheetId="11">#REF!</definedName>
    <definedName name="Print_Titles_MI" localSheetId="1">#REF!</definedName>
    <definedName name="Print_Titles_MI" localSheetId="7">#REF!</definedName>
    <definedName name="Print_Titles_MI" localSheetId="6">#REF!</definedName>
    <definedName name="Print_Titles_MI" localSheetId="5">#REF!</definedName>
    <definedName name="Print_Titles_MI___1" localSheetId="0">Apr_23!$1:$7</definedName>
    <definedName name="Print_Titles_MI___1" localSheetId="4">Aug_23!$1:$7</definedName>
    <definedName name="Print_Titles_MI___1" localSheetId="8">Dec_23!$1:$7</definedName>
    <definedName name="Print_Titles_MI___1" localSheetId="10">Feb_24!$1:$7</definedName>
    <definedName name="Print_Titles_MI___1" localSheetId="9">Jan_24!$1:$7</definedName>
    <definedName name="Print_Titles_MI___1" localSheetId="3">Jul_23!$1:$7</definedName>
    <definedName name="Print_Titles_MI___1" localSheetId="2">Jun_23!$1:$7</definedName>
    <definedName name="Print_Titles_MI___1" localSheetId="11">Mar_24!$1:$7</definedName>
    <definedName name="Print_Titles_MI___1" localSheetId="1">May_23!$1:$7</definedName>
    <definedName name="Print_Titles_MI___1" localSheetId="7">Nov_23!$1:$7</definedName>
    <definedName name="Print_Titles_MI___1" localSheetId="6">Oct_23!$1:$7</definedName>
    <definedName name="Print_Titles_MI___1" localSheetId="5">Sep_23!$1:$7</definedName>
    <definedName name="Print_Titles_MI___2" localSheetId="0">#REF!</definedName>
    <definedName name="Print_Titles_MI___2" localSheetId="4">#REF!</definedName>
    <definedName name="Print_Titles_MI___2" localSheetId="8">#REF!</definedName>
    <definedName name="Print_Titles_MI___2" localSheetId="10">#REF!</definedName>
    <definedName name="Print_Titles_MI___2" localSheetId="9">#REF!</definedName>
    <definedName name="Print_Titles_MI___2" localSheetId="3">#REF!</definedName>
    <definedName name="Print_Titles_MI___2" localSheetId="2">#REF!</definedName>
    <definedName name="Print_Titles_MI___2" localSheetId="11">#REF!</definedName>
    <definedName name="Print_Titles_MI___2" localSheetId="1">#REF!</definedName>
    <definedName name="Print_Titles_MI___2" localSheetId="7">#REF!</definedName>
    <definedName name="Print_Titles_MI___2" localSheetId="6">#REF!</definedName>
    <definedName name="Print_Titles_MI___2" localSheetId="5">#REF!</definedName>
    <definedName name="Print_Titles_MI___3" localSheetId="0">#REF!</definedName>
    <definedName name="Print_Titles_MI___3" localSheetId="4">#REF!</definedName>
    <definedName name="Print_Titles_MI___3" localSheetId="8">#REF!</definedName>
    <definedName name="Print_Titles_MI___3" localSheetId="10">#REF!</definedName>
    <definedName name="Print_Titles_MI___3" localSheetId="9">#REF!</definedName>
    <definedName name="Print_Titles_MI___3" localSheetId="3">#REF!</definedName>
    <definedName name="Print_Titles_MI___3" localSheetId="2">#REF!</definedName>
    <definedName name="Print_Titles_MI___3" localSheetId="11">#REF!</definedName>
    <definedName name="Print_Titles_MI___3" localSheetId="1">#REF!</definedName>
    <definedName name="Print_Titles_MI___3" localSheetId="7">#REF!</definedName>
    <definedName name="Print_Titles_MI___3" localSheetId="6">#REF!</definedName>
    <definedName name="Print_Titles_MI___3" localSheetId="5">#REF!</definedName>
    <definedName name="Print_Titles_MI___4" localSheetId="0">#REF!</definedName>
    <definedName name="Print_Titles_MI___4" localSheetId="4">#REF!</definedName>
    <definedName name="Print_Titles_MI___4" localSheetId="8">#REF!</definedName>
    <definedName name="Print_Titles_MI___4" localSheetId="10">#REF!</definedName>
    <definedName name="Print_Titles_MI___4" localSheetId="9">#REF!</definedName>
    <definedName name="Print_Titles_MI___4" localSheetId="3">#REF!</definedName>
    <definedName name="Print_Titles_MI___4" localSheetId="2">#REF!</definedName>
    <definedName name="Print_Titles_MI___4" localSheetId="11">#REF!</definedName>
    <definedName name="Print_Titles_MI___4" localSheetId="1">#REF!</definedName>
    <definedName name="Print_Titles_MI___4" localSheetId="7">#REF!</definedName>
    <definedName name="Print_Titles_MI___4" localSheetId="6">#REF!</definedName>
    <definedName name="Print_Titles_MI___4" localSheetId="5">#REF!</definedName>
    <definedName name="Print_Titles_MI___6" localSheetId="0">#REF!</definedName>
    <definedName name="Print_Titles_MI___6" localSheetId="4">#REF!</definedName>
    <definedName name="Print_Titles_MI___6" localSheetId="8">#REF!</definedName>
    <definedName name="Print_Titles_MI___6" localSheetId="10">#REF!</definedName>
    <definedName name="Print_Titles_MI___6" localSheetId="9">#REF!</definedName>
    <definedName name="Print_Titles_MI___6" localSheetId="3">#REF!</definedName>
    <definedName name="Print_Titles_MI___6" localSheetId="2">#REF!</definedName>
    <definedName name="Print_Titles_MI___6" localSheetId="11">#REF!</definedName>
    <definedName name="Print_Titles_MI___6" localSheetId="1">#REF!</definedName>
    <definedName name="Print_Titles_MI___6" localSheetId="7">#REF!</definedName>
    <definedName name="Print_Titles_MI___6" localSheetId="6">#REF!</definedName>
    <definedName name="Print_Titles_MI___6" localSheetId="5">#REF!</definedName>
    <definedName name="Print_Titles_MI___7" localSheetId="0">#REF!</definedName>
    <definedName name="Print_Titles_MI___7" localSheetId="4">#REF!</definedName>
    <definedName name="Print_Titles_MI___7" localSheetId="8">#REF!</definedName>
    <definedName name="Print_Titles_MI___7" localSheetId="10">#REF!</definedName>
    <definedName name="Print_Titles_MI___7" localSheetId="9">#REF!</definedName>
    <definedName name="Print_Titles_MI___7" localSheetId="3">#REF!</definedName>
    <definedName name="Print_Titles_MI___7" localSheetId="2">#REF!</definedName>
    <definedName name="Print_Titles_MI___7" localSheetId="11">#REF!</definedName>
    <definedName name="Print_Titles_MI___7" localSheetId="1">#REF!</definedName>
    <definedName name="Print_Titles_MI___7" localSheetId="7">#REF!</definedName>
    <definedName name="Print_Titles_MI___7" localSheetId="6">#REF!</definedName>
    <definedName name="Print_Titles_MI___7" localSheetId="5">#REF!</definedName>
    <definedName name="Print_Titles_MI___8" localSheetId="0">#REF!</definedName>
    <definedName name="Print_Titles_MI___8" localSheetId="4">#REF!</definedName>
    <definedName name="Print_Titles_MI___8" localSheetId="8">#REF!</definedName>
    <definedName name="Print_Titles_MI___8" localSheetId="10">#REF!</definedName>
    <definedName name="Print_Titles_MI___8" localSheetId="9">#REF!</definedName>
    <definedName name="Print_Titles_MI___8" localSheetId="3">#REF!</definedName>
    <definedName name="Print_Titles_MI___8" localSheetId="2">#REF!</definedName>
    <definedName name="Print_Titles_MI___8" localSheetId="11">#REF!</definedName>
    <definedName name="Print_Titles_MI___8" localSheetId="1">#REF!</definedName>
    <definedName name="Print_Titles_MI___8" localSheetId="7">#REF!</definedName>
    <definedName name="Print_Titles_MI___8" localSheetId="6">#REF!</definedName>
    <definedName name="Print_Titles_MI___8" localSheetId="5">#REF!</definedName>
    <definedName name="Print_Titles_MI___9" localSheetId="0">#REF!</definedName>
    <definedName name="Print_Titles_MI___9" localSheetId="4">#REF!</definedName>
    <definedName name="Print_Titles_MI___9" localSheetId="8">#REF!</definedName>
    <definedName name="Print_Titles_MI___9" localSheetId="10">#REF!</definedName>
    <definedName name="Print_Titles_MI___9" localSheetId="9">#REF!</definedName>
    <definedName name="Print_Titles_MI___9" localSheetId="3">#REF!</definedName>
    <definedName name="Print_Titles_MI___9" localSheetId="2">#REF!</definedName>
    <definedName name="Print_Titles_MI___9" localSheetId="11">#REF!</definedName>
    <definedName name="Print_Titles_MI___9" localSheetId="1">#REF!</definedName>
    <definedName name="Print_Titles_MI___9" localSheetId="7">#REF!</definedName>
    <definedName name="Print_Titles_MI___9" localSheetId="6">#REF!</definedName>
    <definedName name="Print_Titles_MI___9" localSheetId="5">#REF!</definedName>
    <definedName name="Z_1576BE89_DC8B_495C_84C8_97120B408417_.wvu.PrintArea" localSheetId="0" hidden="1">Apr_23!$A$1:$AK$320</definedName>
    <definedName name="Z_1576BE89_DC8B_495C_84C8_97120B408417_.wvu.PrintArea" localSheetId="4" hidden="1">Aug_23!$A$1:$AK$321</definedName>
    <definedName name="Z_1576BE89_DC8B_495C_84C8_97120B408417_.wvu.PrintArea" localSheetId="8" hidden="1">Dec_23!$A$1:$AK$321</definedName>
    <definedName name="Z_1576BE89_DC8B_495C_84C8_97120B408417_.wvu.PrintArea" localSheetId="10" hidden="1">Feb_24!$A$1:$AK$321</definedName>
    <definedName name="Z_1576BE89_DC8B_495C_84C8_97120B408417_.wvu.PrintArea" localSheetId="9" hidden="1">Jan_24!$A$1:$AK$320</definedName>
    <definedName name="Z_1576BE89_DC8B_495C_84C8_97120B408417_.wvu.PrintArea" localSheetId="3" hidden="1">Jul_23!$A$1:$AK$321</definedName>
    <definedName name="Z_1576BE89_DC8B_495C_84C8_97120B408417_.wvu.PrintArea" localSheetId="2" hidden="1">Jun_23!$A$1:$AK$321</definedName>
    <definedName name="Z_1576BE89_DC8B_495C_84C8_97120B408417_.wvu.PrintArea" localSheetId="11" hidden="1">Mar_24!$A$1:$AK$320</definedName>
    <definedName name="Z_1576BE89_DC8B_495C_84C8_97120B408417_.wvu.PrintArea" localSheetId="1" hidden="1">May_23!$A$1:$AK$321</definedName>
    <definedName name="Z_1576BE89_DC8B_495C_84C8_97120B408417_.wvu.PrintArea" localSheetId="7" hidden="1">Nov_23!$A$1:$AK$320</definedName>
    <definedName name="Z_1576BE89_DC8B_495C_84C8_97120B408417_.wvu.PrintArea" localSheetId="6" hidden="1">Oct_23!$A$1:$AK$320</definedName>
    <definedName name="Z_1576BE89_DC8B_495C_84C8_97120B408417_.wvu.PrintArea" localSheetId="5" hidden="1">Sep_23!$A$1:$AK$321</definedName>
    <definedName name="Z_1576BE89_DC8B_495C_84C8_97120B408417_.wvu.Rows" localSheetId="0" hidden="1">Apr_23!$38:$43,Apr_23!$48:$48,Apr_23!$51:$56,Apr_23!$65:$116,Apr_23!$129:$162,Apr_23!$199:$204,Apr_23!$211:$216,Apr_23!$225:$256,Apr_23!$269:$302</definedName>
    <definedName name="Z_1576BE89_DC8B_495C_84C8_97120B408417_.wvu.Rows" localSheetId="4" hidden="1">Aug_23!$38:$43,Aug_23!$48:$48,Aug_23!$51:$56,Aug_23!$65:$116,Aug_23!$129:$162,Aug_23!$199:$204,Aug_23!$211:$216,Aug_23!$225:$256,Aug_23!$269:$302</definedName>
    <definedName name="Z_1576BE89_DC8B_495C_84C8_97120B408417_.wvu.Rows" localSheetId="8" hidden="1">Dec_23!$38:$43,Dec_23!$48:$48,Dec_23!$51:$56,Dec_23!$65:$116,Dec_23!$129:$162,Dec_23!$199:$204,Dec_23!$211:$216,Dec_23!$225:$256,Dec_23!$269:$302</definedName>
    <definedName name="Z_1576BE89_DC8B_495C_84C8_97120B408417_.wvu.Rows" localSheetId="10" hidden="1">Feb_24!$38:$43,Feb_24!$48:$48,Feb_24!$51:$56,Feb_24!$65:$116,Feb_24!$129:$162,Feb_24!$199:$204,Feb_24!$211:$216,Feb_24!$225:$256,Feb_24!$269:$302</definedName>
    <definedName name="Z_1576BE89_DC8B_495C_84C8_97120B408417_.wvu.Rows" localSheetId="9" hidden="1">Jan_24!$38:$43,Jan_24!$48:$48,Jan_24!$51:$56,Jan_24!$65:$116,Jan_24!$129:$162,Jan_24!$199:$204,Jan_24!$211:$216,Jan_24!$225:$256,Jan_24!$269:$302</definedName>
    <definedName name="Z_1576BE89_DC8B_495C_84C8_97120B408417_.wvu.Rows" localSheetId="3" hidden="1">Jul_23!$38:$43,Jul_23!$48:$48,Jul_23!$51:$56,Jul_23!$65:$116,Jul_23!$129:$162,Jul_23!$199:$204,Jul_23!$211:$216,Jul_23!$225:$256,Jul_23!$269:$302</definedName>
    <definedName name="Z_1576BE89_DC8B_495C_84C8_97120B408417_.wvu.Rows" localSheetId="2" hidden="1">Jun_23!$38:$43,Jun_23!$48:$48,Jun_23!$51:$56,Jun_23!$65:$116,Jun_23!$129:$162,Jun_23!$199:$204,Jun_23!$211:$216,Jun_23!$225:$256,Jun_23!$269:$302</definedName>
    <definedName name="Z_1576BE89_DC8B_495C_84C8_97120B408417_.wvu.Rows" localSheetId="11" hidden="1">Mar_24!$38:$43,Mar_24!$48:$48,Mar_24!$51:$56,Mar_24!$65:$116,Mar_24!$129:$162,Mar_24!$199:$204,Mar_24!$211:$216,Mar_24!$225:$256,Mar_24!$269:$302</definedName>
    <definedName name="Z_1576BE89_DC8B_495C_84C8_97120B408417_.wvu.Rows" localSheetId="1" hidden="1">May_23!$38:$43,May_23!$48:$48,May_23!$51:$56,May_23!$65:$116,May_23!$129:$162,May_23!$199:$204,May_23!$211:$216,May_23!$225:$256,May_23!$269:$302</definedName>
    <definedName name="Z_1576BE89_DC8B_495C_84C8_97120B408417_.wvu.Rows" localSheetId="7" hidden="1">Nov_23!$38:$43,Nov_23!$48:$48,Nov_23!$51:$56,Nov_23!$65:$116,Nov_23!$129:$162,Nov_23!$199:$204,Nov_23!$211:$216,Nov_23!$225:$256,Nov_23!$269:$302</definedName>
    <definedName name="Z_1576BE89_DC8B_495C_84C8_97120B408417_.wvu.Rows" localSheetId="6" hidden="1">Oct_23!$38:$43,Oct_23!$48:$48,Oct_23!$51:$56,Oct_23!$65:$116,Oct_23!$129:$162,Oct_23!$199:$204,Oct_23!$211:$216,Oct_23!$225:$256,Oct_23!$269:$302</definedName>
    <definedName name="Z_1576BE89_DC8B_495C_84C8_97120B408417_.wvu.Rows" localSheetId="5" hidden="1">Sep_23!$38:$43,Sep_23!$48:$48,Sep_23!$51:$56,Sep_23!$65:$116,Sep_23!$129:$162,Sep_23!$199:$204,Sep_23!$211:$216,Sep_23!$225:$256,Sep_23!$269:$302</definedName>
    <definedName name="Z_4D07AB42_D028_4163_9B9C_2449EDA49F5B_.wvu.PrintArea" localSheetId="0" hidden="1">Apr_23!$A$1:$AK$320</definedName>
    <definedName name="Z_4D07AB42_D028_4163_9B9C_2449EDA49F5B_.wvu.PrintArea" localSheetId="4" hidden="1">Aug_23!$A$1:$AK$321</definedName>
    <definedName name="Z_4D07AB42_D028_4163_9B9C_2449EDA49F5B_.wvu.PrintArea" localSheetId="8" hidden="1">Dec_23!$A$1:$AK$321</definedName>
    <definedName name="Z_4D07AB42_D028_4163_9B9C_2449EDA49F5B_.wvu.PrintArea" localSheetId="10" hidden="1">Feb_24!$A$1:$AK$321</definedName>
    <definedName name="Z_4D07AB42_D028_4163_9B9C_2449EDA49F5B_.wvu.PrintArea" localSheetId="9" hidden="1">Jan_24!$A$1:$AK$320</definedName>
    <definedName name="Z_4D07AB42_D028_4163_9B9C_2449EDA49F5B_.wvu.PrintArea" localSheetId="3" hidden="1">Jul_23!$A$1:$AK$321</definedName>
    <definedName name="Z_4D07AB42_D028_4163_9B9C_2449EDA49F5B_.wvu.PrintArea" localSheetId="2" hidden="1">Jun_23!$A$1:$AK$321</definedName>
    <definedName name="Z_4D07AB42_D028_4163_9B9C_2449EDA49F5B_.wvu.PrintArea" localSheetId="11" hidden="1">Mar_24!$A$1:$AK$320</definedName>
    <definedName name="Z_4D07AB42_D028_4163_9B9C_2449EDA49F5B_.wvu.PrintArea" localSheetId="1" hidden="1">May_23!$A$1:$AK$321</definedName>
    <definedName name="Z_4D07AB42_D028_4163_9B9C_2449EDA49F5B_.wvu.PrintArea" localSheetId="7" hidden="1">Nov_23!$A$1:$AK$320</definedName>
    <definedName name="Z_4D07AB42_D028_4163_9B9C_2449EDA49F5B_.wvu.PrintArea" localSheetId="6" hidden="1">Oct_23!$A$1:$AK$320</definedName>
    <definedName name="Z_4D07AB42_D028_4163_9B9C_2449EDA49F5B_.wvu.PrintArea" localSheetId="5" hidden="1">Sep_23!$A$1:$AK$321</definedName>
    <definedName name="Z_4D07AB42_D028_4163_9B9C_2449EDA49F5B_.wvu.Rows" localSheetId="0" hidden="1">Apr_23!$38:$43,Apr_23!$48:$48,Apr_23!$51:$56,Apr_23!$65:$116,Apr_23!$129:$162,Apr_23!$199:$204,Apr_23!$211:$216,Apr_23!$225:$256,Apr_23!$269:$302</definedName>
    <definedName name="Z_4D07AB42_D028_4163_9B9C_2449EDA49F5B_.wvu.Rows" localSheetId="4" hidden="1">Aug_23!$38:$43,Aug_23!$48:$48,Aug_23!$51:$56,Aug_23!$65:$116,Aug_23!$129:$162,Aug_23!$199:$204,Aug_23!$211:$216,Aug_23!$225:$256,Aug_23!$269:$302</definedName>
    <definedName name="Z_4D07AB42_D028_4163_9B9C_2449EDA49F5B_.wvu.Rows" localSheetId="8" hidden="1">Dec_23!$38:$43,Dec_23!$48:$48,Dec_23!$51:$56,Dec_23!$65:$116,Dec_23!$129:$162,Dec_23!$199:$204,Dec_23!$211:$216,Dec_23!$225:$256,Dec_23!$269:$302</definedName>
    <definedName name="Z_4D07AB42_D028_4163_9B9C_2449EDA49F5B_.wvu.Rows" localSheetId="10" hidden="1">Feb_24!$38:$43,Feb_24!$48:$48,Feb_24!$51:$56,Feb_24!$65:$116,Feb_24!$129:$162,Feb_24!$199:$204,Feb_24!$211:$216,Feb_24!$225:$256,Feb_24!$269:$302</definedName>
    <definedName name="Z_4D07AB42_D028_4163_9B9C_2449EDA49F5B_.wvu.Rows" localSheetId="9" hidden="1">Jan_24!$38:$43,Jan_24!$48:$48,Jan_24!$51:$56,Jan_24!$65:$116,Jan_24!$129:$162,Jan_24!$199:$204,Jan_24!$211:$216,Jan_24!$225:$256,Jan_24!$269:$302</definedName>
    <definedName name="Z_4D07AB42_D028_4163_9B9C_2449EDA49F5B_.wvu.Rows" localSheetId="3" hidden="1">Jul_23!$38:$43,Jul_23!$48:$48,Jul_23!$51:$56,Jul_23!$65:$116,Jul_23!$129:$162,Jul_23!$199:$204,Jul_23!$211:$216,Jul_23!$225:$256,Jul_23!$269:$302</definedName>
    <definedName name="Z_4D07AB42_D028_4163_9B9C_2449EDA49F5B_.wvu.Rows" localSheetId="2" hidden="1">Jun_23!$38:$43,Jun_23!$48:$48,Jun_23!$51:$56,Jun_23!$65:$116,Jun_23!$129:$162,Jun_23!$199:$204,Jun_23!$211:$216,Jun_23!$225:$256,Jun_23!$269:$302</definedName>
    <definedName name="Z_4D07AB42_D028_4163_9B9C_2449EDA49F5B_.wvu.Rows" localSheetId="11" hidden="1">Mar_24!$38:$43,Mar_24!$48:$48,Mar_24!$51:$56,Mar_24!$65:$116,Mar_24!$129:$162,Mar_24!$199:$204,Mar_24!$211:$216,Mar_24!$225:$256,Mar_24!$269:$302</definedName>
    <definedName name="Z_4D07AB42_D028_4163_9B9C_2449EDA49F5B_.wvu.Rows" localSheetId="1" hidden="1">May_23!$38:$43,May_23!$48:$48,May_23!$51:$56,May_23!$65:$116,May_23!$129:$162,May_23!$199:$204,May_23!$211:$216,May_23!$225:$256,May_23!$269:$302</definedName>
    <definedName name="Z_4D07AB42_D028_4163_9B9C_2449EDA49F5B_.wvu.Rows" localSheetId="7" hidden="1">Nov_23!$38:$43,Nov_23!$48:$48,Nov_23!$51:$56,Nov_23!$65:$116,Nov_23!$129:$162,Nov_23!$199:$204,Nov_23!$211:$216,Nov_23!$225:$256,Nov_23!$269:$302</definedName>
    <definedName name="Z_4D07AB42_D028_4163_9B9C_2449EDA49F5B_.wvu.Rows" localSheetId="6" hidden="1">Oct_23!$38:$43,Oct_23!$48:$48,Oct_23!$51:$56,Oct_23!$65:$116,Oct_23!$129:$162,Oct_23!$199:$204,Oct_23!$211:$216,Oct_23!$225:$256,Oct_23!$269:$302</definedName>
    <definedName name="Z_4D07AB42_D028_4163_9B9C_2449EDA49F5B_.wvu.Rows" localSheetId="5" hidden="1">Sep_23!$38:$43,Sep_23!$48:$48,Sep_23!$51:$56,Sep_23!$65:$116,Sep_23!$129:$162,Sep_23!$199:$204,Sep_23!$211:$216,Sep_23!$225:$256,Sep_23!$269:$302</definedName>
  </definedNames>
  <calcPr calcId="162913"/>
  <customWorkbookViews>
    <customWorkbookView name="satrio.hidayat - Personal View" guid="{4D07AB42-D028-4163-9B9C-2449EDA49F5B}" mergeInterval="0" personalView="1" maximized="1" windowWidth="1362" windowHeight="509" activeSheetId="8"/>
    <customWorkbookView name="Wawan Suwanda - Personal View" guid="{1576BE89-DC8B-495C-84C8-97120B408417}" mergeInterval="0" personalView="1" maximized="1" windowWidth="1276" windowHeight="799" activeSheetId="7"/>
  </customWorkbookViews>
</workbook>
</file>

<file path=xl/calcChain.xml><?xml version="1.0" encoding="utf-8"?>
<calcChain xmlns="http://schemas.openxmlformats.org/spreadsheetml/2006/main">
  <c r="L239" i="56" l="1"/>
  <c r="U99" i="56"/>
  <c r="L99" i="56"/>
  <c r="AE28" i="56" l="1"/>
  <c r="AC28" i="56"/>
  <c r="AC16" i="56"/>
  <c r="AA14" i="56"/>
  <c r="Y28" i="56"/>
  <c r="X16" i="56"/>
  <c r="T99" i="56"/>
  <c r="O12" i="56"/>
  <c r="AE22" i="56" l="1"/>
  <c r="AH173" i="55" l="1"/>
  <c r="AH169" i="55"/>
  <c r="I315" i="56"/>
  <c r="R315" i="56"/>
  <c r="AH315" i="56"/>
  <c r="AI315" i="56"/>
  <c r="AJ315" i="56"/>
  <c r="I313" i="56"/>
  <c r="R313" i="56"/>
  <c r="AH313" i="56"/>
  <c r="AI313" i="56"/>
  <c r="AJ313" i="56"/>
  <c r="AK313" i="56"/>
  <c r="G313" i="56"/>
  <c r="G233" i="56" l="1"/>
  <c r="H231" i="56"/>
  <c r="I231" i="56"/>
  <c r="J231" i="56"/>
  <c r="K231" i="56"/>
  <c r="L231" i="56"/>
  <c r="M231" i="56"/>
  <c r="N231" i="56"/>
  <c r="O231" i="56"/>
  <c r="P231" i="56"/>
  <c r="Q231" i="56"/>
  <c r="R231" i="56"/>
  <c r="S231" i="56"/>
  <c r="T231" i="56"/>
  <c r="U231" i="56"/>
  <c r="V231" i="56"/>
  <c r="W231" i="56"/>
  <c r="X231" i="56"/>
  <c r="Y231" i="56"/>
  <c r="Z231" i="56"/>
  <c r="AB231" i="56"/>
  <c r="AC231" i="56"/>
  <c r="AD231" i="56"/>
  <c r="AE231" i="56"/>
  <c r="AF231" i="56"/>
  <c r="AG231" i="56"/>
  <c r="AH231" i="56"/>
  <c r="AI231" i="56"/>
  <c r="AJ231" i="56"/>
  <c r="AK231" i="56"/>
  <c r="G231" i="56"/>
  <c r="G229" i="56"/>
  <c r="G227" i="56"/>
  <c r="G225" i="56"/>
  <c r="G72" i="56"/>
  <c r="H72" i="56" s="1"/>
  <c r="I72" i="56" s="1"/>
  <c r="J72" i="56" s="1"/>
  <c r="K72" i="56" s="1"/>
  <c r="L72" i="56" s="1"/>
  <c r="M72" i="56" s="1"/>
  <c r="N72" i="56" s="1"/>
  <c r="O72" i="56" s="1"/>
  <c r="P72" i="56" s="1"/>
  <c r="Q72" i="56" s="1"/>
  <c r="R72" i="56" s="1"/>
  <c r="S72" i="56" s="1"/>
  <c r="T72" i="56" s="1"/>
  <c r="U72" i="56" s="1"/>
  <c r="V72" i="56" s="1"/>
  <c r="W72" i="56" s="1"/>
  <c r="X72" i="56" s="1"/>
  <c r="Y72" i="56" s="1"/>
  <c r="Z72" i="56" s="1"/>
  <c r="F71" i="56"/>
  <c r="F231" i="56" s="1"/>
  <c r="F69" i="56"/>
  <c r="F229" i="56" s="1"/>
  <c r="F67" i="56"/>
  <c r="F227" i="56" s="1"/>
  <c r="F65" i="56"/>
  <c r="F225" i="56" s="1"/>
  <c r="AA71" i="56" l="1"/>
  <c r="AA231" i="56" s="1"/>
  <c r="AA72" i="56"/>
  <c r="AB72" i="56" s="1"/>
  <c r="AC72" i="56" s="1"/>
  <c r="AD72" i="56" s="1"/>
  <c r="AE72" i="56" s="1"/>
  <c r="AF72" i="56" s="1"/>
  <c r="AG72" i="56" s="1"/>
  <c r="AH72" i="56" s="1"/>
  <c r="AI72" i="56" s="1"/>
  <c r="AJ72" i="56" s="1"/>
  <c r="AK72" i="56" s="1"/>
  <c r="AK110" i="56" l="1"/>
  <c r="F30" i="55" l="1"/>
  <c r="S24" i="55" l="1"/>
  <c r="F28" i="55" l="1"/>
  <c r="F131" i="56" l="1"/>
  <c r="F129" i="56"/>
  <c r="V133" i="56" l="1"/>
  <c r="V36" i="56"/>
  <c r="V34" i="56"/>
  <c r="AI291" i="55" l="1"/>
  <c r="AH291" i="55"/>
  <c r="AG291" i="55"/>
  <c r="AF291" i="55"/>
  <c r="AE291" i="55"/>
  <c r="AD291" i="55"/>
  <c r="AC291" i="55"/>
  <c r="AB291" i="55"/>
  <c r="AA291" i="55"/>
  <c r="Z291" i="55"/>
  <c r="Y291" i="55"/>
  <c r="X291" i="55"/>
  <c r="W291" i="55"/>
  <c r="V291" i="55"/>
  <c r="U291" i="55"/>
  <c r="T291" i="55"/>
  <c r="S291" i="55"/>
  <c r="R291" i="55"/>
  <c r="Q291" i="55"/>
  <c r="P291" i="55"/>
  <c r="O291" i="55"/>
  <c r="N291" i="55"/>
  <c r="M291" i="55"/>
  <c r="L291" i="55"/>
  <c r="K291" i="55"/>
  <c r="J291" i="55"/>
  <c r="I291" i="55"/>
  <c r="H291" i="55"/>
  <c r="G291" i="55"/>
  <c r="G292" i="55" s="1"/>
  <c r="AI289" i="55"/>
  <c r="AH289" i="55"/>
  <c r="AG289" i="55"/>
  <c r="AF289" i="55"/>
  <c r="AE289" i="55"/>
  <c r="AD289" i="55"/>
  <c r="AC289" i="55"/>
  <c r="AB289" i="55"/>
  <c r="AA289" i="55"/>
  <c r="Z289" i="55"/>
  <c r="Y289" i="55"/>
  <c r="X289" i="55"/>
  <c r="W289" i="55"/>
  <c r="V289" i="55"/>
  <c r="U289" i="55"/>
  <c r="T289" i="55"/>
  <c r="S289" i="55"/>
  <c r="R289" i="55"/>
  <c r="Q289" i="55"/>
  <c r="P289" i="55"/>
  <c r="O289" i="55"/>
  <c r="N289" i="55"/>
  <c r="M289" i="55"/>
  <c r="L289" i="55"/>
  <c r="K289" i="55"/>
  <c r="J289" i="55"/>
  <c r="I289" i="55"/>
  <c r="H289" i="55"/>
  <c r="G289" i="55"/>
  <c r="G290" i="55" s="1"/>
  <c r="H290" i="55" s="1"/>
  <c r="AI287" i="55"/>
  <c r="AH287" i="55"/>
  <c r="AG287" i="55"/>
  <c r="AF287" i="55"/>
  <c r="AE287" i="55"/>
  <c r="AD287" i="55"/>
  <c r="AC287" i="55"/>
  <c r="AB287" i="55"/>
  <c r="AA287" i="55"/>
  <c r="Z287" i="55"/>
  <c r="Y287" i="55"/>
  <c r="X287" i="55"/>
  <c r="W287" i="55"/>
  <c r="V287" i="55"/>
  <c r="U287" i="55"/>
  <c r="T287" i="55"/>
  <c r="S287" i="55"/>
  <c r="R287" i="55"/>
  <c r="Q287" i="55"/>
  <c r="P287" i="55"/>
  <c r="O287" i="55"/>
  <c r="N287" i="55"/>
  <c r="M287" i="55"/>
  <c r="L287" i="55"/>
  <c r="K287" i="55"/>
  <c r="J287" i="55"/>
  <c r="I287" i="55"/>
  <c r="H287" i="55"/>
  <c r="G287" i="55"/>
  <c r="G288" i="55" s="1"/>
  <c r="H288" i="55" s="1"/>
  <c r="I288" i="55" s="1"/>
  <c r="AI285" i="55"/>
  <c r="AH285" i="55"/>
  <c r="AG285" i="55"/>
  <c r="AF285" i="55"/>
  <c r="AE285" i="55"/>
  <c r="AD285" i="55"/>
  <c r="AC285" i="55"/>
  <c r="AB285" i="55"/>
  <c r="AA285" i="55"/>
  <c r="Z285" i="55"/>
  <c r="Y285" i="55"/>
  <c r="X285" i="55"/>
  <c r="W285" i="55"/>
  <c r="V285" i="55"/>
  <c r="U285" i="55"/>
  <c r="T285" i="55"/>
  <c r="S285" i="55"/>
  <c r="R285" i="55"/>
  <c r="Q285" i="55"/>
  <c r="P285" i="55"/>
  <c r="O285" i="55"/>
  <c r="N285" i="55"/>
  <c r="M285" i="55"/>
  <c r="L285" i="55"/>
  <c r="K285" i="55"/>
  <c r="J285" i="55"/>
  <c r="I285" i="55"/>
  <c r="H285" i="55"/>
  <c r="G285" i="55"/>
  <c r="G286" i="55" s="1"/>
  <c r="H286" i="55" s="1"/>
  <c r="AI283" i="55"/>
  <c r="AH283" i="55"/>
  <c r="AG283" i="55"/>
  <c r="AF283" i="55"/>
  <c r="AE283" i="55"/>
  <c r="AD283" i="55"/>
  <c r="AC283" i="55"/>
  <c r="AB283" i="55"/>
  <c r="AA283" i="55"/>
  <c r="Z283" i="55"/>
  <c r="Y283" i="55"/>
  <c r="X283" i="55"/>
  <c r="W283" i="55"/>
  <c r="V283" i="55"/>
  <c r="U283" i="55"/>
  <c r="T283" i="55"/>
  <c r="S283" i="55"/>
  <c r="R283" i="55"/>
  <c r="Q283" i="55"/>
  <c r="P283" i="55"/>
  <c r="O283" i="55"/>
  <c r="N283" i="55"/>
  <c r="M283" i="55"/>
  <c r="L283" i="55"/>
  <c r="K283" i="55"/>
  <c r="J283" i="55"/>
  <c r="I283" i="55"/>
  <c r="H283" i="55"/>
  <c r="G283" i="55"/>
  <c r="G284" i="55" s="1"/>
  <c r="AI281" i="55"/>
  <c r="AH281" i="55"/>
  <c r="AG281" i="55"/>
  <c r="AF281" i="55"/>
  <c r="AE281" i="55"/>
  <c r="AD281" i="55"/>
  <c r="AA281" i="55"/>
  <c r="Z281" i="55"/>
  <c r="Y281" i="55"/>
  <c r="X281" i="55"/>
  <c r="W281" i="55"/>
  <c r="V281" i="55"/>
  <c r="U281" i="55"/>
  <c r="T281" i="55"/>
  <c r="S281" i="55"/>
  <c r="R281" i="55"/>
  <c r="Q281" i="55"/>
  <c r="P281" i="55"/>
  <c r="O281" i="55"/>
  <c r="N281" i="55"/>
  <c r="M281" i="55"/>
  <c r="L281" i="55"/>
  <c r="K281" i="55"/>
  <c r="J281" i="55"/>
  <c r="I281" i="55"/>
  <c r="H281" i="55"/>
  <c r="G281" i="55"/>
  <c r="G282" i="55" s="1"/>
  <c r="H282" i="55" s="1"/>
  <c r="AI279" i="55"/>
  <c r="AH279" i="55"/>
  <c r="AG279" i="55"/>
  <c r="AF279" i="55"/>
  <c r="AE279" i="55"/>
  <c r="AD279" i="55"/>
  <c r="AC279" i="55"/>
  <c r="AB279" i="55"/>
  <c r="AA279" i="55"/>
  <c r="Z279" i="55"/>
  <c r="Y279" i="55"/>
  <c r="X279" i="55"/>
  <c r="W279" i="55"/>
  <c r="V279" i="55"/>
  <c r="U279" i="55"/>
  <c r="T279" i="55"/>
  <c r="S279" i="55"/>
  <c r="R279" i="55"/>
  <c r="Q279" i="55"/>
  <c r="P279" i="55"/>
  <c r="O279" i="55"/>
  <c r="N279" i="55"/>
  <c r="M279" i="55"/>
  <c r="L279" i="55"/>
  <c r="K279" i="55"/>
  <c r="J279" i="55"/>
  <c r="I279" i="55"/>
  <c r="H279" i="55"/>
  <c r="G279" i="55"/>
  <c r="G280" i="55" s="1"/>
  <c r="AI277" i="55"/>
  <c r="AH277" i="55"/>
  <c r="AG277" i="55"/>
  <c r="AF277" i="55"/>
  <c r="AE277" i="55"/>
  <c r="AD277" i="55"/>
  <c r="AC277" i="55"/>
  <c r="AA277" i="55"/>
  <c r="Z277" i="55"/>
  <c r="Y277" i="55"/>
  <c r="X277" i="55"/>
  <c r="W277" i="55"/>
  <c r="V277" i="55"/>
  <c r="U277" i="55"/>
  <c r="T277" i="55"/>
  <c r="S277" i="55"/>
  <c r="R277" i="55"/>
  <c r="Q277" i="55"/>
  <c r="P277" i="55"/>
  <c r="O277" i="55"/>
  <c r="N277" i="55"/>
  <c r="M277" i="55"/>
  <c r="L277" i="55"/>
  <c r="K277" i="55"/>
  <c r="J277" i="55"/>
  <c r="I277" i="55"/>
  <c r="H277" i="55"/>
  <c r="G277" i="55"/>
  <c r="G278" i="55" s="1"/>
  <c r="AI275" i="55"/>
  <c r="AG275" i="55"/>
  <c r="AF275" i="55"/>
  <c r="AE275" i="55"/>
  <c r="AD275" i="55"/>
  <c r="AC275" i="55"/>
  <c r="AB275" i="55"/>
  <c r="AA275" i="55"/>
  <c r="Z275" i="55"/>
  <c r="X275" i="55"/>
  <c r="W275" i="55"/>
  <c r="V275" i="55"/>
  <c r="T275" i="55"/>
  <c r="Q275" i="55"/>
  <c r="P275" i="55"/>
  <c r="O275" i="55"/>
  <c r="N275" i="55"/>
  <c r="M275" i="55"/>
  <c r="L275" i="55"/>
  <c r="K275" i="55"/>
  <c r="J275" i="55"/>
  <c r="I275" i="55"/>
  <c r="H275" i="55"/>
  <c r="G275" i="55"/>
  <c r="G276" i="55" s="1"/>
  <c r="AI273" i="55"/>
  <c r="AG273" i="55"/>
  <c r="AF273" i="55"/>
  <c r="AE273" i="55"/>
  <c r="AD273" i="55"/>
  <c r="AC273" i="55"/>
  <c r="Z273" i="55"/>
  <c r="Y273" i="55"/>
  <c r="X273" i="55"/>
  <c r="W273" i="55"/>
  <c r="V273" i="55"/>
  <c r="U273" i="55"/>
  <c r="T273" i="55"/>
  <c r="Q273" i="55"/>
  <c r="P273" i="55"/>
  <c r="O273" i="55"/>
  <c r="N273" i="55"/>
  <c r="M273" i="55"/>
  <c r="L273" i="55"/>
  <c r="K273" i="55"/>
  <c r="J273" i="55"/>
  <c r="I273" i="55"/>
  <c r="H273" i="55"/>
  <c r="G273" i="55"/>
  <c r="G274" i="55" s="1"/>
  <c r="AI271" i="55"/>
  <c r="AH271" i="55"/>
  <c r="AG271" i="55"/>
  <c r="AF271" i="55"/>
  <c r="AE271" i="55"/>
  <c r="AD271" i="55"/>
  <c r="AC271" i="55"/>
  <c r="AA271" i="55"/>
  <c r="Z271" i="55"/>
  <c r="Y271" i="55"/>
  <c r="X271" i="55"/>
  <c r="W271" i="55"/>
  <c r="V271" i="55"/>
  <c r="U271" i="55"/>
  <c r="T271" i="55"/>
  <c r="S271" i="55"/>
  <c r="R271" i="55"/>
  <c r="Q271" i="55"/>
  <c r="P271" i="55"/>
  <c r="O271" i="55"/>
  <c r="N271" i="55"/>
  <c r="M271" i="55"/>
  <c r="L271" i="55"/>
  <c r="K271" i="55"/>
  <c r="J271" i="55"/>
  <c r="I271" i="55"/>
  <c r="H271" i="55"/>
  <c r="G271" i="55"/>
  <c r="G272" i="55" s="1"/>
  <c r="AI269" i="55"/>
  <c r="AG269" i="55"/>
  <c r="AF269" i="55"/>
  <c r="AE269" i="55"/>
  <c r="AD269" i="55"/>
  <c r="AC269" i="55"/>
  <c r="AB269" i="55"/>
  <c r="Z269" i="55"/>
  <c r="Y269" i="55"/>
  <c r="X269" i="55"/>
  <c r="W269" i="55"/>
  <c r="V269" i="55"/>
  <c r="U269" i="55"/>
  <c r="T269" i="55"/>
  <c r="S269" i="55"/>
  <c r="R269" i="55"/>
  <c r="Q269" i="55"/>
  <c r="P269" i="55"/>
  <c r="O269" i="55"/>
  <c r="N269" i="55"/>
  <c r="M269" i="55"/>
  <c r="L269" i="55"/>
  <c r="K269" i="55"/>
  <c r="J269" i="55"/>
  <c r="I269" i="55"/>
  <c r="H269" i="55"/>
  <c r="G269" i="55"/>
  <c r="G270" i="55" s="1"/>
  <c r="AI267" i="55"/>
  <c r="AH267" i="55"/>
  <c r="AG267" i="55"/>
  <c r="AF267" i="55"/>
  <c r="AE267" i="55"/>
  <c r="AD267" i="55"/>
  <c r="AC267" i="55"/>
  <c r="AB267" i="55"/>
  <c r="AA267" i="55"/>
  <c r="Z267" i="55"/>
  <c r="Y267" i="55"/>
  <c r="X267" i="55"/>
  <c r="W267" i="55"/>
  <c r="V267" i="55"/>
  <c r="U267" i="55"/>
  <c r="T267" i="55"/>
  <c r="S267" i="55"/>
  <c r="R267" i="55"/>
  <c r="Q267" i="55"/>
  <c r="P267" i="55"/>
  <c r="O267" i="55"/>
  <c r="N267" i="55"/>
  <c r="M267" i="55"/>
  <c r="L267" i="55"/>
  <c r="K267" i="55"/>
  <c r="J267" i="55"/>
  <c r="I267" i="55"/>
  <c r="H267" i="55"/>
  <c r="G267" i="55"/>
  <c r="G268" i="55" s="1"/>
  <c r="AI265" i="55"/>
  <c r="AH265" i="55"/>
  <c r="AG265" i="55"/>
  <c r="AF265" i="55"/>
  <c r="AE265" i="55"/>
  <c r="AD265" i="55"/>
  <c r="AC265" i="55"/>
  <c r="AB265" i="55"/>
  <c r="AA265" i="55"/>
  <c r="Z265" i="55"/>
  <c r="Y265" i="55"/>
  <c r="X265" i="55"/>
  <c r="W265" i="55"/>
  <c r="V265" i="55"/>
  <c r="U265" i="55"/>
  <c r="T265" i="55"/>
  <c r="S265" i="55"/>
  <c r="R265" i="55"/>
  <c r="Q265" i="55"/>
  <c r="P265" i="55"/>
  <c r="O265" i="55"/>
  <c r="N265" i="55"/>
  <c r="M265" i="55"/>
  <c r="L265" i="55"/>
  <c r="K265" i="55"/>
  <c r="J265" i="55"/>
  <c r="I265" i="55"/>
  <c r="H265" i="55"/>
  <c r="G265" i="55"/>
  <c r="G266" i="55" s="1"/>
  <c r="AI263" i="55"/>
  <c r="AH263" i="55"/>
  <c r="AG263" i="55"/>
  <c r="AF263" i="55"/>
  <c r="AE263" i="55"/>
  <c r="AD263" i="55"/>
  <c r="AC263" i="55"/>
  <c r="AB263" i="55"/>
  <c r="AA263" i="55"/>
  <c r="Z263" i="55"/>
  <c r="Y263" i="55"/>
  <c r="X263" i="55"/>
  <c r="W263" i="55"/>
  <c r="V263" i="55"/>
  <c r="U263" i="55"/>
  <c r="T263" i="55"/>
  <c r="S263" i="55"/>
  <c r="R263" i="55"/>
  <c r="Q263" i="55"/>
  <c r="P263" i="55"/>
  <c r="O263" i="55"/>
  <c r="N263" i="55"/>
  <c r="M263" i="55"/>
  <c r="L263" i="55"/>
  <c r="K263" i="55"/>
  <c r="J263" i="55"/>
  <c r="I263" i="55"/>
  <c r="H263" i="55"/>
  <c r="G263" i="55"/>
  <c r="G264" i="55" s="1"/>
  <c r="AI261" i="55"/>
  <c r="AH261" i="55"/>
  <c r="AG261" i="55"/>
  <c r="AF261" i="55"/>
  <c r="AE261" i="55"/>
  <c r="AD261" i="55"/>
  <c r="AC261" i="55"/>
  <c r="AB261" i="55"/>
  <c r="AA261" i="55"/>
  <c r="Z261" i="55"/>
  <c r="Y261" i="55"/>
  <c r="X261" i="55"/>
  <c r="W261" i="55"/>
  <c r="V261" i="55"/>
  <c r="U261" i="55"/>
  <c r="T261" i="55"/>
  <c r="S261" i="55"/>
  <c r="R261" i="55"/>
  <c r="Q261" i="55"/>
  <c r="P261" i="55"/>
  <c r="O261" i="55"/>
  <c r="N261" i="55"/>
  <c r="M261" i="55"/>
  <c r="L261" i="55"/>
  <c r="K261" i="55"/>
  <c r="J261" i="55"/>
  <c r="I261" i="55"/>
  <c r="H261" i="55"/>
  <c r="G261" i="55"/>
  <c r="G262" i="55" s="1"/>
  <c r="AI259" i="55"/>
  <c r="AH259" i="55"/>
  <c r="AG259" i="55"/>
  <c r="AF259" i="55"/>
  <c r="AE259" i="55"/>
  <c r="AD259" i="55"/>
  <c r="AC259" i="55"/>
  <c r="AB259" i="55"/>
  <c r="AA259" i="55"/>
  <c r="Z259" i="55"/>
  <c r="Y259" i="55"/>
  <c r="X259" i="55"/>
  <c r="W259" i="55"/>
  <c r="V259" i="55"/>
  <c r="U259" i="55"/>
  <c r="T259" i="55"/>
  <c r="S259" i="55"/>
  <c r="R259" i="55"/>
  <c r="Q259" i="55"/>
  <c r="P259" i="55"/>
  <c r="O259" i="55"/>
  <c r="N259" i="55"/>
  <c r="M259" i="55"/>
  <c r="L259" i="55"/>
  <c r="K259" i="55"/>
  <c r="J259" i="55"/>
  <c r="I259" i="55"/>
  <c r="H259" i="55"/>
  <c r="G259" i="55"/>
  <c r="G260" i="55" s="1"/>
  <c r="AI257" i="55"/>
  <c r="AH257" i="55"/>
  <c r="AG257" i="55"/>
  <c r="AF257" i="55"/>
  <c r="AE257" i="55"/>
  <c r="AD257" i="55"/>
  <c r="AC257" i="55"/>
  <c r="AB257" i="55"/>
  <c r="AA257" i="55"/>
  <c r="Z257" i="55"/>
  <c r="Y257" i="55"/>
  <c r="X257" i="55"/>
  <c r="W257" i="55"/>
  <c r="V257" i="55"/>
  <c r="U257" i="55"/>
  <c r="T257" i="55"/>
  <c r="S257" i="55"/>
  <c r="R257" i="55"/>
  <c r="Q257" i="55"/>
  <c r="P257" i="55"/>
  <c r="O257" i="55"/>
  <c r="N257" i="55"/>
  <c r="M257" i="55"/>
  <c r="L257" i="55"/>
  <c r="K257" i="55"/>
  <c r="J257" i="55"/>
  <c r="I257" i="55"/>
  <c r="H257" i="55"/>
  <c r="G257" i="55"/>
  <c r="G258" i="55" s="1"/>
  <c r="AI255" i="55"/>
  <c r="AH255" i="55"/>
  <c r="AG255" i="55"/>
  <c r="AF255" i="55"/>
  <c r="AE255" i="55"/>
  <c r="AD255" i="55"/>
  <c r="AC255" i="55"/>
  <c r="AB255" i="55"/>
  <c r="AA255" i="55"/>
  <c r="Z255" i="55"/>
  <c r="Y255" i="55"/>
  <c r="X255" i="55"/>
  <c r="W255" i="55"/>
  <c r="V255" i="55"/>
  <c r="U255" i="55"/>
  <c r="T255" i="55"/>
  <c r="S255" i="55"/>
  <c r="R255" i="55"/>
  <c r="Q255" i="55"/>
  <c r="P255" i="55"/>
  <c r="O255" i="55"/>
  <c r="N255" i="55"/>
  <c r="M255" i="55"/>
  <c r="L255" i="55"/>
  <c r="K255" i="55"/>
  <c r="J255" i="55"/>
  <c r="I255" i="55"/>
  <c r="H255" i="55"/>
  <c r="G255" i="55"/>
  <c r="G256" i="55" s="1"/>
  <c r="H256" i="55" s="1"/>
  <c r="AI253" i="55"/>
  <c r="AH253" i="55"/>
  <c r="AG253" i="55"/>
  <c r="AF253" i="55"/>
  <c r="AE253" i="55"/>
  <c r="AD253" i="55"/>
  <c r="AC253" i="55"/>
  <c r="AB253" i="55"/>
  <c r="AA253" i="55"/>
  <c r="Z253" i="55"/>
  <c r="Y253" i="55"/>
  <c r="X253" i="55"/>
  <c r="W253" i="55"/>
  <c r="V253" i="55"/>
  <c r="U253" i="55"/>
  <c r="T253" i="55"/>
  <c r="S253" i="55"/>
  <c r="R253" i="55"/>
  <c r="Q253" i="55"/>
  <c r="P253" i="55"/>
  <c r="O253" i="55"/>
  <c r="N253" i="55"/>
  <c r="M253" i="55"/>
  <c r="L253" i="55"/>
  <c r="K253" i="55"/>
  <c r="J253" i="55"/>
  <c r="I253" i="55"/>
  <c r="H253" i="55"/>
  <c r="G253" i="55"/>
  <c r="G254" i="55" s="1"/>
  <c r="H254" i="55" s="1"/>
  <c r="I254" i="55" s="1"/>
  <c r="J254" i="55" s="1"/>
  <c r="K254" i="55" s="1"/>
  <c r="L254" i="55" s="1"/>
  <c r="M254" i="55" s="1"/>
  <c r="N254" i="55" s="1"/>
  <c r="O254" i="55" s="1"/>
  <c r="P254" i="55" s="1"/>
  <c r="Q254" i="55" s="1"/>
  <c r="R254" i="55" s="1"/>
  <c r="S254" i="55" s="1"/>
  <c r="T254" i="55" s="1"/>
  <c r="U254" i="55" s="1"/>
  <c r="V254" i="55" s="1"/>
  <c r="W254" i="55" s="1"/>
  <c r="X254" i="55" s="1"/>
  <c r="Y254" i="55" s="1"/>
  <c r="Z254" i="55" s="1"/>
  <c r="AA254" i="55" s="1"/>
  <c r="AB254" i="55" s="1"/>
  <c r="AC254" i="55" s="1"/>
  <c r="AD254" i="55" s="1"/>
  <c r="AE254" i="55" s="1"/>
  <c r="AF254" i="55" s="1"/>
  <c r="AG254" i="55" s="1"/>
  <c r="AH254" i="55" s="1"/>
  <c r="AI254" i="55" s="1"/>
  <c r="AI251" i="55"/>
  <c r="AH251" i="55"/>
  <c r="AG251" i="55"/>
  <c r="AF251" i="55"/>
  <c r="AE251" i="55"/>
  <c r="AD251" i="55"/>
  <c r="AC251" i="55"/>
  <c r="AB251" i="55"/>
  <c r="AA251" i="55"/>
  <c r="Z251" i="55"/>
  <c r="Y251" i="55"/>
  <c r="X251" i="55"/>
  <c r="W251" i="55"/>
  <c r="V251" i="55"/>
  <c r="U251" i="55"/>
  <c r="T251" i="55"/>
  <c r="S251" i="55"/>
  <c r="R251" i="55"/>
  <c r="Q251" i="55"/>
  <c r="P251" i="55"/>
  <c r="O251" i="55"/>
  <c r="N251" i="55"/>
  <c r="M251" i="55"/>
  <c r="L251" i="55"/>
  <c r="K251" i="55"/>
  <c r="J251" i="55"/>
  <c r="I251" i="55"/>
  <c r="H251" i="55"/>
  <c r="G251" i="55"/>
  <c r="G252" i="55" s="1"/>
  <c r="AI249" i="55"/>
  <c r="AH249" i="55"/>
  <c r="AG249" i="55"/>
  <c r="AF249" i="55"/>
  <c r="AE249" i="55"/>
  <c r="AD249" i="55"/>
  <c r="AC249" i="55"/>
  <c r="AB249" i="55"/>
  <c r="AA249" i="55"/>
  <c r="Z249" i="55"/>
  <c r="Y249" i="55"/>
  <c r="X249" i="55"/>
  <c r="W249" i="55"/>
  <c r="V249" i="55"/>
  <c r="U249" i="55"/>
  <c r="T249" i="55"/>
  <c r="S249" i="55"/>
  <c r="R249" i="55"/>
  <c r="Q249" i="55"/>
  <c r="P249" i="55"/>
  <c r="O249" i="55"/>
  <c r="N249" i="55"/>
  <c r="M249" i="55"/>
  <c r="L249" i="55"/>
  <c r="K249" i="55"/>
  <c r="J249" i="55"/>
  <c r="I249" i="55"/>
  <c r="H249" i="55"/>
  <c r="G249" i="55"/>
  <c r="G250" i="55" s="1"/>
  <c r="H250" i="55" s="1"/>
  <c r="AI247" i="55"/>
  <c r="AH247" i="55"/>
  <c r="AG247" i="55"/>
  <c r="AF247" i="55"/>
  <c r="AE247" i="55"/>
  <c r="AD247" i="55"/>
  <c r="AC247" i="55"/>
  <c r="AB247" i="55"/>
  <c r="AA247" i="55"/>
  <c r="Z247" i="55"/>
  <c r="Y247" i="55"/>
  <c r="X247" i="55"/>
  <c r="W247" i="55"/>
  <c r="V247" i="55"/>
  <c r="U247" i="55"/>
  <c r="T247" i="55"/>
  <c r="S247" i="55"/>
  <c r="R247" i="55"/>
  <c r="Q247" i="55"/>
  <c r="P247" i="55"/>
  <c r="O247" i="55"/>
  <c r="N247" i="55"/>
  <c r="M247" i="55"/>
  <c r="L247" i="55"/>
  <c r="K247" i="55"/>
  <c r="J247" i="55"/>
  <c r="I247" i="55"/>
  <c r="H247" i="55"/>
  <c r="G247" i="55"/>
  <c r="G248" i="55" s="1"/>
  <c r="H248" i="55" s="1"/>
  <c r="I248" i="55" s="1"/>
  <c r="AI245" i="55"/>
  <c r="AH245" i="55"/>
  <c r="AG245" i="55"/>
  <c r="AF245" i="55"/>
  <c r="AE245" i="55"/>
  <c r="AD245" i="55"/>
  <c r="AC245" i="55"/>
  <c r="AB245" i="55"/>
  <c r="AA245" i="55"/>
  <c r="Z245" i="55"/>
  <c r="Y245" i="55"/>
  <c r="X245" i="55"/>
  <c r="W245" i="55"/>
  <c r="V245" i="55"/>
  <c r="U245" i="55"/>
  <c r="T245" i="55"/>
  <c r="S245" i="55"/>
  <c r="R245" i="55"/>
  <c r="Q245" i="55"/>
  <c r="P245" i="55"/>
  <c r="O245" i="55"/>
  <c r="N245" i="55"/>
  <c r="M245" i="55"/>
  <c r="L245" i="55"/>
  <c r="K245" i="55"/>
  <c r="J245" i="55"/>
  <c r="I245" i="55"/>
  <c r="H245" i="55"/>
  <c r="G245" i="55"/>
  <c r="G246" i="55" s="1"/>
  <c r="AI243" i="55"/>
  <c r="AH243" i="55"/>
  <c r="AG243" i="55"/>
  <c r="AF243" i="55"/>
  <c r="AE243" i="55"/>
  <c r="AD243" i="55"/>
  <c r="AC243" i="55"/>
  <c r="AB243" i="55"/>
  <c r="AA243" i="55"/>
  <c r="Z243" i="55"/>
  <c r="Y243" i="55"/>
  <c r="X243" i="55"/>
  <c r="W243" i="55"/>
  <c r="V243" i="55"/>
  <c r="U243" i="55"/>
  <c r="T243" i="55"/>
  <c r="S243" i="55"/>
  <c r="R243" i="55"/>
  <c r="Q243" i="55"/>
  <c r="P243" i="55"/>
  <c r="O243" i="55"/>
  <c r="N243" i="55"/>
  <c r="M243" i="55"/>
  <c r="L243" i="55"/>
  <c r="K243" i="55"/>
  <c r="J243" i="55"/>
  <c r="I243" i="55"/>
  <c r="H243" i="55"/>
  <c r="G243" i="55"/>
  <c r="G244" i="55" s="1"/>
  <c r="AI241" i="55"/>
  <c r="AH241" i="55"/>
  <c r="AG241" i="55"/>
  <c r="AF241" i="55"/>
  <c r="AE241" i="55"/>
  <c r="AD241" i="55"/>
  <c r="AC241" i="55"/>
  <c r="AB241" i="55"/>
  <c r="AA241" i="55"/>
  <c r="Z241" i="55"/>
  <c r="Y241" i="55"/>
  <c r="X241" i="55"/>
  <c r="W241" i="55"/>
  <c r="V241" i="55"/>
  <c r="U241" i="55"/>
  <c r="T241" i="55"/>
  <c r="R241" i="55"/>
  <c r="Q241" i="55"/>
  <c r="P241" i="55"/>
  <c r="O241" i="55"/>
  <c r="N241" i="55"/>
  <c r="L241" i="55"/>
  <c r="K241" i="55"/>
  <c r="J241" i="55"/>
  <c r="I241" i="55"/>
  <c r="H241" i="55"/>
  <c r="G241" i="55"/>
  <c r="G242" i="55" s="1"/>
  <c r="AI239" i="55"/>
  <c r="AH239" i="55"/>
  <c r="AG239" i="55"/>
  <c r="AF239" i="55"/>
  <c r="AE239" i="55"/>
  <c r="AD239" i="55"/>
  <c r="AC239" i="55"/>
  <c r="AB239" i="55"/>
  <c r="AA239" i="55"/>
  <c r="Z239" i="55"/>
  <c r="Y239" i="55"/>
  <c r="X239" i="55"/>
  <c r="W239" i="55"/>
  <c r="V239" i="55"/>
  <c r="U239" i="55"/>
  <c r="T239" i="55"/>
  <c r="S239" i="55"/>
  <c r="R239" i="55"/>
  <c r="O239" i="55"/>
  <c r="N239" i="55"/>
  <c r="L239" i="55"/>
  <c r="K239" i="55"/>
  <c r="J239" i="55"/>
  <c r="I239" i="55"/>
  <c r="H239" i="55"/>
  <c r="G239" i="55"/>
  <c r="G240" i="55" s="1"/>
  <c r="H240" i="55" s="1"/>
  <c r="G238" i="55"/>
  <c r="H237" i="55" s="1"/>
  <c r="AI237" i="55"/>
  <c r="AF237" i="55"/>
  <c r="AE237" i="55"/>
  <c r="AD237" i="55"/>
  <c r="AB237" i="55"/>
  <c r="AA237" i="55"/>
  <c r="X237" i="55"/>
  <c r="W237" i="55"/>
  <c r="V237" i="55"/>
  <c r="T237" i="55"/>
  <c r="O237" i="55"/>
  <c r="N237" i="55"/>
  <c r="M237" i="55"/>
  <c r="L237" i="55"/>
  <c r="K237" i="55"/>
  <c r="J237" i="55"/>
  <c r="I237" i="55"/>
  <c r="AI235" i="55"/>
  <c r="AH235" i="55"/>
  <c r="AF235" i="55"/>
  <c r="AE235" i="55"/>
  <c r="AD235" i="55"/>
  <c r="AC235" i="55"/>
  <c r="Y235" i="55"/>
  <c r="X235" i="55"/>
  <c r="W235" i="55"/>
  <c r="V235" i="55"/>
  <c r="T235" i="55"/>
  <c r="R235" i="55"/>
  <c r="O235" i="55"/>
  <c r="N235" i="55"/>
  <c r="J235" i="55"/>
  <c r="I235" i="55"/>
  <c r="G236" i="55"/>
  <c r="AI233" i="55"/>
  <c r="AH233" i="55"/>
  <c r="AG233" i="55"/>
  <c r="AF233" i="55"/>
  <c r="AE233" i="55"/>
  <c r="AD233" i="55"/>
  <c r="AC233" i="55"/>
  <c r="AB233" i="55"/>
  <c r="AA233" i="55"/>
  <c r="Z233" i="55"/>
  <c r="Y233" i="55"/>
  <c r="X233" i="55"/>
  <c r="W233" i="55"/>
  <c r="V233" i="55"/>
  <c r="U233" i="55"/>
  <c r="T233" i="55"/>
  <c r="S233" i="55"/>
  <c r="R233" i="55"/>
  <c r="Q233" i="55"/>
  <c r="P233" i="55"/>
  <c r="O233" i="55"/>
  <c r="N233" i="55"/>
  <c r="M233" i="55"/>
  <c r="L233" i="55"/>
  <c r="K233" i="55"/>
  <c r="J233" i="55"/>
  <c r="I233" i="55"/>
  <c r="H233" i="55"/>
  <c r="G233" i="55"/>
  <c r="G234" i="55" s="1"/>
  <c r="AI231" i="55"/>
  <c r="AH231" i="55"/>
  <c r="AG231" i="55"/>
  <c r="AF231" i="55"/>
  <c r="AE231" i="55"/>
  <c r="AD231" i="55"/>
  <c r="AC231" i="55"/>
  <c r="AB231" i="55"/>
  <c r="AA231" i="55"/>
  <c r="Z231" i="55"/>
  <c r="Y231" i="55"/>
  <c r="X231" i="55"/>
  <c r="W231" i="55"/>
  <c r="V231" i="55"/>
  <c r="U231" i="55"/>
  <c r="T231" i="55"/>
  <c r="S231" i="55"/>
  <c r="R231" i="55"/>
  <c r="Q231" i="55"/>
  <c r="P231" i="55"/>
  <c r="O231" i="55"/>
  <c r="N231" i="55"/>
  <c r="M231" i="55"/>
  <c r="L231" i="55"/>
  <c r="K231" i="55"/>
  <c r="J231" i="55"/>
  <c r="I231" i="55"/>
  <c r="H231" i="55"/>
  <c r="G231" i="55"/>
  <c r="G232" i="55" s="1"/>
  <c r="H230" i="55"/>
  <c r="I230" i="55" s="1"/>
  <c r="J230" i="55" s="1"/>
  <c r="K230" i="55" s="1"/>
  <c r="L230" i="55" s="1"/>
  <c r="M230" i="55" s="1"/>
  <c r="N230" i="55" s="1"/>
  <c r="O230" i="55" s="1"/>
  <c r="P230" i="55" s="1"/>
  <c r="Q230" i="55" s="1"/>
  <c r="R230" i="55" s="1"/>
  <c r="S230" i="55" s="1"/>
  <c r="T230" i="55" s="1"/>
  <c r="U230" i="55" s="1"/>
  <c r="V230" i="55" s="1"/>
  <c r="W230" i="55" s="1"/>
  <c r="X230" i="55" s="1"/>
  <c r="Y230" i="55" s="1"/>
  <c r="Z230" i="55" s="1"/>
  <c r="AA230" i="55" s="1"/>
  <c r="AB230" i="55" s="1"/>
  <c r="AC230" i="55" s="1"/>
  <c r="AD230" i="55" s="1"/>
  <c r="AE230" i="55" s="1"/>
  <c r="AF230" i="55" s="1"/>
  <c r="AG230" i="55" s="1"/>
  <c r="AI223" i="55"/>
  <c r="AH223" i="55"/>
  <c r="AG223" i="55"/>
  <c r="AF223" i="55"/>
  <c r="AE223" i="55"/>
  <c r="AD223" i="55"/>
  <c r="AC223" i="55"/>
  <c r="AB223" i="55"/>
  <c r="AA223" i="55"/>
  <c r="Z223" i="55"/>
  <c r="Y223" i="55"/>
  <c r="X223" i="55"/>
  <c r="T223" i="55"/>
  <c r="S223" i="55"/>
  <c r="R223" i="55"/>
  <c r="Q223" i="55"/>
  <c r="P223" i="55"/>
  <c r="O223" i="55"/>
  <c r="N223" i="55"/>
  <c r="M223" i="55"/>
  <c r="L223" i="55"/>
  <c r="K223" i="55"/>
  <c r="J223" i="55"/>
  <c r="I223" i="55"/>
  <c r="H223" i="55"/>
  <c r="G223" i="55"/>
  <c r="G224" i="55" s="1"/>
  <c r="H224" i="55" s="1"/>
  <c r="I224" i="55" s="1"/>
  <c r="AI221" i="55"/>
  <c r="AH221" i="55"/>
  <c r="AG221" i="55"/>
  <c r="AF221" i="55"/>
  <c r="AE221" i="55"/>
  <c r="AD221" i="55"/>
  <c r="AC221" i="55"/>
  <c r="AB221" i="55"/>
  <c r="AA221" i="55"/>
  <c r="Z221" i="55"/>
  <c r="X221" i="55"/>
  <c r="U221" i="55"/>
  <c r="T221" i="55"/>
  <c r="S221" i="55"/>
  <c r="R221" i="55"/>
  <c r="Q221" i="55"/>
  <c r="P221" i="55"/>
  <c r="O221" i="55"/>
  <c r="N221" i="55"/>
  <c r="M221" i="55"/>
  <c r="L221" i="55"/>
  <c r="K221" i="55"/>
  <c r="J221" i="55"/>
  <c r="I221" i="55"/>
  <c r="H221" i="55"/>
  <c r="G221" i="55"/>
  <c r="G222" i="55" s="1"/>
  <c r="AI219" i="55"/>
  <c r="AH219" i="55"/>
  <c r="AG219" i="55"/>
  <c r="AF219" i="55"/>
  <c r="AE219" i="55"/>
  <c r="AD219" i="55"/>
  <c r="AC219" i="55"/>
  <c r="AB219" i="55"/>
  <c r="AA219" i="55"/>
  <c r="Z219" i="55"/>
  <c r="X219" i="55"/>
  <c r="T219" i="55"/>
  <c r="S219" i="55"/>
  <c r="R219" i="55"/>
  <c r="Q219" i="55"/>
  <c r="P219" i="55"/>
  <c r="O219" i="55"/>
  <c r="N219" i="55"/>
  <c r="M219" i="55"/>
  <c r="L219" i="55"/>
  <c r="K219" i="55"/>
  <c r="J219" i="55"/>
  <c r="I219" i="55"/>
  <c r="H219" i="55"/>
  <c r="G219" i="55"/>
  <c r="G220" i="55" s="1"/>
  <c r="H220" i="55" s="1"/>
  <c r="AI217" i="55"/>
  <c r="AH217" i="55"/>
  <c r="AG217" i="55"/>
  <c r="AF217" i="55"/>
  <c r="AE217" i="55"/>
  <c r="AD217" i="55"/>
  <c r="AC217" i="55"/>
  <c r="AB217" i="55"/>
  <c r="AA217" i="55"/>
  <c r="Z217" i="55"/>
  <c r="Y217" i="55"/>
  <c r="X217" i="55"/>
  <c r="T217" i="55"/>
  <c r="S217" i="55"/>
  <c r="R217" i="55"/>
  <c r="Q217" i="55"/>
  <c r="P217" i="55"/>
  <c r="O217" i="55"/>
  <c r="N217" i="55"/>
  <c r="M217" i="55"/>
  <c r="L217" i="55"/>
  <c r="K217" i="55"/>
  <c r="J217" i="55"/>
  <c r="I217" i="55"/>
  <c r="H217" i="55"/>
  <c r="G217" i="55"/>
  <c r="G218" i="55" s="1"/>
  <c r="AI215" i="55"/>
  <c r="AH215" i="55"/>
  <c r="AG215" i="55"/>
  <c r="AF215" i="55"/>
  <c r="AE215" i="55"/>
  <c r="AD215" i="55"/>
  <c r="AC215" i="55"/>
  <c r="AB215" i="55"/>
  <c r="AA215" i="55"/>
  <c r="Z215" i="55"/>
  <c r="Y215" i="55"/>
  <c r="X215" i="55"/>
  <c r="W215" i="55"/>
  <c r="V215" i="55"/>
  <c r="U215" i="55"/>
  <c r="T215" i="55"/>
  <c r="S215" i="55"/>
  <c r="R215" i="55"/>
  <c r="Q215" i="55"/>
  <c r="P215" i="55"/>
  <c r="O215" i="55"/>
  <c r="N215" i="55"/>
  <c r="M215" i="55"/>
  <c r="L215" i="55"/>
  <c r="K215" i="55"/>
  <c r="J215" i="55"/>
  <c r="I215" i="55"/>
  <c r="H215" i="55"/>
  <c r="G215" i="55"/>
  <c r="G216" i="55" s="1"/>
  <c r="AI211" i="55"/>
  <c r="AH211" i="55"/>
  <c r="AG211" i="55"/>
  <c r="AF211" i="55"/>
  <c r="AE211" i="55"/>
  <c r="AD211" i="55"/>
  <c r="AC211" i="55"/>
  <c r="AB211" i="55"/>
  <c r="AA211" i="55"/>
  <c r="Z211" i="55"/>
  <c r="Y211" i="55"/>
  <c r="X211" i="55"/>
  <c r="W211" i="55"/>
  <c r="V211" i="55"/>
  <c r="U211" i="55"/>
  <c r="T211" i="55"/>
  <c r="S211" i="55"/>
  <c r="R211" i="55"/>
  <c r="Q211" i="55"/>
  <c r="AI209" i="55"/>
  <c r="AH209" i="55"/>
  <c r="AG209" i="55"/>
  <c r="AF209" i="55"/>
  <c r="AE209" i="55"/>
  <c r="AD209" i="55"/>
  <c r="AC209" i="55"/>
  <c r="AB209" i="55"/>
  <c r="AA209" i="55"/>
  <c r="Z209" i="55"/>
  <c r="Y209" i="55"/>
  <c r="X209" i="55"/>
  <c r="V209" i="55"/>
  <c r="T209" i="55"/>
  <c r="S209" i="55"/>
  <c r="Q209" i="55"/>
  <c r="P209" i="55"/>
  <c r="O209" i="55"/>
  <c r="N209" i="55"/>
  <c r="K209" i="55"/>
  <c r="J209" i="55"/>
  <c r="I209" i="55"/>
  <c r="H209" i="55"/>
  <c r="G209" i="55"/>
  <c r="G210" i="55" s="1"/>
  <c r="H210" i="55" s="1"/>
  <c r="I210" i="55" s="1"/>
  <c r="J210" i="55" s="1"/>
  <c r="K210" i="55" s="1"/>
  <c r="L210" i="55" s="1"/>
  <c r="M209" i="55" s="1"/>
  <c r="AI207" i="55"/>
  <c r="AG207" i="55"/>
  <c r="AF207" i="55"/>
  <c r="AE207" i="55"/>
  <c r="AD207" i="55"/>
  <c r="AC207" i="55"/>
  <c r="AB207" i="55"/>
  <c r="AA207" i="55"/>
  <c r="Z207" i="55"/>
  <c r="Y207" i="55"/>
  <c r="X207" i="55"/>
  <c r="V207" i="55"/>
  <c r="T207" i="55"/>
  <c r="S207" i="55"/>
  <c r="R207" i="55"/>
  <c r="Q207" i="55"/>
  <c r="P207" i="55"/>
  <c r="O207" i="55"/>
  <c r="N207" i="55"/>
  <c r="L207" i="55"/>
  <c r="K207" i="55"/>
  <c r="J207" i="55"/>
  <c r="I207" i="55"/>
  <c r="H207" i="55"/>
  <c r="G207" i="55"/>
  <c r="G208" i="55" s="1"/>
  <c r="AI205" i="55"/>
  <c r="AH205" i="55"/>
  <c r="AG205" i="55"/>
  <c r="AF205" i="55"/>
  <c r="AE205" i="55"/>
  <c r="AD205" i="55"/>
  <c r="AC205" i="55"/>
  <c r="AB205" i="55"/>
  <c r="AA205" i="55"/>
  <c r="Z205" i="55"/>
  <c r="Y205" i="55"/>
  <c r="X205" i="55"/>
  <c r="W205" i="55"/>
  <c r="V205" i="55"/>
  <c r="U205" i="55"/>
  <c r="T205" i="55"/>
  <c r="S205" i="55"/>
  <c r="R205" i="55"/>
  <c r="Q205" i="55"/>
  <c r="P205" i="55"/>
  <c r="O205" i="55"/>
  <c r="N205" i="55"/>
  <c r="M205" i="55"/>
  <c r="L205" i="55"/>
  <c r="K205" i="55"/>
  <c r="J205" i="55"/>
  <c r="I205" i="55"/>
  <c r="H205" i="55"/>
  <c r="G205" i="55"/>
  <c r="G206" i="55" s="1"/>
  <c r="AI203" i="55"/>
  <c r="AH203" i="55"/>
  <c r="AG203" i="55"/>
  <c r="AF203" i="55"/>
  <c r="AE203" i="55"/>
  <c r="AD203" i="55"/>
  <c r="AC203" i="55"/>
  <c r="AB203" i="55"/>
  <c r="AA203" i="55"/>
  <c r="Z203" i="55"/>
  <c r="Y203" i="55"/>
  <c r="X203" i="55"/>
  <c r="W203" i="55"/>
  <c r="V203" i="55"/>
  <c r="U203" i="55"/>
  <c r="T203" i="55"/>
  <c r="S203" i="55"/>
  <c r="R203" i="55"/>
  <c r="Q203" i="55"/>
  <c r="P203" i="55"/>
  <c r="O203" i="55"/>
  <c r="N203" i="55"/>
  <c r="M203" i="55"/>
  <c r="L203" i="55"/>
  <c r="K203" i="55"/>
  <c r="J203" i="55"/>
  <c r="I203" i="55"/>
  <c r="H203" i="55"/>
  <c r="G203" i="55"/>
  <c r="G204" i="55" s="1"/>
  <c r="AI201" i="55"/>
  <c r="AH201" i="55"/>
  <c r="AG201" i="55"/>
  <c r="AF201" i="55"/>
  <c r="AE201" i="55"/>
  <c r="AD201" i="55"/>
  <c r="AC201" i="55"/>
  <c r="AB201" i="55"/>
  <c r="AA201" i="55"/>
  <c r="Z201" i="55"/>
  <c r="Y201" i="55"/>
  <c r="X201" i="55"/>
  <c r="W201" i="55"/>
  <c r="V201" i="55"/>
  <c r="U201" i="55"/>
  <c r="T201" i="55"/>
  <c r="S201" i="55"/>
  <c r="R201" i="55"/>
  <c r="Q201" i="55"/>
  <c r="P201" i="55"/>
  <c r="O201" i="55"/>
  <c r="N201" i="55"/>
  <c r="M201" i="55"/>
  <c r="L201" i="55"/>
  <c r="K201" i="55"/>
  <c r="J201" i="55"/>
  <c r="I201" i="55"/>
  <c r="H201" i="55"/>
  <c r="G201" i="55"/>
  <c r="G202" i="55" s="1"/>
  <c r="AI199" i="55"/>
  <c r="AH199" i="55"/>
  <c r="AG199" i="55"/>
  <c r="AF199" i="55"/>
  <c r="AE199" i="55"/>
  <c r="AD199" i="55"/>
  <c r="AC199" i="55"/>
  <c r="AB199" i="55"/>
  <c r="AA199" i="55"/>
  <c r="Z199" i="55"/>
  <c r="Y199" i="55"/>
  <c r="X199" i="55"/>
  <c r="W199" i="55"/>
  <c r="V199" i="55"/>
  <c r="U199" i="55"/>
  <c r="T199" i="55"/>
  <c r="S199" i="55"/>
  <c r="R199" i="55"/>
  <c r="Q199" i="55"/>
  <c r="P199" i="55"/>
  <c r="O199" i="55"/>
  <c r="N199" i="55"/>
  <c r="M199" i="55"/>
  <c r="L199" i="55"/>
  <c r="K199" i="55"/>
  <c r="J199" i="55"/>
  <c r="I199" i="55"/>
  <c r="H199" i="55"/>
  <c r="G199" i="55"/>
  <c r="G200" i="55" s="1"/>
  <c r="AI197" i="55"/>
  <c r="AH197" i="55"/>
  <c r="AG197" i="55"/>
  <c r="AF197" i="55"/>
  <c r="AE197" i="55"/>
  <c r="AD197" i="55"/>
  <c r="AC197" i="55"/>
  <c r="AB197" i="55"/>
  <c r="AA197" i="55"/>
  <c r="Z197" i="55"/>
  <c r="Y197" i="55"/>
  <c r="X197" i="55"/>
  <c r="W197" i="55"/>
  <c r="V197" i="55"/>
  <c r="U197" i="55"/>
  <c r="T197" i="55"/>
  <c r="S197" i="55"/>
  <c r="R197" i="55"/>
  <c r="Q197" i="55"/>
  <c r="P197" i="55"/>
  <c r="O197" i="55"/>
  <c r="N197" i="55"/>
  <c r="M197" i="55"/>
  <c r="L197" i="55"/>
  <c r="K197" i="55"/>
  <c r="J197" i="55"/>
  <c r="I197" i="55"/>
  <c r="H197" i="55"/>
  <c r="G197" i="55"/>
  <c r="G198" i="55" s="1"/>
  <c r="G196" i="55"/>
  <c r="AI195" i="55"/>
  <c r="AH195" i="55"/>
  <c r="AG195" i="55"/>
  <c r="AF195" i="55"/>
  <c r="AE195" i="55"/>
  <c r="AD195" i="55"/>
  <c r="AC195" i="55"/>
  <c r="AB195" i="55"/>
  <c r="AA195" i="55"/>
  <c r="Z195" i="55"/>
  <c r="Y195" i="55"/>
  <c r="X195" i="55"/>
  <c r="V195" i="55"/>
  <c r="T195" i="55"/>
  <c r="S195" i="55"/>
  <c r="Q195" i="55"/>
  <c r="P195" i="55"/>
  <c r="O195" i="55"/>
  <c r="N195" i="55"/>
  <c r="L195" i="55"/>
  <c r="K195" i="55"/>
  <c r="J195" i="55"/>
  <c r="I195" i="55"/>
  <c r="H195" i="55"/>
  <c r="G195" i="55"/>
  <c r="AI193" i="55"/>
  <c r="AH193" i="55"/>
  <c r="AG193" i="55"/>
  <c r="AF193" i="55"/>
  <c r="AE193" i="55"/>
  <c r="AD193" i="55"/>
  <c r="AC193" i="55"/>
  <c r="AB193" i="55"/>
  <c r="AA193" i="55"/>
  <c r="Z193" i="55"/>
  <c r="Y193" i="55"/>
  <c r="X193" i="55"/>
  <c r="V193" i="55"/>
  <c r="T193" i="55"/>
  <c r="S193" i="55"/>
  <c r="Q193" i="55"/>
  <c r="P193" i="55"/>
  <c r="O193" i="55"/>
  <c r="N193" i="55"/>
  <c r="L193" i="55"/>
  <c r="K193" i="55"/>
  <c r="J193" i="55"/>
  <c r="I193" i="55"/>
  <c r="H193" i="55"/>
  <c r="G193" i="55"/>
  <c r="G194" i="55" s="1"/>
  <c r="AI191" i="55"/>
  <c r="AH191" i="55"/>
  <c r="AE191" i="55"/>
  <c r="AD191" i="55"/>
  <c r="AC191" i="55"/>
  <c r="AB191" i="55"/>
  <c r="AA191" i="55"/>
  <c r="Z191" i="55"/>
  <c r="Y191" i="55"/>
  <c r="X191" i="55"/>
  <c r="W191" i="55"/>
  <c r="V191" i="55"/>
  <c r="U191" i="55"/>
  <c r="T191" i="55"/>
  <c r="S191" i="55"/>
  <c r="R191" i="55"/>
  <c r="Q191" i="55"/>
  <c r="P191" i="55"/>
  <c r="O191" i="55"/>
  <c r="N191" i="55"/>
  <c r="M191" i="55"/>
  <c r="L191" i="55"/>
  <c r="K191" i="55"/>
  <c r="J191" i="55"/>
  <c r="I191" i="55"/>
  <c r="H191" i="55"/>
  <c r="G191" i="55"/>
  <c r="G192" i="55" s="1"/>
  <c r="AI189" i="55"/>
  <c r="AH189" i="55"/>
  <c r="AE189" i="55"/>
  <c r="AD189" i="55"/>
  <c r="AC189" i="55"/>
  <c r="X189" i="55"/>
  <c r="W189" i="55"/>
  <c r="V189" i="55"/>
  <c r="U189" i="55"/>
  <c r="T189" i="55"/>
  <c r="S189" i="55"/>
  <c r="R189" i="55"/>
  <c r="Q189" i="55"/>
  <c r="P189" i="55"/>
  <c r="O189" i="55"/>
  <c r="N189" i="55"/>
  <c r="M189" i="55"/>
  <c r="L189" i="55"/>
  <c r="K189" i="55"/>
  <c r="J189" i="55"/>
  <c r="I189" i="55"/>
  <c r="H189" i="55"/>
  <c r="G189" i="55"/>
  <c r="G190" i="55" s="1"/>
  <c r="H190" i="55" s="1"/>
  <c r="AI187" i="55"/>
  <c r="AH187" i="55"/>
  <c r="AG187" i="55"/>
  <c r="AF187" i="55"/>
  <c r="AE187" i="55"/>
  <c r="AD187" i="55"/>
  <c r="AC187" i="55"/>
  <c r="AB187" i="55"/>
  <c r="AA187" i="55"/>
  <c r="Z187" i="55"/>
  <c r="Y187" i="55"/>
  <c r="X187" i="55"/>
  <c r="W187" i="55"/>
  <c r="T187" i="55"/>
  <c r="R187" i="55"/>
  <c r="Q187" i="55"/>
  <c r="P187" i="55"/>
  <c r="O187" i="55"/>
  <c r="N187" i="55"/>
  <c r="M187" i="55"/>
  <c r="L187" i="55"/>
  <c r="K187" i="55"/>
  <c r="J187" i="55"/>
  <c r="I187" i="55"/>
  <c r="H187" i="55"/>
  <c r="G187" i="55"/>
  <c r="G188" i="55" s="1"/>
  <c r="AI185" i="55"/>
  <c r="AG185" i="55"/>
  <c r="AF185" i="55"/>
  <c r="AE185" i="55"/>
  <c r="AD185" i="55"/>
  <c r="AC185" i="55"/>
  <c r="AB185" i="55"/>
  <c r="AA185" i="55"/>
  <c r="Z185" i="55"/>
  <c r="Y185" i="55"/>
  <c r="X185" i="55"/>
  <c r="W185" i="55"/>
  <c r="T185" i="55"/>
  <c r="R185" i="55"/>
  <c r="Q185" i="55"/>
  <c r="P185" i="55"/>
  <c r="O185" i="55"/>
  <c r="N185" i="55"/>
  <c r="M185" i="55"/>
  <c r="L185" i="55"/>
  <c r="K185" i="55"/>
  <c r="J185" i="55"/>
  <c r="I185" i="55"/>
  <c r="H185" i="55"/>
  <c r="G185" i="55"/>
  <c r="G186" i="55" s="1"/>
  <c r="AI183" i="55"/>
  <c r="AH183" i="55"/>
  <c r="AG183" i="55"/>
  <c r="AF183" i="55"/>
  <c r="AE183" i="55"/>
  <c r="AD183" i="55"/>
  <c r="AC183" i="55"/>
  <c r="AB183" i="55"/>
  <c r="AA183" i="55"/>
  <c r="Z183" i="55"/>
  <c r="Y183" i="55"/>
  <c r="X183" i="55"/>
  <c r="W183" i="55"/>
  <c r="T183" i="55"/>
  <c r="R183" i="55"/>
  <c r="Q183" i="55"/>
  <c r="P183" i="55"/>
  <c r="O183" i="55"/>
  <c r="N183" i="55"/>
  <c r="M183" i="55"/>
  <c r="L183" i="55"/>
  <c r="K183" i="55"/>
  <c r="J183" i="55"/>
  <c r="I183" i="55"/>
  <c r="H183" i="55"/>
  <c r="G183" i="55"/>
  <c r="G184" i="55" s="1"/>
  <c r="AI181" i="55"/>
  <c r="AG181" i="55"/>
  <c r="AF181" i="55"/>
  <c r="AE181" i="55"/>
  <c r="AD181" i="55"/>
  <c r="AC181" i="55"/>
  <c r="AB181" i="55"/>
  <c r="AA181" i="55"/>
  <c r="Z181" i="55"/>
  <c r="Y181" i="55"/>
  <c r="X181" i="55"/>
  <c r="W181" i="55"/>
  <c r="T181" i="55"/>
  <c r="R181" i="55"/>
  <c r="Q181" i="55"/>
  <c r="P181" i="55"/>
  <c r="O181" i="55"/>
  <c r="N181" i="55"/>
  <c r="M181" i="55"/>
  <c r="L181" i="55"/>
  <c r="K181" i="55"/>
  <c r="J181" i="55"/>
  <c r="I181" i="55"/>
  <c r="H181" i="55"/>
  <c r="G181" i="55"/>
  <c r="G182" i="55" s="1"/>
  <c r="AI179" i="55"/>
  <c r="AH179" i="55"/>
  <c r="AE179" i="55"/>
  <c r="AD179" i="55"/>
  <c r="AC179" i="55"/>
  <c r="AB179" i="55"/>
  <c r="Z179" i="55"/>
  <c r="Y179" i="55"/>
  <c r="X179" i="55"/>
  <c r="T179" i="55"/>
  <c r="R179" i="55"/>
  <c r="Q179" i="55"/>
  <c r="P179" i="55"/>
  <c r="O179" i="55"/>
  <c r="N179" i="55"/>
  <c r="M179" i="55"/>
  <c r="L179" i="55"/>
  <c r="K179" i="55"/>
  <c r="J179" i="55"/>
  <c r="I179" i="55"/>
  <c r="H179" i="55"/>
  <c r="G179" i="55"/>
  <c r="G180" i="55" s="1"/>
  <c r="AI177" i="55"/>
  <c r="AH177" i="55"/>
  <c r="AE177" i="55"/>
  <c r="AD177" i="55"/>
  <c r="AC177" i="55"/>
  <c r="AB177" i="55"/>
  <c r="Z177" i="55"/>
  <c r="X177" i="55"/>
  <c r="T177" i="55"/>
  <c r="R177" i="55"/>
  <c r="Q177" i="55"/>
  <c r="P177" i="55"/>
  <c r="O177" i="55"/>
  <c r="N177" i="55"/>
  <c r="M177" i="55"/>
  <c r="L177" i="55"/>
  <c r="K177" i="55"/>
  <c r="J177" i="55"/>
  <c r="I177" i="55"/>
  <c r="H177" i="55"/>
  <c r="G177" i="55"/>
  <c r="G178" i="55" s="1"/>
  <c r="AI175" i="55"/>
  <c r="AH175" i="55"/>
  <c r="AG175" i="55"/>
  <c r="AF175" i="55"/>
  <c r="AE175" i="55"/>
  <c r="AD175" i="55"/>
  <c r="AC175" i="55"/>
  <c r="AA175" i="55"/>
  <c r="X175" i="55"/>
  <c r="U175" i="55"/>
  <c r="T175" i="55"/>
  <c r="S175" i="55"/>
  <c r="R175" i="55"/>
  <c r="Q175" i="55"/>
  <c r="P175" i="55"/>
  <c r="O175" i="55"/>
  <c r="N175" i="55"/>
  <c r="M175" i="55"/>
  <c r="K175" i="55"/>
  <c r="L174" i="55" s="1"/>
  <c r="J175" i="55"/>
  <c r="I175" i="55"/>
  <c r="H175" i="55"/>
  <c r="G175" i="55"/>
  <c r="G176" i="55" s="1"/>
  <c r="AI173" i="55"/>
  <c r="AG173" i="55"/>
  <c r="AF173" i="55"/>
  <c r="AE173" i="55"/>
  <c r="AC173" i="55"/>
  <c r="AA173" i="55"/>
  <c r="Y173" i="55"/>
  <c r="X173" i="55"/>
  <c r="V173" i="55"/>
  <c r="T173" i="55"/>
  <c r="S173" i="55"/>
  <c r="R173" i="55"/>
  <c r="Q173" i="55"/>
  <c r="P173" i="55"/>
  <c r="O173" i="55"/>
  <c r="N173" i="55"/>
  <c r="J173" i="55"/>
  <c r="K172" i="55" s="1"/>
  <c r="I173" i="55"/>
  <c r="H173" i="55"/>
  <c r="G173" i="55"/>
  <c r="G174" i="55" s="1"/>
  <c r="AI171" i="55"/>
  <c r="AH171" i="55"/>
  <c r="AG171" i="55"/>
  <c r="AF171" i="55"/>
  <c r="AE171" i="55"/>
  <c r="AD171" i="55"/>
  <c r="AC171" i="55"/>
  <c r="AB171" i="55"/>
  <c r="Y171" i="55"/>
  <c r="X171" i="55"/>
  <c r="W171" i="55"/>
  <c r="V171" i="55"/>
  <c r="T171" i="55"/>
  <c r="S171" i="55"/>
  <c r="R171" i="55"/>
  <c r="Q171" i="55"/>
  <c r="P171" i="55"/>
  <c r="O171" i="55"/>
  <c r="N171" i="55"/>
  <c r="L171" i="55"/>
  <c r="K171" i="55"/>
  <c r="J171" i="55"/>
  <c r="I171" i="55"/>
  <c r="H171" i="55"/>
  <c r="G171" i="55"/>
  <c r="G172" i="55" s="1"/>
  <c r="AI169" i="55"/>
  <c r="AG169" i="55"/>
  <c r="AF169" i="55"/>
  <c r="AE169" i="55"/>
  <c r="AC169" i="55"/>
  <c r="AA169" i="55"/>
  <c r="X169" i="55"/>
  <c r="T169" i="55"/>
  <c r="S169" i="55"/>
  <c r="R169" i="55"/>
  <c r="Q169" i="55"/>
  <c r="P169" i="55"/>
  <c r="O169" i="55"/>
  <c r="N169" i="55"/>
  <c r="L169" i="55"/>
  <c r="J169" i="55"/>
  <c r="I169" i="55"/>
  <c r="H169" i="55"/>
  <c r="G169" i="55"/>
  <c r="G170" i="55" s="1"/>
  <c r="H170" i="55" s="1"/>
  <c r="H168" i="55"/>
  <c r="I168" i="55" s="1"/>
  <c r="J168" i="55" s="1"/>
  <c r="K168" i="55" s="1"/>
  <c r="L168" i="55" s="1"/>
  <c r="M168" i="55" s="1"/>
  <c r="N168" i="55" s="1"/>
  <c r="O168" i="55" s="1"/>
  <c r="P168" i="55" s="1"/>
  <c r="Q168" i="55" s="1"/>
  <c r="R168" i="55" s="1"/>
  <c r="S168" i="55" s="1"/>
  <c r="T168" i="55" s="1"/>
  <c r="U168" i="55" s="1"/>
  <c r="V168" i="55" s="1"/>
  <c r="W168" i="55" s="1"/>
  <c r="X168" i="55" s="1"/>
  <c r="Y168" i="55" s="1"/>
  <c r="Z168" i="55" s="1"/>
  <c r="AA168" i="55" s="1"/>
  <c r="AB168" i="55" s="1"/>
  <c r="AC168" i="55" s="1"/>
  <c r="AD168" i="55" s="1"/>
  <c r="AE168" i="55" s="1"/>
  <c r="AF168" i="55" s="1"/>
  <c r="AG168" i="55" s="1"/>
  <c r="AH168" i="55" s="1"/>
  <c r="AI168" i="55" s="1"/>
  <c r="G168" i="55"/>
  <c r="I166" i="55"/>
  <c r="J166" i="55" s="1"/>
  <c r="K166" i="55" s="1"/>
  <c r="L166" i="55" s="1"/>
  <c r="M166" i="55" s="1"/>
  <c r="N166" i="55" s="1"/>
  <c r="O166" i="55" s="1"/>
  <c r="P166" i="55" s="1"/>
  <c r="Q166" i="55" s="1"/>
  <c r="R166" i="55" s="1"/>
  <c r="S166" i="55" s="1"/>
  <c r="T166" i="55" s="1"/>
  <c r="U166" i="55" s="1"/>
  <c r="V166" i="55" s="1"/>
  <c r="W166" i="55" s="1"/>
  <c r="X166" i="55" s="1"/>
  <c r="Y166" i="55" s="1"/>
  <c r="Z166" i="55" s="1"/>
  <c r="AA166" i="55" s="1"/>
  <c r="AB166" i="55" s="1"/>
  <c r="AC166" i="55" s="1"/>
  <c r="AD166" i="55" s="1"/>
  <c r="AE166" i="55" s="1"/>
  <c r="AF166" i="55" s="1"/>
  <c r="AG166" i="55" s="1"/>
  <c r="AH166" i="55" s="1"/>
  <c r="AI166" i="55" s="1"/>
  <c r="G166" i="55"/>
  <c r="H166" i="55" s="1"/>
  <c r="J164" i="55"/>
  <c r="K164" i="55" s="1"/>
  <c r="L164" i="55" s="1"/>
  <c r="M164" i="55" s="1"/>
  <c r="N164" i="55" s="1"/>
  <c r="O164" i="55" s="1"/>
  <c r="P164" i="55" s="1"/>
  <c r="Q164" i="55" s="1"/>
  <c r="R164" i="55" s="1"/>
  <c r="S164" i="55" s="1"/>
  <c r="T164" i="55" s="1"/>
  <c r="U164" i="55" s="1"/>
  <c r="V164" i="55" s="1"/>
  <c r="W164" i="55" s="1"/>
  <c r="X164" i="55" s="1"/>
  <c r="Y164" i="55" s="1"/>
  <c r="Z164" i="55" s="1"/>
  <c r="AA164" i="55" s="1"/>
  <c r="AB164" i="55" s="1"/>
  <c r="AC164" i="55" s="1"/>
  <c r="AD164" i="55" s="1"/>
  <c r="AE164" i="55" s="1"/>
  <c r="AF164" i="55" s="1"/>
  <c r="AG164" i="55" s="1"/>
  <c r="AH164" i="55" s="1"/>
  <c r="AI164" i="55" s="1"/>
  <c r="G164" i="55"/>
  <c r="H164" i="55" s="1"/>
  <c r="I164" i="55" s="1"/>
  <c r="K162" i="55"/>
  <c r="L162" i="55" s="1"/>
  <c r="M162" i="55" s="1"/>
  <c r="N162" i="55" s="1"/>
  <c r="O162" i="55" s="1"/>
  <c r="P162" i="55" s="1"/>
  <c r="Q162" i="55" s="1"/>
  <c r="R162" i="55" s="1"/>
  <c r="S162" i="55" s="1"/>
  <c r="T162" i="55" s="1"/>
  <c r="U162" i="55" s="1"/>
  <c r="V162" i="55" s="1"/>
  <c r="W162" i="55" s="1"/>
  <c r="X162" i="55" s="1"/>
  <c r="Y162" i="55" s="1"/>
  <c r="Z162" i="55" s="1"/>
  <c r="AA162" i="55" s="1"/>
  <c r="AB162" i="55" s="1"/>
  <c r="AC162" i="55" s="1"/>
  <c r="AD162" i="55" s="1"/>
  <c r="AE162" i="55" s="1"/>
  <c r="AF162" i="55" s="1"/>
  <c r="AG162" i="55" s="1"/>
  <c r="AH162" i="55" s="1"/>
  <c r="AI162" i="55" s="1"/>
  <c r="G162" i="55"/>
  <c r="H162" i="55" s="1"/>
  <c r="I162" i="55" s="1"/>
  <c r="J162" i="55" s="1"/>
  <c r="G161" i="55"/>
  <c r="G160" i="55"/>
  <c r="H160" i="55" s="1"/>
  <c r="I160" i="55" s="1"/>
  <c r="J160" i="55" s="1"/>
  <c r="K160" i="55" s="1"/>
  <c r="L160" i="55" s="1"/>
  <c r="M160" i="55" s="1"/>
  <c r="N160" i="55" s="1"/>
  <c r="O160" i="55" s="1"/>
  <c r="P160" i="55" s="1"/>
  <c r="Q160" i="55" s="1"/>
  <c r="R160" i="55" s="1"/>
  <c r="S160" i="55" s="1"/>
  <c r="T160" i="55" s="1"/>
  <c r="U160" i="55" s="1"/>
  <c r="V160" i="55" s="1"/>
  <c r="W160" i="55" s="1"/>
  <c r="X160" i="55" s="1"/>
  <c r="Y160" i="55" s="1"/>
  <c r="Z160" i="55" s="1"/>
  <c r="AA160" i="55" s="1"/>
  <c r="AB160" i="55" s="1"/>
  <c r="AC160" i="55" s="1"/>
  <c r="AD160" i="55" s="1"/>
  <c r="AE160" i="55" s="1"/>
  <c r="AF160" i="55" s="1"/>
  <c r="AG160" i="55" s="1"/>
  <c r="AH160" i="55" s="1"/>
  <c r="AI160" i="55" s="1"/>
  <c r="G158" i="55"/>
  <c r="H158" i="55" s="1"/>
  <c r="I158" i="55" s="1"/>
  <c r="J158" i="55" s="1"/>
  <c r="K158" i="55" s="1"/>
  <c r="L158" i="55" s="1"/>
  <c r="M158" i="55" s="1"/>
  <c r="N158" i="55" s="1"/>
  <c r="O158" i="55" s="1"/>
  <c r="P158" i="55" s="1"/>
  <c r="Q158" i="55" s="1"/>
  <c r="R158" i="55" s="1"/>
  <c r="S158" i="55" s="1"/>
  <c r="T158" i="55" s="1"/>
  <c r="U158" i="55" s="1"/>
  <c r="V158" i="55" s="1"/>
  <c r="W158" i="55" s="1"/>
  <c r="X158" i="55" s="1"/>
  <c r="Y158" i="55" s="1"/>
  <c r="Z158" i="55" s="1"/>
  <c r="AA158" i="55" s="1"/>
  <c r="AB158" i="55" s="1"/>
  <c r="AC158" i="55" s="1"/>
  <c r="AD158" i="55" s="1"/>
  <c r="AE158" i="55" s="1"/>
  <c r="AF158" i="55" s="1"/>
  <c r="AG158" i="55" s="1"/>
  <c r="AH158" i="55" s="1"/>
  <c r="AI158" i="55" s="1"/>
  <c r="G156" i="55"/>
  <c r="H156" i="55" s="1"/>
  <c r="I156" i="55" s="1"/>
  <c r="J156" i="55" s="1"/>
  <c r="K156" i="55" s="1"/>
  <c r="L156" i="55" s="1"/>
  <c r="M156" i="55" s="1"/>
  <c r="N156" i="55" s="1"/>
  <c r="O156" i="55" s="1"/>
  <c r="P156" i="55" s="1"/>
  <c r="Q156" i="55" s="1"/>
  <c r="R156" i="55" s="1"/>
  <c r="S156" i="55" s="1"/>
  <c r="T156" i="55" s="1"/>
  <c r="U156" i="55" s="1"/>
  <c r="V156" i="55" s="1"/>
  <c r="W156" i="55" s="1"/>
  <c r="X156" i="55" s="1"/>
  <c r="Y156" i="55" s="1"/>
  <c r="Z156" i="55" s="1"/>
  <c r="AA156" i="55" s="1"/>
  <c r="AB156" i="55" s="1"/>
  <c r="AC156" i="55" s="1"/>
  <c r="AD156" i="55" s="1"/>
  <c r="AE156" i="55" s="1"/>
  <c r="AF156" i="55" s="1"/>
  <c r="AG156" i="55" s="1"/>
  <c r="AH156" i="55" s="1"/>
  <c r="AI156" i="55" s="1"/>
  <c r="L154" i="55"/>
  <c r="M154" i="55" s="1"/>
  <c r="N154" i="55" s="1"/>
  <c r="O154" i="55" s="1"/>
  <c r="P154" i="55" s="1"/>
  <c r="Q154" i="55" s="1"/>
  <c r="R154" i="55" s="1"/>
  <c r="S154" i="55" s="1"/>
  <c r="T154" i="55" s="1"/>
  <c r="U154" i="55" s="1"/>
  <c r="V154" i="55" s="1"/>
  <c r="W154" i="55" s="1"/>
  <c r="X154" i="55" s="1"/>
  <c r="Y154" i="55" s="1"/>
  <c r="Z154" i="55" s="1"/>
  <c r="AA154" i="55" s="1"/>
  <c r="AB154" i="55" s="1"/>
  <c r="AC154" i="55" s="1"/>
  <c r="AD154" i="55" s="1"/>
  <c r="AE154" i="55" s="1"/>
  <c r="AF154" i="55" s="1"/>
  <c r="AG154" i="55" s="1"/>
  <c r="AH154" i="55" s="1"/>
  <c r="AI154" i="55" s="1"/>
  <c r="H154" i="55"/>
  <c r="I154" i="55" s="1"/>
  <c r="J154" i="55" s="1"/>
  <c r="K154" i="55" s="1"/>
  <c r="G154" i="55"/>
  <c r="G152" i="55"/>
  <c r="H152" i="55" s="1"/>
  <c r="I152" i="55" s="1"/>
  <c r="J152" i="55" s="1"/>
  <c r="K152" i="55" s="1"/>
  <c r="L152" i="55" s="1"/>
  <c r="M152" i="55" s="1"/>
  <c r="N152" i="55" s="1"/>
  <c r="O152" i="55" s="1"/>
  <c r="P152" i="55" s="1"/>
  <c r="Q152" i="55" s="1"/>
  <c r="R152" i="55" s="1"/>
  <c r="S152" i="55" s="1"/>
  <c r="T152" i="55" s="1"/>
  <c r="U152" i="55" s="1"/>
  <c r="V152" i="55" s="1"/>
  <c r="W152" i="55" s="1"/>
  <c r="X152" i="55" s="1"/>
  <c r="Y152" i="55" s="1"/>
  <c r="Z152" i="55" s="1"/>
  <c r="AA152" i="55" s="1"/>
  <c r="AB152" i="55" s="1"/>
  <c r="AC152" i="55" s="1"/>
  <c r="AD152" i="55" s="1"/>
  <c r="AE152" i="55" s="1"/>
  <c r="AF152" i="55" s="1"/>
  <c r="AG152" i="55" s="1"/>
  <c r="AH152" i="55" s="1"/>
  <c r="AI152" i="55" s="1"/>
  <c r="G150" i="55"/>
  <c r="H150" i="55" s="1"/>
  <c r="I150" i="55" s="1"/>
  <c r="J150" i="55" s="1"/>
  <c r="K150" i="55" s="1"/>
  <c r="L150" i="55" s="1"/>
  <c r="M150" i="55" s="1"/>
  <c r="N150" i="55" s="1"/>
  <c r="O150" i="55" s="1"/>
  <c r="P150" i="55" s="1"/>
  <c r="Q150" i="55" s="1"/>
  <c r="R150" i="55" s="1"/>
  <c r="S150" i="55" s="1"/>
  <c r="T150" i="55" s="1"/>
  <c r="U150" i="55" s="1"/>
  <c r="V150" i="55" s="1"/>
  <c r="W150" i="55" s="1"/>
  <c r="X150" i="55" s="1"/>
  <c r="Y150" i="55" s="1"/>
  <c r="Z150" i="55" s="1"/>
  <c r="AA150" i="55" s="1"/>
  <c r="AB150" i="55" s="1"/>
  <c r="AC150" i="55" s="1"/>
  <c r="AD150" i="55" s="1"/>
  <c r="AE150" i="55" s="1"/>
  <c r="AF150" i="55" s="1"/>
  <c r="AG150" i="55" s="1"/>
  <c r="AH150" i="55" s="1"/>
  <c r="AI150" i="55" s="1"/>
  <c r="G148" i="55"/>
  <c r="H148" i="55" s="1"/>
  <c r="I148" i="55" s="1"/>
  <c r="J148" i="55" s="1"/>
  <c r="K148" i="55" s="1"/>
  <c r="L148" i="55" s="1"/>
  <c r="M148" i="55" s="1"/>
  <c r="N148" i="55" s="1"/>
  <c r="O148" i="55" s="1"/>
  <c r="P148" i="55" s="1"/>
  <c r="Q148" i="55" s="1"/>
  <c r="R148" i="55" s="1"/>
  <c r="S148" i="55" s="1"/>
  <c r="T148" i="55" s="1"/>
  <c r="U148" i="55" s="1"/>
  <c r="V148" i="55" s="1"/>
  <c r="W148" i="55" s="1"/>
  <c r="X148" i="55" s="1"/>
  <c r="Y148" i="55" s="1"/>
  <c r="Z148" i="55" s="1"/>
  <c r="AA148" i="55" s="1"/>
  <c r="AB148" i="55" s="1"/>
  <c r="AC148" i="55" s="1"/>
  <c r="AD148" i="55" s="1"/>
  <c r="AE148" i="55" s="1"/>
  <c r="AF148" i="55" s="1"/>
  <c r="AG148" i="55" s="1"/>
  <c r="AH148" i="55" s="1"/>
  <c r="AI148" i="55" s="1"/>
  <c r="G146" i="55"/>
  <c r="H146" i="55" s="1"/>
  <c r="I146" i="55" s="1"/>
  <c r="J146" i="55" s="1"/>
  <c r="K146" i="55" s="1"/>
  <c r="L146" i="55" s="1"/>
  <c r="M146" i="55" s="1"/>
  <c r="N146" i="55" s="1"/>
  <c r="O146" i="55" s="1"/>
  <c r="P146" i="55" s="1"/>
  <c r="Q146" i="55" s="1"/>
  <c r="R146" i="55" s="1"/>
  <c r="S146" i="55" s="1"/>
  <c r="T146" i="55" s="1"/>
  <c r="U146" i="55" s="1"/>
  <c r="V146" i="55" s="1"/>
  <c r="W146" i="55" s="1"/>
  <c r="X146" i="55" s="1"/>
  <c r="Y146" i="55" s="1"/>
  <c r="Z146" i="55" s="1"/>
  <c r="AA146" i="55" s="1"/>
  <c r="AB146" i="55" s="1"/>
  <c r="AC146" i="55" s="1"/>
  <c r="AD146" i="55" s="1"/>
  <c r="AE146" i="55" s="1"/>
  <c r="AF146" i="55" s="1"/>
  <c r="AG146" i="55" s="1"/>
  <c r="AH146" i="55" s="1"/>
  <c r="AI146" i="55" s="1"/>
  <c r="G144" i="55"/>
  <c r="H144" i="55" s="1"/>
  <c r="I144" i="55" s="1"/>
  <c r="J144" i="55" s="1"/>
  <c r="K144" i="55" s="1"/>
  <c r="L144" i="55" s="1"/>
  <c r="M144" i="55" s="1"/>
  <c r="N144" i="55" s="1"/>
  <c r="O144" i="55" s="1"/>
  <c r="P144" i="55" s="1"/>
  <c r="Q144" i="55" s="1"/>
  <c r="R144" i="55" s="1"/>
  <c r="S144" i="55" s="1"/>
  <c r="T144" i="55" s="1"/>
  <c r="U144" i="55" s="1"/>
  <c r="V144" i="55" s="1"/>
  <c r="W144" i="55" s="1"/>
  <c r="X144" i="55" s="1"/>
  <c r="Y144" i="55" s="1"/>
  <c r="Z144" i="55" s="1"/>
  <c r="AA144" i="55" s="1"/>
  <c r="AB144" i="55" s="1"/>
  <c r="AC144" i="55" s="1"/>
  <c r="AD144" i="55" s="1"/>
  <c r="AE144" i="55" s="1"/>
  <c r="AF144" i="55" s="1"/>
  <c r="AG144" i="55" s="1"/>
  <c r="AH144" i="55" s="1"/>
  <c r="AI144" i="55" s="1"/>
  <c r="G142" i="55"/>
  <c r="H142" i="55" s="1"/>
  <c r="I142" i="55" s="1"/>
  <c r="J142" i="55" s="1"/>
  <c r="K142" i="55" s="1"/>
  <c r="L142" i="55" s="1"/>
  <c r="M142" i="55" s="1"/>
  <c r="N142" i="55" s="1"/>
  <c r="O142" i="55" s="1"/>
  <c r="P142" i="55" s="1"/>
  <c r="Q142" i="55" s="1"/>
  <c r="R142" i="55" s="1"/>
  <c r="S142" i="55" s="1"/>
  <c r="T142" i="55" s="1"/>
  <c r="U142" i="55" s="1"/>
  <c r="V142" i="55" s="1"/>
  <c r="W142" i="55" s="1"/>
  <c r="X142" i="55" s="1"/>
  <c r="Y142" i="55" s="1"/>
  <c r="Z142" i="55" s="1"/>
  <c r="AA142" i="55" s="1"/>
  <c r="G140" i="55"/>
  <c r="H140" i="55" s="1"/>
  <c r="I140" i="55" s="1"/>
  <c r="J140" i="55" s="1"/>
  <c r="K140" i="55" s="1"/>
  <c r="L140" i="55" s="1"/>
  <c r="M140" i="55" s="1"/>
  <c r="N140" i="55" s="1"/>
  <c r="O140" i="55" s="1"/>
  <c r="P140" i="55" s="1"/>
  <c r="Q140" i="55" s="1"/>
  <c r="R140" i="55" s="1"/>
  <c r="S140" i="55" s="1"/>
  <c r="T140" i="55" s="1"/>
  <c r="U140" i="55" s="1"/>
  <c r="V140" i="55" s="1"/>
  <c r="W140" i="55" s="1"/>
  <c r="X140" i="55" s="1"/>
  <c r="Y140" i="55" s="1"/>
  <c r="Z140" i="55" s="1"/>
  <c r="AA140" i="55" s="1"/>
  <c r="AB140" i="55" s="1"/>
  <c r="AC140" i="55" s="1"/>
  <c r="AD140" i="55" s="1"/>
  <c r="AE140" i="55" s="1"/>
  <c r="AF140" i="55" s="1"/>
  <c r="AG140" i="55" s="1"/>
  <c r="AH140" i="55" s="1"/>
  <c r="AI140" i="55" s="1"/>
  <c r="G138" i="55"/>
  <c r="H138" i="55" s="1"/>
  <c r="I138" i="55" s="1"/>
  <c r="J138" i="55" s="1"/>
  <c r="K138" i="55" s="1"/>
  <c r="L138" i="55" s="1"/>
  <c r="M138" i="55" s="1"/>
  <c r="N138" i="55" s="1"/>
  <c r="O138" i="55" s="1"/>
  <c r="P138" i="55" s="1"/>
  <c r="Q138" i="55" s="1"/>
  <c r="R138" i="55" s="1"/>
  <c r="S138" i="55" s="1"/>
  <c r="T138" i="55" s="1"/>
  <c r="U138" i="55" s="1"/>
  <c r="V138" i="55" s="1"/>
  <c r="W138" i="55" s="1"/>
  <c r="X138" i="55" s="1"/>
  <c r="Y138" i="55" s="1"/>
  <c r="Z138" i="55" s="1"/>
  <c r="AA138" i="55" s="1"/>
  <c r="G136" i="55"/>
  <c r="H136" i="55" s="1"/>
  <c r="I136" i="55" s="1"/>
  <c r="J136" i="55" s="1"/>
  <c r="K136" i="55" s="1"/>
  <c r="L136" i="55" s="1"/>
  <c r="M136" i="55" s="1"/>
  <c r="N136" i="55" s="1"/>
  <c r="O136" i="55" s="1"/>
  <c r="P136" i="55" s="1"/>
  <c r="Q136" i="55" s="1"/>
  <c r="R136" i="55" s="1"/>
  <c r="H134" i="55"/>
  <c r="I134" i="55" s="1"/>
  <c r="J134" i="55" s="1"/>
  <c r="K134" i="55" s="1"/>
  <c r="L134" i="55" s="1"/>
  <c r="M134" i="55" s="1"/>
  <c r="N134" i="55" s="1"/>
  <c r="O134" i="55" s="1"/>
  <c r="P134" i="55" s="1"/>
  <c r="Q134" i="55" s="1"/>
  <c r="G134" i="55"/>
  <c r="AA133" i="55"/>
  <c r="AA273" i="55" s="1"/>
  <c r="H132" i="55"/>
  <c r="I132" i="55" s="1"/>
  <c r="J132" i="55" s="1"/>
  <c r="K132" i="55" s="1"/>
  <c r="L132" i="55" s="1"/>
  <c r="M132" i="55" s="1"/>
  <c r="N132" i="55" s="1"/>
  <c r="O132" i="55" s="1"/>
  <c r="P132" i="55" s="1"/>
  <c r="Q132" i="55" s="1"/>
  <c r="R132" i="55" s="1"/>
  <c r="S132" i="55" s="1"/>
  <c r="T132" i="55" s="1"/>
  <c r="U132" i="55" s="1"/>
  <c r="V132" i="55" s="1"/>
  <c r="W132" i="55" s="1"/>
  <c r="X132" i="55" s="1"/>
  <c r="Y132" i="55" s="1"/>
  <c r="Z132" i="55" s="1"/>
  <c r="AA132" i="55" s="1"/>
  <c r="G132" i="55"/>
  <c r="G130" i="55"/>
  <c r="H130" i="55" s="1"/>
  <c r="I130" i="55" s="1"/>
  <c r="J130" i="55" s="1"/>
  <c r="K130" i="55" s="1"/>
  <c r="L130" i="55" s="1"/>
  <c r="M130" i="55" s="1"/>
  <c r="N130" i="55" s="1"/>
  <c r="O130" i="55" s="1"/>
  <c r="P130" i="55" s="1"/>
  <c r="Q130" i="55" s="1"/>
  <c r="R130" i="55" s="1"/>
  <c r="S130" i="55" s="1"/>
  <c r="T130" i="55" s="1"/>
  <c r="U130" i="55" s="1"/>
  <c r="V130" i="55" s="1"/>
  <c r="W130" i="55" s="1"/>
  <c r="X130" i="55" s="1"/>
  <c r="Y130" i="55" s="1"/>
  <c r="Z130" i="55" s="1"/>
  <c r="AA130" i="55" s="1"/>
  <c r="AB130" i="55" s="1"/>
  <c r="AC130" i="55" s="1"/>
  <c r="AD130" i="55" s="1"/>
  <c r="AE130" i="55" s="1"/>
  <c r="AF130" i="55" s="1"/>
  <c r="AG130" i="55" s="1"/>
  <c r="AA129" i="55"/>
  <c r="AA269" i="55" s="1"/>
  <c r="G128" i="55"/>
  <c r="H128" i="55" s="1"/>
  <c r="I128" i="55" s="1"/>
  <c r="J128" i="55" s="1"/>
  <c r="K128" i="55" s="1"/>
  <c r="L128" i="55" s="1"/>
  <c r="M128" i="55" s="1"/>
  <c r="N128" i="55" s="1"/>
  <c r="O128" i="55" s="1"/>
  <c r="P128" i="55" s="1"/>
  <c r="Q128" i="55" s="1"/>
  <c r="R128" i="55" s="1"/>
  <c r="S128" i="55" s="1"/>
  <c r="T128" i="55" s="1"/>
  <c r="U128" i="55" s="1"/>
  <c r="V128" i="55" s="1"/>
  <c r="W128" i="55" s="1"/>
  <c r="X128" i="55" s="1"/>
  <c r="Y128" i="55" s="1"/>
  <c r="Z128" i="55" s="1"/>
  <c r="AA128" i="55" s="1"/>
  <c r="AB128" i="55" s="1"/>
  <c r="AC128" i="55" s="1"/>
  <c r="AD128" i="55" s="1"/>
  <c r="AE128" i="55" s="1"/>
  <c r="AF128" i="55" s="1"/>
  <c r="AG128" i="55" s="1"/>
  <c r="AH128" i="55" s="1"/>
  <c r="AI128" i="55" s="1"/>
  <c r="H126" i="55"/>
  <c r="I126" i="55" s="1"/>
  <c r="J126" i="55" s="1"/>
  <c r="K126" i="55" s="1"/>
  <c r="L126" i="55" s="1"/>
  <c r="M126" i="55" s="1"/>
  <c r="N126" i="55" s="1"/>
  <c r="O126" i="55" s="1"/>
  <c r="P126" i="55" s="1"/>
  <c r="Q126" i="55" s="1"/>
  <c r="R126" i="55" s="1"/>
  <c r="S126" i="55" s="1"/>
  <c r="T126" i="55" s="1"/>
  <c r="U126" i="55" s="1"/>
  <c r="V126" i="55" s="1"/>
  <c r="W126" i="55" s="1"/>
  <c r="X126" i="55" s="1"/>
  <c r="Y126" i="55" s="1"/>
  <c r="Z126" i="55" s="1"/>
  <c r="AA126" i="55" s="1"/>
  <c r="AB126" i="55" s="1"/>
  <c r="AC126" i="55" s="1"/>
  <c r="AD126" i="55" s="1"/>
  <c r="AE126" i="55" s="1"/>
  <c r="AF126" i="55" s="1"/>
  <c r="AG126" i="55" s="1"/>
  <c r="AH126" i="55" s="1"/>
  <c r="AI126" i="55" s="1"/>
  <c r="G126" i="55"/>
  <c r="G124" i="55"/>
  <c r="H124" i="55" s="1"/>
  <c r="I124" i="55" s="1"/>
  <c r="J124" i="55" s="1"/>
  <c r="K124" i="55" s="1"/>
  <c r="L124" i="55" s="1"/>
  <c r="M124" i="55" s="1"/>
  <c r="N124" i="55" s="1"/>
  <c r="O124" i="55" s="1"/>
  <c r="P124" i="55" s="1"/>
  <c r="Q124" i="55" s="1"/>
  <c r="R124" i="55" s="1"/>
  <c r="S124" i="55" s="1"/>
  <c r="T124" i="55" s="1"/>
  <c r="U124" i="55" s="1"/>
  <c r="V124" i="55" s="1"/>
  <c r="W124" i="55" s="1"/>
  <c r="X124" i="55" s="1"/>
  <c r="Y124" i="55" s="1"/>
  <c r="Z124" i="55" s="1"/>
  <c r="AA124" i="55" s="1"/>
  <c r="AB124" i="55" s="1"/>
  <c r="AC124" i="55" s="1"/>
  <c r="AD124" i="55" s="1"/>
  <c r="AE124" i="55" s="1"/>
  <c r="AF124" i="55" s="1"/>
  <c r="AG124" i="55" s="1"/>
  <c r="AH124" i="55" s="1"/>
  <c r="AI124" i="55" s="1"/>
  <c r="J122" i="55"/>
  <c r="K122" i="55" s="1"/>
  <c r="L122" i="55" s="1"/>
  <c r="M122" i="55" s="1"/>
  <c r="N122" i="55" s="1"/>
  <c r="O122" i="55" s="1"/>
  <c r="P122" i="55" s="1"/>
  <c r="Q122" i="55" s="1"/>
  <c r="R122" i="55" s="1"/>
  <c r="S122" i="55" s="1"/>
  <c r="T122" i="55" s="1"/>
  <c r="U122" i="55" s="1"/>
  <c r="V122" i="55" s="1"/>
  <c r="W122" i="55" s="1"/>
  <c r="X122" i="55" s="1"/>
  <c r="Y122" i="55" s="1"/>
  <c r="Z122" i="55" s="1"/>
  <c r="AA122" i="55" s="1"/>
  <c r="AB122" i="55" s="1"/>
  <c r="AC122" i="55" s="1"/>
  <c r="AD122" i="55" s="1"/>
  <c r="AE122" i="55" s="1"/>
  <c r="AF122" i="55" s="1"/>
  <c r="AG122" i="55" s="1"/>
  <c r="AH122" i="55" s="1"/>
  <c r="AI122" i="55" s="1"/>
  <c r="H122" i="55"/>
  <c r="I122" i="55" s="1"/>
  <c r="G122" i="55"/>
  <c r="G120" i="55"/>
  <c r="H120" i="55" s="1"/>
  <c r="I120" i="55" s="1"/>
  <c r="J120" i="55" s="1"/>
  <c r="K120" i="55" s="1"/>
  <c r="L120" i="55" s="1"/>
  <c r="M120" i="55" s="1"/>
  <c r="N120" i="55" s="1"/>
  <c r="O120" i="55" s="1"/>
  <c r="P120" i="55" s="1"/>
  <c r="Q120" i="55" s="1"/>
  <c r="R120" i="55" s="1"/>
  <c r="S120" i="55" s="1"/>
  <c r="T120" i="55" s="1"/>
  <c r="U120" i="55" s="1"/>
  <c r="V120" i="55" s="1"/>
  <c r="W120" i="55" s="1"/>
  <c r="X120" i="55" s="1"/>
  <c r="Y120" i="55" s="1"/>
  <c r="Z120" i="55" s="1"/>
  <c r="AA120" i="55" s="1"/>
  <c r="AB120" i="55" s="1"/>
  <c r="AC120" i="55" s="1"/>
  <c r="AD120" i="55" s="1"/>
  <c r="AE120" i="55" s="1"/>
  <c r="AF120" i="55" s="1"/>
  <c r="AG120" i="55" s="1"/>
  <c r="AH120" i="55" s="1"/>
  <c r="AI120" i="55" s="1"/>
  <c r="L118" i="55"/>
  <c r="M118" i="55" s="1"/>
  <c r="N118" i="55" s="1"/>
  <c r="O118" i="55" s="1"/>
  <c r="P118" i="55" s="1"/>
  <c r="Q118" i="55" s="1"/>
  <c r="R118" i="55" s="1"/>
  <c r="S118" i="55" s="1"/>
  <c r="T118" i="55" s="1"/>
  <c r="U118" i="55" s="1"/>
  <c r="V118" i="55" s="1"/>
  <c r="W118" i="55" s="1"/>
  <c r="X118" i="55" s="1"/>
  <c r="Y118" i="55" s="1"/>
  <c r="Z118" i="55" s="1"/>
  <c r="AA118" i="55" s="1"/>
  <c r="AB118" i="55" s="1"/>
  <c r="AC118" i="55" s="1"/>
  <c r="AD118" i="55" s="1"/>
  <c r="AE118" i="55" s="1"/>
  <c r="AF118" i="55" s="1"/>
  <c r="AG118" i="55" s="1"/>
  <c r="AH118" i="55" s="1"/>
  <c r="AI118" i="55" s="1"/>
  <c r="H118" i="55"/>
  <c r="I118" i="55" s="1"/>
  <c r="J118" i="55" s="1"/>
  <c r="K118" i="55" s="1"/>
  <c r="G118" i="55"/>
  <c r="G116" i="55"/>
  <c r="H116" i="55" s="1"/>
  <c r="I116" i="55" s="1"/>
  <c r="J116" i="55" s="1"/>
  <c r="K116" i="55" s="1"/>
  <c r="L116" i="55" s="1"/>
  <c r="M116" i="55" s="1"/>
  <c r="N116" i="55" s="1"/>
  <c r="O116" i="55" s="1"/>
  <c r="P116" i="55" s="1"/>
  <c r="Q116" i="55" s="1"/>
  <c r="R116" i="55" s="1"/>
  <c r="S116" i="55" s="1"/>
  <c r="T116" i="55" s="1"/>
  <c r="U116" i="55" s="1"/>
  <c r="V116" i="55" s="1"/>
  <c r="W116" i="55" s="1"/>
  <c r="X116" i="55" s="1"/>
  <c r="Y116" i="55" s="1"/>
  <c r="Z116" i="55" s="1"/>
  <c r="AA116" i="55" s="1"/>
  <c r="AB116" i="55" s="1"/>
  <c r="AC116" i="55" s="1"/>
  <c r="AD116" i="55" s="1"/>
  <c r="AE116" i="55" s="1"/>
  <c r="AF116" i="55" s="1"/>
  <c r="AG116" i="55" s="1"/>
  <c r="AH116" i="55" s="1"/>
  <c r="AI116" i="55" s="1"/>
  <c r="V114" i="55"/>
  <c r="W114" i="55" s="1"/>
  <c r="X114" i="55" s="1"/>
  <c r="Y114" i="55" s="1"/>
  <c r="Z114" i="55" s="1"/>
  <c r="AA114" i="55" s="1"/>
  <c r="AB114" i="55" s="1"/>
  <c r="AC114" i="55" s="1"/>
  <c r="AD114" i="55" s="1"/>
  <c r="AE114" i="55" s="1"/>
  <c r="AF114" i="55" s="1"/>
  <c r="AG114" i="55" s="1"/>
  <c r="AH114" i="55" s="1"/>
  <c r="AI114" i="55" s="1"/>
  <c r="H114" i="55"/>
  <c r="I114" i="55" s="1"/>
  <c r="J114" i="55" s="1"/>
  <c r="K114" i="55" s="1"/>
  <c r="L114" i="55" s="1"/>
  <c r="M114" i="55" s="1"/>
  <c r="N114" i="55" s="1"/>
  <c r="O114" i="55" s="1"/>
  <c r="P114" i="55" s="1"/>
  <c r="Q114" i="55" s="1"/>
  <c r="R114" i="55" s="1"/>
  <c r="S114" i="55" s="1"/>
  <c r="T114" i="55" s="1"/>
  <c r="U114" i="55" s="1"/>
  <c r="G114" i="55"/>
  <c r="G112" i="55"/>
  <c r="H112" i="55" s="1"/>
  <c r="I112" i="55" s="1"/>
  <c r="J112" i="55" s="1"/>
  <c r="K112" i="55" s="1"/>
  <c r="L112" i="55" s="1"/>
  <c r="M112" i="55" s="1"/>
  <c r="N112" i="55" s="1"/>
  <c r="O112" i="55" s="1"/>
  <c r="P112" i="55" s="1"/>
  <c r="Q112" i="55" s="1"/>
  <c r="R112" i="55" s="1"/>
  <c r="S112" i="55" s="1"/>
  <c r="T112" i="55" s="1"/>
  <c r="U112" i="55" s="1"/>
  <c r="V112" i="55" s="1"/>
  <c r="W112" i="55" s="1"/>
  <c r="X112" i="55" s="1"/>
  <c r="Y112" i="55" s="1"/>
  <c r="Z112" i="55" s="1"/>
  <c r="AA112" i="55" s="1"/>
  <c r="AB112" i="55" s="1"/>
  <c r="AC112" i="55" s="1"/>
  <c r="AD112" i="55" s="1"/>
  <c r="AE112" i="55" s="1"/>
  <c r="AF112" i="55" s="1"/>
  <c r="AG112" i="55" s="1"/>
  <c r="AH112" i="55" s="1"/>
  <c r="AI112" i="55" s="1"/>
  <c r="G110" i="55"/>
  <c r="H110" i="55" s="1"/>
  <c r="I110" i="55" s="1"/>
  <c r="J110" i="55" s="1"/>
  <c r="K110" i="55" s="1"/>
  <c r="L110" i="55" s="1"/>
  <c r="M110" i="55" s="1"/>
  <c r="N110" i="55" s="1"/>
  <c r="O110" i="55" s="1"/>
  <c r="P110" i="55" s="1"/>
  <c r="Q110" i="55" s="1"/>
  <c r="R110" i="55" s="1"/>
  <c r="S110" i="55" s="1"/>
  <c r="T110" i="55" s="1"/>
  <c r="U110" i="55" s="1"/>
  <c r="V110" i="55" s="1"/>
  <c r="W110" i="55" s="1"/>
  <c r="X110" i="55" s="1"/>
  <c r="Y110" i="55" s="1"/>
  <c r="Z110" i="55" s="1"/>
  <c r="AA110" i="55" s="1"/>
  <c r="AB110" i="55" s="1"/>
  <c r="AC110" i="55" s="1"/>
  <c r="AD110" i="55" s="1"/>
  <c r="AE110" i="55" s="1"/>
  <c r="AF110" i="55" s="1"/>
  <c r="AG110" i="55" s="1"/>
  <c r="AH110" i="55" s="1"/>
  <c r="AI110" i="55" s="1"/>
  <c r="G108" i="55"/>
  <c r="H108" i="55" s="1"/>
  <c r="I108" i="55" s="1"/>
  <c r="J108" i="55" s="1"/>
  <c r="K108" i="55" s="1"/>
  <c r="L108" i="55" s="1"/>
  <c r="M108" i="55" s="1"/>
  <c r="N108" i="55" s="1"/>
  <c r="O108" i="55" s="1"/>
  <c r="P108" i="55" s="1"/>
  <c r="Q108" i="55" s="1"/>
  <c r="R108" i="55" s="1"/>
  <c r="S108" i="55" s="1"/>
  <c r="T108" i="55" s="1"/>
  <c r="U108" i="55" s="1"/>
  <c r="V108" i="55" s="1"/>
  <c r="W108" i="55" s="1"/>
  <c r="X108" i="55" s="1"/>
  <c r="Y108" i="55" s="1"/>
  <c r="Z108" i="55" s="1"/>
  <c r="AA108" i="55" s="1"/>
  <c r="AB108" i="55" s="1"/>
  <c r="AC108" i="55" s="1"/>
  <c r="AD108" i="55" s="1"/>
  <c r="AE108" i="55" s="1"/>
  <c r="AF108" i="55" s="1"/>
  <c r="AG108" i="55" s="1"/>
  <c r="AH108" i="55" s="1"/>
  <c r="AI108" i="55" s="1"/>
  <c r="G106" i="55"/>
  <c r="H106" i="55" s="1"/>
  <c r="I106" i="55" s="1"/>
  <c r="J106" i="55" s="1"/>
  <c r="K106" i="55" s="1"/>
  <c r="L106" i="55" s="1"/>
  <c r="M106" i="55" s="1"/>
  <c r="N106" i="55" s="1"/>
  <c r="O106" i="55" s="1"/>
  <c r="P106" i="55" s="1"/>
  <c r="Q106" i="55" s="1"/>
  <c r="R106" i="55" s="1"/>
  <c r="S106" i="55" s="1"/>
  <c r="T106" i="55" s="1"/>
  <c r="U106" i="55" s="1"/>
  <c r="V106" i="55" s="1"/>
  <c r="W106" i="55" s="1"/>
  <c r="X106" i="55" s="1"/>
  <c r="Y106" i="55" s="1"/>
  <c r="Z106" i="55" s="1"/>
  <c r="AA106" i="55" s="1"/>
  <c r="AB106" i="55" s="1"/>
  <c r="AC106" i="55" s="1"/>
  <c r="AD106" i="55" s="1"/>
  <c r="AE106" i="55" s="1"/>
  <c r="AF106" i="55" s="1"/>
  <c r="AG106" i="55" s="1"/>
  <c r="AH106" i="55" s="1"/>
  <c r="AI106" i="55" s="1"/>
  <c r="G104" i="55"/>
  <c r="H104" i="55" s="1"/>
  <c r="I104" i="55" s="1"/>
  <c r="J104" i="55" s="1"/>
  <c r="K104" i="55" s="1"/>
  <c r="L104" i="55" s="1"/>
  <c r="M104" i="55" s="1"/>
  <c r="N104" i="55" s="1"/>
  <c r="O104" i="55" s="1"/>
  <c r="P104" i="55" s="1"/>
  <c r="Q104" i="55" s="1"/>
  <c r="R104" i="55" s="1"/>
  <c r="S104" i="55" s="1"/>
  <c r="T104" i="55" s="1"/>
  <c r="U104" i="55" s="1"/>
  <c r="V104" i="55" s="1"/>
  <c r="W104" i="55" s="1"/>
  <c r="X104" i="55" s="1"/>
  <c r="Y104" i="55" s="1"/>
  <c r="Z104" i="55" s="1"/>
  <c r="AA104" i="55" s="1"/>
  <c r="AB104" i="55" s="1"/>
  <c r="AC104" i="55" s="1"/>
  <c r="AD104" i="55" s="1"/>
  <c r="AE104" i="55" s="1"/>
  <c r="AF104" i="55" s="1"/>
  <c r="AG104" i="55" s="1"/>
  <c r="AH104" i="55" s="1"/>
  <c r="AI104" i="55" s="1"/>
  <c r="G102" i="55"/>
  <c r="H102" i="55" s="1"/>
  <c r="I102" i="55" s="1"/>
  <c r="J102" i="55" s="1"/>
  <c r="K102" i="55" s="1"/>
  <c r="L102" i="55" s="1"/>
  <c r="G100" i="55"/>
  <c r="H100" i="55" s="1"/>
  <c r="I100" i="55" s="1"/>
  <c r="J100" i="55" s="1"/>
  <c r="K100" i="55" s="1"/>
  <c r="L100" i="55" s="1"/>
  <c r="G98" i="55"/>
  <c r="H97" i="55" s="1"/>
  <c r="G96" i="55"/>
  <c r="K80" i="55"/>
  <c r="L80" i="55" s="1"/>
  <c r="M80" i="55" s="1"/>
  <c r="N80" i="55" s="1"/>
  <c r="O80" i="55" s="1"/>
  <c r="P80" i="55" s="1"/>
  <c r="Q80" i="55" s="1"/>
  <c r="R80" i="55" s="1"/>
  <c r="S80" i="55" s="1"/>
  <c r="T80" i="55" s="1"/>
  <c r="U80" i="55" s="1"/>
  <c r="V80" i="55" s="1"/>
  <c r="W80" i="55" s="1"/>
  <c r="X80" i="55" s="1"/>
  <c r="Y80" i="55" s="1"/>
  <c r="Z80" i="55" s="1"/>
  <c r="AA80" i="55" s="1"/>
  <c r="AB80" i="55" s="1"/>
  <c r="AC80" i="55" s="1"/>
  <c r="AD80" i="55" s="1"/>
  <c r="AE80" i="55" s="1"/>
  <c r="AF80" i="55" s="1"/>
  <c r="AG80" i="55" s="1"/>
  <c r="AH80" i="55" s="1"/>
  <c r="AI80" i="55" s="1"/>
  <c r="G80" i="55"/>
  <c r="H80" i="55" s="1"/>
  <c r="I80" i="55" s="1"/>
  <c r="J80" i="55" s="1"/>
  <c r="G78" i="55"/>
  <c r="H78" i="55" s="1"/>
  <c r="I78" i="55" s="1"/>
  <c r="J78" i="55" s="1"/>
  <c r="K78" i="55" s="1"/>
  <c r="L78" i="55" s="1"/>
  <c r="M78" i="55" s="1"/>
  <c r="N78" i="55" s="1"/>
  <c r="O78" i="55" s="1"/>
  <c r="P78" i="55" s="1"/>
  <c r="Q78" i="55" s="1"/>
  <c r="R78" i="55" s="1"/>
  <c r="S78" i="55" s="1"/>
  <c r="T78" i="55" s="1"/>
  <c r="U78" i="55" s="1"/>
  <c r="V78" i="55" s="1"/>
  <c r="W78" i="55" s="1"/>
  <c r="X78" i="55" s="1"/>
  <c r="Y78" i="55" s="1"/>
  <c r="Z78" i="55" s="1"/>
  <c r="AA78" i="55" s="1"/>
  <c r="AB78" i="55" s="1"/>
  <c r="AC78" i="55" s="1"/>
  <c r="AD78" i="55" s="1"/>
  <c r="AE78" i="55" s="1"/>
  <c r="AF78" i="55" s="1"/>
  <c r="AG78" i="55" s="1"/>
  <c r="AH78" i="55" s="1"/>
  <c r="AI78" i="55" s="1"/>
  <c r="G76" i="55"/>
  <c r="H76" i="55" s="1"/>
  <c r="I76" i="55" s="1"/>
  <c r="J76" i="55" s="1"/>
  <c r="K76" i="55" s="1"/>
  <c r="L76" i="55" s="1"/>
  <c r="M76" i="55" s="1"/>
  <c r="N76" i="55" s="1"/>
  <c r="O76" i="55" s="1"/>
  <c r="P76" i="55" s="1"/>
  <c r="Q76" i="55" s="1"/>
  <c r="R76" i="55" s="1"/>
  <c r="S76" i="55" s="1"/>
  <c r="T76" i="55" s="1"/>
  <c r="U76" i="55" s="1"/>
  <c r="V76" i="55" s="1"/>
  <c r="W76" i="55" s="1"/>
  <c r="X76" i="55" s="1"/>
  <c r="Y76" i="55" s="1"/>
  <c r="Z76" i="55" s="1"/>
  <c r="AA76" i="55" s="1"/>
  <c r="AB76" i="55" s="1"/>
  <c r="AC76" i="55" s="1"/>
  <c r="AD76" i="55" s="1"/>
  <c r="AE76" i="55" s="1"/>
  <c r="AF76" i="55" s="1"/>
  <c r="AG76" i="55" s="1"/>
  <c r="AH76" i="55" s="1"/>
  <c r="AI76" i="55" s="1"/>
  <c r="G74" i="55"/>
  <c r="H74" i="55" s="1"/>
  <c r="I74" i="55" s="1"/>
  <c r="J74" i="55" s="1"/>
  <c r="K74" i="55" s="1"/>
  <c r="L74" i="55" s="1"/>
  <c r="M74" i="55" s="1"/>
  <c r="N74" i="55" s="1"/>
  <c r="O74" i="55" s="1"/>
  <c r="P74" i="55" s="1"/>
  <c r="Q74" i="55" s="1"/>
  <c r="R74" i="55" s="1"/>
  <c r="S74" i="55" s="1"/>
  <c r="T74" i="55" s="1"/>
  <c r="U74" i="55" s="1"/>
  <c r="V74" i="55" s="1"/>
  <c r="W74" i="55" s="1"/>
  <c r="X74" i="55" s="1"/>
  <c r="Y74" i="55" s="1"/>
  <c r="Z74" i="55" s="1"/>
  <c r="AA74" i="55" s="1"/>
  <c r="AB74" i="55" s="1"/>
  <c r="AC74" i="55" s="1"/>
  <c r="AD74" i="55" s="1"/>
  <c r="AE74" i="55" s="1"/>
  <c r="AF74" i="55" s="1"/>
  <c r="AG74" i="55" s="1"/>
  <c r="AH74" i="55" s="1"/>
  <c r="AI74" i="55" s="1"/>
  <c r="G68" i="55"/>
  <c r="H68" i="55" s="1"/>
  <c r="I68" i="55" s="1"/>
  <c r="J68" i="55" s="1"/>
  <c r="K68" i="55" s="1"/>
  <c r="L68" i="55" s="1"/>
  <c r="M68" i="55" s="1"/>
  <c r="N68" i="55" s="1"/>
  <c r="O68" i="55" s="1"/>
  <c r="P68" i="55" s="1"/>
  <c r="Q68" i="55" s="1"/>
  <c r="R68" i="55" s="1"/>
  <c r="S68" i="55" s="1"/>
  <c r="T68" i="55" s="1"/>
  <c r="U68" i="55" s="1"/>
  <c r="V68" i="55" s="1"/>
  <c r="W68" i="55" s="1"/>
  <c r="X68" i="55" s="1"/>
  <c r="Y68" i="55" s="1"/>
  <c r="Z68" i="55" s="1"/>
  <c r="AA68" i="55" s="1"/>
  <c r="AB68" i="55" s="1"/>
  <c r="AC68" i="55" s="1"/>
  <c r="AD68" i="55" s="1"/>
  <c r="AE68" i="55" s="1"/>
  <c r="AF68" i="55" s="1"/>
  <c r="AG68" i="55" s="1"/>
  <c r="AH68" i="55" s="1"/>
  <c r="AI68" i="55" s="1"/>
  <c r="G66" i="55"/>
  <c r="H66" i="55" s="1"/>
  <c r="I66" i="55" s="1"/>
  <c r="J66" i="55" s="1"/>
  <c r="K66" i="55" s="1"/>
  <c r="L66" i="55" s="1"/>
  <c r="M66" i="55" s="1"/>
  <c r="N66" i="55" s="1"/>
  <c r="O66" i="55" s="1"/>
  <c r="P66" i="55" s="1"/>
  <c r="Q66" i="55" s="1"/>
  <c r="R66" i="55" s="1"/>
  <c r="S66" i="55" s="1"/>
  <c r="T66" i="55" s="1"/>
  <c r="U66" i="55" s="1"/>
  <c r="V66" i="55" s="1"/>
  <c r="W66" i="55" s="1"/>
  <c r="X66" i="55" s="1"/>
  <c r="Y66" i="55" s="1"/>
  <c r="Z66" i="55" s="1"/>
  <c r="AA66" i="55" s="1"/>
  <c r="AB66" i="55" s="1"/>
  <c r="AC66" i="55" s="1"/>
  <c r="AD66" i="55" s="1"/>
  <c r="AE66" i="55" s="1"/>
  <c r="AF66" i="55" s="1"/>
  <c r="AG66" i="55" s="1"/>
  <c r="AH66" i="55" s="1"/>
  <c r="AI66" i="55" s="1"/>
  <c r="G64" i="55"/>
  <c r="H64" i="55" s="1"/>
  <c r="I64" i="55" s="1"/>
  <c r="J64" i="55" s="1"/>
  <c r="K64" i="55" s="1"/>
  <c r="L64" i="55" s="1"/>
  <c r="M64" i="55" s="1"/>
  <c r="N64" i="55" s="1"/>
  <c r="O64" i="55" s="1"/>
  <c r="P64" i="55" s="1"/>
  <c r="Q64" i="55" s="1"/>
  <c r="R64" i="55" s="1"/>
  <c r="S64" i="55" s="1"/>
  <c r="T64" i="55" s="1"/>
  <c r="U64" i="55" s="1"/>
  <c r="G62" i="55"/>
  <c r="H62" i="55" s="1"/>
  <c r="I62" i="55" s="1"/>
  <c r="J62" i="55" s="1"/>
  <c r="K62" i="55" s="1"/>
  <c r="L62" i="55" s="1"/>
  <c r="M62" i="55" s="1"/>
  <c r="N62" i="55" s="1"/>
  <c r="O62" i="55" s="1"/>
  <c r="P62" i="55" s="1"/>
  <c r="Q62" i="55" s="1"/>
  <c r="R62" i="55" s="1"/>
  <c r="S62" i="55" s="1"/>
  <c r="T62" i="55" s="1"/>
  <c r="U62" i="55" s="1"/>
  <c r="V62" i="55" s="1"/>
  <c r="G60" i="55"/>
  <c r="H60" i="55" s="1"/>
  <c r="I60" i="55" s="1"/>
  <c r="J60" i="55" s="1"/>
  <c r="K60" i="55" s="1"/>
  <c r="L60" i="55" s="1"/>
  <c r="M60" i="55" s="1"/>
  <c r="N60" i="55" s="1"/>
  <c r="O60" i="55" s="1"/>
  <c r="P60" i="55" s="1"/>
  <c r="Q60" i="55" s="1"/>
  <c r="R60" i="55" s="1"/>
  <c r="S60" i="55" s="1"/>
  <c r="T60" i="55" s="1"/>
  <c r="U60" i="55" s="1"/>
  <c r="V60" i="55" s="1"/>
  <c r="G58" i="55"/>
  <c r="H58" i="55" s="1"/>
  <c r="I58" i="55" s="1"/>
  <c r="J58" i="55" s="1"/>
  <c r="K58" i="55" s="1"/>
  <c r="L58" i="55" s="1"/>
  <c r="M58" i="55" s="1"/>
  <c r="N58" i="55" s="1"/>
  <c r="O58" i="55" s="1"/>
  <c r="P58" i="55" s="1"/>
  <c r="Q58" i="55" s="1"/>
  <c r="R58" i="55" s="1"/>
  <c r="S58" i="55" s="1"/>
  <c r="T58" i="55" s="1"/>
  <c r="U58" i="55" s="1"/>
  <c r="G56" i="55"/>
  <c r="H56" i="55" s="1"/>
  <c r="I56" i="55" s="1"/>
  <c r="J56" i="55" s="1"/>
  <c r="K56" i="55" s="1"/>
  <c r="L56" i="55" s="1"/>
  <c r="M56" i="55" s="1"/>
  <c r="N56" i="55" s="1"/>
  <c r="O56" i="55" s="1"/>
  <c r="P56" i="55" s="1"/>
  <c r="Q56" i="55" s="1"/>
  <c r="R56" i="55" s="1"/>
  <c r="S56" i="55" s="1"/>
  <c r="T56" i="55" s="1"/>
  <c r="U56" i="55" s="1"/>
  <c r="V56" i="55" s="1"/>
  <c r="W56" i="55" s="1"/>
  <c r="X56" i="55" s="1"/>
  <c r="Y56" i="55" s="1"/>
  <c r="Z56" i="55" s="1"/>
  <c r="AA56" i="55" s="1"/>
  <c r="AB56" i="55" s="1"/>
  <c r="AC56" i="55" s="1"/>
  <c r="AD56" i="55" s="1"/>
  <c r="AE56" i="55" s="1"/>
  <c r="AF56" i="55" s="1"/>
  <c r="AG56" i="55" s="1"/>
  <c r="AH56" i="55" s="1"/>
  <c r="AI56" i="55" s="1"/>
  <c r="G54" i="55"/>
  <c r="H54" i="55" s="1"/>
  <c r="I54" i="55" s="1"/>
  <c r="J54" i="55" s="1"/>
  <c r="K54" i="55" s="1"/>
  <c r="L54" i="55" s="1"/>
  <c r="M54" i="55" s="1"/>
  <c r="N54" i="55" s="1"/>
  <c r="O54" i="55" s="1"/>
  <c r="P54" i="55" s="1"/>
  <c r="Q54" i="55" s="1"/>
  <c r="R54" i="55" s="1"/>
  <c r="S54" i="55" s="1"/>
  <c r="T54" i="55" s="1"/>
  <c r="U54" i="55" s="1"/>
  <c r="V54" i="55" s="1"/>
  <c r="W54" i="55" s="1"/>
  <c r="X54" i="55" s="1"/>
  <c r="Y54" i="55" s="1"/>
  <c r="Z54" i="55" s="1"/>
  <c r="AA54" i="55" s="1"/>
  <c r="AB54" i="55" s="1"/>
  <c r="AC54" i="55" s="1"/>
  <c r="AD54" i="55" s="1"/>
  <c r="AE54" i="55" s="1"/>
  <c r="AF54" i="55" s="1"/>
  <c r="AG54" i="55" s="1"/>
  <c r="AH54" i="55" s="1"/>
  <c r="AI54" i="55" s="1"/>
  <c r="G52" i="55"/>
  <c r="G213" i="55" s="1"/>
  <c r="G214" i="55" s="1"/>
  <c r="H50" i="55"/>
  <c r="H211" i="55" s="1"/>
  <c r="G50" i="55"/>
  <c r="G211" i="55" s="1"/>
  <c r="G212" i="55" s="1"/>
  <c r="G47" i="55"/>
  <c r="H47" i="55" s="1"/>
  <c r="I47" i="55" s="1"/>
  <c r="J47" i="55" s="1"/>
  <c r="K47" i="55" s="1"/>
  <c r="L47" i="55" s="1"/>
  <c r="M46" i="55" s="1"/>
  <c r="M207" i="55" s="1"/>
  <c r="G45" i="55"/>
  <c r="H45" i="55" s="1"/>
  <c r="I45" i="55" s="1"/>
  <c r="J45" i="55" s="1"/>
  <c r="K45" i="55" s="1"/>
  <c r="L45" i="55" s="1"/>
  <c r="M45" i="55" s="1"/>
  <c r="N45" i="55" s="1"/>
  <c r="O45" i="55" s="1"/>
  <c r="P45" i="55" s="1"/>
  <c r="Q45" i="55" s="1"/>
  <c r="R45" i="55" s="1"/>
  <c r="S45" i="55" s="1"/>
  <c r="T45" i="55" s="1"/>
  <c r="U45" i="55" s="1"/>
  <c r="V45" i="55" s="1"/>
  <c r="W45" i="55" s="1"/>
  <c r="X45" i="55" s="1"/>
  <c r="Y45" i="55" s="1"/>
  <c r="Z45" i="55" s="1"/>
  <c r="AA45" i="55" s="1"/>
  <c r="AB45" i="55" s="1"/>
  <c r="AC45" i="55" s="1"/>
  <c r="AD45" i="55" s="1"/>
  <c r="AE45" i="55" s="1"/>
  <c r="AF45" i="55" s="1"/>
  <c r="AG45" i="55" s="1"/>
  <c r="AH45" i="55" s="1"/>
  <c r="AI45" i="55" s="1"/>
  <c r="G43" i="55"/>
  <c r="H43" i="55" s="1"/>
  <c r="I43" i="55" s="1"/>
  <c r="J43" i="55" s="1"/>
  <c r="K43" i="55" s="1"/>
  <c r="L43" i="55" s="1"/>
  <c r="M43" i="55" s="1"/>
  <c r="N43" i="55" s="1"/>
  <c r="O43" i="55" s="1"/>
  <c r="P43" i="55" s="1"/>
  <c r="Q43" i="55" s="1"/>
  <c r="R43" i="55" s="1"/>
  <c r="S43" i="55" s="1"/>
  <c r="T43" i="55" s="1"/>
  <c r="U43" i="55" s="1"/>
  <c r="V43" i="55" s="1"/>
  <c r="W43" i="55" s="1"/>
  <c r="X43" i="55" s="1"/>
  <c r="Y43" i="55" s="1"/>
  <c r="Z43" i="55" s="1"/>
  <c r="AA43" i="55" s="1"/>
  <c r="AB43" i="55" s="1"/>
  <c r="AC43" i="55" s="1"/>
  <c r="AD43" i="55" s="1"/>
  <c r="AE43" i="55" s="1"/>
  <c r="AF43" i="55" s="1"/>
  <c r="AG43" i="55" s="1"/>
  <c r="AH43" i="55" s="1"/>
  <c r="AI43" i="55" s="1"/>
  <c r="G41" i="55"/>
  <c r="H41" i="55" s="1"/>
  <c r="I41" i="55" s="1"/>
  <c r="J41" i="55" s="1"/>
  <c r="K41" i="55" s="1"/>
  <c r="L41" i="55" s="1"/>
  <c r="M41" i="55" s="1"/>
  <c r="N41" i="55" s="1"/>
  <c r="O41" i="55" s="1"/>
  <c r="P41" i="55" s="1"/>
  <c r="Q41" i="55" s="1"/>
  <c r="R41" i="55" s="1"/>
  <c r="S41" i="55" s="1"/>
  <c r="T41" i="55" s="1"/>
  <c r="U41" i="55" s="1"/>
  <c r="V41" i="55" s="1"/>
  <c r="W41" i="55" s="1"/>
  <c r="X41" i="55" s="1"/>
  <c r="Y41" i="55" s="1"/>
  <c r="Z41" i="55" s="1"/>
  <c r="AA41" i="55" s="1"/>
  <c r="AB41" i="55" s="1"/>
  <c r="AC41" i="55" s="1"/>
  <c r="AD41" i="55" s="1"/>
  <c r="AE41" i="55" s="1"/>
  <c r="AF41" i="55" s="1"/>
  <c r="AG41" i="55" s="1"/>
  <c r="AH41" i="55" s="1"/>
  <c r="AI41" i="55" s="1"/>
  <c r="G39" i="55"/>
  <c r="H39" i="55" s="1"/>
  <c r="I39" i="55" s="1"/>
  <c r="J39" i="55" s="1"/>
  <c r="K39" i="55" s="1"/>
  <c r="L39" i="55" s="1"/>
  <c r="M39" i="55" s="1"/>
  <c r="N39" i="55" s="1"/>
  <c r="O39" i="55" s="1"/>
  <c r="P39" i="55" s="1"/>
  <c r="Q39" i="55" s="1"/>
  <c r="R39" i="55" s="1"/>
  <c r="S39" i="55" s="1"/>
  <c r="T39" i="55" s="1"/>
  <c r="U39" i="55" s="1"/>
  <c r="V39" i="55" s="1"/>
  <c r="W39" i="55" s="1"/>
  <c r="X39" i="55" s="1"/>
  <c r="Y39" i="55" s="1"/>
  <c r="Z39" i="55" s="1"/>
  <c r="AA39" i="55" s="1"/>
  <c r="AB39" i="55" s="1"/>
  <c r="AC39" i="55" s="1"/>
  <c r="AD39" i="55" s="1"/>
  <c r="AE39" i="55" s="1"/>
  <c r="AF39" i="55" s="1"/>
  <c r="AG39" i="55" s="1"/>
  <c r="AH39" i="55" s="1"/>
  <c r="AI39" i="55" s="1"/>
  <c r="G37" i="55"/>
  <c r="H37" i="55" s="1"/>
  <c r="I37" i="55" s="1"/>
  <c r="J37" i="55" s="1"/>
  <c r="K37" i="55" s="1"/>
  <c r="L37" i="55" s="1"/>
  <c r="M37" i="55" s="1"/>
  <c r="N37" i="55" s="1"/>
  <c r="O37" i="55" s="1"/>
  <c r="P37" i="55" s="1"/>
  <c r="Q37" i="55" s="1"/>
  <c r="R37" i="55" s="1"/>
  <c r="S37" i="55" s="1"/>
  <c r="T37" i="55" s="1"/>
  <c r="U37" i="55" s="1"/>
  <c r="V37" i="55" s="1"/>
  <c r="W37" i="55" s="1"/>
  <c r="X37" i="55" s="1"/>
  <c r="Y37" i="55" s="1"/>
  <c r="Z37" i="55" s="1"/>
  <c r="AA37" i="55" s="1"/>
  <c r="AB37" i="55" s="1"/>
  <c r="AC37" i="55" s="1"/>
  <c r="AD37" i="55" s="1"/>
  <c r="AE37" i="55" s="1"/>
  <c r="AF37" i="55" s="1"/>
  <c r="AG37" i="55" s="1"/>
  <c r="AH37" i="55" s="1"/>
  <c r="AI37" i="55" s="1"/>
  <c r="G35" i="55"/>
  <c r="H35" i="55" s="1"/>
  <c r="I35" i="55" s="1"/>
  <c r="J35" i="55" s="1"/>
  <c r="K35" i="55" s="1"/>
  <c r="L35" i="55" s="1"/>
  <c r="G33" i="55"/>
  <c r="H33" i="55" s="1"/>
  <c r="I33" i="55" s="1"/>
  <c r="J33" i="55" s="1"/>
  <c r="K33" i="55" s="1"/>
  <c r="L33" i="55" s="1"/>
  <c r="G31" i="55"/>
  <c r="H31" i="55" s="1"/>
  <c r="I31" i="55" s="1"/>
  <c r="J31" i="55" s="1"/>
  <c r="K31" i="55" s="1"/>
  <c r="L31" i="55" s="1"/>
  <c r="M31" i="55" s="1"/>
  <c r="N31" i="55" s="1"/>
  <c r="O31" i="55" s="1"/>
  <c r="P31" i="55" s="1"/>
  <c r="Q31" i="55" s="1"/>
  <c r="R31" i="55" s="1"/>
  <c r="S31" i="55" s="1"/>
  <c r="T31" i="55" s="1"/>
  <c r="U31" i="55" s="1"/>
  <c r="V31" i="55" s="1"/>
  <c r="W31" i="55" s="1"/>
  <c r="X31" i="55" s="1"/>
  <c r="Y31" i="55" s="1"/>
  <c r="Z31" i="55" s="1"/>
  <c r="AA31" i="55" s="1"/>
  <c r="AB31" i="55" s="1"/>
  <c r="AC31" i="55" s="1"/>
  <c r="AD31" i="55" s="1"/>
  <c r="AE31" i="55" s="1"/>
  <c r="G29" i="55"/>
  <c r="H29" i="55" s="1"/>
  <c r="I29" i="55" s="1"/>
  <c r="J29" i="55" s="1"/>
  <c r="K29" i="55" s="1"/>
  <c r="L29" i="55" s="1"/>
  <c r="M29" i="55" s="1"/>
  <c r="N29" i="55" s="1"/>
  <c r="O29" i="55" s="1"/>
  <c r="P29" i="55" s="1"/>
  <c r="Q29" i="55" s="1"/>
  <c r="R29" i="55" s="1"/>
  <c r="S29" i="55" s="1"/>
  <c r="T29" i="55" s="1"/>
  <c r="U29" i="55" s="1"/>
  <c r="V29" i="55" s="1"/>
  <c r="W29" i="55" s="1"/>
  <c r="X29" i="55" s="1"/>
  <c r="G27" i="55"/>
  <c r="H27" i="55" s="1"/>
  <c r="I27" i="55" s="1"/>
  <c r="J27" i="55" s="1"/>
  <c r="K27" i="55" s="1"/>
  <c r="L27" i="55" s="1"/>
  <c r="M27" i="55" s="1"/>
  <c r="N27" i="55" s="1"/>
  <c r="O27" i="55" s="1"/>
  <c r="P27" i="55" s="1"/>
  <c r="Q27" i="55" s="1"/>
  <c r="R27" i="55" s="1"/>
  <c r="S27" i="55" s="1"/>
  <c r="T27" i="55" s="1"/>
  <c r="G25" i="55"/>
  <c r="H25" i="55" s="1"/>
  <c r="I25" i="55" s="1"/>
  <c r="J25" i="55" s="1"/>
  <c r="K25" i="55" s="1"/>
  <c r="L25" i="55" s="1"/>
  <c r="M25" i="55" s="1"/>
  <c r="N25" i="55" s="1"/>
  <c r="O25" i="55" s="1"/>
  <c r="P25" i="55" s="1"/>
  <c r="Q25" i="55" s="1"/>
  <c r="R25" i="55" s="1"/>
  <c r="S25" i="55" s="1"/>
  <c r="T25" i="55" s="1"/>
  <c r="G23" i="55"/>
  <c r="H23" i="55" s="1"/>
  <c r="I23" i="55" s="1"/>
  <c r="J23" i="55" s="1"/>
  <c r="K23" i="55" s="1"/>
  <c r="L23" i="55" s="1"/>
  <c r="M23" i="55" s="1"/>
  <c r="N23" i="55" s="1"/>
  <c r="O23" i="55" s="1"/>
  <c r="P23" i="55" s="1"/>
  <c r="Q23" i="55" s="1"/>
  <c r="R23" i="55" s="1"/>
  <c r="S23" i="55" s="1"/>
  <c r="T23" i="55" s="1"/>
  <c r="U23" i="55" s="1"/>
  <c r="G21" i="55"/>
  <c r="H21" i="55" s="1"/>
  <c r="I21" i="55" s="1"/>
  <c r="J21" i="55" s="1"/>
  <c r="K21" i="55" s="1"/>
  <c r="L21" i="55" s="1"/>
  <c r="M21" i="55" s="1"/>
  <c r="N21" i="55" s="1"/>
  <c r="O21" i="55" s="1"/>
  <c r="P21" i="55" s="1"/>
  <c r="Q21" i="55" s="1"/>
  <c r="R21" i="55" s="1"/>
  <c r="S21" i="55" s="1"/>
  <c r="T21" i="55" s="1"/>
  <c r="G19" i="55"/>
  <c r="H19" i="55" s="1"/>
  <c r="I19" i="55" s="1"/>
  <c r="J19" i="55" s="1"/>
  <c r="K19" i="55" s="1"/>
  <c r="L19" i="55" s="1"/>
  <c r="M19" i="55" s="1"/>
  <c r="N19" i="55" s="1"/>
  <c r="O19" i="55" s="1"/>
  <c r="P19" i="55" s="1"/>
  <c r="Q19" i="55" s="1"/>
  <c r="R19" i="55" s="1"/>
  <c r="S19" i="55" s="1"/>
  <c r="T19" i="55" s="1"/>
  <c r="H17" i="55"/>
  <c r="I17" i="55" s="1"/>
  <c r="J17" i="55" s="1"/>
  <c r="K17" i="55" s="1"/>
  <c r="L17" i="55" s="1"/>
  <c r="M17" i="55" s="1"/>
  <c r="N17" i="55" s="1"/>
  <c r="O17" i="55" s="1"/>
  <c r="P17" i="55" s="1"/>
  <c r="Q17" i="55" s="1"/>
  <c r="R17" i="55" s="1"/>
  <c r="S17" i="55" s="1"/>
  <c r="T17" i="55" s="1"/>
  <c r="G17" i="55"/>
  <c r="G15" i="55"/>
  <c r="H15" i="55" s="1"/>
  <c r="I15" i="55" s="1"/>
  <c r="J15" i="55" s="1"/>
  <c r="K15" i="55" s="1"/>
  <c r="G13" i="55"/>
  <c r="H13" i="55" s="1"/>
  <c r="I13" i="55" s="1"/>
  <c r="J13" i="55" s="1"/>
  <c r="G11" i="55"/>
  <c r="H11" i="55" s="1"/>
  <c r="I11" i="55" s="1"/>
  <c r="J11" i="55" s="1"/>
  <c r="K11" i="55" s="1"/>
  <c r="L11" i="55" s="1"/>
  <c r="G9" i="55"/>
  <c r="H9" i="55" s="1"/>
  <c r="I9" i="55" s="1"/>
  <c r="J9" i="55" s="1"/>
  <c r="J224" i="55" l="1"/>
  <c r="K224" i="55" s="1"/>
  <c r="L224" i="55" s="1"/>
  <c r="M224" i="55" s="1"/>
  <c r="N224" i="55" s="1"/>
  <c r="O224" i="55" s="1"/>
  <c r="P224" i="55" s="1"/>
  <c r="Q224" i="55" s="1"/>
  <c r="R224" i="55" s="1"/>
  <c r="S224" i="55" s="1"/>
  <c r="T224" i="55" s="1"/>
  <c r="J288" i="55"/>
  <c r="K288" i="55" s="1"/>
  <c r="L288" i="55" s="1"/>
  <c r="M288" i="55" s="1"/>
  <c r="N288" i="55" s="1"/>
  <c r="O288" i="55" s="1"/>
  <c r="P288" i="55" s="1"/>
  <c r="Q288" i="55" s="1"/>
  <c r="R288" i="55" s="1"/>
  <c r="S288" i="55" s="1"/>
  <c r="T288" i="55" s="1"/>
  <c r="U288" i="55" s="1"/>
  <c r="V288" i="55" s="1"/>
  <c r="W288" i="55" s="1"/>
  <c r="X288" i="55" s="1"/>
  <c r="Y288" i="55" s="1"/>
  <c r="Z288" i="55" s="1"/>
  <c r="AA288" i="55" s="1"/>
  <c r="AB288" i="55" s="1"/>
  <c r="AC288" i="55" s="1"/>
  <c r="AD288" i="55" s="1"/>
  <c r="AE288" i="55" s="1"/>
  <c r="AF288" i="55" s="1"/>
  <c r="AG288" i="55" s="1"/>
  <c r="AH288" i="55" s="1"/>
  <c r="AI288" i="55" s="1"/>
  <c r="H182" i="55"/>
  <c r="I182" i="55" s="1"/>
  <c r="J182" i="55" s="1"/>
  <c r="K182" i="55" s="1"/>
  <c r="L182" i="55" s="1"/>
  <c r="M182" i="55" s="1"/>
  <c r="N182" i="55" s="1"/>
  <c r="O182" i="55" s="1"/>
  <c r="P182" i="55" s="1"/>
  <c r="Q182" i="55" s="1"/>
  <c r="R182" i="55" s="1"/>
  <c r="S182" i="55" s="1"/>
  <c r="T182" i="55" s="1"/>
  <c r="U181" i="55" s="1"/>
  <c r="H188" i="55"/>
  <c r="I188" i="55" s="1"/>
  <c r="J188" i="55" s="1"/>
  <c r="K188" i="55" s="1"/>
  <c r="L188" i="55" s="1"/>
  <c r="M188" i="55" s="1"/>
  <c r="N188" i="55" s="1"/>
  <c r="O188" i="55" s="1"/>
  <c r="P188" i="55" s="1"/>
  <c r="Q188" i="55" s="1"/>
  <c r="R188" i="55" s="1"/>
  <c r="S188" i="55" s="1"/>
  <c r="T188" i="55" s="1"/>
  <c r="U187" i="55" s="1"/>
  <c r="H194" i="55"/>
  <c r="I194" i="55" s="1"/>
  <c r="J194" i="55" s="1"/>
  <c r="K194" i="55" s="1"/>
  <c r="L194" i="55" s="1"/>
  <c r="H200" i="55"/>
  <c r="I200" i="55" s="1"/>
  <c r="J200" i="55" s="1"/>
  <c r="K200" i="55" s="1"/>
  <c r="L200" i="55" s="1"/>
  <c r="M200" i="55" s="1"/>
  <c r="N200" i="55" s="1"/>
  <c r="O200" i="55" s="1"/>
  <c r="P200" i="55" s="1"/>
  <c r="Q200" i="55" s="1"/>
  <c r="R200" i="55" s="1"/>
  <c r="S200" i="55" s="1"/>
  <c r="T200" i="55" s="1"/>
  <c r="U200" i="55" s="1"/>
  <c r="V200" i="55" s="1"/>
  <c r="W200" i="55" s="1"/>
  <c r="X200" i="55" s="1"/>
  <c r="Y200" i="55" s="1"/>
  <c r="Z200" i="55" s="1"/>
  <c r="AA200" i="55" s="1"/>
  <c r="AB200" i="55" s="1"/>
  <c r="AC200" i="55" s="1"/>
  <c r="AD200" i="55" s="1"/>
  <c r="AE200" i="55" s="1"/>
  <c r="AF200" i="55" s="1"/>
  <c r="AG200" i="55" s="1"/>
  <c r="AH200" i="55" s="1"/>
  <c r="AI200" i="55" s="1"/>
  <c r="I240" i="55"/>
  <c r="J240" i="55" s="1"/>
  <c r="K240" i="55" s="1"/>
  <c r="L240" i="55" s="1"/>
  <c r="I250" i="55"/>
  <c r="J250" i="55" s="1"/>
  <c r="K250" i="55" s="1"/>
  <c r="L250" i="55" s="1"/>
  <c r="M250" i="55" s="1"/>
  <c r="N250" i="55" s="1"/>
  <c r="O250" i="55" s="1"/>
  <c r="P250" i="55" s="1"/>
  <c r="Q250" i="55" s="1"/>
  <c r="R250" i="55" s="1"/>
  <c r="S250" i="55" s="1"/>
  <c r="T250" i="55" s="1"/>
  <c r="U250" i="55" s="1"/>
  <c r="V250" i="55" s="1"/>
  <c r="W250" i="55" s="1"/>
  <c r="X250" i="55" s="1"/>
  <c r="Y250" i="55" s="1"/>
  <c r="Z250" i="55" s="1"/>
  <c r="AA250" i="55" s="1"/>
  <c r="AB250" i="55" s="1"/>
  <c r="AC250" i="55" s="1"/>
  <c r="AD250" i="55" s="1"/>
  <c r="AE250" i="55" s="1"/>
  <c r="AF250" i="55" s="1"/>
  <c r="AG250" i="55" s="1"/>
  <c r="AH250" i="55" s="1"/>
  <c r="AI250" i="55" s="1"/>
  <c r="H172" i="55"/>
  <c r="I172" i="55" s="1"/>
  <c r="J172" i="55" s="1"/>
  <c r="L172" i="55" s="1"/>
  <c r="H202" i="55"/>
  <c r="H208" i="55"/>
  <c r="I208" i="55" s="1"/>
  <c r="J208" i="55" s="1"/>
  <c r="K208" i="55" s="1"/>
  <c r="L208" i="55" s="1"/>
  <c r="M208" i="55" s="1"/>
  <c r="N208" i="55" s="1"/>
  <c r="O208" i="55" s="1"/>
  <c r="P208" i="55" s="1"/>
  <c r="Q208" i="55" s="1"/>
  <c r="R208" i="55" s="1"/>
  <c r="S208" i="55" s="1"/>
  <c r="T208" i="55" s="1"/>
  <c r="H268" i="55"/>
  <c r="H274" i="55"/>
  <c r="I274" i="55" s="1"/>
  <c r="J274" i="55" s="1"/>
  <c r="K274" i="55" s="1"/>
  <c r="L274" i="55" s="1"/>
  <c r="M274" i="55" s="1"/>
  <c r="N274" i="55" s="1"/>
  <c r="O274" i="55" s="1"/>
  <c r="P274" i="55" s="1"/>
  <c r="Q274" i="55" s="1"/>
  <c r="H284" i="55"/>
  <c r="I284" i="55" s="1"/>
  <c r="H292" i="55"/>
  <c r="I292" i="55" s="1"/>
  <c r="J292" i="55" s="1"/>
  <c r="K292" i="55" s="1"/>
  <c r="L292" i="55" s="1"/>
  <c r="M292" i="55" s="1"/>
  <c r="N292" i="55" s="1"/>
  <c r="O292" i="55" s="1"/>
  <c r="P292" i="55" s="1"/>
  <c r="Q292" i="55" s="1"/>
  <c r="R292" i="55" s="1"/>
  <c r="S292" i="55" s="1"/>
  <c r="T292" i="55" s="1"/>
  <c r="U292" i="55" s="1"/>
  <c r="V292" i="55" s="1"/>
  <c r="W292" i="55" s="1"/>
  <c r="X292" i="55" s="1"/>
  <c r="Y292" i="55" s="1"/>
  <c r="Z292" i="55" s="1"/>
  <c r="AA292" i="55" s="1"/>
  <c r="AB292" i="55" s="1"/>
  <c r="AC292" i="55" s="1"/>
  <c r="AD292" i="55" s="1"/>
  <c r="AE292" i="55" s="1"/>
  <c r="AF292" i="55" s="1"/>
  <c r="AG292" i="55" s="1"/>
  <c r="AH292" i="55" s="1"/>
  <c r="AI292" i="55" s="1"/>
  <c r="U26" i="55"/>
  <c r="U27" i="55" s="1"/>
  <c r="V26" i="55" s="1"/>
  <c r="V27" i="55" s="1"/>
  <c r="W27" i="55" s="1"/>
  <c r="X27" i="55" s="1"/>
  <c r="Y27" i="55" s="1"/>
  <c r="Z27" i="55" s="1"/>
  <c r="AA27" i="55" s="1"/>
  <c r="AB27" i="55" s="1"/>
  <c r="AC27" i="55" s="1"/>
  <c r="AD27" i="55" s="1"/>
  <c r="AE27" i="55" s="1"/>
  <c r="AF27" i="55" s="1"/>
  <c r="AG27" i="55" s="1"/>
  <c r="AH27" i="55" s="1"/>
  <c r="AI27" i="55" s="1"/>
  <c r="H186" i="55"/>
  <c r="I186" i="55" s="1"/>
  <c r="J186" i="55" s="1"/>
  <c r="K186" i="55" s="1"/>
  <c r="L186" i="55" s="1"/>
  <c r="M186" i="55" s="1"/>
  <c r="N186" i="55" s="1"/>
  <c r="O186" i="55" s="1"/>
  <c r="P186" i="55" s="1"/>
  <c r="Q186" i="55" s="1"/>
  <c r="R186" i="55" s="1"/>
  <c r="H198" i="55"/>
  <c r="I198" i="55" s="1"/>
  <c r="J198" i="55" s="1"/>
  <c r="K198" i="55" s="1"/>
  <c r="L198" i="55" s="1"/>
  <c r="M198" i="55" s="1"/>
  <c r="N198" i="55" s="1"/>
  <c r="O198" i="55" s="1"/>
  <c r="P198" i="55" s="1"/>
  <c r="Q198" i="55" s="1"/>
  <c r="R198" i="55" s="1"/>
  <c r="S198" i="55" s="1"/>
  <c r="T198" i="55" s="1"/>
  <c r="U198" i="55" s="1"/>
  <c r="V198" i="55" s="1"/>
  <c r="W198" i="55" s="1"/>
  <c r="X198" i="55" s="1"/>
  <c r="Y198" i="55" s="1"/>
  <c r="Z198" i="55" s="1"/>
  <c r="AA198" i="55" s="1"/>
  <c r="AB198" i="55" s="1"/>
  <c r="AC198" i="55" s="1"/>
  <c r="AD198" i="55" s="1"/>
  <c r="AE198" i="55" s="1"/>
  <c r="AF198" i="55" s="1"/>
  <c r="AG198" i="55" s="1"/>
  <c r="AH198" i="55" s="1"/>
  <c r="AI198" i="55" s="1"/>
  <c r="H216" i="55"/>
  <c r="I216" i="55" s="1"/>
  <c r="J216" i="55" s="1"/>
  <c r="K216" i="55" s="1"/>
  <c r="L216" i="55" s="1"/>
  <c r="M216" i="55" s="1"/>
  <c r="N216" i="55" s="1"/>
  <c r="O216" i="55" s="1"/>
  <c r="P216" i="55" s="1"/>
  <c r="Q216" i="55" s="1"/>
  <c r="R216" i="55" s="1"/>
  <c r="S216" i="55" s="1"/>
  <c r="T216" i="55" s="1"/>
  <c r="U216" i="55" s="1"/>
  <c r="V216" i="55" s="1"/>
  <c r="W216" i="55" s="1"/>
  <c r="X216" i="55" s="1"/>
  <c r="Y216" i="55" s="1"/>
  <c r="Z216" i="55" s="1"/>
  <c r="AA216" i="55" s="1"/>
  <c r="AB216" i="55" s="1"/>
  <c r="AC216" i="55" s="1"/>
  <c r="AD216" i="55" s="1"/>
  <c r="AE216" i="55" s="1"/>
  <c r="AF216" i="55" s="1"/>
  <c r="AG216" i="55" s="1"/>
  <c r="AH216" i="55" s="1"/>
  <c r="AI216" i="55" s="1"/>
  <c r="I220" i="55"/>
  <c r="H258" i="55"/>
  <c r="I258" i="55" s="1"/>
  <c r="J258" i="55" s="1"/>
  <c r="K258" i="55" s="1"/>
  <c r="L258" i="55" s="1"/>
  <c r="M258" i="55" s="1"/>
  <c r="N258" i="55" s="1"/>
  <c r="O258" i="55" s="1"/>
  <c r="P258" i="55" s="1"/>
  <c r="Q258" i="55" s="1"/>
  <c r="R258" i="55" s="1"/>
  <c r="S258" i="55" s="1"/>
  <c r="T258" i="55" s="1"/>
  <c r="U258" i="55" s="1"/>
  <c r="V258" i="55" s="1"/>
  <c r="W258" i="55" s="1"/>
  <c r="X258" i="55" s="1"/>
  <c r="Y258" i="55" s="1"/>
  <c r="Z258" i="55" s="1"/>
  <c r="AA258" i="55" s="1"/>
  <c r="AB258" i="55" s="1"/>
  <c r="AC258" i="55" s="1"/>
  <c r="AD258" i="55" s="1"/>
  <c r="AE258" i="55" s="1"/>
  <c r="AF258" i="55" s="1"/>
  <c r="AG258" i="55" s="1"/>
  <c r="AH258" i="55" s="1"/>
  <c r="AI258" i="55" s="1"/>
  <c r="H262" i="55"/>
  <c r="I262" i="55" s="1"/>
  <c r="J262" i="55" s="1"/>
  <c r="K262" i="55" s="1"/>
  <c r="L262" i="55" s="1"/>
  <c r="M262" i="55" s="1"/>
  <c r="N262" i="55" s="1"/>
  <c r="O262" i="55" s="1"/>
  <c r="P262" i="55" s="1"/>
  <c r="Q262" i="55" s="1"/>
  <c r="R262" i="55" s="1"/>
  <c r="S262" i="55" s="1"/>
  <c r="T262" i="55" s="1"/>
  <c r="U262" i="55" s="1"/>
  <c r="V262" i="55" s="1"/>
  <c r="W262" i="55" s="1"/>
  <c r="X262" i="55" s="1"/>
  <c r="Y262" i="55" s="1"/>
  <c r="Z262" i="55" s="1"/>
  <c r="AA262" i="55" s="1"/>
  <c r="AB262" i="55" s="1"/>
  <c r="AC262" i="55" s="1"/>
  <c r="AD262" i="55" s="1"/>
  <c r="AE262" i="55" s="1"/>
  <c r="AF262" i="55" s="1"/>
  <c r="AG262" i="55" s="1"/>
  <c r="AH262" i="55" s="1"/>
  <c r="AI262" i="55" s="1"/>
  <c r="H278" i="55"/>
  <c r="I278" i="55" s="1"/>
  <c r="J278" i="55" s="1"/>
  <c r="K278" i="55" s="1"/>
  <c r="L278" i="55" s="1"/>
  <c r="M278" i="55" s="1"/>
  <c r="N278" i="55" s="1"/>
  <c r="O278" i="55" s="1"/>
  <c r="P278" i="55" s="1"/>
  <c r="Q278" i="55" s="1"/>
  <c r="R278" i="55" s="1"/>
  <c r="S278" i="55" s="1"/>
  <c r="T278" i="55" s="1"/>
  <c r="U278" i="55" s="1"/>
  <c r="V278" i="55" s="1"/>
  <c r="W278" i="55" s="1"/>
  <c r="X278" i="55" s="1"/>
  <c r="Y278" i="55" s="1"/>
  <c r="Z278" i="55" s="1"/>
  <c r="AA278" i="55" s="1"/>
  <c r="V57" i="55"/>
  <c r="V58" i="55" s="1"/>
  <c r="W57" i="55" s="1"/>
  <c r="W217" i="55" s="1"/>
  <c r="H204" i="55"/>
  <c r="I204" i="55" s="1"/>
  <c r="J204" i="55" s="1"/>
  <c r="K204" i="55" s="1"/>
  <c r="L204" i="55" s="1"/>
  <c r="M204" i="55" s="1"/>
  <c r="N204" i="55" s="1"/>
  <c r="O204" i="55" s="1"/>
  <c r="P204" i="55" s="1"/>
  <c r="Q204" i="55" s="1"/>
  <c r="R204" i="55" s="1"/>
  <c r="S204" i="55" s="1"/>
  <c r="T204" i="55" s="1"/>
  <c r="U204" i="55" s="1"/>
  <c r="V204" i="55" s="1"/>
  <c r="W204" i="55" s="1"/>
  <c r="X204" i="55" s="1"/>
  <c r="Y204" i="55" s="1"/>
  <c r="Z204" i="55" s="1"/>
  <c r="AA204" i="55" s="1"/>
  <c r="AB204" i="55" s="1"/>
  <c r="AC204" i="55" s="1"/>
  <c r="AD204" i="55" s="1"/>
  <c r="AE204" i="55" s="1"/>
  <c r="AF204" i="55" s="1"/>
  <c r="AG204" i="55" s="1"/>
  <c r="AH204" i="55" s="1"/>
  <c r="AI204" i="55" s="1"/>
  <c r="H222" i="55"/>
  <c r="I222" i="55" s="1"/>
  <c r="J222" i="55" s="1"/>
  <c r="K222" i="55" s="1"/>
  <c r="L222" i="55" s="1"/>
  <c r="M222" i="55" s="1"/>
  <c r="N222" i="55" s="1"/>
  <c r="O222" i="55" s="1"/>
  <c r="P222" i="55" s="1"/>
  <c r="Q222" i="55" s="1"/>
  <c r="R222" i="55" s="1"/>
  <c r="S222" i="55" s="1"/>
  <c r="T222" i="55" s="1"/>
  <c r="U222" i="55" s="1"/>
  <c r="H232" i="55"/>
  <c r="I232" i="55" s="1"/>
  <c r="J232" i="55" s="1"/>
  <c r="K232" i="55" s="1"/>
  <c r="L232" i="55" s="1"/>
  <c r="M232" i="55" s="1"/>
  <c r="N232" i="55" s="1"/>
  <c r="O232" i="55" s="1"/>
  <c r="P232" i="55" s="1"/>
  <c r="Q232" i="55" s="1"/>
  <c r="R232" i="55" s="1"/>
  <c r="S232" i="55" s="1"/>
  <c r="T232" i="55" s="1"/>
  <c r="U232" i="55" s="1"/>
  <c r="V232" i="55" s="1"/>
  <c r="W232" i="55" s="1"/>
  <c r="X232" i="55" s="1"/>
  <c r="Y232" i="55" s="1"/>
  <c r="Z232" i="55" s="1"/>
  <c r="AA232" i="55" s="1"/>
  <c r="AB232" i="55" s="1"/>
  <c r="AC232" i="55" s="1"/>
  <c r="AD232" i="55" s="1"/>
  <c r="AE232" i="55" s="1"/>
  <c r="AF232" i="55" s="1"/>
  <c r="AG232" i="55" s="1"/>
  <c r="AH232" i="55" s="1"/>
  <c r="AI232" i="55" s="1"/>
  <c r="H242" i="55"/>
  <c r="I242" i="55" s="1"/>
  <c r="I282" i="55"/>
  <c r="J282" i="55" s="1"/>
  <c r="K282" i="55" s="1"/>
  <c r="L282" i="55" s="1"/>
  <c r="M282" i="55" s="1"/>
  <c r="N282" i="55" s="1"/>
  <c r="O282" i="55" s="1"/>
  <c r="P282" i="55" s="1"/>
  <c r="Q282" i="55" s="1"/>
  <c r="R282" i="55" s="1"/>
  <c r="S282" i="55" s="1"/>
  <c r="T282" i="55" s="1"/>
  <c r="U282" i="55" s="1"/>
  <c r="V282" i="55" s="1"/>
  <c r="W282" i="55" s="1"/>
  <c r="X282" i="55" s="1"/>
  <c r="Y282" i="55" s="1"/>
  <c r="Z282" i="55" s="1"/>
  <c r="AA282" i="55" s="1"/>
  <c r="I286" i="55"/>
  <c r="J286" i="55" s="1"/>
  <c r="K286" i="55" s="1"/>
  <c r="L286" i="55" s="1"/>
  <c r="M286" i="55" s="1"/>
  <c r="N286" i="55" s="1"/>
  <c r="O286" i="55" s="1"/>
  <c r="P286" i="55" s="1"/>
  <c r="Q286" i="55" s="1"/>
  <c r="R286" i="55" s="1"/>
  <c r="S286" i="55" s="1"/>
  <c r="T286" i="55" s="1"/>
  <c r="U286" i="55" s="1"/>
  <c r="V286" i="55" s="1"/>
  <c r="W286" i="55" s="1"/>
  <c r="X286" i="55" s="1"/>
  <c r="Y286" i="55" s="1"/>
  <c r="Z286" i="55" s="1"/>
  <c r="AA286" i="55" s="1"/>
  <c r="AB286" i="55" s="1"/>
  <c r="AC286" i="55" s="1"/>
  <c r="AD286" i="55" s="1"/>
  <c r="AE286" i="55" s="1"/>
  <c r="AF286" i="55" s="1"/>
  <c r="AG286" i="55" s="1"/>
  <c r="AH286" i="55" s="1"/>
  <c r="AI286" i="55" s="1"/>
  <c r="I290" i="55"/>
  <c r="J290" i="55" s="1"/>
  <c r="K290" i="55" s="1"/>
  <c r="L290" i="55" s="1"/>
  <c r="M290" i="55" s="1"/>
  <c r="N290" i="55" s="1"/>
  <c r="O290" i="55" s="1"/>
  <c r="P290" i="55" s="1"/>
  <c r="Q290" i="55" s="1"/>
  <c r="R290" i="55" s="1"/>
  <c r="S290" i="55" s="1"/>
  <c r="T290" i="55" s="1"/>
  <c r="U290" i="55" s="1"/>
  <c r="V290" i="55" s="1"/>
  <c r="W290" i="55" s="1"/>
  <c r="X290" i="55" s="1"/>
  <c r="Y290" i="55" s="1"/>
  <c r="Z290" i="55" s="1"/>
  <c r="AA290" i="55" s="1"/>
  <c r="AB290" i="55" s="1"/>
  <c r="AC290" i="55" s="1"/>
  <c r="AD290" i="55" s="1"/>
  <c r="AE290" i="55" s="1"/>
  <c r="AF290" i="55" s="1"/>
  <c r="AG290" i="55" s="1"/>
  <c r="AH290" i="55" s="1"/>
  <c r="AI290" i="55" s="1"/>
  <c r="H178" i="55"/>
  <c r="I178" i="55" s="1"/>
  <c r="J178" i="55" s="1"/>
  <c r="K178" i="55" s="1"/>
  <c r="L178" i="55" s="1"/>
  <c r="M178" i="55" s="1"/>
  <c r="N178" i="55" s="1"/>
  <c r="O178" i="55" s="1"/>
  <c r="P178" i="55" s="1"/>
  <c r="Q178" i="55" s="1"/>
  <c r="R178" i="55" s="1"/>
  <c r="S178" i="55" s="1"/>
  <c r="T178" i="55" s="1"/>
  <c r="U177" i="55" s="1"/>
  <c r="H184" i="55"/>
  <c r="I184" i="55" s="1"/>
  <c r="J184" i="55" s="1"/>
  <c r="K184" i="55" s="1"/>
  <c r="L184" i="55" s="1"/>
  <c r="M184" i="55" s="1"/>
  <c r="N184" i="55" s="1"/>
  <c r="O184" i="55" s="1"/>
  <c r="P184" i="55" s="1"/>
  <c r="Q184" i="55" s="1"/>
  <c r="R184" i="55" s="1"/>
  <c r="H206" i="55"/>
  <c r="I206" i="55" s="1"/>
  <c r="J206" i="55" s="1"/>
  <c r="K206" i="55" s="1"/>
  <c r="L206" i="55" s="1"/>
  <c r="M206" i="55" s="1"/>
  <c r="N206" i="55" s="1"/>
  <c r="O206" i="55" s="1"/>
  <c r="P206" i="55" s="1"/>
  <c r="Q206" i="55" s="1"/>
  <c r="R206" i="55" s="1"/>
  <c r="S206" i="55" s="1"/>
  <c r="T206" i="55" s="1"/>
  <c r="U206" i="55" s="1"/>
  <c r="V206" i="55" s="1"/>
  <c r="W206" i="55" s="1"/>
  <c r="X206" i="55" s="1"/>
  <c r="Y206" i="55" s="1"/>
  <c r="Z206" i="55" s="1"/>
  <c r="AA206" i="55" s="1"/>
  <c r="AB206" i="55" s="1"/>
  <c r="AC206" i="55" s="1"/>
  <c r="AD206" i="55" s="1"/>
  <c r="AE206" i="55" s="1"/>
  <c r="AF206" i="55" s="1"/>
  <c r="AG206" i="55" s="1"/>
  <c r="AH206" i="55" s="1"/>
  <c r="AI206" i="55" s="1"/>
  <c r="H218" i="55"/>
  <c r="I218" i="55" s="1"/>
  <c r="J218" i="55" s="1"/>
  <c r="K218" i="55" s="1"/>
  <c r="L218" i="55" s="1"/>
  <c r="M218" i="55" s="1"/>
  <c r="N218" i="55" s="1"/>
  <c r="O218" i="55" s="1"/>
  <c r="P218" i="55" s="1"/>
  <c r="Q218" i="55" s="1"/>
  <c r="R218" i="55" s="1"/>
  <c r="S218" i="55" s="1"/>
  <c r="T218" i="55" s="1"/>
  <c r="U218" i="55" s="1"/>
  <c r="H246" i="55"/>
  <c r="I246" i="55" s="1"/>
  <c r="J246" i="55" s="1"/>
  <c r="K246" i="55" s="1"/>
  <c r="L246" i="55" s="1"/>
  <c r="M246" i="55" s="1"/>
  <c r="N246" i="55" s="1"/>
  <c r="O246" i="55" s="1"/>
  <c r="P246" i="55" s="1"/>
  <c r="Q246" i="55" s="1"/>
  <c r="R246" i="55" s="1"/>
  <c r="S246" i="55" s="1"/>
  <c r="T246" i="55" s="1"/>
  <c r="U246" i="55" s="1"/>
  <c r="V246" i="55" s="1"/>
  <c r="W246" i="55" s="1"/>
  <c r="X246" i="55" s="1"/>
  <c r="Y246" i="55" s="1"/>
  <c r="Z246" i="55" s="1"/>
  <c r="AA246" i="55" s="1"/>
  <c r="AB246" i="55" s="1"/>
  <c r="AC246" i="55" s="1"/>
  <c r="AD246" i="55" s="1"/>
  <c r="AE246" i="55" s="1"/>
  <c r="AF246" i="55" s="1"/>
  <c r="AG246" i="55" s="1"/>
  <c r="AH246" i="55" s="1"/>
  <c r="AI246" i="55" s="1"/>
  <c r="H266" i="55"/>
  <c r="I266" i="55" s="1"/>
  <c r="J266" i="55" s="1"/>
  <c r="K266" i="55" s="1"/>
  <c r="L266" i="55" s="1"/>
  <c r="M266" i="55" s="1"/>
  <c r="N266" i="55" s="1"/>
  <c r="O266" i="55" s="1"/>
  <c r="P266" i="55" s="1"/>
  <c r="Q266" i="55" s="1"/>
  <c r="R266" i="55" s="1"/>
  <c r="S266" i="55" s="1"/>
  <c r="T266" i="55" s="1"/>
  <c r="U266" i="55" s="1"/>
  <c r="V266" i="55" s="1"/>
  <c r="W266" i="55" s="1"/>
  <c r="X266" i="55" s="1"/>
  <c r="Y266" i="55" s="1"/>
  <c r="Z266" i="55" s="1"/>
  <c r="AA266" i="55" s="1"/>
  <c r="AB266" i="55" s="1"/>
  <c r="AC266" i="55" s="1"/>
  <c r="AD266" i="55" s="1"/>
  <c r="AE266" i="55" s="1"/>
  <c r="AF266" i="55" s="1"/>
  <c r="AG266" i="55" s="1"/>
  <c r="AH266" i="55" s="1"/>
  <c r="AI266" i="55" s="1"/>
  <c r="H270" i="55"/>
  <c r="I270" i="55" s="1"/>
  <c r="J270" i="55" s="1"/>
  <c r="K270" i="55" s="1"/>
  <c r="L270" i="55" s="1"/>
  <c r="M270" i="55" s="1"/>
  <c r="N270" i="55" s="1"/>
  <c r="O270" i="55" s="1"/>
  <c r="P270" i="55" s="1"/>
  <c r="Q270" i="55" s="1"/>
  <c r="R270" i="55" s="1"/>
  <c r="S270" i="55" s="1"/>
  <c r="T270" i="55" s="1"/>
  <c r="U270" i="55" s="1"/>
  <c r="V270" i="55" s="1"/>
  <c r="W270" i="55" s="1"/>
  <c r="X270" i="55" s="1"/>
  <c r="Y270" i="55" s="1"/>
  <c r="Z270" i="55" s="1"/>
  <c r="AA270" i="55" s="1"/>
  <c r="AB270" i="55" s="1"/>
  <c r="AC270" i="55" s="1"/>
  <c r="AD270" i="55" s="1"/>
  <c r="AE270" i="55" s="1"/>
  <c r="AF270" i="55" s="1"/>
  <c r="AG270" i="55" s="1"/>
  <c r="I170" i="55"/>
  <c r="J170" i="55" s="1"/>
  <c r="K169" i="55" s="1"/>
  <c r="H174" i="55"/>
  <c r="I174" i="55" s="1"/>
  <c r="J174" i="55" s="1"/>
  <c r="K174" i="55" s="1"/>
  <c r="L173" i="55" s="1"/>
  <c r="H176" i="55"/>
  <c r="I176" i="55" s="1"/>
  <c r="J176" i="55" s="1"/>
  <c r="K176" i="55" s="1"/>
  <c r="H180" i="55"/>
  <c r="I180" i="55" s="1"/>
  <c r="J180" i="55" s="1"/>
  <c r="K180" i="55" s="1"/>
  <c r="L180" i="55" s="1"/>
  <c r="M180" i="55" s="1"/>
  <c r="N180" i="55" s="1"/>
  <c r="O180" i="55" s="1"/>
  <c r="P180" i="55" s="1"/>
  <c r="Q180" i="55" s="1"/>
  <c r="R180" i="55" s="1"/>
  <c r="S180" i="55" s="1"/>
  <c r="T180" i="55" s="1"/>
  <c r="U179" i="55" s="1"/>
  <c r="I190" i="55"/>
  <c r="J190" i="55" s="1"/>
  <c r="K190" i="55" s="1"/>
  <c r="L190" i="55" s="1"/>
  <c r="M190" i="55" s="1"/>
  <c r="N190" i="55" s="1"/>
  <c r="O190" i="55" s="1"/>
  <c r="P190" i="55" s="1"/>
  <c r="Q190" i="55" s="1"/>
  <c r="R190" i="55" s="1"/>
  <c r="S190" i="55" s="1"/>
  <c r="T190" i="55" s="1"/>
  <c r="U190" i="55" s="1"/>
  <c r="V190" i="55" s="1"/>
  <c r="W190" i="55" s="1"/>
  <c r="X190" i="55" s="1"/>
  <c r="H196" i="55"/>
  <c r="I196" i="55" s="1"/>
  <c r="J196" i="55" s="1"/>
  <c r="K196" i="55" s="1"/>
  <c r="L196" i="55" s="1"/>
  <c r="I202" i="55"/>
  <c r="J202" i="55" s="1"/>
  <c r="K202" i="55" s="1"/>
  <c r="L202" i="55" s="1"/>
  <c r="M202" i="55" s="1"/>
  <c r="N202" i="55" s="1"/>
  <c r="O202" i="55" s="1"/>
  <c r="P202" i="55" s="1"/>
  <c r="Q202" i="55" s="1"/>
  <c r="R202" i="55" s="1"/>
  <c r="S202" i="55" s="1"/>
  <c r="T202" i="55" s="1"/>
  <c r="U202" i="55" s="1"/>
  <c r="V202" i="55" s="1"/>
  <c r="W202" i="55" s="1"/>
  <c r="X202" i="55" s="1"/>
  <c r="Y202" i="55" s="1"/>
  <c r="Z202" i="55" s="1"/>
  <c r="AA202" i="55" s="1"/>
  <c r="AB202" i="55" s="1"/>
  <c r="AC202" i="55" s="1"/>
  <c r="AD202" i="55" s="1"/>
  <c r="AE202" i="55" s="1"/>
  <c r="AF202" i="55" s="1"/>
  <c r="AG202" i="55" s="1"/>
  <c r="AH202" i="55" s="1"/>
  <c r="AI202" i="55" s="1"/>
  <c r="H260" i="55"/>
  <c r="I260" i="55" s="1"/>
  <c r="J260" i="55" s="1"/>
  <c r="K260" i="55" s="1"/>
  <c r="L260" i="55" s="1"/>
  <c r="M260" i="55" s="1"/>
  <c r="N260" i="55" s="1"/>
  <c r="O260" i="55" s="1"/>
  <c r="P260" i="55" s="1"/>
  <c r="Q260" i="55" s="1"/>
  <c r="R260" i="55" s="1"/>
  <c r="S260" i="55" s="1"/>
  <c r="T260" i="55" s="1"/>
  <c r="U260" i="55" s="1"/>
  <c r="V260" i="55" s="1"/>
  <c r="W260" i="55" s="1"/>
  <c r="X260" i="55" s="1"/>
  <c r="Y260" i="55" s="1"/>
  <c r="Z260" i="55" s="1"/>
  <c r="AA260" i="55" s="1"/>
  <c r="AB260" i="55" s="1"/>
  <c r="AC260" i="55" s="1"/>
  <c r="AD260" i="55" s="1"/>
  <c r="AE260" i="55" s="1"/>
  <c r="AF260" i="55" s="1"/>
  <c r="AG260" i="55" s="1"/>
  <c r="AH260" i="55" s="1"/>
  <c r="AI260" i="55" s="1"/>
  <c r="H264" i="55"/>
  <c r="I264" i="55" s="1"/>
  <c r="J264" i="55" s="1"/>
  <c r="K264" i="55" s="1"/>
  <c r="L264" i="55" s="1"/>
  <c r="M264" i="55" s="1"/>
  <c r="N264" i="55" s="1"/>
  <c r="O264" i="55" s="1"/>
  <c r="P264" i="55" s="1"/>
  <c r="Q264" i="55" s="1"/>
  <c r="R264" i="55" s="1"/>
  <c r="S264" i="55" s="1"/>
  <c r="T264" i="55" s="1"/>
  <c r="U264" i="55" s="1"/>
  <c r="V264" i="55" s="1"/>
  <c r="W264" i="55" s="1"/>
  <c r="X264" i="55" s="1"/>
  <c r="Y264" i="55" s="1"/>
  <c r="Z264" i="55" s="1"/>
  <c r="AA264" i="55" s="1"/>
  <c r="AB264" i="55" s="1"/>
  <c r="AC264" i="55" s="1"/>
  <c r="AD264" i="55" s="1"/>
  <c r="AE264" i="55" s="1"/>
  <c r="AF264" i="55" s="1"/>
  <c r="AG264" i="55" s="1"/>
  <c r="AH264" i="55" s="1"/>
  <c r="AI264" i="55" s="1"/>
  <c r="U24" i="55"/>
  <c r="U188" i="55"/>
  <c r="V222" i="55"/>
  <c r="W59" i="55"/>
  <c r="W60" i="55" s="1"/>
  <c r="X60" i="55" s="1"/>
  <c r="Y59" i="55" s="1"/>
  <c r="Y219" i="55" s="1"/>
  <c r="U224" i="55"/>
  <c r="V223" i="55" s="1"/>
  <c r="U16" i="55"/>
  <c r="S186" i="55"/>
  <c r="T186" i="55" s="1"/>
  <c r="S184" i="55"/>
  <c r="T184" i="55" s="1"/>
  <c r="U20" i="55"/>
  <c r="K13" i="55"/>
  <c r="K8" i="55"/>
  <c r="K170" i="55" s="1"/>
  <c r="L170" i="55" s="1"/>
  <c r="L12" i="55"/>
  <c r="M10" i="55"/>
  <c r="M171" i="55" s="1"/>
  <c r="M172" i="55" s="1"/>
  <c r="N172" i="55" s="1"/>
  <c r="O172" i="55" s="1"/>
  <c r="P172" i="55" s="1"/>
  <c r="Q172" i="55" s="1"/>
  <c r="R172" i="55" s="1"/>
  <c r="S172" i="55" s="1"/>
  <c r="T172" i="55" s="1"/>
  <c r="L14" i="55"/>
  <c r="L175" i="55" s="1"/>
  <c r="U18" i="55"/>
  <c r="AF30" i="55"/>
  <c r="AF191" i="55" s="1"/>
  <c r="M34" i="55"/>
  <c r="M195" i="55" s="1"/>
  <c r="V22" i="55"/>
  <c r="V183" i="55" s="1"/>
  <c r="M101" i="55"/>
  <c r="M102" i="55" s="1"/>
  <c r="N102" i="55" s="1"/>
  <c r="O102" i="55" s="1"/>
  <c r="P102" i="55" s="1"/>
  <c r="Q102" i="55" s="1"/>
  <c r="R102" i="55" s="1"/>
  <c r="AB131" i="55"/>
  <c r="AB271" i="55" s="1"/>
  <c r="S135" i="55"/>
  <c r="S136" i="55" s="1"/>
  <c r="T136" i="55" s="1"/>
  <c r="H98" i="55"/>
  <c r="I98" i="55" s="1"/>
  <c r="J98" i="55" s="1"/>
  <c r="K98" i="55" s="1"/>
  <c r="L98" i="55" s="1"/>
  <c r="M98" i="55" s="1"/>
  <c r="N98" i="55" s="1"/>
  <c r="O98" i="55" s="1"/>
  <c r="P98" i="55" s="1"/>
  <c r="Q98" i="55" s="1"/>
  <c r="M33" i="55"/>
  <c r="N33" i="55" s="1"/>
  <c r="O33" i="55" s="1"/>
  <c r="P33" i="55" s="1"/>
  <c r="Q33" i="55" s="1"/>
  <c r="M32" i="55"/>
  <c r="M193" i="55" s="1"/>
  <c r="M47" i="55"/>
  <c r="N47" i="55" s="1"/>
  <c r="O47" i="55" s="1"/>
  <c r="P47" i="55" s="1"/>
  <c r="Q47" i="55" s="1"/>
  <c r="R47" i="55" s="1"/>
  <c r="S47" i="55" s="1"/>
  <c r="T47" i="55" s="1"/>
  <c r="AH129" i="55"/>
  <c r="AH269" i="55" s="1"/>
  <c r="AB141" i="55"/>
  <c r="AB281" i="55" s="1"/>
  <c r="R133" i="55"/>
  <c r="R134" i="55" s="1"/>
  <c r="H212" i="55"/>
  <c r="I50" i="55"/>
  <c r="H52" i="55"/>
  <c r="AB137" i="55"/>
  <c r="AB277" i="55" s="1"/>
  <c r="M194" i="55"/>
  <c r="N194" i="55" s="1"/>
  <c r="O194" i="55" s="1"/>
  <c r="P194" i="55" s="1"/>
  <c r="Q194" i="55" s="1"/>
  <c r="H192" i="55"/>
  <c r="I192" i="55" s="1"/>
  <c r="J192" i="55" s="1"/>
  <c r="K192" i="55" s="1"/>
  <c r="L192" i="55" s="1"/>
  <c r="M192" i="55" s="1"/>
  <c r="N192" i="55" s="1"/>
  <c r="O192" i="55" s="1"/>
  <c r="P192" i="55" s="1"/>
  <c r="Q192" i="55" s="1"/>
  <c r="R192" i="55" s="1"/>
  <c r="S192" i="55" s="1"/>
  <c r="T192" i="55" s="1"/>
  <c r="U192" i="55" s="1"/>
  <c r="V192" i="55" s="1"/>
  <c r="W192" i="55" s="1"/>
  <c r="X192" i="55" s="1"/>
  <c r="Y192" i="55" s="1"/>
  <c r="Z192" i="55" s="1"/>
  <c r="AA192" i="55" s="1"/>
  <c r="AB192" i="55" s="1"/>
  <c r="AC192" i="55" s="1"/>
  <c r="AD192" i="55" s="1"/>
  <c r="AE192" i="55" s="1"/>
  <c r="I268" i="55"/>
  <c r="J268" i="55" s="1"/>
  <c r="K268" i="55" s="1"/>
  <c r="L268" i="55" s="1"/>
  <c r="M268" i="55" s="1"/>
  <c r="N268" i="55" s="1"/>
  <c r="O268" i="55" s="1"/>
  <c r="P268" i="55" s="1"/>
  <c r="Q268" i="55" s="1"/>
  <c r="R268" i="55" s="1"/>
  <c r="S268" i="55" s="1"/>
  <c r="T268" i="55" s="1"/>
  <c r="U268" i="55" s="1"/>
  <c r="V268" i="55" s="1"/>
  <c r="W268" i="55" s="1"/>
  <c r="X268" i="55" s="1"/>
  <c r="Y268" i="55" s="1"/>
  <c r="Z268" i="55" s="1"/>
  <c r="AA268" i="55" s="1"/>
  <c r="AB268" i="55" s="1"/>
  <c r="AC268" i="55" s="1"/>
  <c r="AD268" i="55" s="1"/>
  <c r="AE268" i="55" s="1"/>
  <c r="AF268" i="55" s="1"/>
  <c r="AG268" i="55" s="1"/>
  <c r="AH268" i="55" s="1"/>
  <c r="AI268" i="55" s="1"/>
  <c r="H276" i="55"/>
  <c r="I276" i="55" s="1"/>
  <c r="J276" i="55" s="1"/>
  <c r="K276" i="55" s="1"/>
  <c r="L276" i="55" s="1"/>
  <c r="M276" i="55" s="1"/>
  <c r="N276" i="55" s="1"/>
  <c r="O276" i="55" s="1"/>
  <c r="P276" i="55" s="1"/>
  <c r="Q276" i="55" s="1"/>
  <c r="R276" i="55" s="1"/>
  <c r="AB278" i="55"/>
  <c r="AC278" i="55" s="1"/>
  <c r="AD278" i="55" s="1"/>
  <c r="AE278" i="55" s="1"/>
  <c r="AF278" i="55" s="1"/>
  <c r="AG278" i="55" s="1"/>
  <c r="AH278" i="55" s="1"/>
  <c r="AI278" i="55" s="1"/>
  <c r="J220" i="55"/>
  <c r="K220" i="55" s="1"/>
  <c r="L220" i="55" s="1"/>
  <c r="M220" i="55" s="1"/>
  <c r="N220" i="55" s="1"/>
  <c r="O220" i="55" s="1"/>
  <c r="P220" i="55" s="1"/>
  <c r="Q220" i="55" s="1"/>
  <c r="R220" i="55" s="1"/>
  <c r="S220" i="55" s="1"/>
  <c r="T220" i="55" s="1"/>
  <c r="U220" i="55" s="1"/>
  <c r="R274" i="55"/>
  <c r="S273" i="55" s="1"/>
  <c r="H236" i="55"/>
  <c r="I236" i="55" s="1"/>
  <c r="J236" i="55" s="1"/>
  <c r="K235" i="55" s="1"/>
  <c r="H244" i="55"/>
  <c r="I244" i="55" s="1"/>
  <c r="J244" i="55" s="1"/>
  <c r="K244" i="55" s="1"/>
  <c r="L244" i="55" s="1"/>
  <c r="M244" i="55" s="1"/>
  <c r="N244" i="55" s="1"/>
  <c r="O244" i="55" s="1"/>
  <c r="P244" i="55" s="1"/>
  <c r="Q244" i="55" s="1"/>
  <c r="R244" i="55" s="1"/>
  <c r="S244" i="55" s="1"/>
  <c r="T244" i="55" s="1"/>
  <c r="U244" i="55" s="1"/>
  <c r="V244" i="55" s="1"/>
  <c r="W244" i="55" s="1"/>
  <c r="X244" i="55" s="1"/>
  <c r="Y244" i="55" s="1"/>
  <c r="Z244" i="55" s="1"/>
  <c r="AA244" i="55" s="1"/>
  <c r="AB244" i="55" s="1"/>
  <c r="AC244" i="55" s="1"/>
  <c r="AD244" i="55" s="1"/>
  <c r="AE244" i="55" s="1"/>
  <c r="AF244" i="55" s="1"/>
  <c r="AG244" i="55" s="1"/>
  <c r="AH244" i="55" s="1"/>
  <c r="AI244" i="55" s="1"/>
  <c r="H238" i="55"/>
  <c r="I238" i="55" s="1"/>
  <c r="J238" i="55" s="1"/>
  <c r="K238" i="55" s="1"/>
  <c r="L238" i="55" s="1"/>
  <c r="M238" i="55" s="1"/>
  <c r="N238" i="55" s="1"/>
  <c r="O238" i="55" s="1"/>
  <c r="P238" i="55" s="1"/>
  <c r="Q238" i="55" s="1"/>
  <c r="AB282" i="55"/>
  <c r="H234" i="55"/>
  <c r="I234" i="55" s="1"/>
  <c r="J234" i="55" s="1"/>
  <c r="K234" i="55" s="1"/>
  <c r="L234" i="55" s="1"/>
  <c r="M234" i="55" s="1"/>
  <c r="N234" i="55" s="1"/>
  <c r="O234" i="55" s="1"/>
  <c r="P234" i="55" s="1"/>
  <c r="Q234" i="55" s="1"/>
  <c r="R234" i="55" s="1"/>
  <c r="S234" i="55" s="1"/>
  <c r="T234" i="55" s="1"/>
  <c r="U234" i="55" s="1"/>
  <c r="V234" i="55" s="1"/>
  <c r="W234" i="55" s="1"/>
  <c r="X234" i="55" s="1"/>
  <c r="Y234" i="55" s="1"/>
  <c r="Z234" i="55" s="1"/>
  <c r="AA234" i="55" s="1"/>
  <c r="AB234" i="55" s="1"/>
  <c r="AC234" i="55" s="1"/>
  <c r="AD234" i="55" s="1"/>
  <c r="AE234" i="55" s="1"/>
  <c r="AF234" i="55" s="1"/>
  <c r="AG234" i="55" s="1"/>
  <c r="AH234" i="55" s="1"/>
  <c r="AI234" i="55" s="1"/>
  <c r="J242" i="55"/>
  <c r="K242" i="55" s="1"/>
  <c r="L242" i="55" s="1"/>
  <c r="J248" i="55"/>
  <c r="K248" i="55" s="1"/>
  <c r="L248" i="55" s="1"/>
  <c r="M248" i="55" s="1"/>
  <c r="N248" i="55" s="1"/>
  <c r="O248" i="55" s="1"/>
  <c r="P248" i="55" s="1"/>
  <c r="Q248" i="55" s="1"/>
  <c r="R248" i="55" s="1"/>
  <c r="S248" i="55" s="1"/>
  <c r="T248" i="55" s="1"/>
  <c r="U248" i="55" s="1"/>
  <c r="V248" i="55" s="1"/>
  <c r="W248" i="55" s="1"/>
  <c r="X248" i="55" s="1"/>
  <c r="Y248" i="55" s="1"/>
  <c r="Z248" i="55" s="1"/>
  <c r="AA248" i="55" s="1"/>
  <c r="AB248" i="55" s="1"/>
  <c r="AC248" i="55" s="1"/>
  <c r="AD248" i="55" s="1"/>
  <c r="AE248" i="55" s="1"/>
  <c r="AF248" i="55" s="1"/>
  <c r="AG248" i="55" s="1"/>
  <c r="AH248" i="55" s="1"/>
  <c r="AI248" i="55" s="1"/>
  <c r="H252" i="55"/>
  <c r="I252" i="55" s="1"/>
  <c r="J252" i="55" s="1"/>
  <c r="K252" i="55" s="1"/>
  <c r="L252" i="55" s="1"/>
  <c r="M252" i="55" s="1"/>
  <c r="N252" i="55" s="1"/>
  <c r="O252" i="55" s="1"/>
  <c r="P252" i="55" s="1"/>
  <c r="Q252" i="55" s="1"/>
  <c r="R252" i="55" s="1"/>
  <c r="S252" i="55" s="1"/>
  <c r="T252" i="55" s="1"/>
  <c r="U252" i="55" s="1"/>
  <c r="V252" i="55" s="1"/>
  <c r="W252" i="55" s="1"/>
  <c r="X252" i="55" s="1"/>
  <c r="Y252" i="55" s="1"/>
  <c r="Z252" i="55" s="1"/>
  <c r="AA252" i="55" s="1"/>
  <c r="AB252" i="55" s="1"/>
  <c r="AC252" i="55" s="1"/>
  <c r="AD252" i="55" s="1"/>
  <c r="AE252" i="55" s="1"/>
  <c r="AF252" i="55" s="1"/>
  <c r="AG252" i="55" s="1"/>
  <c r="AH252" i="55" s="1"/>
  <c r="AI252" i="55" s="1"/>
  <c r="I256" i="55"/>
  <c r="J256" i="55" s="1"/>
  <c r="K256" i="55" s="1"/>
  <c r="L256" i="55" s="1"/>
  <c r="M256" i="55" s="1"/>
  <c r="N256" i="55" s="1"/>
  <c r="O256" i="55" s="1"/>
  <c r="P256" i="55" s="1"/>
  <c r="Q256" i="55" s="1"/>
  <c r="R256" i="55" s="1"/>
  <c r="S256" i="55" s="1"/>
  <c r="T256" i="55" s="1"/>
  <c r="U256" i="55" s="1"/>
  <c r="V256" i="55" s="1"/>
  <c r="W256" i="55" s="1"/>
  <c r="X256" i="55" s="1"/>
  <c r="Y256" i="55" s="1"/>
  <c r="Z256" i="55" s="1"/>
  <c r="AA256" i="55" s="1"/>
  <c r="AB256" i="55" s="1"/>
  <c r="AC256" i="55" s="1"/>
  <c r="AD256" i="55" s="1"/>
  <c r="AE256" i="55" s="1"/>
  <c r="AF256" i="55" s="1"/>
  <c r="AG256" i="55" s="1"/>
  <c r="AH256" i="55" s="1"/>
  <c r="AI256" i="55" s="1"/>
  <c r="J284" i="55"/>
  <c r="K284" i="55" s="1"/>
  <c r="L284" i="55" s="1"/>
  <c r="M284" i="55" s="1"/>
  <c r="N284" i="55" s="1"/>
  <c r="O284" i="55" s="1"/>
  <c r="P284" i="55" s="1"/>
  <c r="Q284" i="55" s="1"/>
  <c r="R284" i="55" s="1"/>
  <c r="S284" i="55" s="1"/>
  <c r="T284" i="55" s="1"/>
  <c r="U284" i="55" s="1"/>
  <c r="V284" i="55" s="1"/>
  <c r="W284" i="55" s="1"/>
  <c r="X284" i="55" s="1"/>
  <c r="Y284" i="55" s="1"/>
  <c r="Z284" i="55" s="1"/>
  <c r="AA284" i="55" s="1"/>
  <c r="AB284" i="55" s="1"/>
  <c r="AC284" i="55" s="1"/>
  <c r="AD284" i="55" s="1"/>
  <c r="AE284" i="55" s="1"/>
  <c r="AF284" i="55" s="1"/>
  <c r="AG284" i="55" s="1"/>
  <c r="AH284" i="55" s="1"/>
  <c r="AI284" i="55" s="1"/>
  <c r="H280" i="55"/>
  <c r="I280" i="55" s="1"/>
  <c r="J280" i="55" s="1"/>
  <c r="K280" i="55" s="1"/>
  <c r="L280" i="55" s="1"/>
  <c r="M280" i="55" s="1"/>
  <c r="N280" i="55" s="1"/>
  <c r="O280" i="55" s="1"/>
  <c r="P280" i="55" s="1"/>
  <c r="Q280" i="55" s="1"/>
  <c r="R280" i="55" s="1"/>
  <c r="S280" i="55" s="1"/>
  <c r="T280" i="55" s="1"/>
  <c r="U280" i="55" s="1"/>
  <c r="V280" i="55" s="1"/>
  <c r="W280" i="55" s="1"/>
  <c r="X280" i="55" s="1"/>
  <c r="Y280" i="55" s="1"/>
  <c r="Z280" i="55" s="1"/>
  <c r="AA280" i="55" s="1"/>
  <c r="AB280" i="55" s="1"/>
  <c r="AC280" i="55" s="1"/>
  <c r="AD280" i="55" s="1"/>
  <c r="AE280" i="55" s="1"/>
  <c r="AF280" i="55" s="1"/>
  <c r="AG280" i="55" s="1"/>
  <c r="AH280" i="55" s="1"/>
  <c r="AI280" i="55" s="1"/>
  <c r="H272" i="55"/>
  <c r="I272" i="55" s="1"/>
  <c r="J272" i="55" s="1"/>
  <c r="K272" i="55" s="1"/>
  <c r="L272" i="55" s="1"/>
  <c r="M272" i="55" s="1"/>
  <c r="N272" i="55" s="1"/>
  <c r="O272" i="55" s="1"/>
  <c r="P272" i="55" s="1"/>
  <c r="Q272" i="55" s="1"/>
  <c r="R272" i="55" s="1"/>
  <c r="S272" i="55" s="1"/>
  <c r="T272" i="55" s="1"/>
  <c r="U272" i="55" s="1"/>
  <c r="V272" i="55" s="1"/>
  <c r="W272" i="55" s="1"/>
  <c r="X272" i="55" s="1"/>
  <c r="Y272" i="55" s="1"/>
  <c r="Z272" i="55" s="1"/>
  <c r="AA272" i="55" s="1"/>
  <c r="U182" i="55" l="1"/>
  <c r="L176" i="55"/>
  <c r="M176" i="55" s="1"/>
  <c r="N176" i="55" s="1"/>
  <c r="O176" i="55" s="1"/>
  <c r="P176" i="55" s="1"/>
  <c r="Q176" i="55" s="1"/>
  <c r="R176" i="55" s="1"/>
  <c r="S176" i="55" s="1"/>
  <c r="T176" i="55" s="1"/>
  <c r="U176" i="55" s="1"/>
  <c r="M196" i="55"/>
  <c r="N196" i="55" s="1"/>
  <c r="O196" i="55" s="1"/>
  <c r="P196" i="55" s="1"/>
  <c r="Q196" i="55" s="1"/>
  <c r="AH270" i="55"/>
  <c r="AI270" i="55" s="1"/>
  <c r="AH130" i="55"/>
  <c r="AI130" i="55" s="1"/>
  <c r="AB132" i="55"/>
  <c r="AC132" i="55" s="1"/>
  <c r="AD132" i="55" s="1"/>
  <c r="AE132" i="55" s="1"/>
  <c r="AF132" i="55" s="1"/>
  <c r="AG132" i="55" s="1"/>
  <c r="AH132" i="55" s="1"/>
  <c r="AI132" i="55" s="1"/>
  <c r="U178" i="55"/>
  <c r="AB272" i="55"/>
  <c r="AC272" i="55" s="1"/>
  <c r="AD272" i="55" s="1"/>
  <c r="AE272" i="55" s="1"/>
  <c r="AF272" i="55" s="1"/>
  <c r="AG272" i="55" s="1"/>
  <c r="AH272" i="55" s="1"/>
  <c r="AI272" i="55" s="1"/>
  <c r="M35" i="55"/>
  <c r="N35" i="55" s="1"/>
  <c r="O35" i="55" s="1"/>
  <c r="P35" i="55" s="1"/>
  <c r="Q35" i="55" s="1"/>
  <c r="V219" i="55"/>
  <c r="V220" i="55" s="1"/>
  <c r="V217" i="55"/>
  <c r="V218" i="55" s="1"/>
  <c r="W218" i="55" s="1"/>
  <c r="X218" i="55" s="1"/>
  <c r="Y218" i="55" s="1"/>
  <c r="Z218" i="55" s="1"/>
  <c r="AA218" i="55" s="1"/>
  <c r="AB218" i="55" s="1"/>
  <c r="AC218" i="55" s="1"/>
  <c r="AD218" i="55" s="1"/>
  <c r="AE218" i="55" s="1"/>
  <c r="AF218" i="55" s="1"/>
  <c r="AG218" i="55" s="1"/>
  <c r="AH218" i="55" s="1"/>
  <c r="AI218" i="55" s="1"/>
  <c r="U183" i="55"/>
  <c r="U184" i="55" s="1"/>
  <c r="V184" i="55" s="1"/>
  <c r="W184" i="55" s="1"/>
  <c r="X184" i="55" s="1"/>
  <c r="Y184" i="55" s="1"/>
  <c r="Z184" i="55" s="1"/>
  <c r="AA184" i="55" s="1"/>
  <c r="AB184" i="55" s="1"/>
  <c r="AC184" i="55" s="1"/>
  <c r="AD184" i="55" s="1"/>
  <c r="AE184" i="55" s="1"/>
  <c r="AF184" i="55" s="1"/>
  <c r="AG184" i="55" s="1"/>
  <c r="AH184" i="55" s="1"/>
  <c r="AI184" i="55" s="1"/>
  <c r="U185" i="55"/>
  <c r="U186" i="55" s="1"/>
  <c r="S275" i="55"/>
  <c r="S276" i="55" s="1"/>
  <c r="T276" i="55" s="1"/>
  <c r="U25" i="55"/>
  <c r="V24" i="55" s="1"/>
  <c r="V185" i="55" s="1"/>
  <c r="W219" i="55"/>
  <c r="AF192" i="55"/>
  <c r="U180" i="55"/>
  <c r="U17" i="55"/>
  <c r="U21" i="55"/>
  <c r="V20" i="55" s="1"/>
  <c r="V181" i="55" s="1"/>
  <c r="L15" i="55"/>
  <c r="M15" i="55" s="1"/>
  <c r="N15" i="55" s="1"/>
  <c r="O15" i="55" s="1"/>
  <c r="P15" i="55" s="1"/>
  <c r="Q15" i="55" s="1"/>
  <c r="R15" i="55" s="1"/>
  <c r="S15" i="55" s="1"/>
  <c r="T15" i="55" s="1"/>
  <c r="U15" i="55" s="1"/>
  <c r="K9" i="55"/>
  <c r="L9" i="55" s="1"/>
  <c r="R238" i="55"/>
  <c r="W58" i="55"/>
  <c r="X58" i="55" s="1"/>
  <c r="Y58" i="55" s="1"/>
  <c r="Z58" i="55" s="1"/>
  <c r="AA58" i="55" s="1"/>
  <c r="AB58" i="55" s="1"/>
  <c r="AC58" i="55" s="1"/>
  <c r="AD58" i="55" s="1"/>
  <c r="AE58" i="55" s="1"/>
  <c r="AF58" i="55" s="1"/>
  <c r="AG58" i="55" s="1"/>
  <c r="AH58" i="55" s="1"/>
  <c r="AI58" i="55" s="1"/>
  <c r="R34" i="55"/>
  <c r="R195" i="55" s="1"/>
  <c r="R35" i="55"/>
  <c r="S35" i="55" s="1"/>
  <c r="T35" i="55" s="1"/>
  <c r="M242" i="55"/>
  <c r="N242" i="55" s="1"/>
  <c r="O242" i="55" s="1"/>
  <c r="P242" i="55" s="1"/>
  <c r="Q242" i="55" s="1"/>
  <c r="R242" i="55" s="1"/>
  <c r="H213" i="55"/>
  <c r="H214" i="55" s="1"/>
  <c r="I52" i="55"/>
  <c r="S133" i="55"/>
  <c r="S274" i="55" s="1"/>
  <c r="T274" i="55" s="1"/>
  <c r="U274" i="55" s="1"/>
  <c r="V274" i="55" s="1"/>
  <c r="W274" i="55" s="1"/>
  <c r="X274" i="55" s="1"/>
  <c r="Y274" i="55" s="1"/>
  <c r="Z274" i="55" s="1"/>
  <c r="AA274" i="55" s="1"/>
  <c r="R32" i="55"/>
  <c r="R193" i="55" s="1"/>
  <c r="R194" i="55" s="1"/>
  <c r="S194" i="55" s="1"/>
  <c r="T194" i="55" s="1"/>
  <c r="U135" i="55"/>
  <c r="U275" i="55" s="1"/>
  <c r="S101" i="55"/>
  <c r="U19" i="55"/>
  <c r="M11" i="55"/>
  <c r="N11" i="55" s="1"/>
  <c r="O11" i="55" s="1"/>
  <c r="P11" i="55" s="1"/>
  <c r="Q11" i="55" s="1"/>
  <c r="R11" i="55" s="1"/>
  <c r="S11" i="55" s="1"/>
  <c r="T11" i="55" s="1"/>
  <c r="L13" i="55"/>
  <c r="I211" i="55"/>
  <c r="I212" i="55" s="1"/>
  <c r="J50" i="55"/>
  <c r="AB138" i="55"/>
  <c r="AC138" i="55" s="1"/>
  <c r="AD138" i="55" s="1"/>
  <c r="AE138" i="55" s="1"/>
  <c r="AF138" i="55" s="1"/>
  <c r="AG138" i="55" s="1"/>
  <c r="AH138" i="55" s="1"/>
  <c r="AI138" i="55" s="1"/>
  <c r="AB142" i="55"/>
  <c r="R97" i="55"/>
  <c r="R98" i="55" s="1"/>
  <c r="H96" i="55"/>
  <c r="I96" i="55" s="1"/>
  <c r="J96" i="55" s="1"/>
  <c r="V23" i="55"/>
  <c r="W23" i="55" s="1"/>
  <c r="X23" i="55" s="1"/>
  <c r="Y23" i="55" s="1"/>
  <c r="Z23" i="55" s="1"/>
  <c r="AA23" i="55" s="1"/>
  <c r="AB23" i="55" s="1"/>
  <c r="AC23" i="55" s="1"/>
  <c r="AD23" i="55" s="1"/>
  <c r="AE23" i="55" s="1"/>
  <c r="AF23" i="55" s="1"/>
  <c r="AG23" i="55" s="1"/>
  <c r="AH23" i="55" s="1"/>
  <c r="AI23" i="55" s="1"/>
  <c r="Y60" i="55"/>
  <c r="Z60" i="55" s="1"/>
  <c r="AA60" i="55" s="1"/>
  <c r="AB60" i="55" s="1"/>
  <c r="AC60" i="55" s="1"/>
  <c r="AD60" i="55" s="1"/>
  <c r="AE60" i="55" s="1"/>
  <c r="AF60" i="55" s="1"/>
  <c r="AG60" i="55" s="1"/>
  <c r="AH60" i="55" s="1"/>
  <c r="AI60" i="55" s="1"/>
  <c r="AF31" i="55"/>
  <c r="U46" i="55"/>
  <c r="U207" i="55" s="1"/>
  <c r="U208" i="55" s="1"/>
  <c r="V208" i="55" s="1"/>
  <c r="V187" i="55"/>
  <c r="V188" i="55" s="1"/>
  <c r="W188" i="55" s="1"/>
  <c r="X188" i="55" s="1"/>
  <c r="Y188" i="55" s="1"/>
  <c r="Z188" i="55" s="1"/>
  <c r="AA188" i="55" s="1"/>
  <c r="AB188" i="55" s="1"/>
  <c r="AC188" i="55" s="1"/>
  <c r="AD188" i="55" s="1"/>
  <c r="AE188" i="55" s="1"/>
  <c r="AF188" i="55" s="1"/>
  <c r="AG188" i="55" s="1"/>
  <c r="AH188" i="55" s="1"/>
  <c r="AI188" i="55" s="1"/>
  <c r="M8" i="55"/>
  <c r="M169" i="55" s="1"/>
  <c r="M170" i="55" s="1"/>
  <c r="N170" i="55" s="1"/>
  <c r="O170" i="55" s="1"/>
  <c r="P170" i="55" s="1"/>
  <c r="Q170" i="55" s="1"/>
  <c r="R170" i="55" s="1"/>
  <c r="S170" i="55" s="1"/>
  <c r="T170" i="55" s="1"/>
  <c r="H229" i="56"/>
  <c r="I229" i="56"/>
  <c r="J229" i="56"/>
  <c r="K229" i="56"/>
  <c r="L229" i="56"/>
  <c r="M229" i="56"/>
  <c r="N229" i="56"/>
  <c r="O229" i="56"/>
  <c r="Q229" i="56"/>
  <c r="R229" i="56"/>
  <c r="T229" i="56"/>
  <c r="U229" i="56"/>
  <c r="V229" i="56"/>
  <c r="W229" i="56"/>
  <c r="Y229" i="56"/>
  <c r="AB229" i="56"/>
  <c r="AC229" i="56"/>
  <c r="AD229" i="56"/>
  <c r="AE229" i="56"/>
  <c r="AF229" i="56"/>
  <c r="AG229" i="56"/>
  <c r="AH229" i="56"/>
  <c r="AI229" i="56"/>
  <c r="AJ229" i="56"/>
  <c r="AK229" i="56"/>
  <c r="H227" i="56"/>
  <c r="I227" i="56"/>
  <c r="J227" i="56"/>
  <c r="K227" i="56"/>
  <c r="L227" i="56"/>
  <c r="M227" i="56"/>
  <c r="N227" i="56"/>
  <c r="O227" i="56"/>
  <c r="Q227" i="56"/>
  <c r="R227" i="56"/>
  <c r="T227" i="56"/>
  <c r="V227" i="56"/>
  <c r="W227" i="56"/>
  <c r="X227" i="56"/>
  <c r="Y227" i="56"/>
  <c r="Z227" i="56"/>
  <c r="AA227" i="56"/>
  <c r="AB227" i="56"/>
  <c r="AC227" i="56"/>
  <c r="AD227" i="56"/>
  <c r="AE227" i="56"/>
  <c r="AF227" i="56"/>
  <c r="AG227" i="56"/>
  <c r="AH227" i="56"/>
  <c r="AI227" i="56"/>
  <c r="AJ227" i="56"/>
  <c r="AK227" i="56"/>
  <c r="H225" i="56"/>
  <c r="I225" i="56"/>
  <c r="J225" i="56"/>
  <c r="K225" i="56"/>
  <c r="L225" i="56"/>
  <c r="M225" i="56"/>
  <c r="N225" i="56"/>
  <c r="O225" i="56"/>
  <c r="P225" i="56"/>
  <c r="Q225" i="56"/>
  <c r="R225" i="56"/>
  <c r="S225" i="56"/>
  <c r="U225" i="56"/>
  <c r="V225" i="56"/>
  <c r="W225" i="56"/>
  <c r="X225" i="56"/>
  <c r="Y225" i="56"/>
  <c r="Z225" i="56"/>
  <c r="AA225" i="56"/>
  <c r="AB225" i="56"/>
  <c r="AC225" i="56"/>
  <c r="AD225" i="56"/>
  <c r="AE225" i="56"/>
  <c r="AF225" i="56"/>
  <c r="AG225" i="56"/>
  <c r="AH225" i="56"/>
  <c r="AI225" i="56"/>
  <c r="AJ225" i="56"/>
  <c r="AK225" i="56"/>
  <c r="G230" i="56"/>
  <c r="G228" i="56"/>
  <c r="G70" i="56"/>
  <c r="H70" i="56" s="1"/>
  <c r="I70" i="56" l="1"/>
  <c r="J70" i="56" s="1"/>
  <c r="K70" i="56" s="1"/>
  <c r="L70" i="56" s="1"/>
  <c r="M70" i="56" s="1"/>
  <c r="N70" i="56" s="1"/>
  <c r="O70" i="56" s="1"/>
  <c r="P69" i="56" s="1"/>
  <c r="V182" i="55"/>
  <c r="W182" i="55" s="1"/>
  <c r="X182" i="55" s="1"/>
  <c r="Y182" i="55" s="1"/>
  <c r="Z182" i="55" s="1"/>
  <c r="AA182" i="55" s="1"/>
  <c r="AB182" i="55" s="1"/>
  <c r="AC182" i="55" s="1"/>
  <c r="AD182" i="55" s="1"/>
  <c r="AE182" i="55" s="1"/>
  <c r="AF182" i="55" s="1"/>
  <c r="AG182" i="55" s="1"/>
  <c r="R33" i="55"/>
  <c r="S33" i="55" s="1"/>
  <c r="T33" i="55" s="1"/>
  <c r="R196" i="55"/>
  <c r="S196" i="55" s="1"/>
  <c r="T196" i="55" s="1"/>
  <c r="V186" i="55"/>
  <c r="W186" i="55" s="1"/>
  <c r="X186" i="55" s="1"/>
  <c r="Y186" i="55" s="1"/>
  <c r="Z186" i="55" s="1"/>
  <c r="AA186" i="55" s="1"/>
  <c r="AB186" i="55" s="1"/>
  <c r="AC186" i="55" s="1"/>
  <c r="AD186" i="55" s="1"/>
  <c r="AE186" i="55" s="1"/>
  <c r="AF186" i="55" s="1"/>
  <c r="AG186" i="55" s="1"/>
  <c r="AH186" i="55" s="1"/>
  <c r="AI186" i="55" s="1"/>
  <c r="S241" i="55"/>
  <c r="S242" i="55" s="1"/>
  <c r="T242" i="55" s="1"/>
  <c r="U242" i="55" s="1"/>
  <c r="V242" i="55" s="1"/>
  <c r="W242" i="55" s="1"/>
  <c r="X242" i="55" s="1"/>
  <c r="Y242" i="55" s="1"/>
  <c r="Z242" i="55" s="1"/>
  <c r="AA242" i="55" s="1"/>
  <c r="AB242" i="55" s="1"/>
  <c r="AC242" i="55" s="1"/>
  <c r="AD242" i="55" s="1"/>
  <c r="AE242" i="55" s="1"/>
  <c r="AF242" i="55" s="1"/>
  <c r="AG242" i="55" s="1"/>
  <c r="AH242" i="55" s="1"/>
  <c r="AI242" i="55" s="1"/>
  <c r="V25" i="55"/>
  <c r="W25" i="55" s="1"/>
  <c r="X25" i="55" s="1"/>
  <c r="Y25" i="55" s="1"/>
  <c r="Z25" i="55" s="1"/>
  <c r="AA25" i="55" s="1"/>
  <c r="AB25" i="55" s="1"/>
  <c r="AC25" i="55" s="1"/>
  <c r="AD25" i="55" s="1"/>
  <c r="AE25" i="55" s="1"/>
  <c r="AF25" i="55" s="1"/>
  <c r="AG25" i="55" s="1"/>
  <c r="AH24" i="55" s="1"/>
  <c r="AH185" i="55" s="1"/>
  <c r="W220" i="55"/>
  <c r="X220" i="55" s="1"/>
  <c r="Y220" i="55" s="1"/>
  <c r="Z220" i="55" s="1"/>
  <c r="AA220" i="55" s="1"/>
  <c r="AB220" i="55" s="1"/>
  <c r="AC220" i="55" s="1"/>
  <c r="AD220" i="55" s="1"/>
  <c r="AE220" i="55" s="1"/>
  <c r="AF220" i="55" s="1"/>
  <c r="AG220" i="55" s="1"/>
  <c r="AH220" i="55" s="1"/>
  <c r="AI220" i="55" s="1"/>
  <c r="U276" i="55"/>
  <c r="V276" i="55" s="1"/>
  <c r="W276" i="55" s="1"/>
  <c r="X276" i="55" s="1"/>
  <c r="V21" i="55"/>
  <c r="W21" i="55" s="1"/>
  <c r="X21" i="55" s="1"/>
  <c r="Y21" i="55" s="1"/>
  <c r="Z21" i="55" s="1"/>
  <c r="AA21" i="55" s="1"/>
  <c r="AB21" i="55" s="1"/>
  <c r="AC21" i="55" s="1"/>
  <c r="AD21" i="55" s="1"/>
  <c r="AE21" i="55" s="1"/>
  <c r="AF21" i="55" s="1"/>
  <c r="AG21" i="55" s="1"/>
  <c r="AH20" i="55" s="1"/>
  <c r="AH181" i="55" s="1"/>
  <c r="AH182" i="55" s="1"/>
  <c r="AI182" i="55" s="1"/>
  <c r="W221" i="55"/>
  <c r="W222" i="55" s="1"/>
  <c r="X222" i="55" s="1"/>
  <c r="W62" i="55"/>
  <c r="X62" i="55" s="1"/>
  <c r="V14" i="55"/>
  <c r="V16" i="55"/>
  <c r="V177" i="55" s="1"/>
  <c r="V178" i="55" s="1"/>
  <c r="W178" i="55" s="1"/>
  <c r="X178" i="55" s="1"/>
  <c r="Y177" i="55" s="1"/>
  <c r="K95" i="55"/>
  <c r="K236" i="55" s="1"/>
  <c r="L236" i="55" s="1"/>
  <c r="M235" i="55" s="1"/>
  <c r="X229" i="56"/>
  <c r="AG30" i="55"/>
  <c r="AG191" i="55" s="1"/>
  <c r="AG192" i="55" s="1"/>
  <c r="AH192" i="55" s="1"/>
  <c r="AI192" i="55" s="1"/>
  <c r="J211" i="55"/>
  <c r="J212" i="55" s="1"/>
  <c r="K50" i="55"/>
  <c r="AH25" i="55"/>
  <c r="AI25" i="55" s="1"/>
  <c r="U47" i="55"/>
  <c r="V47" i="55" s="1"/>
  <c r="M12" i="55"/>
  <c r="M173" i="55" s="1"/>
  <c r="M174" i="55" s="1"/>
  <c r="N174" i="55" s="1"/>
  <c r="O174" i="55" s="1"/>
  <c r="P174" i="55" s="1"/>
  <c r="Q174" i="55" s="1"/>
  <c r="R174" i="55" s="1"/>
  <c r="S174" i="55" s="1"/>
  <c r="T174" i="55" s="1"/>
  <c r="U136" i="55"/>
  <c r="V136" i="55" s="1"/>
  <c r="W136" i="55" s="1"/>
  <c r="X136" i="55" s="1"/>
  <c r="S134" i="55"/>
  <c r="T134" i="55" s="1"/>
  <c r="U134" i="55" s="1"/>
  <c r="V134" i="55" s="1"/>
  <c r="W134" i="55" s="1"/>
  <c r="X134" i="55" s="1"/>
  <c r="Y134" i="55" s="1"/>
  <c r="Z134" i="55" s="1"/>
  <c r="AA134" i="55" s="1"/>
  <c r="U34" i="55"/>
  <c r="U195" i="55" s="1"/>
  <c r="U196" i="55" s="1"/>
  <c r="V196" i="55" s="1"/>
  <c r="M240" i="55"/>
  <c r="N240" i="55" s="1"/>
  <c r="O240" i="55" s="1"/>
  <c r="M100" i="55"/>
  <c r="N100" i="55" s="1"/>
  <c r="O100" i="55" s="1"/>
  <c r="AC141" i="55"/>
  <c r="AC281" i="55" s="1"/>
  <c r="AC282" i="55" s="1"/>
  <c r="AD282" i="55" s="1"/>
  <c r="AE282" i="55" s="1"/>
  <c r="AF282" i="55" s="1"/>
  <c r="AG282" i="55" s="1"/>
  <c r="AH282" i="55" s="1"/>
  <c r="AI282" i="55" s="1"/>
  <c r="U10" i="55"/>
  <c r="U171" i="55" s="1"/>
  <c r="U172" i="55" s="1"/>
  <c r="V172" i="55" s="1"/>
  <c r="W172" i="55" s="1"/>
  <c r="X172" i="55" s="1"/>
  <c r="Y172" i="55" s="1"/>
  <c r="U11" i="55"/>
  <c r="V11" i="55" s="1"/>
  <c r="W11" i="55" s="1"/>
  <c r="X11" i="55" s="1"/>
  <c r="Y11" i="55" s="1"/>
  <c r="U32" i="55"/>
  <c r="U193" i="55" s="1"/>
  <c r="U194" i="55" s="1"/>
  <c r="V194" i="55" s="1"/>
  <c r="S97" i="55"/>
  <c r="S237" i="55" s="1"/>
  <c r="S238" i="55" s="1"/>
  <c r="T238" i="55" s="1"/>
  <c r="I213" i="55"/>
  <c r="I214" i="55" s="1"/>
  <c r="J52" i="55"/>
  <c r="M9" i="55"/>
  <c r="N9" i="55" s="1"/>
  <c r="O9" i="55" s="1"/>
  <c r="P9" i="55" s="1"/>
  <c r="Q9" i="55" s="1"/>
  <c r="R9" i="55" s="1"/>
  <c r="S9" i="55" s="1"/>
  <c r="T9" i="55" s="1"/>
  <c r="V18" i="55"/>
  <c r="V179" i="55" s="1"/>
  <c r="V180" i="55" s="1"/>
  <c r="S102" i="55"/>
  <c r="T102" i="55" s="1"/>
  <c r="U102" i="55" s="1"/>
  <c r="V102" i="55" s="1"/>
  <c r="W102" i="55" s="1"/>
  <c r="X102" i="55" s="1"/>
  <c r="Y102" i="55" s="1"/>
  <c r="Z102" i="55" s="1"/>
  <c r="AA102" i="55" s="1"/>
  <c r="AB102" i="55" s="1"/>
  <c r="AC102" i="55" s="1"/>
  <c r="AD102" i="55" s="1"/>
  <c r="AE102" i="55" s="1"/>
  <c r="AF102" i="55" s="1"/>
  <c r="AG102" i="55" s="1"/>
  <c r="AH102" i="55" s="1"/>
  <c r="AI102" i="55" s="1"/>
  <c r="G152" i="56"/>
  <c r="H152" i="56" s="1"/>
  <c r="I152" i="56" s="1"/>
  <c r="J152" i="56" s="1"/>
  <c r="K152" i="56" s="1"/>
  <c r="L152" i="56" s="1"/>
  <c r="M152" i="56" s="1"/>
  <c r="N152" i="56" s="1"/>
  <c r="O152" i="56" s="1"/>
  <c r="P152" i="56" s="1"/>
  <c r="Q152" i="56" s="1"/>
  <c r="R152" i="56" s="1"/>
  <c r="S152" i="56" s="1"/>
  <c r="T152" i="56" s="1"/>
  <c r="U152" i="56" s="1"/>
  <c r="V152" i="56" s="1"/>
  <c r="W152" i="56" s="1"/>
  <c r="X152" i="56" s="1"/>
  <c r="Y152" i="56" s="1"/>
  <c r="Z152" i="56" s="1"/>
  <c r="AA152" i="56" s="1"/>
  <c r="AB152" i="56" s="1"/>
  <c r="AC152" i="56" s="1"/>
  <c r="AD152" i="56" s="1"/>
  <c r="AE152" i="56" s="1"/>
  <c r="AF152" i="56" s="1"/>
  <c r="AG152" i="56" s="1"/>
  <c r="AH152" i="56" s="1"/>
  <c r="AI152" i="56" s="1"/>
  <c r="AJ152" i="56" s="1"/>
  <c r="AK152" i="56" s="1"/>
  <c r="I150" i="56"/>
  <c r="J150" i="56" s="1"/>
  <c r="K150" i="56" s="1"/>
  <c r="L150" i="56" s="1"/>
  <c r="M150" i="56" s="1"/>
  <c r="N150" i="56" s="1"/>
  <c r="O150" i="56" s="1"/>
  <c r="P150" i="56" s="1"/>
  <c r="Q150" i="56" s="1"/>
  <c r="R150" i="56" s="1"/>
  <c r="S150" i="56" s="1"/>
  <c r="T150" i="56" s="1"/>
  <c r="U150" i="56" s="1"/>
  <c r="V150" i="56" s="1"/>
  <c r="W150" i="56" s="1"/>
  <c r="X150" i="56" s="1"/>
  <c r="Y150" i="56" s="1"/>
  <c r="Z150" i="56" s="1"/>
  <c r="AA150" i="56" s="1"/>
  <c r="AB150" i="56" s="1"/>
  <c r="AC150" i="56" s="1"/>
  <c r="AD150" i="56" s="1"/>
  <c r="AE150" i="56" s="1"/>
  <c r="AF150" i="56" s="1"/>
  <c r="AG150" i="56" s="1"/>
  <c r="AH150" i="56" s="1"/>
  <c r="AI150" i="56" s="1"/>
  <c r="AJ150" i="56" s="1"/>
  <c r="AK150" i="56" s="1"/>
  <c r="G150" i="56"/>
  <c r="H150" i="56" s="1"/>
  <c r="L148" i="56"/>
  <c r="M148" i="56" s="1"/>
  <c r="N147" i="56" s="1"/>
  <c r="H148" i="56"/>
  <c r="I148" i="56" s="1"/>
  <c r="J148" i="56" s="1"/>
  <c r="K148" i="56" s="1"/>
  <c r="G148" i="56"/>
  <c r="G146" i="56"/>
  <c r="H146" i="56" s="1"/>
  <c r="I146" i="56" s="1"/>
  <c r="J146" i="56" s="1"/>
  <c r="K146" i="56" s="1"/>
  <c r="L146" i="56" s="1"/>
  <c r="M146" i="56" s="1"/>
  <c r="N145" i="56" s="1"/>
  <c r="G144" i="56"/>
  <c r="H144" i="56" s="1"/>
  <c r="I144" i="56" s="1"/>
  <c r="J144" i="56" s="1"/>
  <c r="K144" i="56" s="1"/>
  <c r="L144" i="56" s="1"/>
  <c r="M144" i="56" s="1"/>
  <c r="N144" i="56" s="1"/>
  <c r="O144" i="56" s="1"/>
  <c r="P144" i="56" s="1"/>
  <c r="Q144" i="56" s="1"/>
  <c r="R144" i="56" s="1"/>
  <c r="S144" i="56" s="1"/>
  <c r="T144" i="56" s="1"/>
  <c r="U144" i="56" s="1"/>
  <c r="V144" i="56" s="1"/>
  <c r="W144" i="56" s="1"/>
  <c r="X144" i="56" s="1"/>
  <c r="Y144" i="56" s="1"/>
  <c r="Z144" i="56" s="1"/>
  <c r="AA144" i="56" s="1"/>
  <c r="AB144" i="56" s="1"/>
  <c r="AC144" i="56" s="1"/>
  <c r="AD144" i="56" s="1"/>
  <c r="AE144" i="56" s="1"/>
  <c r="AF144" i="56" s="1"/>
  <c r="AG144" i="56" s="1"/>
  <c r="AH144" i="56" s="1"/>
  <c r="AI144" i="56" s="1"/>
  <c r="AJ144" i="56" s="1"/>
  <c r="AK144" i="56" s="1"/>
  <c r="I142" i="56"/>
  <c r="J142" i="56" s="1"/>
  <c r="K142" i="56" s="1"/>
  <c r="L142" i="56" s="1"/>
  <c r="M142" i="56" s="1"/>
  <c r="N141" i="56" s="1"/>
  <c r="G142" i="56"/>
  <c r="H142" i="56" s="1"/>
  <c r="G140" i="56"/>
  <c r="H140" i="56" s="1"/>
  <c r="I140" i="56" s="1"/>
  <c r="J140" i="56" s="1"/>
  <c r="K140" i="56" s="1"/>
  <c r="L140" i="56" s="1"/>
  <c r="M140" i="56" s="1"/>
  <c r="G138" i="56"/>
  <c r="H138" i="56" s="1"/>
  <c r="I138" i="56" s="1"/>
  <c r="J138" i="56" s="1"/>
  <c r="K138" i="56" s="1"/>
  <c r="L138" i="56" s="1"/>
  <c r="M138" i="56" s="1"/>
  <c r="N137" i="56" s="1"/>
  <c r="I136" i="56"/>
  <c r="J136" i="56" s="1"/>
  <c r="K136" i="56" s="1"/>
  <c r="L136" i="56" s="1"/>
  <c r="M136" i="56" s="1"/>
  <c r="N135" i="56" s="1"/>
  <c r="G136" i="56"/>
  <c r="H136" i="56" s="1"/>
  <c r="G134" i="56"/>
  <c r="H134" i="56" s="1"/>
  <c r="I134" i="56" s="1"/>
  <c r="J134" i="56" s="1"/>
  <c r="K134" i="56" s="1"/>
  <c r="L134" i="56" s="1"/>
  <c r="M134" i="56" s="1"/>
  <c r="N134" i="56" s="1"/>
  <c r="O134" i="56" s="1"/>
  <c r="P134" i="56" s="1"/>
  <c r="Q134" i="56" s="1"/>
  <c r="R134" i="56" s="1"/>
  <c r="S134" i="56" s="1"/>
  <c r="T134" i="56" s="1"/>
  <c r="U134" i="56" s="1"/>
  <c r="V134" i="56" s="1"/>
  <c r="W134" i="56" s="1"/>
  <c r="G132" i="56"/>
  <c r="H132" i="56" s="1"/>
  <c r="I132" i="56" s="1"/>
  <c r="J132" i="56" s="1"/>
  <c r="K132" i="56" s="1"/>
  <c r="L132" i="56" s="1"/>
  <c r="M132" i="56" s="1"/>
  <c r="N131" i="56" s="1"/>
  <c r="H130" i="56"/>
  <c r="I130" i="56" s="1"/>
  <c r="J130" i="56" s="1"/>
  <c r="K130" i="56" s="1"/>
  <c r="L130" i="56" s="1"/>
  <c r="M130" i="56" s="1"/>
  <c r="N129" i="56" s="1"/>
  <c r="G130" i="56"/>
  <c r="J128" i="56"/>
  <c r="K128" i="56" s="1"/>
  <c r="L128" i="56" s="1"/>
  <c r="M128" i="56" s="1"/>
  <c r="N128" i="56" s="1"/>
  <c r="O128" i="56" s="1"/>
  <c r="P128" i="56" s="1"/>
  <c r="Q128" i="56" s="1"/>
  <c r="R128" i="56" s="1"/>
  <c r="S128" i="56" s="1"/>
  <c r="T128" i="56" s="1"/>
  <c r="U128" i="56" s="1"/>
  <c r="V128" i="56" s="1"/>
  <c r="W128" i="56" s="1"/>
  <c r="X128" i="56" s="1"/>
  <c r="Y128" i="56" s="1"/>
  <c r="Z128" i="56" s="1"/>
  <c r="AA128" i="56" s="1"/>
  <c r="AB128" i="56" s="1"/>
  <c r="AC128" i="56" s="1"/>
  <c r="AD128" i="56" s="1"/>
  <c r="AE128" i="56" s="1"/>
  <c r="AF128" i="56" s="1"/>
  <c r="AG128" i="56" s="1"/>
  <c r="AH128" i="56" s="1"/>
  <c r="AI128" i="56" s="1"/>
  <c r="AJ128" i="56" s="1"/>
  <c r="AK128" i="56" s="1"/>
  <c r="G128" i="56"/>
  <c r="H128" i="56" s="1"/>
  <c r="I128" i="56" s="1"/>
  <c r="G126" i="56"/>
  <c r="H126" i="56" s="1"/>
  <c r="I126" i="56" s="1"/>
  <c r="J126" i="56" s="1"/>
  <c r="K126" i="56" s="1"/>
  <c r="L126" i="56" s="1"/>
  <c r="M126" i="56" s="1"/>
  <c r="N126" i="56" s="1"/>
  <c r="O126" i="56" s="1"/>
  <c r="P126" i="56" s="1"/>
  <c r="Q126" i="56" s="1"/>
  <c r="R126" i="56" s="1"/>
  <c r="S126" i="56" s="1"/>
  <c r="T126" i="56" s="1"/>
  <c r="U126" i="56" s="1"/>
  <c r="V126" i="56" s="1"/>
  <c r="W126" i="56" s="1"/>
  <c r="X126" i="56" s="1"/>
  <c r="Y126" i="56" s="1"/>
  <c r="R124" i="56"/>
  <c r="S124" i="56" s="1"/>
  <c r="T124" i="56" s="1"/>
  <c r="U124" i="56" s="1"/>
  <c r="V124" i="56" s="1"/>
  <c r="W124" i="56" s="1"/>
  <c r="X124" i="56" s="1"/>
  <c r="Y124" i="56" s="1"/>
  <c r="Z124" i="56" s="1"/>
  <c r="AA124" i="56" s="1"/>
  <c r="AB124" i="56" s="1"/>
  <c r="AC124" i="56" s="1"/>
  <c r="AD124" i="56" s="1"/>
  <c r="AE124" i="56" s="1"/>
  <c r="AF124" i="56" s="1"/>
  <c r="AG124" i="56" s="1"/>
  <c r="AH124" i="56" s="1"/>
  <c r="AI124" i="56" s="1"/>
  <c r="AJ124" i="56" s="1"/>
  <c r="AK124" i="56" s="1"/>
  <c r="G124" i="56"/>
  <c r="H124" i="56" s="1"/>
  <c r="I124" i="56" s="1"/>
  <c r="J124" i="56" s="1"/>
  <c r="K124" i="56" s="1"/>
  <c r="L124" i="56" s="1"/>
  <c r="M124" i="56" s="1"/>
  <c r="N124" i="56" s="1"/>
  <c r="O124" i="56" s="1"/>
  <c r="P124" i="56" s="1"/>
  <c r="Q124" i="56" s="1"/>
  <c r="G122" i="56"/>
  <c r="H122" i="56" s="1"/>
  <c r="I122" i="56" s="1"/>
  <c r="J122" i="56" s="1"/>
  <c r="K122" i="56" s="1"/>
  <c r="L122" i="56" s="1"/>
  <c r="M122" i="56" s="1"/>
  <c r="N122" i="56" s="1"/>
  <c r="O122" i="56" s="1"/>
  <c r="P122" i="56" s="1"/>
  <c r="Q122" i="56" s="1"/>
  <c r="R122" i="56" s="1"/>
  <c r="S122" i="56" s="1"/>
  <c r="T122" i="56" s="1"/>
  <c r="U122" i="56" s="1"/>
  <c r="V122" i="56" s="1"/>
  <c r="W122" i="56" s="1"/>
  <c r="X122" i="56" s="1"/>
  <c r="Y122" i="56" s="1"/>
  <c r="J120" i="56"/>
  <c r="K120" i="56" s="1"/>
  <c r="L120" i="56" s="1"/>
  <c r="M120" i="56" s="1"/>
  <c r="N120" i="56" s="1"/>
  <c r="O120" i="56" s="1"/>
  <c r="P120" i="56" s="1"/>
  <c r="Q120" i="56" s="1"/>
  <c r="R120" i="56" s="1"/>
  <c r="S120" i="56" s="1"/>
  <c r="T120" i="56" s="1"/>
  <c r="U120" i="56" s="1"/>
  <c r="V120" i="56" s="1"/>
  <c r="W120" i="56" s="1"/>
  <c r="X120" i="56" s="1"/>
  <c r="Y120" i="56" s="1"/>
  <c r="Z120" i="56" s="1"/>
  <c r="AA120" i="56" s="1"/>
  <c r="AB120" i="56" s="1"/>
  <c r="AC120" i="56" s="1"/>
  <c r="AD120" i="56" s="1"/>
  <c r="AE120" i="56" s="1"/>
  <c r="G120" i="56"/>
  <c r="H120" i="56" s="1"/>
  <c r="I120" i="56" s="1"/>
  <c r="AC118" i="56"/>
  <c r="AD118" i="56" s="1"/>
  <c r="AE118" i="56" s="1"/>
  <c r="M118" i="56"/>
  <c r="N118" i="56" s="1"/>
  <c r="O118" i="56" s="1"/>
  <c r="P118" i="56" s="1"/>
  <c r="Q118" i="56" s="1"/>
  <c r="R118" i="56" s="1"/>
  <c r="S118" i="56" s="1"/>
  <c r="T118" i="56" s="1"/>
  <c r="U118" i="56" s="1"/>
  <c r="V118" i="56" s="1"/>
  <c r="W118" i="56" s="1"/>
  <c r="X118" i="56" s="1"/>
  <c r="Y118" i="56" s="1"/>
  <c r="Z118" i="56" s="1"/>
  <c r="AA118" i="56" s="1"/>
  <c r="AB118" i="56" s="1"/>
  <c r="I118" i="56"/>
  <c r="J118" i="56" s="1"/>
  <c r="K118" i="56" s="1"/>
  <c r="L118" i="56" s="1"/>
  <c r="G118" i="56"/>
  <c r="H118" i="56" s="1"/>
  <c r="G116" i="56"/>
  <c r="H116" i="56" s="1"/>
  <c r="I116" i="56" s="1"/>
  <c r="J116" i="56" s="1"/>
  <c r="K116" i="56" s="1"/>
  <c r="L116" i="56" s="1"/>
  <c r="M116" i="56" s="1"/>
  <c r="N116" i="56" s="1"/>
  <c r="O116" i="56" s="1"/>
  <c r="P116" i="56" s="1"/>
  <c r="Q116" i="56" s="1"/>
  <c r="R116" i="56" s="1"/>
  <c r="S116" i="56" s="1"/>
  <c r="T116" i="56" s="1"/>
  <c r="U116" i="56" s="1"/>
  <c r="V116" i="56" s="1"/>
  <c r="W116" i="56" s="1"/>
  <c r="X116" i="56" s="1"/>
  <c r="Y116" i="56" s="1"/>
  <c r="Z116" i="56" s="1"/>
  <c r="AA116" i="56" s="1"/>
  <c r="AB116" i="56" s="1"/>
  <c r="AC116" i="56" s="1"/>
  <c r="AD116" i="56" s="1"/>
  <c r="AE116" i="56" s="1"/>
  <c r="AF116" i="56" s="1"/>
  <c r="AG116" i="56" s="1"/>
  <c r="AH116" i="56" s="1"/>
  <c r="AI116" i="56" s="1"/>
  <c r="AJ116" i="56" s="1"/>
  <c r="AK116" i="56" s="1"/>
  <c r="AG114" i="56"/>
  <c r="AH114" i="56" s="1"/>
  <c r="AI114" i="56" s="1"/>
  <c r="AJ114" i="56" s="1"/>
  <c r="AK114" i="56" s="1"/>
  <c r="Q114" i="56"/>
  <c r="R114" i="56" s="1"/>
  <c r="S114" i="56" s="1"/>
  <c r="T114" i="56" s="1"/>
  <c r="U114" i="56" s="1"/>
  <c r="V114" i="56" s="1"/>
  <c r="W114" i="56" s="1"/>
  <c r="X114" i="56" s="1"/>
  <c r="Y114" i="56" s="1"/>
  <c r="Z114" i="56" s="1"/>
  <c r="AA114" i="56" s="1"/>
  <c r="AB114" i="56" s="1"/>
  <c r="AC114" i="56" s="1"/>
  <c r="AD114" i="56" s="1"/>
  <c r="AE114" i="56" s="1"/>
  <c r="AF114" i="56" s="1"/>
  <c r="I114" i="56"/>
  <c r="J114" i="56" s="1"/>
  <c r="K114" i="56" s="1"/>
  <c r="L114" i="56" s="1"/>
  <c r="M114" i="56" s="1"/>
  <c r="N114" i="56" s="1"/>
  <c r="O114" i="56" s="1"/>
  <c r="P114" i="56" s="1"/>
  <c r="H114" i="56"/>
  <c r="G114" i="56"/>
  <c r="X112" i="56"/>
  <c r="Y112" i="56" s="1"/>
  <c r="Z112" i="56" s="1"/>
  <c r="AA112" i="56" s="1"/>
  <c r="AB112" i="56" s="1"/>
  <c r="AC112" i="56" s="1"/>
  <c r="AD112" i="56" s="1"/>
  <c r="AE112" i="56" s="1"/>
  <c r="AF112" i="56" s="1"/>
  <c r="AG112" i="56" s="1"/>
  <c r="AH112" i="56" s="1"/>
  <c r="AI112" i="56" s="1"/>
  <c r="AJ112" i="56" s="1"/>
  <c r="AK112" i="56" s="1"/>
  <c r="H112" i="56"/>
  <c r="I112" i="56" s="1"/>
  <c r="J112" i="56" s="1"/>
  <c r="K112" i="56" s="1"/>
  <c r="L112" i="56" s="1"/>
  <c r="M112" i="56" s="1"/>
  <c r="N112" i="56" s="1"/>
  <c r="O112" i="56" s="1"/>
  <c r="P112" i="56" s="1"/>
  <c r="Q112" i="56" s="1"/>
  <c r="R112" i="56" s="1"/>
  <c r="S112" i="56" s="1"/>
  <c r="T112" i="56" s="1"/>
  <c r="U112" i="56" s="1"/>
  <c r="V112" i="56" s="1"/>
  <c r="W112" i="56" s="1"/>
  <c r="G112" i="56"/>
  <c r="Z110" i="56"/>
  <c r="AA110" i="56" s="1"/>
  <c r="AB110" i="56" s="1"/>
  <c r="AC110" i="56" s="1"/>
  <c r="AD110" i="56" s="1"/>
  <c r="AE110" i="56" s="1"/>
  <c r="AF110" i="56" s="1"/>
  <c r="AG110" i="56" s="1"/>
  <c r="AH110" i="56" s="1"/>
  <c r="AI110" i="56" s="1"/>
  <c r="AJ110" i="56" s="1"/>
  <c r="J110" i="56"/>
  <c r="K110" i="56" s="1"/>
  <c r="L110" i="56" s="1"/>
  <c r="M110" i="56" s="1"/>
  <c r="N110" i="56" s="1"/>
  <c r="O110" i="56" s="1"/>
  <c r="P110" i="56" s="1"/>
  <c r="Q110" i="56" s="1"/>
  <c r="R110" i="56" s="1"/>
  <c r="S110" i="56" s="1"/>
  <c r="T110" i="56" s="1"/>
  <c r="U110" i="56" s="1"/>
  <c r="V110" i="56" s="1"/>
  <c r="W110" i="56" s="1"/>
  <c r="X110" i="56" s="1"/>
  <c r="Y110" i="56" s="1"/>
  <c r="G110" i="56"/>
  <c r="H110" i="56" s="1"/>
  <c r="I110" i="56" s="1"/>
  <c r="G108" i="56"/>
  <c r="H108" i="56" s="1"/>
  <c r="I108" i="56" s="1"/>
  <c r="J106" i="56"/>
  <c r="K106" i="56" s="1"/>
  <c r="L106" i="56" s="1"/>
  <c r="G106" i="56"/>
  <c r="H106" i="56" s="1"/>
  <c r="I106" i="56" s="1"/>
  <c r="G104" i="56"/>
  <c r="H104" i="56" s="1"/>
  <c r="I104" i="56" s="1"/>
  <c r="J103" i="56" s="1"/>
  <c r="H102" i="56"/>
  <c r="I102" i="56" s="1"/>
  <c r="G102" i="56"/>
  <c r="G100" i="56"/>
  <c r="G98" i="56"/>
  <c r="G96" i="56"/>
  <c r="H313" i="56" s="1"/>
  <c r="G80" i="56"/>
  <c r="H80" i="56" s="1"/>
  <c r="I80" i="56" s="1"/>
  <c r="J80" i="56" s="1"/>
  <c r="K80" i="56" s="1"/>
  <c r="L80" i="56" s="1"/>
  <c r="M80" i="56" s="1"/>
  <c r="N80" i="56" s="1"/>
  <c r="O80" i="56" s="1"/>
  <c r="P80" i="56" s="1"/>
  <c r="Q80" i="56" s="1"/>
  <c r="R80" i="56" s="1"/>
  <c r="S80" i="56" s="1"/>
  <c r="T80" i="56" s="1"/>
  <c r="U80" i="56" s="1"/>
  <c r="V80" i="56" s="1"/>
  <c r="W80" i="56" s="1"/>
  <c r="X80" i="56" s="1"/>
  <c r="Y80" i="56" s="1"/>
  <c r="Z80" i="56" s="1"/>
  <c r="AA80" i="56" s="1"/>
  <c r="AB80" i="56" s="1"/>
  <c r="AC80" i="56" s="1"/>
  <c r="AD80" i="56" s="1"/>
  <c r="AE80" i="56" s="1"/>
  <c r="AF80" i="56" s="1"/>
  <c r="AG80" i="56" s="1"/>
  <c r="AH80" i="56" s="1"/>
  <c r="AI80" i="56" s="1"/>
  <c r="AJ80" i="56" s="1"/>
  <c r="G78" i="56"/>
  <c r="H78" i="56" s="1"/>
  <c r="I78" i="56" s="1"/>
  <c r="J78" i="56" s="1"/>
  <c r="K78" i="56" s="1"/>
  <c r="L78" i="56" s="1"/>
  <c r="M78" i="56" s="1"/>
  <c r="N78" i="56" s="1"/>
  <c r="O78" i="56" s="1"/>
  <c r="P78" i="56" s="1"/>
  <c r="Q78" i="56" s="1"/>
  <c r="R78" i="56" s="1"/>
  <c r="S78" i="56" s="1"/>
  <c r="T78" i="56" s="1"/>
  <c r="U78" i="56" s="1"/>
  <c r="V78" i="56" s="1"/>
  <c r="W78" i="56" s="1"/>
  <c r="X78" i="56" s="1"/>
  <c r="G76" i="56"/>
  <c r="H76" i="56" s="1"/>
  <c r="I76" i="56" s="1"/>
  <c r="J76" i="56" s="1"/>
  <c r="K76" i="56" s="1"/>
  <c r="L76" i="56" s="1"/>
  <c r="M76" i="56" s="1"/>
  <c r="N76" i="56" s="1"/>
  <c r="O76" i="56" s="1"/>
  <c r="P76" i="56" s="1"/>
  <c r="Q76" i="56" s="1"/>
  <c r="R76" i="56" s="1"/>
  <c r="S76" i="56" s="1"/>
  <c r="T76" i="56" s="1"/>
  <c r="U76" i="56" s="1"/>
  <c r="V76" i="56" s="1"/>
  <c r="W76" i="56" s="1"/>
  <c r="X76" i="56" s="1"/>
  <c r="Y76" i="56" s="1"/>
  <c r="Z76" i="56" s="1"/>
  <c r="AA76" i="56" s="1"/>
  <c r="AB76" i="56" s="1"/>
  <c r="AC76" i="56" s="1"/>
  <c r="AD76" i="56" s="1"/>
  <c r="AE76" i="56" s="1"/>
  <c r="AF76" i="56" s="1"/>
  <c r="AG76" i="56" s="1"/>
  <c r="AH76" i="56" s="1"/>
  <c r="AI76" i="56" s="1"/>
  <c r="AJ76" i="56" s="1"/>
  <c r="G74" i="56"/>
  <c r="H74" i="56" s="1"/>
  <c r="I74" i="56" s="1"/>
  <c r="J74" i="56" s="1"/>
  <c r="K74" i="56" s="1"/>
  <c r="L74" i="56" s="1"/>
  <c r="M74" i="56" s="1"/>
  <c r="N74" i="56" s="1"/>
  <c r="O74" i="56" s="1"/>
  <c r="P74" i="56" s="1"/>
  <c r="Q74" i="56" s="1"/>
  <c r="R74" i="56" s="1"/>
  <c r="S74" i="56" s="1"/>
  <c r="T74" i="56" s="1"/>
  <c r="U74" i="56" s="1"/>
  <c r="V74" i="56" s="1"/>
  <c r="W74" i="56" s="1"/>
  <c r="X74" i="56" s="1"/>
  <c r="Y74" i="56" s="1"/>
  <c r="Z74" i="56" s="1"/>
  <c r="AA74" i="56" s="1"/>
  <c r="AB74" i="56" s="1"/>
  <c r="AC74" i="56" s="1"/>
  <c r="AD74" i="56" s="1"/>
  <c r="AE74" i="56" s="1"/>
  <c r="AF74" i="56" s="1"/>
  <c r="AG74" i="56" s="1"/>
  <c r="AH74" i="56" s="1"/>
  <c r="AI74" i="56" s="1"/>
  <c r="AJ74" i="56" s="1"/>
  <c r="H68" i="56"/>
  <c r="I68" i="56" s="1"/>
  <c r="J68" i="56" s="1"/>
  <c r="K68" i="56" s="1"/>
  <c r="L68" i="56" s="1"/>
  <c r="M68" i="56" s="1"/>
  <c r="N68" i="56" s="1"/>
  <c r="O68" i="56" s="1"/>
  <c r="G68" i="56"/>
  <c r="G66" i="56"/>
  <c r="H66" i="56" s="1"/>
  <c r="I66" i="56" s="1"/>
  <c r="J66" i="56" s="1"/>
  <c r="K66" i="56" s="1"/>
  <c r="L66" i="56" s="1"/>
  <c r="M66" i="56" s="1"/>
  <c r="N66" i="56" s="1"/>
  <c r="O66" i="56" s="1"/>
  <c r="P66" i="56" s="1"/>
  <c r="Q66" i="56" s="1"/>
  <c r="R66" i="56" s="1"/>
  <c r="S66" i="56" s="1"/>
  <c r="G64" i="56"/>
  <c r="H64" i="56" s="1"/>
  <c r="I64" i="56" s="1"/>
  <c r="J64" i="56" s="1"/>
  <c r="K64" i="56" s="1"/>
  <c r="L64" i="56" s="1"/>
  <c r="M64" i="56" s="1"/>
  <c r="N64" i="56" s="1"/>
  <c r="O64" i="56" s="1"/>
  <c r="P64" i="56" s="1"/>
  <c r="Q64" i="56" s="1"/>
  <c r="R64" i="56" s="1"/>
  <c r="S64" i="56" s="1"/>
  <c r="T64" i="56" s="1"/>
  <c r="G62" i="56"/>
  <c r="H62" i="56" s="1"/>
  <c r="I62" i="56" s="1"/>
  <c r="J62" i="56" s="1"/>
  <c r="G60" i="56"/>
  <c r="H60" i="56" s="1"/>
  <c r="I60" i="56" s="1"/>
  <c r="J60" i="56" s="1"/>
  <c r="K60" i="56" s="1"/>
  <c r="L60" i="56" s="1"/>
  <c r="J58" i="56"/>
  <c r="K58" i="56" s="1"/>
  <c r="L58" i="56" s="1"/>
  <c r="M58" i="56" s="1"/>
  <c r="G58" i="56"/>
  <c r="H58" i="56" s="1"/>
  <c r="I58" i="56" s="1"/>
  <c r="AE56" i="56"/>
  <c r="AF56" i="56" s="1"/>
  <c r="AG56" i="56" s="1"/>
  <c r="AH56" i="56" s="1"/>
  <c r="AI56" i="56" s="1"/>
  <c r="AJ56" i="56" s="1"/>
  <c r="AK56" i="56" s="1"/>
  <c r="O56" i="56"/>
  <c r="P56" i="56" s="1"/>
  <c r="Q56" i="56" s="1"/>
  <c r="R56" i="56" s="1"/>
  <c r="S56" i="56" s="1"/>
  <c r="T56" i="56" s="1"/>
  <c r="U56" i="56" s="1"/>
  <c r="V56" i="56" s="1"/>
  <c r="W56" i="56" s="1"/>
  <c r="X56" i="56" s="1"/>
  <c r="Y56" i="56" s="1"/>
  <c r="Z56" i="56" s="1"/>
  <c r="AA56" i="56" s="1"/>
  <c r="AB56" i="56" s="1"/>
  <c r="AC56" i="56" s="1"/>
  <c r="AD56" i="56" s="1"/>
  <c r="K56" i="56"/>
  <c r="L56" i="56" s="1"/>
  <c r="M56" i="56" s="1"/>
  <c r="N56" i="56" s="1"/>
  <c r="G56" i="56"/>
  <c r="H56" i="56" s="1"/>
  <c r="I56" i="56" s="1"/>
  <c r="J56" i="56" s="1"/>
  <c r="AD54" i="56"/>
  <c r="AE54" i="56" s="1"/>
  <c r="AF54" i="56" s="1"/>
  <c r="AG54" i="56" s="1"/>
  <c r="AH54" i="56" s="1"/>
  <c r="AI54" i="56" s="1"/>
  <c r="AJ54" i="56" s="1"/>
  <c r="AK54" i="56" s="1"/>
  <c r="N54" i="56"/>
  <c r="O54" i="56" s="1"/>
  <c r="P54" i="56" s="1"/>
  <c r="Q54" i="56" s="1"/>
  <c r="R54" i="56" s="1"/>
  <c r="S54" i="56" s="1"/>
  <c r="T54" i="56" s="1"/>
  <c r="U54" i="56" s="1"/>
  <c r="V54" i="56" s="1"/>
  <c r="W54" i="56" s="1"/>
  <c r="X54" i="56" s="1"/>
  <c r="Y54" i="56" s="1"/>
  <c r="Z54" i="56" s="1"/>
  <c r="AA54" i="56" s="1"/>
  <c r="AB54" i="56" s="1"/>
  <c r="AC54" i="56" s="1"/>
  <c r="J54" i="56"/>
  <c r="K54" i="56" s="1"/>
  <c r="L54" i="56" s="1"/>
  <c r="M54" i="56" s="1"/>
  <c r="G54" i="56"/>
  <c r="H54" i="56" s="1"/>
  <c r="I54" i="56" s="1"/>
  <c r="G52" i="56"/>
  <c r="H52" i="56" s="1"/>
  <c r="I52" i="56" s="1"/>
  <c r="J52" i="56" s="1"/>
  <c r="K52" i="56" s="1"/>
  <c r="L52" i="56" s="1"/>
  <c r="M52" i="56" s="1"/>
  <c r="N52" i="56" s="1"/>
  <c r="O52" i="56" s="1"/>
  <c r="P52" i="56" s="1"/>
  <c r="Q52" i="56" s="1"/>
  <c r="R52" i="56" s="1"/>
  <c r="S52" i="56" s="1"/>
  <c r="T52" i="56" s="1"/>
  <c r="U52" i="56" s="1"/>
  <c r="V52" i="56" s="1"/>
  <c r="W52" i="56" s="1"/>
  <c r="X52" i="56" s="1"/>
  <c r="Y52" i="56" s="1"/>
  <c r="Z52" i="56" s="1"/>
  <c r="AA52" i="56" s="1"/>
  <c r="AB52" i="56" s="1"/>
  <c r="AC52" i="56" s="1"/>
  <c r="AD52" i="56" s="1"/>
  <c r="AE52" i="56" s="1"/>
  <c r="AF52" i="56" s="1"/>
  <c r="AG52" i="56" s="1"/>
  <c r="AH52" i="56" s="1"/>
  <c r="AI52" i="56" s="1"/>
  <c r="AJ52" i="56" s="1"/>
  <c r="AK52" i="56" s="1"/>
  <c r="H50" i="56"/>
  <c r="I50" i="56" s="1"/>
  <c r="J50" i="56" s="1"/>
  <c r="G50" i="56"/>
  <c r="G47" i="56"/>
  <c r="H47" i="56" s="1"/>
  <c r="I47" i="56" s="1"/>
  <c r="J47" i="56" s="1"/>
  <c r="G45" i="56"/>
  <c r="H45" i="56" s="1"/>
  <c r="I45" i="56" s="1"/>
  <c r="J45" i="56" s="1"/>
  <c r="M43" i="56"/>
  <c r="N43" i="56" s="1"/>
  <c r="O43" i="56" s="1"/>
  <c r="P43" i="56" s="1"/>
  <c r="Q43" i="56" s="1"/>
  <c r="R43" i="56" s="1"/>
  <c r="S43" i="56" s="1"/>
  <c r="T43" i="56" s="1"/>
  <c r="U43" i="56" s="1"/>
  <c r="V43" i="56" s="1"/>
  <c r="W43" i="56" s="1"/>
  <c r="X43" i="56" s="1"/>
  <c r="Y43" i="56" s="1"/>
  <c r="Z43" i="56" s="1"/>
  <c r="AA43" i="56" s="1"/>
  <c r="AB43" i="56" s="1"/>
  <c r="AC43" i="56" s="1"/>
  <c r="AD43" i="56" s="1"/>
  <c r="AE43" i="56" s="1"/>
  <c r="AF43" i="56" s="1"/>
  <c r="AG43" i="56" s="1"/>
  <c r="AH43" i="56" s="1"/>
  <c r="AI43" i="56" s="1"/>
  <c r="AJ43" i="56" s="1"/>
  <c r="AK43" i="56" s="1"/>
  <c r="I43" i="56"/>
  <c r="J43" i="56" s="1"/>
  <c r="K43" i="56" s="1"/>
  <c r="L43" i="56" s="1"/>
  <c r="H43" i="56"/>
  <c r="G43" i="56"/>
  <c r="H41" i="56"/>
  <c r="I41" i="56" s="1"/>
  <c r="J41" i="56" s="1"/>
  <c r="K41" i="56" s="1"/>
  <c r="L41" i="56" s="1"/>
  <c r="M41" i="56" s="1"/>
  <c r="N41" i="56" s="1"/>
  <c r="O41" i="56" s="1"/>
  <c r="P41" i="56" s="1"/>
  <c r="Q41" i="56" s="1"/>
  <c r="R41" i="56" s="1"/>
  <c r="S41" i="56" s="1"/>
  <c r="T41" i="56" s="1"/>
  <c r="U41" i="56" s="1"/>
  <c r="V41" i="56" s="1"/>
  <c r="W41" i="56" s="1"/>
  <c r="X41" i="56" s="1"/>
  <c r="Y41" i="56" s="1"/>
  <c r="Z41" i="56" s="1"/>
  <c r="AA41" i="56" s="1"/>
  <c r="AB41" i="56" s="1"/>
  <c r="AC41" i="56" s="1"/>
  <c r="AD41" i="56" s="1"/>
  <c r="AE41" i="56" s="1"/>
  <c r="AF41" i="56" s="1"/>
  <c r="AG41" i="56" s="1"/>
  <c r="AH41" i="56" s="1"/>
  <c r="AI41" i="56" s="1"/>
  <c r="AJ41" i="56" s="1"/>
  <c r="AK41" i="56" s="1"/>
  <c r="G41" i="56"/>
  <c r="G39" i="56"/>
  <c r="H39" i="56" s="1"/>
  <c r="I39" i="56" s="1"/>
  <c r="J39" i="56" s="1"/>
  <c r="K39" i="56" s="1"/>
  <c r="L39" i="56" s="1"/>
  <c r="M39" i="56" s="1"/>
  <c r="N39" i="56" s="1"/>
  <c r="O39" i="56" s="1"/>
  <c r="P39" i="56" s="1"/>
  <c r="Q39" i="56" s="1"/>
  <c r="R39" i="56" s="1"/>
  <c r="S39" i="56" s="1"/>
  <c r="T39" i="56" s="1"/>
  <c r="U39" i="56" s="1"/>
  <c r="V39" i="56" s="1"/>
  <c r="W39" i="56" s="1"/>
  <c r="X39" i="56" s="1"/>
  <c r="Y39" i="56" s="1"/>
  <c r="Z39" i="56" s="1"/>
  <c r="AA39" i="56" s="1"/>
  <c r="AB39" i="56" s="1"/>
  <c r="AC39" i="56" s="1"/>
  <c r="AD39" i="56" s="1"/>
  <c r="AE39" i="56" s="1"/>
  <c r="AF39" i="56" s="1"/>
  <c r="AG39" i="56" s="1"/>
  <c r="AH39" i="56" s="1"/>
  <c r="AI39" i="56" s="1"/>
  <c r="AJ39" i="56" s="1"/>
  <c r="AK39" i="56" s="1"/>
  <c r="G37" i="56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R37" i="56" s="1"/>
  <c r="S37" i="56" s="1"/>
  <c r="T37" i="56" s="1"/>
  <c r="U37" i="56" s="1"/>
  <c r="J35" i="56"/>
  <c r="K35" i="56" s="1"/>
  <c r="L35" i="56" s="1"/>
  <c r="M35" i="56" s="1"/>
  <c r="N35" i="56" s="1"/>
  <c r="O35" i="56" s="1"/>
  <c r="P35" i="56" s="1"/>
  <c r="Q35" i="56" s="1"/>
  <c r="R35" i="56" s="1"/>
  <c r="S35" i="56" s="1"/>
  <c r="T35" i="56" s="1"/>
  <c r="U35" i="56" s="1"/>
  <c r="G35" i="56"/>
  <c r="H35" i="56" s="1"/>
  <c r="I35" i="56" s="1"/>
  <c r="J33" i="56"/>
  <c r="G33" i="56"/>
  <c r="H33" i="56" s="1"/>
  <c r="I33" i="56" s="1"/>
  <c r="G31" i="56"/>
  <c r="H31" i="56" s="1"/>
  <c r="I31" i="56" s="1"/>
  <c r="J31" i="56" s="1"/>
  <c r="K31" i="56" s="1"/>
  <c r="L31" i="56" s="1"/>
  <c r="M31" i="56" s="1"/>
  <c r="N31" i="56" s="1"/>
  <c r="O31" i="56" s="1"/>
  <c r="P31" i="56" s="1"/>
  <c r="Q31" i="56" s="1"/>
  <c r="R31" i="56" s="1"/>
  <c r="S31" i="56" s="1"/>
  <c r="T31" i="56" s="1"/>
  <c r="U31" i="56" s="1"/>
  <c r="V31" i="56" s="1"/>
  <c r="W31" i="56" s="1"/>
  <c r="X31" i="56" s="1"/>
  <c r="Y31" i="56" s="1"/>
  <c r="Z30" i="56" s="1"/>
  <c r="G29" i="56"/>
  <c r="H29" i="56" s="1"/>
  <c r="I29" i="56" s="1"/>
  <c r="J29" i="56" s="1"/>
  <c r="K29" i="56" s="1"/>
  <c r="L29" i="56" s="1"/>
  <c r="M29" i="56" s="1"/>
  <c r="N29" i="56" s="1"/>
  <c r="O29" i="56" s="1"/>
  <c r="P29" i="56" s="1"/>
  <c r="Q29" i="56" s="1"/>
  <c r="R29" i="56" s="1"/>
  <c r="S29" i="56" s="1"/>
  <c r="T29" i="56" s="1"/>
  <c r="U29" i="56" s="1"/>
  <c r="V29" i="56" s="1"/>
  <c r="W29" i="56" s="1"/>
  <c r="X29" i="56" s="1"/>
  <c r="H27" i="56"/>
  <c r="I27" i="56" s="1"/>
  <c r="J27" i="56" s="1"/>
  <c r="K27" i="56" s="1"/>
  <c r="L27" i="56" s="1"/>
  <c r="M27" i="56" s="1"/>
  <c r="N27" i="56" s="1"/>
  <c r="O27" i="56" s="1"/>
  <c r="P27" i="56" s="1"/>
  <c r="Q27" i="56" s="1"/>
  <c r="R27" i="56" s="1"/>
  <c r="S27" i="56" s="1"/>
  <c r="T27" i="56" s="1"/>
  <c r="G27" i="56"/>
  <c r="H25" i="56"/>
  <c r="I25" i="56" s="1"/>
  <c r="J25" i="56" s="1"/>
  <c r="K24" i="56" s="1"/>
  <c r="G25" i="56"/>
  <c r="G23" i="56"/>
  <c r="H23" i="56" s="1"/>
  <c r="I23" i="56" s="1"/>
  <c r="J23" i="56" s="1"/>
  <c r="G21" i="56"/>
  <c r="H21" i="56" s="1"/>
  <c r="I21" i="56" s="1"/>
  <c r="J21" i="56" s="1"/>
  <c r="K20" i="56" s="1"/>
  <c r="J19" i="56"/>
  <c r="K19" i="56" s="1"/>
  <c r="L19" i="56" s="1"/>
  <c r="M19" i="56" s="1"/>
  <c r="N19" i="56" s="1"/>
  <c r="O19" i="56" s="1"/>
  <c r="P19" i="56" s="1"/>
  <c r="Q19" i="56" s="1"/>
  <c r="R19" i="56" s="1"/>
  <c r="S19" i="56" s="1"/>
  <c r="T19" i="56" s="1"/>
  <c r="U19" i="56" s="1"/>
  <c r="V19" i="56" s="1"/>
  <c r="W19" i="56" s="1"/>
  <c r="X19" i="56" s="1"/>
  <c r="Y19" i="56" s="1"/>
  <c r="Z18" i="56" s="1"/>
  <c r="G19" i="56"/>
  <c r="H19" i="56" s="1"/>
  <c r="I19" i="56" s="1"/>
  <c r="K17" i="56"/>
  <c r="L17" i="56" s="1"/>
  <c r="M17" i="56" s="1"/>
  <c r="N16" i="56" s="1"/>
  <c r="G17" i="56"/>
  <c r="H17" i="56" s="1"/>
  <c r="I17" i="56" s="1"/>
  <c r="J17" i="56" s="1"/>
  <c r="H15" i="56"/>
  <c r="I15" i="56" s="1"/>
  <c r="J15" i="56" s="1"/>
  <c r="G15" i="56"/>
  <c r="I13" i="56"/>
  <c r="J13" i="56" s="1"/>
  <c r="G13" i="56"/>
  <c r="H13" i="56" s="1"/>
  <c r="H11" i="56"/>
  <c r="I11" i="56" s="1"/>
  <c r="J11" i="56" s="1"/>
  <c r="K11" i="56" s="1"/>
  <c r="L11" i="56" s="1"/>
  <c r="M11" i="56" s="1"/>
  <c r="N11" i="56" s="1"/>
  <c r="G11" i="56"/>
  <c r="G9" i="56"/>
  <c r="H9" i="56" s="1"/>
  <c r="I9" i="56" s="1"/>
  <c r="J9" i="56" s="1"/>
  <c r="K9" i="56" s="1"/>
  <c r="L9" i="56" s="1"/>
  <c r="M9" i="56" s="1"/>
  <c r="N139" i="56" l="1"/>
  <c r="N140" i="56" s="1"/>
  <c r="O140" i="56" s="1"/>
  <c r="P140" i="56" s="1"/>
  <c r="Q140" i="56" s="1"/>
  <c r="R140" i="56" s="1"/>
  <c r="S140" i="56" s="1"/>
  <c r="T140" i="56" s="1"/>
  <c r="U140" i="56" s="1"/>
  <c r="V140" i="56" s="1"/>
  <c r="W140" i="56" s="1"/>
  <c r="M105" i="56"/>
  <c r="M106" i="56" s="1"/>
  <c r="N106" i="56" s="1"/>
  <c r="O106" i="56" s="1"/>
  <c r="P105" i="56" s="1"/>
  <c r="P106" i="56" s="1"/>
  <c r="Q106" i="56" s="1"/>
  <c r="R106" i="56" s="1"/>
  <c r="S105" i="56" s="1"/>
  <c r="S106" i="56" s="1"/>
  <c r="T106" i="56" s="1"/>
  <c r="U106" i="56" s="1"/>
  <c r="V106" i="56" s="1"/>
  <c r="W106" i="56" s="1"/>
  <c r="X106" i="56" s="1"/>
  <c r="Y106" i="56" s="1"/>
  <c r="Z106" i="56" s="1"/>
  <c r="AA106" i="56" s="1"/>
  <c r="AB106" i="56" s="1"/>
  <c r="AC106" i="56" s="1"/>
  <c r="AD106" i="56" s="1"/>
  <c r="AE106" i="56" s="1"/>
  <c r="AF106" i="56" s="1"/>
  <c r="AG106" i="56" s="1"/>
  <c r="AH106" i="56" s="1"/>
  <c r="AI106" i="56" s="1"/>
  <c r="AJ106" i="56" s="1"/>
  <c r="AK106" i="56" s="1"/>
  <c r="Z125" i="56"/>
  <c r="Z126" i="56" s="1"/>
  <c r="AA126" i="56" s="1"/>
  <c r="AB126" i="56" s="1"/>
  <c r="AC126" i="56" s="1"/>
  <c r="AD126" i="56" s="1"/>
  <c r="AE126" i="56" s="1"/>
  <c r="AF125" i="56" s="1"/>
  <c r="AF126" i="56" s="1"/>
  <c r="Z121" i="56"/>
  <c r="Z122" i="56" s="1"/>
  <c r="AA122" i="56" s="1"/>
  <c r="AB122" i="56" s="1"/>
  <c r="AC122" i="56" s="1"/>
  <c r="AD122" i="56" s="1"/>
  <c r="AE122" i="56" s="1"/>
  <c r="AF121" i="56" s="1"/>
  <c r="AF122" i="56" s="1"/>
  <c r="N9" i="56"/>
  <c r="AF119" i="56"/>
  <c r="AF120" i="56" s="1"/>
  <c r="AG120" i="56" s="1"/>
  <c r="AH120" i="56" s="1"/>
  <c r="AI120" i="56" s="1"/>
  <c r="AJ120" i="56" s="1"/>
  <c r="AK120" i="56" s="1"/>
  <c r="O10" i="56"/>
  <c r="O11" i="56" s="1"/>
  <c r="K49" i="56"/>
  <c r="K50" i="56" s="1"/>
  <c r="L50" i="56" s="1"/>
  <c r="M49" i="56" s="1"/>
  <c r="M50" i="56" s="1"/>
  <c r="N49" i="56" s="1"/>
  <c r="N50" i="56" s="1"/>
  <c r="O50" i="56" s="1"/>
  <c r="P50" i="56" s="1"/>
  <c r="Q50" i="56" s="1"/>
  <c r="R50" i="56" s="1"/>
  <c r="S50" i="56" s="1"/>
  <c r="T50" i="56" s="1"/>
  <c r="U49" i="56" s="1"/>
  <c r="U50" i="56" s="1"/>
  <c r="V50" i="56" s="1"/>
  <c r="W50" i="56" s="1"/>
  <c r="X50" i="56" s="1"/>
  <c r="Y50" i="56" s="1"/>
  <c r="Z50" i="56" s="1"/>
  <c r="AA50" i="56" s="1"/>
  <c r="AB50" i="56" s="1"/>
  <c r="AC50" i="56" s="1"/>
  <c r="AD50" i="56" s="1"/>
  <c r="AE50" i="56" s="1"/>
  <c r="AF50" i="56" s="1"/>
  <c r="AG50" i="56" s="1"/>
  <c r="AH50" i="56" s="1"/>
  <c r="AI50" i="56" s="1"/>
  <c r="AJ50" i="56" s="1"/>
  <c r="AK50" i="56" s="1"/>
  <c r="K46" i="56"/>
  <c r="K47" i="56" s="1"/>
  <c r="L47" i="56" s="1"/>
  <c r="M46" i="56" s="1"/>
  <c r="M47" i="56" s="1"/>
  <c r="N46" i="56" s="1"/>
  <c r="N47" i="56" s="1"/>
  <c r="O47" i="56" s="1"/>
  <c r="P47" i="56" s="1"/>
  <c r="Q47" i="56" s="1"/>
  <c r="R47" i="56" s="1"/>
  <c r="S47" i="56" s="1"/>
  <c r="T47" i="56" s="1"/>
  <c r="U46" i="56" s="1"/>
  <c r="U47" i="56" s="1"/>
  <c r="V47" i="56" s="1"/>
  <c r="W47" i="56" s="1"/>
  <c r="X47" i="56" s="1"/>
  <c r="Y47" i="56" s="1"/>
  <c r="Z47" i="56" s="1"/>
  <c r="AA47" i="56" s="1"/>
  <c r="AB47" i="56" s="1"/>
  <c r="AC47" i="56" s="1"/>
  <c r="AD47" i="56" s="1"/>
  <c r="AE47" i="56" s="1"/>
  <c r="AF47" i="56" s="1"/>
  <c r="AG47" i="56" s="1"/>
  <c r="AH47" i="56" s="1"/>
  <c r="AI47" i="56" s="1"/>
  <c r="AJ47" i="56" s="1"/>
  <c r="AK47" i="56" s="1"/>
  <c r="K44" i="56"/>
  <c r="K45" i="56" s="1"/>
  <c r="L45" i="56" s="1"/>
  <c r="M44" i="56" s="1"/>
  <c r="M45" i="56" s="1"/>
  <c r="N44" i="56" s="1"/>
  <c r="N45" i="56" s="1"/>
  <c r="O45" i="56" s="1"/>
  <c r="P45" i="56" s="1"/>
  <c r="Q45" i="56" s="1"/>
  <c r="R45" i="56" s="1"/>
  <c r="S45" i="56" s="1"/>
  <c r="T45" i="56" s="1"/>
  <c r="U45" i="56" s="1"/>
  <c r="V44" i="56" s="1"/>
  <c r="K32" i="56"/>
  <c r="K33" i="56" s="1"/>
  <c r="L33" i="56" s="1"/>
  <c r="M32" i="56" s="1"/>
  <c r="M33" i="56" s="1"/>
  <c r="N17" i="56"/>
  <c r="O17" i="56" s="1"/>
  <c r="P17" i="56" s="1"/>
  <c r="Q17" i="56" s="1"/>
  <c r="R17" i="56" s="1"/>
  <c r="S17" i="56" s="1"/>
  <c r="T17" i="56" s="1"/>
  <c r="U17" i="56" s="1"/>
  <c r="V17" i="56" s="1"/>
  <c r="W17" i="56" s="1"/>
  <c r="X17" i="56" s="1"/>
  <c r="Y16" i="56" s="1"/>
  <c r="K61" i="56"/>
  <c r="K62" i="56" s="1"/>
  <c r="L62" i="56" s="1"/>
  <c r="M62" i="56" s="1"/>
  <c r="N62" i="56" s="1"/>
  <c r="K14" i="56"/>
  <c r="K15" i="56" s="1"/>
  <c r="L15" i="56" s="1"/>
  <c r="M15" i="56" s="1"/>
  <c r="N15" i="56" s="1"/>
  <c r="O15" i="56" s="1"/>
  <c r="P15" i="56" s="1"/>
  <c r="Q15" i="56" s="1"/>
  <c r="R15" i="56" s="1"/>
  <c r="S15" i="56" s="1"/>
  <c r="T15" i="56" s="1"/>
  <c r="N146" i="56"/>
  <c r="O146" i="56" s="1"/>
  <c r="P146" i="56" s="1"/>
  <c r="Q146" i="56" s="1"/>
  <c r="R146" i="56" s="1"/>
  <c r="S146" i="56" s="1"/>
  <c r="T146" i="56" s="1"/>
  <c r="U146" i="56" s="1"/>
  <c r="V146" i="56" s="1"/>
  <c r="W146" i="56" s="1"/>
  <c r="N148" i="56"/>
  <c r="O148" i="56" s="1"/>
  <c r="P148" i="56" s="1"/>
  <c r="Q148" i="56" s="1"/>
  <c r="R148" i="56" s="1"/>
  <c r="S148" i="56" s="1"/>
  <c r="T148" i="56" s="1"/>
  <c r="U148" i="56" s="1"/>
  <c r="N142" i="56"/>
  <c r="O142" i="56" s="1"/>
  <c r="P142" i="56" s="1"/>
  <c r="Q142" i="56" s="1"/>
  <c r="R142" i="56" s="1"/>
  <c r="S142" i="56" s="1"/>
  <c r="T142" i="56" s="1"/>
  <c r="U142" i="56" s="1"/>
  <c r="V142" i="56" s="1"/>
  <c r="W142" i="56" s="1"/>
  <c r="X141" i="56" s="1"/>
  <c r="N138" i="56"/>
  <c r="O138" i="56" s="1"/>
  <c r="P138" i="56" s="1"/>
  <c r="Q138" i="56" s="1"/>
  <c r="R138" i="56" s="1"/>
  <c r="S138" i="56" s="1"/>
  <c r="T138" i="56" s="1"/>
  <c r="U138" i="56" s="1"/>
  <c r="N136" i="56"/>
  <c r="O136" i="56" s="1"/>
  <c r="P136" i="56" s="1"/>
  <c r="Q136" i="56" s="1"/>
  <c r="R136" i="56" s="1"/>
  <c r="S136" i="56" s="1"/>
  <c r="T136" i="56" s="1"/>
  <c r="U136" i="56" s="1"/>
  <c r="V136" i="56" s="1"/>
  <c r="W136" i="56" s="1"/>
  <c r="N132" i="56"/>
  <c r="O132" i="56" s="1"/>
  <c r="P132" i="56" s="1"/>
  <c r="Q132" i="56" s="1"/>
  <c r="R132" i="56" s="1"/>
  <c r="S132" i="56" s="1"/>
  <c r="T132" i="56" s="1"/>
  <c r="U132" i="56" s="1"/>
  <c r="V132" i="56" s="1"/>
  <c r="W132" i="56" s="1"/>
  <c r="X131" i="56" s="1"/>
  <c r="N130" i="56"/>
  <c r="O130" i="56" s="1"/>
  <c r="P130" i="56" s="1"/>
  <c r="Q130" i="56" s="1"/>
  <c r="R130" i="56" s="1"/>
  <c r="S130" i="56" s="1"/>
  <c r="T130" i="56" s="1"/>
  <c r="U130" i="56" s="1"/>
  <c r="V130" i="56" s="1"/>
  <c r="W130" i="56" s="1"/>
  <c r="X129" i="56" s="1"/>
  <c r="P229" i="56"/>
  <c r="P227" i="56"/>
  <c r="T225" i="56"/>
  <c r="H96" i="56"/>
  <c r="I96" i="56" s="1"/>
  <c r="J95" i="56" s="1"/>
  <c r="K25" i="56"/>
  <c r="L25" i="56" s="1"/>
  <c r="M25" i="56" s="1"/>
  <c r="N25" i="56" s="1"/>
  <c r="O25" i="56" s="1"/>
  <c r="P25" i="56" s="1"/>
  <c r="Q25" i="56" s="1"/>
  <c r="R25" i="56" s="1"/>
  <c r="S25" i="56" s="1"/>
  <c r="K23" i="56"/>
  <c r="L23" i="56" s="1"/>
  <c r="M23" i="56" s="1"/>
  <c r="N23" i="56" s="1"/>
  <c r="O23" i="56" s="1"/>
  <c r="P23" i="56" s="1"/>
  <c r="Q23" i="56" s="1"/>
  <c r="R23" i="56" s="1"/>
  <c r="S23" i="56" s="1"/>
  <c r="T23" i="56" s="1"/>
  <c r="U23" i="56" s="1"/>
  <c r="V23" i="56" s="1"/>
  <c r="W23" i="56" s="1"/>
  <c r="X23" i="56" s="1"/>
  <c r="Y23" i="56" s="1"/>
  <c r="Z23" i="56" s="1"/>
  <c r="AA23" i="56" s="1"/>
  <c r="AB23" i="56" s="1"/>
  <c r="AC23" i="56" s="1"/>
  <c r="AD23" i="56" s="1"/>
  <c r="AE23" i="56" s="1"/>
  <c r="AF23" i="56" s="1"/>
  <c r="AG23" i="56" s="1"/>
  <c r="AH23" i="56" s="1"/>
  <c r="AI23" i="56" s="1"/>
  <c r="AJ23" i="56" s="1"/>
  <c r="AK23" i="56" s="1"/>
  <c r="J108" i="56"/>
  <c r="U33" i="55"/>
  <c r="V33" i="55" s="1"/>
  <c r="U35" i="55"/>
  <c r="V35" i="55" s="1"/>
  <c r="AH21" i="55"/>
  <c r="AI21" i="55" s="1"/>
  <c r="V17" i="55"/>
  <c r="W17" i="55" s="1"/>
  <c r="X17" i="55" s="1"/>
  <c r="Y61" i="55"/>
  <c r="Y221" i="55" s="1"/>
  <c r="Y222" i="55" s="1"/>
  <c r="Z222" i="55" s="1"/>
  <c r="AA222" i="55" s="1"/>
  <c r="AB222" i="55" s="1"/>
  <c r="AC222" i="55" s="1"/>
  <c r="AD222" i="55" s="1"/>
  <c r="AE222" i="55" s="1"/>
  <c r="AF222" i="55" s="1"/>
  <c r="AG222" i="55" s="1"/>
  <c r="AH222" i="55" s="1"/>
  <c r="AI222" i="55" s="1"/>
  <c r="V176" i="55"/>
  <c r="W175" i="55" s="1"/>
  <c r="V15" i="55"/>
  <c r="AG31" i="55"/>
  <c r="AH31" i="55" s="1"/>
  <c r="AI31" i="55" s="1"/>
  <c r="AC142" i="55"/>
  <c r="AD142" i="55" s="1"/>
  <c r="AE142" i="55" s="1"/>
  <c r="AF142" i="55" s="1"/>
  <c r="AG142" i="55" s="1"/>
  <c r="AH142" i="55" s="1"/>
  <c r="AI142" i="55" s="1"/>
  <c r="M13" i="55"/>
  <c r="N13" i="55" s="1"/>
  <c r="O13" i="55" s="1"/>
  <c r="P13" i="55" s="1"/>
  <c r="Q13" i="55" s="1"/>
  <c r="R13" i="55" s="1"/>
  <c r="S13" i="55" s="1"/>
  <c r="T13" i="55" s="1"/>
  <c r="K96" i="55"/>
  <c r="L96" i="55" s="1"/>
  <c r="M95" i="55" s="1"/>
  <c r="M236" i="55" s="1"/>
  <c r="N236" i="55" s="1"/>
  <c r="O236" i="55" s="1"/>
  <c r="P236" i="55" s="1"/>
  <c r="Q235" i="55" s="1"/>
  <c r="N58" i="56"/>
  <c r="O58" i="56" s="1"/>
  <c r="H100" i="56"/>
  <c r="I100" i="56" s="1"/>
  <c r="U12" i="55"/>
  <c r="U173" i="55" s="1"/>
  <c r="V19" i="55"/>
  <c r="Z10" i="55"/>
  <c r="Z171" i="55" s="1"/>
  <c r="Z172" i="55" s="1"/>
  <c r="AB133" i="55"/>
  <c r="AB273" i="55" s="1"/>
  <c r="AB274" i="55" s="1"/>
  <c r="AC274" i="55" s="1"/>
  <c r="AD274" i="55" s="1"/>
  <c r="AE274" i="55" s="1"/>
  <c r="AF274" i="55" s="1"/>
  <c r="AG274" i="55" s="1"/>
  <c r="W46" i="55"/>
  <c r="W207" i="55" s="1"/>
  <c r="W208" i="55" s="1"/>
  <c r="X208" i="55" s="1"/>
  <c r="Y208" i="55" s="1"/>
  <c r="Z208" i="55" s="1"/>
  <c r="AA208" i="55" s="1"/>
  <c r="AB208" i="55" s="1"/>
  <c r="AC208" i="55" s="1"/>
  <c r="AD208" i="55" s="1"/>
  <c r="AE208" i="55" s="1"/>
  <c r="AF208" i="55" s="1"/>
  <c r="AG208" i="55" s="1"/>
  <c r="W47" i="55"/>
  <c r="X47" i="55" s="1"/>
  <c r="Y47" i="55" s="1"/>
  <c r="Z47" i="55" s="1"/>
  <c r="AA47" i="55" s="1"/>
  <c r="AB47" i="55" s="1"/>
  <c r="AC47" i="55" s="1"/>
  <c r="AD47" i="55" s="1"/>
  <c r="AE47" i="55" s="1"/>
  <c r="AF47" i="55" s="1"/>
  <c r="AG47" i="55" s="1"/>
  <c r="U8" i="55"/>
  <c r="U169" i="55" s="1"/>
  <c r="U170" i="55" s="1"/>
  <c r="V170" i="55" s="1"/>
  <c r="W34" i="55"/>
  <c r="W195" i="55" s="1"/>
  <c r="W196" i="55" s="1"/>
  <c r="X196" i="55" s="1"/>
  <c r="Y196" i="55" s="1"/>
  <c r="Z196" i="55" s="1"/>
  <c r="AA196" i="55" s="1"/>
  <c r="AB196" i="55" s="1"/>
  <c r="AC196" i="55" s="1"/>
  <c r="AD196" i="55" s="1"/>
  <c r="AE196" i="55" s="1"/>
  <c r="AF196" i="55" s="1"/>
  <c r="AG196" i="55" s="1"/>
  <c r="AH196" i="55" s="1"/>
  <c r="AI196" i="55" s="1"/>
  <c r="Y135" i="55"/>
  <c r="Y275" i="55" s="1"/>
  <c r="Y276" i="55" s="1"/>
  <c r="Z276" i="55" s="1"/>
  <c r="AA276" i="55" s="1"/>
  <c r="AB276" i="55" s="1"/>
  <c r="AC276" i="55" s="1"/>
  <c r="AD276" i="55" s="1"/>
  <c r="AE276" i="55" s="1"/>
  <c r="AF276" i="55" s="1"/>
  <c r="AG276" i="55" s="1"/>
  <c r="J213" i="55"/>
  <c r="J214" i="55" s="1"/>
  <c r="K52" i="55"/>
  <c r="W32" i="55"/>
  <c r="W193" i="55" s="1"/>
  <c r="W194" i="55" s="1"/>
  <c r="X194" i="55" s="1"/>
  <c r="Y194" i="55" s="1"/>
  <c r="Z194" i="55" s="1"/>
  <c r="AA194" i="55" s="1"/>
  <c r="AB194" i="55" s="1"/>
  <c r="AC194" i="55" s="1"/>
  <c r="AD194" i="55" s="1"/>
  <c r="AE194" i="55" s="1"/>
  <c r="AF194" i="55" s="1"/>
  <c r="AG194" i="55" s="1"/>
  <c r="AH194" i="55" s="1"/>
  <c r="AI194" i="55" s="1"/>
  <c r="P99" i="55"/>
  <c r="P240" i="55" s="1"/>
  <c r="S98" i="55"/>
  <c r="T98" i="55" s="1"/>
  <c r="U174" i="55"/>
  <c r="V174" i="55" s="1"/>
  <c r="K211" i="55"/>
  <c r="K212" i="55" s="1"/>
  <c r="L50" i="55"/>
  <c r="U27" i="56"/>
  <c r="V27" i="56" s="1"/>
  <c r="W27" i="56" s="1"/>
  <c r="X27" i="56" s="1"/>
  <c r="Y27" i="56" s="1"/>
  <c r="V37" i="56"/>
  <c r="W37" i="56" s="1"/>
  <c r="X37" i="56" s="1"/>
  <c r="Y37" i="56" s="1"/>
  <c r="Z37" i="56" s="1"/>
  <c r="AA37" i="56" s="1"/>
  <c r="AB37" i="56" s="1"/>
  <c r="AC37" i="56" s="1"/>
  <c r="AD37" i="56" s="1"/>
  <c r="AE37" i="56" s="1"/>
  <c r="AF37" i="56" s="1"/>
  <c r="AG37" i="56" s="1"/>
  <c r="AH37" i="56" s="1"/>
  <c r="AI37" i="56" s="1"/>
  <c r="AJ37" i="56" s="1"/>
  <c r="AK37" i="56" s="1"/>
  <c r="V35" i="56"/>
  <c r="W35" i="56" s="1"/>
  <c r="X35" i="56" s="1"/>
  <c r="Y35" i="56" s="1"/>
  <c r="Z35" i="56" s="1"/>
  <c r="AA35" i="56" s="1"/>
  <c r="AB35" i="56" s="1"/>
  <c r="AC35" i="56" s="1"/>
  <c r="AD35" i="56" s="1"/>
  <c r="AE35" i="56" s="1"/>
  <c r="AF35" i="56" s="1"/>
  <c r="AG35" i="56" s="1"/>
  <c r="AH35" i="56" s="1"/>
  <c r="AI35" i="56" s="1"/>
  <c r="AJ35" i="56" s="1"/>
  <c r="AK35" i="56" s="1"/>
  <c r="Z19" i="56"/>
  <c r="Z31" i="56"/>
  <c r="AA30" i="56" s="1"/>
  <c r="Y77" i="56"/>
  <c r="Y78" i="56" s="1"/>
  <c r="K12" i="56"/>
  <c r="K13" i="56" s="1"/>
  <c r="L13" i="56" s="1"/>
  <c r="M13" i="56" s="1"/>
  <c r="N13" i="56" s="1"/>
  <c r="U64" i="56"/>
  <c r="V64" i="56" s="1"/>
  <c r="W64" i="56" s="1"/>
  <c r="AF118" i="56"/>
  <c r="H97" i="56"/>
  <c r="H98" i="56" s="1"/>
  <c r="I98" i="56" s="1"/>
  <c r="X134" i="56"/>
  <c r="J102" i="56"/>
  <c r="O8" i="56" l="1"/>
  <c r="O9" i="56" s="1"/>
  <c r="P9" i="56" s="1"/>
  <c r="Q9" i="56" s="1"/>
  <c r="R9" i="56" s="1"/>
  <c r="S9" i="56" s="1"/>
  <c r="T9" i="56" s="1"/>
  <c r="U9" i="56" s="1"/>
  <c r="K108" i="56"/>
  <c r="J96" i="56"/>
  <c r="P10" i="56"/>
  <c r="P11" i="56" s="1"/>
  <c r="Q11" i="56" s="1"/>
  <c r="R11" i="56" s="1"/>
  <c r="S11" i="56" s="1"/>
  <c r="T10" i="56" s="1"/>
  <c r="T11" i="56" s="1"/>
  <c r="U11" i="56" s="1"/>
  <c r="V11" i="56" s="1"/>
  <c r="W11" i="56" s="1"/>
  <c r="X11" i="56" s="1"/>
  <c r="Y10" i="56" s="1"/>
  <c r="Y11" i="56" s="1"/>
  <c r="Z11" i="56" s="1"/>
  <c r="U15" i="56"/>
  <c r="J104" i="56"/>
  <c r="K104" i="56" s="1"/>
  <c r="L104" i="56" s="1"/>
  <c r="M104" i="56" s="1"/>
  <c r="N104" i="56" s="1"/>
  <c r="O104" i="56" s="1"/>
  <c r="P104" i="56" s="1"/>
  <c r="Q104" i="56" s="1"/>
  <c r="R104" i="56" s="1"/>
  <c r="S104" i="56" s="1"/>
  <c r="T104" i="56" s="1"/>
  <c r="U104" i="56" s="1"/>
  <c r="V104" i="56" s="1"/>
  <c r="W104" i="56" s="1"/>
  <c r="X104" i="56" s="1"/>
  <c r="Y104" i="56" s="1"/>
  <c r="Z104" i="56" s="1"/>
  <c r="AA104" i="56" s="1"/>
  <c r="AB104" i="56" s="1"/>
  <c r="AC104" i="56" s="1"/>
  <c r="AD104" i="56" s="1"/>
  <c r="AE104" i="56" s="1"/>
  <c r="AF104" i="56" s="1"/>
  <c r="AG104" i="56" s="1"/>
  <c r="AH104" i="56" s="1"/>
  <c r="AI104" i="56" s="1"/>
  <c r="AJ104" i="56" s="1"/>
  <c r="AK104" i="56" s="1"/>
  <c r="J313" i="56"/>
  <c r="M60" i="56"/>
  <c r="N60" i="56" s="1"/>
  <c r="O60" i="56" s="1"/>
  <c r="T25" i="56"/>
  <c r="K21" i="56"/>
  <c r="L21" i="56" s="1"/>
  <c r="M21" i="56" s="1"/>
  <c r="X136" i="56"/>
  <c r="Y136" i="56" s="1"/>
  <c r="Z136" i="56" s="1"/>
  <c r="AA136" i="56" s="1"/>
  <c r="AB136" i="56" s="1"/>
  <c r="AC136" i="56" s="1"/>
  <c r="AD136" i="56" s="1"/>
  <c r="X139" i="56"/>
  <c r="X140" i="56" s="1"/>
  <c r="Y139" i="56" s="1"/>
  <c r="Y140" i="56" s="1"/>
  <c r="Z140" i="56" s="1"/>
  <c r="AA140" i="56" s="1"/>
  <c r="AB140" i="56" s="1"/>
  <c r="AC140" i="56" s="1"/>
  <c r="AD140" i="56" s="1"/>
  <c r="AE140" i="56" s="1"/>
  <c r="AF140" i="56" s="1"/>
  <c r="AG140" i="56" s="1"/>
  <c r="AH140" i="56" s="1"/>
  <c r="AI140" i="56" s="1"/>
  <c r="AJ140" i="56" s="1"/>
  <c r="AK140" i="56" s="1"/>
  <c r="X145" i="56"/>
  <c r="X146" i="56" s="1"/>
  <c r="Y146" i="56" s="1"/>
  <c r="Z146" i="56" s="1"/>
  <c r="AA146" i="56" s="1"/>
  <c r="AB146" i="56" s="1"/>
  <c r="AC146" i="56" s="1"/>
  <c r="AD146" i="56" s="1"/>
  <c r="P70" i="56"/>
  <c r="Q70" i="56" s="1"/>
  <c r="R70" i="56" s="1"/>
  <c r="P68" i="56"/>
  <c r="Q68" i="56" s="1"/>
  <c r="R68" i="56" s="1"/>
  <c r="T66" i="56"/>
  <c r="U66" i="56" s="1"/>
  <c r="V66" i="56" s="1"/>
  <c r="W66" i="56" s="1"/>
  <c r="X66" i="56" s="1"/>
  <c r="Y66" i="56" s="1"/>
  <c r="Z66" i="56" s="1"/>
  <c r="AA66" i="56" s="1"/>
  <c r="AB66" i="56" s="1"/>
  <c r="AC66" i="56" s="1"/>
  <c r="AD66" i="56" s="1"/>
  <c r="AE66" i="56" s="1"/>
  <c r="AF66" i="56" s="1"/>
  <c r="AG66" i="56" s="1"/>
  <c r="AH66" i="56" s="1"/>
  <c r="AI66" i="56" s="1"/>
  <c r="AJ66" i="56" s="1"/>
  <c r="AK66" i="56" s="1"/>
  <c r="Y29" i="56"/>
  <c r="Z28" i="56" s="1"/>
  <c r="Y17" i="56"/>
  <c r="N32" i="56"/>
  <c r="N33" i="56" s="1"/>
  <c r="O33" i="56" s="1"/>
  <c r="P33" i="56" s="1"/>
  <c r="Q33" i="56" s="1"/>
  <c r="R33" i="56" s="1"/>
  <c r="S33" i="56" s="1"/>
  <c r="T33" i="56" s="1"/>
  <c r="U33" i="56" s="1"/>
  <c r="P58" i="56"/>
  <c r="Q58" i="56" s="1"/>
  <c r="R58" i="56" s="1"/>
  <c r="V138" i="56"/>
  <c r="W138" i="56" s="1"/>
  <c r="M96" i="55"/>
  <c r="N96" i="55" s="1"/>
  <c r="O96" i="55" s="1"/>
  <c r="P96" i="55" s="1"/>
  <c r="W33" i="55"/>
  <c r="X33" i="55" s="1"/>
  <c r="Y33" i="55" s="1"/>
  <c r="Z33" i="55" s="1"/>
  <c r="AA33" i="55" s="1"/>
  <c r="AB33" i="55" s="1"/>
  <c r="AC33" i="55" s="1"/>
  <c r="AD33" i="55" s="1"/>
  <c r="AE33" i="55" s="1"/>
  <c r="AF33" i="55" s="1"/>
  <c r="AG33" i="55" s="1"/>
  <c r="AH33" i="55" s="1"/>
  <c r="AI33" i="55" s="1"/>
  <c r="P100" i="55"/>
  <c r="Q100" i="55" s="1"/>
  <c r="R100" i="55" s="1"/>
  <c r="S100" i="55" s="1"/>
  <c r="T100" i="55" s="1"/>
  <c r="U100" i="55" s="1"/>
  <c r="V100" i="55" s="1"/>
  <c r="W100" i="55" s="1"/>
  <c r="X100" i="55" s="1"/>
  <c r="Y100" i="55" s="1"/>
  <c r="Z100" i="55" s="1"/>
  <c r="AA100" i="55" s="1"/>
  <c r="AB100" i="55" s="1"/>
  <c r="AC100" i="55" s="1"/>
  <c r="AD100" i="55" s="1"/>
  <c r="AE100" i="55" s="1"/>
  <c r="AF100" i="55" s="1"/>
  <c r="AG100" i="55" s="1"/>
  <c r="AH100" i="55" s="1"/>
  <c r="AI100" i="55" s="1"/>
  <c r="W35" i="55"/>
  <c r="X35" i="55" s="1"/>
  <c r="Y35" i="55" s="1"/>
  <c r="Z35" i="55" s="1"/>
  <c r="AA35" i="55" s="1"/>
  <c r="AB35" i="55" s="1"/>
  <c r="AC35" i="55" s="1"/>
  <c r="AD35" i="55" s="1"/>
  <c r="AE35" i="55" s="1"/>
  <c r="AF35" i="55" s="1"/>
  <c r="AG35" i="55" s="1"/>
  <c r="AH35" i="55" s="1"/>
  <c r="AI35" i="55" s="1"/>
  <c r="W173" i="55"/>
  <c r="W174" i="55" s="1"/>
  <c r="X174" i="55" s="1"/>
  <c r="Y174" i="55" s="1"/>
  <c r="U9" i="55"/>
  <c r="V9" i="55" s="1"/>
  <c r="W9" i="55" s="1"/>
  <c r="X9" i="55" s="1"/>
  <c r="W169" i="55"/>
  <c r="W170" i="55" s="1"/>
  <c r="X170" i="55" s="1"/>
  <c r="Q239" i="55"/>
  <c r="Q240" i="55" s="1"/>
  <c r="R240" i="55" s="1"/>
  <c r="S240" i="55" s="1"/>
  <c r="T240" i="55" s="1"/>
  <c r="U240" i="55" s="1"/>
  <c r="V240" i="55" s="1"/>
  <c r="W240" i="55" s="1"/>
  <c r="X240" i="55" s="1"/>
  <c r="Y240" i="55" s="1"/>
  <c r="Z240" i="55" s="1"/>
  <c r="AA240" i="55" s="1"/>
  <c r="AB240" i="55" s="1"/>
  <c r="AC240" i="55" s="1"/>
  <c r="AD240" i="55" s="1"/>
  <c r="AE240" i="55" s="1"/>
  <c r="AF240" i="55" s="1"/>
  <c r="AG240" i="55" s="1"/>
  <c r="AH240" i="55" s="1"/>
  <c r="AI240" i="55" s="1"/>
  <c r="Y16" i="55"/>
  <c r="Y8" i="55"/>
  <c r="Y169" i="55" s="1"/>
  <c r="Y62" i="55"/>
  <c r="Z62" i="55" s="1"/>
  <c r="AA62" i="55" s="1"/>
  <c r="AB62" i="55" s="1"/>
  <c r="AC62" i="55" s="1"/>
  <c r="AD62" i="55" s="1"/>
  <c r="AE62" i="55" s="1"/>
  <c r="AF62" i="55" s="1"/>
  <c r="AG62" i="55" s="1"/>
  <c r="AH62" i="55" s="1"/>
  <c r="AI62" i="55" s="1"/>
  <c r="V64" i="55"/>
  <c r="W63" i="55" s="1"/>
  <c r="W223" i="55" s="1"/>
  <c r="V224" i="55"/>
  <c r="W176" i="55"/>
  <c r="X176" i="55" s="1"/>
  <c r="AB134" i="55"/>
  <c r="AC134" i="55" s="1"/>
  <c r="AD134" i="55" s="1"/>
  <c r="AE134" i="55" s="1"/>
  <c r="AF134" i="55" s="1"/>
  <c r="AG134" i="55" s="1"/>
  <c r="AH133" i="55" s="1"/>
  <c r="Q95" i="55"/>
  <c r="Q236" i="55"/>
  <c r="R236" i="55" s="1"/>
  <c r="S236" i="55" s="1"/>
  <c r="T236" i="55" s="1"/>
  <c r="V148" i="56"/>
  <c r="W148" i="56" s="1"/>
  <c r="V45" i="56"/>
  <c r="W45" i="56" s="1"/>
  <c r="X45" i="56" s="1"/>
  <c r="Y45" i="56" s="1"/>
  <c r="Z45" i="56" s="1"/>
  <c r="AA45" i="56" s="1"/>
  <c r="AB45" i="56" s="1"/>
  <c r="AC45" i="56" s="1"/>
  <c r="AD45" i="56" s="1"/>
  <c r="AE45" i="56" s="1"/>
  <c r="AF45" i="56" s="1"/>
  <c r="AG45" i="56" s="1"/>
  <c r="AH45" i="56" s="1"/>
  <c r="AI45" i="56" s="1"/>
  <c r="AJ45" i="56" s="1"/>
  <c r="AK45" i="56" s="1"/>
  <c r="Z229" i="56"/>
  <c r="Z27" i="56"/>
  <c r="AA26" i="56" s="1"/>
  <c r="X142" i="56"/>
  <c r="Y142" i="56" s="1"/>
  <c r="Z142" i="56" s="1"/>
  <c r="AA142" i="56" s="1"/>
  <c r="AB142" i="56" s="1"/>
  <c r="AC142" i="56" s="1"/>
  <c r="AD142" i="56" s="1"/>
  <c r="X132" i="56"/>
  <c r="Y132" i="56" s="1"/>
  <c r="Z132" i="56" s="1"/>
  <c r="AA132" i="56" s="1"/>
  <c r="AB132" i="56" s="1"/>
  <c r="AC132" i="56" s="1"/>
  <c r="AD132" i="56" s="1"/>
  <c r="K96" i="56"/>
  <c r="X64" i="56"/>
  <c r="Y64" i="56" s="1"/>
  <c r="Z63" i="56" s="1"/>
  <c r="J100" i="56"/>
  <c r="K313" i="56" s="1"/>
  <c r="AH46" i="55"/>
  <c r="AH207" i="55" s="1"/>
  <c r="AH208" i="55" s="1"/>
  <c r="AI208" i="55" s="1"/>
  <c r="K213" i="55"/>
  <c r="K214" i="55" s="1"/>
  <c r="L52" i="55"/>
  <c r="Y136" i="55"/>
  <c r="Z136" i="55" s="1"/>
  <c r="AA136" i="55" s="1"/>
  <c r="AB136" i="55" s="1"/>
  <c r="AC136" i="55" s="1"/>
  <c r="AD136" i="55" s="1"/>
  <c r="AE136" i="55" s="1"/>
  <c r="AF136" i="55" s="1"/>
  <c r="AG136" i="55" s="1"/>
  <c r="Z11" i="55"/>
  <c r="U13" i="55"/>
  <c r="V13" i="55" s="1"/>
  <c r="W13" i="55" s="1"/>
  <c r="X13" i="55" s="1"/>
  <c r="Y13" i="55" s="1"/>
  <c r="L211" i="55"/>
  <c r="L212" i="55" s="1"/>
  <c r="M49" i="55"/>
  <c r="M210" i="55" s="1"/>
  <c r="N210" i="55" s="1"/>
  <c r="O210" i="55" s="1"/>
  <c r="P210" i="55" s="1"/>
  <c r="Q210" i="55" s="1"/>
  <c r="U97" i="55"/>
  <c r="U237" i="55" s="1"/>
  <c r="U238" i="55" s="1"/>
  <c r="V238" i="55" s="1"/>
  <c r="W238" i="55" s="1"/>
  <c r="X238" i="55" s="1"/>
  <c r="Y238" i="55" s="1"/>
  <c r="W18" i="55"/>
  <c r="W179" i="55" s="1"/>
  <c r="W180" i="55" s="1"/>
  <c r="X180" i="55" s="1"/>
  <c r="Y180" i="55" s="1"/>
  <c r="Z180" i="55" s="1"/>
  <c r="J97" i="56"/>
  <c r="J98" i="56"/>
  <c r="K98" i="56" s="1"/>
  <c r="AG118" i="56"/>
  <c r="AH118" i="56" s="1"/>
  <c r="AI118" i="56" s="1"/>
  <c r="AJ118" i="56" s="1"/>
  <c r="AK118" i="56" s="1"/>
  <c r="Y134" i="56"/>
  <c r="Z134" i="56" s="1"/>
  <c r="AA134" i="56" s="1"/>
  <c r="AB134" i="56" s="1"/>
  <c r="AC134" i="56" s="1"/>
  <c r="AD134" i="56" s="1"/>
  <c r="AE134" i="56" s="1"/>
  <c r="AF134" i="56" s="1"/>
  <c r="AG134" i="56" s="1"/>
  <c r="AH134" i="56" s="1"/>
  <c r="AI134" i="56" s="1"/>
  <c r="AJ134" i="56" s="1"/>
  <c r="AK134" i="56" s="1"/>
  <c r="AG125" i="56"/>
  <c r="AG126" i="56" s="1"/>
  <c r="AH126" i="56" s="1"/>
  <c r="AI126" i="56" s="1"/>
  <c r="AJ126" i="56" s="1"/>
  <c r="AK126" i="56" s="1"/>
  <c r="K102" i="56"/>
  <c r="AG121" i="56"/>
  <c r="AG122" i="56" s="1"/>
  <c r="AH122" i="56" s="1"/>
  <c r="AI122" i="56" s="1"/>
  <c r="AJ122" i="56" s="1"/>
  <c r="AK122" i="56" s="1"/>
  <c r="X130" i="56"/>
  <c r="Z77" i="56"/>
  <c r="Z78" i="56" s="1"/>
  <c r="AA78" i="56" s="1"/>
  <c r="AB78" i="56" s="1"/>
  <c r="AC78" i="56" s="1"/>
  <c r="AD78" i="56" s="1"/>
  <c r="AE78" i="56" s="1"/>
  <c r="AF78" i="56" s="1"/>
  <c r="AG78" i="56" s="1"/>
  <c r="AH78" i="56" s="1"/>
  <c r="AI78" i="56" s="1"/>
  <c r="AJ78" i="56" s="1"/>
  <c r="AK78" i="56" s="1"/>
  <c r="AA19" i="56"/>
  <c r="AB19" i="56" s="1"/>
  <c r="AC19" i="56" s="1"/>
  <c r="AD19" i="56" s="1"/>
  <c r="AE19" i="56" s="1"/>
  <c r="AF19" i="56" s="1"/>
  <c r="AG19" i="56" s="1"/>
  <c r="AH19" i="56" s="1"/>
  <c r="AI19" i="56" s="1"/>
  <c r="AJ19" i="56" s="1"/>
  <c r="AK19" i="56" s="1"/>
  <c r="AA31" i="56"/>
  <c r="L101" i="56" l="1"/>
  <c r="L102" i="56" s="1"/>
  <c r="M102" i="56" s="1"/>
  <c r="N102" i="56" s="1"/>
  <c r="L107" i="56"/>
  <c r="L108" i="56" s="1"/>
  <c r="M108" i="56" s="1"/>
  <c r="N108" i="56" s="1"/>
  <c r="O108" i="56" s="1"/>
  <c r="P108" i="56" s="1"/>
  <c r="Q108" i="56" s="1"/>
  <c r="R108" i="56" s="1"/>
  <c r="S108" i="56" s="1"/>
  <c r="T108" i="56" s="1"/>
  <c r="U108" i="56" s="1"/>
  <c r="V108" i="56" s="1"/>
  <c r="W108" i="56" s="1"/>
  <c r="X108" i="56" s="1"/>
  <c r="Y108" i="56" s="1"/>
  <c r="Z108" i="56" s="1"/>
  <c r="AA108" i="56" s="1"/>
  <c r="AB108" i="56" s="1"/>
  <c r="AC108" i="56" s="1"/>
  <c r="AD108" i="56" s="1"/>
  <c r="AE108" i="56" s="1"/>
  <c r="AF108" i="56" s="1"/>
  <c r="AG108" i="56" s="1"/>
  <c r="AH108" i="56" s="1"/>
  <c r="AI108" i="56" s="1"/>
  <c r="AJ108" i="56" s="1"/>
  <c r="AK108" i="56" s="1"/>
  <c r="V8" i="56"/>
  <c r="V9" i="56" s="1"/>
  <c r="W9" i="56" s="1"/>
  <c r="X9" i="56" s="1"/>
  <c r="Y9" i="56" s="1"/>
  <c r="Z9" i="56" s="1"/>
  <c r="AA9" i="56" s="1"/>
  <c r="O13" i="56"/>
  <c r="P12" i="56" s="1"/>
  <c r="P13" i="56" s="1"/>
  <c r="Q13" i="56" s="1"/>
  <c r="R13" i="56" s="1"/>
  <c r="S13" i="56" s="1"/>
  <c r="T12" i="56" s="1"/>
  <c r="T13" i="56" s="1"/>
  <c r="U13" i="56" s="1"/>
  <c r="V13" i="56" s="1"/>
  <c r="O62" i="56"/>
  <c r="AE132" i="56"/>
  <c r="V14" i="56"/>
  <c r="V15" i="56" s="1"/>
  <c r="W15" i="56" s="1"/>
  <c r="X14" i="56" s="1"/>
  <c r="X15" i="56" s="1"/>
  <c r="Y15" i="56" s="1"/>
  <c r="Z14" i="56" s="1"/>
  <c r="Z15" i="56" s="1"/>
  <c r="AA15" i="56" s="1"/>
  <c r="AB14" i="56" s="1"/>
  <c r="S67" i="56"/>
  <c r="S227" i="56" s="1"/>
  <c r="S69" i="56"/>
  <c r="S229" i="56" s="1"/>
  <c r="S57" i="56"/>
  <c r="S58" i="56" s="1"/>
  <c r="T58" i="56" s="1"/>
  <c r="U57" i="56" s="1"/>
  <c r="U58" i="56" s="1"/>
  <c r="V58" i="56" s="1"/>
  <c r="W58" i="56" s="1"/>
  <c r="X57" i="56" s="1"/>
  <c r="X58" i="56" s="1"/>
  <c r="Y58" i="56" s="1"/>
  <c r="AE136" i="56"/>
  <c r="AE146" i="56"/>
  <c r="AE142" i="56"/>
  <c r="P60" i="56"/>
  <c r="Q60" i="56" s="1"/>
  <c r="R60" i="56" s="1"/>
  <c r="Z29" i="56"/>
  <c r="AA29" i="56" s="1"/>
  <c r="U25" i="56"/>
  <c r="V25" i="56" s="1"/>
  <c r="W25" i="56" s="1"/>
  <c r="X25" i="56" s="1"/>
  <c r="Y25" i="56" s="1"/>
  <c r="Z25" i="56" s="1"/>
  <c r="AA25" i="56" s="1"/>
  <c r="AB25" i="56" s="1"/>
  <c r="AC25" i="56" s="1"/>
  <c r="AD25" i="56" s="1"/>
  <c r="N21" i="56"/>
  <c r="O21" i="56" s="1"/>
  <c r="P21" i="56" s="1"/>
  <c r="Q21" i="56" s="1"/>
  <c r="R21" i="56" s="1"/>
  <c r="S21" i="56" s="1"/>
  <c r="T21" i="56" s="1"/>
  <c r="U21" i="56" s="1"/>
  <c r="V21" i="56" s="1"/>
  <c r="W21" i="56" s="1"/>
  <c r="X21" i="56" s="1"/>
  <c r="Y21" i="56" s="1"/>
  <c r="Z21" i="56" s="1"/>
  <c r="AA21" i="56" s="1"/>
  <c r="AB21" i="56" s="1"/>
  <c r="AC21" i="56" s="1"/>
  <c r="AD21" i="56" s="1"/>
  <c r="AE20" i="56" s="1"/>
  <c r="X137" i="56"/>
  <c r="X138" i="56" s="1"/>
  <c r="Y138" i="56" s="1"/>
  <c r="Z138" i="56" s="1"/>
  <c r="AA138" i="56" s="1"/>
  <c r="AB138" i="56" s="1"/>
  <c r="AC138" i="56" s="1"/>
  <c r="AD138" i="56" s="1"/>
  <c r="AE138" i="56" s="1"/>
  <c r="AF138" i="56" s="1"/>
  <c r="AG138" i="56" s="1"/>
  <c r="AH138" i="56" s="1"/>
  <c r="AI138" i="56" s="1"/>
  <c r="AJ138" i="56" s="1"/>
  <c r="AK138" i="56" s="1"/>
  <c r="X147" i="56"/>
  <c r="X148" i="56" s="1"/>
  <c r="Y147" i="56" s="1"/>
  <c r="Y148" i="56" s="1"/>
  <c r="Z148" i="56" s="1"/>
  <c r="AA148" i="56" s="1"/>
  <c r="AB148" i="56" s="1"/>
  <c r="AC148" i="56" s="1"/>
  <c r="AD148" i="56" s="1"/>
  <c r="AE148" i="56" s="1"/>
  <c r="AF148" i="56" s="1"/>
  <c r="AG148" i="56" s="1"/>
  <c r="AH148" i="56" s="1"/>
  <c r="AI148" i="56" s="1"/>
  <c r="AJ148" i="56" s="1"/>
  <c r="AK148" i="56" s="1"/>
  <c r="V32" i="56"/>
  <c r="V33" i="56" s="1"/>
  <c r="W33" i="56" s="1"/>
  <c r="X33" i="56" s="1"/>
  <c r="Y33" i="56" s="1"/>
  <c r="Z33" i="56" s="1"/>
  <c r="AA33" i="56" s="1"/>
  <c r="AB33" i="56" s="1"/>
  <c r="AC33" i="56" s="1"/>
  <c r="AD33" i="56" s="1"/>
  <c r="AE33" i="56" s="1"/>
  <c r="AF33" i="56" s="1"/>
  <c r="AG33" i="56" s="1"/>
  <c r="AH33" i="56" s="1"/>
  <c r="AI33" i="56" s="1"/>
  <c r="AJ33" i="56" s="1"/>
  <c r="AK33" i="56" s="1"/>
  <c r="L98" i="56"/>
  <c r="AB30" i="56"/>
  <c r="W64" i="55"/>
  <c r="X64" i="55" s="1"/>
  <c r="Y64" i="55" s="1"/>
  <c r="Z64" i="55" s="1"/>
  <c r="AA64" i="55" s="1"/>
  <c r="AB64" i="55" s="1"/>
  <c r="AC64" i="55" s="1"/>
  <c r="AD64" i="55" s="1"/>
  <c r="AE64" i="55" s="1"/>
  <c r="AF64" i="55" s="1"/>
  <c r="AG64" i="55" s="1"/>
  <c r="AH64" i="55" s="1"/>
  <c r="AI64" i="55" s="1"/>
  <c r="AH273" i="55"/>
  <c r="AH274" i="55" s="1"/>
  <c r="AI274" i="55" s="1"/>
  <c r="AH134" i="55"/>
  <c r="AI134" i="55" s="1"/>
  <c r="Y170" i="55"/>
  <c r="Z237" i="55"/>
  <c r="Z238" i="55" s="1"/>
  <c r="AA238" i="55" s="1"/>
  <c r="AB238" i="55" s="1"/>
  <c r="Y28" i="55"/>
  <c r="Y178" i="55"/>
  <c r="Z178" i="55" s="1"/>
  <c r="Y17" i="55"/>
  <c r="Z17" i="55" s="1"/>
  <c r="Y9" i="55"/>
  <c r="W15" i="55"/>
  <c r="X15" i="55" s="1"/>
  <c r="W224" i="55"/>
  <c r="X224" i="55" s="1"/>
  <c r="Y224" i="55" s="1"/>
  <c r="Z224" i="55" s="1"/>
  <c r="AA224" i="55" s="1"/>
  <c r="AB224" i="55" s="1"/>
  <c r="AC224" i="55" s="1"/>
  <c r="AD224" i="55" s="1"/>
  <c r="AE224" i="55" s="1"/>
  <c r="AF224" i="55" s="1"/>
  <c r="AG224" i="55" s="1"/>
  <c r="AH224" i="55" s="1"/>
  <c r="AI224" i="55" s="1"/>
  <c r="W19" i="55"/>
  <c r="X19" i="55" s="1"/>
  <c r="Y19" i="55" s="1"/>
  <c r="Z19" i="55" s="1"/>
  <c r="Q96" i="55"/>
  <c r="R96" i="55" s="1"/>
  <c r="S96" i="55" s="1"/>
  <c r="T96" i="55" s="1"/>
  <c r="Z64" i="56"/>
  <c r="Z17" i="56"/>
  <c r="K100" i="56"/>
  <c r="AA11" i="56"/>
  <c r="AB11" i="56" s="1"/>
  <c r="AC11" i="56" s="1"/>
  <c r="AD11" i="56" s="1"/>
  <c r="AE11" i="56" s="1"/>
  <c r="AF11" i="56" s="1"/>
  <c r="AG11" i="56" s="1"/>
  <c r="AH11" i="56" s="1"/>
  <c r="AI11" i="56" s="1"/>
  <c r="AJ11" i="56" s="1"/>
  <c r="AK11" i="56" s="1"/>
  <c r="Z12" i="55"/>
  <c r="Z173" i="55" s="1"/>
  <c r="Z174" i="55" s="1"/>
  <c r="AA174" i="55" s="1"/>
  <c r="AH135" i="55"/>
  <c r="AH275" i="55" s="1"/>
  <c r="AH276" i="55" s="1"/>
  <c r="AI276" i="55" s="1"/>
  <c r="AA10" i="55"/>
  <c r="AA171" i="55" s="1"/>
  <c r="AA172" i="55" s="1"/>
  <c r="AB172" i="55" s="1"/>
  <c r="AC172" i="55" s="1"/>
  <c r="AD172" i="55" s="1"/>
  <c r="AE172" i="55" s="1"/>
  <c r="AF172" i="55" s="1"/>
  <c r="AG172" i="55" s="1"/>
  <c r="AH172" i="55" s="1"/>
  <c r="AI172" i="55" s="1"/>
  <c r="L213" i="55"/>
  <c r="L214" i="55" s="1"/>
  <c r="M52" i="55"/>
  <c r="M50" i="55"/>
  <c r="AA18" i="55"/>
  <c r="AA179" i="55" s="1"/>
  <c r="AA180" i="55" s="1"/>
  <c r="AB180" i="55" s="1"/>
  <c r="AC180" i="55" s="1"/>
  <c r="AD180" i="55" s="1"/>
  <c r="AE180" i="55" s="1"/>
  <c r="U98" i="55"/>
  <c r="V98" i="55" s="1"/>
  <c r="W98" i="55" s="1"/>
  <c r="X98" i="55" s="1"/>
  <c r="Y98" i="55" s="1"/>
  <c r="Z98" i="55" s="1"/>
  <c r="AA98" i="55" s="1"/>
  <c r="AB98" i="55" s="1"/>
  <c r="AH47" i="55"/>
  <c r="AI47" i="55" s="1"/>
  <c r="Z57" i="56" l="1"/>
  <c r="Z58" i="56" s="1"/>
  <c r="AA58" i="56" s="1"/>
  <c r="AB58" i="56" s="1"/>
  <c r="AC58" i="56" s="1"/>
  <c r="AD58" i="56" s="1"/>
  <c r="AE58" i="56" s="1"/>
  <c r="AF58" i="56" s="1"/>
  <c r="AG58" i="56" s="1"/>
  <c r="AH58" i="56" s="1"/>
  <c r="AI58" i="56" s="1"/>
  <c r="AJ58" i="56" s="1"/>
  <c r="AK58" i="56" s="1"/>
  <c r="L313" i="56"/>
  <c r="P61" i="56"/>
  <c r="P62" i="56" s="1"/>
  <c r="Q62" i="56" s="1"/>
  <c r="R62" i="56" s="1"/>
  <c r="S61" i="56" s="1"/>
  <c r="S62" i="56" s="1"/>
  <c r="T62" i="56" s="1"/>
  <c r="U61" i="56" s="1"/>
  <c r="U62" i="56" s="1"/>
  <c r="V62" i="56" s="1"/>
  <c r="W62" i="56" s="1"/>
  <c r="X61" i="56" s="1"/>
  <c r="X62" i="56" s="1"/>
  <c r="Y62" i="56" s="1"/>
  <c r="AF145" i="56"/>
  <c r="AF146" i="56" s="1"/>
  <c r="AG145" i="56" s="1"/>
  <c r="AG146" i="56" s="1"/>
  <c r="AH146" i="56" s="1"/>
  <c r="AI146" i="56" s="1"/>
  <c r="AJ146" i="56" s="1"/>
  <c r="AK146" i="56" s="1"/>
  <c r="AF141" i="56"/>
  <c r="AF142" i="56" s="1"/>
  <c r="AG141" i="56" s="1"/>
  <c r="AG142" i="56" s="1"/>
  <c r="AH142" i="56" s="1"/>
  <c r="AI142" i="56" s="1"/>
  <c r="AJ142" i="56" s="1"/>
  <c r="AK142" i="56" s="1"/>
  <c r="AF131" i="56"/>
  <c r="AF132" i="56" s="1"/>
  <c r="AG131" i="56" s="1"/>
  <c r="AG132" i="56" s="1"/>
  <c r="AH132" i="56" s="1"/>
  <c r="AI132" i="56" s="1"/>
  <c r="AJ132" i="56" s="1"/>
  <c r="AK132" i="56" s="1"/>
  <c r="W12" i="56"/>
  <c r="W13" i="56" s="1"/>
  <c r="X12" i="56" s="1"/>
  <c r="X13" i="56" s="1"/>
  <c r="Y13" i="56" s="1"/>
  <c r="Z13" i="56" s="1"/>
  <c r="AA13" i="56" s="1"/>
  <c r="AB9" i="56"/>
  <c r="AC9" i="56" s="1"/>
  <c r="AD9" i="56" s="1"/>
  <c r="AE9" i="56" s="1"/>
  <c r="AB15" i="56"/>
  <c r="AC14" i="56" s="1"/>
  <c r="L96" i="56"/>
  <c r="AB29" i="56"/>
  <c r="AC29" i="56" s="1"/>
  <c r="AD29" i="56" s="1"/>
  <c r="S68" i="56"/>
  <c r="T68" i="56" s="1"/>
  <c r="S70" i="56"/>
  <c r="T70" i="56" s="1"/>
  <c r="U70" i="56" s="1"/>
  <c r="V70" i="56" s="1"/>
  <c r="W70" i="56" s="1"/>
  <c r="X70" i="56" s="1"/>
  <c r="Y70" i="56" s="1"/>
  <c r="Z70" i="56" s="1"/>
  <c r="AA69" i="56" s="1"/>
  <c r="AA70" i="56" s="1"/>
  <c r="AB70" i="56" s="1"/>
  <c r="AC70" i="56" s="1"/>
  <c r="AD70" i="56" s="1"/>
  <c r="AE70" i="56" s="1"/>
  <c r="AF70" i="56" s="1"/>
  <c r="AG70" i="56" s="1"/>
  <c r="AH70" i="56" s="1"/>
  <c r="AI70" i="56" s="1"/>
  <c r="AJ70" i="56" s="1"/>
  <c r="AK70" i="56" s="1"/>
  <c r="S59" i="56"/>
  <c r="S60" i="56" s="1"/>
  <c r="T60" i="56" s="1"/>
  <c r="AE25" i="56"/>
  <c r="AE21" i="56"/>
  <c r="AF21" i="56" s="1"/>
  <c r="AG21" i="56" s="1"/>
  <c r="AH21" i="56" s="1"/>
  <c r="AI21" i="56" s="1"/>
  <c r="AJ21" i="56" s="1"/>
  <c r="AK21" i="56" s="1"/>
  <c r="AA27" i="56"/>
  <c r="AB27" i="56" s="1"/>
  <c r="AB31" i="56"/>
  <c r="AC31" i="56" s="1"/>
  <c r="AD31" i="56" s="1"/>
  <c r="AE30" i="56" s="1"/>
  <c r="AE31" i="56" s="1"/>
  <c r="AF31" i="56" s="1"/>
  <c r="AG31" i="56" s="1"/>
  <c r="AH31" i="56" s="1"/>
  <c r="AI31" i="56" s="1"/>
  <c r="AJ31" i="56" s="1"/>
  <c r="AK31" i="56" s="1"/>
  <c r="AA17" i="56"/>
  <c r="AA16" i="55"/>
  <c r="AA177" i="55" s="1"/>
  <c r="AA17" i="55"/>
  <c r="AB17" i="55" s="1"/>
  <c r="AC17" i="55" s="1"/>
  <c r="AD17" i="55" s="1"/>
  <c r="AE17" i="55" s="1"/>
  <c r="AA178" i="55"/>
  <c r="AB178" i="55" s="1"/>
  <c r="AC178" i="55" s="1"/>
  <c r="AD178" i="55" s="1"/>
  <c r="AE178" i="55" s="1"/>
  <c r="Y190" i="55"/>
  <c r="Z189" i="55" s="1"/>
  <c r="Y29" i="55"/>
  <c r="Z8" i="55"/>
  <c r="Z169" i="55" s="1"/>
  <c r="Z170" i="55" s="1"/>
  <c r="AA170" i="55" s="1"/>
  <c r="Y14" i="55"/>
  <c r="Y175" i="55" s="1"/>
  <c r="Y176" i="55" s="1"/>
  <c r="AH136" i="55"/>
  <c r="AI136" i="55" s="1"/>
  <c r="U235" i="55"/>
  <c r="U236" i="55" s="1"/>
  <c r="V236" i="55" s="1"/>
  <c r="W236" i="55" s="1"/>
  <c r="X236" i="55" s="1"/>
  <c r="Y236" i="55" s="1"/>
  <c r="U96" i="55"/>
  <c r="V96" i="55" s="1"/>
  <c r="W96" i="55" s="1"/>
  <c r="X96" i="55" s="1"/>
  <c r="Y96" i="55" s="1"/>
  <c r="Z13" i="55"/>
  <c r="AA13" i="55" s="1"/>
  <c r="AB12" i="55" s="1"/>
  <c r="AB173" i="55" s="1"/>
  <c r="AB174" i="55" s="1"/>
  <c r="AC174" i="55" s="1"/>
  <c r="AA63" i="56"/>
  <c r="AA64" i="56" s="1"/>
  <c r="AB64" i="56" s="1"/>
  <c r="AC64" i="56" s="1"/>
  <c r="AD64" i="56" s="1"/>
  <c r="AE64" i="56" s="1"/>
  <c r="AF64" i="56" s="1"/>
  <c r="AG64" i="56" s="1"/>
  <c r="AH64" i="56" s="1"/>
  <c r="AI64" i="56" s="1"/>
  <c r="AJ64" i="56" s="1"/>
  <c r="AK64" i="56" s="1"/>
  <c r="Y130" i="56"/>
  <c r="Z130" i="56" s="1"/>
  <c r="AA130" i="56" s="1"/>
  <c r="AB130" i="56" s="1"/>
  <c r="AC130" i="56" s="1"/>
  <c r="AD130" i="56" s="1"/>
  <c r="M213" i="55"/>
  <c r="M214" i="55" s="1"/>
  <c r="N52" i="55"/>
  <c r="AC97" i="55"/>
  <c r="AC237" i="55" s="1"/>
  <c r="AC238" i="55" s="1"/>
  <c r="AD238" i="55" s="1"/>
  <c r="AE238" i="55" s="1"/>
  <c r="AF238" i="55" s="1"/>
  <c r="M211" i="55"/>
  <c r="M212" i="55" s="1"/>
  <c r="N50" i="55"/>
  <c r="AA19" i="55"/>
  <c r="AB19" i="55" s="1"/>
  <c r="AC19" i="55" s="1"/>
  <c r="AD19" i="55" s="1"/>
  <c r="AE19" i="55" s="1"/>
  <c r="AA11" i="55"/>
  <c r="AB11" i="55" s="1"/>
  <c r="AC11" i="55" s="1"/>
  <c r="AD11" i="55" s="1"/>
  <c r="AE11" i="55" s="1"/>
  <c r="AF11" i="55" s="1"/>
  <c r="AG11" i="55" s="1"/>
  <c r="AH11" i="55" s="1"/>
  <c r="AI11" i="55" s="1"/>
  <c r="O102" i="56"/>
  <c r="P102" i="56" s="1"/>
  <c r="AF24" i="56" l="1"/>
  <c r="AF25" i="56" s="1"/>
  <c r="AG25" i="56" s="1"/>
  <c r="AH25" i="56" s="1"/>
  <c r="AI25" i="56" s="1"/>
  <c r="AJ25" i="56" s="1"/>
  <c r="AK25" i="56" s="1"/>
  <c r="AB12" i="56"/>
  <c r="AB13" i="56" s="1"/>
  <c r="Z61" i="56"/>
  <c r="Z62" i="56" s="1"/>
  <c r="AA61" i="56" s="1"/>
  <c r="AA62" i="56" s="1"/>
  <c r="AB62" i="56" s="1"/>
  <c r="AC62" i="56" s="1"/>
  <c r="AD61" i="56" s="1"/>
  <c r="AD62" i="56" s="1"/>
  <c r="AE61" i="56" s="1"/>
  <c r="AE62" i="56" s="1"/>
  <c r="AF62" i="56" s="1"/>
  <c r="AG62" i="56" s="1"/>
  <c r="AH62" i="56" s="1"/>
  <c r="AI62" i="56" s="1"/>
  <c r="AJ62" i="56" s="1"/>
  <c r="AK62" i="56" s="1"/>
  <c r="AB17" i="56"/>
  <c r="AC17" i="56" s="1"/>
  <c r="AD17" i="56" s="1"/>
  <c r="M95" i="56"/>
  <c r="M96" i="56" s="1"/>
  <c r="N96" i="56" s="1"/>
  <c r="O96" i="56" s="1"/>
  <c r="P313" i="56" s="1"/>
  <c r="AF136" i="56"/>
  <c r="AC27" i="56"/>
  <c r="AC15" i="56"/>
  <c r="AB313" i="56"/>
  <c r="U59" i="56"/>
  <c r="U60" i="56" s="1"/>
  <c r="V60" i="56" s="1"/>
  <c r="W60" i="56" s="1"/>
  <c r="X59" i="56" s="1"/>
  <c r="U67" i="56"/>
  <c r="U227" i="56" s="1"/>
  <c r="M98" i="56"/>
  <c r="AF16" i="55"/>
  <c r="AF177" i="55" s="1"/>
  <c r="AF178" i="55" s="1"/>
  <c r="AF17" i="55"/>
  <c r="Z28" i="55"/>
  <c r="Z190" i="55" s="1"/>
  <c r="Z9" i="55"/>
  <c r="AA9" i="55" s="1"/>
  <c r="Y15" i="55"/>
  <c r="Z14" i="55" s="1"/>
  <c r="Z175" i="55" s="1"/>
  <c r="Z176" i="55" s="1"/>
  <c r="AA176" i="55" s="1"/>
  <c r="Z236" i="55"/>
  <c r="AA235" i="55" s="1"/>
  <c r="AC98" i="55"/>
  <c r="AD98" i="55" s="1"/>
  <c r="AE98" i="55" s="1"/>
  <c r="AF98" i="55" s="1"/>
  <c r="AB13" i="55"/>
  <c r="AC13" i="55" s="1"/>
  <c r="AD12" i="55" s="1"/>
  <c r="AD173" i="55" s="1"/>
  <c r="AD174" i="55" s="1"/>
  <c r="AE174" i="55" s="1"/>
  <c r="AF174" i="55" s="1"/>
  <c r="AG174" i="55" s="1"/>
  <c r="AA229" i="56"/>
  <c r="L100" i="56"/>
  <c r="Q102" i="56"/>
  <c r="R102" i="56" s="1"/>
  <c r="AF9" i="56"/>
  <c r="N211" i="55"/>
  <c r="N212" i="55" s="1"/>
  <c r="O50" i="55"/>
  <c r="AF18" i="55"/>
  <c r="AF179" i="55" s="1"/>
  <c r="AF180" i="55" s="1"/>
  <c r="AG97" i="55"/>
  <c r="AG237" i="55" s="1"/>
  <c r="AG238" i="55" s="1"/>
  <c r="N213" i="55"/>
  <c r="N214" i="55" s="1"/>
  <c r="O52" i="55"/>
  <c r="AE16" i="56" l="1"/>
  <c r="AC12" i="56"/>
  <c r="AC313" i="56" s="1"/>
  <c r="AC13" i="56"/>
  <c r="N97" i="56"/>
  <c r="N313" i="56" s="1"/>
  <c r="M313" i="56"/>
  <c r="AG135" i="56"/>
  <c r="AG136" i="56" s="1"/>
  <c r="AH136" i="56" s="1"/>
  <c r="AI136" i="56" s="1"/>
  <c r="AJ136" i="56" s="1"/>
  <c r="AK136" i="56" s="1"/>
  <c r="AD13" i="56"/>
  <c r="AE13" i="56" s="1"/>
  <c r="AF13" i="56" s="1"/>
  <c r="AG13" i="56" s="1"/>
  <c r="AH13" i="56" s="1"/>
  <c r="AI13" i="56" s="1"/>
  <c r="AJ13" i="56" s="1"/>
  <c r="AK13" i="56" s="1"/>
  <c r="AD27" i="56"/>
  <c r="U68" i="56"/>
  <c r="V68" i="56" s="1"/>
  <c r="W68" i="56" s="1"/>
  <c r="X68" i="56" s="1"/>
  <c r="Y68" i="56" s="1"/>
  <c r="Z68" i="56" s="1"/>
  <c r="AA68" i="56" s="1"/>
  <c r="AB68" i="56" s="1"/>
  <c r="AC68" i="56" s="1"/>
  <c r="AD68" i="56" s="1"/>
  <c r="AE68" i="56" s="1"/>
  <c r="AF68" i="56" s="1"/>
  <c r="AG68" i="56" s="1"/>
  <c r="AH68" i="56" s="1"/>
  <c r="AI68" i="56" s="1"/>
  <c r="AJ68" i="56" s="1"/>
  <c r="AK68" i="56" s="1"/>
  <c r="X60" i="56"/>
  <c r="Y60" i="56" s="1"/>
  <c r="Z60" i="56" s="1"/>
  <c r="AA60" i="56" s="1"/>
  <c r="AB60" i="56" s="1"/>
  <c r="AC60" i="56" s="1"/>
  <c r="AD60" i="56" s="1"/>
  <c r="AE60" i="56" s="1"/>
  <c r="AF60" i="56" s="1"/>
  <c r="AG60" i="56" s="1"/>
  <c r="AH60" i="56" s="1"/>
  <c r="AI60" i="56" s="1"/>
  <c r="AJ60" i="56" s="1"/>
  <c r="AK60" i="56" s="1"/>
  <c r="Z29" i="55"/>
  <c r="AA28" i="55"/>
  <c r="AA189" i="55" s="1"/>
  <c r="AA190" i="55" s="1"/>
  <c r="AG16" i="55"/>
  <c r="AG177" i="55" s="1"/>
  <c r="AG178" i="55" s="1"/>
  <c r="AH178" i="55" s="1"/>
  <c r="AI178" i="55" s="1"/>
  <c r="AB8" i="55"/>
  <c r="AB169" i="55" s="1"/>
  <c r="AB170" i="55" s="1"/>
  <c r="AC170" i="55" s="1"/>
  <c r="AB9" i="55"/>
  <c r="AC9" i="55" s="1"/>
  <c r="AD8" i="55" s="1"/>
  <c r="AD169" i="55" s="1"/>
  <c r="Z15" i="55"/>
  <c r="AA15" i="55" s="1"/>
  <c r="Z96" i="55"/>
  <c r="P96" i="56"/>
  <c r="S102" i="56"/>
  <c r="AE130" i="56"/>
  <c r="AG9" i="56"/>
  <c r="AH9" i="56" s="1"/>
  <c r="AI9" i="56" s="1"/>
  <c r="AJ9" i="56" s="1"/>
  <c r="AK9" i="56" s="1"/>
  <c r="O211" i="55"/>
  <c r="O212" i="55" s="1"/>
  <c r="P50" i="55"/>
  <c r="O213" i="55"/>
  <c r="O214" i="55" s="1"/>
  <c r="P52" i="55"/>
  <c r="AF19" i="55"/>
  <c r="AG98" i="55"/>
  <c r="AD13" i="55"/>
  <c r="AE13" i="55" s="1"/>
  <c r="AF13" i="55" s="1"/>
  <c r="AG13" i="55" s="1"/>
  <c r="H233" i="56"/>
  <c r="I233" i="56"/>
  <c r="J233" i="56"/>
  <c r="K233" i="56"/>
  <c r="L233" i="56"/>
  <c r="M233" i="56"/>
  <c r="N233" i="56"/>
  <c r="O233" i="56"/>
  <c r="P233" i="56"/>
  <c r="Q233" i="56"/>
  <c r="R233" i="56"/>
  <c r="S233" i="56"/>
  <c r="T233" i="56"/>
  <c r="U233" i="56"/>
  <c r="V233" i="56"/>
  <c r="W233" i="56"/>
  <c r="X233" i="56"/>
  <c r="Y233" i="56"/>
  <c r="Z233" i="56"/>
  <c r="AA233" i="56"/>
  <c r="AB233" i="56"/>
  <c r="AC233" i="56"/>
  <c r="AD233" i="56"/>
  <c r="AE233" i="56"/>
  <c r="AF233" i="56"/>
  <c r="AG233" i="56"/>
  <c r="AH233" i="56"/>
  <c r="AI233" i="56"/>
  <c r="AJ233" i="56"/>
  <c r="AK233" i="56"/>
  <c r="F77" i="56"/>
  <c r="F233" i="56" s="1"/>
  <c r="F101" i="56"/>
  <c r="AE17" i="56" l="1"/>
  <c r="AF17" i="56" s="1"/>
  <c r="AG17" i="56" s="1"/>
  <c r="AH17" i="56" s="1"/>
  <c r="AI17" i="56" s="1"/>
  <c r="AJ17" i="56" s="1"/>
  <c r="AK17" i="56" s="1"/>
  <c r="AE29" i="56"/>
  <c r="AE27" i="56"/>
  <c r="N98" i="56"/>
  <c r="O98" i="56" s="1"/>
  <c r="P98" i="56" s="1"/>
  <c r="Q98" i="56" s="1"/>
  <c r="R98" i="56" s="1"/>
  <c r="S98" i="56" s="1"/>
  <c r="AF129" i="56"/>
  <c r="AD313" i="56"/>
  <c r="T101" i="56"/>
  <c r="AD15" i="56"/>
  <c r="AE15" i="56" s="1"/>
  <c r="AF15" i="56" s="1"/>
  <c r="AG15" i="56" s="1"/>
  <c r="AH15" i="56" s="1"/>
  <c r="AI15" i="56" s="1"/>
  <c r="AJ15" i="56" s="1"/>
  <c r="AK15" i="56" s="1"/>
  <c r="Q313" i="56"/>
  <c r="AD170" i="55"/>
  <c r="AE170" i="55" s="1"/>
  <c r="AF170" i="55" s="1"/>
  <c r="AG170" i="55" s="1"/>
  <c r="AG17" i="55"/>
  <c r="AH17" i="55" s="1"/>
  <c r="AI17" i="55" s="1"/>
  <c r="AA29" i="55"/>
  <c r="AA95" i="55"/>
  <c r="AA236" i="55" s="1"/>
  <c r="AD9" i="55"/>
  <c r="AE9" i="55" s="1"/>
  <c r="AF9" i="55" s="1"/>
  <c r="AG9" i="55" s="1"/>
  <c r="AH170" i="55" s="1"/>
  <c r="AI170" i="55" s="1"/>
  <c r="AB14" i="55"/>
  <c r="AB175" i="55" s="1"/>
  <c r="AB176" i="55" s="1"/>
  <c r="AC176" i="55" s="1"/>
  <c r="AD176" i="55" s="1"/>
  <c r="AE176" i="55" s="1"/>
  <c r="AF176" i="55" s="1"/>
  <c r="AG176" i="55" s="1"/>
  <c r="AH176" i="55" s="1"/>
  <c r="AI176" i="55" s="1"/>
  <c r="M100" i="56"/>
  <c r="N100" i="56" s="1"/>
  <c r="O313" i="56" s="1"/>
  <c r="AH97" i="55"/>
  <c r="AH237" i="55" s="1"/>
  <c r="AH238" i="55" s="1"/>
  <c r="AI238" i="55" s="1"/>
  <c r="P213" i="55"/>
  <c r="P214" i="55" s="1"/>
  <c r="Q52" i="55"/>
  <c r="AG18" i="55"/>
  <c r="AG179" i="55" s="1"/>
  <c r="AG180" i="55" s="1"/>
  <c r="AH180" i="55" s="1"/>
  <c r="AI180" i="55" s="1"/>
  <c r="AH12" i="55"/>
  <c r="AH174" i="55" s="1"/>
  <c r="AI174" i="55" s="1"/>
  <c r="P211" i="55"/>
  <c r="P212" i="55" s="1"/>
  <c r="Q212" i="55" s="1"/>
  <c r="R212" i="55" s="1"/>
  <c r="S212" i="55" s="1"/>
  <c r="T212" i="55" s="1"/>
  <c r="U212" i="55" s="1"/>
  <c r="V212" i="55" s="1"/>
  <c r="W212" i="55" s="1"/>
  <c r="X212" i="55" s="1"/>
  <c r="Y212" i="55" s="1"/>
  <c r="Z212" i="55" s="1"/>
  <c r="AA212" i="55" s="1"/>
  <c r="AB212" i="55" s="1"/>
  <c r="AC212" i="55" s="1"/>
  <c r="AD212" i="55" s="1"/>
  <c r="AE212" i="55" s="1"/>
  <c r="AF212" i="55" s="1"/>
  <c r="AG212" i="55" s="1"/>
  <c r="AH212" i="55" s="1"/>
  <c r="AI212" i="55" s="1"/>
  <c r="Q50" i="55"/>
  <c r="G313" i="54"/>
  <c r="H313" i="54"/>
  <c r="I313" i="54"/>
  <c r="J313" i="54"/>
  <c r="K313" i="54"/>
  <c r="L313" i="54"/>
  <c r="M313" i="54"/>
  <c r="N313" i="54"/>
  <c r="O313" i="54"/>
  <c r="P313" i="54"/>
  <c r="Q313" i="54"/>
  <c r="R313" i="54"/>
  <c r="S313" i="54"/>
  <c r="T313" i="54"/>
  <c r="X313" i="54"/>
  <c r="Y313" i="54"/>
  <c r="AA313" i="54"/>
  <c r="AB313" i="54"/>
  <c r="AF313" i="54"/>
  <c r="AG313" i="54"/>
  <c r="AH313" i="54"/>
  <c r="AI313" i="54"/>
  <c r="AK313" i="54"/>
  <c r="H233" i="54"/>
  <c r="I233" i="54"/>
  <c r="J233" i="54"/>
  <c r="K233" i="54"/>
  <c r="L233" i="54"/>
  <c r="M233" i="54"/>
  <c r="N233" i="54"/>
  <c r="O233" i="54"/>
  <c r="P233" i="54"/>
  <c r="Q233" i="54"/>
  <c r="R233" i="54"/>
  <c r="S233" i="54"/>
  <c r="T233" i="54"/>
  <c r="U233" i="54"/>
  <c r="V233" i="54"/>
  <c r="W233" i="54"/>
  <c r="X233" i="54"/>
  <c r="Y233" i="54"/>
  <c r="Z233" i="54"/>
  <c r="AA233" i="54"/>
  <c r="AB233" i="54"/>
  <c r="AC233" i="54"/>
  <c r="AD233" i="54"/>
  <c r="AE233" i="54"/>
  <c r="AF233" i="54"/>
  <c r="AG233" i="54"/>
  <c r="AH233" i="54"/>
  <c r="AI233" i="54"/>
  <c r="AJ233" i="54"/>
  <c r="AK233" i="54"/>
  <c r="G233" i="54"/>
  <c r="F77" i="54"/>
  <c r="F233" i="54" s="1"/>
  <c r="AF28" i="56" l="1"/>
  <c r="AF29" i="56" s="1"/>
  <c r="AG29" i="56" s="1"/>
  <c r="AH29" i="56" s="1"/>
  <c r="AI29" i="56" s="1"/>
  <c r="AJ29" i="56" s="1"/>
  <c r="AK29" i="56" s="1"/>
  <c r="AF26" i="56"/>
  <c r="AF313" i="56" s="1"/>
  <c r="AF130" i="56"/>
  <c r="AG129" i="56" s="1"/>
  <c r="AG313" i="56" s="1"/>
  <c r="T102" i="56"/>
  <c r="U102" i="56" s="1"/>
  <c r="V102" i="56" s="1"/>
  <c r="T97" i="56"/>
  <c r="T98" i="56" s="1"/>
  <c r="U98" i="56" s="1"/>
  <c r="AE313" i="56"/>
  <c r="Q96" i="56"/>
  <c r="R96" i="56" s="1"/>
  <c r="S96" i="56" s="1"/>
  <c r="AG130" i="56"/>
  <c r="AH130" i="56" s="1"/>
  <c r="AI130" i="56" s="1"/>
  <c r="AJ130" i="56" s="1"/>
  <c r="AK130" i="56" s="1"/>
  <c r="AH9" i="55"/>
  <c r="AI9" i="55" s="1"/>
  <c r="AG19" i="55"/>
  <c r="AH19" i="55" s="1"/>
  <c r="AI19" i="55" s="1"/>
  <c r="AB15" i="55"/>
  <c r="AC15" i="55" s="1"/>
  <c r="AD15" i="55" s="1"/>
  <c r="AE15" i="55" s="1"/>
  <c r="AF15" i="55" s="1"/>
  <c r="AG15" i="55" s="1"/>
  <c r="AH15" i="55" s="1"/>
  <c r="AI15" i="55" s="1"/>
  <c r="AB28" i="55"/>
  <c r="AB189" i="55" s="1"/>
  <c r="AB190" i="55" s="1"/>
  <c r="AC190" i="55" s="1"/>
  <c r="AD190" i="55" s="1"/>
  <c r="AE190" i="55" s="1"/>
  <c r="AA96" i="55"/>
  <c r="AB95" i="55" s="1"/>
  <c r="AB235" i="55" s="1"/>
  <c r="AB236" i="55" s="1"/>
  <c r="AC236" i="55" s="1"/>
  <c r="AD236" i="55" s="1"/>
  <c r="AE236" i="55" s="1"/>
  <c r="AF236" i="55" s="1"/>
  <c r="O100" i="56"/>
  <c r="P100" i="56" s="1"/>
  <c r="Q100" i="56" s="1"/>
  <c r="R100" i="56" s="1"/>
  <c r="S313" i="56" s="1"/>
  <c r="R49" i="55"/>
  <c r="R209" i="55" s="1"/>
  <c r="R210" i="55" s="1"/>
  <c r="S210" i="55" s="1"/>
  <c r="T210" i="55" s="1"/>
  <c r="R50" i="55"/>
  <c r="S50" i="55" s="1"/>
  <c r="T50" i="55" s="1"/>
  <c r="AH98" i="55"/>
  <c r="AI98" i="55" s="1"/>
  <c r="AH13" i="55"/>
  <c r="AI13" i="55" s="1"/>
  <c r="Q213" i="55"/>
  <c r="Q214" i="55" s="1"/>
  <c r="R52" i="55"/>
  <c r="F241" i="56"/>
  <c r="F101" i="55"/>
  <c r="F99" i="55"/>
  <c r="AF27" i="56" l="1"/>
  <c r="AG27" i="56" s="1"/>
  <c r="AH27" i="56" s="1"/>
  <c r="AI27" i="56" s="1"/>
  <c r="AJ27" i="56" s="1"/>
  <c r="AK27" i="56" s="1"/>
  <c r="T95" i="56"/>
  <c r="T96" i="56" s="1"/>
  <c r="U96" i="56" s="1"/>
  <c r="V96" i="56" s="1"/>
  <c r="W96" i="56" s="1"/>
  <c r="X96" i="56" s="1"/>
  <c r="Y96" i="56" s="1"/>
  <c r="Z96" i="56" s="1"/>
  <c r="AA96" i="56" s="1"/>
  <c r="AB96" i="56" s="1"/>
  <c r="AC96" i="56" s="1"/>
  <c r="AD96" i="56" s="1"/>
  <c r="AE96" i="56" s="1"/>
  <c r="AF96" i="56" s="1"/>
  <c r="AG96" i="56" s="1"/>
  <c r="AH96" i="56" s="1"/>
  <c r="AI96" i="56" s="1"/>
  <c r="AJ96" i="56" s="1"/>
  <c r="AK96" i="56" s="1"/>
  <c r="AB29" i="55"/>
  <c r="AC29" i="55" s="1"/>
  <c r="AD29" i="55" s="1"/>
  <c r="AE29" i="55" s="1"/>
  <c r="AB96" i="55"/>
  <c r="AC96" i="55" s="1"/>
  <c r="AD96" i="55" s="1"/>
  <c r="AE96" i="55" s="1"/>
  <c r="AF96" i="55" s="1"/>
  <c r="AG95" i="55" s="1"/>
  <c r="AG235" i="55" s="1"/>
  <c r="AG236" i="55" s="1"/>
  <c r="AH236" i="55" s="1"/>
  <c r="AI236" i="55" s="1"/>
  <c r="V313" i="56"/>
  <c r="S100" i="56"/>
  <c r="R213" i="55"/>
  <c r="R214" i="55" s="1"/>
  <c r="S52" i="55"/>
  <c r="U49" i="55"/>
  <c r="U209" i="55" s="1"/>
  <c r="U210" i="55" s="1"/>
  <c r="V210" i="55" s="1"/>
  <c r="O235" i="54"/>
  <c r="W102" i="56" l="1"/>
  <c r="T313" i="56"/>
  <c r="U50" i="55"/>
  <c r="V50" i="55" s="1"/>
  <c r="AF28" i="55"/>
  <c r="AF189" i="55" s="1"/>
  <c r="AF190" i="55" s="1"/>
  <c r="AG96" i="55"/>
  <c r="AH96" i="55" s="1"/>
  <c r="AI96" i="55" s="1"/>
  <c r="V98" i="56"/>
  <c r="S213" i="55"/>
  <c r="S214" i="55" s="1"/>
  <c r="T52" i="55"/>
  <c r="W50" i="55"/>
  <c r="X50" i="55" s="1"/>
  <c r="Y50" i="55" s="1"/>
  <c r="Z50" i="55" s="1"/>
  <c r="AA50" i="55" s="1"/>
  <c r="AB50" i="55" s="1"/>
  <c r="AC50" i="55" s="1"/>
  <c r="AD50" i="55" s="1"/>
  <c r="AE50" i="55" s="1"/>
  <c r="AF50" i="55" s="1"/>
  <c r="AG50" i="55" s="1"/>
  <c r="AH50" i="55" s="1"/>
  <c r="AI50" i="55" s="1"/>
  <c r="W49" i="55"/>
  <c r="W209" i="55" s="1"/>
  <c r="W210" i="55" s="1"/>
  <c r="X210" i="55" s="1"/>
  <c r="Y210" i="55" s="1"/>
  <c r="Z210" i="55" s="1"/>
  <c r="AA210" i="55" s="1"/>
  <c r="AB210" i="55" s="1"/>
  <c r="AC210" i="55" s="1"/>
  <c r="AD210" i="55" s="1"/>
  <c r="AE210" i="55" s="1"/>
  <c r="AF210" i="55" s="1"/>
  <c r="AG210" i="55" s="1"/>
  <c r="AH210" i="55" s="1"/>
  <c r="AI210" i="55" s="1"/>
  <c r="O98" i="54"/>
  <c r="P98" i="54" s="1"/>
  <c r="Q98" i="54" s="1"/>
  <c r="R102" i="54"/>
  <c r="S101" i="54" s="1"/>
  <c r="P102" i="54"/>
  <c r="Q102" i="54" s="1"/>
  <c r="O95" i="54"/>
  <c r="T100" i="56" l="1"/>
  <c r="X101" i="56"/>
  <c r="X102" i="56" s="1"/>
  <c r="Y102" i="56" s="1"/>
  <c r="Z102" i="56" s="1"/>
  <c r="AA102" i="56" s="1"/>
  <c r="AB102" i="56" s="1"/>
  <c r="AC102" i="56" s="1"/>
  <c r="AD102" i="56" s="1"/>
  <c r="AE102" i="56" s="1"/>
  <c r="AF102" i="56" s="1"/>
  <c r="AG102" i="56" s="1"/>
  <c r="AH102" i="56" s="1"/>
  <c r="AI102" i="56" s="1"/>
  <c r="AJ102" i="56" s="1"/>
  <c r="AK102" i="56" s="1"/>
  <c r="W313" i="56"/>
  <c r="AF29" i="55"/>
  <c r="T213" i="55"/>
  <c r="T214" i="55" s="1"/>
  <c r="U52" i="55"/>
  <c r="R97" i="54"/>
  <c r="R98" i="54" s="1"/>
  <c r="AF36" i="54"/>
  <c r="AE36" i="54"/>
  <c r="W28" i="54"/>
  <c r="U313" i="56" l="1"/>
  <c r="W98" i="56"/>
  <c r="AG28" i="55"/>
  <c r="AG189" i="55" s="1"/>
  <c r="AG190" i="55" s="1"/>
  <c r="AH190" i="55" s="1"/>
  <c r="AI190" i="55" s="1"/>
  <c r="U213" i="55"/>
  <c r="U214" i="55" s="1"/>
  <c r="V52" i="55"/>
  <c r="AK110" i="54"/>
  <c r="X97" i="56" l="1"/>
  <c r="X313" i="56" s="1"/>
  <c r="U100" i="56"/>
  <c r="V100" i="56" s="1"/>
  <c r="W100" i="56" s="1"/>
  <c r="X100" i="56" s="1"/>
  <c r="Y100" i="56" s="1"/>
  <c r="Z100" i="56" s="1"/>
  <c r="AA100" i="56" s="1"/>
  <c r="AB100" i="56" s="1"/>
  <c r="AC100" i="56" s="1"/>
  <c r="AD100" i="56" s="1"/>
  <c r="AE100" i="56" s="1"/>
  <c r="AF100" i="56" s="1"/>
  <c r="AG100" i="56" s="1"/>
  <c r="AH100" i="56" s="1"/>
  <c r="AI100" i="56" s="1"/>
  <c r="AJ100" i="56" s="1"/>
  <c r="AK100" i="56" s="1"/>
  <c r="AG29" i="55"/>
  <c r="AH29" i="55" s="1"/>
  <c r="AI29" i="55" s="1"/>
  <c r="V213" i="55"/>
  <c r="V214" i="55" s="1"/>
  <c r="W52" i="55"/>
  <c r="U59" i="54"/>
  <c r="U313" i="54" s="1"/>
  <c r="X98" i="56" l="1"/>
  <c r="Y313" i="56"/>
  <c r="W213" i="55"/>
  <c r="W214" i="55" s="1"/>
  <c r="X52" i="55"/>
  <c r="X18" i="53"/>
  <c r="X28" i="53"/>
  <c r="G72" i="54"/>
  <c r="H72" i="54" s="1"/>
  <c r="I72" i="54" s="1"/>
  <c r="J72" i="54" s="1"/>
  <c r="K72" i="54" s="1"/>
  <c r="L72" i="54" s="1"/>
  <c r="M72" i="54" s="1"/>
  <c r="N72" i="54" s="1"/>
  <c r="O72" i="54" s="1"/>
  <c r="P72" i="54" s="1"/>
  <c r="Q72" i="54" s="1"/>
  <c r="R72" i="54" s="1"/>
  <c r="S72" i="54" s="1"/>
  <c r="T72" i="54" s="1"/>
  <c r="G70" i="54"/>
  <c r="H70" i="54" s="1"/>
  <c r="I70" i="54" s="1"/>
  <c r="J70" i="54" s="1"/>
  <c r="K70" i="54" s="1"/>
  <c r="L70" i="54" s="1"/>
  <c r="M70" i="54" s="1"/>
  <c r="N70" i="54" s="1"/>
  <c r="O70" i="54" s="1"/>
  <c r="P70" i="54" s="1"/>
  <c r="Q70" i="54" s="1"/>
  <c r="R70" i="54" s="1"/>
  <c r="S70" i="54" s="1"/>
  <c r="T70" i="54" s="1"/>
  <c r="Z139" i="53"/>
  <c r="Z137" i="53"/>
  <c r="Y98" i="56" l="1"/>
  <c r="X213" i="55"/>
  <c r="X214" i="55" s="1"/>
  <c r="Y52" i="55"/>
  <c r="AD291" i="53"/>
  <c r="AC291" i="53"/>
  <c r="AB291" i="53"/>
  <c r="AA291" i="53"/>
  <c r="Z291" i="53"/>
  <c r="Y291" i="53"/>
  <c r="X291" i="53"/>
  <c r="W291" i="53"/>
  <c r="V291" i="53"/>
  <c r="U291" i="53"/>
  <c r="T291" i="53"/>
  <c r="S291" i="53"/>
  <c r="R291" i="53"/>
  <c r="Q291" i="53"/>
  <c r="P291" i="53"/>
  <c r="O291" i="53"/>
  <c r="N291" i="53"/>
  <c r="M291" i="53"/>
  <c r="L291" i="53"/>
  <c r="K291" i="53"/>
  <c r="J291" i="53"/>
  <c r="I291" i="53"/>
  <c r="H291" i="53"/>
  <c r="G291" i="53"/>
  <c r="G292" i="53" s="1"/>
  <c r="H292" i="53" s="1"/>
  <c r="I292" i="53" s="1"/>
  <c r="J292" i="53" s="1"/>
  <c r="K292" i="53" s="1"/>
  <c r="L292" i="53" s="1"/>
  <c r="M292" i="53" s="1"/>
  <c r="N292" i="53" s="1"/>
  <c r="O292" i="53" s="1"/>
  <c r="P292" i="53" s="1"/>
  <c r="Q292" i="53" s="1"/>
  <c r="R292" i="53" s="1"/>
  <c r="S292" i="53" s="1"/>
  <c r="T292" i="53" s="1"/>
  <c r="U292" i="53" s="1"/>
  <c r="V292" i="53" s="1"/>
  <c r="W292" i="53" s="1"/>
  <c r="X292" i="53" s="1"/>
  <c r="Y292" i="53" s="1"/>
  <c r="Z292" i="53" s="1"/>
  <c r="AA292" i="53" s="1"/>
  <c r="AB292" i="53" s="1"/>
  <c r="AC292" i="53" s="1"/>
  <c r="AD292" i="53" s="1"/>
  <c r="AD289" i="53"/>
  <c r="AC289" i="53"/>
  <c r="AB289" i="53"/>
  <c r="AA289" i="53"/>
  <c r="Z289" i="53"/>
  <c r="Y289" i="53"/>
  <c r="X289" i="53"/>
  <c r="W289" i="53"/>
  <c r="V289" i="53"/>
  <c r="U289" i="53"/>
  <c r="T289" i="53"/>
  <c r="S289" i="53"/>
  <c r="R289" i="53"/>
  <c r="Q289" i="53"/>
  <c r="P289" i="53"/>
  <c r="O289" i="53"/>
  <c r="L289" i="53"/>
  <c r="K289" i="53"/>
  <c r="J289" i="53"/>
  <c r="I289" i="53"/>
  <c r="H289" i="53"/>
  <c r="G289" i="53"/>
  <c r="G290" i="53" s="1"/>
  <c r="H290" i="53" s="1"/>
  <c r="I290" i="53" s="1"/>
  <c r="J290" i="53" s="1"/>
  <c r="K290" i="53" s="1"/>
  <c r="L290" i="53" s="1"/>
  <c r="AD287" i="53"/>
  <c r="AC287" i="53"/>
  <c r="AB287" i="53"/>
  <c r="AA287" i="53"/>
  <c r="Z287" i="53"/>
  <c r="Y287" i="53"/>
  <c r="X287" i="53"/>
  <c r="W287" i="53"/>
  <c r="V287" i="53"/>
  <c r="U287" i="53"/>
  <c r="T287" i="53"/>
  <c r="S287" i="53"/>
  <c r="R287" i="53"/>
  <c r="Q287" i="53"/>
  <c r="P287" i="53"/>
  <c r="O287" i="53"/>
  <c r="K287" i="53"/>
  <c r="J287" i="53"/>
  <c r="I287" i="53"/>
  <c r="H287" i="53"/>
  <c r="G287" i="53"/>
  <c r="G288" i="53" s="1"/>
  <c r="AD285" i="53"/>
  <c r="AC285" i="53"/>
  <c r="AB285" i="53"/>
  <c r="AA285" i="53"/>
  <c r="Y285" i="53"/>
  <c r="X285" i="53"/>
  <c r="W285" i="53"/>
  <c r="V285" i="53"/>
  <c r="U285" i="53"/>
  <c r="T285" i="53"/>
  <c r="S285" i="53"/>
  <c r="R285" i="53"/>
  <c r="Q285" i="53"/>
  <c r="P285" i="53"/>
  <c r="K285" i="53"/>
  <c r="J285" i="53"/>
  <c r="I285" i="53"/>
  <c r="H285" i="53"/>
  <c r="G285" i="53"/>
  <c r="G286" i="53" s="1"/>
  <c r="H286" i="53" s="1"/>
  <c r="AD283" i="53"/>
  <c r="AC283" i="53"/>
  <c r="AB283" i="53"/>
  <c r="AA283" i="53"/>
  <c r="Z283" i="53"/>
  <c r="X283" i="53"/>
  <c r="W283" i="53"/>
  <c r="V283" i="53"/>
  <c r="U283" i="53"/>
  <c r="S283" i="53"/>
  <c r="R283" i="53"/>
  <c r="Q283" i="53"/>
  <c r="P283" i="53"/>
  <c r="O283" i="53"/>
  <c r="K283" i="53"/>
  <c r="J283" i="53"/>
  <c r="I283" i="53"/>
  <c r="H283" i="53"/>
  <c r="G283" i="53"/>
  <c r="G284" i="53" s="1"/>
  <c r="G282" i="53"/>
  <c r="H282" i="53" s="1"/>
  <c r="I282" i="53" s="1"/>
  <c r="J282" i="53" s="1"/>
  <c r="K282" i="53" s="1"/>
  <c r="L282" i="53" s="1"/>
  <c r="AD281" i="53"/>
  <c r="AC281" i="53"/>
  <c r="AB281" i="53"/>
  <c r="AA281" i="53"/>
  <c r="Z281" i="53"/>
  <c r="X281" i="53"/>
  <c r="W281" i="53"/>
  <c r="V281" i="53"/>
  <c r="U281" i="53"/>
  <c r="S281" i="53"/>
  <c r="R281" i="53"/>
  <c r="Q281" i="53"/>
  <c r="P281" i="53"/>
  <c r="O281" i="53"/>
  <c r="K281" i="53"/>
  <c r="J281" i="53"/>
  <c r="I281" i="53"/>
  <c r="H281" i="53"/>
  <c r="G281" i="53"/>
  <c r="AD279" i="53"/>
  <c r="AC279" i="53"/>
  <c r="Z279" i="53"/>
  <c r="Y279" i="53"/>
  <c r="X279" i="53"/>
  <c r="W279" i="53"/>
  <c r="V279" i="53"/>
  <c r="U279" i="53"/>
  <c r="T279" i="53"/>
  <c r="S279" i="53"/>
  <c r="R279" i="53"/>
  <c r="Q279" i="53"/>
  <c r="P279" i="53"/>
  <c r="O279" i="53"/>
  <c r="N279" i="53"/>
  <c r="L279" i="53"/>
  <c r="K279" i="53"/>
  <c r="J279" i="53"/>
  <c r="I279" i="53"/>
  <c r="H279" i="53"/>
  <c r="G279" i="53"/>
  <c r="G280" i="53" s="1"/>
  <c r="H280" i="53" s="1"/>
  <c r="AD277" i="53"/>
  <c r="AC277" i="53"/>
  <c r="Y277" i="53"/>
  <c r="X277" i="53"/>
  <c r="W277" i="53"/>
  <c r="V277" i="53"/>
  <c r="U277" i="53"/>
  <c r="T277" i="53"/>
  <c r="S277" i="53"/>
  <c r="R277" i="53"/>
  <c r="Q277" i="53"/>
  <c r="L277" i="53"/>
  <c r="K277" i="53"/>
  <c r="J277" i="53"/>
  <c r="I277" i="53"/>
  <c r="H277" i="53"/>
  <c r="G277" i="53"/>
  <c r="G278" i="53" s="1"/>
  <c r="H278" i="53" s="1"/>
  <c r="AD275" i="53"/>
  <c r="AC275" i="53"/>
  <c r="AB275" i="53"/>
  <c r="Y275" i="53"/>
  <c r="X275" i="53"/>
  <c r="W275" i="53"/>
  <c r="V275" i="53"/>
  <c r="U275" i="53"/>
  <c r="T275" i="53"/>
  <c r="S275" i="53"/>
  <c r="R275" i="53"/>
  <c r="Q275" i="53"/>
  <c r="P275" i="53"/>
  <c r="O275" i="53"/>
  <c r="N275" i="53"/>
  <c r="K275" i="53"/>
  <c r="J275" i="53"/>
  <c r="I275" i="53"/>
  <c r="H275" i="53"/>
  <c r="G275" i="53"/>
  <c r="G276" i="53" s="1"/>
  <c r="H276" i="53" s="1"/>
  <c r="I276" i="53" s="1"/>
  <c r="J276" i="53" s="1"/>
  <c r="K276" i="53" s="1"/>
  <c r="L276" i="53" s="1"/>
  <c r="M275" i="53" s="1"/>
  <c r="AD273" i="53"/>
  <c r="AC273" i="53"/>
  <c r="AB273" i="53"/>
  <c r="AA273" i="53"/>
  <c r="Y273" i="53"/>
  <c r="X273" i="53"/>
  <c r="W273" i="53"/>
  <c r="V273" i="53"/>
  <c r="U273" i="53"/>
  <c r="T273" i="53"/>
  <c r="S273" i="53"/>
  <c r="R273" i="53"/>
  <c r="Q273" i="53"/>
  <c r="P273" i="53"/>
  <c r="K273" i="53"/>
  <c r="J273" i="53"/>
  <c r="I273" i="53"/>
  <c r="H273" i="53"/>
  <c r="G273" i="53"/>
  <c r="G274" i="53" s="1"/>
  <c r="H274" i="53" s="1"/>
  <c r="I274" i="53" s="1"/>
  <c r="J274" i="53" s="1"/>
  <c r="K274" i="53" s="1"/>
  <c r="L274" i="53" s="1"/>
  <c r="AD271" i="53"/>
  <c r="AC271" i="53"/>
  <c r="AB271" i="53"/>
  <c r="AA271" i="53"/>
  <c r="Y271" i="53"/>
  <c r="X271" i="53"/>
  <c r="W271" i="53"/>
  <c r="V271" i="53"/>
  <c r="U271" i="53"/>
  <c r="T271" i="53"/>
  <c r="S271" i="53"/>
  <c r="R271" i="53"/>
  <c r="Q271" i="53"/>
  <c r="P271" i="53"/>
  <c r="O271" i="53"/>
  <c r="K271" i="53"/>
  <c r="J271" i="53"/>
  <c r="I271" i="53"/>
  <c r="H271" i="53"/>
  <c r="G271" i="53"/>
  <c r="G272" i="53" s="1"/>
  <c r="G270" i="53"/>
  <c r="H270" i="53" s="1"/>
  <c r="I270" i="53" s="1"/>
  <c r="J270" i="53" s="1"/>
  <c r="K270" i="53" s="1"/>
  <c r="L270" i="53" s="1"/>
  <c r="AD269" i="53"/>
  <c r="AC269" i="53"/>
  <c r="AB269" i="53"/>
  <c r="AA269" i="53"/>
  <c r="X269" i="53"/>
  <c r="W269" i="53"/>
  <c r="V269" i="53"/>
  <c r="U269" i="53"/>
  <c r="S269" i="53"/>
  <c r="R269" i="53"/>
  <c r="Q269" i="53"/>
  <c r="P269" i="53"/>
  <c r="O269" i="53"/>
  <c r="K269" i="53"/>
  <c r="J269" i="53"/>
  <c r="I269" i="53"/>
  <c r="H269" i="53"/>
  <c r="G269" i="53"/>
  <c r="AD267" i="53"/>
  <c r="AC267" i="53"/>
  <c r="AB267" i="53"/>
  <c r="AA267" i="53"/>
  <c r="Z267" i="53"/>
  <c r="Y267" i="53"/>
  <c r="X267" i="53"/>
  <c r="W267" i="53"/>
  <c r="V267" i="53"/>
  <c r="U267" i="53"/>
  <c r="T267" i="53"/>
  <c r="S267" i="53"/>
  <c r="R267" i="53"/>
  <c r="Q267" i="53"/>
  <c r="P267" i="53"/>
  <c r="O267" i="53"/>
  <c r="N267" i="53"/>
  <c r="M267" i="53"/>
  <c r="L267" i="53"/>
  <c r="K267" i="53"/>
  <c r="J267" i="53"/>
  <c r="I267" i="53"/>
  <c r="H267" i="53"/>
  <c r="G267" i="53"/>
  <c r="G268" i="53" s="1"/>
  <c r="H268" i="53" s="1"/>
  <c r="I268" i="53" s="1"/>
  <c r="J268" i="53" s="1"/>
  <c r="K268" i="53" s="1"/>
  <c r="L268" i="53" s="1"/>
  <c r="M268" i="53" s="1"/>
  <c r="N268" i="53" s="1"/>
  <c r="O268" i="53" s="1"/>
  <c r="P268" i="53" s="1"/>
  <c r="Q268" i="53" s="1"/>
  <c r="R268" i="53" s="1"/>
  <c r="S268" i="53" s="1"/>
  <c r="T268" i="53" s="1"/>
  <c r="U268" i="53" s="1"/>
  <c r="V268" i="53" s="1"/>
  <c r="W268" i="53" s="1"/>
  <c r="X268" i="53" s="1"/>
  <c r="Y268" i="53" s="1"/>
  <c r="Z268" i="53" s="1"/>
  <c r="AA268" i="53" s="1"/>
  <c r="AB268" i="53" s="1"/>
  <c r="AC268" i="53" s="1"/>
  <c r="AD268" i="53" s="1"/>
  <c r="G266" i="53"/>
  <c r="AD265" i="53"/>
  <c r="AC265" i="53"/>
  <c r="AB265" i="53"/>
  <c r="AA265" i="53"/>
  <c r="Z265" i="53"/>
  <c r="Y265" i="53"/>
  <c r="X265" i="53"/>
  <c r="W265" i="53"/>
  <c r="V265" i="53"/>
  <c r="S265" i="53"/>
  <c r="R265" i="53"/>
  <c r="Q265" i="53"/>
  <c r="P265" i="53"/>
  <c r="O265" i="53"/>
  <c r="N265" i="53"/>
  <c r="M265" i="53"/>
  <c r="L265" i="53"/>
  <c r="K265" i="53"/>
  <c r="J265" i="53"/>
  <c r="I265" i="53"/>
  <c r="H265" i="53"/>
  <c r="G265" i="53"/>
  <c r="AD263" i="53"/>
  <c r="AC263" i="53"/>
  <c r="AB263" i="53"/>
  <c r="AA263" i="53"/>
  <c r="Z263" i="53"/>
  <c r="Y263" i="53"/>
  <c r="X263" i="53"/>
  <c r="W263" i="53"/>
  <c r="V263" i="53"/>
  <c r="U263" i="53"/>
  <c r="T263" i="53"/>
  <c r="S263" i="53"/>
  <c r="R263" i="53"/>
  <c r="Q263" i="53"/>
  <c r="P263" i="53"/>
  <c r="O263" i="53"/>
  <c r="N263" i="53"/>
  <c r="M263" i="53"/>
  <c r="L263" i="53"/>
  <c r="K263" i="53"/>
  <c r="J263" i="53"/>
  <c r="I263" i="53"/>
  <c r="H263" i="53"/>
  <c r="G263" i="53"/>
  <c r="G264" i="53" s="1"/>
  <c r="H264" i="53" s="1"/>
  <c r="I264" i="53" s="1"/>
  <c r="J264" i="53" s="1"/>
  <c r="K264" i="53" s="1"/>
  <c r="L264" i="53" s="1"/>
  <c r="M264" i="53" s="1"/>
  <c r="N264" i="53" s="1"/>
  <c r="O264" i="53" s="1"/>
  <c r="P264" i="53" s="1"/>
  <c r="Q264" i="53" s="1"/>
  <c r="R264" i="53" s="1"/>
  <c r="S264" i="53" s="1"/>
  <c r="T264" i="53" s="1"/>
  <c r="U264" i="53" s="1"/>
  <c r="V264" i="53" s="1"/>
  <c r="W264" i="53" s="1"/>
  <c r="X264" i="53" s="1"/>
  <c r="Y264" i="53" s="1"/>
  <c r="Z264" i="53" s="1"/>
  <c r="AA264" i="53" s="1"/>
  <c r="AB264" i="53" s="1"/>
  <c r="AC264" i="53" s="1"/>
  <c r="AD264" i="53" s="1"/>
  <c r="AD261" i="53"/>
  <c r="AC261" i="53"/>
  <c r="AB261" i="53"/>
  <c r="AA261" i="53"/>
  <c r="Z261" i="53"/>
  <c r="Y261" i="53"/>
  <c r="X261" i="53"/>
  <c r="W261" i="53"/>
  <c r="V261" i="53"/>
  <c r="U261" i="53"/>
  <c r="T261" i="53"/>
  <c r="S261" i="53"/>
  <c r="R261" i="53"/>
  <c r="Q261" i="53"/>
  <c r="P261" i="53"/>
  <c r="O261" i="53"/>
  <c r="N261" i="53"/>
  <c r="M261" i="53"/>
  <c r="L261" i="53"/>
  <c r="K261" i="53"/>
  <c r="J261" i="53"/>
  <c r="I261" i="53"/>
  <c r="H261" i="53"/>
  <c r="G261" i="53"/>
  <c r="G262" i="53" s="1"/>
  <c r="AD259" i="53"/>
  <c r="AC259" i="53"/>
  <c r="AB259" i="53"/>
  <c r="AA259" i="53"/>
  <c r="Z259" i="53"/>
  <c r="Y259" i="53"/>
  <c r="X259" i="53"/>
  <c r="W259" i="53"/>
  <c r="V259" i="53"/>
  <c r="U259" i="53"/>
  <c r="T259" i="53"/>
  <c r="S259" i="53"/>
  <c r="R259" i="53"/>
  <c r="Q259" i="53"/>
  <c r="P259" i="53"/>
  <c r="O259" i="53"/>
  <c r="N259" i="53"/>
  <c r="M259" i="53"/>
  <c r="L259" i="53"/>
  <c r="K259" i="53"/>
  <c r="J259" i="53"/>
  <c r="I259" i="53"/>
  <c r="H259" i="53"/>
  <c r="G259" i="53"/>
  <c r="G260" i="53" s="1"/>
  <c r="AD257" i="53"/>
  <c r="AC257" i="53"/>
  <c r="AB257" i="53"/>
  <c r="AA257" i="53"/>
  <c r="Z257" i="53"/>
  <c r="Y257" i="53"/>
  <c r="X257" i="53"/>
  <c r="W257" i="53"/>
  <c r="V257" i="53"/>
  <c r="U257" i="53"/>
  <c r="T257" i="53"/>
  <c r="S257" i="53"/>
  <c r="R257" i="53"/>
  <c r="Q257" i="53"/>
  <c r="P257" i="53"/>
  <c r="O257" i="53"/>
  <c r="N257" i="53"/>
  <c r="M257" i="53"/>
  <c r="L257" i="53"/>
  <c r="K257" i="53"/>
  <c r="J257" i="53"/>
  <c r="I257" i="53"/>
  <c r="H257" i="53"/>
  <c r="G257" i="53"/>
  <c r="G258" i="53" s="1"/>
  <c r="H258" i="53" s="1"/>
  <c r="I258" i="53" s="1"/>
  <c r="J258" i="53" s="1"/>
  <c r="K258" i="53" s="1"/>
  <c r="L258" i="53" s="1"/>
  <c r="M258" i="53" s="1"/>
  <c r="N258" i="53" s="1"/>
  <c r="O258" i="53" s="1"/>
  <c r="P258" i="53" s="1"/>
  <c r="Q258" i="53" s="1"/>
  <c r="R258" i="53" s="1"/>
  <c r="S258" i="53" s="1"/>
  <c r="T258" i="53" s="1"/>
  <c r="U258" i="53" s="1"/>
  <c r="V258" i="53" s="1"/>
  <c r="W258" i="53" s="1"/>
  <c r="X258" i="53" s="1"/>
  <c r="Y258" i="53" s="1"/>
  <c r="Z258" i="53" s="1"/>
  <c r="AA258" i="53" s="1"/>
  <c r="AB258" i="53" s="1"/>
  <c r="AC258" i="53" s="1"/>
  <c r="AD258" i="53" s="1"/>
  <c r="AD255" i="53"/>
  <c r="AC255" i="53"/>
  <c r="AB255" i="53"/>
  <c r="AA255" i="53"/>
  <c r="Z255" i="53"/>
  <c r="Y255" i="53"/>
  <c r="X255" i="53"/>
  <c r="W255" i="53"/>
  <c r="V255" i="53"/>
  <c r="U255" i="53"/>
  <c r="T255" i="53"/>
  <c r="S255" i="53"/>
  <c r="R255" i="53"/>
  <c r="Q255" i="53"/>
  <c r="P255" i="53"/>
  <c r="O255" i="53"/>
  <c r="N255" i="53"/>
  <c r="M255" i="53"/>
  <c r="L255" i="53"/>
  <c r="K255" i="53"/>
  <c r="J255" i="53"/>
  <c r="I255" i="53"/>
  <c r="H255" i="53"/>
  <c r="G255" i="53"/>
  <c r="G256" i="53" s="1"/>
  <c r="H256" i="53" s="1"/>
  <c r="I256" i="53" s="1"/>
  <c r="J256" i="53" s="1"/>
  <c r="K256" i="53" s="1"/>
  <c r="L256" i="53" s="1"/>
  <c r="M256" i="53" s="1"/>
  <c r="N256" i="53" s="1"/>
  <c r="O256" i="53" s="1"/>
  <c r="P256" i="53" s="1"/>
  <c r="Q256" i="53" s="1"/>
  <c r="R256" i="53" s="1"/>
  <c r="S256" i="53" s="1"/>
  <c r="T256" i="53" s="1"/>
  <c r="U256" i="53" s="1"/>
  <c r="V256" i="53" s="1"/>
  <c r="W256" i="53" s="1"/>
  <c r="X256" i="53" s="1"/>
  <c r="Y256" i="53" s="1"/>
  <c r="Z256" i="53" s="1"/>
  <c r="AA256" i="53" s="1"/>
  <c r="AB256" i="53" s="1"/>
  <c r="AC256" i="53" s="1"/>
  <c r="AD256" i="53" s="1"/>
  <c r="AD253" i="53"/>
  <c r="AC253" i="53"/>
  <c r="AB253" i="53"/>
  <c r="AA253" i="53"/>
  <c r="Z253" i="53"/>
  <c r="Y253" i="53"/>
  <c r="X253" i="53"/>
  <c r="W253" i="53"/>
  <c r="V253" i="53"/>
  <c r="U253" i="53"/>
  <c r="T253" i="53"/>
  <c r="S253" i="53"/>
  <c r="R253" i="53"/>
  <c r="Q253" i="53"/>
  <c r="P253" i="53"/>
  <c r="O253" i="53"/>
  <c r="N253" i="53"/>
  <c r="M253" i="53"/>
  <c r="L253" i="53"/>
  <c r="K253" i="53"/>
  <c r="J253" i="53"/>
  <c r="I253" i="53"/>
  <c r="H253" i="53"/>
  <c r="G253" i="53"/>
  <c r="G254" i="53" s="1"/>
  <c r="AD251" i="53"/>
  <c r="AC251" i="53"/>
  <c r="AB251" i="53"/>
  <c r="AA251" i="53"/>
  <c r="Z251" i="53"/>
  <c r="Y251" i="53"/>
  <c r="X251" i="53"/>
  <c r="W251" i="53"/>
  <c r="V251" i="53"/>
  <c r="U251" i="53"/>
  <c r="T251" i="53"/>
  <c r="S251" i="53"/>
  <c r="R251" i="53"/>
  <c r="Q251" i="53"/>
  <c r="P251" i="53"/>
  <c r="O251" i="53"/>
  <c r="N251" i="53"/>
  <c r="M251" i="53"/>
  <c r="L251" i="53"/>
  <c r="K251" i="53"/>
  <c r="J251" i="53"/>
  <c r="I251" i="53"/>
  <c r="H251" i="53"/>
  <c r="G251" i="53"/>
  <c r="G252" i="53" s="1"/>
  <c r="AD249" i="53"/>
  <c r="AC249" i="53"/>
  <c r="AB249" i="53"/>
  <c r="AA249" i="53"/>
  <c r="Z249" i="53"/>
  <c r="Y249" i="53"/>
  <c r="X249" i="53"/>
  <c r="W249" i="53"/>
  <c r="V249" i="53"/>
  <c r="U249" i="53"/>
  <c r="T249" i="53"/>
  <c r="S249" i="53"/>
  <c r="R249" i="53"/>
  <c r="Q249" i="53"/>
  <c r="P249" i="53"/>
  <c r="O249" i="53"/>
  <c r="N249" i="53"/>
  <c r="M249" i="53"/>
  <c r="L249" i="53"/>
  <c r="K249" i="53"/>
  <c r="J249" i="53"/>
  <c r="I249" i="53"/>
  <c r="H249" i="53"/>
  <c r="G249" i="53"/>
  <c r="G250" i="53" s="1"/>
  <c r="H250" i="53" s="1"/>
  <c r="I250" i="53" s="1"/>
  <c r="J250" i="53" s="1"/>
  <c r="K250" i="53" s="1"/>
  <c r="L250" i="53" s="1"/>
  <c r="M250" i="53" s="1"/>
  <c r="N250" i="53" s="1"/>
  <c r="O250" i="53" s="1"/>
  <c r="P250" i="53" s="1"/>
  <c r="Q250" i="53" s="1"/>
  <c r="R250" i="53" s="1"/>
  <c r="S250" i="53" s="1"/>
  <c r="T250" i="53" s="1"/>
  <c r="U250" i="53" s="1"/>
  <c r="V250" i="53" s="1"/>
  <c r="W250" i="53" s="1"/>
  <c r="X250" i="53" s="1"/>
  <c r="Y250" i="53" s="1"/>
  <c r="Z250" i="53" s="1"/>
  <c r="AA250" i="53" s="1"/>
  <c r="AB250" i="53" s="1"/>
  <c r="AC250" i="53" s="1"/>
  <c r="AD250" i="53" s="1"/>
  <c r="AD247" i="53"/>
  <c r="AC247" i="53"/>
  <c r="AB247" i="53"/>
  <c r="AA247" i="53"/>
  <c r="Z247" i="53"/>
  <c r="Y247" i="53"/>
  <c r="X247" i="53"/>
  <c r="W247" i="53"/>
  <c r="V247" i="53"/>
  <c r="U247" i="53"/>
  <c r="T247" i="53"/>
  <c r="S247" i="53"/>
  <c r="R247" i="53"/>
  <c r="Q247" i="53"/>
  <c r="P247" i="53"/>
  <c r="O247" i="53"/>
  <c r="N247" i="53"/>
  <c r="M247" i="53"/>
  <c r="L247" i="53"/>
  <c r="K247" i="53"/>
  <c r="J247" i="53"/>
  <c r="I247" i="53"/>
  <c r="H247" i="53"/>
  <c r="G247" i="53"/>
  <c r="G248" i="53" s="1"/>
  <c r="H248" i="53" s="1"/>
  <c r="I248" i="53" s="1"/>
  <c r="J248" i="53" s="1"/>
  <c r="K248" i="53" s="1"/>
  <c r="L248" i="53" s="1"/>
  <c r="M248" i="53" s="1"/>
  <c r="N248" i="53" s="1"/>
  <c r="O248" i="53" s="1"/>
  <c r="P248" i="53" s="1"/>
  <c r="Q248" i="53" s="1"/>
  <c r="R248" i="53" s="1"/>
  <c r="S248" i="53" s="1"/>
  <c r="T248" i="53" s="1"/>
  <c r="U248" i="53" s="1"/>
  <c r="V248" i="53" s="1"/>
  <c r="W248" i="53" s="1"/>
  <c r="X248" i="53" s="1"/>
  <c r="Y248" i="53" s="1"/>
  <c r="Z248" i="53" s="1"/>
  <c r="AA248" i="53" s="1"/>
  <c r="AB248" i="53" s="1"/>
  <c r="AC248" i="53" s="1"/>
  <c r="AD248" i="53" s="1"/>
  <c r="AD245" i="53"/>
  <c r="AC245" i="53"/>
  <c r="AB245" i="53"/>
  <c r="AA245" i="53"/>
  <c r="Z245" i="53"/>
  <c r="Y245" i="53"/>
  <c r="X245" i="53"/>
  <c r="W245" i="53"/>
  <c r="V245" i="53"/>
  <c r="U245" i="53"/>
  <c r="T245" i="53"/>
  <c r="S245" i="53"/>
  <c r="R245" i="53"/>
  <c r="Q245" i="53"/>
  <c r="P245" i="53"/>
  <c r="O245" i="53"/>
  <c r="N245" i="53"/>
  <c r="M245" i="53"/>
  <c r="L245" i="53"/>
  <c r="K245" i="53"/>
  <c r="J245" i="53"/>
  <c r="I245" i="53"/>
  <c r="H245" i="53"/>
  <c r="G245" i="53"/>
  <c r="G246" i="53" s="1"/>
  <c r="H246" i="53" s="1"/>
  <c r="I246" i="53" s="1"/>
  <c r="J246" i="53" s="1"/>
  <c r="K246" i="53" s="1"/>
  <c r="L246" i="53" s="1"/>
  <c r="M246" i="53" s="1"/>
  <c r="N246" i="53" s="1"/>
  <c r="O246" i="53" s="1"/>
  <c r="P246" i="53" s="1"/>
  <c r="Q246" i="53" s="1"/>
  <c r="R246" i="53" s="1"/>
  <c r="S246" i="53" s="1"/>
  <c r="T246" i="53" s="1"/>
  <c r="U246" i="53" s="1"/>
  <c r="V246" i="53" s="1"/>
  <c r="W246" i="53" s="1"/>
  <c r="X246" i="53" s="1"/>
  <c r="Y246" i="53" s="1"/>
  <c r="Z246" i="53" s="1"/>
  <c r="AA246" i="53" s="1"/>
  <c r="AB246" i="53" s="1"/>
  <c r="AC246" i="53" s="1"/>
  <c r="AD246" i="53" s="1"/>
  <c r="AD243" i="53"/>
  <c r="AC243" i="53"/>
  <c r="AB243" i="53"/>
  <c r="AA243" i="53"/>
  <c r="Z243" i="53"/>
  <c r="Y243" i="53"/>
  <c r="X243" i="53"/>
  <c r="W243" i="53"/>
  <c r="V243" i="53"/>
  <c r="U243" i="53"/>
  <c r="T243" i="53"/>
  <c r="S243" i="53"/>
  <c r="R243" i="53"/>
  <c r="Q243" i="53"/>
  <c r="P243" i="53"/>
  <c r="O243" i="53"/>
  <c r="N243" i="53"/>
  <c r="M243" i="53"/>
  <c r="L243" i="53"/>
  <c r="K243" i="53"/>
  <c r="J243" i="53"/>
  <c r="I243" i="53"/>
  <c r="H243" i="53"/>
  <c r="G243" i="53"/>
  <c r="G244" i="53" s="1"/>
  <c r="AD241" i="53"/>
  <c r="AC241" i="53"/>
  <c r="AB241" i="53"/>
  <c r="AA241" i="53"/>
  <c r="Z241" i="53"/>
  <c r="Y241" i="53"/>
  <c r="X241" i="53"/>
  <c r="W241" i="53"/>
  <c r="V241" i="53"/>
  <c r="U241" i="53"/>
  <c r="T241" i="53"/>
  <c r="S241" i="53"/>
  <c r="R241" i="53"/>
  <c r="Q241" i="53"/>
  <c r="P241" i="53"/>
  <c r="O241" i="53"/>
  <c r="N241" i="53"/>
  <c r="M241" i="53"/>
  <c r="L241" i="53"/>
  <c r="J241" i="53"/>
  <c r="I241" i="53"/>
  <c r="H241" i="53"/>
  <c r="G241" i="53"/>
  <c r="G242" i="53" s="1"/>
  <c r="H242" i="53" s="1"/>
  <c r="I242" i="53" s="1"/>
  <c r="J242" i="53" s="1"/>
  <c r="G240" i="53"/>
  <c r="H239" i="53" s="1"/>
  <c r="H240" i="53" s="1"/>
  <c r="I240" i="53" s="1"/>
  <c r="J240" i="53" s="1"/>
  <c r="K240" i="53" s="1"/>
  <c r="L240" i="53" s="1"/>
  <c r="M240" i="53" s="1"/>
  <c r="N240" i="53" s="1"/>
  <c r="O240" i="53" s="1"/>
  <c r="P240" i="53" s="1"/>
  <c r="Q240" i="53" s="1"/>
  <c r="R240" i="53" s="1"/>
  <c r="S240" i="53" s="1"/>
  <c r="T240" i="53" s="1"/>
  <c r="U240" i="53" s="1"/>
  <c r="V240" i="53" s="1"/>
  <c r="W240" i="53" s="1"/>
  <c r="X240" i="53" s="1"/>
  <c r="Y240" i="53" s="1"/>
  <c r="Z240" i="53" s="1"/>
  <c r="AA240" i="53" s="1"/>
  <c r="AB240" i="53" s="1"/>
  <c r="AC240" i="53" s="1"/>
  <c r="AD240" i="53" s="1"/>
  <c r="AD239" i="53"/>
  <c r="AC239" i="53"/>
  <c r="AB239" i="53"/>
  <c r="AA239" i="53"/>
  <c r="Z239" i="53"/>
  <c r="Y239" i="53"/>
  <c r="X239" i="53"/>
  <c r="W239" i="53"/>
  <c r="V239" i="53"/>
  <c r="U239" i="53"/>
  <c r="T239" i="53"/>
  <c r="S239" i="53"/>
  <c r="R239" i="53"/>
  <c r="Q239" i="53"/>
  <c r="P239" i="53"/>
  <c r="O239" i="53"/>
  <c r="N239" i="53"/>
  <c r="M239" i="53"/>
  <c r="L239" i="53"/>
  <c r="K239" i="53"/>
  <c r="J239" i="53"/>
  <c r="I239" i="53"/>
  <c r="AD237" i="53"/>
  <c r="AC237" i="53"/>
  <c r="AB237" i="53"/>
  <c r="AA237" i="53"/>
  <c r="Z237" i="53"/>
  <c r="Y237" i="53"/>
  <c r="X237" i="53"/>
  <c r="W237" i="53"/>
  <c r="V237" i="53"/>
  <c r="U237" i="53"/>
  <c r="T237" i="53"/>
  <c r="S237" i="53"/>
  <c r="R237" i="53"/>
  <c r="Q237" i="53"/>
  <c r="P237" i="53"/>
  <c r="O237" i="53"/>
  <c r="N237" i="53"/>
  <c r="M237" i="53"/>
  <c r="L237" i="53"/>
  <c r="K237" i="53"/>
  <c r="J237" i="53"/>
  <c r="I237" i="53"/>
  <c r="H237" i="53"/>
  <c r="G237" i="53"/>
  <c r="G238" i="53" s="1"/>
  <c r="H238" i="53" s="1"/>
  <c r="I238" i="53" s="1"/>
  <c r="J238" i="53" s="1"/>
  <c r="K238" i="53" s="1"/>
  <c r="L238" i="53" s="1"/>
  <c r="M238" i="53" s="1"/>
  <c r="N238" i="53" s="1"/>
  <c r="O238" i="53" s="1"/>
  <c r="P238" i="53" s="1"/>
  <c r="Q238" i="53" s="1"/>
  <c r="R238" i="53" s="1"/>
  <c r="S238" i="53" s="1"/>
  <c r="T238" i="53" s="1"/>
  <c r="U238" i="53" s="1"/>
  <c r="V238" i="53" s="1"/>
  <c r="W238" i="53" s="1"/>
  <c r="X238" i="53" s="1"/>
  <c r="Y238" i="53" s="1"/>
  <c r="Z238" i="53" s="1"/>
  <c r="AA238" i="53" s="1"/>
  <c r="AB238" i="53" s="1"/>
  <c r="AC238" i="53" s="1"/>
  <c r="AD238" i="53" s="1"/>
  <c r="AD235" i="53"/>
  <c r="AC235" i="53"/>
  <c r="AB235" i="53"/>
  <c r="AA235" i="53"/>
  <c r="Z235" i="53"/>
  <c r="Y235" i="53"/>
  <c r="X235" i="53"/>
  <c r="W235" i="53"/>
  <c r="V235" i="53"/>
  <c r="U235" i="53"/>
  <c r="T235" i="53"/>
  <c r="S235" i="53"/>
  <c r="R235" i="53"/>
  <c r="Q235" i="53"/>
  <c r="P235" i="53"/>
  <c r="O235" i="53"/>
  <c r="N235" i="53"/>
  <c r="M235" i="53"/>
  <c r="L235" i="53"/>
  <c r="K235" i="53"/>
  <c r="J235" i="53"/>
  <c r="I235" i="53"/>
  <c r="H235" i="53"/>
  <c r="G235" i="53"/>
  <c r="G236" i="53" s="1"/>
  <c r="H236" i="53" s="1"/>
  <c r="I236" i="53" s="1"/>
  <c r="J236" i="53" s="1"/>
  <c r="K236" i="53" s="1"/>
  <c r="L236" i="53" s="1"/>
  <c r="M236" i="53" s="1"/>
  <c r="N236" i="53" s="1"/>
  <c r="O236" i="53" s="1"/>
  <c r="P236" i="53" s="1"/>
  <c r="Q236" i="53" s="1"/>
  <c r="R236" i="53" s="1"/>
  <c r="S236" i="53" s="1"/>
  <c r="T236" i="53" s="1"/>
  <c r="U236" i="53" s="1"/>
  <c r="V236" i="53" s="1"/>
  <c r="W236" i="53" s="1"/>
  <c r="X236" i="53" s="1"/>
  <c r="Y236" i="53" s="1"/>
  <c r="Z236" i="53" s="1"/>
  <c r="AA236" i="53" s="1"/>
  <c r="AB236" i="53" s="1"/>
  <c r="AC236" i="53" s="1"/>
  <c r="AD236" i="53" s="1"/>
  <c r="AD233" i="53"/>
  <c r="AC233" i="53"/>
  <c r="AB233" i="53"/>
  <c r="AA233" i="53"/>
  <c r="Z233" i="53"/>
  <c r="Y233" i="53"/>
  <c r="X233" i="53"/>
  <c r="W233" i="53"/>
  <c r="V233" i="53"/>
  <c r="U233" i="53"/>
  <c r="T233" i="53"/>
  <c r="S233" i="53"/>
  <c r="R233" i="53"/>
  <c r="Q233" i="53"/>
  <c r="P233" i="53"/>
  <c r="O233" i="53"/>
  <c r="N233" i="53"/>
  <c r="M233" i="53"/>
  <c r="L233" i="53"/>
  <c r="K233" i="53"/>
  <c r="J233" i="53"/>
  <c r="I233" i="53"/>
  <c r="H233" i="53"/>
  <c r="G233" i="53"/>
  <c r="G234" i="53" s="1"/>
  <c r="H234" i="53" s="1"/>
  <c r="I234" i="53" s="1"/>
  <c r="J234" i="53" s="1"/>
  <c r="K234" i="53" s="1"/>
  <c r="L234" i="53" s="1"/>
  <c r="M234" i="53" s="1"/>
  <c r="N234" i="53" s="1"/>
  <c r="O234" i="53" s="1"/>
  <c r="P234" i="53" s="1"/>
  <c r="Q234" i="53" s="1"/>
  <c r="R234" i="53" s="1"/>
  <c r="S234" i="53" s="1"/>
  <c r="T234" i="53" s="1"/>
  <c r="U234" i="53" s="1"/>
  <c r="V234" i="53" s="1"/>
  <c r="W234" i="53" s="1"/>
  <c r="X234" i="53" s="1"/>
  <c r="Y234" i="53" s="1"/>
  <c r="Z234" i="53" s="1"/>
  <c r="AA234" i="53" s="1"/>
  <c r="AB234" i="53" s="1"/>
  <c r="AC234" i="53" s="1"/>
  <c r="AD234" i="53" s="1"/>
  <c r="AD231" i="53"/>
  <c r="AC231" i="53"/>
  <c r="AB231" i="53"/>
  <c r="AA231" i="53"/>
  <c r="Z231" i="53"/>
  <c r="Y231" i="53"/>
  <c r="X231" i="53"/>
  <c r="W231" i="53"/>
  <c r="V231" i="53"/>
  <c r="U231" i="53"/>
  <c r="T231" i="53"/>
  <c r="S231" i="53"/>
  <c r="R231" i="53"/>
  <c r="Q231" i="53"/>
  <c r="P231" i="53"/>
  <c r="O231" i="53"/>
  <c r="N231" i="53"/>
  <c r="M231" i="53"/>
  <c r="L231" i="53"/>
  <c r="K231" i="53"/>
  <c r="J231" i="53"/>
  <c r="I231" i="53"/>
  <c r="H231" i="53"/>
  <c r="G231" i="53"/>
  <c r="G232" i="53" s="1"/>
  <c r="H232" i="53" s="1"/>
  <c r="I232" i="53" s="1"/>
  <c r="J232" i="53" s="1"/>
  <c r="K232" i="53" s="1"/>
  <c r="L232" i="53" s="1"/>
  <c r="M232" i="53" s="1"/>
  <c r="N232" i="53" s="1"/>
  <c r="O232" i="53" s="1"/>
  <c r="P232" i="53" s="1"/>
  <c r="Q232" i="53" s="1"/>
  <c r="R232" i="53" s="1"/>
  <c r="S232" i="53" s="1"/>
  <c r="T232" i="53" s="1"/>
  <c r="U232" i="53" s="1"/>
  <c r="V232" i="53" s="1"/>
  <c r="W232" i="53" s="1"/>
  <c r="X232" i="53" s="1"/>
  <c r="Y232" i="53" s="1"/>
  <c r="Z232" i="53" s="1"/>
  <c r="AA232" i="53" s="1"/>
  <c r="AB232" i="53" s="1"/>
  <c r="AC232" i="53" s="1"/>
  <c r="AD232" i="53" s="1"/>
  <c r="H230" i="53"/>
  <c r="I230" i="53" s="1"/>
  <c r="J230" i="53" s="1"/>
  <c r="K230" i="53" s="1"/>
  <c r="L230" i="53" s="1"/>
  <c r="M230" i="53" s="1"/>
  <c r="N230" i="53" s="1"/>
  <c r="O230" i="53" s="1"/>
  <c r="P230" i="53" s="1"/>
  <c r="Q230" i="53" s="1"/>
  <c r="R230" i="53" s="1"/>
  <c r="S230" i="53" s="1"/>
  <c r="T230" i="53" s="1"/>
  <c r="U230" i="53" s="1"/>
  <c r="V230" i="53" s="1"/>
  <c r="W230" i="53" s="1"/>
  <c r="X230" i="53" s="1"/>
  <c r="Y230" i="53" s="1"/>
  <c r="Z230" i="53" s="1"/>
  <c r="AA230" i="53" s="1"/>
  <c r="AB230" i="53" s="1"/>
  <c r="AC230" i="53" s="1"/>
  <c r="AD230" i="53" s="1"/>
  <c r="G227" i="53"/>
  <c r="G228" i="53" s="1"/>
  <c r="H228" i="53" s="1"/>
  <c r="I228" i="53" s="1"/>
  <c r="J228" i="53" s="1"/>
  <c r="K228" i="53" s="1"/>
  <c r="L228" i="53" s="1"/>
  <c r="M228" i="53" s="1"/>
  <c r="N228" i="53" s="1"/>
  <c r="O228" i="53" s="1"/>
  <c r="P228" i="53" s="1"/>
  <c r="Q228" i="53" s="1"/>
  <c r="R228" i="53" s="1"/>
  <c r="S228" i="53" s="1"/>
  <c r="T228" i="53" s="1"/>
  <c r="U228" i="53" s="1"/>
  <c r="V228" i="53" s="1"/>
  <c r="W228" i="53" s="1"/>
  <c r="X228" i="53" s="1"/>
  <c r="Y228" i="53" s="1"/>
  <c r="Z228" i="53" s="1"/>
  <c r="AA228" i="53" s="1"/>
  <c r="AB228" i="53" s="1"/>
  <c r="AC228" i="53" s="1"/>
  <c r="AD228" i="53" s="1"/>
  <c r="G225" i="53"/>
  <c r="G226" i="53" s="1"/>
  <c r="H226" i="53" s="1"/>
  <c r="I226" i="53" s="1"/>
  <c r="J226" i="53" s="1"/>
  <c r="K226" i="53" s="1"/>
  <c r="L226" i="53" s="1"/>
  <c r="M226" i="53" s="1"/>
  <c r="N226" i="53" s="1"/>
  <c r="O226" i="53" s="1"/>
  <c r="P226" i="53" s="1"/>
  <c r="Q226" i="53" s="1"/>
  <c r="R226" i="53" s="1"/>
  <c r="S226" i="53" s="1"/>
  <c r="T226" i="53" s="1"/>
  <c r="U226" i="53" s="1"/>
  <c r="V226" i="53" s="1"/>
  <c r="W226" i="53" s="1"/>
  <c r="X226" i="53" s="1"/>
  <c r="Y226" i="53" s="1"/>
  <c r="Z226" i="53" s="1"/>
  <c r="AA226" i="53" s="1"/>
  <c r="AB226" i="53" s="1"/>
  <c r="AC226" i="53" s="1"/>
  <c r="AD226" i="53" s="1"/>
  <c r="AD223" i="53"/>
  <c r="AC223" i="53"/>
  <c r="AB223" i="53"/>
  <c r="AA223" i="53"/>
  <c r="Z223" i="53"/>
  <c r="Y223" i="53"/>
  <c r="X223" i="53"/>
  <c r="W223" i="53"/>
  <c r="V223" i="53"/>
  <c r="U223" i="53"/>
  <c r="T223" i="53"/>
  <c r="S223" i="53"/>
  <c r="R223" i="53"/>
  <c r="Q223" i="53"/>
  <c r="P223" i="53"/>
  <c r="O223" i="53"/>
  <c r="N223" i="53"/>
  <c r="M223" i="53"/>
  <c r="I223" i="53"/>
  <c r="H223" i="53"/>
  <c r="G223" i="53"/>
  <c r="G224" i="53" s="1"/>
  <c r="H224" i="53" s="1"/>
  <c r="I224" i="53" s="1"/>
  <c r="J224" i="53" s="1"/>
  <c r="AC221" i="53"/>
  <c r="AB221" i="53"/>
  <c r="AA221" i="53"/>
  <c r="Z221" i="53"/>
  <c r="Y221" i="53"/>
  <c r="X221" i="53"/>
  <c r="W221" i="53"/>
  <c r="V221" i="53"/>
  <c r="U221" i="53"/>
  <c r="T221" i="53"/>
  <c r="S221" i="53"/>
  <c r="R221" i="53"/>
  <c r="Q221" i="53"/>
  <c r="P221" i="53"/>
  <c r="O221" i="53"/>
  <c r="N221" i="53"/>
  <c r="M221" i="53"/>
  <c r="I221" i="53"/>
  <c r="H221" i="53"/>
  <c r="G221" i="53"/>
  <c r="G222" i="53" s="1"/>
  <c r="H222" i="53" s="1"/>
  <c r="I222" i="53" s="1"/>
  <c r="AC219" i="53"/>
  <c r="AB219" i="53"/>
  <c r="AA219" i="53"/>
  <c r="Z219" i="53"/>
  <c r="Y219" i="53"/>
  <c r="X219" i="53"/>
  <c r="W219" i="53"/>
  <c r="V219" i="53"/>
  <c r="U219" i="53"/>
  <c r="T219" i="53"/>
  <c r="S219" i="53"/>
  <c r="R219" i="53"/>
  <c r="Q219" i="53"/>
  <c r="P219" i="53"/>
  <c r="O219" i="53"/>
  <c r="N219" i="53"/>
  <c r="M219" i="53"/>
  <c r="L219" i="53"/>
  <c r="J219" i="53"/>
  <c r="I219" i="53"/>
  <c r="H219" i="53"/>
  <c r="G219" i="53"/>
  <c r="G220" i="53" s="1"/>
  <c r="H220" i="53" s="1"/>
  <c r="I220" i="53" s="1"/>
  <c r="J220" i="53" s="1"/>
  <c r="AB217" i="53"/>
  <c r="AA217" i="53"/>
  <c r="Z217" i="53"/>
  <c r="Y217" i="53"/>
  <c r="X217" i="53"/>
  <c r="W217" i="53"/>
  <c r="V217" i="53"/>
  <c r="U217" i="53"/>
  <c r="T217" i="53"/>
  <c r="S217" i="53"/>
  <c r="R217" i="53"/>
  <c r="Q217" i="53"/>
  <c r="P217" i="53"/>
  <c r="O217" i="53"/>
  <c r="N217" i="53"/>
  <c r="M217" i="53"/>
  <c r="L217" i="53"/>
  <c r="I217" i="53"/>
  <c r="G217" i="53"/>
  <c r="G218" i="53" s="1"/>
  <c r="H218" i="53" s="1"/>
  <c r="AD215" i="53"/>
  <c r="AC215" i="53"/>
  <c r="AB215" i="53"/>
  <c r="AA215" i="53"/>
  <c r="Z215" i="53"/>
  <c r="Y215" i="53"/>
  <c r="X215" i="53"/>
  <c r="W215" i="53"/>
  <c r="V215" i="53"/>
  <c r="U215" i="53"/>
  <c r="T215" i="53"/>
  <c r="S215" i="53"/>
  <c r="R215" i="53"/>
  <c r="Q215" i="53"/>
  <c r="P215" i="53"/>
  <c r="O215" i="53"/>
  <c r="N215" i="53"/>
  <c r="M215" i="53"/>
  <c r="L215" i="53"/>
  <c r="K215" i="53"/>
  <c r="J215" i="53"/>
  <c r="I215" i="53"/>
  <c r="H215" i="53"/>
  <c r="G215" i="53"/>
  <c r="G216" i="53" s="1"/>
  <c r="H216" i="53" s="1"/>
  <c r="I216" i="53" s="1"/>
  <c r="J216" i="53" s="1"/>
  <c r="K216" i="53" s="1"/>
  <c r="L216" i="53" s="1"/>
  <c r="M216" i="53" s="1"/>
  <c r="N216" i="53" s="1"/>
  <c r="O216" i="53" s="1"/>
  <c r="P216" i="53" s="1"/>
  <c r="Q216" i="53" s="1"/>
  <c r="R216" i="53" s="1"/>
  <c r="S216" i="53" s="1"/>
  <c r="T216" i="53" s="1"/>
  <c r="U216" i="53" s="1"/>
  <c r="V216" i="53" s="1"/>
  <c r="W216" i="53" s="1"/>
  <c r="X216" i="53" s="1"/>
  <c r="Y216" i="53" s="1"/>
  <c r="Z216" i="53" s="1"/>
  <c r="AA216" i="53" s="1"/>
  <c r="AB216" i="53" s="1"/>
  <c r="AC216" i="53" s="1"/>
  <c r="AD216" i="53" s="1"/>
  <c r="AD211" i="53"/>
  <c r="AC211" i="53"/>
  <c r="AB211" i="53"/>
  <c r="AA211" i="53"/>
  <c r="Z211" i="53"/>
  <c r="Y211" i="53"/>
  <c r="X211" i="53"/>
  <c r="W211" i="53"/>
  <c r="V211" i="53"/>
  <c r="U211" i="53"/>
  <c r="T211" i="53"/>
  <c r="S211" i="53"/>
  <c r="R211" i="53"/>
  <c r="Q211" i="53"/>
  <c r="AD209" i="53"/>
  <c r="AC209" i="53"/>
  <c r="AB209" i="53"/>
  <c r="AA209" i="53"/>
  <c r="Z209" i="53"/>
  <c r="Y209" i="53"/>
  <c r="X209" i="53"/>
  <c r="W209" i="53"/>
  <c r="V209" i="53"/>
  <c r="U209" i="53"/>
  <c r="T209" i="53"/>
  <c r="S209" i="53"/>
  <c r="R209" i="53"/>
  <c r="Q209" i="53"/>
  <c r="P209" i="53"/>
  <c r="O209" i="53"/>
  <c r="L209" i="53"/>
  <c r="K209" i="53"/>
  <c r="J209" i="53"/>
  <c r="I209" i="53"/>
  <c r="H209" i="53"/>
  <c r="G209" i="53"/>
  <c r="G210" i="53" s="1"/>
  <c r="H210" i="53" s="1"/>
  <c r="I210" i="53" s="1"/>
  <c r="J210" i="53" s="1"/>
  <c r="K210" i="53" s="1"/>
  <c r="L210" i="53" s="1"/>
  <c r="AD207" i="53"/>
  <c r="AC207" i="53"/>
  <c r="AB207" i="53"/>
  <c r="AA207" i="53"/>
  <c r="Z207" i="53"/>
  <c r="Y207" i="53"/>
  <c r="X207" i="53"/>
  <c r="W207" i="53"/>
  <c r="V207" i="53"/>
  <c r="U207" i="53"/>
  <c r="T207" i="53"/>
  <c r="S207" i="53"/>
  <c r="R207" i="53"/>
  <c r="Q207" i="53"/>
  <c r="P207" i="53"/>
  <c r="O207" i="53"/>
  <c r="M207" i="53"/>
  <c r="L207" i="53"/>
  <c r="K207" i="53"/>
  <c r="J207" i="53"/>
  <c r="I207" i="53"/>
  <c r="H207" i="53"/>
  <c r="G207" i="53"/>
  <c r="G208" i="53" s="1"/>
  <c r="H208" i="53" s="1"/>
  <c r="I208" i="53" s="1"/>
  <c r="J208" i="53" s="1"/>
  <c r="K208" i="53" s="1"/>
  <c r="L208" i="53" s="1"/>
  <c r="M208" i="53" s="1"/>
  <c r="G206" i="53"/>
  <c r="H206" i="53" s="1"/>
  <c r="I206" i="53" s="1"/>
  <c r="J206" i="53" s="1"/>
  <c r="K206" i="53" s="1"/>
  <c r="L206" i="53" s="1"/>
  <c r="M206" i="53" s="1"/>
  <c r="N206" i="53" s="1"/>
  <c r="O206" i="53" s="1"/>
  <c r="P206" i="53" s="1"/>
  <c r="Q206" i="53" s="1"/>
  <c r="R206" i="53" s="1"/>
  <c r="S206" i="53" s="1"/>
  <c r="T206" i="53" s="1"/>
  <c r="U206" i="53" s="1"/>
  <c r="V206" i="53" s="1"/>
  <c r="W206" i="53" s="1"/>
  <c r="X206" i="53" s="1"/>
  <c r="AD205" i="53"/>
  <c r="AC205" i="53"/>
  <c r="AB205" i="53"/>
  <c r="AA205" i="53"/>
  <c r="Z205" i="53"/>
  <c r="X205" i="53"/>
  <c r="W205" i="53"/>
  <c r="V205" i="53"/>
  <c r="U205" i="53"/>
  <c r="T205" i="53"/>
  <c r="S205" i="53"/>
  <c r="R205" i="53"/>
  <c r="Q205" i="53"/>
  <c r="P205" i="53"/>
  <c r="O205" i="53"/>
  <c r="N205" i="53"/>
  <c r="M205" i="53"/>
  <c r="L205" i="53"/>
  <c r="K205" i="53"/>
  <c r="J205" i="53"/>
  <c r="I205" i="53"/>
  <c r="H205" i="53"/>
  <c r="G205" i="53"/>
  <c r="AD203" i="53"/>
  <c r="AC203" i="53"/>
  <c r="AB203" i="53"/>
  <c r="AA203" i="53"/>
  <c r="Z203" i="53"/>
  <c r="Y203" i="53"/>
  <c r="X203" i="53"/>
  <c r="W203" i="53"/>
  <c r="V203" i="53"/>
  <c r="U203" i="53"/>
  <c r="T203" i="53"/>
  <c r="S203" i="53"/>
  <c r="R203" i="53"/>
  <c r="Q203" i="53"/>
  <c r="P203" i="53"/>
  <c r="O203" i="53"/>
  <c r="N203" i="53"/>
  <c r="M203" i="53"/>
  <c r="L203" i="53"/>
  <c r="K203" i="53"/>
  <c r="J203" i="53"/>
  <c r="I203" i="53"/>
  <c r="H203" i="53"/>
  <c r="G203" i="53"/>
  <c r="G204" i="53" s="1"/>
  <c r="H204" i="53" s="1"/>
  <c r="I204" i="53" s="1"/>
  <c r="J204" i="53" s="1"/>
  <c r="K204" i="53" s="1"/>
  <c r="L204" i="53" s="1"/>
  <c r="M204" i="53" s="1"/>
  <c r="N204" i="53" s="1"/>
  <c r="O204" i="53" s="1"/>
  <c r="P204" i="53" s="1"/>
  <c r="Q204" i="53" s="1"/>
  <c r="R204" i="53" s="1"/>
  <c r="S204" i="53" s="1"/>
  <c r="T204" i="53" s="1"/>
  <c r="U204" i="53" s="1"/>
  <c r="V204" i="53" s="1"/>
  <c r="W204" i="53" s="1"/>
  <c r="X204" i="53" s="1"/>
  <c r="Y204" i="53" s="1"/>
  <c r="Z204" i="53" s="1"/>
  <c r="AA204" i="53" s="1"/>
  <c r="AB204" i="53" s="1"/>
  <c r="AC204" i="53" s="1"/>
  <c r="AD204" i="53" s="1"/>
  <c r="AD201" i="53"/>
  <c r="AC201" i="53"/>
  <c r="AB201" i="53"/>
  <c r="AA201" i="53"/>
  <c r="Z201" i="53"/>
  <c r="Y201" i="53"/>
  <c r="X201" i="53"/>
  <c r="W201" i="53"/>
  <c r="V201" i="53"/>
  <c r="U201" i="53"/>
  <c r="T201" i="53"/>
  <c r="S201" i="53"/>
  <c r="R201" i="53"/>
  <c r="Q201" i="53"/>
  <c r="P201" i="53"/>
  <c r="O201" i="53"/>
  <c r="N201" i="53"/>
  <c r="M201" i="53"/>
  <c r="L201" i="53"/>
  <c r="K201" i="53"/>
  <c r="J201" i="53"/>
  <c r="I201" i="53"/>
  <c r="H201" i="53"/>
  <c r="G201" i="53"/>
  <c r="G202" i="53" s="1"/>
  <c r="H202" i="53" s="1"/>
  <c r="I202" i="53" s="1"/>
  <c r="J202" i="53" s="1"/>
  <c r="K202" i="53" s="1"/>
  <c r="L202" i="53" s="1"/>
  <c r="M202" i="53" s="1"/>
  <c r="N202" i="53" s="1"/>
  <c r="O202" i="53" s="1"/>
  <c r="P202" i="53" s="1"/>
  <c r="Q202" i="53" s="1"/>
  <c r="R202" i="53" s="1"/>
  <c r="S202" i="53" s="1"/>
  <c r="T202" i="53" s="1"/>
  <c r="U202" i="53" s="1"/>
  <c r="V202" i="53" s="1"/>
  <c r="W202" i="53" s="1"/>
  <c r="X202" i="53" s="1"/>
  <c r="Y202" i="53" s="1"/>
  <c r="Z202" i="53" s="1"/>
  <c r="AA202" i="53" s="1"/>
  <c r="AB202" i="53" s="1"/>
  <c r="AC202" i="53" s="1"/>
  <c r="AD202" i="53" s="1"/>
  <c r="AD199" i="53"/>
  <c r="AC199" i="53"/>
  <c r="AB199" i="53"/>
  <c r="AA199" i="53"/>
  <c r="Z199" i="53"/>
  <c r="Y199" i="53"/>
  <c r="X199" i="53"/>
  <c r="W199" i="53"/>
  <c r="V199" i="53"/>
  <c r="U199" i="53"/>
  <c r="T199" i="53"/>
  <c r="S199" i="53"/>
  <c r="R199" i="53"/>
  <c r="Q199" i="53"/>
  <c r="P199" i="53"/>
  <c r="O199" i="53"/>
  <c r="N199" i="53"/>
  <c r="M199" i="53"/>
  <c r="L199" i="53"/>
  <c r="K199" i="53"/>
  <c r="J199" i="53"/>
  <c r="I199" i="53"/>
  <c r="H199" i="53"/>
  <c r="G199" i="53"/>
  <c r="G200" i="53" s="1"/>
  <c r="H200" i="53" s="1"/>
  <c r="I200" i="53" s="1"/>
  <c r="J200" i="53" s="1"/>
  <c r="K200" i="53" s="1"/>
  <c r="L200" i="53" s="1"/>
  <c r="M200" i="53" s="1"/>
  <c r="N200" i="53" s="1"/>
  <c r="O200" i="53" s="1"/>
  <c r="P200" i="53" s="1"/>
  <c r="Q200" i="53" s="1"/>
  <c r="R200" i="53" s="1"/>
  <c r="S200" i="53" s="1"/>
  <c r="T200" i="53" s="1"/>
  <c r="U200" i="53" s="1"/>
  <c r="V200" i="53" s="1"/>
  <c r="W200" i="53" s="1"/>
  <c r="X200" i="53" s="1"/>
  <c r="Y200" i="53" s="1"/>
  <c r="Z200" i="53" s="1"/>
  <c r="AA200" i="53" s="1"/>
  <c r="AB200" i="53" s="1"/>
  <c r="AC200" i="53" s="1"/>
  <c r="AD200" i="53" s="1"/>
  <c r="G198" i="53"/>
  <c r="H198" i="53" s="1"/>
  <c r="I198" i="53" s="1"/>
  <c r="J198" i="53" s="1"/>
  <c r="K198" i="53" s="1"/>
  <c r="L198" i="53" s="1"/>
  <c r="M198" i="53" s="1"/>
  <c r="AD197" i="53"/>
  <c r="AC197" i="53"/>
  <c r="AB197" i="53"/>
  <c r="AA197" i="53"/>
  <c r="Z197" i="53"/>
  <c r="Y197" i="53"/>
  <c r="X197" i="53"/>
  <c r="W197" i="53"/>
  <c r="V197" i="53"/>
  <c r="U197" i="53"/>
  <c r="T197" i="53"/>
  <c r="S197" i="53"/>
  <c r="R197" i="53"/>
  <c r="Q197" i="53"/>
  <c r="P197" i="53"/>
  <c r="O197" i="53"/>
  <c r="M197" i="53"/>
  <c r="L197" i="53"/>
  <c r="K197" i="53"/>
  <c r="J197" i="53"/>
  <c r="I197" i="53"/>
  <c r="H197" i="53"/>
  <c r="G197" i="53"/>
  <c r="AD195" i="53"/>
  <c r="AC195" i="53"/>
  <c r="AB195" i="53"/>
  <c r="AA195" i="53"/>
  <c r="Z195" i="53"/>
  <c r="Y195" i="53"/>
  <c r="X195" i="53"/>
  <c r="W195" i="53"/>
  <c r="V195" i="53"/>
  <c r="U195" i="53"/>
  <c r="T195" i="53"/>
  <c r="S195" i="53"/>
  <c r="R195" i="53"/>
  <c r="Q195" i="53"/>
  <c r="P195" i="53"/>
  <c r="O195" i="53"/>
  <c r="N195" i="53"/>
  <c r="M195" i="53"/>
  <c r="L195" i="53"/>
  <c r="K195" i="53"/>
  <c r="J195" i="53"/>
  <c r="I195" i="53"/>
  <c r="H195" i="53"/>
  <c r="G195" i="53"/>
  <c r="G196" i="53" s="1"/>
  <c r="H196" i="53" s="1"/>
  <c r="I196" i="53" s="1"/>
  <c r="J196" i="53" s="1"/>
  <c r="K196" i="53" s="1"/>
  <c r="L196" i="53" s="1"/>
  <c r="M196" i="53" s="1"/>
  <c r="N196" i="53" s="1"/>
  <c r="O196" i="53" s="1"/>
  <c r="P196" i="53" s="1"/>
  <c r="Q196" i="53" s="1"/>
  <c r="R196" i="53" s="1"/>
  <c r="S196" i="53" s="1"/>
  <c r="T196" i="53" s="1"/>
  <c r="U196" i="53" s="1"/>
  <c r="V196" i="53" s="1"/>
  <c r="W196" i="53" s="1"/>
  <c r="X196" i="53" s="1"/>
  <c r="Y196" i="53" s="1"/>
  <c r="Z196" i="53" s="1"/>
  <c r="AA196" i="53" s="1"/>
  <c r="AB196" i="53" s="1"/>
  <c r="AC196" i="53" s="1"/>
  <c r="AD196" i="53" s="1"/>
  <c r="AD193" i="53"/>
  <c r="AC193" i="53"/>
  <c r="AB193" i="53"/>
  <c r="AA193" i="53"/>
  <c r="Z193" i="53"/>
  <c r="X193" i="53"/>
  <c r="W193" i="53"/>
  <c r="V193" i="53"/>
  <c r="U193" i="53"/>
  <c r="T193" i="53"/>
  <c r="S193" i="53"/>
  <c r="R193" i="53"/>
  <c r="Q193" i="53"/>
  <c r="P193" i="53"/>
  <c r="O193" i="53"/>
  <c r="N193" i="53"/>
  <c r="M193" i="53"/>
  <c r="L193" i="53"/>
  <c r="K193" i="53"/>
  <c r="J193" i="53"/>
  <c r="I193" i="53"/>
  <c r="H193" i="53"/>
  <c r="G193" i="53"/>
  <c r="G194" i="53" s="1"/>
  <c r="H194" i="53" s="1"/>
  <c r="I194" i="53" s="1"/>
  <c r="J194" i="53" s="1"/>
  <c r="K194" i="53" s="1"/>
  <c r="L194" i="53" s="1"/>
  <c r="M194" i="53" s="1"/>
  <c r="N194" i="53" s="1"/>
  <c r="O194" i="53" s="1"/>
  <c r="P194" i="53" s="1"/>
  <c r="Q194" i="53" s="1"/>
  <c r="R194" i="53" s="1"/>
  <c r="S194" i="53" s="1"/>
  <c r="T194" i="53" s="1"/>
  <c r="U194" i="53" s="1"/>
  <c r="V194" i="53" s="1"/>
  <c r="W194" i="53" s="1"/>
  <c r="X194" i="53" s="1"/>
  <c r="AD191" i="53"/>
  <c r="AB191" i="53"/>
  <c r="AA191" i="53"/>
  <c r="Z191" i="53"/>
  <c r="Y191" i="53"/>
  <c r="X191" i="53"/>
  <c r="W191" i="53"/>
  <c r="V191" i="53"/>
  <c r="U191" i="53"/>
  <c r="T191" i="53"/>
  <c r="S191" i="53"/>
  <c r="R191" i="53"/>
  <c r="P191" i="53"/>
  <c r="O191" i="53"/>
  <c r="K191" i="53"/>
  <c r="J191" i="53"/>
  <c r="I191" i="53"/>
  <c r="H191" i="53"/>
  <c r="G191" i="53"/>
  <c r="G192" i="53" s="1"/>
  <c r="H192" i="53" s="1"/>
  <c r="I192" i="53" s="1"/>
  <c r="J192" i="53" s="1"/>
  <c r="K192" i="53" s="1"/>
  <c r="G190" i="53"/>
  <c r="H190" i="53" s="1"/>
  <c r="AD189" i="53"/>
  <c r="AC189" i="53"/>
  <c r="AA189" i="53"/>
  <c r="W189" i="53"/>
  <c r="V189" i="53"/>
  <c r="U189" i="53"/>
  <c r="T189" i="53"/>
  <c r="S189" i="53"/>
  <c r="R189" i="53"/>
  <c r="Q189" i="53"/>
  <c r="P189" i="53"/>
  <c r="M189" i="53"/>
  <c r="J189" i="53"/>
  <c r="I189" i="53"/>
  <c r="H189" i="53"/>
  <c r="G189" i="53"/>
  <c r="G188" i="53"/>
  <c r="H188" i="53" s="1"/>
  <c r="I188" i="53" s="1"/>
  <c r="J188" i="53" s="1"/>
  <c r="K188" i="53" s="1"/>
  <c r="L188" i="53" s="1"/>
  <c r="M188" i="53" s="1"/>
  <c r="N188" i="53" s="1"/>
  <c r="O188" i="53" s="1"/>
  <c r="P188" i="53" s="1"/>
  <c r="Q188" i="53" s="1"/>
  <c r="R188" i="53" s="1"/>
  <c r="S188" i="53" s="1"/>
  <c r="T188" i="53" s="1"/>
  <c r="U188" i="53" s="1"/>
  <c r="V188" i="53" s="1"/>
  <c r="W188" i="53" s="1"/>
  <c r="X188" i="53" s="1"/>
  <c r="Y188" i="53" s="1"/>
  <c r="Z188" i="53" s="1"/>
  <c r="AA188" i="53" s="1"/>
  <c r="AB188" i="53" s="1"/>
  <c r="AC188" i="53" s="1"/>
  <c r="AC187" i="53"/>
  <c r="AB187" i="53"/>
  <c r="AA187" i="53"/>
  <c r="Z187" i="53"/>
  <c r="Y187" i="53"/>
  <c r="X187" i="53"/>
  <c r="W187" i="53"/>
  <c r="V187" i="53"/>
  <c r="U187" i="53"/>
  <c r="T187" i="53"/>
  <c r="S187" i="53"/>
  <c r="R187" i="53"/>
  <c r="Q187" i="53"/>
  <c r="P187" i="53"/>
  <c r="O187" i="53"/>
  <c r="N187" i="53"/>
  <c r="L187" i="53"/>
  <c r="K187" i="53"/>
  <c r="J187" i="53"/>
  <c r="I187" i="53"/>
  <c r="H187" i="53"/>
  <c r="G187" i="53"/>
  <c r="AD185" i="53"/>
  <c r="AC185" i="53"/>
  <c r="AB185" i="53"/>
  <c r="AA185" i="53"/>
  <c r="Z185" i="53"/>
  <c r="Y185" i="53"/>
  <c r="X185" i="53"/>
  <c r="W185" i="53"/>
  <c r="V185" i="53"/>
  <c r="U185" i="53"/>
  <c r="T185" i="53"/>
  <c r="S185" i="53"/>
  <c r="R185" i="53"/>
  <c r="Q185" i="53"/>
  <c r="P185" i="53"/>
  <c r="O185" i="53"/>
  <c r="L185" i="53"/>
  <c r="K185" i="53"/>
  <c r="J185" i="53"/>
  <c r="I185" i="53"/>
  <c r="H185" i="53"/>
  <c r="G185" i="53"/>
  <c r="G186" i="53" s="1"/>
  <c r="H186" i="53" s="1"/>
  <c r="I186" i="53" s="1"/>
  <c r="J186" i="53" s="1"/>
  <c r="K186" i="53" s="1"/>
  <c r="L186" i="53" s="1"/>
  <c r="M186" i="53" s="1"/>
  <c r="AD183" i="53"/>
  <c r="AC183" i="53"/>
  <c r="AB183" i="53"/>
  <c r="AA183" i="53"/>
  <c r="Z183" i="53"/>
  <c r="Y183" i="53"/>
  <c r="X183" i="53"/>
  <c r="W183" i="53"/>
  <c r="V183" i="53"/>
  <c r="U183" i="53"/>
  <c r="T183" i="53"/>
  <c r="S183" i="53"/>
  <c r="R183" i="53"/>
  <c r="Q183" i="53"/>
  <c r="P183" i="53"/>
  <c r="O183" i="53"/>
  <c r="L183" i="53"/>
  <c r="K183" i="53"/>
  <c r="J183" i="53"/>
  <c r="I183" i="53"/>
  <c r="H183" i="53"/>
  <c r="G183" i="53"/>
  <c r="G184" i="53" s="1"/>
  <c r="G182" i="53"/>
  <c r="H182" i="53" s="1"/>
  <c r="I182" i="53" s="1"/>
  <c r="AD181" i="53"/>
  <c r="AC181" i="53"/>
  <c r="AB181" i="53"/>
  <c r="AA181" i="53"/>
  <c r="Z181" i="53"/>
  <c r="X181" i="53"/>
  <c r="W181" i="53"/>
  <c r="V181" i="53"/>
  <c r="U181" i="53"/>
  <c r="T181" i="53"/>
  <c r="S181" i="53"/>
  <c r="R181" i="53"/>
  <c r="Q181" i="53"/>
  <c r="P181" i="53"/>
  <c r="O181" i="53"/>
  <c r="L181" i="53"/>
  <c r="K181" i="53"/>
  <c r="J181" i="53"/>
  <c r="I181" i="53"/>
  <c r="H181" i="53"/>
  <c r="G181" i="53"/>
  <c r="AD179" i="53"/>
  <c r="AC179" i="53"/>
  <c r="AA179" i="53"/>
  <c r="W179" i="53"/>
  <c r="V179" i="53"/>
  <c r="U179" i="53"/>
  <c r="T179" i="53"/>
  <c r="S179" i="53"/>
  <c r="R179" i="53"/>
  <c r="Q179" i="53"/>
  <c r="P179" i="53"/>
  <c r="O179" i="53"/>
  <c r="N179" i="53"/>
  <c r="M179" i="53"/>
  <c r="L179" i="53"/>
  <c r="K179" i="53"/>
  <c r="J179" i="53"/>
  <c r="I179" i="53"/>
  <c r="H179" i="53"/>
  <c r="G179" i="53"/>
  <c r="G180" i="53" s="1"/>
  <c r="H180" i="53" s="1"/>
  <c r="I180" i="53" s="1"/>
  <c r="G178" i="53"/>
  <c r="H178" i="53" s="1"/>
  <c r="I178" i="53" s="1"/>
  <c r="J178" i="53" s="1"/>
  <c r="K178" i="53" s="1"/>
  <c r="AD177" i="53"/>
  <c r="AC177" i="53"/>
  <c r="AA177" i="53"/>
  <c r="Y177" i="53"/>
  <c r="Q177" i="53"/>
  <c r="M177" i="53"/>
  <c r="J177" i="53"/>
  <c r="I177" i="53"/>
  <c r="H177" i="53"/>
  <c r="G177" i="53"/>
  <c r="G176" i="53"/>
  <c r="H176" i="53" s="1"/>
  <c r="I176" i="53" s="1"/>
  <c r="J176" i="53" s="1"/>
  <c r="K176" i="53" s="1"/>
  <c r="L176" i="53" s="1"/>
  <c r="M176" i="53" s="1"/>
  <c r="N176" i="53" s="1"/>
  <c r="O176" i="53" s="1"/>
  <c r="P176" i="53" s="1"/>
  <c r="Q176" i="53" s="1"/>
  <c r="AD175" i="53"/>
  <c r="Z175" i="53"/>
  <c r="Y175" i="53"/>
  <c r="X175" i="53"/>
  <c r="W175" i="53"/>
  <c r="V175" i="53"/>
  <c r="U175" i="53"/>
  <c r="O175" i="53"/>
  <c r="N175" i="53"/>
  <c r="M175" i="53"/>
  <c r="L175" i="53"/>
  <c r="K175" i="53"/>
  <c r="J175" i="53"/>
  <c r="I175" i="53"/>
  <c r="H175" i="53"/>
  <c r="G175" i="53"/>
  <c r="AD173" i="53"/>
  <c r="AC173" i="53"/>
  <c r="AB173" i="53"/>
  <c r="Z173" i="53"/>
  <c r="Y173" i="53"/>
  <c r="X173" i="53"/>
  <c r="W173" i="53"/>
  <c r="V173" i="53"/>
  <c r="P173" i="53"/>
  <c r="O173" i="53"/>
  <c r="N173" i="53"/>
  <c r="M173" i="53"/>
  <c r="L173" i="53"/>
  <c r="K173" i="53"/>
  <c r="J173" i="53"/>
  <c r="I173" i="53"/>
  <c r="H173" i="53"/>
  <c r="G173" i="53"/>
  <c r="G174" i="53" s="1"/>
  <c r="H174" i="53" s="1"/>
  <c r="I174" i="53" s="1"/>
  <c r="J174" i="53" s="1"/>
  <c r="K174" i="53" s="1"/>
  <c r="L174" i="53" s="1"/>
  <c r="M174" i="53" s="1"/>
  <c r="N174" i="53" s="1"/>
  <c r="O174" i="53" s="1"/>
  <c r="P174" i="53" s="1"/>
  <c r="Q174" i="53" s="1"/>
  <c r="R174" i="53" s="1"/>
  <c r="G172" i="53"/>
  <c r="H172" i="53" s="1"/>
  <c r="I172" i="53" s="1"/>
  <c r="J172" i="53" s="1"/>
  <c r="K172" i="53" s="1"/>
  <c r="L172" i="53" s="1"/>
  <c r="M172" i="53" s="1"/>
  <c r="N172" i="53" s="1"/>
  <c r="O172" i="53" s="1"/>
  <c r="P172" i="53" s="1"/>
  <c r="AD171" i="53"/>
  <c r="AB171" i="53"/>
  <c r="Z171" i="53"/>
  <c r="Y171" i="53"/>
  <c r="X171" i="53"/>
  <c r="W171" i="53"/>
  <c r="V171" i="53"/>
  <c r="U171" i="53"/>
  <c r="O171" i="53"/>
  <c r="N171" i="53"/>
  <c r="M171" i="53"/>
  <c r="L171" i="53"/>
  <c r="K171" i="53"/>
  <c r="J171" i="53"/>
  <c r="I171" i="53"/>
  <c r="H171" i="53"/>
  <c r="G171" i="53"/>
  <c r="G170" i="53"/>
  <c r="H170" i="53" s="1"/>
  <c r="I170" i="53" s="1"/>
  <c r="J170" i="53" s="1"/>
  <c r="K170" i="53" s="1"/>
  <c r="L170" i="53" s="1"/>
  <c r="M170" i="53" s="1"/>
  <c r="N170" i="53" s="1"/>
  <c r="O170" i="53" s="1"/>
  <c r="P169" i="53" s="1"/>
  <c r="AD169" i="53"/>
  <c r="AB169" i="53"/>
  <c r="AA169" i="53"/>
  <c r="Z169" i="53"/>
  <c r="X169" i="53"/>
  <c r="W169" i="53"/>
  <c r="V169" i="53"/>
  <c r="U169" i="53"/>
  <c r="T169" i="53"/>
  <c r="M169" i="53"/>
  <c r="L169" i="53"/>
  <c r="K169" i="53"/>
  <c r="J169" i="53"/>
  <c r="I169" i="53"/>
  <c r="H169" i="53"/>
  <c r="G169" i="53"/>
  <c r="I168" i="53"/>
  <c r="J168" i="53" s="1"/>
  <c r="K168" i="53" s="1"/>
  <c r="L168" i="53" s="1"/>
  <c r="M168" i="53" s="1"/>
  <c r="N168" i="53" s="1"/>
  <c r="O168" i="53" s="1"/>
  <c r="P168" i="53" s="1"/>
  <c r="Q168" i="53" s="1"/>
  <c r="R168" i="53" s="1"/>
  <c r="S168" i="53" s="1"/>
  <c r="T168" i="53" s="1"/>
  <c r="U168" i="53" s="1"/>
  <c r="V168" i="53" s="1"/>
  <c r="W168" i="53" s="1"/>
  <c r="X168" i="53" s="1"/>
  <c r="Y168" i="53" s="1"/>
  <c r="Z168" i="53" s="1"/>
  <c r="AA168" i="53" s="1"/>
  <c r="AB168" i="53" s="1"/>
  <c r="AC168" i="53" s="1"/>
  <c r="AD168" i="53" s="1"/>
  <c r="H168" i="53"/>
  <c r="G168" i="53"/>
  <c r="J166" i="53"/>
  <c r="K166" i="53" s="1"/>
  <c r="L166" i="53" s="1"/>
  <c r="M166" i="53" s="1"/>
  <c r="N166" i="53" s="1"/>
  <c r="O166" i="53" s="1"/>
  <c r="P166" i="53" s="1"/>
  <c r="Q166" i="53" s="1"/>
  <c r="R166" i="53" s="1"/>
  <c r="S166" i="53" s="1"/>
  <c r="T166" i="53" s="1"/>
  <c r="U166" i="53" s="1"/>
  <c r="V166" i="53" s="1"/>
  <c r="W166" i="53" s="1"/>
  <c r="X166" i="53" s="1"/>
  <c r="Y166" i="53" s="1"/>
  <c r="Z166" i="53" s="1"/>
  <c r="AA166" i="53" s="1"/>
  <c r="AB166" i="53" s="1"/>
  <c r="AC166" i="53" s="1"/>
  <c r="AD166" i="53" s="1"/>
  <c r="I166" i="53"/>
  <c r="H166" i="53"/>
  <c r="G166" i="53"/>
  <c r="I164" i="53"/>
  <c r="J164" i="53" s="1"/>
  <c r="K164" i="53" s="1"/>
  <c r="L164" i="53" s="1"/>
  <c r="M164" i="53" s="1"/>
  <c r="N164" i="53" s="1"/>
  <c r="O164" i="53" s="1"/>
  <c r="P164" i="53" s="1"/>
  <c r="Q164" i="53" s="1"/>
  <c r="R164" i="53" s="1"/>
  <c r="S164" i="53" s="1"/>
  <c r="T164" i="53" s="1"/>
  <c r="U164" i="53" s="1"/>
  <c r="V164" i="53" s="1"/>
  <c r="W164" i="53" s="1"/>
  <c r="X164" i="53" s="1"/>
  <c r="Y164" i="53" s="1"/>
  <c r="Z164" i="53" s="1"/>
  <c r="AA164" i="53" s="1"/>
  <c r="AB164" i="53" s="1"/>
  <c r="AC164" i="53" s="1"/>
  <c r="AD164" i="53" s="1"/>
  <c r="G164" i="53"/>
  <c r="H164" i="53" s="1"/>
  <c r="G161" i="53"/>
  <c r="G162" i="53" s="1"/>
  <c r="H162" i="53" s="1"/>
  <c r="I162" i="53" s="1"/>
  <c r="J162" i="53" s="1"/>
  <c r="K162" i="53" s="1"/>
  <c r="L162" i="53" s="1"/>
  <c r="M162" i="53" s="1"/>
  <c r="N162" i="53" s="1"/>
  <c r="O162" i="53" s="1"/>
  <c r="P162" i="53" s="1"/>
  <c r="Q162" i="53" s="1"/>
  <c r="R162" i="53" s="1"/>
  <c r="S162" i="53" s="1"/>
  <c r="T162" i="53" s="1"/>
  <c r="U162" i="53" s="1"/>
  <c r="V162" i="53" s="1"/>
  <c r="W162" i="53" s="1"/>
  <c r="X162" i="53" s="1"/>
  <c r="Y162" i="53" s="1"/>
  <c r="Z162" i="53" s="1"/>
  <c r="AA162" i="53" s="1"/>
  <c r="AB162" i="53" s="1"/>
  <c r="AC162" i="53" s="1"/>
  <c r="AD162" i="53" s="1"/>
  <c r="G160" i="53"/>
  <c r="H160" i="53" s="1"/>
  <c r="I160" i="53" s="1"/>
  <c r="J160" i="53" s="1"/>
  <c r="K160" i="53" s="1"/>
  <c r="L160" i="53" s="1"/>
  <c r="M160" i="53" s="1"/>
  <c r="N160" i="53" s="1"/>
  <c r="O160" i="53" s="1"/>
  <c r="P160" i="53" s="1"/>
  <c r="Q160" i="53" s="1"/>
  <c r="R160" i="53" s="1"/>
  <c r="S160" i="53" s="1"/>
  <c r="T160" i="53" s="1"/>
  <c r="U160" i="53" s="1"/>
  <c r="V160" i="53" s="1"/>
  <c r="W160" i="53" s="1"/>
  <c r="X160" i="53" s="1"/>
  <c r="Y160" i="53" s="1"/>
  <c r="Z160" i="53" s="1"/>
  <c r="AA160" i="53" s="1"/>
  <c r="AB160" i="53" s="1"/>
  <c r="AC160" i="53" s="1"/>
  <c r="AD160" i="53" s="1"/>
  <c r="G158" i="53"/>
  <c r="H158" i="53" s="1"/>
  <c r="I158" i="53" s="1"/>
  <c r="J158" i="53" s="1"/>
  <c r="K158" i="53" s="1"/>
  <c r="L158" i="53" s="1"/>
  <c r="M158" i="53" s="1"/>
  <c r="N158" i="53" s="1"/>
  <c r="O158" i="53" s="1"/>
  <c r="P158" i="53" s="1"/>
  <c r="Q158" i="53" s="1"/>
  <c r="R158" i="53" s="1"/>
  <c r="S158" i="53" s="1"/>
  <c r="T158" i="53" s="1"/>
  <c r="U158" i="53" s="1"/>
  <c r="V158" i="53" s="1"/>
  <c r="W158" i="53" s="1"/>
  <c r="X158" i="53" s="1"/>
  <c r="Y158" i="53" s="1"/>
  <c r="Z158" i="53" s="1"/>
  <c r="AA158" i="53" s="1"/>
  <c r="AB158" i="53" s="1"/>
  <c r="AC158" i="53" s="1"/>
  <c r="AD158" i="53" s="1"/>
  <c r="O156" i="53"/>
  <c r="P156" i="53" s="1"/>
  <c r="Q156" i="53" s="1"/>
  <c r="R156" i="53" s="1"/>
  <c r="S156" i="53" s="1"/>
  <c r="T156" i="53" s="1"/>
  <c r="U156" i="53" s="1"/>
  <c r="V156" i="53" s="1"/>
  <c r="W156" i="53" s="1"/>
  <c r="X156" i="53" s="1"/>
  <c r="Y156" i="53" s="1"/>
  <c r="Z156" i="53" s="1"/>
  <c r="AA156" i="53" s="1"/>
  <c r="AB156" i="53" s="1"/>
  <c r="AC156" i="53" s="1"/>
  <c r="AD156" i="53" s="1"/>
  <c r="G156" i="53"/>
  <c r="H156" i="53" s="1"/>
  <c r="I156" i="53" s="1"/>
  <c r="J156" i="53" s="1"/>
  <c r="K156" i="53" s="1"/>
  <c r="L156" i="53" s="1"/>
  <c r="M156" i="53" s="1"/>
  <c r="N156" i="53" s="1"/>
  <c r="H154" i="53"/>
  <c r="I154" i="53" s="1"/>
  <c r="J154" i="53" s="1"/>
  <c r="K154" i="53" s="1"/>
  <c r="L154" i="53" s="1"/>
  <c r="M154" i="53" s="1"/>
  <c r="N154" i="53" s="1"/>
  <c r="O154" i="53" s="1"/>
  <c r="P154" i="53" s="1"/>
  <c r="Q154" i="53" s="1"/>
  <c r="R154" i="53" s="1"/>
  <c r="S154" i="53" s="1"/>
  <c r="T154" i="53" s="1"/>
  <c r="U154" i="53" s="1"/>
  <c r="V154" i="53" s="1"/>
  <c r="W154" i="53" s="1"/>
  <c r="X154" i="53" s="1"/>
  <c r="Y154" i="53" s="1"/>
  <c r="Z154" i="53" s="1"/>
  <c r="AA154" i="53" s="1"/>
  <c r="AB154" i="53" s="1"/>
  <c r="AC154" i="53" s="1"/>
  <c r="AD154" i="53" s="1"/>
  <c r="G154" i="53"/>
  <c r="G152" i="53"/>
  <c r="H152" i="53" s="1"/>
  <c r="I152" i="53" s="1"/>
  <c r="J152" i="53" s="1"/>
  <c r="K152" i="53" s="1"/>
  <c r="L152" i="53" s="1"/>
  <c r="M152" i="53" s="1"/>
  <c r="N152" i="53" s="1"/>
  <c r="O152" i="53" s="1"/>
  <c r="P152" i="53" s="1"/>
  <c r="Q152" i="53" s="1"/>
  <c r="R152" i="53" s="1"/>
  <c r="S152" i="53" s="1"/>
  <c r="T152" i="53" s="1"/>
  <c r="U152" i="53" s="1"/>
  <c r="V152" i="53" s="1"/>
  <c r="W152" i="53" s="1"/>
  <c r="X152" i="53" s="1"/>
  <c r="Y152" i="53" s="1"/>
  <c r="Z152" i="53" s="1"/>
  <c r="AA152" i="53" s="1"/>
  <c r="AB152" i="53" s="1"/>
  <c r="AC152" i="53" s="1"/>
  <c r="AD152" i="53" s="1"/>
  <c r="G150" i="53"/>
  <c r="H150" i="53" s="1"/>
  <c r="I150" i="53" s="1"/>
  <c r="J150" i="53" s="1"/>
  <c r="K150" i="53" s="1"/>
  <c r="L150" i="53" s="1"/>
  <c r="L148" i="53"/>
  <c r="H148" i="53"/>
  <c r="I148" i="53" s="1"/>
  <c r="J148" i="53" s="1"/>
  <c r="K148" i="53" s="1"/>
  <c r="G148" i="53"/>
  <c r="G146" i="53"/>
  <c r="H146" i="53" s="1"/>
  <c r="I146" i="53" s="1"/>
  <c r="J146" i="53" s="1"/>
  <c r="K146" i="53" s="1"/>
  <c r="L146" i="53" s="1"/>
  <c r="M146" i="53" s="1"/>
  <c r="N146" i="53" s="1"/>
  <c r="M144" i="53"/>
  <c r="N144" i="53" s="1"/>
  <c r="O144" i="53" s="1"/>
  <c r="P144" i="53" s="1"/>
  <c r="Q144" i="53" s="1"/>
  <c r="R144" i="53" s="1"/>
  <c r="S144" i="53" s="1"/>
  <c r="T144" i="53" s="1"/>
  <c r="U144" i="53" s="1"/>
  <c r="V144" i="53" s="1"/>
  <c r="W144" i="53" s="1"/>
  <c r="X144" i="53" s="1"/>
  <c r="G144" i="53"/>
  <c r="H144" i="53" s="1"/>
  <c r="I144" i="53" s="1"/>
  <c r="J144" i="53" s="1"/>
  <c r="K144" i="53" s="1"/>
  <c r="L144" i="53" s="1"/>
  <c r="G142" i="53"/>
  <c r="H142" i="53" s="1"/>
  <c r="I142" i="53" s="1"/>
  <c r="J142" i="53" s="1"/>
  <c r="K142" i="53" s="1"/>
  <c r="L142" i="53" s="1"/>
  <c r="M142" i="53" s="1"/>
  <c r="N142" i="53" s="1"/>
  <c r="O142" i="53" s="1"/>
  <c r="P142" i="53" s="1"/>
  <c r="Q142" i="53" s="1"/>
  <c r="R142" i="53" s="1"/>
  <c r="S142" i="53" s="1"/>
  <c r="T142" i="53" s="1"/>
  <c r="U142" i="53" s="1"/>
  <c r="V142" i="53" s="1"/>
  <c r="W142" i="53" s="1"/>
  <c r="X142" i="53" s="1"/>
  <c r="H140" i="53"/>
  <c r="I140" i="53" s="1"/>
  <c r="J140" i="53" s="1"/>
  <c r="K140" i="53" s="1"/>
  <c r="L140" i="53" s="1"/>
  <c r="G140" i="53"/>
  <c r="G138" i="53"/>
  <c r="H138" i="53" s="1"/>
  <c r="I138" i="53" s="1"/>
  <c r="J138" i="53" s="1"/>
  <c r="K138" i="53" s="1"/>
  <c r="L138" i="53" s="1"/>
  <c r="G136" i="53"/>
  <c r="H136" i="53" s="1"/>
  <c r="I136" i="53" s="1"/>
  <c r="J136" i="53" s="1"/>
  <c r="K136" i="53" s="1"/>
  <c r="L136" i="53" s="1"/>
  <c r="G134" i="53"/>
  <c r="H134" i="53" s="1"/>
  <c r="I134" i="53" s="1"/>
  <c r="J134" i="53" s="1"/>
  <c r="K134" i="53" s="1"/>
  <c r="L134" i="53" s="1"/>
  <c r="M134" i="53" s="1"/>
  <c r="N134" i="53" s="1"/>
  <c r="I132" i="53"/>
  <c r="J132" i="53" s="1"/>
  <c r="K132" i="53" s="1"/>
  <c r="L132" i="53" s="1"/>
  <c r="M132" i="53" s="1"/>
  <c r="H132" i="53"/>
  <c r="G132" i="53"/>
  <c r="K130" i="53"/>
  <c r="L130" i="53" s="1"/>
  <c r="M130" i="53" s="1"/>
  <c r="N130" i="53" s="1"/>
  <c r="O130" i="53" s="1"/>
  <c r="P130" i="53" s="1"/>
  <c r="Q130" i="53" s="1"/>
  <c r="R130" i="53" s="1"/>
  <c r="S130" i="53" s="1"/>
  <c r="T130" i="53" s="1"/>
  <c r="U130" i="53" s="1"/>
  <c r="V130" i="53" s="1"/>
  <c r="W130" i="53" s="1"/>
  <c r="X130" i="53" s="1"/>
  <c r="G130" i="53"/>
  <c r="H130" i="53" s="1"/>
  <c r="I130" i="53" s="1"/>
  <c r="J130" i="53" s="1"/>
  <c r="H128" i="53"/>
  <c r="I128" i="53" s="1"/>
  <c r="J128" i="53" s="1"/>
  <c r="K128" i="53" s="1"/>
  <c r="L128" i="53" s="1"/>
  <c r="M128" i="53" s="1"/>
  <c r="N128" i="53" s="1"/>
  <c r="O128" i="53" s="1"/>
  <c r="P128" i="53" s="1"/>
  <c r="Q128" i="53" s="1"/>
  <c r="R128" i="53" s="1"/>
  <c r="S128" i="53" s="1"/>
  <c r="T128" i="53" s="1"/>
  <c r="U128" i="53" s="1"/>
  <c r="V128" i="53" s="1"/>
  <c r="W128" i="53" s="1"/>
  <c r="X128" i="53" s="1"/>
  <c r="Y128" i="53" s="1"/>
  <c r="Z128" i="53" s="1"/>
  <c r="AA128" i="53" s="1"/>
  <c r="AB128" i="53" s="1"/>
  <c r="AC128" i="53" s="1"/>
  <c r="AD128" i="53" s="1"/>
  <c r="G128" i="53"/>
  <c r="H126" i="53"/>
  <c r="I126" i="53" s="1"/>
  <c r="J126" i="53" s="1"/>
  <c r="K126" i="53" s="1"/>
  <c r="L126" i="53" s="1"/>
  <c r="M126" i="53" s="1"/>
  <c r="N126" i="53" s="1"/>
  <c r="O126" i="53" s="1"/>
  <c r="P126" i="53" s="1"/>
  <c r="Q126" i="53" s="1"/>
  <c r="R126" i="53" s="1"/>
  <c r="S126" i="53" s="1"/>
  <c r="G126" i="53"/>
  <c r="G124" i="53"/>
  <c r="H124" i="53" s="1"/>
  <c r="I124" i="53" s="1"/>
  <c r="J124" i="53" s="1"/>
  <c r="K124" i="53" s="1"/>
  <c r="L124" i="53" s="1"/>
  <c r="M124" i="53" s="1"/>
  <c r="N124" i="53" s="1"/>
  <c r="O124" i="53" s="1"/>
  <c r="P124" i="53" s="1"/>
  <c r="Q124" i="53" s="1"/>
  <c r="R124" i="53" s="1"/>
  <c r="S124" i="53" s="1"/>
  <c r="T124" i="53" s="1"/>
  <c r="U124" i="53" s="1"/>
  <c r="V124" i="53" s="1"/>
  <c r="W124" i="53" s="1"/>
  <c r="X124" i="53" s="1"/>
  <c r="Y124" i="53" s="1"/>
  <c r="Z124" i="53" s="1"/>
  <c r="AA124" i="53" s="1"/>
  <c r="AB124" i="53" s="1"/>
  <c r="AC124" i="53" s="1"/>
  <c r="AD124" i="53" s="1"/>
  <c r="G122" i="53"/>
  <c r="H122" i="53" s="1"/>
  <c r="I122" i="53" s="1"/>
  <c r="J122" i="53" s="1"/>
  <c r="K122" i="53" s="1"/>
  <c r="L122" i="53" s="1"/>
  <c r="M122" i="53" s="1"/>
  <c r="N122" i="53" s="1"/>
  <c r="O122" i="53" s="1"/>
  <c r="P122" i="53" s="1"/>
  <c r="Q122" i="53" s="1"/>
  <c r="R122" i="53" s="1"/>
  <c r="S122" i="53" s="1"/>
  <c r="T122" i="53" s="1"/>
  <c r="U122" i="53" s="1"/>
  <c r="V122" i="53" s="1"/>
  <c r="W122" i="53" s="1"/>
  <c r="X122" i="53" s="1"/>
  <c r="Y122" i="53" s="1"/>
  <c r="Z122" i="53" s="1"/>
  <c r="AA122" i="53" s="1"/>
  <c r="AB122" i="53" s="1"/>
  <c r="AC122" i="53" s="1"/>
  <c r="AD122" i="53" s="1"/>
  <c r="G120" i="53"/>
  <c r="H120" i="53" s="1"/>
  <c r="I120" i="53" s="1"/>
  <c r="J120" i="53" s="1"/>
  <c r="K120" i="53" s="1"/>
  <c r="L120" i="53" s="1"/>
  <c r="M120" i="53" s="1"/>
  <c r="N120" i="53" s="1"/>
  <c r="O120" i="53" s="1"/>
  <c r="P120" i="53" s="1"/>
  <c r="Q120" i="53" s="1"/>
  <c r="R120" i="53" s="1"/>
  <c r="S120" i="53" s="1"/>
  <c r="T120" i="53" s="1"/>
  <c r="U120" i="53" s="1"/>
  <c r="V120" i="53" s="1"/>
  <c r="W120" i="53" s="1"/>
  <c r="X120" i="53" s="1"/>
  <c r="Y120" i="53" s="1"/>
  <c r="Z120" i="53" s="1"/>
  <c r="AA120" i="53" s="1"/>
  <c r="AB120" i="53" s="1"/>
  <c r="AC120" i="53" s="1"/>
  <c r="AD120" i="53" s="1"/>
  <c r="I118" i="53"/>
  <c r="J118" i="53" s="1"/>
  <c r="K118" i="53" s="1"/>
  <c r="L118" i="53" s="1"/>
  <c r="M118" i="53" s="1"/>
  <c r="N118" i="53" s="1"/>
  <c r="O118" i="53" s="1"/>
  <c r="P118" i="53" s="1"/>
  <c r="Q118" i="53" s="1"/>
  <c r="R118" i="53" s="1"/>
  <c r="S118" i="53" s="1"/>
  <c r="T118" i="53" s="1"/>
  <c r="U118" i="53" s="1"/>
  <c r="V118" i="53" s="1"/>
  <c r="W118" i="53" s="1"/>
  <c r="X118" i="53" s="1"/>
  <c r="Y118" i="53" s="1"/>
  <c r="Z118" i="53" s="1"/>
  <c r="AA118" i="53" s="1"/>
  <c r="AB118" i="53" s="1"/>
  <c r="AC118" i="53" s="1"/>
  <c r="AD118" i="53" s="1"/>
  <c r="G118" i="53"/>
  <c r="H118" i="53" s="1"/>
  <c r="K116" i="53"/>
  <c r="L116" i="53" s="1"/>
  <c r="M116" i="53" s="1"/>
  <c r="N116" i="53" s="1"/>
  <c r="O116" i="53" s="1"/>
  <c r="P116" i="53" s="1"/>
  <c r="Q116" i="53" s="1"/>
  <c r="R116" i="53" s="1"/>
  <c r="S116" i="53" s="1"/>
  <c r="T116" i="53" s="1"/>
  <c r="U116" i="53" s="1"/>
  <c r="V116" i="53" s="1"/>
  <c r="W116" i="53" s="1"/>
  <c r="X116" i="53" s="1"/>
  <c r="Y116" i="53" s="1"/>
  <c r="Z116" i="53" s="1"/>
  <c r="AA116" i="53" s="1"/>
  <c r="AB116" i="53" s="1"/>
  <c r="AC116" i="53" s="1"/>
  <c r="AD116" i="53" s="1"/>
  <c r="G116" i="53"/>
  <c r="H116" i="53" s="1"/>
  <c r="I116" i="53" s="1"/>
  <c r="J116" i="53" s="1"/>
  <c r="I114" i="53"/>
  <c r="J114" i="53" s="1"/>
  <c r="K114" i="53" s="1"/>
  <c r="L114" i="53" s="1"/>
  <c r="M114" i="53" s="1"/>
  <c r="N114" i="53" s="1"/>
  <c r="O114" i="53" s="1"/>
  <c r="P114" i="53" s="1"/>
  <c r="Q114" i="53" s="1"/>
  <c r="R114" i="53" s="1"/>
  <c r="S114" i="53" s="1"/>
  <c r="T114" i="53" s="1"/>
  <c r="U114" i="53" s="1"/>
  <c r="V114" i="53" s="1"/>
  <c r="W114" i="53" s="1"/>
  <c r="X114" i="53" s="1"/>
  <c r="Y114" i="53" s="1"/>
  <c r="Z114" i="53" s="1"/>
  <c r="AA114" i="53" s="1"/>
  <c r="AB114" i="53" s="1"/>
  <c r="AC114" i="53" s="1"/>
  <c r="AD114" i="53" s="1"/>
  <c r="G114" i="53"/>
  <c r="H114" i="53" s="1"/>
  <c r="G112" i="53"/>
  <c r="H112" i="53" s="1"/>
  <c r="I112" i="53" s="1"/>
  <c r="J112" i="53" s="1"/>
  <c r="K112" i="53" s="1"/>
  <c r="L112" i="53" s="1"/>
  <c r="M112" i="53" s="1"/>
  <c r="N112" i="53" s="1"/>
  <c r="O112" i="53" s="1"/>
  <c r="P112" i="53" s="1"/>
  <c r="Q112" i="53" s="1"/>
  <c r="R112" i="53" s="1"/>
  <c r="S112" i="53" s="1"/>
  <c r="T112" i="53" s="1"/>
  <c r="U112" i="53" s="1"/>
  <c r="V112" i="53" s="1"/>
  <c r="W112" i="53" s="1"/>
  <c r="X112" i="53" s="1"/>
  <c r="Y112" i="53" s="1"/>
  <c r="Z112" i="53" s="1"/>
  <c r="AA112" i="53" s="1"/>
  <c r="AB112" i="53" s="1"/>
  <c r="AC112" i="53" s="1"/>
  <c r="AD112" i="53" s="1"/>
  <c r="J110" i="53"/>
  <c r="K110" i="53" s="1"/>
  <c r="L110" i="53" s="1"/>
  <c r="M110" i="53" s="1"/>
  <c r="N110" i="53" s="1"/>
  <c r="O110" i="53" s="1"/>
  <c r="P110" i="53" s="1"/>
  <c r="Q110" i="53" s="1"/>
  <c r="R110" i="53" s="1"/>
  <c r="S110" i="53" s="1"/>
  <c r="T110" i="53" s="1"/>
  <c r="U110" i="53" s="1"/>
  <c r="V110" i="53" s="1"/>
  <c r="W110" i="53" s="1"/>
  <c r="X110" i="53" s="1"/>
  <c r="Y110" i="53" s="1"/>
  <c r="Z110" i="53" s="1"/>
  <c r="AA110" i="53" s="1"/>
  <c r="AB110" i="53" s="1"/>
  <c r="AC110" i="53" s="1"/>
  <c r="AD110" i="53" s="1"/>
  <c r="I110" i="53"/>
  <c r="G110" i="53"/>
  <c r="H110" i="53" s="1"/>
  <c r="G108" i="53"/>
  <c r="H108" i="53" s="1"/>
  <c r="I108" i="53" s="1"/>
  <c r="J108" i="53" s="1"/>
  <c r="K108" i="53" s="1"/>
  <c r="L108" i="53" s="1"/>
  <c r="M108" i="53" s="1"/>
  <c r="N108" i="53" s="1"/>
  <c r="O108" i="53" s="1"/>
  <c r="P108" i="53" s="1"/>
  <c r="Q108" i="53" s="1"/>
  <c r="R108" i="53" s="1"/>
  <c r="S108" i="53" s="1"/>
  <c r="T108" i="53" s="1"/>
  <c r="U108" i="53" s="1"/>
  <c r="V108" i="53" s="1"/>
  <c r="W108" i="53" s="1"/>
  <c r="X108" i="53" s="1"/>
  <c r="Y108" i="53" s="1"/>
  <c r="Z108" i="53" s="1"/>
  <c r="AA108" i="53" s="1"/>
  <c r="AB108" i="53" s="1"/>
  <c r="AC108" i="53" s="1"/>
  <c r="AD108" i="53" s="1"/>
  <c r="I106" i="53"/>
  <c r="J106" i="53" s="1"/>
  <c r="K106" i="53" s="1"/>
  <c r="L106" i="53" s="1"/>
  <c r="M106" i="53" s="1"/>
  <c r="N106" i="53" s="1"/>
  <c r="O106" i="53" s="1"/>
  <c r="P106" i="53" s="1"/>
  <c r="Q106" i="53" s="1"/>
  <c r="R106" i="53" s="1"/>
  <c r="S106" i="53" s="1"/>
  <c r="T106" i="53" s="1"/>
  <c r="U106" i="53" s="1"/>
  <c r="V106" i="53" s="1"/>
  <c r="W106" i="53" s="1"/>
  <c r="X106" i="53" s="1"/>
  <c r="Y106" i="53" s="1"/>
  <c r="Z106" i="53" s="1"/>
  <c r="AA106" i="53" s="1"/>
  <c r="AB106" i="53" s="1"/>
  <c r="AC106" i="53" s="1"/>
  <c r="AD106" i="53" s="1"/>
  <c r="G106" i="53"/>
  <c r="H106" i="53" s="1"/>
  <c r="G104" i="53"/>
  <c r="H104" i="53" s="1"/>
  <c r="I104" i="53" s="1"/>
  <c r="J104" i="53" s="1"/>
  <c r="K104" i="53" s="1"/>
  <c r="L104" i="53" s="1"/>
  <c r="M104" i="53" s="1"/>
  <c r="N104" i="53" s="1"/>
  <c r="O104" i="53" s="1"/>
  <c r="P104" i="53" s="1"/>
  <c r="Q104" i="53" s="1"/>
  <c r="R104" i="53" s="1"/>
  <c r="S104" i="53" s="1"/>
  <c r="T104" i="53" s="1"/>
  <c r="U104" i="53" s="1"/>
  <c r="V104" i="53" s="1"/>
  <c r="W104" i="53" s="1"/>
  <c r="X104" i="53" s="1"/>
  <c r="Y104" i="53" s="1"/>
  <c r="Z104" i="53" s="1"/>
  <c r="AA104" i="53" s="1"/>
  <c r="AB104" i="53" s="1"/>
  <c r="AC104" i="53" s="1"/>
  <c r="AD104" i="53" s="1"/>
  <c r="I102" i="53"/>
  <c r="J102" i="53" s="1"/>
  <c r="G102" i="53"/>
  <c r="H102" i="53" s="1"/>
  <c r="G100" i="53"/>
  <c r="H99" i="53" s="1"/>
  <c r="G98" i="53"/>
  <c r="H98" i="53" s="1"/>
  <c r="I98" i="53" s="1"/>
  <c r="J98" i="53" s="1"/>
  <c r="K98" i="53" s="1"/>
  <c r="L98" i="53" s="1"/>
  <c r="M98" i="53" s="1"/>
  <c r="N98" i="53" s="1"/>
  <c r="O98" i="53" s="1"/>
  <c r="P98" i="53" s="1"/>
  <c r="Q98" i="53" s="1"/>
  <c r="R98" i="53" s="1"/>
  <c r="S98" i="53" s="1"/>
  <c r="T98" i="53" s="1"/>
  <c r="U98" i="53" s="1"/>
  <c r="V98" i="53" s="1"/>
  <c r="W98" i="53" s="1"/>
  <c r="X98" i="53" s="1"/>
  <c r="Y98" i="53" s="1"/>
  <c r="Z98" i="53" s="1"/>
  <c r="AA98" i="53" s="1"/>
  <c r="AB98" i="53" s="1"/>
  <c r="AC98" i="53" s="1"/>
  <c r="AD98" i="53" s="1"/>
  <c r="H96" i="53"/>
  <c r="I96" i="53" s="1"/>
  <c r="J96" i="53" s="1"/>
  <c r="K96" i="53" s="1"/>
  <c r="L96" i="53" s="1"/>
  <c r="M96" i="53" s="1"/>
  <c r="N96" i="53" s="1"/>
  <c r="O96" i="53" s="1"/>
  <c r="P96" i="53" s="1"/>
  <c r="Q96" i="53" s="1"/>
  <c r="R96" i="53" s="1"/>
  <c r="S96" i="53" s="1"/>
  <c r="T96" i="53" s="1"/>
  <c r="U96" i="53" s="1"/>
  <c r="V96" i="53" s="1"/>
  <c r="W96" i="53" s="1"/>
  <c r="X96" i="53" s="1"/>
  <c r="Y96" i="53" s="1"/>
  <c r="Z96" i="53" s="1"/>
  <c r="AA96" i="53" s="1"/>
  <c r="AB96" i="53" s="1"/>
  <c r="AC96" i="53" s="1"/>
  <c r="AD96" i="53" s="1"/>
  <c r="G96" i="53"/>
  <c r="G80" i="53"/>
  <c r="H80" i="53" s="1"/>
  <c r="I80" i="53" s="1"/>
  <c r="J80" i="53" s="1"/>
  <c r="K80" i="53" s="1"/>
  <c r="L80" i="53" s="1"/>
  <c r="M80" i="53" s="1"/>
  <c r="N80" i="53" s="1"/>
  <c r="O80" i="53" s="1"/>
  <c r="P80" i="53" s="1"/>
  <c r="Q80" i="53" s="1"/>
  <c r="R80" i="53" s="1"/>
  <c r="S80" i="53" s="1"/>
  <c r="T80" i="53" s="1"/>
  <c r="U80" i="53" s="1"/>
  <c r="V80" i="53" s="1"/>
  <c r="W80" i="53" s="1"/>
  <c r="X80" i="53" s="1"/>
  <c r="Y80" i="53" s="1"/>
  <c r="Z80" i="53" s="1"/>
  <c r="AA80" i="53" s="1"/>
  <c r="AB80" i="53" s="1"/>
  <c r="AC80" i="53" s="1"/>
  <c r="AD80" i="53" s="1"/>
  <c r="H78" i="53"/>
  <c r="I78" i="53" s="1"/>
  <c r="J78" i="53" s="1"/>
  <c r="K78" i="53" s="1"/>
  <c r="L78" i="53" s="1"/>
  <c r="M78" i="53" s="1"/>
  <c r="N78" i="53" s="1"/>
  <c r="O78" i="53" s="1"/>
  <c r="P78" i="53" s="1"/>
  <c r="Q78" i="53" s="1"/>
  <c r="R78" i="53" s="1"/>
  <c r="S78" i="53" s="1"/>
  <c r="T78" i="53" s="1"/>
  <c r="U78" i="53" s="1"/>
  <c r="V78" i="53" s="1"/>
  <c r="W78" i="53" s="1"/>
  <c r="X78" i="53" s="1"/>
  <c r="Y78" i="53" s="1"/>
  <c r="Z78" i="53" s="1"/>
  <c r="AA78" i="53" s="1"/>
  <c r="AB78" i="53" s="1"/>
  <c r="AC78" i="53" s="1"/>
  <c r="AD78" i="53" s="1"/>
  <c r="G78" i="53"/>
  <c r="K76" i="53"/>
  <c r="L76" i="53" s="1"/>
  <c r="M76" i="53" s="1"/>
  <c r="N76" i="53" s="1"/>
  <c r="O76" i="53" s="1"/>
  <c r="P76" i="53" s="1"/>
  <c r="Q76" i="53" s="1"/>
  <c r="R76" i="53" s="1"/>
  <c r="S76" i="53" s="1"/>
  <c r="T76" i="53" s="1"/>
  <c r="U76" i="53" s="1"/>
  <c r="V76" i="53" s="1"/>
  <c r="W76" i="53" s="1"/>
  <c r="X76" i="53" s="1"/>
  <c r="Y76" i="53" s="1"/>
  <c r="Z76" i="53" s="1"/>
  <c r="AA76" i="53" s="1"/>
  <c r="AB76" i="53" s="1"/>
  <c r="AC76" i="53" s="1"/>
  <c r="AD76" i="53" s="1"/>
  <c r="G76" i="53"/>
  <c r="H76" i="53" s="1"/>
  <c r="I76" i="53" s="1"/>
  <c r="J76" i="53" s="1"/>
  <c r="H74" i="53"/>
  <c r="I74" i="53" s="1"/>
  <c r="J74" i="53" s="1"/>
  <c r="K74" i="53" s="1"/>
  <c r="L74" i="53" s="1"/>
  <c r="M74" i="53" s="1"/>
  <c r="N74" i="53" s="1"/>
  <c r="O74" i="53" s="1"/>
  <c r="P74" i="53" s="1"/>
  <c r="Q74" i="53" s="1"/>
  <c r="R74" i="53" s="1"/>
  <c r="S74" i="53" s="1"/>
  <c r="T74" i="53" s="1"/>
  <c r="U74" i="53" s="1"/>
  <c r="V74" i="53" s="1"/>
  <c r="W74" i="53" s="1"/>
  <c r="X74" i="53" s="1"/>
  <c r="Y74" i="53" s="1"/>
  <c r="Z74" i="53" s="1"/>
  <c r="AA74" i="53" s="1"/>
  <c r="AB74" i="53" s="1"/>
  <c r="AC74" i="53" s="1"/>
  <c r="AD74" i="53" s="1"/>
  <c r="G74" i="53"/>
  <c r="G68" i="53"/>
  <c r="H68" i="53" s="1"/>
  <c r="I68" i="53" s="1"/>
  <c r="J68" i="53" s="1"/>
  <c r="K68" i="53" s="1"/>
  <c r="L68" i="53" s="1"/>
  <c r="M68" i="53" s="1"/>
  <c r="N68" i="53" s="1"/>
  <c r="O68" i="53" s="1"/>
  <c r="P68" i="53" s="1"/>
  <c r="Q68" i="53" s="1"/>
  <c r="R68" i="53" s="1"/>
  <c r="S68" i="53" s="1"/>
  <c r="T68" i="53" s="1"/>
  <c r="U68" i="53" s="1"/>
  <c r="V68" i="53" s="1"/>
  <c r="W68" i="53" s="1"/>
  <c r="X68" i="53" s="1"/>
  <c r="Y68" i="53" s="1"/>
  <c r="Z68" i="53" s="1"/>
  <c r="AA68" i="53" s="1"/>
  <c r="AB68" i="53" s="1"/>
  <c r="AC68" i="53" s="1"/>
  <c r="AD68" i="53" s="1"/>
  <c r="I66" i="53"/>
  <c r="J66" i="53" s="1"/>
  <c r="K66" i="53" s="1"/>
  <c r="L66" i="53" s="1"/>
  <c r="M66" i="53" s="1"/>
  <c r="N66" i="53" s="1"/>
  <c r="O66" i="53" s="1"/>
  <c r="P66" i="53" s="1"/>
  <c r="Q66" i="53" s="1"/>
  <c r="R66" i="53" s="1"/>
  <c r="S66" i="53" s="1"/>
  <c r="T66" i="53" s="1"/>
  <c r="U66" i="53" s="1"/>
  <c r="V66" i="53" s="1"/>
  <c r="W66" i="53" s="1"/>
  <c r="X66" i="53" s="1"/>
  <c r="Y66" i="53" s="1"/>
  <c r="Z66" i="53" s="1"/>
  <c r="AA66" i="53" s="1"/>
  <c r="AB66" i="53" s="1"/>
  <c r="AC66" i="53" s="1"/>
  <c r="AD66" i="53" s="1"/>
  <c r="H66" i="53"/>
  <c r="G66" i="53"/>
  <c r="G64" i="53"/>
  <c r="H64" i="53" s="1"/>
  <c r="I64" i="53" s="1"/>
  <c r="J64" i="53" s="1"/>
  <c r="K64" i="53" s="1"/>
  <c r="K63" i="53"/>
  <c r="J62" i="53"/>
  <c r="K61" i="53" s="1"/>
  <c r="K221" i="53" s="1"/>
  <c r="G62" i="53"/>
  <c r="H62" i="53" s="1"/>
  <c r="I62" i="53" s="1"/>
  <c r="J61" i="53" s="1"/>
  <c r="J221" i="53" s="1"/>
  <c r="G60" i="53"/>
  <c r="H60" i="53" s="1"/>
  <c r="I60" i="53" s="1"/>
  <c r="J60" i="53" s="1"/>
  <c r="K59" i="53" s="1"/>
  <c r="K219" i="53" s="1"/>
  <c r="K220" i="53" s="1"/>
  <c r="L220" i="53" s="1"/>
  <c r="M220" i="53" s="1"/>
  <c r="N220" i="53" s="1"/>
  <c r="O220" i="53" s="1"/>
  <c r="P220" i="53" s="1"/>
  <c r="Q220" i="53" s="1"/>
  <c r="R220" i="53" s="1"/>
  <c r="S220" i="53" s="1"/>
  <c r="T220" i="53" s="1"/>
  <c r="U220" i="53" s="1"/>
  <c r="V220" i="53" s="1"/>
  <c r="W220" i="53" s="1"/>
  <c r="X220" i="53" s="1"/>
  <c r="Y220" i="53" s="1"/>
  <c r="Z220" i="53" s="1"/>
  <c r="AA220" i="53" s="1"/>
  <c r="AB220" i="53" s="1"/>
  <c r="AC220" i="53" s="1"/>
  <c r="G58" i="53"/>
  <c r="H58" i="53" s="1"/>
  <c r="I58" i="53" s="1"/>
  <c r="H56" i="53"/>
  <c r="I56" i="53" s="1"/>
  <c r="J56" i="53" s="1"/>
  <c r="K56" i="53" s="1"/>
  <c r="L56" i="53" s="1"/>
  <c r="M56" i="53" s="1"/>
  <c r="N56" i="53" s="1"/>
  <c r="O56" i="53" s="1"/>
  <c r="P56" i="53" s="1"/>
  <c r="Q56" i="53" s="1"/>
  <c r="R56" i="53" s="1"/>
  <c r="S56" i="53" s="1"/>
  <c r="T56" i="53" s="1"/>
  <c r="U56" i="53" s="1"/>
  <c r="V56" i="53" s="1"/>
  <c r="W56" i="53" s="1"/>
  <c r="X56" i="53" s="1"/>
  <c r="Y56" i="53" s="1"/>
  <c r="Z56" i="53" s="1"/>
  <c r="AA56" i="53" s="1"/>
  <c r="AB56" i="53" s="1"/>
  <c r="AC56" i="53" s="1"/>
  <c r="AD56" i="53" s="1"/>
  <c r="G56" i="53"/>
  <c r="G54" i="53"/>
  <c r="H54" i="53" s="1"/>
  <c r="I54" i="53" s="1"/>
  <c r="J54" i="53" s="1"/>
  <c r="K54" i="53" s="1"/>
  <c r="L54" i="53" s="1"/>
  <c r="M54" i="53" s="1"/>
  <c r="N54" i="53" s="1"/>
  <c r="O54" i="53" s="1"/>
  <c r="P54" i="53" s="1"/>
  <c r="Q54" i="53" s="1"/>
  <c r="R54" i="53" s="1"/>
  <c r="S54" i="53" s="1"/>
  <c r="T54" i="53" s="1"/>
  <c r="U54" i="53" s="1"/>
  <c r="V54" i="53" s="1"/>
  <c r="W54" i="53" s="1"/>
  <c r="X54" i="53" s="1"/>
  <c r="Y54" i="53" s="1"/>
  <c r="Z54" i="53" s="1"/>
  <c r="AA54" i="53" s="1"/>
  <c r="AB54" i="53" s="1"/>
  <c r="AC54" i="53" s="1"/>
  <c r="AD54" i="53" s="1"/>
  <c r="G52" i="53"/>
  <c r="G213" i="53" s="1"/>
  <c r="G214" i="53" s="1"/>
  <c r="G50" i="53"/>
  <c r="G211" i="53" s="1"/>
  <c r="G212" i="53" s="1"/>
  <c r="H47" i="53"/>
  <c r="I47" i="53" s="1"/>
  <c r="J47" i="53" s="1"/>
  <c r="K47" i="53" s="1"/>
  <c r="L47" i="53" s="1"/>
  <c r="M47" i="53" s="1"/>
  <c r="G47" i="53"/>
  <c r="I45" i="53"/>
  <c r="J45" i="53" s="1"/>
  <c r="K45" i="53" s="1"/>
  <c r="L45" i="53" s="1"/>
  <c r="M45" i="53" s="1"/>
  <c r="N45" i="53" s="1"/>
  <c r="O45" i="53" s="1"/>
  <c r="P45" i="53" s="1"/>
  <c r="Q45" i="53" s="1"/>
  <c r="R45" i="53" s="1"/>
  <c r="S45" i="53" s="1"/>
  <c r="T45" i="53" s="1"/>
  <c r="U45" i="53" s="1"/>
  <c r="V45" i="53" s="1"/>
  <c r="W45" i="53" s="1"/>
  <c r="X45" i="53" s="1"/>
  <c r="H45" i="53"/>
  <c r="G45" i="53"/>
  <c r="G43" i="53"/>
  <c r="H43" i="53" s="1"/>
  <c r="I43" i="53" s="1"/>
  <c r="J43" i="53" s="1"/>
  <c r="K43" i="53" s="1"/>
  <c r="L43" i="53" s="1"/>
  <c r="M43" i="53" s="1"/>
  <c r="N43" i="53" s="1"/>
  <c r="O43" i="53" s="1"/>
  <c r="P43" i="53" s="1"/>
  <c r="Q43" i="53" s="1"/>
  <c r="R43" i="53" s="1"/>
  <c r="S43" i="53" s="1"/>
  <c r="T43" i="53" s="1"/>
  <c r="U43" i="53" s="1"/>
  <c r="V43" i="53" s="1"/>
  <c r="W43" i="53" s="1"/>
  <c r="X43" i="53" s="1"/>
  <c r="Y43" i="53" s="1"/>
  <c r="Z43" i="53" s="1"/>
  <c r="AA43" i="53" s="1"/>
  <c r="AB43" i="53" s="1"/>
  <c r="AC43" i="53" s="1"/>
  <c r="AD43" i="53" s="1"/>
  <c r="G41" i="53"/>
  <c r="H41" i="53" s="1"/>
  <c r="I41" i="53" s="1"/>
  <c r="J41" i="53" s="1"/>
  <c r="K41" i="53" s="1"/>
  <c r="L41" i="53" s="1"/>
  <c r="M41" i="53" s="1"/>
  <c r="N41" i="53" s="1"/>
  <c r="O41" i="53" s="1"/>
  <c r="P41" i="53" s="1"/>
  <c r="Q41" i="53" s="1"/>
  <c r="R41" i="53" s="1"/>
  <c r="S41" i="53" s="1"/>
  <c r="T41" i="53" s="1"/>
  <c r="U41" i="53" s="1"/>
  <c r="V41" i="53" s="1"/>
  <c r="W41" i="53" s="1"/>
  <c r="X41" i="53" s="1"/>
  <c r="Y41" i="53" s="1"/>
  <c r="Z41" i="53" s="1"/>
  <c r="AA41" i="53" s="1"/>
  <c r="AB41" i="53" s="1"/>
  <c r="AC41" i="53" s="1"/>
  <c r="AD41" i="53" s="1"/>
  <c r="I39" i="53"/>
  <c r="J39" i="53" s="1"/>
  <c r="K39" i="53" s="1"/>
  <c r="L39" i="53" s="1"/>
  <c r="M39" i="53" s="1"/>
  <c r="N39" i="53" s="1"/>
  <c r="O39" i="53" s="1"/>
  <c r="P39" i="53" s="1"/>
  <c r="Q39" i="53" s="1"/>
  <c r="R39" i="53" s="1"/>
  <c r="S39" i="53" s="1"/>
  <c r="T39" i="53" s="1"/>
  <c r="U39" i="53" s="1"/>
  <c r="V39" i="53" s="1"/>
  <c r="W39" i="53" s="1"/>
  <c r="X39" i="53" s="1"/>
  <c r="Y39" i="53" s="1"/>
  <c r="Z39" i="53" s="1"/>
  <c r="AA39" i="53" s="1"/>
  <c r="AB39" i="53" s="1"/>
  <c r="AC39" i="53" s="1"/>
  <c r="AD39" i="53" s="1"/>
  <c r="G39" i="53"/>
  <c r="H39" i="53" s="1"/>
  <c r="G37" i="53"/>
  <c r="H37" i="53" s="1"/>
  <c r="I37" i="53" s="1"/>
  <c r="J37" i="53" s="1"/>
  <c r="K37" i="53" s="1"/>
  <c r="L37" i="53" s="1"/>
  <c r="M37" i="53" s="1"/>
  <c r="G35" i="53"/>
  <c r="H35" i="53" s="1"/>
  <c r="I35" i="53" s="1"/>
  <c r="J35" i="53" s="1"/>
  <c r="K35" i="53" s="1"/>
  <c r="L35" i="53" s="1"/>
  <c r="M35" i="53" s="1"/>
  <c r="N35" i="53" s="1"/>
  <c r="O35" i="53" s="1"/>
  <c r="P35" i="53" s="1"/>
  <c r="Q35" i="53" s="1"/>
  <c r="R35" i="53" s="1"/>
  <c r="S35" i="53" s="1"/>
  <c r="T35" i="53" s="1"/>
  <c r="U35" i="53" s="1"/>
  <c r="V35" i="53" s="1"/>
  <c r="W35" i="53" s="1"/>
  <c r="X35" i="53" s="1"/>
  <c r="Y35" i="53" s="1"/>
  <c r="Z35" i="53" s="1"/>
  <c r="AA35" i="53" s="1"/>
  <c r="AB35" i="53" s="1"/>
  <c r="AC35" i="53" s="1"/>
  <c r="AD35" i="53" s="1"/>
  <c r="G33" i="53"/>
  <c r="H33" i="53" s="1"/>
  <c r="I33" i="53" s="1"/>
  <c r="J33" i="53" s="1"/>
  <c r="K33" i="53" s="1"/>
  <c r="L33" i="53" s="1"/>
  <c r="M33" i="53" s="1"/>
  <c r="N33" i="53" s="1"/>
  <c r="O33" i="53" s="1"/>
  <c r="P33" i="53" s="1"/>
  <c r="Q33" i="53" s="1"/>
  <c r="R33" i="53" s="1"/>
  <c r="S33" i="53" s="1"/>
  <c r="T33" i="53" s="1"/>
  <c r="U33" i="53" s="1"/>
  <c r="V33" i="53" s="1"/>
  <c r="W33" i="53" s="1"/>
  <c r="X33" i="53" s="1"/>
  <c r="G31" i="53"/>
  <c r="H31" i="53" s="1"/>
  <c r="I31" i="53" s="1"/>
  <c r="J31" i="53" s="1"/>
  <c r="K31" i="53" s="1"/>
  <c r="H29" i="53"/>
  <c r="I29" i="53" s="1"/>
  <c r="J29" i="53" s="1"/>
  <c r="K29" i="53" s="1"/>
  <c r="G29" i="53"/>
  <c r="G27" i="53"/>
  <c r="H27" i="53" s="1"/>
  <c r="I27" i="53" s="1"/>
  <c r="J27" i="53" s="1"/>
  <c r="K27" i="53" s="1"/>
  <c r="L27" i="53" s="1"/>
  <c r="H25" i="53"/>
  <c r="I25" i="53" s="1"/>
  <c r="J25" i="53" s="1"/>
  <c r="K25" i="53" s="1"/>
  <c r="L25" i="53" s="1"/>
  <c r="M25" i="53" s="1"/>
  <c r="G25" i="53"/>
  <c r="I23" i="53"/>
  <c r="J23" i="53" s="1"/>
  <c r="K23" i="53" s="1"/>
  <c r="L23" i="53" s="1"/>
  <c r="M23" i="53" s="1"/>
  <c r="G23" i="53"/>
  <c r="H23" i="53" s="1"/>
  <c r="G21" i="53"/>
  <c r="H21" i="53" s="1"/>
  <c r="I21" i="53" s="1"/>
  <c r="J21" i="53" s="1"/>
  <c r="K21" i="53" s="1"/>
  <c r="L21" i="53" s="1"/>
  <c r="M21" i="53" s="1"/>
  <c r="H19" i="53"/>
  <c r="I19" i="53" s="1"/>
  <c r="J19" i="53" s="1"/>
  <c r="K19" i="53" s="1"/>
  <c r="L19" i="53" s="1"/>
  <c r="M19" i="53" s="1"/>
  <c r="N19" i="53" s="1"/>
  <c r="O19" i="53" s="1"/>
  <c r="P19" i="53" s="1"/>
  <c r="Q19" i="53" s="1"/>
  <c r="R19" i="53" s="1"/>
  <c r="S19" i="53" s="1"/>
  <c r="T19" i="53" s="1"/>
  <c r="U19" i="53" s="1"/>
  <c r="V19" i="53" s="1"/>
  <c r="W19" i="53" s="1"/>
  <c r="G19" i="53"/>
  <c r="H17" i="53"/>
  <c r="I17" i="53" s="1"/>
  <c r="J17" i="53" s="1"/>
  <c r="K17" i="53" s="1"/>
  <c r="G17" i="53"/>
  <c r="G15" i="53"/>
  <c r="H15" i="53" s="1"/>
  <c r="I15" i="53" s="1"/>
  <c r="J15" i="53" s="1"/>
  <c r="K15" i="53" s="1"/>
  <c r="L15" i="53" s="1"/>
  <c r="M15" i="53" s="1"/>
  <c r="N15" i="53" s="1"/>
  <c r="O15" i="53" s="1"/>
  <c r="P15" i="53" s="1"/>
  <c r="H13" i="53"/>
  <c r="I13" i="53" s="1"/>
  <c r="J13" i="53" s="1"/>
  <c r="K13" i="53" s="1"/>
  <c r="L13" i="53" s="1"/>
  <c r="M13" i="53" s="1"/>
  <c r="N13" i="53" s="1"/>
  <c r="O13" i="53" s="1"/>
  <c r="P13" i="53" s="1"/>
  <c r="Q13" i="53" s="1"/>
  <c r="G13" i="53"/>
  <c r="G11" i="53"/>
  <c r="H11" i="53" s="1"/>
  <c r="I11" i="53" s="1"/>
  <c r="J11" i="53" s="1"/>
  <c r="K11" i="53" s="1"/>
  <c r="L11" i="53" s="1"/>
  <c r="M11" i="53" s="1"/>
  <c r="N11" i="53" s="1"/>
  <c r="O11" i="53" s="1"/>
  <c r="P11" i="53" s="1"/>
  <c r="G9" i="53"/>
  <c r="H9" i="53" s="1"/>
  <c r="I9" i="53" s="1"/>
  <c r="J9" i="53" s="1"/>
  <c r="K9" i="53" s="1"/>
  <c r="L9" i="53" s="1"/>
  <c r="M9" i="53" s="1"/>
  <c r="N9" i="53" s="1"/>
  <c r="O9" i="53" s="1"/>
  <c r="R8" i="53"/>
  <c r="Z313" i="56" l="1"/>
  <c r="Y213" i="55"/>
  <c r="Y214" i="55" s="1"/>
  <c r="Z52" i="55"/>
  <c r="H184" i="53"/>
  <c r="I184" i="53" s="1"/>
  <c r="J184" i="53" s="1"/>
  <c r="K184" i="53" s="1"/>
  <c r="L184" i="53" s="1"/>
  <c r="M184" i="53" s="1"/>
  <c r="I278" i="53"/>
  <c r="J278" i="53" s="1"/>
  <c r="K278" i="53" s="1"/>
  <c r="L278" i="53" s="1"/>
  <c r="K223" i="53"/>
  <c r="K224" i="53" s="1"/>
  <c r="L224" i="53" s="1"/>
  <c r="M224" i="53" s="1"/>
  <c r="N224" i="53" s="1"/>
  <c r="O224" i="53" s="1"/>
  <c r="P224" i="53" s="1"/>
  <c r="Q224" i="53" s="1"/>
  <c r="R224" i="53" s="1"/>
  <c r="S224" i="53" s="1"/>
  <c r="T224" i="53" s="1"/>
  <c r="U224" i="53" s="1"/>
  <c r="V224" i="53" s="1"/>
  <c r="W224" i="53" s="1"/>
  <c r="X224" i="53" s="1"/>
  <c r="Y224" i="53" s="1"/>
  <c r="Z224" i="53" s="1"/>
  <c r="AA224" i="53" s="1"/>
  <c r="AB224" i="53" s="1"/>
  <c r="AC224" i="53" s="1"/>
  <c r="AD224" i="53" s="1"/>
  <c r="I190" i="53"/>
  <c r="J190" i="53" s="1"/>
  <c r="K190" i="53" s="1"/>
  <c r="I218" i="53"/>
  <c r="Y32" i="53"/>
  <c r="Y193" i="53" s="1"/>
  <c r="M137" i="53"/>
  <c r="M277" i="53" s="1"/>
  <c r="M138" i="53"/>
  <c r="R12" i="53"/>
  <c r="R13" i="53" s="1"/>
  <c r="S13" i="53" s="1"/>
  <c r="N23" i="53"/>
  <c r="O23" i="53" s="1"/>
  <c r="P23" i="53" s="1"/>
  <c r="Q23" i="53" s="1"/>
  <c r="R23" i="53" s="1"/>
  <c r="S23" i="53" s="1"/>
  <c r="T23" i="53" s="1"/>
  <c r="U23" i="53" s="1"/>
  <c r="V23" i="53" s="1"/>
  <c r="W23" i="53" s="1"/>
  <c r="X23" i="53" s="1"/>
  <c r="Y23" i="53" s="1"/>
  <c r="Z23" i="53" s="1"/>
  <c r="AA23" i="53" s="1"/>
  <c r="AB23" i="53" s="1"/>
  <c r="AC23" i="53" s="1"/>
  <c r="AD23" i="53" s="1"/>
  <c r="N22" i="53"/>
  <c r="Y44" i="53"/>
  <c r="Y205" i="53" s="1"/>
  <c r="Y45" i="53"/>
  <c r="Z45" i="53" s="1"/>
  <c r="AA45" i="53" s="1"/>
  <c r="AB45" i="53" s="1"/>
  <c r="AC45" i="53" s="1"/>
  <c r="AD45" i="53" s="1"/>
  <c r="Y144" i="53"/>
  <c r="Z144" i="53" s="1"/>
  <c r="AA144" i="53" s="1"/>
  <c r="AB144" i="53" s="1"/>
  <c r="AC144" i="53" s="1"/>
  <c r="AD144" i="53" s="1"/>
  <c r="Y143" i="53"/>
  <c r="P8" i="53"/>
  <c r="P9" i="53" s="1"/>
  <c r="Q15" i="53"/>
  <c r="R15" i="53" s="1"/>
  <c r="Q14" i="53"/>
  <c r="X19" i="53"/>
  <c r="Y18" i="53" s="1"/>
  <c r="L28" i="53"/>
  <c r="L29" i="53" s="1"/>
  <c r="M29" i="53" s="1"/>
  <c r="N29" i="53" s="1"/>
  <c r="Y129" i="53"/>
  <c r="Y130" i="53" s="1"/>
  <c r="O133" i="53"/>
  <c r="O134" i="53" s="1"/>
  <c r="P134" i="53" s="1"/>
  <c r="Q134" i="53" s="1"/>
  <c r="R134" i="53" s="1"/>
  <c r="S134" i="53" s="1"/>
  <c r="T134" i="53" s="1"/>
  <c r="U134" i="53" s="1"/>
  <c r="V134" i="53" s="1"/>
  <c r="W134" i="53" s="1"/>
  <c r="X134" i="53" s="1"/>
  <c r="Y134" i="53" s="1"/>
  <c r="M139" i="53"/>
  <c r="M279" i="53" s="1"/>
  <c r="O145" i="53"/>
  <c r="O146" i="53" s="1"/>
  <c r="P146" i="53" s="1"/>
  <c r="Q146" i="53" s="1"/>
  <c r="R146" i="53" s="1"/>
  <c r="S146" i="53" s="1"/>
  <c r="T146" i="53" s="1"/>
  <c r="U146" i="53" s="1"/>
  <c r="V146" i="53" s="1"/>
  <c r="W146" i="53" s="1"/>
  <c r="X146" i="53" s="1"/>
  <c r="Y146" i="53" s="1"/>
  <c r="L16" i="53"/>
  <c r="L17" i="53"/>
  <c r="M17" i="53" s="1"/>
  <c r="N17" i="53" s="1"/>
  <c r="M27" i="53"/>
  <c r="N27" i="53" s="1"/>
  <c r="O27" i="53" s="1"/>
  <c r="P27" i="53" s="1"/>
  <c r="Q27" i="53" s="1"/>
  <c r="R27" i="53" s="1"/>
  <c r="S27" i="53" s="1"/>
  <c r="T27" i="53" s="1"/>
  <c r="U27" i="53" s="1"/>
  <c r="V27" i="53" s="1"/>
  <c r="W27" i="53" s="1"/>
  <c r="X27" i="53" s="1"/>
  <c r="Y27" i="53" s="1"/>
  <c r="Z27" i="53" s="1"/>
  <c r="AA27" i="53" s="1"/>
  <c r="AB27" i="53" s="1"/>
  <c r="AC27" i="53" s="1"/>
  <c r="M26" i="53"/>
  <c r="N36" i="53"/>
  <c r="N197" i="53" s="1"/>
  <c r="L63" i="53"/>
  <c r="L223" i="53" s="1"/>
  <c r="T125" i="53"/>
  <c r="T126" i="53"/>
  <c r="U126" i="53" s="1"/>
  <c r="V126" i="53" s="1"/>
  <c r="W126" i="53" s="1"/>
  <c r="X126" i="53" s="1"/>
  <c r="Y126" i="53" s="1"/>
  <c r="Z126" i="53" s="1"/>
  <c r="AA126" i="53" s="1"/>
  <c r="AB126" i="53" s="1"/>
  <c r="AC126" i="53" s="1"/>
  <c r="AD126" i="53" s="1"/>
  <c r="Q11" i="53"/>
  <c r="Q10" i="53"/>
  <c r="N20" i="53"/>
  <c r="N21" i="53"/>
  <c r="O21" i="53" s="1"/>
  <c r="P21" i="53" s="1"/>
  <c r="Q21" i="53" s="1"/>
  <c r="R21" i="53" s="1"/>
  <c r="S21" i="53" s="1"/>
  <c r="T21" i="53" s="1"/>
  <c r="U21" i="53" s="1"/>
  <c r="V21" i="53" s="1"/>
  <c r="W21" i="53" s="1"/>
  <c r="X21" i="53" s="1"/>
  <c r="N25" i="53"/>
  <c r="O25" i="53" s="1"/>
  <c r="P25" i="53" s="1"/>
  <c r="Q25" i="53" s="1"/>
  <c r="R25" i="53" s="1"/>
  <c r="S25" i="53" s="1"/>
  <c r="T25" i="53" s="1"/>
  <c r="U25" i="53" s="1"/>
  <c r="V25" i="53" s="1"/>
  <c r="W25" i="53" s="1"/>
  <c r="X25" i="53" s="1"/>
  <c r="Y25" i="53" s="1"/>
  <c r="Z25" i="53" s="1"/>
  <c r="AA25" i="53" s="1"/>
  <c r="AB25" i="53" s="1"/>
  <c r="AC25" i="53" s="1"/>
  <c r="AD25" i="53" s="1"/>
  <c r="N24" i="53"/>
  <c r="L30" i="53"/>
  <c r="L191" i="53" s="1"/>
  <c r="L192" i="53" s="1"/>
  <c r="L31" i="53"/>
  <c r="N47" i="53"/>
  <c r="O47" i="53" s="1"/>
  <c r="P47" i="53" s="1"/>
  <c r="Q47" i="53" s="1"/>
  <c r="R47" i="53" s="1"/>
  <c r="S47" i="53" s="1"/>
  <c r="T47" i="53" s="1"/>
  <c r="U47" i="53" s="1"/>
  <c r="V47" i="53" s="1"/>
  <c r="W47" i="53" s="1"/>
  <c r="X47" i="53" s="1"/>
  <c r="Y47" i="53" s="1"/>
  <c r="Z47" i="53" s="1"/>
  <c r="AA47" i="53" s="1"/>
  <c r="AB47" i="53" s="1"/>
  <c r="AC47" i="53" s="1"/>
  <c r="AD47" i="53" s="1"/>
  <c r="N46" i="53"/>
  <c r="N207" i="53" s="1"/>
  <c r="K101" i="53"/>
  <c r="K241" i="53" s="1"/>
  <c r="M136" i="53"/>
  <c r="N136" i="53" s="1"/>
  <c r="O136" i="53" s="1"/>
  <c r="P136" i="53" s="1"/>
  <c r="Q136" i="53" s="1"/>
  <c r="R136" i="53" s="1"/>
  <c r="S136" i="53" s="1"/>
  <c r="T136" i="53" s="1"/>
  <c r="U136" i="53" s="1"/>
  <c r="V136" i="53" s="1"/>
  <c r="W136" i="53" s="1"/>
  <c r="X136" i="53" s="1"/>
  <c r="Y136" i="53" s="1"/>
  <c r="M135" i="53"/>
  <c r="Y141" i="53"/>
  <c r="Y142" i="53" s="1"/>
  <c r="Z142" i="53" s="1"/>
  <c r="AA142" i="53" s="1"/>
  <c r="AB142" i="53" s="1"/>
  <c r="AC142" i="53" s="1"/>
  <c r="AD142" i="53" s="1"/>
  <c r="N131" i="53"/>
  <c r="N132" i="53" s="1"/>
  <c r="O132" i="53" s="1"/>
  <c r="P132" i="53" s="1"/>
  <c r="Q132" i="53" s="1"/>
  <c r="R132" i="53" s="1"/>
  <c r="S132" i="53" s="1"/>
  <c r="T132" i="53" s="1"/>
  <c r="U132" i="53" s="1"/>
  <c r="V132" i="53" s="1"/>
  <c r="W132" i="53" s="1"/>
  <c r="X132" i="53" s="1"/>
  <c r="Y132" i="53" s="1"/>
  <c r="S173" i="53"/>
  <c r="S174" i="53" s="1"/>
  <c r="T174" i="53" s="1"/>
  <c r="N183" i="53"/>
  <c r="N184" i="53" s="1"/>
  <c r="O184" i="53" s="1"/>
  <c r="P184" i="53" s="1"/>
  <c r="Q184" i="53" s="1"/>
  <c r="R184" i="53" s="1"/>
  <c r="S184" i="53" s="1"/>
  <c r="T184" i="53" s="1"/>
  <c r="U184" i="53" s="1"/>
  <c r="V184" i="53" s="1"/>
  <c r="W184" i="53" s="1"/>
  <c r="X184" i="53" s="1"/>
  <c r="Y184" i="53" s="1"/>
  <c r="Z184" i="53" s="1"/>
  <c r="AA184" i="53" s="1"/>
  <c r="AB184" i="53" s="1"/>
  <c r="AC184" i="53" s="1"/>
  <c r="AD184" i="53" s="1"/>
  <c r="Y194" i="53"/>
  <c r="Z194" i="53" s="1"/>
  <c r="AA194" i="53" s="1"/>
  <c r="AB194" i="53" s="1"/>
  <c r="AC194" i="53" s="1"/>
  <c r="AD194" i="53" s="1"/>
  <c r="N208" i="53"/>
  <c r="O208" i="53" s="1"/>
  <c r="P208" i="53" s="1"/>
  <c r="Q208" i="53" s="1"/>
  <c r="R208" i="53" s="1"/>
  <c r="S208" i="53" s="1"/>
  <c r="T208" i="53" s="1"/>
  <c r="U208" i="53" s="1"/>
  <c r="V208" i="53" s="1"/>
  <c r="W208" i="53" s="1"/>
  <c r="X208" i="53" s="1"/>
  <c r="Y208" i="53" s="1"/>
  <c r="Z208" i="53" s="1"/>
  <c r="AA208" i="53" s="1"/>
  <c r="AB208" i="53" s="1"/>
  <c r="AC208" i="53" s="1"/>
  <c r="AD208" i="53" s="1"/>
  <c r="H52" i="53"/>
  <c r="K60" i="53"/>
  <c r="L60" i="53" s="1"/>
  <c r="M60" i="53" s="1"/>
  <c r="N60" i="53" s="1"/>
  <c r="O60" i="53" s="1"/>
  <c r="P60" i="53" s="1"/>
  <c r="Q60" i="53" s="1"/>
  <c r="R60" i="53" s="1"/>
  <c r="S60" i="53" s="1"/>
  <c r="T60" i="53" s="1"/>
  <c r="U60" i="53" s="1"/>
  <c r="V60" i="53" s="1"/>
  <c r="W60" i="53" s="1"/>
  <c r="X60" i="53" s="1"/>
  <c r="Y60" i="53" s="1"/>
  <c r="Z60" i="53" s="1"/>
  <c r="AA60" i="53" s="1"/>
  <c r="AB60" i="53" s="1"/>
  <c r="AC60" i="53" s="1"/>
  <c r="K62" i="53"/>
  <c r="M150" i="53"/>
  <c r="M149" i="53"/>
  <c r="M289" i="53" s="1"/>
  <c r="P170" i="53"/>
  <c r="R175" i="53"/>
  <c r="R176" i="53" s="1"/>
  <c r="S176" i="53" s="1"/>
  <c r="J57" i="53"/>
  <c r="J58" i="53" s="1"/>
  <c r="L177" i="53"/>
  <c r="L178" i="53" s="1"/>
  <c r="M178" i="53" s="1"/>
  <c r="N178" i="53" s="1"/>
  <c r="O178" i="53" s="1"/>
  <c r="N185" i="53"/>
  <c r="N186" i="53" s="1"/>
  <c r="O186" i="53" s="1"/>
  <c r="P186" i="53" s="1"/>
  <c r="Q186" i="53" s="1"/>
  <c r="R186" i="53" s="1"/>
  <c r="S186" i="53" s="1"/>
  <c r="T186" i="53" s="1"/>
  <c r="U186" i="53" s="1"/>
  <c r="V186" i="53" s="1"/>
  <c r="W186" i="53" s="1"/>
  <c r="X186" i="53" s="1"/>
  <c r="Y186" i="53" s="1"/>
  <c r="Z186" i="53" s="1"/>
  <c r="AA186" i="53" s="1"/>
  <c r="AB186" i="53" s="1"/>
  <c r="AC186" i="53" s="1"/>
  <c r="AD186" i="53" s="1"/>
  <c r="H100" i="53"/>
  <c r="I100" i="53" s="1"/>
  <c r="J100" i="53" s="1"/>
  <c r="K100" i="53" s="1"/>
  <c r="L100" i="53" s="1"/>
  <c r="M100" i="53" s="1"/>
  <c r="N100" i="53" s="1"/>
  <c r="O100" i="53" s="1"/>
  <c r="P100" i="53" s="1"/>
  <c r="Q100" i="53" s="1"/>
  <c r="R100" i="53" s="1"/>
  <c r="S100" i="53" s="1"/>
  <c r="T100" i="53" s="1"/>
  <c r="U100" i="53" s="1"/>
  <c r="V100" i="53" s="1"/>
  <c r="W100" i="53" s="1"/>
  <c r="X100" i="53" s="1"/>
  <c r="Y100" i="53" s="1"/>
  <c r="Z100" i="53" s="1"/>
  <c r="AA100" i="53" s="1"/>
  <c r="AB100" i="53" s="1"/>
  <c r="AC100" i="53" s="1"/>
  <c r="AD100" i="53" s="1"/>
  <c r="M147" i="53"/>
  <c r="M148" i="53"/>
  <c r="Q171" i="53"/>
  <c r="Q172" i="53" s="1"/>
  <c r="R172" i="53" s="1"/>
  <c r="Y206" i="53"/>
  <c r="Z206" i="53" s="1"/>
  <c r="AA206" i="53" s="1"/>
  <c r="AB206" i="53" s="1"/>
  <c r="AC206" i="53" s="1"/>
  <c r="AD206" i="53" s="1"/>
  <c r="K242" i="53"/>
  <c r="L242" i="53" s="1"/>
  <c r="M242" i="53" s="1"/>
  <c r="N242" i="53" s="1"/>
  <c r="O242" i="53" s="1"/>
  <c r="P242" i="53" s="1"/>
  <c r="Q242" i="53" s="1"/>
  <c r="R242" i="53" s="1"/>
  <c r="S242" i="53" s="1"/>
  <c r="T242" i="53" s="1"/>
  <c r="U242" i="53" s="1"/>
  <c r="V242" i="53" s="1"/>
  <c r="W242" i="53" s="1"/>
  <c r="X242" i="53" s="1"/>
  <c r="Y242" i="53" s="1"/>
  <c r="Z242" i="53" s="1"/>
  <c r="AA242" i="53" s="1"/>
  <c r="AB242" i="53" s="1"/>
  <c r="AC242" i="53" s="1"/>
  <c r="AD242" i="53" s="1"/>
  <c r="N198" i="53"/>
  <c r="O198" i="53" s="1"/>
  <c r="P198" i="53" s="1"/>
  <c r="Q198" i="53" s="1"/>
  <c r="R198" i="53" s="1"/>
  <c r="S198" i="53" s="1"/>
  <c r="T198" i="53" s="1"/>
  <c r="U198" i="53" s="1"/>
  <c r="V198" i="53" s="1"/>
  <c r="W198" i="53" s="1"/>
  <c r="X198" i="53" s="1"/>
  <c r="Y198" i="53" s="1"/>
  <c r="Z198" i="53" s="1"/>
  <c r="AA198" i="53" s="1"/>
  <c r="AB198" i="53" s="1"/>
  <c r="AC198" i="53" s="1"/>
  <c r="AD198" i="53" s="1"/>
  <c r="H50" i="53"/>
  <c r="J222" i="53"/>
  <c r="K222" i="53" s="1"/>
  <c r="J180" i="53"/>
  <c r="K180" i="53" s="1"/>
  <c r="L180" i="53" s="1"/>
  <c r="M180" i="53" s="1"/>
  <c r="N180" i="53" s="1"/>
  <c r="O180" i="53" s="1"/>
  <c r="P180" i="53" s="1"/>
  <c r="Q180" i="53" s="1"/>
  <c r="R180" i="53" s="1"/>
  <c r="S180" i="53" s="1"/>
  <c r="T180" i="53" s="1"/>
  <c r="U180" i="53" s="1"/>
  <c r="V180" i="53" s="1"/>
  <c r="W180" i="53" s="1"/>
  <c r="J182" i="53"/>
  <c r="K182" i="53" s="1"/>
  <c r="L182" i="53" s="1"/>
  <c r="M182" i="53" s="1"/>
  <c r="H254" i="53"/>
  <c r="I254" i="53" s="1"/>
  <c r="J254" i="53" s="1"/>
  <c r="K254" i="53" s="1"/>
  <c r="L254" i="53" s="1"/>
  <c r="M254" i="53" s="1"/>
  <c r="N254" i="53" s="1"/>
  <c r="O254" i="53" s="1"/>
  <c r="P254" i="53" s="1"/>
  <c r="Q254" i="53" s="1"/>
  <c r="R254" i="53" s="1"/>
  <c r="S254" i="53" s="1"/>
  <c r="T254" i="53" s="1"/>
  <c r="U254" i="53" s="1"/>
  <c r="V254" i="53" s="1"/>
  <c r="W254" i="53" s="1"/>
  <c r="X254" i="53" s="1"/>
  <c r="Y254" i="53" s="1"/>
  <c r="Z254" i="53" s="1"/>
  <c r="AA254" i="53" s="1"/>
  <c r="AB254" i="53" s="1"/>
  <c r="AC254" i="53" s="1"/>
  <c r="AD254" i="53" s="1"/>
  <c r="H260" i="53"/>
  <c r="I260" i="53" s="1"/>
  <c r="J260" i="53" s="1"/>
  <c r="K260" i="53" s="1"/>
  <c r="L260" i="53" s="1"/>
  <c r="M260" i="53" s="1"/>
  <c r="N260" i="53" s="1"/>
  <c r="O260" i="53" s="1"/>
  <c r="P260" i="53" s="1"/>
  <c r="Q260" i="53" s="1"/>
  <c r="R260" i="53" s="1"/>
  <c r="S260" i="53" s="1"/>
  <c r="T260" i="53" s="1"/>
  <c r="U260" i="53" s="1"/>
  <c r="V260" i="53" s="1"/>
  <c r="W260" i="53" s="1"/>
  <c r="X260" i="53" s="1"/>
  <c r="Y260" i="53" s="1"/>
  <c r="Z260" i="53" s="1"/>
  <c r="AA260" i="53" s="1"/>
  <c r="AB260" i="53" s="1"/>
  <c r="AC260" i="53" s="1"/>
  <c r="AD260" i="53" s="1"/>
  <c r="M276" i="53"/>
  <c r="N276" i="53" s="1"/>
  <c r="O276" i="53" s="1"/>
  <c r="P276" i="53" s="1"/>
  <c r="Q276" i="53" s="1"/>
  <c r="R276" i="53" s="1"/>
  <c r="S276" i="53" s="1"/>
  <c r="T276" i="53" s="1"/>
  <c r="U276" i="53" s="1"/>
  <c r="V276" i="53" s="1"/>
  <c r="W276" i="53" s="1"/>
  <c r="X276" i="53" s="1"/>
  <c r="Y276" i="53" s="1"/>
  <c r="M278" i="53"/>
  <c r="M290" i="53"/>
  <c r="M281" i="53"/>
  <c r="M282" i="53" s="1"/>
  <c r="N282" i="53" s="1"/>
  <c r="O282" i="53" s="1"/>
  <c r="P282" i="53" s="1"/>
  <c r="Q282" i="53" s="1"/>
  <c r="R282" i="53" s="1"/>
  <c r="S282" i="53" s="1"/>
  <c r="H252" i="53"/>
  <c r="I252" i="53" s="1"/>
  <c r="J252" i="53" s="1"/>
  <c r="K252" i="53" s="1"/>
  <c r="L252" i="53" s="1"/>
  <c r="M252" i="53" s="1"/>
  <c r="N252" i="53" s="1"/>
  <c r="O252" i="53" s="1"/>
  <c r="P252" i="53" s="1"/>
  <c r="Q252" i="53" s="1"/>
  <c r="R252" i="53" s="1"/>
  <c r="S252" i="53" s="1"/>
  <c r="T252" i="53" s="1"/>
  <c r="U252" i="53" s="1"/>
  <c r="V252" i="53" s="1"/>
  <c r="W252" i="53" s="1"/>
  <c r="X252" i="53" s="1"/>
  <c r="Y252" i="53" s="1"/>
  <c r="Z252" i="53" s="1"/>
  <c r="AA252" i="53" s="1"/>
  <c r="AB252" i="53" s="1"/>
  <c r="AC252" i="53" s="1"/>
  <c r="AD252" i="53" s="1"/>
  <c r="H244" i="53"/>
  <c r="I244" i="53" s="1"/>
  <c r="J244" i="53" s="1"/>
  <c r="K244" i="53" s="1"/>
  <c r="L244" i="53" s="1"/>
  <c r="M244" i="53" s="1"/>
  <c r="N244" i="53" s="1"/>
  <c r="O244" i="53" s="1"/>
  <c r="P244" i="53" s="1"/>
  <c r="Q244" i="53" s="1"/>
  <c r="R244" i="53" s="1"/>
  <c r="S244" i="53" s="1"/>
  <c r="T244" i="53" s="1"/>
  <c r="U244" i="53" s="1"/>
  <c r="V244" i="53" s="1"/>
  <c r="W244" i="53" s="1"/>
  <c r="X244" i="53" s="1"/>
  <c r="Y244" i="53" s="1"/>
  <c r="Z244" i="53" s="1"/>
  <c r="AA244" i="53" s="1"/>
  <c r="AB244" i="53" s="1"/>
  <c r="AC244" i="53" s="1"/>
  <c r="AD244" i="53" s="1"/>
  <c r="M269" i="53"/>
  <c r="M270" i="53" s="1"/>
  <c r="N270" i="53" s="1"/>
  <c r="O270" i="53" s="1"/>
  <c r="P270" i="53" s="1"/>
  <c r="Q270" i="53" s="1"/>
  <c r="R270" i="53" s="1"/>
  <c r="S270" i="53" s="1"/>
  <c r="H262" i="53"/>
  <c r="I262" i="53" s="1"/>
  <c r="J262" i="53" s="1"/>
  <c r="K262" i="53" s="1"/>
  <c r="L262" i="53" s="1"/>
  <c r="M262" i="53" s="1"/>
  <c r="N262" i="53" s="1"/>
  <c r="O262" i="53" s="1"/>
  <c r="P262" i="53" s="1"/>
  <c r="Q262" i="53" s="1"/>
  <c r="R262" i="53" s="1"/>
  <c r="S262" i="53" s="1"/>
  <c r="T262" i="53" s="1"/>
  <c r="U262" i="53" s="1"/>
  <c r="V262" i="53" s="1"/>
  <c r="W262" i="53" s="1"/>
  <c r="X262" i="53" s="1"/>
  <c r="Y262" i="53" s="1"/>
  <c r="Z262" i="53" s="1"/>
  <c r="AA262" i="53" s="1"/>
  <c r="AB262" i="53" s="1"/>
  <c r="AC262" i="53" s="1"/>
  <c r="AD262" i="53" s="1"/>
  <c r="M273" i="53"/>
  <c r="M274" i="53" s="1"/>
  <c r="N274" i="53" s="1"/>
  <c r="O274" i="53" s="1"/>
  <c r="P274" i="53" s="1"/>
  <c r="Q274" i="53" s="1"/>
  <c r="R274" i="53" s="1"/>
  <c r="S274" i="53" s="1"/>
  <c r="T274" i="53" s="1"/>
  <c r="U274" i="53" s="1"/>
  <c r="V274" i="53" s="1"/>
  <c r="W274" i="53" s="1"/>
  <c r="X274" i="53" s="1"/>
  <c r="Y274" i="53" s="1"/>
  <c r="I280" i="53"/>
  <c r="J280" i="53" s="1"/>
  <c r="K280" i="53" s="1"/>
  <c r="L280" i="53" s="1"/>
  <c r="M280" i="53" s="1"/>
  <c r="N280" i="53" s="1"/>
  <c r="O280" i="53" s="1"/>
  <c r="P280" i="53" s="1"/>
  <c r="Q280" i="53" s="1"/>
  <c r="R280" i="53" s="1"/>
  <c r="S280" i="53" s="1"/>
  <c r="T280" i="53" s="1"/>
  <c r="U280" i="53" s="1"/>
  <c r="V280" i="53" s="1"/>
  <c r="W280" i="53" s="1"/>
  <c r="X280" i="53" s="1"/>
  <c r="Y280" i="53" s="1"/>
  <c r="Z280" i="53" s="1"/>
  <c r="H266" i="53"/>
  <c r="I266" i="53" s="1"/>
  <c r="J266" i="53" s="1"/>
  <c r="K266" i="53" s="1"/>
  <c r="L266" i="53" s="1"/>
  <c r="M266" i="53" s="1"/>
  <c r="N266" i="53" s="1"/>
  <c r="O266" i="53" s="1"/>
  <c r="P266" i="53" s="1"/>
  <c r="Q266" i="53" s="1"/>
  <c r="R266" i="53" s="1"/>
  <c r="S266" i="53" s="1"/>
  <c r="T266" i="53" s="1"/>
  <c r="I286" i="53"/>
  <c r="J286" i="53" s="1"/>
  <c r="K286" i="53" s="1"/>
  <c r="L286" i="53" s="1"/>
  <c r="H272" i="53"/>
  <c r="I272" i="53" s="1"/>
  <c r="J272" i="53" s="1"/>
  <c r="K272" i="53" s="1"/>
  <c r="L272" i="53" s="1"/>
  <c r="H284" i="53"/>
  <c r="I284" i="53" s="1"/>
  <c r="J284" i="53" s="1"/>
  <c r="K284" i="53" s="1"/>
  <c r="L284" i="53" s="1"/>
  <c r="H288" i="53"/>
  <c r="I288" i="53" s="1"/>
  <c r="J288" i="53" s="1"/>
  <c r="K288" i="53" s="1"/>
  <c r="L288" i="53" s="1"/>
  <c r="Z98" i="56" l="1"/>
  <c r="Z213" i="55"/>
  <c r="Z214" i="55" s="1"/>
  <c r="AA52" i="55"/>
  <c r="J217" i="53"/>
  <c r="J218" i="53" s="1"/>
  <c r="U173" i="53"/>
  <c r="U174" i="53" s="1"/>
  <c r="V174" i="53" s="1"/>
  <c r="W174" i="53" s="1"/>
  <c r="X174" i="53" s="1"/>
  <c r="Y174" i="53" s="1"/>
  <c r="Z174" i="53" s="1"/>
  <c r="O29" i="53"/>
  <c r="P29" i="53" s="1"/>
  <c r="Q29" i="53" s="1"/>
  <c r="R29" i="53" s="1"/>
  <c r="S29" i="53" s="1"/>
  <c r="T29" i="53" s="1"/>
  <c r="U29" i="53" s="1"/>
  <c r="V29" i="53" s="1"/>
  <c r="W29" i="53" s="1"/>
  <c r="O28" i="53"/>
  <c r="Z131" i="53"/>
  <c r="Z271" i="53" s="1"/>
  <c r="T175" i="53"/>
  <c r="T176" i="53" s="1"/>
  <c r="U176" i="53" s="1"/>
  <c r="V176" i="53" s="1"/>
  <c r="W176" i="53" s="1"/>
  <c r="X176" i="53" s="1"/>
  <c r="Y176" i="53" s="1"/>
  <c r="Z176" i="53" s="1"/>
  <c r="Z133" i="53"/>
  <c r="Z273" i="53" s="1"/>
  <c r="Z145" i="53"/>
  <c r="Z285" i="53" s="1"/>
  <c r="Z146" i="53"/>
  <c r="AA146" i="53" s="1"/>
  <c r="AB146" i="53" s="1"/>
  <c r="AC146" i="53" s="1"/>
  <c r="AD146" i="53" s="1"/>
  <c r="T12" i="53"/>
  <c r="T13" i="53" s="1"/>
  <c r="K57" i="53"/>
  <c r="K217" i="53" s="1"/>
  <c r="K58" i="53"/>
  <c r="L58" i="53" s="1"/>
  <c r="M58" i="53" s="1"/>
  <c r="N58" i="53" s="1"/>
  <c r="O58" i="53" s="1"/>
  <c r="P58" i="53" s="1"/>
  <c r="Q58" i="53" s="1"/>
  <c r="R58" i="53" s="1"/>
  <c r="S58" i="53" s="1"/>
  <c r="T58" i="53" s="1"/>
  <c r="U58" i="53" s="1"/>
  <c r="V58" i="53" s="1"/>
  <c r="W58" i="53" s="1"/>
  <c r="X58" i="53" s="1"/>
  <c r="Y58" i="53" s="1"/>
  <c r="Z58" i="53" s="1"/>
  <c r="AA58" i="53" s="1"/>
  <c r="AB58" i="53" s="1"/>
  <c r="Q8" i="53"/>
  <c r="Q169" i="53" s="1"/>
  <c r="Q9" i="53"/>
  <c r="R9" i="53" s="1"/>
  <c r="S9" i="53" s="1"/>
  <c r="T9" i="53" s="1"/>
  <c r="U9" i="53" s="1"/>
  <c r="V9" i="53" s="1"/>
  <c r="W9" i="53" s="1"/>
  <c r="X9" i="53" s="1"/>
  <c r="Z274" i="53"/>
  <c r="AA274" i="53" s="1"/>
  <c r="AB274" i="53" s="1"/>
  <c r="AC274" i="53" s="1"/>
  <c r="AD274" i="53" s="1"/>
  <c r="Z130" i="53"/>
  <c r="AA130" i="53" s="1"/>
  <c r="AB130" i="53" s="1"/>
  <c r="AC130" i="53" s="1"/>
  <c r="AD130" i="53" s="1"/>
  <c r="Z129" i="53"/>
  <c r="Z269" i="53" s="1"/>
  <c r="M285" i="53"/>
  <c r="M286" i="53" s="1"/>
  <c r="N286" i="53" s="1"/>
  <c r="O286" i="53" s="1"/>
  <c r="P286" i="53" s="1"/>
  <c r="Q286" i="53" s="1"/>
  <c r="R286" i="53" s="1"/>
  <c r="S286" i="53" s="1"/>
  <c r="T286" i="53" s="1"/>
  <c r="U286" i="53" s="1"/>
  <c r="V286" i="53" s="1"/>
  <c r="W286" i="53" s="1"/>
  <c r="X286" i="53" s="1"/>
  <c r="Y286" i="53" s="1"/>
  <c r="Z286" i="53" s="1"/>
  <c r="AA286" i="53" s="1"/>
  <c r="AB286" i="53" s="1"/>
  <c r="AC286" i="53" s="1"/>
  <c r="AD286" i="53" s="1"/>
  <c r="M287" i="53"/>
  <c r="M288" i="53" s="1"/>
  <c r="N288" i="53" s="1"/>
  <c r="O288" i="53" s="1"/>
  <c r="P288" i="53" s="1"/>
  <c r="Q288" i="53" s="1"/>
  <c r="R288" i="53" s="1"/>
  <c r="S288" i="53" s="1"/>
  <c r="T288" i="53" s="1"/>
  <c r="U288" i="53" s="1"/>
  <c r="V288" i="53" s="1"/>
  <c r="W288" i="53" s="1"/>
  <c r="X288" i="53" s="1"/>
  <c r="Y288" i="53" s="1"/>
  <c r="Z288" i="53" s="1"/>
  <c r="AA288" i="53" s="1"/>
  <c r="AB288" i="53" s="1"/>
  <c r="AC288" i="53" s="1"/>
  <c r="AD288" i="53" s="1"/>
  <c r="U265" i="53"/>
  <c r="U266" i="53" s="1"/>
  <c r="V266" i="53" s="1"/>
  <c r="W266" i="53" s="1"/>
  <c r="X266" i="53" s="1"/>
  <c r="Y266" i="53" s="1"/>
  <c r="Z266" i="53" s="1"/>
  <c r="AA266" i="53" s="1"/>
  <c r="AB266" i="53" s="1"/>
  <c r="AC266" i="53" s="1"/>
  <c r="AD266" i="53" s="1"/>
  <c r="N278" i="53"/>
  <c r="L189" i="53"/>
  <c r="L190" i="53" s="1"/>
  <c r="M190" i="53" s="1"/>
  <c r="N190" i="53" s="1"/>
  <c r="S171" i="53"/>
  <c r="S172" i="53" s="1"/>
  <c r="P177" i="53"/>
  <c r="P178" i="53" s="1"/>
  <c r="Q178" i="53" s="1"/>
  <c r="R178" i="53" s="1"/>
  <c r="S178" i="53" s="1"/>
  <c r="L61" i="53"/>
  <c r="L221" i="53" s="1"/>
  <c r="Z135" i="53"/>
  <c r="Z275" i="53" s="1"/>
  <c r="R10" i="53"/>
  <c r="R11" i="53" s="1"/>
  <c r="AD26" i="53"/>
  <c r="AD187" i="53" s="1"/>
  <c r="AD188" i="53" s="1"/>
  <c r="S14" i="53"/>
  <c r="S15" i="53" s="1"/>
  <c r="T15" i="53" s="1"/>
  <c r="U15" i="53" s="1"/>
  <c r="V15" i="53" s="1"/>
  <c r="W15" i="53" s="1"/>
  <c r="X15" i="53" s="1"/>
  <c r="Y15" i="53" s="1"/>
  <c r="Z15" i="53" s="1"/>
  <c r="N137" i="53"/>
  <c r="N277" i="53" s="1"/>
  <c r="N138" i="53"/>
  <c r="M283" i="53"/>
  <c r="M284" i="53" s="1"/>
  <c r="N284" i="53" s="1"/>
  <c r="O284" i="53" s="1"/>
  <c r="P284" i="53" s="1"/>
  <c r="Q284" i="53" s="1"/>
  <c r="R284" i="53" s="1"/>
  <c r="S284" i="53" s="1"/>
  <c r="T269" i="53"/>
  <c r="T270" i="53" s="1"/>
  <c r="U270" i="53" s="1"/>
  <c r="V270" i="53" s="1"/>
  <c r="W270" i="53" s="1"/>
  <c r="X270" i="53" s="1"/>
  <c r="T281" i="53"/>
  <c r="T282" i="53" s="1"/>
  <c r="U282" i="53" s="1"/>
  <c r="V282" i="53" s="1"/>
  <c r="W282" i="53" s="1"/>
  <c r="X282" i="53" s="1"/>
  <c r="Z276" i="53"/>
  <c r="N181" i="53"/>
  <c r="N182" i="53" s="1"/>
  <c r="O182" i="53" s="1"/>
  <c r="P182" i="53" s="1"/>
  <c r="Q182" i="53" s="1"/>
  <c r="R182" i="53" s="1"/>
  <c r="S182" i="53" s="1"/>
  <c r="T182" i="53" s="1"/>
  <c r="U182" i="53" s="1"/>
  <c r="V182" i="53" s="1"/>
  <c r="W182" i="53" s="1"/>
  <c r="X182" i="53" s="1"/>
  <c r="Y182" i="53" s="1"/>
  <c r="Z182" i="53" s="1"/>
  <c r="AA182" i="53" s="1"/>
  <c r="AB182" i="53" s="1"/>
  <c r="AC182" i="53" s="1"/>
  <c r="AD182" i="53" s="1"/>
  <c r="H211" i="53"/>
  <c r="H212" i="53" s="1"/>
  <c r="I50" i="53"/>
  <c r="N147" i="53"/>
  <c r="N287" i="53" s="1"/>
  <c r="N148" i="53"/>
  <c r="O148" i="53" s="1"/>
  <c r="P148" i="53" s="1"/>
  <c r="Q148" i="53" s="1"/>
  <c r="R148" i="53" s="1"/>
  <c r="S148" i="53" s="1"/>
  <c r="T148" i="53" s="1"/>
  <c r="U148" i="53" s="1"/>
  <c r="V148" i="53" s="1"/>
  <c r="W148" i="53" s="1"/>
  <c r="X148" i="53" s="1"/>
  <c r="Y148" i="53" s="1"/>
  <c r="Z148" i="53" s="1"/>
  <c r="AA148" i="53" s="1"/>
  <c r="AB148" i="53" s="1"/>
  <c r="AC148" i="53" s="1"/>
  <c r="AD148" i="53" s="1"/>
  <c r="Q170" i="53"/>
  <c r="R170" i="53" s="1"/>
  <c r="AD59" i="53"/>
  <c r="AD219" i="53" s="1"/>
  <c r="AD220" i="53" s="1"/>
  <c r="M31" i="53"/>
  <c r="M30" i="53"/>
  <c r="M191" i="53" s="1"/>
  <c r="Y20" i="53"/>
  <c r="Y181" i="53" s="1"/>
  <c r="O17" i="53"/>
  <c r="O16" i="53"/>
  <c r="Y179" i="53"/>
  <c r="M271" i="53"/>
  <c r="M272" i="53" s="1"/>
  <c r="N272" i="53" s="1"/>
  <c r="O272" i="53" s="1"/>
  <c r="P272" i="53" s="1"/>
  <c r="Q272" i="53" s="1"/>
  <c r="R272" i="53" s="1"/>
  <c r="S272" i="53" s="1"/>
  <c r="T272" i="53" s="1"/>
  <c r="U272" i="53" s="1"/>
  <c r="V272" i="53" s="1"/>
  <c r="W272" i="53" s="1"/>
  <c r="X272" i="53" s="1"/>
  <c r="Y272" i="53" s="1"/>
  <c r="Z272" i="53" s="1"/>
  <c r="AA272" i="53" s="1"/>
  <c r="AB272" i="53" s="1"/>
  <c r="AC272" i="53" s="1"/>
  <c r="AD272" i="53" s="1"/>
  <c r="X180" i="53"/>
  <c r="H213" i="53"/>
  <c r="H214" i="53" s="1"/>
  <c r="I52" i="53"/>
  <c r="K102" i="53"/>
  <c r="L102" i="53" s="1"/>
  <c r="M102" i="53" s="1"/>
  <c r="N102" i="53" s="1"/>
  <c r="O102" i="53" s="1"/>
  <c r="P102" i="53" s="1"/>
  <c r="Q102" i="53" s="1"/>
  <c r="R102" i="53" s="1"/>
  <c r="S102" i="53" s="1"/>
  <c r="T102" i="53" s="1"/>
  <c r="U102" i="53" s="1"/>
  <c r="V102" i="53" s="1"/>
  <c r="W102" i="53" s="1"/>
  <c r="X102" i="53" s="1"/>
  <c r="Y102" i="53" s="1"/>
  <c r="Z102" i="53" s="1"/>
  <c r="AA102" i="53" s="1"/>
  <c r="AB102" i="53" s="1"/>
  <c r="AC102" i="53" s="1"/>
  <c r="AD102" i="53" s="1"/>
  <c r="M192" i="53"/>
  <c r="N37" i="53"/>
  <c r="O37" i="53" s="1"/>
  <c r="P37" i="53" s="1"/>
  <c r="Q37" i="53" s="1"/>
  <c r="R37" i="53" s="1"/>
  <c r="S37" i="53" s="1"/>
  <c r="T37" i="53" s="1"/>
  <c r="U37" i="53" s="1"/>
  <c r="V37" i="53" s="1"/>
  <c r="W37" i="53" s="1"/>
  <c r="X37" i="53" s="1"/>
  <c r="Y37" i="53" s="1"/>
  <c r="Z37" i="53" s="1"/>
  <c r="AA37" i="53" s="1"/>
  <c r="AB37" i="53" s="1"/>
  <c r="AC37" i="53" s="1"/>
  <c r="AD37" i="53" s="1"/>
  <c r="M140" i="53"/>
  <c r="N140" i="53" s="1"/>
  <c r="O140" i="53" s="1"/>
  <c r="P140" i="53" s="1"/>
  <c r="Q140" i="53" s="1"/>
  <c r="R140" i="53" s="1"/>
  <c r="S140" i="53" s="1"/>
  <c r="T140" i="53" s="1"/>
  <c r="U140" i="53" s="1"/>
  <c r="V140" i="53" s="1"/>
  <c r="W140" i="53" s="1"/>
  <c r="X140" i="53" s="1"/>
  <c r="Y140" i="53" s="1"/>
  <c r="Z140" i="53" s="1"/>
  <c r="X179" i="53"/>
  <c r="N290" i="53"/>
  <c r="O290" i="53" s="1"/>
  <c r="P290" i="53" s="1"/>
  <c r="Q290" i="53" s="1"/>
  <c r="R290" i="53" s="1"/>
  <c r="S290" i="53" s="1"/>
  <c r="T290" i="53" s="1"/>
  <c r="U290" i="53" s="1"/>
  <c r="V290" i="53" s="1"/>
  <c r="W290" i="53" s="1"/>
  <c r="X290" i="53" s="1"/>
  <c r="Y290" i="53" s="1"/>
  <c r="Z290" i="53" s="1"/>
  <c r="AA290" i="53" s="1"/>
  <c r="AB290" i="53" s="1"/>
  <c r="AC290" i="53" s="1"/>
  <c r="AD290" i="53" s="1"/>
  <c r="L222" i="53"/>
  <c r="M222" i="53" s="1"/>
  <c r="N222" i="53" s="1"/>
  <c r="O222" i="53" s="1"/>
  <c r="P222" i="53" s="1"/>
  <c r="Q222" i="53" s="1"/>
  <c r="R222" i="53" s="1"/>
  <c r="S222" i="53" s="1"/>
  <c r="T222" i="53" s="1"/>
  <c r="U222" i="53" s="1"/>
  <c r="V222" i="53" s="1"/>
  <c r="W222" i="53" s="1"/>
  <c r="X222" i="53" s="1"/>
  <c r="Y222" i="53" s="1"/>
  <c r="Z222" i="53" s="1"/>
  <c r="AA222" i="53" s="1"/>
  <c r="AB222" i="53" s="1"/>
  <c r="AC222" i="53" s="1"/>
  <c r="N149" i="53"/>
  <c r="N289" i="53" s="1"/>
  <c r="N150" i="53"/>
  <c r="O150" i="53" s="1"/>
  <c r="P150" i="53" s="1"/>
  <c r="Q150" i="53" s="1"/>
  <c r="R150" i="53" s="1"/>
  <c r="S150" i="53" s="1"/>
  <c r="T150" i="53" s="1"/>
  <c r="U150" i="53" s="1"/>
  <c r="V150" i="53" s="1"/>
  <c r="W150" i="53" s="1"/>
  <c r="X150" i="53" s="1"/>
  <c r="Y150" i="53" s="1"/>
  <c r="Z150" i="53" s="1"/>
  <c r="AA150" i="53" s="1"/>
  <c r="AB150" i="53" s="1"/>
  <c r="AC150" i="53" s="1"/>
  <c r="AD150" i="53" s="1"/>
  <c r="L64" i="53"/>
  <c r="M64" i="53" s="1"/>
  <c r="N64" i="53" s="1"/>
  <c r="O64" i="53" s="1"/>
  <c r="P64" i="53" s="1"/>
  <c r="Q64" i="53" s="1"/>
  <c r="R64" i="53" s="1"/>
  <c r="S64" i="53" s="1"/>
  <c r="T64" i="53" s="1"/>
  <c r="U64" i="53" s="1"/>
  <c r="V64" i="53" s="1"/>
  <c r="W64" i="53" s="1"/>
  <c r="X64" i="53" s="1"/>
  <c r="Y64" i="53" s="1"/>
  <c r="Z64" i="53" s="1"/>
  <c r="AA64" i="53" s="1"/>
  <c r="AB64" i="53" s="1"/>
  <c r="AC64" i="53" s="1"/>
  <c r="AD64" i="53" s="1"/>
  <c r="Y33" i="53"/>
  <c r="Z33" i="53" s="1"/>
  <c r="AA33" i="53" s="1"/>
  <c r="AB33" i="53" s="1"/>
  <c r="AC33" i="53" s="1"/>
  <c r="AD33" i="53" s="1"/>
  <c r="AA97" i="56" l="1"/>
  <c r="AA313" i="56" s="1"/>
  <c r="AA213" i="55"/>
  <c r="AA214" i="55" s="1"/>
  <c r="AB52" i="55"/>
  <c r="K218" i="53"/>
  <c r="L218" i="53" s="1"/>
  <c r="M218" i="53" s="1"/>
  <c r="N218" i="53" s="1"/>
  <c r="O218" i="53" s="1"/>
  <c r="P218" i="53" s="1"/>
  <c r="Q218" i="53" s="1"/>
  <c r="R218" i="53" s="1"/>
  <c r="S218" i="53" s="1"/>
  <c r="T218" i="53" s="1"/>
  <c r="U218" i="53" s="1"/>
  <c r="V218" i="53" s="1"/>
  <c r="W218" i="53" s="1"/>
  <c r="X218" i="53" s="1"/>
  <c r="Y218" i="53" s="1"/>
  <c r="Z218" i="53" s="1"/>
  <c r="AA218" i="53" s="1"/>
  <c r="AB218" i="53" s="1"/>
  <c r="AA14" i="53"/>
  <c r="AA175" i="53" s="1"/>
  <c r="T177" i="53"/>
  <c r="T178" i="53" s="1"/>
  <c r="U178" i="53" s="1"/>
  <c r="V178" i="53" s="1"/>
  <c r="U13" i="53"/>
  <c r="V13" i="53" s="1"/>
  <c r="W13" i="53" s="1"/>
  <c r="X13" i="53" s="1"/>
  <c r="Y13" i="53" s="1"/>
  <c r="Z13" i="53" s="1"/>
  <c r="U12" i="53"/>
  <c r="AA176" i="53"/>
  <c r="Y269" i="53"/>
  <c r="Y270" i="53" s="1"/>
  <c r="Z270" i="53" s="1"/>
  <c r="AA270" i="53" s="1"/>
  <c r="AB270" i="53" s="1"/>
  <c r="AC270" i="53" s="1"/>
  <c r="AD270" i="53" s="1"/>
  <c r="O189" i="53"/>
  <c r="O190" i="53" s="1"/>
  <c r="P190" i="53" s="1"/>
  <c r="Q190" i="53" s="1"/>
  <c r="R190" i="53" s="1"/>
  <c r="S190" i="53" s="1"/>
  <c r="T190" i="53" s="1"/>
  <c r="U190" i="53" s="1"/>
  <c r="V190" i="53" s="1"/>
  <c r="W190" i="53" s="1"/>
  <c r="Y281" i="53"/>
  <c r="Y282" i="53" s="1"/>
  <c r="Z282" i="53" s="1"/>
  <c r="AA282" i="53" s="1"/>
  <c r="AB282" i="53" s="1"/>
  <c r="AC282" i="53" s="1"/>
  <c r="AD282" i="53" s="1"/>
  <c r="S10" i="53"/>
  <c r="S11" i="53" s="1"/>
  <c r="AA279" i="53"/>
  <c r="AA280" i="53" s="1"/>
  <c r="I213" i="53"/>
  <c r="I214" i="53" s="1"/>
  <c r="J52" i="53"/>
  <c r="P16" i="53"/>
  <c r="P17" i="53" s="1"/>
  <c r="Q17" i="53" s="1"/>
  <c r="R17" i="53" s="1"/>
  <c r="S17" i="53" s="1"/>
  <c r="T17" i="53" s="1"/>
  <c r="U17" i="53" s="1"/>
  <c r="V17" i="53" s="1"/>
  <c r="W17" i="53" s="1"/>
  <c r="N30" i="53"/>
  <c r="N191" i="53" s="1"/>
  <c r="N192" i="53" s="1"/>
  <c r="O192" i="53" s="1"/>
  <c r="P192" i="53" s="1"/>
  <c r="T283" i="53"/>
  <c r="T284" i="53" s="1"/>
  <c r="U284" i="53" s="1"/>
  <c r="V284" i="53" s="1"/>
  <c r="W284" i="53" s="1"/>
  <c r="X284" i="53" s="1"/>
  <c r="L62" i="53"/>
  <c r="M62" i="53" s="1"/>
  <c r="N62" i="53" s="1"/>
  <c r="O62" i="53" s="1"/>
  <c r="P62" i="53" s="1"/>
  <c r="Q62" i="53" s="1"/>
  <c r="R62" i="53" s="1"/>
  <c r="S62" i="53" s="1"/>
  <c r="T62" i="53" s="1"/>
  <c r="U62" i="53" s="1"/>
  <c r="V62" i="53" s="1"/>
  <c r="W62" i="53" s="1"/>
  <c r="X62" i="53" s="1"/>
  <c r="Y62" i="53" s="1"/>
  <c r="Z62" i="53" s="1"/>
  <c r="AA62" i="53" s="1"/>
  <c r="AB62" i="53" s="1"/>
  <c r="AC62" i="53" s="1"/>
  <c r="Y21" i="53"/>
  <c r="Z21" i="53" s="1"/>
  <c r="AA21" i="53" s="1"/>
  <c r="AB21" i="53" s="1"/>
  <c r="AC21" i="53" s="1"/>
  <c r="AD21" i="53" s="1"/>
  <c r="Y180" i="53"/>
  <c r="Y19" i="53"/>
  <c r="AD60" i="53"/>
  <c r="I211" i="53"/>
  <c r="J50" i="53"/>
  <c r="O137" i="53"/>
  <c r="O277" i="53" s="1"/>
  <c r="O278" i="53" s="1"/>
  <c r="Y9" i="53"/>
  <c r="Z9" i="53" s="1"/>
  <c r="AA9" i="53" s="1"/>
  <c r="AB9" i="53" s="1"/>
  <c r="Y8" i="53"/>
  <c r="Y169" i="53" s="1"/>
  <c r="S169" i="53"/>
  <c r="S170" i="53" s="1"/>
  <c r="T170" i="53" s="1"/>
  <c r="U170" i="53" s="1"/>
  <c r="V170" i="53" s="1"/>
  <c r="W170" i="53" s="1"/>
  <c r="X170" i="53" s="1"/>
  <c r="Y170" i="53" s="1"/>
  <c r="Z170" i="53" s="1"/>
  <c r="AA170" i="53" s="1"/>
  <c r="AB170" i="53" s="1"/>
  <c r="I212" i="53"/>
  <c r="AD27" i="53"/>
  <c r="Z136" i="53"/>
  <c r="Z134" i="53"/>
  <c r="AA134" i="53" s="1"/>
  <c r="AB134" i="53" s="1"/>
  <c r="AC134" i="53" s="1"/>
  <c r="AD134" i="53" s="1"/>
  <c r="Z132" i="53"/>
  <c r="AA132" i="53" s="1"/>
  <c r="AB132" i="53" s="1"/>
  <c r="AC132" i="53" s="1"/>
  <c r="AD132" i="53" s="1"/>
  <c r="AA98" i="56" l="1"/>
  <c r="AB98" i="56" s="1"/>
  <c r="AC98" i="56" s="1"/>
  <c r="AD98" i="56" s="1"/>
  <c r="AE98" i="56" s="1"/>
  <c r="AF98" i="56" s="1"/>
  <c r="AG98" i="56" s="1"/>
  <c r="AH98" i="56" s="1"/>
  <c r="AI98" i="56" s="1"/>
  <c r="AJ98" i="56" s="1"/>
  <c r="AK98" i="56" s="1"/>
  <c r="AB213" i="55"/>
  <c r="AC52" i="55"/>
  <c r="AB214" i="55"/>
  <c r="X16" i="53"/>
  <c r="T10" i="53"/>
  <c r="T171" i="53" s="1"/>
  <c r="T172" i="53" s="1"/>
  <c r="U172" i="53" s="1"/>
  <c r="V172" i="53" s="1"/>
  <c r="W172" i="53" s="1"/>
  <c r="X172" i="53" s="1"/>
  <c r="Y172" i="53" s="1"/>
  <c r="Z172" i="53" s="1"/>
  <c r="W177" i="53"/>
  <c r="W178" i="53" s="1"/>
  <c r="AC8" i="53"/>
  <c r="J211" i="53"/>
  <c r="K50" i="53"/>
  <c r="J213" i="53"/>
  <c r="J214" i="53" s="1"/>
  <c r="K52" i="53"/>
  <c r="AA135" i="53"/>
  <c r="AA275" i="53" s="1"/>
  <c r="AA276" i="53" s="1"/>
  <c r="AB276" i="53" s="1"/>
  <c r="AC276" i="53" s="1"/>
  <c r="AD276" i="53" s="1"/>
  <c r="AA136" i="53"/>
  <c r="AB136" i="53" s="1"/>
  <c r="AC136" i="53" s="1"/>
  <c r="AD136" i="53" s="1"/>
  <c r="N31" i="53"/>
  <c r="O31" i="53" s="1"/>
  <c r="P31" i="53" s="1"/>
  <c r="O138" i="53"/>
  <c r="AD62" i="53"/>
  <c r="AD61" i="53"/>
  <c r="AD221" i="53" s="1"/>
  <c r="AD222" i="53" s="1"/>
  <c r="AA140" i="53"/>
  <c r="AA15" i="53"/>
  <c r="J212" i="53"/>
  <c r="Z18" i="53"/>
  <c r="Z179" i="53" s="1"/>
  <c r="Z180" i="53" s="1"/>
  <c r="AA180" i="53" s="1"/>
  <c r="Y283" i="53"/>
  <c r="Y284" i="53" s="1"/>
  <c r="Z284" i="53" s="1"/>
  <c r="AA284" i="53" s="1"/>
  <c r="AB284" i="53" s="1"/>
  <c r="AC284" i="53" s="1"/>
  <c r="AD284" i="53" s="1"/>
  <c r="AA12" i="53"/>
  <c r="AA173" i="53" s="1"/>
  <c r="AA174" i="53" s="1"/>
  <c r="AB174" i="53" s="1"/>
  <c r="AC174" i="53" s="1"/>
  <c r="AD174" i="53" s="1"/>
  <c r="AC213" i="55" l="1"/>
  <c r="AC214" i="55" s="1"/>
  <c r="AD52" i="55"/>
  <c r="Z19" i="53"/>
  <c r="AA19" i="53" s="1"/>
  <c r="AB139" i="53"/>
  <c r="AB279" i="53" s="1"/>
  <c r="AB280" i="53" s="1"/>
  <c r="AC280" i="53" s="1"/>
  <c r="AD280" i="53" s="1"/>
  <c r="X177" i="53"/>
  <c r="X178" i="53" s="1"/>
  <c r="Y178" i="53" s="1"/>
  <c r="K212" i="53"/>
  <c r="Q30" i="53"/>
  <c r="Q191" i="53" s="1"/>
  <c r="Q192" i="53" s="1"/>
  <c r="R192" i="53" s="1"/>
  <c r="S192" i="53" s="1"/>
  <c r="T192" i="53" s="1"/>
  <c r="U192" i="53" s="1"/>
  <c r="V192" i="53" s="1"/>
  <c r="W192" i="53" s="1"/>
  <c r="X192" i="53" s="1"/>
  <c r="Y192" i="53" s="1"/>
  <c r="Z192" i="53" s="1"/>
  <c r="AA192" i="53" s="1"/>
  <c r="AB192" i="53" s="1"/>
  <c r="AC169" i="53"/>
  <c r="AC170" i="53" s="1"/>
  <c r="AD170" i="53" s="1"/>
  <c r="AC57" i="53"/>
  <c r="AB14" i="53"/>
  <c r="AB175" i="53" s="1"/>
  <c r="AB176" i="53" s="1"/>
  <c r="AB15" i="53"/>
  <c r="AC9" i="53"/>
  <c r="AD9" i="53" s="1"/>
  <c r="T11" i="53"/>
  <c r="U11" i="53" s="1"/>
  <c r="V11" i="53" s="1"/>
  <c r="W11" i="53" s="1"/>
  <c r="X11" i="53" s="1"/>
  <c r="Y11" i="53" s="1"/>
  <c r="Z11" i="53" s="1"/>
  <c r="AA13" i="53"/>
  <c r="AB13" i="53" s="1"/>
  <c r="AC13" i="53" s="1"/>
  <c r="AD13" i="53" s="1"/>
  <c r="K211" i="53"/>
  <c r="L50" i="53"/>
  <c r="X17" i="53"/>
  <c r="Y17" i="53" s="1"/>
  <c r="P137" i="53"/>
  <c r="P277" i="53" s="1"/>
  <c r="P278" i="53" s="1"/>
  <c r="Q278" i="53" s="1"/>
  <c r="R278" i="53" s="1"/>
  <c r="S278" i="53" s="1"/>
  <c r="T278" i="53" s="1"/>
  <c r="U278" i="53" s="1"/>
  <c r="V278" i="53" s="1"/>
  <c r="W278" i="53" s="1"/>
  <c r="X278" i="53" s="1"/>
  <c r="Y278" i="53" s="1"/>
  <c r="AB18" i="53"/>
  <c r="AB179" i="53" s="1"/>
  <c r="AB180" i="53" s="1"/>
  <c r="AC180" i="53" s="1"/>
  <c r="AD180" i="53" s="1"/>
  <c r="AB19" i="53"/>
  <c r="AC19" i="53" s="1"/>
  <c r="AD19" i="53" s="1"/>
  <c r="K213" i="53"/>
  <c r="K214" i="53" s="1"/>
  <c r="L52" i="53"/>
  <c r="X189" i="53"/>
  <c r="X190" i="53" s="1"/>
  <c r="X29" i="53"/>
  <c r="AD213" i="55" l="1"/>
  <c r="AD214" i="55" s="1"/>
  <c r="AE52" i="55"/>
  <c r="AB140" i="53"/>
  <c r="AC140" i="53" s="1"/>
  <c r="AD140" i="53" s="1"/>
  <c r="L213" i="53"/>
  <c r="L214" i="53" s="1"/>
  <c r="M52" i="53"/>
  <c r="L211" i="53"/>
  <c r="M49" i="53"/>
  <c r="M209" i="53" s="1"/>
  <c r="M210" i="53" s="1"/>
  <c r="M50" i="53"/>
  <c r="L212" i="53"/>
  <c r="Y28" i="53"/>
  <c r="Y189" i="53" s="1"/>
  <c r="Y190" i="53" s="1"/>
  <c r="AC14" i="53"/>
  <c r="AC175" i="53" s="1"/>
  <c r="AC176" i="53" s="1"/>
  <c r="AD176" i="53" s="1"/>
  <c r="AC217" i="53"/>
  <c r="AC218" i="53" s="1"/>
  <c r="AC58" i="53"/>
  <c r="P138" i="53"/>
  <c r="Q138" i="53" s="1"/>
  <c r="R138" i="53" s="1"/>
  <c r="S138" i="53" s="1"/>
  <c r="T138" i="53" s="1"/>
  <c r="U138" i="53" s="1"/>
  <c r="V138" i="53" s="1"/>
  <c r="W138" i="53" s="1"/>
  <c r="X138" i="53" s="1"/>
  <c r="Y138" i="53" s="1"/>
  <c r="Z16" i="53"/>
  <c r="Z177" i="53" s="1"/>
  <c r="Z178" i="53" s="1"/>
  <c r="AA178" i="53" s="1"/>
  <c r="AA10" i="53"/>
  <c r="AA171" i="53" s="1"/>
  <c r="AA172" i="53" s="1"/>
  <c r="AB172" i="53" s="1"/>
  <c r="Q31" i="53"/>
  <c r="R31" i="53" s="1"/>
  <c r="S31" i="53" s="1"/>
  <c r="T31" i="53" s="1"/>
  <c r="U31" i="53" s="1"/>
  <c r="V31" i="53" s="1"/>
  <c r="W31" i="53" s="1"/>
  <c r="X31" i="53" s="1"/>
  <c r="Y31" i="53" s="1"/>
  <c r="Z31" i="53" s="1"/>
  <c r="AA31" i="53" s="1"/>
  <c r="AB31" i="53" s="1"/>
  <c r="AE213" i="55" l="1"/>
  <c r="AE214" i="55" s="1"/>
  <c r="AF52" i="55"/>
  <c r="M213" i="53"/>
  <c r="M214" i="53" s="1"/>
  <c r="N52" i="53"/>
  <c r="Z17" i="53"/>
  <c r="AA17" i="53" s="1"/>
  <c r="AC15" i="53"/>
  <c r="AD15" i="53" s="1"/>
  <c r="AA11" i="53"/>
  <c r="AB11" i="53" s="1"/>
  <c r="AC30" i="53"/>
  <c r="AC191" i="53" s="1"/>
  <c r="AC192" i="53" s="1"/>
  <c r="AD192" i="53" s="1"/>
  <c r="AC31" i="53"/>
  <c r="AD31" i="53" s="1"/>
  <c r="AD58" i="53"/>
  <c r="AD57" i="53"/>
  <c r="AD217" i="53" s="1"/>
  <c r="AD218" i="53"/>
  <c r="M211" i="53"/>
  <c r="M212" i="53" s="1"/>
  <c r="N49" i="53"/>
  <c r="N209" i="53" s="1"/>
  <c r="N210" i="53" s="1"/>
  <c r="O210" i="53" s="1"/>
  <c r="P210" i="53" s="1"/>
  <c r="Q210" i="53" s="1"/>
  <c r="R210" i="53" s="1"/>
  <c r="S210" i="53" s="1"/>
  <c r="T210" i="53" s="1"/>
  <c r="U210" i="53" s="1"/>
  <c r="V210" i="53" s="1"/>
  <c r="W210" i="53" s="1"/>
  <c r="X210" i="53" s="1"/>
  <c r="Y210" i="53" s="1"/>
  <c r="Z210" i="53" s="1"/>
  <c r="AA210" i="53" s="1"/>
  <c r="AB210" i="53" s="1"/>
  <c r="AC210" i="53" s="1"/>
  <c r="AD210" i="53" s="1"/>
  <c r="Z138" i="53"/>
  <c r="Z277" i="53"/>
  <c r="Z278" i="53" s="1"/>
  <c r="Y29" i="53"/>
  <c r="AF213" i="55" l="1"/>
  <c r="AF214" i="55" s="1"/>
  <c r="AG52" i="55"/>
  <c r="AA277" i="53"/>
  <c r="AA278" i="53" s="1"/>
  <c r="N213" i="53"/>
  <c r="N214" i="53" s="1"/>
  <c r="O52" i="53"/>
  <c r="AC10" i="53"/>
  <c r="AC171" i="53" s="1"/>
  <c r="AC172" i="53" s="1"/>
  <c r="AD172" i="53" s="1"/>
  <c r="AC11" i="53"/>
  <c r="AD11" i="53" s="1"/>
  <c r="Z28" i="53"/>
  <c r="Z189" i="53" s="1"/>
  <c r="Z190" i="53" s="1"/>
  <c r="AA190" i="53" s="1"/>
  <c r="N50" i="53"/>
  <c r="AB16" i="53"/>
  <c r="AB177" i="53" s="1"/>
  <c r="AB178" i="53" s="1"/>
  <c r="AC178" i="53" s="1"/>
  <c r="AD178" i="53" s="1"/>
  <c r="AG213" i="55" l="1"/>
  <c r="AG214" i="55" s="1"/>
  <c r="AH52" i="55"/>
  <c r="AB17" i="53"/>
  <c r="AC17" i="53" s="1"/>
  <c r="AD17" i="53" s="1"/>
  <c r="N211" i="53"/>
  <c r="N212" i="53" s="1"/>
  <c r="O50" i="53"/>
  <c r="AA138" i="53"/>
  <c r="O213" i="53"/>
  <c r="O214" i="53" s="1"/>
  <c r="P52" i="53"/>
  <c r="Z29" i="53"/>
  <c r="AA29" i="53" s="1"/>
  <c r="AH213" i="55" l="1"/>
  <c r="AH214" i="55" s="1"/>
  <c r="AI52" i="55"/>
  <c r="AI213" i="55" s="1"/>
  <c r="AB137" i="53"/>
  <c r="AB277" i="53" s="1"/>
  <c r="AB278" i="53" s="1"/>
  <c r="AC278" i="53" s="1"/>
  <c r="AD278" i="53" s="1"/>
  <c r="P213" i="53"/>
  <c r="P214" i="53" s="1"/>
  <c r="Q52" i="53"/>
  <c r="O212" i="53"/>
  <c r="AB28" i="53"/>
  <c r="AB189" i="53" s="1"/>
  <c r="AB190" i="53" s="1"/>
  <c r="AC190" i="53" s="1"/>
  <c r="AD190" i="53" s="1"/>
  <c r="AB29" i="53"/>
  <c r="AC29" i="53" s="1"/>
  <c r="AD29" i="53" s="1"/>
  <c r="O211" i="53"/>
  <c r="P50" i="53"/>
  <c r="AI214" i="55" l="1"/>
  <c r="AB138" i="53"/>
  <c r="AC138" i="53" s="1"/>
  <c r="AD138" i="53" s="1"/>
  <c r="P211" i="53"/>
  <c r="Q50" i="53"/>
  <c r="R50" i="53" s="1"/>
  <c r="S50" i="53" s="1"/>
  <c r="T50" i="53" s="1"/>
  <c r="U50" i="53" s="1"/>
  <c r="V50" i="53" s="1"/>
  <c r="W50" i="53" s="1"/>
  <c r="X50" i="53" s="1"/>
  <c r="Y50" i="53" s="1"/>
  <c r="Z50" i="53" s="1"/>
  <c r="AA50" i="53" s="1"/>
  <c r="AB50" i="53" s="1"/>
  <c r="AC50" i="53" s="1"/>
  <c r="AD50" i="53" s="1"/>
  <c r="Q213" i="53"/>
  <c r="Q214" i="53" s="1"/>
  <c r="R52" i="53"/>
  <c r="P212" i="53"/>
  <c r="Q212" i="53" s="1"/>
  <c r="R212" i="53" s="1"/>
  <c r="S212" i="53" s="1"/>
  <c r="T212" i="53" s="1"/>
  <c r="U212" i="53" s="1"/>
  <c r="V212" i="53" s="1"/>
  <c r="W212" i="53" s="1"/>
  <c r="X212" i="53" s="1"/>
  <c r="Y212" i="53" s="1"/>
  <c r="Z212" i="53" s="1"/>
  <c r="AA212" i="53" s="1"/>
  <c r="AB212" i="53" s="1"/>
  <c r="AC212" i="53" s="1"/>
  <c r="AD212" i="53" s="1"/>
  <c r="R213" i="53" l="1"/>
  <c r="R214" i="53" s="1"/>
  <c r="S52" i="53"/>
  <c r="S213" i="53" l="1"/>
  <c r="S214" i="53" s="1"/>
  <c r="T52" i="53"/>
  <c r="T213" i="53" l="1"/>
  <c r="T214" i="53" s="1"/>
  <c r="U52" i="53"/>
  <c r="U213" i="53" l="1"/>
  <c r="U214" i="53" s="1"/>
  <c r="V52" i="53"/>
  <c r="V214" i="53" l="1"/>
  <c r="V213" i="53"/>
  <c r="W52" i="53"/>
  <c r="W213" i="53" l="1"/>
  <c r="X52" i="53"/>
  <c r="W214" i="53"/>
  <c r="X214" i="53" l="1"/>
  <c r="X213" i="53"/>
  <c r="Y52" i="53"/>
  <c r="Y213" i="53" l="1"/>
  <c r="Z52" i="53"/>
  <c r="Y214" i="53"/>
  <c r="Z213" i="53" l="1"/>
  <c r="Z214" i="53" s="1"/>
  <c r="AA52" i="53"/>
  <c r="AA213" i="53" l="1"/>
  <c r="AA214" i="53" s="1"/>
  <c r="AB52" i="53"/>
  <c r="AB213" i="53" l="1"/>
  <c r="AB214" i="53" s="1"/>
  <c r="AC52" i="53"/>
  <c r="AC213" i="53" l="1"/>
  <c r="AC214" i="53" s="1"/>
  <c r="AD214" i="53" s="1"/>
  <c r="AD52" i="53"/>
  <c r="AD213" i="53" s="1"/>
  <c r="G152" i="54" l="1"/>
  <c r="H152" i="54" s="1"/>
  <c r="I152" i="54" s="1"/>
  <c r="J152" i="54" s="1"/>
  <c r="K152" i="54" s="1"/>
  <c r="L152" i="54" s="1"/>
  <c r="M152" i="54" s="1"/>
  <c r="N152" i="54" s="1"/>
  <c r="O152" i="54" s="1"/>
  <c r="P152" i="54" s="1"/>
  <c r="Q152" i="54" s="1"/>
  <c r="R152" i="54" s="1"/>
  <c r="S152" i="54" s="1"/>
  <c r="T152" i="54" s="1"/>
  <c r="U152" i="54" s="1"/>
  <c r="V152" i="54" s="1"/>
  <c r="W152" i="54" s="1"/>
  <c r="X152" i="54" s="1"/>
  <c r="Y152" i="54" s="1"/>
  <c r="Z152" i="54" s="1"/>
  <c r="AA152" i="54" s="1"/>
  <c r="AB152" i="54" s="1"/>
  <c r="AC152" i="54" s="1"/>
  <c r="AD152" i="54" s="1"/>
  <c r="AE152" i="54" s="1"/>
  <c r="AF152" i="54" s="1"/>
  <c r="AG152" i="54" s="1"/>
  <c r="AH152" i="54" s="1"/>
  <c r="AI152" i="54" s="1"/>
  <c r="AJ152" i="54" s="1"/>
  <c r="AK152" i="54" s="1"/>
  <c r="I150" i="54"/>
  <c r="J150" i="54" s="1"/>
  <c r="K150" i="54" s="1"/>
  <c r="L150" i="54" s="1"/>
  <c r="M150" i="54" s="1"/>
  <c r="N150" i="54" s="1"/>
  <c r="O150" i="54" s="1"/>
  <c r="P150" i="54" s="1"/>
  <c r="Q150" i="54" s="1"/>
  <c r="R150" i="54" s="1"/>
  <c r="S150" i="54" s="1"/>
  <c r="T150" i="54" s="1"/>
  <c r="U150" i="54" s="1"/>
  <c r="V150" i="54" s="1"/>
  <c r="W150" i="54" s="1"/>
  <c r="X150" i="54" s="1"/>
  <c r="Y150" i="54" s="1"/>
  <c r="Z150" i="54" s="1"/>
  <c r="AA150" i="54" s="1"/>
  <c r="AB150" i="54" s="1"/>
  <c r="AC150" i="54" s="1"/>
  <c r="AD150" i="54" s="1"/>
  <c r="AE150" i="54" s="1"/>
  <c r="AF150" i="54" s="1"/>
  <c r="AG150" i="54" s="1"/>
  <c r="AH150" i="54" s="1"/>
  <c r="AI150" i="54" s="1"/>
  <c r="AJ150" i="54" s="1"/>
  <c r="AK150" i="54" s="1"/>
  <c r="G150" i="54"/>
  <c r="H150" i="54" s="1"/>
  <c r="L148" i="54"/>
  <c r="M148" i="54" s="1"/>
  <c r="N148" i="54" s="1"/>
  <c r="O148" i="54" s="1"/>
  <c r="P148" i="54" s="1"/>
  <c r="Q148" i="54" s="1"/>
  <c r="R148" i="54" s="1"/>
  <c r="S148" i="54" s="1"/>
  <c r="T148" i="54" s="1"/>
  <c r="U148" i="54" s="1"/>
  <c r="V148" i="54" s="1"/>
  <c r="W148" i="54" s="1"/>
  <c r="H148" i="54"/>
  <c r="I148" i="54" s="1"/>
  <c r="J148" i="54" s="1"/>
  <c r="K148" i="54" s="1"/>
  <c r="G148" i="54"/>
  <c r="L146" i="54"/>
  <c r="M146" i="54" s="1"/>
  <c r="N146" i="54" s="1"/>
  <c r="O146" i="54" s="1"/>
  <c r="P146" i="54" s="1"/>
  <c r="Q146" i="54" s="1"/>
  <c r="R146" i="54" s="1"/>
  <c r="S146" i="54" s="1"/>
  <c r="T146" i="54" s="1"/>
  <c r="U146" i="54" s="1"/>
  <c r="V146" i="54" s="1"/>
  <c r="W146" i="54" s="1"/>
  <c r="H146" i="54"/>
  <c r="I146" i="54" s="1"/>
  <c r="J146" i="54" s="1"/>
  <c r="K146" i="54" s="1"/>
  <c r="G146" i="54"/>
  <c r="H144" i="54"/>
  <c r="I144" i="54" s="1"/>
  <c r="J144" i="54" s="1"/>
  <c r="K144" i="54" s="1"/>
  <c r="L144" i="54" s="1"/>
  <c r="M144" i="54" s="1"/>
  <c r="N144" i="54" s="1"/>
  <c r="O144" i="54" s="1"/>
  <c r="P144" i="54" s="1"/>
  <c r="Q144" i="54" s="1"/>
  <c r="R144" i="54" s="1"/>
  <c r="S144" i="54" s="1"/>
  <c r="T144" i="54" s="1"/>
  <c r="U144" i="54" s="1"/>
  <c r="V144" i="54" s="1"/>
  <c r="G144" i="54"/>
  <c r="H142" i="54"/>
  <c r="I142" i="54" s="1"/>
  <c r="J142" i="54" s="1"/>
  <c r="K142" i="54" s="1"/>
  <c r="L142" i="54" s="1"/>
  <c r="M142" i="54" s="1"/>
  <c r="N142" i="54" s="1"/>
  <c r="O142" i="54" s="1"/>
  <c r="P142" i="54" s="1"/>
  <c r="Q142" i="54" s="1"/>
  <c r="R142" i="54" s="1"/>
  <c r="S142" i="54" s="1"/>
  <c r="T142" i="54" s="1"/>
  <c r="U142" i="54" s="1"/>
  <c r="V142" i="54" s="1"/>
  <c r="G142" i="54"/>
  <c r="L140" i="54"/>
  <c r="M140" i="54" s="1"/>
  <c r="N140" i="54" s="1"/>
  <c r="O140" i="54" s="1"/>
  <c r="P140" i="54" s="1"/>
  <c r="Q140" i="54" s="1"/>
  <c r="R140" i="54" s="1"/>
  <c r="S140" i="54" s="1"/>
  <c r="T140" i="54" s="1"/>
  <c r="U140" i="54" s="1"/>
  <c r="V140" i="54" s="1"/>
  <c r="W140" i="54" s="1"/>
  <c r="H140" i="54"/>
  <c r="I140" i="54" s="1"/>
  <c r="J140" i="54" s="1"/>
  <c r="K140" i="54" s="1"/>
  <c r="G140" i="54"/>
  <c r="L138" i="54"/>
  <c r="M138" i="54" s="1"/>
  <c r="N138" i="54" s="1"/>
  <c r="O138" i="54" s="1"/>
  <c r="P138" i="54" s="1"/>
  <c r="Q138" i="54" s="1"/>
  <c r="R138" i="54" s="1"/>
  <c r="S138" i="54" s="1"/>
  <c r="T138" i="54" s="1"/>
  <c r="U138" i="54" s="1"/>
  <c r="V138" i="54" s="1"/>
  <c r="W138" i="54" s="1"/>
  <c r="H138" i="54"/>
  <c r="I138" i="54" s="1"/>
  <c r="J138" i="54" s="1"/>
  <c r="K138" i="54" s="1"/>
  <c r="G138" i="54"/>
  <c r="H136" i="54"/>
  <c r="I136" i="54" s="1"/>
  <c r="J136" i="54" s="1"/>
  <c r="K136" i="54" s="1"/>
  <c r="L136" i="54" s="1"/>
  <c r="M136" i="54" s="1"/>
  <c r="N136" i="54" s="1"/>
  <c r="O136" i="54" s="1"/>
  <c r="P136" i="54" s="1"/>
  <c r="Q136" i="54" s="1"/>
  <c r="R136" i="54" s="1"/>
  <c r="S136" i="54" s="1"/>
  <c r="T136" i="54" s="1"/>
  <c r="U136" i="54" s="1"/>
  <c r="V136" i="54" s="1"/>
  <c r="W136" i="54" s="1"/>
  <c r="G136" i="54"/>
  <c r="H134" i="54"/>
  <c r="I134" i="54" s="1"/>
  <c r="J134" i="54" s="1"/>
  <c r="K134" i="54" s="1"/>
  <c r="L134" i="54" s="1"/>
  <c r="M134" i="54" s="1"/>
  <c r="N134" i="54" s="1"/>
  <c r="O134" i="54" s="1"/>
  <c r="P134" i="54" s="1"/>
  <c r="Q134" i="54" s="1"/>
  <c r="R134" i="54" s="1"/>
  <c r="S134" i="54" s="1"/>
  <c r="T134" i="54" s="1"/>
  <c r="U134" i="54" s="1"/>
  <c r="V134" i="54" s="1"/>
  <c r="G134" i="54"/>
  <c r="G132" i="54"/>
  <c r="H132" i="54" s="1"/>
  <c r="I132" i="54" s="1"/>
  <c r="J132" i="54" s="1"/>
  <c r="K132" i="54" s="1"/>
  <c r="L132" i="54" s="1"/>
  <c r="M132" i="54" s="1"/>
  <c r="N132" i="54" s="1"/>
  <c r="O132" i="54" s="1"/>
  <c r="P132" i="54" s="1"/>
  <c r="Q132" i="54" s="1"/>
  <c r="R132" i="54" s="1"/>
  <c r="S132" i="54" s="1"/>
  <c r="T132" i="54" s="1"/>
  <c r="U132" i="54" s="1"/>
  <c r="V132" i="54" s="1"/>
  <c r="G130" i="54"/>
  <c r="H130" i="54" s="1"/>
  <c r="I130" i="54" s="1"/>
  <c r="J130" i="54" s="1"/>
  <c r="K130" i="54" s="1"/>
  <c r="L130" i="54" s="1"/>
  <c r="M130" i="54" s="1"/>
  <c r="N130" i="54" s="1"/>
  <c r="O130" i="54" s="1"/>
  <c r="P130" i="54" s="1"/>
  <c r="Q130" i="54" s="1"/>
  <c r="R130" i="54" s="1"/>
  <c r="S130" i="54" s="1"/>
  <c r="T130" i="54" s="1"/>
  <c r="U130" i="54" s="1"/>
  <c r="V130" i="54" s="1"/>
  <c r="H128" i="54"/>
  <c r="I128" i="54" s="1"/>
  <c r="J128" i="54" s="1"/>
  <c r="K128" i="54" s="1"/>
  <c r="L128" i="54" s="1"/>
  <c r="M128" i="54" s="1"/>
  <c r="N128" i="54" s="1"/>
  <c r="O128" i="54" s="1"/>
  <c r="P128" i="54" s="1"/>
  <c r="Q128" i="54" s="1"/>
  <c r="R128" i="54" s="1"/>
  <c r="S128" i="54" s="1"/>
  <c r="T128" i="54" s="1"/>
  <c r="U128" i="54" s="1"/>
  <c r="V128" i="54" s="1"/>
  <c r="W128" i="54" s="1"/>
  <c r="X128" i="54" s="1"/>
  <c r="Y128" i="54" s="1"/>
  <c r="Z128" i="54" s="1"/>
  <c r="AA128" i="54" s="1"/>
  <c r="AB128" i="54" s="1"/>
  <c r="AC128" i="54" s="1"/>
  <c r="AD128" i="54" s="1"/>
  <c r="AE128" i="54" s="1"/>
  <c r="AF128" i="54" s="1"/>
  <c r="AG128" i="54" s="1"/>
  <c r="AH128" i="54" s="1"/>
  <c r="AI128" i="54" s="1"/>
  <c r="AJ128" i="54" s="1"/>
  <c r="AK128" i="54" s="1"/>
  <c r="G128" i="54"/>
  <c r="K126" i="54"/>
  <c r="L126" i="54" s="1"/>
  <c r="M126" i="54" s="1"/>
  <c r="N126" i="54" s="1"/>
  <c r="O126" i="54" s="1"/>
  <c r="P126" i="54" s="1"/>
  <c r="Q126" i="54" s="1"/>
  <c r="R126" i="54" s="1"/>
  <c r="S126" i="54" s="1"/>
  <c r="T126" i="54" s="1"/>
  <c r="U126" i="54" s="1"/>
  <c r="V126" i="54" s="1"/>
  <c r="W126" i="54" s="1"/>
  <c r="X126" i="54" s="1"/>
  <c r="Y126" i="54" s="1"/>
  <c r="Z126" i="54" s="1"/>
  <c r="AA126" i="54" s="1"/>
  <c r="AB126" i="54" s="1"/>
  <c r="AC126" i="54" s="1"/>
  <c r="AD126" i="54" s="1"/>
  <c r="AE126" i="54" s="1"/>
  <c r="AF126" i="54" s="1"/>
  <c r="AG126" i="54" s="1"/>
  <c r="AH126" i="54" s="1"/>
  <c r="G126" i="54"/>
  <c r="H126" i="54" s="1"/>
  <c r="I126" i="54" s="1"/>
  <c r="J126" i="54" s="1"/>
  <c r="K124" i="54"/>
  <c r="L124" i="54" s="1"/>
  <c r="M124" i="54" s="1"/>
  <c r="N124" i="54" s="1"/>
  <c r="O124" i="54" s="1"/>
  <c r="P124" i="54" s="1"/>
  <c r="Q124" i="54" s="1"/>
  <c r="R124" i="54" s="1"/>
  <c r="S124" i="54" s="1"/>
  <c r="T124" i="54" s="1"/>
  <c r="U124" i="54" s="1"/>
  <c r="V124" i="54" s="1"/>
  <c r="W124" i="54" s="1"/>
  <c r="X124" i="54" s="1"/>
  <c r="Y124" i="54" s="1"/>
  <c r="Z124" i="54" s="1"/>
  <c r="AA124" i="54" s="1"/>
  <c r="AB124" i="54" s="1"/>
  <c r="AC124" i="54" s="1"/>
  <c r="AD124" i="54" s="1"/>
  <c r="AE124" i="54" s="1"/>
  <c r="AF124" i="54" s="1"/>
  <c r="AG124" i="54" s="1"/>
  <c r="AH124" i="54" s="1"/>
  <c r="AI124" i="54" s="1"/>
  <c r="AJ124" i="54" s="1"/>
  <c r="AK124" i="54" s="1"/>
  <c r="G124" i="54"/>
  <c r="H124" i="54" s="1"/>
  <c r="I124" i="54" s="1"/>
  <c r="J124" i="54" s="1"/>
  <c r="J122" i="54"/>
  <c r="K122" i="54" s="1"/>
  <c r="L122" i="54" s="1"/>
  <c r="M122" i="54" s="1"/>
  <c r="N122" i="54" s="1"/>
  <c r="O122" i="54" s="1"/>
  <c r="P122" i="54" s="1"/>
  <c r="Q122" i="54" s="1"/>
  <c r="R122" i="54" s="1"/>
  <c r="S122" i="54" s="1"/>
  <c r="T122" i="54" s="1"/>
  <c r="U122" i="54" s="1"/>
  <c r="V122" i="54" s="1"/>
  <c r="W122" i="54" s="1"/>
  <c r="X122" i="54" s="1"/>
  <c r="Y122" i="54" s="1"/>
  <c r="Z122" i="54" s="1"/>
  <c r="AA122" i="54" s="1"/>
  <c r="AB122" i="54" s="1"/>
  <c r="AC122" i="54" s="1"/>
  <c r="AD122" i="54" s="1"/>
  <c r="AE122" i="54" s="1"/>
  <c r="AF122" i="54" s="1"/>
  <c r="AG122" i="54" s="1"/>
  <c r="AH122" i="54" s="1"/>
  <c r="AI122" i="54" s="1"/>
  <c r="G122" i="54"/>
  <c r="H122" i="54" s="1"/>
  <c r="I122" i="54" s="1"/>
  <c r="M120" i="54"/>
  <c r="N120" i="54" s="1"/>
  <c r="O120" i="54" s="1"/>
  <c r="P120" i="54" s="1"/>
  <c r="Q120" i="54" s="1"/>
  <c r="R120" i="54" s="1"/>
  <c r="S120" i="54" s="1"/>
  <c r="T120" i="54" s="1"/>
  <c r="U120" i="54" s="1"/>
  <c r="V120" i="54" s="1"/>
  <c r="W120" i="54" s="1"/>
  <c r="X120" i="54" s="1"/>
  <c r="Y120" i="54" s="1"/>
  <c r="Z120" i="54" s="1"/>
  <c r="AA120" i="54" s="1"/>
  <c r="AB120" i="54" s="1"/>
  <c r="AC120" i="54" s="1"/>
  <c r="AD120" i="54" s="1"/>
  <c r="AE120" i="54" s="1"/>
  <c r="AF120" i="54" s="1"/>
  <c r="AG120" i="54" s="1"/>
  <c r="AH120" i="54" s="1"/>
  <c r="AI120" i="54" s="1"/>
  <c r="AJ120" i="54" s="1"/>
  <c r="AK120" i="54" s="1"/>
  <c r="I120" i="54"/>
  <c r="J120" i="54" s="1"/>
  <c r="K120" i="54" s="1"/>
  <c r="L120" i="54" s="1"/>
  <c r="G120" i="54"/>
  <c r="H120" i="54" s="1"/>
  <c r="H118" i="54"/>
  <c r="I118" i="54" s="1"/>
  <c r="J118" i="54" s="1"/>
  <c r="K118" i="54" s="1"/>
  <c r="L118" i="54" s="1"/>
  <c r="M118" i="54" s="1"/>
  <c r="N118" i="54" s="1"/>
  <c r="O118" i="54" s="1"/>
  <c r="P118" i="54" s="1"/>
  <c r="Q118" i="54" s="1"/>
  <c r="R118" i="54" s="1"/>
  <c r="S118" i="54" s="1"/>
  <c r="T118" i="54" s="1"/>
  <c r="U118" i="54" s="1"/>
  <c r="V118" i="54" s="1"/>
  <c r="W118" i="54" s="1"/>
  <c r="X118" i="54" s="1"/>
  <c r="Y118" i="54" s="1"/>
  <c r="Z118" i="54" s="1"/>
  <c r="AA118" i="54" s="1"/>
  <c r="AB118" i="54" s="1"/>
  <c r="AC118" i="54" s="1"/>
  <c r="AD118" i="54" s="1"/>
  <c r="AE118" i="54" s="1"/>
  <c r="AF118" i="54" s="1"/>
  <c r="AG118" i="54" s="1"/>
  <c r="AH118" i="54" s="1"/>
  <c r="AI118" i="54" s="1"/>
  <c r="G118" i="54"/>
  <c r="G116" i="54"/>
  <c r="H116" i="54" s="1"/>
  <c r="I116" i="54" s="1"/>
  <c r="J116" i="54" s="1"/>
  <c r="K116" i="54" s="1"/>
  <c r="L116" i="54" s="1"/>
  <c r="M116" i="54" s="1"/>
  <c r="N116" i="54" s="1"/>
  <c r="O116" i="54" s="1"/>
  <c r="P116" i="54" s="1"/>
  <c r="Q116" i="54" s="1"/>
  <c r="R116" i="54" s="1"/>
  <c r="S116" i="54" s="1"/>
  <c r="T116" i="54" s="1"/>
  <c r="U116" i="54" s="1"/>
  <c r="V116" i="54" s="1"/>
  <c r="W116" i="54" s="1"/>
  <c r="X116" i="54" s="1"/>
  <c r="Y116" i="54" s="1"/>
  <c r="Z116" i="54" s="1"/>
  <c r="AA116" i="54" s="1"/>
  <c r="AB116" i="54" s="1"/>
  <c r="AC116" i="54" s="1"/>
  <c r="AD116" i="54" s="1"/>
  <c r="AE116" i="54" s="1"/>
  <c r="AF116" i="54" s="1"/>
  <c r="AG116" i="54" s="1"/>
  <c r="AH116" i="54" s="1"/>
  <c r="AI116" i="54" s="1"/>
  <c r="AJ116" i="54" s="1"/>
  <c r="AK116" i="54" s="1"/>
  <c r="G114" i="54"/>
  <c r="H114" i="54" s="1"/>
  <c r="I114" i="54" s="1"/>
  <c r="J114" i="54" s="1"/>
  <c r="K114" i="54" s="1"/>
  <c r="L114" i="54" s="1"/>
  <c r="M114" i="54" s="1"/>
  <c r="N114" i="54" s="1"/>
  <c r="O114" i="54" s="1"/>
  <c r="P114" i="54" s="1"/>
  <c r="Q114" i="54" s="1"/>
  <c r="R114" i="54" s="1"/>
  <c r="S114" i="54" s="1"/>
  <c r="T114" i="54" s="1"/>
  <c r="U114" i="54" s="1"/>
  <c r="V114" i="54" s="1"/>
  <c r="W114" i="54" s="1"/>
  <c r="X114" i="54" s="1"/>
  <c r="Y114" i="54" s="1"/>
  <c r="Z114" i="54" s="1"/>
  <c r="AA114" i="54" s="1"/>
  <c r="AB114" i="54" s="1"/>
  <c r="AC114" i="54" s="1"/>
  <c r="AD114" i="54" s="1"/>
  <c r="AE114" i="54" s="1"/>
  <c r="AF114" i="54" s="1"/>
  <c r="AG114" i="54" s="1"/>
  <c r="AH114" i="54" s="1"/>
  <c r="AI114" i="54" s="1"/>
  <c r="AJ114" i="54" s="1"/>
  <c r="AK114" i="54" s="1"/>
  <c r="G112" i="54"/>
  <c r="H112" i="54" s="1"/>
  <c r="I112" i="54" s="1"/>
  <c r="J112" i="54" s="1"/>
  <c r="K112" i="54" s="1"/>
  <c r="L112" i="54" s="1"/>
  <c r="M112" i="54" s="1"/>
  <c r="N112" i="54" s="1"/>
  <c r="O112" i="54" s="1"/>
  <c r="P112" i="54" s="1"/>
  <c r="Q112" i="54" s="1"/>
  <c r="R112" i="54" s="1"/>
  <c r="S112" i="54" s="1"/>
  <c r="T112" i="54" s="1"/>
  <c r="U112" i="54" s="1"/>
  <c r="V112" i="54" s="1"/>
  <c r="W112" i="54" s="1"/>
  <c r="X112" i="54" s="1"/>
  <c r="Y112" i="54" s="1"/>
  <c r="Z112" i="54" s="1"/>
  <c r="AA112" i="54" s="1"/>
  <c r="AB112" i="54" s="1"/>
  <c r="AC112" i="54" s="1"/>
  <c r="AD112" i="54" s="1"/>
  <c r="AE112" i="54" s="1"/>
  <c r="AF112" i="54" s="1"/>
  <c r="AG112" i="54" s="1"/>
  <c r="AH112" i="54" s="1"/>
  <c r="AI112" i="54" s="1"/>
  <c r="AJ112" i="54" s="1"/>
  <c r="AK112" i="54" s="1"/>
  <c r="G110" i="54"/>
  <c r="H110" i="54" s="1"/>
  <c r="I110" i="54" s="1"/>
  <c r="J110" i="54" s="1"/>
  <c r="K110" i="54" s="1"/>
  <c r="L110" i="54" s="1"/>
  <c r="M110" i="54" s="1"/>
  <c r="N110" i="54" s="1"/>
  <c r="O110" i="54" s="1"/>
  <c r="P110" i="54" s="1"/>
  <c r="Q110" i="54" s="1"/>
  <c r="R110" i="54" s="1"/>
  <c r="S110" i="54" s="1"/>
  <c r="T110" i="54" s="1"/>
  <c r="U110" i="54" s="1"/>
  <c r="V110" i="54" s="1"/>
  <c r="W110" i="54" s="1"/>
  <c r="X110" i="54" s="1"/>
  <c r="Y110" i="54" s="1"/>
  <c r="Z110" i="54" s="1"/>
  <c r="AA110" i="54" s="1"/>
  <c r="AB110" i="54" s="1"/>
  <c r="AC110" i="54" s="1"/>
  <c r="AD110" i="54" s="1"/>
  <c r="AE110" i="54" s="1"/>
  <c r="AF110" i="54" s="1"/>
  <c r="AG110" i="54" s="1"/>
  <c r="AH110" i="54" s="1"/>
  <c r="AI110" i="54" s="1"/>
  <c r="AJ110" i="54" s="1"/>
  <c r="I108" i="54"/>
  <c r="J108" i="54" s="1"/>
  <c r="K108" i="54" s="1"/>
  <c r="L108" i="54" s="1"/>
  <c r="M108" i="54" s="1"/>
  <c r="N108" i="54" s="1"/>
  <c r="O108" i="54" s="1"/>
  <c r="P108" i="54" s="1"/>
  <c r="Q108" i="54" s="1"/>
  <c r="R108" i="54" s="1"/>
  <c r="S108" i="54" s="1"/>
  <c r="T108" i="54" s="1"/>
  <c r="U108" i="54" s="1"/>
  <c r="V108" i="54" s="1"/>
  <c r="W108" i="54" s="1"/>
  <c r="X108" i="54" s="1"/>
  <c r="Y108" i="54" s="1"/>
  <c r="Z108" i="54" s="1"/>
  <c r="AA108" i="54" s="1"/>
  <c r="AB108" i="54" s="1"/>
  <c r="AC108" i="54" s="1"/>
  <c r="AD108" i="54" s="1"/>
  <c r="G108" i="54"/>
  <c r="H108" i="54" s="1"/>
  <c r="G106" i="54"/>
  <c r="H106" i="54" s="1"/>
  <c r="I106" i="54" s="1"/>
  <c r="J106" i="54" s="1"/>
  <c r="K106" i="54" s="1"/>
  <c r="L106" i="54" s="1"/>
  <c r="M106" i="54" s="1"/>
  <c r="N106" i="54" s="1"/>
  <c r="O106" i="54" s="1"/>
  <c r="P106" i="54" s="1"/>
  <c r="Q106" i="54" s="1"/>
  <c r="R106" i="54" s="1"/>
  <c r="S106" i="54" s="1"/>
  <c r="T106" i="54" s="1"/>
  <c r="U106" i="54" s="1"/>
  <c r="V106" i="54" s="1"/>
  <c r="W106" i="54" s="1"/>
  <c r="X106" i="54" s="1"/>
  <c r="Y106" i="54" s="1"/>
  <c r="Z106" i="54" s="1"/>
  <c r="AA106" i="54" s="1"/>
  <c r="AB106" i="54" s="1"/>
  <c r="AC106" i="54" s="1"/>
  <c r="AD106" i="54" s="1"/>
  <c r="AE106" i="54" s="1"/>
  <c r="AF106" i="54" s="1"/>
  <c r="AG106" i="54" s="1"/>
  <c r="AH106" i="54" s="1"/>
  <c r="AI106" i="54" s="1"/>
  <c r="AJ106" i="54" s="1"/>
  <c r="AK106" i="54" s="1"/>
  <c r="G104" i="54"/>
  <c r="H104" i="54" s="1"/>
  <c r="I104" i="54" s="1"/>
  <c r="J104" i="54" s="1"/>
  <c r="K104" i="54" s="1"/>
  <c r="L104" i="54" s="1"/>
  <c r="M104" i="54" s="1"/>
  <c r="N104" i="54" s="1"/>
  <c r="O104" i="54" s="1"/>
  <c r="P104" i="54" s="1"/>
  <c r="Q104" i="54" s="1"/>
  <c r="R104" i="54" s="1"/>
  <c r="S104" i="54" s="1"/>
  <c r="T104" i="54" s="1"/>
  <c r="U104" i="54" s="1"/>
  <c r="V104" i="54" s="1"/>
  <c r="W104" i="54" s="1"/>
  <c r="X104" i="54" s="1"/>
  <c r="Y104" i="54" s="1"/>
  <c r="Z104" i="54" s="1"/>
  <c r="AA104" i="54" s="1"/>
  <c r="AB104" i="54" s="1"/>
  <c r="AC104" i="54" s="1"/>
  <c r="AD104" i="54" s="1"/>
  <c r="AE104" i="54" s="1"/>
  <c r="AF104" i="54" s="1"/>
  <c r="AG104" i="54" s="1"/>
  <c r="AH104" i="54" s="1"/>
  <c r="AI104" i="54" s="1"/>
  <c r="AJ104" i="54" s="1"/>
  <c r="AK104" i="54" s="1"/>
  <c r="G102" i="54"/>
  <c r="H102" i="54" s="1"/>
  <c r="I102" i="54" s="1"/>
  <c r="J102" i="54" s="1"/>
  <c r="K102" i="54" s="1"/>
  <c r="L102" i="54" s="1"/>
  <c r="M102" i="54" s="1"/>
  <c r="K100" i="54"/>
  <c r="L100" i="54" s="1"/>
  <c r="M100" i="54" s="1"/>
  <c r="N100" i="54" s="1"/>
  <c r="G100" i="54"/>
  <c r="H100" i="54" s="1"/>
  <c r="I100" i="54" s="1"/>
  <c r="J100" i="54" s="1"/>
  <c r="H98" i="54"/>
  <c r="I98" i="54" s="1"/>
  <c r="J98" i="54" s="1"/>
  <c r="G98" i="54"/>
  <c r="G96" i="54"/>
  <c r="H96" i="54" s="1"/>
  <c r="I96" i="54" s="1"/>
  <c r="J96" i="54" s="1"/>
  <c r="K96" i="54" s="1"/>
  <c r="L96" i="54" s="1"/>
  <c r="G80" i="54"/>
  <c r="H80" i="54" s="1"/>
  <c r="I80" i="54" s="1"/>
  <c r="J80" i="54" s="1"/>
  <c r="K80" i="54" s="1"/>
  <c r="L80" i="54" s="1"/>
  <c r="M80" i="54" s="1"/>
  <c r="N80" i="54" s="1"/>
  <c r="O80" i="54" s="1"/>
  <c r="P80" i="54" s="1"/>
  <c r="Q80" i="54" s="1"/>
  <c r="R80" i="54" s="1"/>
  <c r="S80" i="54" s="1"/>
  <c r="T80" i="54" s="1"/>
  <c r="U80" i="54" s="1"/>
  <c r="V80" i="54" s="1"/>
  <c r="W80" i="54" s="1"/>
  <c r="X80" i="54" s="1"/>
  <c r="Y80" i="54" s="1"/>
  <c r="Z80" i="54" s="1"/>
  <c r="AA80" i="54" s="1"/>
  <c r="AB80" i="54" s="1"/>
  <c r="AC80" i="54" s="1"/>
  <c r="AD80" i="54" s="1"/>
  <c r="AE80" i="54" s="1"/>
  <c r="AF80" i="54" s="1"/>
  <c r="AG80" i="54" s="1"/>
  <c r="AH80" i="54" s="1"/>
  <c r="AI80" i="54" s="1"/>
  <c r="AJ80" i="54" s="1"/>
  <c r="G78" i="54"/>
  <c r="H78" i="54" s="1"/>
  <c r="I78" i="54" s="1"/>
  <c r="J78" i="54" s="1"/>
  <c r="K78" i="54" s="1"/>
  <c r="L78" i="54" s="1"/>
  <c r="M78" i="54" s="1"/>
  <c r="N78" i="54" s="1"/>
  <c r="O78" i="54" s="1"/>
  <c r="P78" i="54" s="1"/>
  <c r="Q78" i="54" s="1"/>
  <c r="R78" i="54" s="1"/>
  <c r="S78" i="54" s="1"/>
  <c r="T78" i="54" s="1"/>
  <c r="U78" i="54" s="1"/>
  <c r="V78" i="54" s="1"/>
  <c r="W78" i="54" s="1"/>
  <c r="X78" i="54" s="1"/>
  <c r="Y78" i="54" s="1"/>
  <c r="Z78" i="54" s="1"/>
  <c r="AA78" i="54" s="1"/>
  <c r="AB78" i="54" s="1"/>
  <c r="AC78" i="54" s="1"/>
  <c r="AD78" i="54" s="1"/>
  <c r="AE78" i="54" s="1"/>
  <c r="AF78" i="54" s="1"/>
  <c r="AG78" i="54" s="1"/>
  <c r="AH78" i="54" s="1"/>
  <c r="AI78" i="54" s="1"/>
  <c r="AJ78" i="54" s="1"/>
  <c r="AK78" i="54" s="1"/>
  <c r="G76" i="54"/>
  <c r="H76" i="54" s="1"/>
  <c r="I76" i="54" s="1"/>
  <c r="J76" i="54" s="1"/>
  <c r="K76" i="54" s="1"/>
  <c r="L76" i="54" s="1"/>
  <c r="M76" i="54" s="1"/>
  <c r="N76" i="54" s="1"/>
  <c r="O76" i="54" s="1"/>
  <c r="P76" i="54" s="1"/>
  <c r="Q76" i="54" s="1"/>
  <c r="R76" i="54" s="1"/>
  <c r="S76" i="54" s="1"/>
  <c r="T76" i="54" s="1"/>
  <c r="U76" i="54" s="1"/>
  <c r="V76" i="54" s="1"/>
  <c r="W76" i="54" s="1"/>
  <c r="X76" i="54" s="1"/>
  <c r="Y76" i="54" s="1"/>
  <c r="Z76" i="54" s="1"/>
  <c r="AA76" i="54" s="1"/>
  <c r="AB76" i="54" s="1"/>
  <c r="AC76" i="54" s="1"/>
  <c r="AD76" i="54" s="1"/>
  <c r="AE76" i="54" s="1"/>
  <c r="AF76" i="54" s="1"/>
  <c r="AG76" i="54" s="1"/>
  <c r="AH76" i="54" s="1"/>
  <c r="AI76" i="54" s="1"/>
  <c r="AJ76" i="54" s="1"/>
  <c r="G74" i="54"/>
  <c r="H74" i="54" s="1"/>
  <c r="I74" i="54" s="1"/>
  <c r="J74" i="54" s="1"/>
  <c r="K74" i="54" s="1"/>
  <c r="L74" i="54" s="1"/>
  <c r="M74" i="54" s="1"/>
  <c r="N74" i="54" s="1"/>
  <c r="O74" i="54" s="1"/>
  <c r="P74" i="54" s="1"/>
  <c r="Q74" i="54" s="1"/>
  <c r="R74" i="54" s="1"/>
  <c r="S74" i="54" s="1"/>
  <c r="T74" i="54" s="1"/>
  <c r="U74" i="54" s="1"/>
  <c r="V74" i="54" s="1"/>
  <c r="W74" i="54" s="1"/>
  <c r="X74" i="54" s="1"/>
  <c r="Y74" i="54" s="1"/>
  <c r="Z74" i="54" s="1"/>
  <c r="AA74" i="54" s="1"/>
  <c r="AB74" i="54" s="1"/>
  <c r="AC74" i="54" s="1"/>
  <c r="AD74" i="54" s="1"/>
  <c r="AE74" i="54" s="1"/>
  <c r="AF74" i="54" s="1"/>
  <c r="AG74" i="54" s="1"/>
  <c r="AH74" i="54" s="1"/>
  <c r="AI74" i="54" s="1"/>
  <c r="AJ74" i="54" s="1"/>
  <c r="U72" i="54"/>
  <c r="U70" i="54"/>
  <c r="H68" i="54"/>
  <c r="I68" i="54" s="1"/>
  <c r="J68" i="54" s="1"/>
  <c r="K68" i="54" s="1"/>
  <c r="L68" i="54" s="1"/>
  <c r="M68" i="54" s="1"/>
  <c r="N68" i="54" s="1"/>
  <c r="O68" i="54" s="1"/>
  <c r="P68" i="54" s="1"/>
  <c r="Q68" i="54" s="1"/>
  <c r="R68" i="54" s="1"/>
  <c r="S68" i="54" s="1"/>
  <c r="T68" i="54" s="1"/>
  <c r="U68" i="54" s="1"/>
  <c r="V68" i="54" s="1"/>
  <c r="W68" i="54" s="1"/>
  <c r="X68" i="54" s="1"/>
  <c r="Y68" i="54" s="1"/>
  <c r="Z68" i="54" s="1"/>
  <c r="AA68" i="54" s="1"/>
  <c r="AB68" i="54" s="1"/>
  <c r="AC68" i="54" s="1"/>
  <c r="AD68" i="54" s="1"/>
  <c r="AE68" i="54" s="1"/>
  <c r="AF68" i="54" s="1"/>
  <c r="AG68" i="54" s="1"/>
  <c r="AH68" i="54" s="1"/>
  <c r="AI68" i="54" s="1"/>
  <c r="AJ68" i="54" s="1"/>
  <c r="AK68" i="54" s="1"/>
  <c r="G68" i="54"/>
  <c r="G66" i="54"/>
  <c r="H66" i="54" s="1"/>
  <c r="I66" i="54" s="1"/>
  <c r="J66" i="54" s="1"/>
  <c r="K66" i="54" s="1"/>
  <c r="L66" i="54" s="1"/>
  <c r="M66" i="54" s="1"/>
  <c r="N66" i="54" s="1"/>
  <c r="O66" i="54" s="1"/>
  <c r="P66" i="54" s="1"/>
  <c r="Q66" i="54" s="1"/>
  <c r="R66" i="54" s="1"/>
  <c r="S66" i="54" s="1"/>
  <c r="T66" i="54" s="1"/>
  <c r="U66" i="54" s="1"/>
  <c r="J64" i="54"/>
  <c r="K64" i="54" s="1"/>
  <c r="L64" i="54" s="1"/>
  <c r="M64" i="54" s="1"/>
  <c r="N64" i="54" s="1"/>
  <c r="O64" i="54" s="1"/>
  <c r="P64" i="54" s="1"/>
  <c r="Q64" i="54" s="1"/>
  <c r="R64" i="54" s="1"/>
  <c r="S64" i="54" s="1"/>
  <c r="T64" i="54" s="1"/>
  <c r="G64" i="54"/>
  <c r="H64" i="54" s="1"/>
  <c r="I64" i="54" s="1"/>
  <c r="G62" i="54"/>
  <c r="H62" i="54" s="1"/>
  <c r="I62" i="54" s="1"/>
  <c r="J62" i="54" s="1"/>
  <c r="K62" i="54" s="1"/>
  <c r="L62" i="54" s="1"/>
  <c r="M62" i="54" s="1"/>
  <c r="N62" i="54" s="1"/>
  <c r="O62" i="54" s="1"/>
  <c r="P62" i="54" s="1"/>
  <c r="Q62" i="54" s="1"/>
  <c r="R62" i="54" s="1"/>
  <c r="S62" i="54" s="1"/>
  <c r="T62" i="54" s="1"/>
  <c r="U62" i="54" s="1"/>
  <c r="K60" i="54"/>
  <c r="L60" i="54" s="1"/>
  <c r="M60" i="54" s="1"/>
  <c r="N60" i="54" s="1"/>
  <c r="O60" i="54" s="1"/>
  <c r="P60" i="54" s="1"/>
  <c r="Q60" i="54" s="1"/>
  <c r="R60" i="54" s="1"/>
  <c r="S60" i="54" s="1"/>
  <c r="T60" i="54" s="1"/>
  <c r="G60" i="54"/>
  <c r="H60" i="54" s="1"/>
  <c r="I60" i="54" s="1"/>
  <c r="J60" i="54" s="1"/>
  <c r="G58" i="54"/>
  <c r="H58" i="54" s="1"/>
  <c r="I58" i="54" s="1"/>
  <c r="J58" i="54" s="1"/>
  <c r="K58" i="54" s="1"/>
  <c r="L58" i="54" s="1"/>
  <c r="M58" i="54" s="1"/>
  <c r="N58" i="54" s="1"/>
  <c r="O58" i="54" s="1"/>
  <c r="P58" i="54" s="1"/>
  <c r="Q58" i="54" s="1"/>
  <c r="R58" i="54" s="1"/>
  <c r="S58" i="54" s="1"/>
  <c r="T58" i="54" s="1"/>
  <c r="U57" i="54" s="1"/>
  <c r="K56" i="54"/>
  <c r="L56" i="54" s="1"/>
  <c r="M56" i="54" s="1"/>
  <c r="N56" i="54" s="1"/>
  <c r="O56" i="54" s="1"/>
  <c r="P56" i="54" s="1"/>
  <c r="Q56" i="54" s="1"/>
  <c r="R56" i="54" s="1"/>
  <c r="S56" i="54" s="1"/>
  <c r="T56" i="54" s="1"/>
  <c r="U56" i="54" s="1"/>
  <c r="V56" i="54" s="1"/>
  <c r="W56" i="54" s="1"/>
  <c r="X56" i="54" s="1"/>
  <c r="Y56" i="54" s="1"/>
  <c r="Z56" i="54" s="1"/>
  <c r="AA56" i="54" s="1"/>
  <c r="AB56" i="54" s="1"/>
  <c r="AC56" i="54" s="1"/>
  <c r="AD56" i="54" s="1"/>
  <c r="AE56" i="54" s="1"/>
  <c r="AF56" i="54" s="1"/>
  <c r="AG56" i="54" s="1"/>
  <c r="AH56" i="54" s="1"/>
  <c r="AI56" i="54" s="1"/>
  <c r="AJ56" i="54" s="1"/>
  <c r="AK56" i="54" s="1"/>
  <c r="G56" i="54"/>
  <c r="H56" i="54" s="1"/>
  <c r="I56" i="54" s="1"/>
  <c r="J56" i="54" s="1"/>
  <c r="J54" i="54"/>
  <c r="K54" i="54" s="1"/>
  <c r="L54" i="54" s="1"/>
  <c r="M54" i="54" s="1"/>
  <c r="N54" i="54" s="1"/>
  <c r="O54" i="54" s="1"/>
  <c r="P54" i="54" s="1"/>
  <c r="Q54" i="54" s="1"/>
  <c r="R54" i="54" s="1"/>
  <c r="S54" i="54" s="1"/>
  <c r="T54" i="54" s="1"/>
  <c r="U54" i="54" s="1"/>
  <c r="V54" i="54" s="1"/>
  <c r="W54" i="54" s="1"/>
  <c r="X54" i="54" s="1"/>
  <c r="Y54" i="54" s="1"/>
  <c r="Z54" i="54" s="1"/>
  <c r="AA54" i="54" s="1"/>
  <c r="AB54" i="54" s="1"/>
  <c r="AC54" i="54" s="1"/>
  <c r="AD54" i="54" s="1"/>
  <c r="AE54" i="54" s="1"/>
  <c r="AF54" i="54" s="1"/>
  <c r="AG54" i="54" s="1"/>
  <c r="AH54" i="54" s="1"/>
  <c r="AI54" i="54" s="1"/>
  <c r="AJ54" i="54" s="1"/>
  <c r="AK54" i="54" s="1"/>
  <c r="H54" i="54"/>
  <c r="I54" i="54" s="1"/>
  <c r="G54" i="54"/>
  <c r="G52" i="54"/>
  <c r="H52" i="54" s="1"/>
  <c r="I52" i="54" s="1"/>
  <c r="J52" i="54" s="1"/>
  <c r="K52" i="54" s="1"/>
  <c r="L52" i="54" s="1"/>
  <c r="M52" i="54" s="1"/>
  <c r="N52" i="54" s="1"/>
  <c r="O52" i="54" s="1"/>
  <c r="P52" i="54" s="1"/>
  <c r="Q52" i="54" s="1"/>
  <c r="R52" i="54" s="1"/>
  <c r="S52" i="54" s="1"/>
  <c r="T52" i="54" s="1"/>
  <c r="U52" i="54" s="1"/>
  <c r="V52" i="54" s="1"/>
  <c r="W52" i="54" s="1"/>
  <c r="X52" i="54" s="1"/>
  <c r="Y52" i="54" s="1"/>
  <c r="Z52" i="54" s="1"/>
  <c r="AA52" i="54" s="1"/>
  <c r="AB52" i="54" s="1"/>
  <c r="AC52" i="54" s="1"/>
  <c r="AD52" i="54" s="1"/>
  <c r="AE52" i="54" s="1"/>
  <c r="AF52" i="54" s="1"/>
  <c r="AG52" i="54" s="1"/>
  <c r="AH52" i="54" s="1"/>
  <c r="AI52" i="54" s="1"/>
  <c r="AJ52" i="54" s="1"/>
  <c r="AK52" i="54" s="1"/>
  <c r="H50" i="54"/>
  <c r="I50" i="54" s="1"/>
  <c r="J50" i="54" s="1"/>
  <c r="K50" i="54" s="1"/>
  <c r="L50" i="54" s="1"/>
  <c r="M50" i="54" s="1"/>
  <c r="N50" i="54" s="1"/>
  <c r="O50" i="54" s="1"/>
  <c r="P50" i="54" s="1"/>
  <c r="Q50" i="54" s="1"/>
  <c r="R50" i="54" s="1"/>
  <c r="S50" i="54" s="1"/>
  <c r="T50" i="54" s="1"/>
  <c r="U50" i="54" s="1"/>
  <c r="V50" i="54" s="1"/>
  <c r="W50" i="54" s="1"/>
  <c r="X50" i="54" s="1"/>
  <c r="Y50" i="54" s="1"/>
  <c r="Z50" i="54" s="1"/>
  <c r="AA50" i="54" s="1"/>
  <c r="AB50" i="54" s="1"/>
  <c r="AC50" i="54" s="1"/>
  <c r="AD50" i="54" s="1"/>
  <c r="AE50" i="54" s="1"/>
  <c r="AF50" i="54" s="1"/>
  <c r="AG50" i="54" s="1"/>
  <c r="AH50" i="54" s="1"/>
  <c r="AI50" i="54" s="1"/>
  <c r="AJ50" i="54" s="1"/>
  <c r="AK50" i="54" s="1"/>
  <c r="G50" i="54"/>
  <c r="G47" i="54"/>
  <c r="H47" i="54" s="1"/>
  <c r="I47" i="54" s="1"/>
  <c r="J47" i="54" s="1"/>
  <c r="K47" i="54" s="1"/>
  <c r="L47" i="54" s="1"/>
  <c r="M47" i="54" s="1"/>
  <c r="N47" i="54" s="1"/>
  <c r="O47" i="54" s="1"/>
  <c r="P47" i="54" s="1"/>
  <c r="Q47" i="54" s="1"/>
  <c r="G45" i="54"/>
  <c r="H45" i="54" s="1"/>
  <c r="I45" i="54" s="1"/>
  <c r="J45" i="54" s="1"/>
  <c r="K45" i="54" s="1"/>
  <c r="L45" i="54" s="1"/>
  <c r="M45" i="54" s="1"/>
  <c r="N45" i="54" s="1"/>
  <c r="O45" i="54" s="1"/>
  <c r="P45" i="54" s="1"/>
  <c r="Q45" i="54" s="1"/>
  <c r="G43" i="54"/>
  <c r="H43" i="54" s="1"/>
  <c r="I43" i="54" s="1"/>
  <c r="J43" i="54" s="1"/>
  <c r="K43" i="54" s="1"/>
  <c r="L43" i="54" s="1"/>
  <c r="M43" i="54" s="1"/>
  <c r="N43" i="54" s="1"/>
  <c r="O43" i="54" s="1"/>
  <c r="P43" i="54" s="1"/>
  <c r="Q43" i="54" s="1"/>
  <c r="R43" i="54" s="1"/>
  <c r="S43" i="54" s="1"/>
  <c r="T43" i="54" s="1"/>
  <c r="U43" i="54" s="1"/>
  <c r="V43" i="54" s="1"/>
  <c r="W43" i="54" s="1"/>
  <c r="X43" i="54" s="1"/>
  <c r="Y43" i="54" s="1"/>
  <c r="Z43" i="54" s="1"/>
  <c r="AA43" i="54" s="1"/>
  <c r="AB43" i="54" s="1"/>
  <c r="AC43" i="54" s="1"/>
  <c r="AD43" i="54" s="1"/>
  <c r="AE43" i="54" s="1"/>
  <c r="AF43" i="54" s="1"/>
  <c r="AG43" i="54" s="1"/>
  <c r="AH43" i="54" s="1"/>
  <c r="AI43" i="54" s="1"/>
  <c r="AJ43" i="54" s="1"/>
  <c r="AK43" i="54" s="1"/>
  <c r="H41" i="54"/>
  <c r="I41" i="54" s="1"/>
  <c r="J41" i="54" s="1"/>
  <c r="K41" i="54" s="1"/>
  <c r="L41" i="54" s="1"/>
  <c r="M41" i="54" s="1"/>
  <c r="N41" i="54" s="1"/>
  <c r="O41" i="54" s="1"/>
  <c r="P41" i="54" s="1"/>
  <c r="Q41" i="54" s="1"/>
  <c r="R41" i="54" s="1"/>
  <c r="S41" i="54" s="1"/>
  <c r="T41" i="54" s="1"/>
  <c r="U41" i="54" s="1"/>
  <c r="V41" i="54" s="1"/>
  <c r="W41" i="54" s="1"/>
  <c r="X41" i="54" s="1"/>
  <c r="Y41" i="54" s="1"/>
  <c r="Z41" i="54" s="1"/>
  <c r="AA41" i="54" s="1"/>
  <c r="AB41" i="54" s="1"/>
  <c r="AC41" i="54" s="1"/>
  <c r="AD41" i="54" s="1"/>
  <c r="AE41" i="54" s="1"/>
  <c r="AF41" i="54" s="1"/>
  <c r="AG41" i="54" s="1"/>
  <c r="AH41" i="54" s="1"/>
  <c r="AI41" i="54" s="1"/>
  <c r="AJ41" i="54" s="1"/>
  <c r="AK41" i="54" s="1"/>
  <c r="G41" i="54"/>
  <c r="G39" i="54"/>
  <c r="H39" i="54" s="1"/>
  <c r="I39" i="54" s="1"/>
  <c r="J39" i="54" s="1"/>
  <c r="K39" i="54" s="1"/>
  <c r="L39" i="54" s="1"/>
  <c r="M39" i="54" s="1"/>
  <c r="N39" i="54" s="1"/>
  <c r="O39" i="54" s="1"/>
  <c r="P39" i="54" s="1"/>
  <c r="Q39" i="54" s="1"/>
  <c r="R39" i="54" s="1"/>
  <c r="S39" i="54" s="1"/>
  <c r="T39" i="54" s="1"/>
  <c r="U39" i="54" s="1"/>
  <c r="V39" i="54" s="1"/>
  <c r="W39" i="54" s="1"/>
  <c r="X39" i="54" s="1"/>
  <c r="Y39" i="54" s="1"/>
  <c r="Z39" i="54" s="1"/>
  <c r="AA39" i="54" s="1"/>
  <c r="AB39" i="54" s="1"/>
  <c r="AC39" i="54" s="1"/>
  <c r="AD39" i="54" s="1"/>
  <c r="AE39" i="54" s="1"/>
  <c r="AF39" i="54" s="1"/>
  <c r="AG39" i="54" s="1"/>
  <c r="AH39" i="54" s="1"/>
  <c r="AI39" i="54" s="1"/>
  <c r="AJ39" i="54" s="1"/>
  <c r="AK39" i="54" s="1"/>
  <c r="H37" i="54"/>
  <c r="I37" i="54" s="1"/>
  <c r="J37" i="54" s="1"/>
  <c r="K37" i="54" s="1"/>
  <c r="L37" i="54" s="1"/>
  <c r="M37" i="54" s="1"/>
  <c r="N37" i="54" s="1"/>
  <c r="O37" i="54" s="1"/>
  <c r="P37" i="54" s="1"/>
  <c r="Q37" i="54" s="1"/>
  <c r="G37" i="54"/>
  <c r="H35" i="54"/>
  <c r="I35" i="54" s="1"/>
  <c r="J35" i="54" s="1"/>
  <c r="K35" i="54" s="1"/>
  <c r="L35" i="54" s="1"/>
  <c r="M35" i="54" s="1"/>
  <c r="N35" i="54" s="1"/>
  <c r="O35" i="54" s="1"/>
  <c r="P35" i="54" s="1"/>
  <c r="Q35" i="54" s="1"/>
  <c r="G35" i="54"/>
  <c r="H33" i="54"/>
  <c r="I33" i="54" s="1"/>
  <c r="J33" i="54" s="1"/>
  <c r="K33" i="54" s="1"/>
  <c r="L33" i="54" s="1"/>
  <c r="M33" i="54" s="1"/>
  <c r="N33" i="54" s="1"/>
  <c r="O33" i="54" s="1"/>
  <c r="P33" i="54" s="1"/>
  <c r="Q33" i="54" s="1"/>
  <c r="G33" i="54"/>
  <c r="L31" i="54"/>
  <c r="M31" i="54" s="1"/>
  <c r="N31" i="54" s="1"/>
  <c r="O31" i="54" s="1"/>
  <c r="P31" i="54" s="1"/>
  <c r="Q31" i="54" s="1"/>
  <c r="R31" i="54" s="1"/>
  <c r="S31" i="54" s="1"/>
  <c r="T31" i="54" s="1"/>
  <c r="U31" i="54" s="1"/>
  <c r="V31" i="54" s="1"/>
  <c r="W31" i="54" s="1"/>
  <c r="H31" i="54"/>
  <c r="I31" i="54" s="1"/>
  <c r="J31" i="54" s="1"/>
  <c r="K31" i="54" s="1"/>
  <c r="G31" i="54"/>
  <c r="H29" i="54"/>
  <c r="I29" i="54" s="1"/>
  <c r="J29" i="54" s="1"/>
  <c r="K29" i="54" s="1"/>
  <c r="L29" i="54" s="1"/>
  <c r="M29" i="54" s="1"/>
  <c r="N29" i="54" s="1"/>
  <c r="O29" i="54" s="1"/>
  <c r="P29" i="54" s="1"/>
  <c r="Q29" i="54" s="1"/>
  <c r="R29" i="54" s="1"/>
  <c r="S29" i="54" s="1"/>
  <c r="T29" i="54" s="1"/>
  <c r="U29" i="54" s="1"/>
  <c r="V29" i="54" s="1"/>
  <c r="W29" i="54" s="1"/>
  <c r="X28" i="54" s="1"/>
  <c r="X16" i="54" s="1"/>
  <c r="G29" i="54"/>
  <c r="H27" i="54"/>
  <c r="I27" i="54" s="1"/>
  <c r="J27" i="54" s="1"/>
  <c r="K27" i="54" s="1"/>
  <c r="L27" i="54" s="1"/>
  <c r="M27" i="54" s="1"/>
  <c r="N27" i="54" s="1"/>
  <c r="O27" i="54" s="1"/>
  <c r="P27" i="54" s="1"/>
  <c r="Q27" i="54" s="1"/>
  <c r="R27" i="54" s="1"/>
  <c r="G27" i="54"/>
  <c r="G25" i="54"/>
  <c r="H25" i="54" s="1"/>
  <c r="I25" i="54" s="1"/>
  <c r="G23" i="54"/>
  <c r="H23" i="54" s="1"/>
  <c r="I23" i="54" s="1"/>
  <c r="H21" i="54"/>
  <c r="I21" i="54" s="1"/>
  <c r="G21" i="54"/>
  <c r="H19" i="54"/>
  <c r="I19" i="54" s="1"/>
  <c r="J19" i="54" s="1"/>
  <c r="K19" i="54" s="1"/>
  <c r="L19" i="54" s="1"/>
  <c r="M19" i="54" s="1"/>
  <c r="N19" i="54" s="1"/>
  <c r="O19" i="54" s="1"/>
  <c r="P19" i="54" s="1"/>
  <c r="Q19" i="54" s="1"/>
  <c r="R19" i="54" s="1"/>
  <c r="S19" i="54" s="1"/>
  <c r="T19" i="54" s="1"/>
  <c r="U19" i="54" s="1"/>
  <c r="V19" i="54" s="1"/>
  <c r="W19" i="54" s="1"/>
  <c r="X19" i="54" s="1"/>
  <c r="Y19" i="54" s="1"/>
  <c r="Z19" i="54" s="1"/>
  <c r="AA19" i="54" s="1"/>
  <c r="AB19" i="54" s="1"/>
  <c r="AC19" i="54" s="1"/>
  <c r="AD19" i="54" s="1"/>
  <c r="AE19" i="54" s="1"/>
  <c r="AF19" i="54" s="1"/>
  <c r="AG19" i="54" s="1"/>
  <c r="AH19" i="54" s="1"/>
  <c r="AI19" i="54" s="1"/>
  <c r="G19" i="54"/>
  <c r="G17" i="54"/>
  <c r="H17" i="54" s="1"/>
  <c r="I17" i="54" s="1"/>
  <c r="J17" i="54" s="1"/>
  <c r="K17" i="54" s="1"/>
  <c r="L17" i="54" s="1"/>
  <c r="M17" i="54" s="1"/>
  <c r="N17" i="54" s="1"/>
  <c r="O17" i="54" s="1"/>
  <c r="P17" i="54" s="1"/>
  <c r="Q17" i="54" s="1"/>
  <c r="R17" i="54" s="1"/>
  <c r="S17" i="54" s="1"/>
  <c r="T17" i="54" s="1"/>
  <c r="U17" i="54" s="1"/>
  <c r="V17" i="54" s="1"/>
  <c r="W17" i="54" s="1"/>
  <c r="G15" i="54"/>
  <c r="H15" i="54" s="1"/>
  <c r="I15" i="54" s="1"/>
  <c r="H13" i="54"/>
  <c r="I13" i="54" s="1"/>
  <c r="J13" i="54" s="1"/>
  <c r="K13" i="54" s="1"/>
  <c r="L13" i="54" s="1"/>
  <c r="M13" i="54" s="1"/>
  <c r="N13" i="54" s="1"/>
  <c r="O13" i="54" s="1"/>
  <c r="P13" i="54" s="1"/>
  <c r="Q13" i="54" s="1"/>
  <c r="G13" i="54"/>
  <c r="G11" i="54"/>
  <c r="H11" i="54" s="1"/>
  <c r="I11" i="54" s="1"/>
  <c r="J11" i="54" s="1"/>
  <c r="K11" i="54" s="1"/>
  <c r="L11" i="54" s="1"/>
  <c r="M11" i="54" s="1"/>
  <c r="N11" i="54" s="1"/>
  <c r="O11" i="54" s="1"/>
  <c r="P11" i="54" s="1"/>
  <c r="Q11" i="54" s="1"/>
  <c r="R11" i="54" s="1"/>
  <c r="S11" i="54" s="1"/>
  <c r="T11" i="54" s="1"/>
  <c r="U11" i="54" s="1"/>
  <c r="V11" i="54" s="1"/>
  <c r="W11" i="54" s="1"/>
  <c r="X11" i="54" s="1"/>
  <c r="Y11" i="54" s="1"/>
  <c r="Z11" i="54" s="1"/>
  <c r="AA11" i="54" s="1"/>
  <c r="AB11" i="54" s="1"/>
  <c r="AC10" i="54" s="1"/>
  <c r="G9" i="54"/>
  <c r="H9" i="54" s="1"/>
  <c r="I9" i="54" s="1"/>
  <c r="J9" i="54" s="1"/>
  <c r="K9" i="54" s="1"/>
  <c r="L9" i="54" s="1"/>
  <c r="M9" i="54" s="1"/>
  <c r="N9" i="54" s="1"/>
  <c r="O9" i="54" s="1"/>
  <c r="P9" i="54" s="1"/>
  <c r="Q9" i="54" s="1"/>
  <c r="R9" i="54" s="1"/>
  <c r="S9" i="54" s="1"/>
  <c r="T9" i="54" s="1"/>
  <c r="U9" i="54" s="1"/>
  <c r="V9" i="54" s="1"/>
  <c r="W9" i="54" s="1"/>
  <c r="X9" i="54" s="1"/>
  <c r="Y9" i="54" s="1"/>
  <c r="Z9" i="54" s="1"/>
  <c r="AA9" i="54" s="1"/>
  <c r="AB9" i="54" s="1"/>
  <c r="AC11" i="54" l="1"/>
  <c r="AD11" i="54" s="1"/>
  <c r="AE11" i="54" s="1"/>
  <c r="AE108" i="54"/>
  <c r="AF108" i="54" s="1"/>
  <c r="AG108" i="54" s="1"/>
  <c r="AH108" i="54" s="1"/>
  <c r="AI108" i="54" s="1"/>
  <c r="AJ108" i="54" s="1"/>
  <c r="AK108" i="54" s="1"/>
  <c r="AE107" i="54"/>
  <c r="O99" i="54"/>
  <c r="O100" i="54" s="1"/>
  <c r="P100" i="54" s="1"/>
  <c r="AJ18" i="54"/>
  <c r="AJ19" i="54" s="1"/>
  <c r="AK19" i="54" s="1"/>
  <c r="K97" i="54"/>
  <c r="X17" i="54"/>
  <c r="Y16" i="54" s="1"/>
  <c r="AJ122" i="54"/>
  <c r="AK122" i="54" s="1"/>
  <c r="AJ118" i="54"/>
  <c r="AK118" i="54" s="1"/>
  <c r="V65" i="54"/>
  <c r="V66" i="54" s="1"/>
  <c r="W66" i="54" s="1"/>
  <c r="X66" i="54" s="1"/>
  <c r="Y66" i="54" s="1"/>
  <c r="Z66" i="54" s="1"/>
  <c r="AA66" i="54" s="1"/>
  <c r="AB66" i="54" s="1"/>
  <c r="AC66" i="54" s="1"/>
  <c r="AD66" i="54" s="1"/>
  <c r="AE66" i="54" s="1"/>
  <c r="AF66" i="54" s="1"/>
  <c r="AG66" i="54" s="1"/>
  <c r="AH66" i="54" s="1"/>
  <c r="AI66" i="54" s="1"/>
  <c r="AJ66" i="54" s="1"/>
  <c r="AK66" i="54" s="1"/>
  <c r="V69" i="54"/>
  <c r="V70" i="54" s="1"/>
  <c r="W70" i="54" s="1"/>
  <c r="X70" i="54" s="1"/>
  <c r="Y70" i="54" s="1"/>
  <c r="Z70" i="54" s="1"/>
  <c r="AA70" i="54" s="1"/>
  <c r="AB70" i="54" s="1"/>
  <c r="AC70" i="54" s="1"/>
  <c r="AD70" i="54" s="1"/>
  <c r="AE70" i="54" s="1"/>
  <c r="AF70" i="54" s="1"/>
  <c r="AG70" i="54" s="1"/>
  <c r="AH70" i="54" s="1"/>
  <c r="AI70" i="54" s="1"/>
  <c r="AJ70" i="54" s="1"/>
  <c r="AK70" i="54" s="1"/>
  <c r="V71" i="54"/>
  <c r="U58" i="54"/>
  <c r="V58" i="54" s="1"/>
  <c r="W58" i="54" s="1"/>
  <c r="X58" i="54" s="1"/>
  <c r="S26" i="54"/>
  <c r="S27" i="54" s="1"/>
  <c r="T27" i="54" s="1"/>
  <c r="U26" i="54" s="1"/>
  <c r="U27" i="54" s="1"/>
  <c r="V27" i="54" s="1"/>
  <c r="W27" i="54" s="1"/>
  <c r="X27" i="54" s="1"/>
  <c r="Y27" i="54" s="1"/>
  <c r="Z27" i="54" s="1"/>
  <c r="AA27" i="54" s="1"/>
  <c r="AB27" i="54" s="1"/>
  <c r="AC27" i="54" s="1"/>
  <c r="AD27" i="54" s="1"/>
  <c r="AE27" i="54" s="1"/>
  <c r="AF27" i="54" s="1"/>
  <c r="AG27" i="54" s="1"/>
  <c r="AH27" i="54" s="1"/>
  <c r="AI27" i="54" s="1"/>
  <c r="AJ27" i="54" s="1"/>
  <c r="AK27" i="54" s="1"/>
  <c r="J20" i="54"/>
  <c r="J21" i="54" s="1"/>
  <c r="K21" i="54" s="1"/>
  <c r="L21" i="54" s="1"/>
  <c r="M21" i="54" s="1"/>
  <c r="N21" i="54" s="1"/>
  <c r="O21" i="54" s="1"/>
  <c r="P21" i="54" s="1"/>
  <c r="Q21" i="54" s="1"/>
  <c r="R20" i="54" s="1"/>
  <c r="R21" i="54" s="1"/>
  <c r="S20" i="54" s="1"/>
  <c r="S21" i="54" s="1"/>
  <c r="T21" i="54" s="1"/>
  <c r="U21" i="54" s="1"/>
  <c r="V21" i="54" s="1"/>
  <c r="W21" i="54" s="1"/>
  <c r="X21" i="54" s="1"/>
  <c r="Y21" i="54" s="1"/>
  <c r="Z21" i="54" s="1"/>
  <c r="AA21" i="54" s="1"/>
  <c r="AB21" i="54" s="1"/>
  <c r="AC21" i="54" s="1"/>
  <c r="AD21" i="54" s="1"/>
  <c r="AE21" i="54" s="1"/>
  <c r="AF21" i="54" s="1"/>
  <c r="AG21" i="54" s="1"/>
  <c r="AH21" i="54" s="1"/>
  <c r="AI21" i="54" s="1"/>
  <c r="AJ21" i="54" s="1"/>
  <c r="AK21" i="54" s="1"/>
  <c r="J24" i="54"/>
  <c r="J25" i="54" s="1"/>
  <c r="K25" i="54" s="1"/>
  <c r="L25" i="54" s="1"/>
  <c r="M25" i="54" s="1"/>
  <c r="N25" i="54" s="1"/>
  <c r="O25" i="54" s="1"/>
  <c r="P25" i="54" s="1"/>
  <c r="Q25" i="54" s="1"/>
  <c r="R25" i="54" s="1"/>
  <c r="J22" i="54"/>
  <c r="J23" i="54" s="1"/>
  <c r="K23" i="54" s="1"/>
  <c r="L23" i="54" s="1"/>
  <c r="M23" i="54" s="1"/>
  <c r="N23" i="54" s="1"/>
  <c r="O23" i="54" s="1"/>
  <c r="P23" i="54" s="1"/>
  <c r="Q23" i="54" s="1"/>
  <c r="R23" i="54" s="1"/>
  <c r="R32" i="54"/>
  <c r="R33" i="54" s="1"/>
  <c r="S33" i="54" s="1"/>
  <c r="T33" i="54" s="1"/>
  <c r="U33" i="54" s="1"/>
  <c r="V33" i="54" s="1"/>
  <c r="W33" i="54" s="1"/>
  <c r="R34" i="54"/>
  <c r="R35" i="54" s="1"/>
  <c r="S35" i="54" s="1"/>
  <c r="T35" i="54" s="1"/>
  <c r="U35" i="54" s="1"/>
  <c r="V35" i="54" s="1"/>
  <c r="W35" i="54" s="1"/>
  <c r="X34" i="54" s="1"/>
  <c r="R36" i="54"/>
  <c r="R37" i="54" s="1"/>
  <c r="S37" i="54" s="1"/>
  <c r="T37" i="54" s="1"/>
  <c r="U37" i="54" s="1"/>
  <c r="V37" i="54" s="1"/>
  <c r="W37" i="54" s="1"/>
  <c r="R44" i="54"/>
  <c r="R45" i="54" s="1"/>
  <c r="S45" i="54" s="1"/>
  <c r="T45" i="54" s="1"/>
  <c r="U45" i="54" s="1"/>
  <c r="V45" i="54" s="1"/>
  <c r="W45" i="54" s="1"/>
  <c r="R46" i="54"/>
  <c r="R47" i="54" s="1"/>
  <c r="S47" i="54" s="1"/>
  <c r="T47" i="54" s="1"/>
  <c r="U47" i="54" s="1"/>
  <c r="V47" i="54" s="1"/>
  <c r="W47" i="54" s="1"/>
  <c r="R12" i="54"/>
  <c r="R13" i="54" s="1"/>
  <c r="S13" i="54" s="1"/>
  <c r="T13" i="54" s="1"/>
  <c r="U13" i="54" s="1"/>
  <c r="V13" i="54" s="1"/>
  <c r="W13" i="54" s="1"/>
  <c r="X13" i="54" s="1"/>
  <c r="Y13" i="54" s="1"/>
  <c r="Z13" i="54" s="1"/>
  <c r="AA13" i="54" s="1"/>
  <c r="AB13" i="54" s="1"/>
  <c r="AC13" i="54" s="1"/>
  <c r="AD13" i="54" s="1"/>
  <c r="AE13" i="54" s="1"/>
  <c r="X29" i="54"/>
  <c r="Y28" i="54" s="1"/>
  <c r="AC9" i="54"/>
  <c r="AD9" i="54" s="1"/>
  <c r="AE9" i="54" s="1"/>
  <c r="J15" i="54"/>
  <c r="N102" i="54"/>
  <c r="O102" i="54" s="1"/>
  <c r="U60" i="54"/>
  <c r="W132" i="54"/>
  <c r="U64" i="54"/>
  <c r="M96" i="54"/>
  <c r="X136" i="54"/>
  <c r="Y136" i="54" s="1"/>
  <c r="Z136" i="54" s="1"/>
  <c r="AA136" i="54" s="1"/>
  <c r="W144" i="54"/>
  <c r="AI126" i="54"/>
  <c r="W134" i="54"/>
  <c r="W142" i="54"/>
  <c r="W130" i="54"/>
  <c r="X138" i="54"/>
  <c r="Y138" i="54" s="1"/>
  <c r="Z138" i="54" s="1"/>
  <c r="AA138" i="54" s="1"/>
  <c r="X140" i="54"/>
  <c r="Y140" i="54" s="1"/>
  <c r="Z140" i="54" s="1"/>
  <c r="AA140" i="54" s="1"/>
  <c r="X146" i="54"/>
  <c r="Y146" i="54" s="1"/>
  <c r="Z146" i="54" s="1"/>
  <c r="AA146" i="54" s="1"/>
  <c r="X148" i="54"/>
  <c r="Y148" i="54" s="1"/>
  <c r="Z148" i="54" s="1"/>
  <c r="AA148" i="54" s="1"/>
  <c r="Q99" i="54" l="1"/>
  <c r="Q100" i="54" s="1"/>
  <c r="R100" i="54" s="1"/>
  <c r="S100" i="54" s="1"/>
  <c r="T100" i="54" s="1"/>
  <c r="AF9" i="54"/>
  <c r="AG9" i="54" s="1"/>
  <c r="AH9" i="54" s="1"/>
  <c r="AI9" i="54" s="1"/>
  <c r="AF11" i="54"/>
  <c r="AG11" i="54" s="1"/>
  <c r="AH11" i="54" s="1"/>
  <c r="AI11" i="54" s="1"/>
  <c r="K98" i="54"/>
  <c r="L98" i="54" s="1"/>
  <c r="M98" i="54" s="1"/>
  <c r="N98" i="54" s="1"/>
  <c r="K14" i="54"/>
  <c r="K15" i="54" s="1"/>
  <c r="L15" i="54" s="1"/>
  <c r="M15" i="54" s="1"/>
  <c r="N15" i="54" s="1"/>
  <c r="O15" i="54" s="1"/>
  <c r="P15" i="54" s="1"/>
  <c r="Q15" i="54" s="1"/>
  <c r="R15" i="54" s="1"/>
  <c r="AJ126" i="54"/>
  <c r="AK126" i="54" s="1"/>
  <c r="V72" i="54"/>
  <c r="W72" i="54" s="1"/>
  <c r="X72" i="54" s="1"/>
  <c r="Y72" i="54" s="1"/>
  <c r="Z72" i="54" s="1"/>
  <c r="AA72" i="54" s="1"/>
  <c r="AB72" i="54" s="1"/>
  <c r="AC72" i="54" s="1"/>
  <c r="AD72" i="54" s="1"/>
  <c r="AE72" i="54" s="1"/>
  <c r="AF72" i="54" s="1"/>
  <c r="AG72" i="54" s="1"/>
  <c r="AH72" i="54" s="1"/>
  <c r="AI72" i="54" s="1"/>
  <c r="AJ72" i="54" s="1"/>
  <c r="AK72" i="54" s="1"/>
  <c r="V64" i="54"/>
  <c r="Y57" i="54"/>
  <c r="Y58" i="54" s="1"/>
  <c r="Z58" i="54" s="1"/>
  <c r="AA58" i="54" s="1"/>
  <c r="AB58" i="54" s="1"/>
  <c r="AC57" i="54" s="1"/>
  <c r="AC58" i="54" s="1"/>
  <c r="AD58" i="54" s="1"/>
  <c r="AE58" i="54" s="1"/>
  <c r="AF58" i="54" s="1"/>
  <c r="AG58" i="54" s="1"/>
  <c r="AH58" i="54" s="1"/>
  <c r="AI58" i="54" s="1"/>
  <c r="AJ58" i="54" s="1"/>
  <c r="AK58" i="54" s="1"/>
  <c r="AB138" i="54"/>
  <c r="AB140" i="54"/>
  <c r="AB145" i="54"/>
  <c r="AB146" i="54" s="1"/>
  <c r="AC146" i="54" s="1"/>
  <c r="AD146" i="54" s="1"/>
  <c r="AE146" i="54" s="1"/>
  <c r="AF146" i="54" s="1"/>
  <c r="AG146" i="54" s="1"/>
  <c r="AH146" i="54" s="1"/>
  <c r="AI146" i="54" s="1"/>
  <c r="AJ146" i="54" s="1"/>
  <c r="AK146" i="54" s="1"/>
  <c r="AB148" i="54"/>
  <c r="AB136" i="54"/>
  <c r="X130" i="54"/>
  <c r="Y130" i="54" s="1"/>
  <c r="Z130" i="54" s="1"/>
  <c r="AA130" i="54" s="1"/>
  <c r="AB130" i="54" s="1"/>
  <c r="AC130" i="54" s="1"/>
  <c r="X132" i="54"/>
  <c r="Y132" i="54" s="1"/>
  <c r="Z132" i="54" s="1"/>
  <c r="AA132" i="54" s="1"/>
  <c r="S102" i="54"/>
  <c r="T102" i="54" s="1"/>
  <c r="U102" i="54" s="1"/>
  <c r="V102" i="54" s="1"/>
  <c r="W102" i="54" s="1"/>
  <c r="X102" i="54" s="1"/>
  <c r="Y102" i="54" s="1"/>
  <c r="Z102" i="54" s="1"/>
  <c r="AA102" i="54" s="1"/>
  <c r="AB102" i="54" s="1"/>
  <c r="AC102" i="54" s="1"/>
  <c r="AD102" i="54" s="1"/>
  <c r="AE102" i="54" s="1"/>
  <c r="AF102" i="54" s="1"/>
  <c r="AG102" i="54" s="1"/>
  <c r="AH102" i="54" s="1"/>
  <c r="AI102" i="54" s="1"/>
  <c r="AJ102" i="54" s="1"/>
  <c r="AK102" i="54" s="1"/>
  <c r="O97" i="54"/>
  <c r="X134" i="54"/>
  <c r="Y134" i="54" s="1"/>
  <c r="Z134" i="54" s="1"/>
  <c r="AA134" i="54" s="1"/>
  <c r="AB133" i="54" s="1"/>
  <c r="X142" i="54"/>
  <c r="Y142" i="54" s="1"/>
  <c r="Z142" i="54" s="1"/>
  <c r="AA142" i="54" s="1"/>
  <c r="X144" i="54"/>
  <c r="Y144" i="54" s="1"/>
  <c r="Z144" i="54" s="1"/>
  <c r="AA144" i="54" s="1"/>
  <c r="V59" i="54"/>
  <c r="S24" i="54"/>
  <c r="S25" i="54" s="1"/>
  <c r="T25" i="54" s="1"/>
  <c r="U25" i="54" s="1"/>
  <c r="V25" i="54" s="1"/>
  <c r="W25" i="54" s="1"/>
  <c r="X25" i="54" s="1"/>
  <c r="Y25" i="54" s="1"/>
  <c r="Z25" i="54" s="1"/>
  <c r="AA25" i="54" s="1"/>
  <c r="AB25" i="54" s="1"/>
  <c r="AC25" i="54" s="1"/>
  <c r="AD25" i="54" s="1"/>
  <c r="AE25" i="54" s="1"/>
  <c r="AF25" i="54" s="1"/>
  <c r="AG25" i="54" s="1"/>
  <c r="AH25" i="54" s="1"/>
  <c r="AI25" i="54" s="1"/>
  <c r="AJ25" i="54" s="1"/>
  <c r="AK25" i="54" s="1"/>
  <c r="S22" i="54"/>
  <c r="S23" i="54" s="1"/>
  <c r="T22" i="54" s="1"/>
  <c r="T23" i="54" s="1"/>
  <c r="U23" i="54" s="1"/>
  <c r="V23" i="54" s="1"/>
  <c r="W23" i="54" s="1"/>
  <c r="X23" i="54" s="1"/>
  <c r="Y23" i="54" s="1"/>
  <c r="Z23" i="54" s="1"/>
  <c r="AA23" i="54" s="1"/>
  <c r="AB23" i="54" s="1"/>
  <c r="AC23" i="54" s="1"/>
  <c r="AD23" i="54" s="1"/>
  <c r="X32" i="54"/>
  <c r="X33" i="54" s="1"/>
  <c r="Y33" i="54" s="1"/>
  <c r="Z33" i="54" s="1"/>
  <c r="AA33" i="54" s="1"/>
  <c r="AB33" i="54" s="1"/>
  <c r="AC33" i="54" s="1"/>
  <c r="AD33" i="54" s="1"/>
  <c r="AE33" i="54" s="1"/>
  <c r="AF33" i="54" s="1"/>
  <c r="AG33" i="54" s="1"/>
  <c r="AH33" i="54" s="1"/>
  <c r="AI33" i="54" s="1"/>
  <c r="AJ33" i="54" s="1"/>
  <c r="AK33" i="54" s="1"/>
  <c r="X35" i="54"/>
  <c r="Y35" i="54" s="1"/>
  <c r="Z35" i="54" s="1"/>
  <c r="AA35" i="54" s="1"/>
  <c r="AB35" i="54" s="1"/>
  <c r="AC35" i="54" s="1"/>
  <c r="AD35" i="54" s="1"/>
  <c r="AE35" i="54" s="1"/>
  <c r="X36" i="54"/>
  <c r="X37" i="54" s="1"/>
  <c r="Y37" i="54" s="1"/>
  <c r="Z37" i="54" s="1"/>
  <c r="AA37" i="54" s="1"/>
  <c r="AB37" i="54" s="1"/>
  <c r="AC37" i="54" s="1"/>
  <c r="AD37" i="54" s="1"/>
  <c r="AE37" i="54" s="1"/>
  <c r="AF37" i="54" s="1"/>
  <c r="AG37" i="54" s="1"/>
  <c r="AH37" i="54" s="1"/>
  <c r="AI37" i="54" s="1"/>
  <c r="AJ37" i="54" s="1"/>
  <c r="AK37" i="54" s="1"/>
  <c r="X44" i="54"/>
  <c r="X45" i="54"/>
  <c r="Y45" i="54" s="1"/>
  <c r="Z45" i="54" s="1"/>
  <c r="AA45" i="54" s="1"/>
  <c r="AB45" i="54" s="1"/>
  <c r="AC45" i="54" s="1"/>
  <c r="AD45" i="54" s="1"/>
  <c r="AE45" i="54" s="1"/>
  <c r="AF45" i="54" s="1"/>
  <c r="AG45" i="54" s="1"/>
  <c r="AH45" i="54" s="1"/>
  <c r="AI45" i="54" s="1"/>
  <c r="AJ45" i="54" s="1"/>
  <c r="AK45" i="54" s="1"/>
  <c r="X46" i="54"/>
  <c r="X47" i="54" s="1"/>
  <c r="Y47" i="54" s="1"/>
  <c r="Z47" i="54" s="1"/>
  <c r="AA47" i="54" s="1"/>
  <c r="AB47" i="54" s="1"/>
  <c r="AC47" i="54" s="1"/>
  <c r="AD47" i="54" s="1"/>
  <c r="AE47" i="54" s="1"/>
  <c r="AF47" i="54" s="1"/>
  <c r="AG47" i="54" s="1"/>
  <c r="AH47" i="54" s="1"/>
  <c r="AI47" i="54" s="1"/>
  <c r="AJ47" i="54" s="1"/>
  <c r="AK47" i="54" s="1"/>
  <c r="AF13" i="54"/>
  <c r="AG13" i="54" s="1"/>
  <c r="AH13" i="54" s="1"/>
  <c r="X31" i="54"/>
  <c r="V313" i="54" l="1"/>
  <c r="V61" i="54"/>
  <c r="AJ10" i="54"/>
  <c r="AJ11" i="54" s="1"/>
  <c r="AK11" i="54" s="1"/>
  <c r="AJ8" i="54"/>
  <c r="AJ9" i="54" s="1"/>
  <c r="AK9" i="54" s="1"/>
  <c r="AE23" i="54"/>
  <c r="AF22" i="54" s="1"/>
  <c r="AF23" i="54" s="1"/>
  <c r="AG23" i="54" s="1"/>
  <c r="AH23" i="54" s="1"/>
  <c r="AI23" i="54" s="1"/>
  <c r="AJ23" i="54" s="1"/>
  <c r="AK23" i="54" s="1"/>
  <c r="AE22" i="54"/>
  <c r="AF34" i="54"/>
  <c r="AF35" i="54" s="1"/>
  <c r="AG35" i="54" s="1"/>
  <c r="AH35" i="54" s="1"/>
  <c r="AI35" i="54" s="1"/>
  <c r="AJ35" i="54" s="1"/>
  <c r="AK35" i="54" s="1"/>
  <c r="S14" i="54"/>
  <c r="S15" i="54" s="1"/>
  <c r="T15" i="54" s="1"/>
  <c r="U14" i="54" s="1"/>
  <c r="U15" i="54" s="1"/>
  <c r="V15" i="54" s="1"/>
  <c r="W15" i="54" s="1"/>
  <c r="X15" i="54" s="1"/>
  <c r="Y15" i="54" s="1"/>
  <c r="Z15" i="54" s="1"/>
  <c r="AA15" i="54" s="1"/>
  <c r="U99" i="54"/>
  <c r="U100" i="54" s="1"/>
  <c r="V99" i="54" s="1"/>
  <c r="V100" i="54" s="1"/>
  <c r="W100" i="54" s="1"/>
  <c r="X100" i="54" s="1"/>
  <c r="Y100" i="54" s="1"/>
  <c r="Z100" i="54" s="1"/>
  <c r="AA100" i="54" s="1"/>
  <c r="AB100" i="54" s="1"/>
  <c r="AC100" i="54" s="1"/>
  <c r="AD100" i="54" s="1"/>
  <c r="AE100" i="54" s="1"/>
  <c r="AF100" i="54" s="1"/>
  <c r="AG100" i="54" s="1"/>
  <c r="AH100" i="54" s="1"/>
  <c r="AI100" i="54" s="1"/>
  <c r="AJ100" i="54" s="1"/>
  <c r="AK100" i="54" s="1"/>
  <c r="W64" i="54"/>
  <c r="X64" i="54" s="1"/>
  <c r="Y64" i="54" s="1"/>
  <c r="Z64" i="54" s="1"/>
  <c r="AA64" i="54" s="1"/>
  <c r="AB64" i="54" s="1"/>
  <c r="AC64" i="54" s="1"/>
  <c r="AC147" i="54"/>
  <c r="AC148" i="54" s="1"/>
  <c r="AD148" i="54" s="1"/>
  <c r="AE148" i="54" s="1"/>
  <c r="AF148" i="54" s="1"/>
  <c r="AG148" i="54" s="1"/>
  <c r="AH148" i="54" s="1"/>
  <c r="AI148" i="54" s="1"/>
  <c r="AJ148" i="54" s="1"/>
  <c r="AK148" i="54" s="1"/>
  <c r="AC139" i="54"/>
  <c r="AC140" i="54" s="1"/>
  <c r="AD140" i="54" s="1"/>
  <c r="AE140" i="54" s="1"/>
  <c r="AF140" i="54" s="1"/>
  <c r="AG140" i="54" s="1"/>
  <c r="AH140" i="54" s="1"/>
  <c r="AI140" i="54" s="1"/>
  <c r="AJ140" i="54" s="1"/>
  <c r="AK140" i="54" s="1"/>
  <c r="AC137" i="54"/>
  <c r="AC138" i="54" s="1"/>
  <c r="AD138" i="54" s="1"/>
  <c r="AE138" i="54" s="1"/>
  <c r="AF138" i="54" s="1"/>
  <c r="AG138" i="54" s="1"/>
  <c r="AH138" i="54" s="1"/>
  <c r="AI138" i="54" s="1"/>
  <c r="AJ138" i="54" s="1"/>
  <c r="AK138" i="54" s="1"/>
  <c r="AC135" i="54"/>
  <c r="AC136" i="54" s="1"/>
  <c r="AD136" i="54" s="1"/>
  <c r="AB131" i="54"/>
  <c r="AB132" i="54" s="1"/>
  <c r="AC132" i="54" s="1"/>
  <c r="AD132" i="54" s="1"/>
  <c r="AB141" i="54"/>
  <c r="AB142" i="54" s="1"/>
  <c r="AC142" i="54" s="1"/>
  <c r="AD142" i="54" s="1"/>
  <c r="AE142" i="54" s="1"/>
  <c r="AF142" i="54" s="1"/>
  <c r="AG142" i="54" s="1"/>
  <c r="AH142" i="54" s="1"/>
  <c r="AI142" i="54" s="1"/>
  <c r="AJ142" i="54" s="1"/>
  <c r="AK142" i="54" s="1"/>
  <c r="AB143" i="54"/>
  <c r="AB144" i="54" s="1"/>
  <c r="AC144" i="54" s="1"/>
  <c r="AD144" i="54" s="1"/>
  <c r="AE144" i="54" s="1"/>
  <c r="AF144" i="54" s="1"/>
  <c r="AG144" i="54" s="1"/>
  <c r="AH144" i="54" s="1"/>
  <c r="AI144" i="54" s="1"/>
  <c r="AJ144" i="54" s="1"/>
  <c r="AK144" i="54" s="1"/>
  <c r="AB134" i="54"/>
  <c r="AC134" i="54" s="1"/>
  <c r="AD134" i="54" s="1"/>
  <c r="AE133" i="54" s="1"/>
  <c r="AD130" i="54"/>
  <c r="V60" i="54"/>
  <c r="W60" i="54" s="1"/>
  <c r="X60" i="54" s="1"/>
  <c r="Y60" i="54" s="1"/>
  <c r="Z60" i="54" s="1"/>
  <c r="AA60" i="54" s="1"/>
  <c r="AB60" i="54" s="1"/>
  <c r="AC60" i="54" s="1"/>
  <c r="AD60" i="54" s="1"/>
  <c r="AE60" i="54" s="1"/>
  <c r="AF60" i="54" s="1"/>
  <c r="AG60" i="54" s="1"/>
  <c r="AH60" i="54" s="1"/>
  <c r="AI60" i="54" s="1"/>
  <c r="AJ60" i="54" s="1"/>
  <c r="AK60" i="54" s="1"/>
  <c r="V62" i="54"/>
  <c r="W61" i="54" s="1"/>
  <c r="W313" i="54" s="1"/>
  <c r="N96" i="54"/>
  <c r="S98" i="54"/>
  <c r="T98" i="54" s="1"/>
  <c r="U98" i="54" s="1"/>
  <c r="V98" i="54" s="1"/>
  <c r="W98" i="54" s="1"/>
  <c r="X98" i="54" s="1"/>
  <c r="Y98" i="54" s="1"/>
  <c r="Z98" i="54" s="1"/>
  <c r="AA98" i="54" s="1"/>
  <c r="AB98" i="54" s="1"/>
  <c r="AC98" i="54" s="1"/>
  <c r="AD98" i="54" s="1"/>
  <c r="AE98" i="54" s="1"/>
  <c r="AF98" i="54" s="1"/>
  <c r="AG98" i="54" s="1"/>
  <c r="AH98" i="54" s="1"/>
  <c r="AI98" i="54" s="1"/>
  <c r="AJ98" i="54" s="1"/>
  <c r="AK98" i="54" s="1"/>
  <c r="Y30" i="54"/>
  <c r="Y29" i="54"/>
  <c r="AI13" i="54"/>
  <c r="AJ12" i="54" s="1"/>
  <c r="O96" i="54" l="1"/>
  <c r="P96" i="54" s="1"/>
  <c r="Q96" i="54" s="1"/>
  <c r="R96" i="54" s="1"/>
  <c r="S96" i="54" s="1"/>
  <c r="T96" i="54" s="1"/>
  <c r="U96" i="54" s="1"/>
  <c r="V96" i="54" s="1"/>
  <c r="W96" i="54" s="1"/>
  <c r="X96" i="54" s="1"/>
  <c r="Y96" i="54" s="1"/>
  <c r="Z96" i="54" s="1"/>
  <c r="AA96" i="54" s="1"/>
  <c r="AB96" i="54" s="1"/>
  <c r="AC96" i="54" s="1"/>
  <c r="AD95" i="54" s="1"/>
  <c r="AD96" i="54" s="1"/>
  <c r="AE95" i="54" s="1"/>
  <c r="AE135" i="54"/>
  <c r="AE136" i="54" s="1"/>
  <c r="AF135" i="54" s="1"/>
  <c r="AF136" i="54" s="1"/>
  <c r="AG136" i="54" s="1"/>
  <c r="AH136" i="54" s="1"/>
  <c r="AI136" i="54" s="1"/>
  <c r="AJ136" i="54" s="1"/>
  <c r="AK136" i="54" s="1"/>
  <c r="AE131" i="54"/>
  <c r="AE132" i="54" s="1"/>
  <c r="AF132" i="54" s="1"/>
  <c r="AG132" i="54" s="1"/>
  <c r="AH132" i="54" s="1"/>
  <c r="AI132" i="54" s="1"/>
  <c r="AJ132" i="54" s="1"/>
  <c r="AK132" i="54" s="1"/>
  <c r="AD63" i="54"/>
  <c r="AE134" i="54"/>
  <c r="AF134" i="54" s="1"/>
  <c r="AG134" i="54" s="1"/>
  <c r="AH134" i="54" s="1"/>
  <c r="AI134" i="54" s="1"/>
  <c r="AJ134" i="54" s="1"/>
  <c r="AK134" i="54" s="1"/>
  <c r="AE129" i="54"/>
  <c r="AE130" i="54" s="1"/>
  <c r="AF130" i="54" s="1"/>
  <c r="AG130" i="54" s="1"/>
  <c r="AH130" i="54" s="1"/>
  <c r="AI129" i="54" s="1"/>
  <c r="AI130" i="54" s="1"/>
  <c r="AJ130" i="54" s="1"/>
  <c r="AK130" i="54" s="1"/>
  <c r="Y31" i="54"/>
  <c r="Z31" i="54" s="1"/>
  <c r="AA31" i="54" s="1"/>
  <c r="AB31" i="54" s="1"/>
  <c r="AC31" i="54" s="1"/>
  <c r="AD31" i="54" s="1"/>
  <c r="AE31" i="54" s="1"/>
  <c r="AF31" i="54" s="1"/>
  <c r="AG31" i="54" s="1"/>
  <c r="AH31" i="54" s="1"/>
  <c r="Y17" i="54"/>
  <c r="W62" i="54"/>
  <c r="X62" i="54" s="1"/>
  <c r="Y62" i="54" s="1"/>
  <c r="Z28" i="54"/>
  <c r="AB14" i="54"/>
  <c r="AB15" i="54" s="1"/>
  <c r="AC14" i="54" s="1"/>
  <c r="AC15" i="54" s="1"/>
  <c r="AD15" i="54" s="1"/>
  <c r="AE15" i="54" s="1"/>
  <c r="AF15" i="54" s="1"/>
  <c r="AG15" i="54" s="1"/>
  <c r="AH15" i="54" s="1"/>
  <c r="AI15" i="54" s="1"/>
  <c r="AJ15" i="54" s="1"/>
  <c r="AK15" i="54" s="1"/>
  <c r="AJ13" i="54"/>
  <c r="AK13" i="54" s="1"/>
  <c r="AD64" i="54" l="1"/>
  <c r="AE64" i="54" s="1"/>
  <c r="AF64" i="54" s="1"/>
  <c r="AG64" i="54" s="1"/>
  <c r="AH64" i="54" s="1"/>
  <c r="AI64" i="54" s="1"/>
  <c r="AJ64" i="54" s="1"/>
  <c r="AK64" i="54" s="1"/>
  <c r="AD313" i="54"/>
  <c r="AE96" i="54"/>
  <c r="AF96" i="54" s="1"/>
  <c r="AG96" i="54" s="1"/>
  <c r="AH96" i="54" s="1"/>
  <c r="AI96" i="54" s="1"/>
  <c r="AJ95" i="54" s="1"/>
  <c r="AE313" i="54"/>
  <c r="Z61" i="54"/>
  <c r="AI31" i="54"/>
  <c r="Z29" i="54"/>
  <c r="AA29" i="54" s="1"/>
  <c r="AB29" i="54" s="1"/>
  <c r="AC29" i="54" s="1"/>
  <c r="AD29" i="54" s="1"/>
  <c r="Z17" i="54"/>
  <c r="AA17" i="54" s="1"/>
  <c r="AB16" i="54" s="1"/>
  <c r="AB17" i="54" s="1"/>
  <c r="AC17" i="54" s="1"/>
  <c r="AD17" i="54" s="1"/>
  <c r="AJ96" i="54" l="1"/>
  <c r="AK96" i="54" s="1"/>
  <c r="AJ313" i="54"/>
  <c r="Z62" i="54"/>
  <c r="AA62" i="54" s="1"/>
  <c r="AB62" i="54" s="1"/>
  <c r="AC61" i="54" s="1"/>
  <c r="Z313" i="54"/>
  <c r="AJ30" i="54"/>
  <c r="AJ31" i="54" s="1"/>
  <c r="AK31" i="54" s="1"/>
  <c r="AE29" i="54"/>
  <c r="AE17" i="54"/>
  <c r="AC62" i="54" l="1"/>
  <c r="AD62" i="54" s="1"/>
  <c r="AE62" i="54" s="1"/>
  <c r="AF62" i="54" s="1"/>
  <c r="AG62" i="54" s="1"/>
  <c r="AH62" i="54" s="1"/>
  <c r="AI62" i="54" s="1"/>
  <c r="AJ62" i="54" s="1"/>
  <c r="AK62" i="54" s="1"/>
  <c r="AC313" i="54"/>
  <c r="AF28" i="54"/>
  <c r="H231" i="54"/>
  <c r="I231" i="54"/>
  <c r="J231" i="54"/>
  <c r="K231" i="54"/>
  <c r="L231" i="54"/>
  <c r="M231" i="54"/>
  <c r="N231" i="54"/>
  <c r="O231" i="54"/>
  <c r="P231" i="54"/>
  <c r="Q231" i="54"/>
  <c r="R231" i="54"/>
  <c r="S231" i="54"/>
  <c r="T231" i="54"/>
  <c r="U231" i="54"/>
  <c r="V231" i="54"/>
  <c r="W231" i="54"/>
  <c r="X231" i="54"/>
  <c r="Y231" i="54"/>
  <c r="Z231" i="54"/>
  <c r="AA231" i="54"/>
  <c r="AB231" i="54"/>
  <c r="AC231" i="54"/>
  <c r="AD231" i="54"/>
  <c r="AE231" i="54"/>
  <c r="AF231" i="54"/>
  <c r="AG231" i="54"/>
  <c r="AH231" i="54"/>
  <c r="AI231" i="54"/>
  <c r="AJ231" i="54"/>
  <c r="AK231" i="54"/>
  <c r="H229" i="54"/>
  <c r="I229" i="54"/>
  <c r="J229" i="54"/>
  <c r="K229" i="54"/>
  <c r="L229" i="54"/>
  <c r="M229" i="54"/>
  <c r="N229" i="54"/>
  <c r="O229" i="54"/>
  <c r="P229" i="54"/>
  <c r="Q229" i="54"/>
  <c r="R229" i="54"/>
  <c r="S229" i="54"/>
  <c r="T229" i="54"/>
  <c r="W229" i="54"/>
  <c r="X229" i="54"/>
  <c r="Y229" i="54"/>
  <c r="Z229" i="54"/>
  <c r="AA229" i="54"/>
  <c r="AB229" i="54"/>
  <c r="AC229" i="54"/>
  <c r="AD229" i="54"/>
  <c r="AE229" i="54"/>
  <c r="AF229" i="54"/>
  <c r="AG229" i="54"/>
  <c r="AH229" i="54"/>
  <c r="AI229" i="54"/>
  <c r="AJ229" i="54"/>
  <c r="AK229" i="54"/>
  <c r="H227" i="54"/>
  <c r="I227" i="54"/>
  <c r="J227" i="54"/>
  <c r="K227" i="54"/>
  <c r="L227" i="54"/>
  <c r="M227" i="54"/>
  <c r="N227" i="54"/>
  <c r="O227" i="54"/>
  <c r="P227" i="54"/>
  <c r="Q227" i="54"/>
  <c r="R227" i="54"/>
  <c r="S227" i="54"/>
  <c r="T227" i="54"/>
  <c r="U227" i="54"/>
  <c r="V227" i="54"/>
  <c r="W227" i="54"/>
  <c r="X227" i="54"/>
  <c r="Y227" i="54"/>
  <c r="Z227" i="54"/>
  <c r="AA227" i="54"/>
  <c r="AB227" i="54"/>
  <c r="AC227" i="54"/>
  <c r="AD227" i="54"/>
  <c r="AE227" i="54"/>
  <c r="AF227" i="54"/>
  <c r="AG227" i="54"/>
  <c r="AH227" i="54"/>
  <c r="AI227" i="54"/>
  <c r="AJ227" i="54"/>
  <c r="AK227" i="54"/>
  <c r="H225" i="54"/>
  <c r="I225" i="54"/>
  <c r="J225" i="54"/>
  <c r="K225" i="54"/>
  <c r="L225" i="54"/>
  <c r="L315" i="54" s="1"/>
  <c r="M225" i="54"/>
  <c r="M315" i="54" s="1"/>
  <c r="N225" i="54"/>
  <c r="N315" i="54" s="1"/>
  <c r="O225" i="54"/>
  <c r="P225" i="54"/>
  <c r="P315" i="54" s="1"/>
  <c r="Q225" i="54"/>
  <c r="R225" i="54"/>
  <c r="S225" i="54"/>
  <c r="T225" i="54"/>
  <c r="W225" i="54"/>
  <c r="X225" i="54"/>
  <c r="Y225" i="54"/>
  <c r="Z225" i="54"/>
  <c r="AA225" i="54"/>
  <c r="AB225" i="54"/>
  <c r="AC225" i="54"/>
  <c r="AD225" i="54"/>
  <c r="AE225" i="54"/>
  <c r="AF225" i="54"/>
  <c r="AG225" i="54"/>
  <c r="AH225" i="54"/>
  <c r="AI225" i="54"/>
  <c r="AJ225" i="54"/>
  <c r="AK225" i="54"/>
  <c r="G231" i="54"/>
  <c r="G229" i="54"/>
  <c r="G230" i="54" s="1"/>
  <c r="G227" i="54"/>
  <c r="G225" i="54"/>
  <c r="F69" i="54"/>
  <c r="F229" i="54" s="1"/>
  <c r="F71" i="54"/>
  <c r="F231" i="54" s="1"/>
  <c r="F67" i="54"/>
  <c r="F227" i="54" s="1"/>
  <c r="F65" i="54"/>
  <c r="F225" i="54" s="1"/>
  <c r="AF29" i="54" l="1"/>
  <c r="AG29" i="54" s="1"/>
  <c r="AH29" i="54" s="1"/>
  <c r="AI29" i="54" s="1"/>
  <c r="AJ29" i="54" s="1"/>
  <c r="AK29" i="54" s="1"/>
  <c r="AF17" i="54"/>
  <c r="AG17" i="54" s="1"/>
  <c r="AH17" i="54" s="1"/>
  <c r="AI16" i="54" l="1"/>
  <c r="AI17" i="54" l="1"/>
  <c r="I3" i="53"/>
  <c r="AJ16" i="54" l="1"/>
  <c r="AJ17" i="54"/>
  <c r="AK17" i="54" s="1"/>
  <c r="F151" i="52"/>
  <c r="AG149" i="52" l="1"/>
  <c r="AC149" i="52"/>
  <c r="AB137" i="52" l="1"/>
  <c r="AB57" i="52"/>
  <c r="AD152" i="52" l="1"/>
  <c r="AE152" i="52" s="1"/>
  <c r="AF152" i="52" s="1"/>
  <c r="AG152" i="52" s="1"/>
  <c r="AH152" i="52" s="1"/>
  <c r="AI152" i="52" s="1"/>
  <c r="AC152" i="52"/>
  <c r="AH128" i="52"/>
  <c r="AI128" i="52" s="1"/>
  <c r="AD128" i="52"/>
  <c r="AE128" i="52" s="1"/>
  <c r="AF128" i="52" s="1"/>
  <c r="AG128" i="52" s="1"/>
  <c r="AC128" i="52"/>
  <c r="AC126" i="52"/>
  <c r="AD126" i="52" s="1"/>
  <c r="AE126" i="52" s="1"/>
  <c r="AF126" i="52" s="1"/>
  <c r="AG126" i="52" s="1"/>
  <c r="AH126" i="52" s="1"/>
  <c r="AG124" i="52"/>
  <c r="AH124" i="52" s="1"/>
  <c r="AI124" i="52" s="1"/>
  <c r="AC124" i="52"/>
  <c r="AD124" i="52" s="1"/>
  <c r="AE124" i="52" s="1"/>
  <c r="AF124" i="52" s="1"/>
  <c r="AC122" i="52"/>
  <c r="AD122" i="52" s="1"/>
  <c r="AE122" i="52" s="1"/>
  <c r="AF122" i="52" s="1"/>
  <c r="AG122" i="52" s="1"/>
  <c r="AH122" i="52" s="1"/>
  <c r="AE120" i="52"/>
  <c r="AF120" i="52" s="1"/>
  <c r="AG120" i="52" s="1"/>
  <c r="AH120" i="52" s="1"/>
  <c r="AC120" i="52"/>
  <c r="AD120" i="52" s="1"/>
  <c r="AI119" i="52"/>
  <c r="AI120" i="52" s="1"/>
  <c r="AC118" i="52"/>
  <c r="AD118" i="52" s="1"/>
  <c r="AE118" i="52" s="1"/>
  <c r="AF118" i="52" s="1"/>
  <c r="AG118" i="52" s="1"/>
  <c r="AH118" i="52" s="1"/>
  <c r="AI118" i="52" s="1"/>
  <c r="AD116" i="52"/>
  <c r="AE116" i="52" s="1"/>
  <c r="AF116" i="52" s="1"/>
  <c r="AG116" i="52" s="1"/>
  <c r="AH116" i="52" s="1"/>
  <c r="AI116" i="52" s="1"/>
  <c r="AC116" i="52"/>
  <c r="AD114" i="52"/>
  <c r="AE114" i="52" s="1"/>
  <c r="AF114" i="52" s="1"/>
  <c r="AG114" i="52" s="1"/>
  <c r="AH114" i="52" s="1"/>
  <c r="AI114" i="52" s="1"/>
  <c r="AC114" i="52"/>
  <c r="AC112" i="52"/>
  <c r="AD112" i="52" s="1"/>
  <c r="AE112" i="52" s="1"/>
  <c r="AF112" i="52" s="1"/>
  <c r="AG112" i="52" s="1"/>
  <c r="AH112" i="52" s="1"/>
  <c r="AI112" i="52" s="1"/>
  <c r="AC110" i="52"/>
  <c r="AD110" i="52" s="1"/>
  <c r="AE110" i="52" s="1"/>
  <c r="AF110" i="52" s="1"/>
  <c r="AG110" i="52" s="1"/>
  <c r="AH110" i="52" s="1"/>
  <c r="AI110" i="52" s="1"/>
  <c r="AD108" i="52"/>
  <c r="AE108" i="52" s="1"/>
  <c r="AF108" i="52" s="1"/>
  <c r="AG108" i="52" s="1"/>
  <c r="AH108" i="52" s="1"/>
  <c r="AI108" i="52" s="1"/>
  <c r="AC108" i="52"/>
  <c r="AD106" i="52"/>
  <c r="AE106" i="52" s="1"/>
  <c r="AF106" i="52" s="1"/>
  <c r="AG106" i="52" s="1"/>
  <c r="AH106" i="52" s="1"/>
  <c r="AI106" i="52" s="1"/>
  <c r="AC106" i="52"/>
  <c r="AC104" i="52"/>
  <c r="AD104" i="52" s="1"/>
  <c r="AE104" i="52" s="1"/>
  <c r="AF104" i="52" s="1"/>
  <c r="AG104" i="52" s="1"/>
  <c r="AH104" i="52" s="1"/>
  <c r="AI104" i="52" s="1"/>
  <c r="AC102" i="52"/>
  <c r="AD102" i="52" s="1"/>
  <c r="AE102" i="52" s="1"/>
  <c r="AF102" i="52" s="1"/>
  <c r="AG102" i="52" s="1"/>
  <c r="AH102" i="52" s="1"/>
  <c r="AI102" i="52" s="1"/>
  <c r="AD100" i="52"/>
  <c r="AE100" i="52" s="1"/>
  <c r="AF100" i="52" s="1"/>
  <c r="AG100" i="52" s="1"/>
  <c r="AH100" i="52" s="1"/>
  <c r="AI100" i="52" s="1"/>
  <c r="AC100" i="52"/>
  <c r="AD98" i="52"/>
  <c r="AE98" i="52" s="1"/>
  <c r="AF98" i="52" s="1"/>
  <c r="AG98" i="52" s="1"/>
  <c r="AH98" i="52" s="1"/>
  <c r="AI98" i="52" s="1"/>
  <c r="AC98" i="52"/>
  <c r="AC80" i="52"/>
  <c r="AD80" i="52" s="1"/>
  <c r="AE80" i="52" s="1"/>
  <c r="AF80" i="52" s="1"/>
  <c r="AG80" i="52" s="1"/>
  <c r="AH80" i="52" s="1"/>
  <c r="AI80" i="52" s="1"/>
  <c r="AH78" i="52"/>
  <c r="AI78" i="52" s="1"/>
  <c r="AD78" i="52"/>
  <c r="AE78" i="52" s="1"/>
  <c r="AF78" i="52" s="1"/>
  <c r="AG78" i="52" s="1"/>
  <c r="AC78" i="52"/>
  <c r="AD76" i="52"/>
  <c r="AE76" i="52" s="1"/>
  <c r="AF76" i="52" s="1"/>
  <c r="AG76" i="52" s="1"/>
  <c r="AH76" i="52" s="1"/>
  <c r="AI76" i="52" s="1"/>
  <c r="AC76" i="52"/>
  <c r="AC74" i="52"/>
  <c r="AD74" i="52" s="1"/>
  <c r="AE74" i="52" s="1"/>
  <c r="AF74" i="52" s="1"/>
  <c r="AG74" i="52" s="1"/>
  <c r="AH74" i="52" s="1"/>
  <c r="AI74" i="52" s="1"/>
  <c r="AF72" i="52"/>
  <c r="AG72" i="52" s="1"/>
  <c r="AH72" i="52" s="1"/>
  <c r="AI72" i="52" s="1"/>
  <c r="AC72" i="52"/>
  <c r="AD72" i="52" s="1"/>
  <c r="AE72" i="52" s="1"/>
  <c r="AD70" i="52"/>
  <c r="AE70" i="52" s="1"/>
  <c r="AF70" i="52" s="1"/>
  <c r="AG70" i="52" s="1"/>
  <c r="AH70" i="52" s="1"/>
  <c r="AI70" i="52" s="1"/>
  <c r="AC70" i="52"/>
  <c r="AH68" i="52"/>
  <c r="AI68" i="52" s="1"/>
  <c r="AD68" i="52"/>
  <c r="AE68" i="52" s="1"/>
  <c r="AF68" i="52" s="1"/>
  <c r="AG68" i="52" s="1"/>
  <c r="AC68" i="52"/>
  <c r="AG66" i="52"/>
  <c r="AH66" i="52" s="1"/>
  <c r="AI66" i="52" s="1"/>
  <c r="AC66" i="52"/>
  <c r="AD66" i="52" s="1"/>
  <c r="AE66" i="52" s="1"/>
  <c r="AF66" i="52" s="1"/>
  <c r="AE60" i="52"/>
  <c r="AF60" i="52" s="1"/>
  <c r="AG60" i="52" s="1"/>
  <c r="AH60" i="52" s="1"/>
  <c r="AI60" i="52" s="1"/>
  <c r="AD60" i="52"/>
  <c r="AC60" i="52"/>
  <c r="AG56" i="52"/>
  <c r="AH56" i="52" s="1"/>
  <c r="AI56" i="52" s="1"/>
  <c r="AC56" i="52"/>
  <c r="AD56" i="52" s="1"/>
  <c r="AE56" i="52" s="1"/>
  <c r="AF56" i="52" s="1"/>
  <c r="AC54" i="52"/>
  <c r="AD54" i="52" s="1"/>
  <c r="AE54" i="52" s="1"/>
  <c r="AF54" i="52" s="1"/>
  <c r="AG54" i="52" s="1"/>
  <c r="AH54" i="52" s="1"/>
  <c r="AI54" i="52" s="1"/>
  <c r="AH52" i="52"/>
  <c r="AI52" i="52" s="1"/>
  <c r="AE52" i="52"/>
  <c r="AF52" i="52" s="1"/>
  <c r="AG52" i="52" s="1"/>
  <c r="AD52" i="52"/>
  <c r="AC52" i="52"/>
  <c r="AC50" i="52"/>
  <c r="AD50" i="52" s="1"/>
  <c r="AE50" i="52" s="1"/>
  <c r="AF50" i="52" s="1"/>
  <c r="AG50" i="52" s="1"/>
  <c r="AH50" i="52" s="1"/>
  <c r="AI50" i="52" s="1"/>
  <c r="AG47" i="52"/>
  <c r="AH47" i="52" s="1"/>
  <c r="AI47" i="52" s="1"/>
  <c r="AD47" i="52"/>
  <c r="AE47" i="52" s="1"/>
  <c r="AF47" i="52" s="1"/>
  <c r="AC47" i="52"/>
  <c r="AF45" i="52"/>
  <c r="AG45" i="52" s="1"/>
  <c r="AH45" i="52" s="1"/>
  <c r="AI45" i="52" s="1"/>
  <c r="AC45" i="52"/>
  <c r="AD45" i="52" s="1"/>
  <c r="AE45" i="52" s="1"/>
  <c r="AE43" i="52"/>
  <c r="AF43" i="52" s="1"/>
  <c r="AG43" i="52" s="1"/>
  <c r="AH43" i="52" s="1"/>
  <c r="AI43" i="52" s="1"/>
  <c r="AD43" i="52"/>
  <c r="AC43" i="52"/>
  <c r="AC41" i="52"/>
  <c r="AD41" i="52" s="1"/>
  <c r="AE41" i="52" s="1"/>
  <c r="AF41" i="52" s="1"/>
  <c r="AG41" i="52" s="1"/>
  <c r="AH41" i="52" s="1"/>
  <c r="AI41" i="52" s="1"/>
  <c r="AG39" i="52"/>
  <c r="AH39" i="52" s="1"/>
  <c r="AI39" i="52" s="1"/>
  <c r="AD39" i="52"/>
  <c r="AE39" i="52" s="1"/>
  <c r="AF39" i="52" s="1"/>
  <c r="AC39" i="52"/>
  <c r="AI37" i="52"/>
  <c r="AF37" i="52"/>
  <c r="AG37" i="52" s="1"/>
  <c r="AH37" i="52" s="1"/>
  <c r="AC37" i="52"/>
  <c r="AD37" i="52" s="1"/>
  <c r="AE37" i="52" s="1"/>
  <c r="AE35" i="52"/>
  <c r="AF35" i="52" s="1"/>
  <c r="AG35" i="52" s="1"/>
  <c r="AH35" i="52" s="1"/>
  <c r="AI35" i="52" s="1"/>
  <c r="AD35" i="52"/>
  <c r="AC35" i="52"/>
  <c r="AE33" i="52"/>
  <c r="AF33" i="52" s="1"/>
  <c r="AG33" i="52" s="1"/>
  <c r="AH33" i="52" s="1"/>
  <c r="AI33" i="52" s="1"/>
  <c r="AC33" i="52"/>
  <c r="AD33" i="52" s="1"/>
  <c r="AE15" i="52"/>
  <c r="AF15" i="52" s="1"/>
  <c r="AG15" i="52" s="1"/>
  <c r="AH15" i="52" s="1"/>
  <c r="AI15" i="52" s="1"/>
  <c r="AC15" i="52"/>
  <c r="AD15" i="52" s="1"/>
  <c r="AE152" i="53"/>
  <c r="AF152" i="53" s="1"/>
  <c r="AG152" i="53" s="1"/>
  <c r="AH152" i="53" s="1"/>
  <c r="AI152" i="53" s="1"/>
  <c r="AJ152" i="53" s="1"/>
  <c r="AK152" i="53" s="1"/>
  <c r="AE116" i="53"/>
  <c r="AF116" i="53" s="1"/>
  <c r="AG116" i="53" s="1"/>
  <c r="AH116" i="53" s="1"/>
  <c r="AI116" i="53" s="1"/>
  <c r="AJ116" i="53" s="1"/>
  <c r="AK116" i="53" s="1"/>
  <c r="AE112" i="53"/>
  <c r="AF112" i="53" s="1"/>
  <c r="AG112" i="53" s="1"/>
  <c r="AH112" i="53" s="1"/>
  <c r="AI112" i="53" s="1"/>
  <c r="AJ112" i="53" s="1"/>
  <c r="AK112" i="53" s="1"/>
  <c r="AE80" i="53"/>
  <c r="AF80" i="53" s="1"/>
  <c r="AG80" i="53" s="1"/>
  <c r="AH80" i="53" s="1"/>
  <c r="AI80" i="53" s="1"/>
  <c r="AJ80" i="53" s="1"/>
  <c r="AE56" i="53"/>
  <c r="AF56" i="53" s="1"/>
  <c r="AG56" i="53" s="1"/>
  <c r="AH56" i="53" s="1"/>
  <c r="AI56" i="53" s="1"/>
  <c r="AJ56" i="53" s="1"/>
  <c r="AK56" i="53" s="1"/>
  <c r="AE142" i="53" l="1"/>
  <c r="AF142" i="53" s="1"/>
  <c r="AG142" i="53" s="1"/>
  <c r="AH142" i="53" s="1"/>
  <c r="AI142" i="53" s="1"/>
  <c r="AJ142" i="53" s="1"/>
  <c r="AK142" i="53" s="1"/>
  <c r="AE124" i="53"/>
  <c r="AF124" i="53" s="1"/>
  <c r="AG124" i="53" s="1"/>
  <c r="AH124" i="53" s="1"/>
  <c r="AI124" i="53" s="1"/>
  <c r="AJ124" i="53" s="1"/>
  <c r="AK124" i="53" s="1"/>
  <c r="AE66" i="53"/>
  <c r="AF66" i="53" s="1"/>
  <c r="AG66" i="53" s="1"/>
  <c r="AH66" i="53" s="1"/>
  <c r="AI66" i="53" s="1"/>
  <c r="AJ66" i="53" s="1"/>
  <c r="AK66" i="53" s="1"/>
  <c r="AE98" i="53"/>
  <c r="AF98" i="53" s="1"/>
  <c r="AG98" i="53" s="1"/>
  <c r="AH98" i="53" s="1"/>
  <c r="AI98" i="53" s="1"/>
  <c r="AJ98" i="53" s="1"/>
  <c r="AK98" i="53" s="1"/>
  <c r="AE120" i="53"/>
  <c r="AF120" i="53" s="1"/>
  <c r="AG120" i="53" s="1"/>
  <c r="AH120" i="53" s="1"/>
  <c r="AI120" i="53" s="1"/>
  <c r="AJ120" i="53" s="1"/>
  <c r="AK120" i="53" s="1"/>
  <c r="AE128" i="53"/>
  <c r="AF128" i="53" s="1"/>
  <c r="AG128" i="53" s="1"/>
  <c r="AH128" i="53" s="1"/>
  <c r="AI128" i="53" s="1"/>
  <c r="AJ128" i="53" s="1"/>
  <c r="AK128" i="53" s="1"/>
  <c r="AE74" i="53"/>
  <c r="AF74" i="53" s="1"/>
  <c r="AG74" i="53" s="1"/>
  <c r="AH74" i="53" s="1"/>
  <c r="AI74" i="53" s="1"/>
  <c r="AJ74" i="53" s="1"/>
  <c r="AE110" i="53"/>
  <c r="AF110" i="53" s="1"/>
  <c r="AG110" i="53" s="1"/>
  <c r="AH110" i="53" s="1"/>
  <c r="AI110" i="53" s="1"/>
  <c r="AJ110" i="53" s="1"/>
  <c r="AE148" i="53"/>
  <c r="AF148" i="53" s="1"/>
  <c r="AG148" i="53" s="1"/>
  <c r="AH148" i="53" s="1"/>
  <c r="AI148" i="53" s="1"/>
  <c r="AJ148" i="53" s="1"/>
  <c r="AK148" i="53" s="1"/>
  <c r="AE39" i="53"/>
  <c r="AF39" i="53" s="1"/>
  <c r="AG39" i="53" s="1"/>
  <c r="AH39" i="53" s="1"/>
  <c r="AI39" i="53" s="1"/>
  <c r="AJ39" i="53" s="1"/>
  <c r="AK39" i="53" s="1"/>
  <c r="AE41" i="53"/>
  <c r="AF41" i="53" s="1"/>
  <c r="AG41" i="53" s="1"/>
  <c r="AH41" i="53" s="1"/>
  <c r="AI41" i="53" s="1"/>
  <c r="AJ41" i="53" s="1"/>
  <c r="AK41" i="53" s="1"/>
  <c r="AE43" i="53"/>
  <c r="AF43" i="53" s="1"/>
  <c r="AG43" i="53" s="1"/>
  <c r="AH43" i="53" s="1"/>
  <c r="AI43" i="53" s="1"/>
  <c r="AJ43" i="53" s="1"/>
  <c r="AK43" i="53" s="1"/>
  <c r="AE68" i="53"/>
  <c r="AF68" i="53" s="1"/>
  <c r="AG68" i="53" s="1"/>
  <c r="AH68" i="53" s="1"/>
  <c r="AI68" i="53" s="1"/>
  <c r="AJ68" i="53" s="1"/>
  <c r="AK68" i="53" s="1"/>
  <c r="AE78" i="53"/>
  <c r="AF78" i="53" s="1"/>
  <c r="AG78" i="53" s="1"/>
  <c r="AH78" i="53" s="1"/>
  <c r="AI78" i="53" s="1"/>
  <c r="AJ78" i="53" s="1"/>
  <c r="AK78" i="53" s="1"/>
  <c r="AE35" i="53"/>
  <c r="AF35" i="53" s="1"/>
  <c r="AG35" i="53" s="1"/>
  <c r="AH35" i="53" s="1"/>
  <c r="AI35" i="53" s="1"/>
  <c r="AJ35" i="53" s="1"/>
  <c r="AK35" i="53" s="1"/>
  <c r="AE144" i="53"/>
  <c r="AF144" i="53" s="1"/>
  <c r="AG144" i="53" s="1"/>
  <c r="AH144" i="53" s="1"/>
  <c r="AI144" i="53" s="1"/>
  <c r="AJ144" i="53" s="1"/>
  <c r="AK144" i="53" s="1"/>
  <c r="AE76" i="53"/>
  <c r="AF76" i="53" s="1"/>
  <c r="AG76" i="53" s="1"/>
  <c r="AH76" i="53" s="1"/>
  <c r="AI76" i="53" s="1"/>
  <c r="AJ76" i="53" s="1"/>
  <c r="AE104" i="53"/>
  <c r="AF104" i="53" s="1"/>
  <c r="AG104" i="53" s="1"/>
  <c r="AH104" i="53" s="1"/>
  <c r="AI104" i="53" s="1"/>
  <c r="AJ104" i="53" s="1"/>
  <c r="AK104" i="53" s="1"/>
  <c r="AE54" i="53"/>
  <c r="AF54" i="53" s="1"/>
  <c r="AG54" i="53" s="1"/>
  <c r="AH54" i="53" s="1"/>
  <c r="AI54" i="53" s="1"/>
  <c r="AJ54" i="53" s="1"/>
  <c r="AK54" i="53" s="1"/>
  <c r="AE106" i="53"/>
  <c r="AF106" i="53" s="1"/>
  <c r="AG106" i="53" s="1"/>
  <c r="AH106" i="53" s="1"/>
  <c r="AI106" i="53" s="1"/>
  <c r="AJ106" i="53" s="1"/>
  <c r="AK106" i="53" s="1"/>
  <c r="AE114" i="53"/>
  <c r="AF114" i="53" s="1"/>
  <c r="AG114" i="53" s="1"/>
  <c r="AH114" i="53" s="1"/>
  <c r="AI114" i="53" s="1"/>
  <c r="AJ114" i="53" s="1"/>
  <c r="AK114" i="53" s="1"/>
  <c r="AE96" i="53"/>
  <c r="AF96" i="53" s="1"/>
  <c r="AG96" i="53" s="1"/>
  <c r="AH96" i="53" s="1"/>
  <c r="AI96" i="53" s="1"/>
  <c r="AJ96" i="53" s="1"/>
  <c r="AK96" i="53" s="1"/>
  <c r="AE108" i="53"/>
  <c r="AF108" i="53" s="1"/>
  <c r="AG108" i="53" s="1"/>
  <c r="AH108" i="53" s="1"/>
  <c r="AI108" i="53" s="1"/>
  <c r="AJ108" i="53" s="1"/>
  <c r="AK108" i="53" s="1"/>
  <c r="AE100" i="53"/>
  <c r="AF100" i="53" s="1"/>
  <c r="AG100" i="53" s="1"/>
  <c r="AH100" i="53" s="1"/>
  <c r="AI100" i="53" s="1"/>
  <c r="AJ100" i="53" s="1"/>
  <c r="AK100" i="53" s="1"/>
  <c r="AE122" i="53"/>
  <c r="AF122" i="53" s="1"/>
  <c r="AG122" i="53" s="1"/>
  <c r="AH122" i="53" s="1"/>
  <c r="AI122" i="53" s="1"/>
  <c r="AJ122" i="53" s="1"/>
  <c r="AK122" i="53" s="1"/>
  <c r="AE126" i="53"/>
  <c r="AF126" i="53" s="1"/>
  <c r="AG126" i="53" s="1"/>
  <c r="AH126" i="53" s="1"/>
  <c r="AI126" i="53" s="1"/>
  <c r="AJ126" i="53" s="1"/>
  <c r="AK126" i="53" s="1"/>
  <c r="AI125" i="52"/>
  <c r="AI126" i="52" s="1"/>
  <c r="AI122" i="52"/>
  <c r="AI121" i="52"/>
  <c r="AC31" i="52"/>
  <c r="AE47" i="53"/>
  <c r="AF47" i="53" s="1"/>
  <c r="AG47" i="53" s="1"/>
  <c r="AH47" i="53" s="1"/>
  <c r="AI47" i="53" s="1"/>
  <c r="AJ47" i="53" s="1"/>
  <c r="AK47" i="53" s="1"/>
  <c r="AE37" i="53"/>
  <c r="AF37" i="53" s="1"/>
  <c r="AG37" i="53" s="1"/>
  <c r="AH37" i="53" s="1"/>
  <c r="AI37" i="53" s="1"/>
  <c r="AJ37" i="53" s="1"/>
  <c r="AK37" i="53" s="1"/>
  <c r="AE64" i="53" l="1"/>
  <c r="AF64" i="53" s="1"/>
  <c r="AG64" i="53" s="1"/>
  <c r="AH64" i="53" s="1"/>
  <c r="AI64" i="53" s="1"/>
  <c r="AJ64" i="53" s="1"/>
  <c r="AK64" i="53" s="1"/>
  <c r="AE102" i="53"/>
  <c r="AF102" i="53" s="1"/>
  <c r="AG102" i="53" s="1"/>
  <c r="AH102" i="53" s="1"/>
  <c r="AI102" i="53" s="1"/>
  <c r="AJ102" i="53" s="1"/>
  <c r="AK102" i="53" s="1"/>
  <c r="AE60" i="53"/>
  <c r="AF60" i="53" s="1"/>
  <c r="AG60" i="53" s="1"/>
  <c r="AH60" i="53" s="1"/>
  <c r="AI60" i="53" s="1"/>
  <c r="AJ60" i="53" s="1"/>
  <c r="AK60" i="53" s="1"/>
  <c r="AE118" i="53"/>
  <c r="AF118" i="53" s="1"/>
  <c r="AG118" i="53" s="1"/>
  <c r="AH118" i="53" s="1"/>
  <c r="AI118" i="53" s="1"/>
  <c r="AJ118" i="53" s="1"/>
  <c r="AK118" i="53" s="1"/>
  <c r="AE33" i="53"/>
  <c r="AF33" i="53" s="1"/>
  <c r="AG33" i="53" s="1"/>
  <c r="AH33" i="53" s="1"/>
  <c r="AI33" i="53" s="1"/>
  <c r="AJ33" i="53" s="1"/>
  <c r="AK33" i="53" s="1"/>
  <c r="AD30" i="52"/>
  <c r="AD31" i="52" s="1"/>
  <c r="AE31" i="52" s="1"/>
  <c r="AF31" i="52" s="1"/>
  <c r="AG31" i="52" s="1"/>
  <c r="AH31" i="52" s="1"/>
  <c r="AI31" i="52" s="1"/>
  <c r="AE150" i="53" l="1"/>
  <c r="AF150" i="53" s="1"/>
  <c r="AG150" i="53" s="1"/>
  <c r="AH150" i="53" s="1"/>
  <c r="AI150" i="53" s="1"/>
  <c r="AJ150" i="53" s="1"/>
  <c r="AK150" i="53" s="1"/>
  <c r="AE62" i="53"/>
  <c r="AE45" i="53"/>
  <c r="AF45" i="53" s="1"/>
  <c r="AG45" i="53" s="1"/>
  <c r="AH45" i="53" s="1"/>
  <c r="AI45" i="53" s="1"/>
  <c r="AJ45" i="53" s="1"/>
  <c r="AK45" i="53" s="1"/>
  <c r="AE140" i="53"/>
  <c r="AF140" i="53" s="1"/>
  <c r="AG140" i="53" s="1"/>
  <c r="AH140" i="53" s="1"/>
  <c r="AI140" i="53" s="1"/>
  <c r="AJ140" i="53" s="1"/>
  <c r="AK140" i="53" s="1"/>
  <c r="AE31" i="53" l="1"/>
  <c r="AF31" i="53" s="1"/>
  <c r="AG31" i="53" s="1"/>
  <c r="AH31" i="53" s="1"/>
  <c r="AI31" i="53" s="1"/>
  <c r="AJ31" i="53" s="1"/>
  <c r="AK31" i="53" s="1"/>
  <c r="AF62" i="53"/>
  <c r="AG62" i="53" s="1"/>
  <c r="AH62" i="53" s="1"/>
  <c r="AI62" i="53" s="1"/>
  <c r="AJ62" i="53" s="1"/>
  <c r="AK62" i="53" s="1"/>
  <c r="AE146" i="53"/>
  <c r="AF146" i="53" s="1"/>
  <c r="AG146" i="53" s="1"/>
  <c r="AH146" i="53" s="1"/>
  <c r="AI146" i="53" s="1"/>
  <c r="AJ146" i="53" s="1"/>
  <c r="AK146" i="53" s="1"/>
  <c r="AE130" i="53"/>
  <c r="AF130" i="53" s="1"/>
  <c r="AG130" i="53" s="1"/>
  <c r="AH130" i="53" s="1"/>
  <c r="AI130" i="53" s="1"/>
  <c r="AJ130" i="53" s="1"/>
  <c r="AK130" i="53" s="1"/>
  <c r="AE50" i="53" l="1"/>
  <c r="AF50" i="53" s="1"/>
  <c r="AG50" i="53" s="1"/>
  <c r="AH50" i="53" s="1"/>
  <c r="AI50" i="53" s="1"/>
  <c r="AJ50" i="53" s="1"/>
  <c r="AK50" i="53" s="1"/>
  <c r="AE27" i="53"/>
  <c r="AF27" i="53" s="1"/>
  <c r="AG27" i="53" s="1"/>
  <c r="AH27" i="53" s="1"/>
  <c r="AI27" i="53" s="1"/>
  <c r="AJ27" i="53" s="1"/>
  <c r="AK27" i="53" s="1"/>
  <c r="AE21" i="53"/>
  <c r="AF21" i="53" s="1"/>
  <c r="AG21" i="53" s="1"/>
  <c r="AH21" i="53" s="1"/>
  <c r="AI21" i="53" s="1"/>
  <c r="AJ21" i="53" s="1"/>
  <c r="AK21" i="53" s="1"/>
  <c r="AE138" i="53"/>
  <c r="AF138" i="53" s="1"/>
  <c r="AG138" i="53" s="1"/>
  <c r="AH138" i="53" s="1"/>
  <c r="AI138" i="53" s="1"/>
  <c r="AJ138" i="53" s="1"/>
  <c r="AK138" i="53" s="1"/>
  <c r="AE132" i="53"/>
  <c r="AF132" i="53" s="1"/>
  <c r="AG132" i="53" s="1"/>
  <c r="AH132" i="53" s="1"/>
  <c r="AI132" i="53" s="1"/>
  <c r="AJ132" i="53" s="1"/>
  <c r="AK132" i="53" s="1"/>
  <c r="AI291" i="52"/>
  <c r="AH291" i="52"/>
  <c r="AG291" i="52"/>
  <c r="AF291" i="52"/>
  <c r="AE291" i="52"/>
  <c r="AD291" i="52"/>
  <c r="AC291" i="52"/>
  <c r="AB291" i="52"/>
  <c r="AA291" i="52"/>
  <c r="Z291" i="52"/>
  <c r="AI289" i="52"/>
  <c r="AH289" i="52"/>
  <c r="AF289" i="52"/>
  <c r="AE289" i="52"/>
  <c r="AD289" i="52"/>
  <c r="AA289" i="52"/>
  <c r="Z289" i="52"/>
  <c r="AI287" i="52"/>
  <c r="AH287" i="52"/>
  <c r="AG287" i="52"/>
  <c r="AF287" i="52"/>
  <c r="AE287" i="52"/>
  <c r="AD287" i="52"/>
  <c r="AC287" i="52"/>
  <c r="AB287" i="52"/>
  <c r="AA287" i="52"/>
  <c r="Z287" i="52"/>
  <c r="AI285" i="52"/>
  <c r="AH285" i="52"/>
  <c r="AF285" i="52"/>
  <c r="AE285" i="52"/>
  <c r="AD285" i="52"/>
  <c r="AC285" i="52"/>
  <c r="AA285" i="52"/>
  <c r="Z285" i="52"/>
  <c r="AI283" i="52"/>
  <c r="AH283" i="52"/>
  <c r="AG283" i="52"/>
  <c r="AF283" i="52"/>
  <c r="AE283" i="52"/>
  <c r="AD283" i="52"/>
  <c r="AC283" i="52"/>
  <c r="AB283" i="52"/>
  <c r="AA283" i="52"/>
  <c r="Z283" i="52"/>
  <c r="AI281" i="52"/>
  <c r="AH281" i="52"/>
  <c r="AF281" i="52"/>
  <c r="AE281" i="52"/>
  <c r="AD281" i="52"/>
  <c r="AC281" i="52"/>
  <c r="AA281" i="52"/>
  <c r="Z281" i="52"/>
  <c r="AI279" i="52"/>
  <c r="AH279" i="52"/>
  <c r="AG279" i="52"/>
  <c r="AF279" i="52"/>
  <c r="AE279" i="52"/>
  <c r="AD279" i="52"/>
  <c r="AC279" i="52"/>
  <c r="AB279" i="52"/>
  <c r="AA279" i="52"/>
  <c r="Z279" i="52"/>
  <c r="AI277" i="52"/>
  <c r="AH277" i="52"/>
  <c r="AG277" i="52"/>
  <c r="AF277" i="52"/>
  <c r="AE277" i="52"/>
  <c r="AD277" i="52"/>
  <c r="AA277" i="52"/>
  <c r="Z277" i="52"/>
  <c r="AI275" i="52"/>
  <c r="AH275" i="52"/>
  <c r="AF275" i="52"/>
  <c r="AE275" i="52"/>
  <c r="AD275" i="52"/>
  <c r="AC275" i="52"/>
  <c r="AB275" i="52"/>
  <c r="AA275" i="52"/>
  <c r="Z275" i="52"/>
  <c r="AI273" i="52"/>
  <c r="AH273" i="52"/>
  <c r="AF273" i="52"/>
  <c r="AE273" i="52"/>
  <c r="AD273" i="52"/>
  <c r="AC273" i="52"/>
  <c r="AA273" i="52"/>
  <c r="Z273" i="52"/>
  <c r="AI271" i="52"/>
  <c r="AH271" i="52"/>
  <c r="AG271" i="52"/>
  <c r="AF271" i="52"/>
  <c r="AE271" i="52"/>
  <c r="AD271" i="52"/>
  <c r="AC271" i="52"/>
  <c r="AB271" i="52"/>
  <c r="AA271" i="52"/>
  <c r="Z271" i="52"/>
  <c r="AI269" i="52"/>
  <c r="AH269" i="52"/>
  <c r="AF269" i="52"/>
  <c r="AE269" i="52"/>
  <c r="AD269" i="52"/>
  <c r="AC269" i="52"/>
  <c r="AA269" i="52"/>
  <c r="Z269" i="52"/>
  <c r="AI267" i="52"/>
  <c r="AH267" i="52"/>
  <c r="AG267" i="52"/>
  <c r="AF267" i="52"/>
  <c r="AE267" i="52"/>
  <c r="AD267" i="52"/>
  <c r="AC267" i="52"/>
  <c r="AB267" i="52"/>
  <c r="AA267" i="52"/>
  <c r="Z267" i="52"/>
  <c r="AH265" i="52"/>
  <c r="AG265" i="52"/>
  <c r="AF265" i="52"/>
  <c r="AE265" i="52"/>
  <c r="AD265" i="52"/>
  <c r="AC265" i="52"/>
  <c r="AB265" i="52"/>
  <c r="AA265" i="52"/>
  <c r="Z265" i="52"/>
  <c r="AI263" i="52"/>
  <c r="AH263" i="52"/>
  <c r="AG263" i="52"/>
  <c r="AF263" i="52"/>
  <c r="AE263" i="52"/>
  <c r="AD263" i="52"/>
  <c r="AC263" i="52"/>
  <c r="AB263" i="52"/>
  <c r="AA263" i="52"/>
  <c r="Z263" i="52"/>
  <c r="AH261" i="52"/>
  <c r="AG261" i="52"/>
  <c r="AF261" i="52"/>
  <c r="AE261" i="52"/>
  <c r="AD261" i="52"/>
  <c r="AC261" i="52"/>
  <c r="AB261" i="52"/>
  <c r="AA261" i="52"/>
  <c r="Z261" i="52"/>
  <c r="AH259" i="52"/>
  <c r="AG259" i="52"/>
  <c r="AF259" i="52"/>
  <c r="AE259" i="52"/>
  <c r="AD259" i="52"/>
  <c r="AC259" i="52"/>
  <c r="AB259" i="52"/>
  <c r="AA259" i="52"/>
  <c r="Z259" i="52"/>
  <c r="AI257" i="52"/>
  <c r="AH257" i="52"/>
  <c r="AG257" i="52"/>
  <c r="AF257" i="52"/>
  <c r="AE257" i="52"/>
  <c r="AD257" i="52"/>
  <c r="AC257" i="52"/>
  <c r="AB257" i="52"/>
  <c r="AA257" i="52"/>
  <c r="Z257" i="52"/>
  <c r="AI255" i="52"/>
  <c r="AH255" i="52"/>
  <c r="AG255" i="52"/>
  <c r="AF255" i="52"/>
  <c r="AE255" i="52"/>
  <c r="AD255" i="52"/>
  <c r="AC255" i="52"/>
  <c r="AB255" i="52"/>
  <c r="AA255" i="52"/>
  <c r="Z255" i="52"/>
  <c r="AI253" i="52"/>
  <c r="AH253" i="52"/>
  <c r="AG253" i="52"/>
  <c r="AF253" i="52"/>
  <c r="AE253" i="52"/>
  <c r="AD253" i="52"/>
  <c r="AC253" i="52"/>
  <c r="AB253" i="52"/>
  <c r="AA253" i="52"/>
  <c r="Z253" i="52"/>
  <c r="AI251" i="52"/>
  <c r="AH251" i="52"/>
  <c r="AG251" i="52"/>
  <c r="AF251" i="52"/>
  <c r="AE251" i="52"/>
  <c r="AD251" i="52"/>
  <c r="AC251" i="52"/>
  <c r="AB251" i="52"/>
  <c r="AA251" i="52"/>
  <c r="Z251" i="52"/>
  <c r="AI249" i="52"/>
  <c r="AH249" i="52"/>
  <c r="AG249" i="52"/>
  <c r="AF249" i="52"/>
  <c r="AE249" i="52"/>
  <c r="AD249" i="52"/>
  <c r="AC249" i="52"/>
  <c r="AB249" i="52"/>
  <c r="AA249" i="52"/>
  <c r="Z249" i="52"/>
  <c r="AI247" i="52"/>
  <c r="AH247" i="52"/>
  <c r="AG247" i="52"/>
  <c r="AF247" i="52"/>
  <c r="AE247" i="52"/>
  <c r="AD247" i="52"/>
  <c r="AC247" i="52"/>
  <c r="AB247" i="52"/>
  <c r="AA247" i="52"/>
  <c r="Z247" i="52"/>
  <c r="AI245" i="52"/>
  <c r="AH245" i="52"/>
  <c r="AG245" i="52"/>
  <c r="AF245" i="52"/>
  <c r="AE245" i="52"/>
  <c r="AD245" i="52"/>
  <c r="AC245" i="52"/>
  <c r="AB245" i="52"/>
  <c r="AA245" i="52"/>
  <c r="Z245" i="52"/>
  <c r="AI243" i="52"/>
  <c r="AH243" i="52"/>
  <c r="AG243" i="52"/>
  <c r="AF243" i="52"/>
  <c r="AE243" i="52"/>
  <c r="AD243" i="52"/>
  <c r="AC243" i="52"/>
  <c r="AB243" i="52"/>
  <c r="AA243" i="52"/>
  <c r="Z243" i="52"/>
  <c r="AI241" i="52"/>
  <c r="AH241" i="52"/>
  <c r="AG241" i="52"/>
  <c r="AF241" i="52"/>
  <c r="AE241" i="52"/>
  <c r="AD241" i="52"/>
  <c r="AC241" i="52"/>
  <c r="AB241" i="52"/>
  <c r="AA241" i="52"/>
  <c r="Z241" i="52"/>
  <c r="AI239" i="52"/>
  <c r="AH239" i="52"/>
  <c r="AG239" i="52"/>
  <c r="AF239" i="52"/>
  <c r="AE239" i="52"/>
  <c r="AD239" i="52"/>
  <c r="AC239" i="52"/>
  <c r="AB239" i="52"/>
  <c r="AA239" i="52"/>
  <c r="Z239" i="52"/>
  <c r="AI237" i="52"/>
  <c r="AH237" i="52"/>
  <c r="AG237" i="52"/>
  <c r="AF237" i="52"/>
  <c r="AE237" i="52"/>
  <c r="AD237" i="52"/>
  <c r="AC237" i="52"/>
  <c r="AB237" i="52"/>
  <c r="AA237" i="52"/>
  <c r="Z237" i="52"/>
  <c r="AI235" i="52"/>
  <c r="AH235" i="52"/>
  <c r="AG235" i="52"/>
  <c r="AF235" i="52"/>
  <c r="AE235" i="52"/>
  <c r="AD235" i="52"/>
  <c r="AC235" i="52"/>
  <c r="AB235" i="52"/>
  <c r="AA235" i="52"/>
  <c r="Z235" i="52"/>
  <c r="AI233" i="52"/>
  <c r="AH233" i="52"/>
  <c r="AG233" i="52"/>
  <c r="AF233" i="52"/>
  <c r="AE233" i="52"/>
  <c r="AD233" i="52"/>
  <c r="AC233" i="52"/>
  <c r="AB233" i="52"/>
  <c r="AA233" i="52"/>
  <c r="Z233" i="52"/>
  <c r="AI231" i="52"/>
  <c r="AH231" i="52"/>
  <c r="AG231" i="52"/>
  <c r="AF231" i="52"/>
  <c r="AE231" i="52"/>
  <c r="AD231" i="52"/>
  <c r="AC231" i="52"/>
  <c r="AB231" i="52"/>
  <c r="AA231" i="52"/>
  <c r="Z231" i="52"/>
  <c r="AI229" i="52"/>
  <c r="AH229" i="52"/>
  <c r="AG229" i="52"/>
  <c r="AF229" i="52"/>
  <c r="AE229" i="52"/>
  <c r="AD229" i="52"/>
  <c r="AC229" i="52"/>
  <c r="AB229" i="52"/>
  <c r="AA229" i="52"/>
  <c r="Z229" i="52"/>
  <c r="AI227" i="52"/>
  <c r="AH227" i="52"/>
  <c r="AG227" i="52"/>
  <c r="AF227" i="52"/>
  <c r="AE227" i="52"/>
  <c r="AD227" i="52"/>
  <c r="AC227" i="52"/>
  <c r="AB227" i="52"/>
  <c r="AA227" i="52"/>
  <c r="Z227" i="52"/>
  <c r="AI225" i="52"/>
  <c r="AH225" i="52"/>
  <c r="AG225" i="52"/>
  <c r="AF225" i="52"/>
  <c r="AE225" i="52"/>
  <c r="AD225" i="52"/>
  <c r="AC225" i="52"/>
  <c r="AB225" i="52"/>
  <c r="AA225" i="52"/>
  <c r="Z225" i="52"/>
  <c r="AI223" i="52"/>
  <c r="AH223" i="52"/>
  <c r="AG223" i="52"/>
  <c r="AF223" i="52"/>
  <c r="AE223" i="52"/>
  <c r="AD223" i="52"/>
  <c r="AC223" i="52"/>
  <c r="AA223" i="52"/>
  <c r="Z223" i="52"/>
  <c r="AI221" i="52"/>
  <c r="AH221" i="52"/>
  <c r="AF221" i="52"/>
  <c r="AE221" i="52"/>
  <c r="AD221" i="52"/>
  <c r="AC221" i="52"/>
  <c r="AA221" i="52"/>
  <c r="Z221" i="52"/>
  <c r="AI219" i="52"/>
  <c r="AH219" i="52"/>
  <c r="AG219" i="52"/>
  <c r="AF219" i="52"/>
  <c r="AE219" i="52"/>
  <c r="AD219" i="52"/>
  <c r="AC219" i="52"/>
  <c r="AB219" i="52"/>
  <c r="AA219" i="52"/>
  <c r="Z219" i="52"/>
  <c r="AI217" i="52"/>
  <c r="AH217" i="52"/>
  <c r="AF217" i="52"/>
  <c r="AE217" i="52"/>
  <c r="AD217" i="52"/>
  <c r="AC217" i="52"/>
  <c r="AB217" i="52"/>
  <c r="AA217" i="52"/>
  <c r="Z217" i="52"/>
  <c r="AI215" i="52"/>
  <c r="AH215" i="52"/>
  <c r="AG215" i="52"/>
  <c r="AF215" i="52"/>
  <c r="AE215" i="52"/>
  <c r="AD215" i="52"/>
  <c r="AC215" i="52"/>
  <c r="AB215" i="52"/>
  <c r="AA215" i="52"/>
  <c r="Z215" i="52"/>
  <c r="AI211" i="52"/>
  <c r="AH211" i="52"/>
  <c r="AG211" i="52"/>
  <c r="AF211" i="52"/>
  <c r="AE211" i="52"/>
  <c r="AD211" i="52"/>
  <c r="AC211" i="52"/>
  <c r="AB211" i="52"/>
  <c r="AA211" i="52"/>
  <c r="Z211" i="52"/>
  <c r="AI209" i="52"/>
  <c r="AH209" i="52"/>
  <c r="AG209" i="52"/>
  <c r="AF209" i="52"/>
  <c r="AE209" i="52"/>
  <c r="AD209" i="52"/>
  <c r="AC209" i="52"/>
  <c r="AB209" i="52"/>
  <c r="AA209" i="52"/>
  <c r="Z209" i="52"/>
  <c r="AI207" i="52"/>
  <c r="AH207" i="52"/>
  <c r="AG207" i="52"/>
  <c r="AF207" i="52"/>
  <c r="AE207" i="52"/>
  <c r="AD207" i="52"/>
  <c r="AC207" i="52"/>
  <c r="AB207" i="52"/>
  <c r="AA207" i="52"/>
  <c r="Z207" i="52"/>
  <c r="AI205" i="52"/>
  <c r="AH205" i="52"/>
  <c r="AG205" i="52"/>
  <c r="AF205" i="52"/>
  <c r="AE205" i="52"/>
  <c r="AD205" i="52"/>
  <c r="AC205" i="52"/>
  <c r="AB205" i="52"/>
  <c r="AA205" i="52"/>
  <c r="Z205" i="52"/>
  <c r="AI203" i="52"/>
  <c r="AH203" i="52"/>
  <c r="AG203" i="52"/>
  <c r="AF203" i="52"/>
  <c r="AE203" i="52"/>
  <c r="AD203" i="52"/>
  <c r="AC203" i="52"/>
  <c r="AB203" i="52"/>
  <c r="AA203" i="52"/>
  <c r="Z203" i="52"/>
  <c r="AI201" i="52"/>
  <c r="AH201" i="52"/>
  <c r="AG201" i="52"/>
  <c r="AF201" i="52"/>
  <c r="AE201" i="52"/>
  <c r="AD201" i="52"/>
  <c r="AC201" i="52"/>
  <c r="AB201" i="52"/>
  <c r="AA201" i="52"/>
  <c r="Z201" i="52"/>
  <c r="AI199" i="52"/>
  <c r="AH199" i="52"/>
  <c r="AG199" i="52"/>
  <c r="AF199" i="52"/>
  <c r="AE199" i="52"/>
  <c r="AD199" i="52"/>
  <c r="AC199" i="52"/>
  <c r="AB199" i="52"/>
  <c r="AA199" i="52"/>
  <c r="Z199" i="52"/>
  <c r="AI197" i="52"/>
  <c r="AH197" i="52"/>
  <c r="AG197" i="52"/>
  <c r="AF197" i="52"/>
  <c r="AE197" i="52"/>
  <c r="AD197" i="52"/>
  <c r="AC197" i="52"/>
  <c r="AB197" i="52"/>
  <c r="AA197" i="52"/>
  <c r="Z197" i="52"/>
  <c r="AI195" i="52"/>
  <c r="AH195" i="52"/>
  <c r="AG195" i="52"/>
  <c r="AF195" i="52"/>
  <c r="AE195" i="52"/>
  <c r="AD195" i="52"/>
  <c r="AC195" i="52"/>
  <c r="AB195" i="52"/>
  <c r="AA195" i="52"/>
  <c r="Z195" i="52"/>
  <c r="AI193" i="52"/>
  <c r="AH193" i="52"/>
  <c r="AG193" i="52"/>
  <c r="AF193" i="52"/>
  <c r="AE193" i="52"/>
  <c r="AD193" i="52"/>
  <c r="AC193" i="52"/>
  <c r="AB193" i="52"/>
  <c r="AA193" i="52"/>
  <c r="Z193" i="52"/>
  <c r="AI191" i="52"/>
  <c r="AH191" i="52"/>
  <c r="AG191" i="52"/>
  <c r="AF191" i="52"/>
  <c r="AE191" i="52"/>
  <c r="AD191" i="52"/>
  <c r="AB191" i="52"/>
  <c r="AA191" i="52"/>
  <c r="Z191" i="52"/>
  <c r="AI189" i="52"/>
  <c r="AH189" i="52"/>
  <c r="AG189" i="52"/>
  <c r="AF189" i="52"/>
  <c r="AE189" i="52"/>
  <c r="AB189" i="52"/>
  <c r="AA189" i="52"/>
  <c r="Z189" i="52"/>
  <c r="AI187" i="52"/>
  <c r="AH187" i="52"/>
  <c r="AG187" i="52"/>
  <c r="AF187" i="52"/>
  <c r="AE187" i="52"/>
  <c r="AD187" i="52"/>
  <c r="AA187" i="52"/>
  <c r="Z187" i="52"/>
  <c r="AI185" i="52"/>
  <c r="AH185" i="52"/>
  <c r="AG185" i="52"/>
  <c r="AF185" i="52"/>
  <c r="AE185" i="52"/>
  <c r="AD185" i="52"/>
  <c r="AA185" i="52"/>
  <c r="Z185" i="52"/>
  <c r="AI183" i="52"/>
  <c r="AH183" i="52"/>
  <c r="AG183" i="52"/>
  <c r="AF183" i="52"/>
  <c r="AE183" i="52"/>
  <c r="AD183" i="52"/>
  <c r="AB183" i="52"/>
  <c r="AA183" i="52"/>
  <c r="Z183" i="52"/>
  <c r="AI181" i="52"/>
  <c r="AH181" i="52"/>
  <c r="AG181" i="52"/>
  <c r="AF181" i="52"/>
  <c r="AE181" i="52"/>
  <c r="AD181" i="52"/>
  <c r="AB181" i="52"/>
  <c r="AA181" i="52"/>
  <c r="Z181" i="52"/>
  <c r="AI179" i="52"/>
  <c r="AH179" i="52"/>
  <c r="AG179" i="52"/>
  <c r="AF179" i="52"/>
  <c r="AE179" i="52"/>
  <c r="AB179" i="52"/>
  <c r="AA179" i="52"/>
  <c r="Z179" i="52"/>
  <c r="AH177" i="52"/>
  <c r="AF177" i="52"/>
  <c r="AE177" i="52"/>
  <c r="AB177" i="52"/>
  <c r="AA177" i="52"/>
  <c r="Z177" i="52"/>
  <c r="AI175" i="52"/>
  <c r="AH175" i="52"/>
  <c r="AG175" i="52"/>
  <c r="AF175" i="52"/>
  <c r="AE175" i="52"/>
  <c r="AD175" i="52"/>
  <c r="AC175" i="52"/>
  <c r="AA175" i="52"/>
  <c r="AF173" i="52"/>
  <c r="AE173" i="52"/>
  <c r="AD173" i="52"/>
  <c r="AH171" i="52"/>
  <c r="AG171" i="52"/>
  <c r="AF171" i="52"/>
  <c r="AE171" i="52"/>
  <c r="AD171" i="52"/>
  <c r="AC171" i="52"/>
  <c r="AH169" i="52"/>
  <c r="AG169" i="52"/>
  <c r="AF169" i="52"/>
  <c r="AE169" i="52"/>
  <c r="AD169" i="52"/>
  <c r="AC169" i="52"/>
  <c r="Z169" i="52"/>
  <c r="AB277" i="52"/>
  <c r="Z128" i="52"/>
  <c r="AA128" i="52" s="1"/>
  <c r="AB128" i="52" s="1"/>
  <c r="Z126" i="52"/>
  <c r="AA126" i="52" s="1"/>
  <c r="AB126" i="52" s="1"/>
  <c r="AA124" i="52"/>
  <c r="AB124" i="52" s="1"/>
  <c r="Z124" i="52"/>
  <c r="AA122" i="52"/>
  <c r="AB122" i="52" s="1"/>
  <c r="Z122" i="52"/>
  <c r="Z120" i="52"/>
  <c r="AA120" i="52" s="1"/>
  <c r="AB120" i="52" s="1"/>
  <c r="AB118" i="52"/>
  <c r="AA118" i="52"/>
  <c r="Z118" i="52"/>
  <c r="AA116" i="52"/>
  <c r="AB116" i="52" s="1"/>
  <c r="Z116" i="52"/>
  <c r="Z114" i="52"/>
  <c r="AA114" i="52" s="1"/>
  <c r="AB114" i="52" s="1"/>
  <c r="Z112" i="52"/>
  <c r="AA112" i="52" s="1"/>
  <c r="AB112" i="52" s="1"/>
  <c r="Z110" i="52"/>
  <c r="AA110" i="52" s="1"/>
  <c r="AB110" i="52" s="1"/>
  <c r="Z108" i="52"/>
  <c r="AA108" i="52" s="1"/>
  <c r="AB108" i="52" s="1"/>
  <c r="AB106" i="52"/>
  <c r="Z106" i="52"/>
  <c r="AA106" i="52" s="1"/>
  <c r="AB104" i="52"/>
  <c r="AA104" i="52"/>
  <c r="Z104" i="52"/>
  <c r="AB102" i="52"/>
  <c r="Z102" i="52"/>
  <c r="AA102" i="52" s="1"/>
  <c r="AA100" i="52"/>
  <c r="AB100" i="52" s="1"/>
  <c r="Z100" i="52"/>
  <c r="Z98" i="52"/>
  <c r="AA98" i="52" s="1"/>
  <c r="AB98" i="52" s="1"/>
  <c r="Z80" i="52"/>
  <c r="AA80" i="52" s="1"/>
  <c r="AB80" i="52" s="1"/>
  <c r="Z78" i="52"/>
  <c r="AA78" i="52" s="1"/>
  <c r="AB78" i="52" s="1"/>
  <c r="AB76" i="52"/>
  <c r="Z76" i="52"/>
  <c r="AA76" i="52" s="1"/>
  <c r="AB74" i="52"/>
  <c r="AA74" i="52"/>
  <c r="Z74" i="52"/>
  <c r="AB72" i="52"/>
  <c r="Z72" i="52"/>
  <c r="AA72" i="52" s="1"/>
  <c r="AA70" i="52"/>
  <c r="AB70" i="52" s="1"/>
  <c r="Z70" i="52"/>
  <c r="Z68" i="52"/>
  <c r="AA68" i="52" s="1"/>
  <c r="AB68" i="52" s="1"/>
  <c r="Z66" i="52"/>
  <c r="AA66" i="52" s="1"/>
  <c r="AB66" i="52" s="1"/>
  <c r="Z60" i="52"/>
  <c r="AA60" i="52" s="1"/>
  <c r="AB60" i="52" s="1"/>
  <c r="AA58" i="52"/>
  <c r="AB58" i="52" s="1"/>
  <c r="AC58" i="52" s="1"/>
  <c r="AD58" i="52" s="1"/>
  <c r="AE58" i="52" s="1"/>
  <c r="AF58" i="52" s="1"/>
  <c r="Z58" i="52"/>
  <c r="Z56" i="52"/>
  <c r="AA56" i="52" s="1"/>
  <c r="AB56" i="52" s="1"/>
  <c r="AA54" i="52"/>
  <c r="AB54" i="52" s="1"/>
  <c r="Z54" i="52"/>
  <c r="Z52" i="52"/>
  <c r="Z213" i="52" s="1"/>
  <c r="AA50" i="52"/>
  <c r="AB50" i="52" s="1"/>
  <c r="Z50" i="52"/>
  <c r="Z47" i="52"/>
  <c r="AA47" i="52" s="1"/>
  <c r="AB47" i="52" s="1"/>
  <c r="AA45" i="52"/>
  <c r="AB45" i="52" s="1"/>
  <c r="Z45" i="52"/>
  <c r="Z43" i="52"/>
  <c r="AA43" i="52" s="1"/>
  <c r="AB43" i="52" s="1"/>
  <c r="AA41" i="52"/>
  <c r="AB41" i="52" s="1"/>
  <c r="Z41" i="52"/>
  <c r="Z39" i="52"/>
  <c r="AA39" i="52" s="1"/>
  <c r="AB39" i="52" s="1"/>
  <c r="AA37" i="52"/>
  <c r="AB37" i="52" s="1"/>
  <c r="Z37" i="52"/>
  <c r="Z35" i="52"/>
  <c r="AA35" i="52" s="1"/>
  <c r="AB35" i="52" s="1"/>
  <c r="AA33" i="52"/>
  <c r="AB33" i="52" s="1"/>
  <c r="Z33" i="52"/>
  <c r="Z31" i="52"/>
  <c r="AA31" i="52" s="1"/>
  <c r="AB31" i="52" s="1"/>
  <c r="Z15" i="52"/>
  <c r="AA15" i="52" s="1"/>
  <c r="Z14" i="52"/>
  <c r="Z175" i="52" s="1"/>
  <c r="AE136" i="53" l="1"/>
  <c r="AF136" i="53" s="1"/>
  <c r="AG136" i="53" s="1"/>
  <c r="AH136" i="53" s="1"/>
  <c r="AI136" i="53" s="1"/>
  <c r="AJ136" i="53" s="1"/>
  <c r="AK136" i="53" s="1"/>
  <c r="AE11" i="53"/>
  <c r="AF11" i="53" s="1"/>
  <c r="AG11" i="53" s="1"/>
  <c r="AH11" i="53" s="1"/>
  <c r="AI11" i="53" s="1"/>
  <c r="AJ11" i="53" s="1"/>
  <c r="AK11" i="53" s="1"/>
  <c r="AE13" i="53"/>
  <c r="AF13" i="53" s="1"/>
  <c r="AG13" i="53" s="1"/>
  <c r="AH13" i="53" s="1"/>
  <c r="AI13" i="53" s="1"/>
  <c r="AJ13" i="53" s="1"/>
  <c r="AK13" i="53" s="1"/>
  <c r="AE134" i="53"/>
  <c r="AF134" i="53" s="1"/>
  <c r="AG134" i="53" s="1"/>
  <c r="AH134" i="53" s="1"/>
  <c r="AI134" i="53" s="1"/>
  <c r="AJ134" i="53" s="1"/>
  <c r="AK134" i="53" s="1"/>
  <c r="AE25" i="53"/>
  <c r="AF25" i="53" s="1"/>
  <c r="AG25" i="53" s="1"/>
  <c r="AH25" i="53" s="1"/>
  <c r="AI25" i="53" s="1"/>
  <c r="AJ25" i="53" s="1"/>
  <c r="AK25" i="53" s="1"/>
  <c r="AE23" i="53"/>
  <c r="AF23" i="53" s="1"/>
  <c r="AG23" i="53" s="1"/>
  <c r="AH23" i="53" s="1"/>
  <c r="AI23" i="53" s="1"/>
  <c r="AJ23" i="53" s="1"/>
  <c r="AK23" i="53" s="1"/>
  <c r="AG57" i="52"/>
  <c r="AG217" i="52" s="1"/>
  <c r="AG58" i="52"/>
  <c r="AH58" i="52" s="1"/>
  <c r="AI58" i="52" s="1"/>
  <c r="AI259" i="52"/>
  <c r="AC191" i="52"/>
  <c r="AB15" i="52"/>
  <c r="AB14" i="52"/>
  <c r="AB175" i="52" s="1"/>
  <c r="AI261" i="52"/>
  <c r="AI265" i="52"/>
  <c r="AA52" i="52"/>
  <c r="AB289" i="52"/>
  <c r="AE58" i="53" l="1"/>
  <c r="AF58" i="53" s="1"/>
  <c r="AG58" i="53" s="1"/>
  <c r="AH58" i="53" s="1"/>
  <c r="AI58" i="53" s="1"/>
  <c r="AJ58" i="53" s="1"/>
  <c r="AK58" i="53" s="1"/>
  <c r="AE9" i="53"/>
  <c r="AF9" i="53" s="1"/>
  <c r="AG9" i="53" s="1"/>
  <c r="AH9" i="53" s="1"/>
  <c r="AI9" i="53" s="1"/>
  <c r="AJ9" i="53" s="1"/>
  <c r="AK9" i="53" s="1"/>
  <c r="AC179" i="52"/>
  <c r="AA213" i="52"/>
  <c r="AB52" i="52"/>
  <c r="AC189" i="52"/>
  <c r="AE52" i="53" l="1"/>
  <c r="AF52" i="53" s="1"/>
  <c r="AG52" i="53" s="1"/>
  <c r="AH52" i="53" s="1"/>
  <c r="AI52" i="53" s="1"/>
  <c r="AJ52" i="53" s="1"/>
  <c r="AK52" i="53" s="1"/>
  <c r="AE15" i="53"/>
  <c r="AF15" i="53" s="1"/>
  <c r="AG15" i="53" s="1"/>
  <c r="AH15" i="53" s="1"/>
  <c r="AI15" i="53" s="1"/>
  <c r="AJ15" i="53" s="1"/>
  <c r="AK15" i="53" s="1"/>
  <c r="AE19" i="53"/>
  <c r="AF19" i="53" s="1"/>
  <c r="AG19" i="53" s="1"/>
  <c r="AH19" i="53" s="1"/>
  <c r="AI19" i="53" s="1"/>
  <c r="AJ19" i="53" s="1"/>
  <c r="AK19" i="53" s="1"/>
  <c r="AG173" i="52"/>
  <c r="AC177" i="52"/>
  <c r="AB213" i="52"/>
  <c r="V259" i="52"/>
  <c r="V261" i="52"/>
  <c r="AC213" i="52" l="1"/>
  <c r="AJ259" i="54"/>
  <c r="AD213" i="52" l="1"/>
  <c r="AE213" i="52" l="1"/>
  <c r="AJ291" i="52"/>
  <c r="Y291" i="52"/>
  <c r="X291" i="52"/>
  <c r="W291" i="52"/>
  <c r="V291" i="52"/>
  <c r="U291" i="52"/>
  <c r="T291" i="52"/>
  <c r="AJ289" i="52"/>
  <c r="Y289" i="52"/>
  <c r="X289" i="52"/>
  <c r="W289" i="52"/>
  <c r="V289" i="52"/>
  <c r="U289" i="52"/>
  <c r="T289" i="52"/>
  <c r="AJ287" i="52"/>
  <c r="Y287" i="52"/>
  <c r="X287" i="52"/>
  <c r="W287" i="52"/>
  <c r="V287" i="52"/>
  <c r="U287" i="52"/>
  <c r="T287" i="52"/>
  <c r="AJ285" i="52"/>
  <c r="Y285" i="52"/>
  <c r="X285" i="52"/>
  <c r="W285" i="52"/>
  <c r="V285" i="52"/>
  <c r="U285" i="52"/>
  <c r="T285" i="52"/>
  <c r="AJ283" i="52"/>
  <c r="Y283" i="52"/>
  <c r="X283" i="52"/>
  <c r="W283" i="52"/>
  <c r="V283" i="52"/>
  <c r="U283" i="52"/>
  <c r="T283" i="52"/>
  <c r="AJ281" i="52"/>
  <c r="Y281" i="52"/>
  <c r="X281" i="52"/>
  <c r="W281" i="52"/>
  <c r="V281" i="52"/>
  <c r="U281" i="52"/>
  <c r="T281" i="52"/>
  <c r="AJ279" i="52"/>
  <c r="Y279" i="52"/>
  <c r="X279" i="52"/>
  <c r="W279" i="52"/>
  <c r="V279" i="52"/>
  <c r="U279" i="52"/>
  <c r="T279" i="52"/>
  <c r="AJ277" i="52"/>
  <c r="Y277" i="52"/>
  <c r="X277" i="52"/>
  <c r="W277" i="52"/>
  <c r="V277" i="52"/>
  <c r="U277" i="52"/>
  <c r="T277" i="52"/>
  <c r="AJ275" i="52"/>
  <c r="Y275" i="52"/>
  <c r="X275" i="52"/>
  <c r="W275" i="52"/>
  <c r="V275" i="52"/>
  <c r="U275" i="52"/>
  <c r="T275" i="52"/>
  <c r="AJ273" i="52"/>
  <c r="Y273" i="52"/>
  <c r="X273" i="52"/>
  <c r="W273" i="52"/>
  <c r="V273" i="52"/>
  <c r="U273" i="52"/>
  <c r="T273" i="52"/>
  <c r="AJ271" i="52"/>
  <c r="Y271" i="52"/>
  <c r="X271" i="52"/>
  <c r="W271" i="52"/>
  <c r="V271" i="52"/>
  <c r="U271" i="52"/>
  <c r="T271" i="52"/>
  <c r="AJ269" i="52"/>
  <c r="Y269" i="52"/>
  <c r="X269" i="52"/>
  <c r="W269" i="52"/>
  <c r="V269" i="52"/>
  <c r="U269" i="52"/>
  <c r="T269" i="52"/>
  <c r="AJ267" i="52"/>
  <c r="Y267" i="52"/>
  <c r="X267" i="52"/>
  <c r="W267" i="52"/>
  <c r="V267" i="52"/>
  <c r="U267" i="52"/>
  <c r="T267" i="52"/>
  <c r="AJ265" i="52"/>
  <c r="Y265" i="52"/>
  <c r="X265" i="52"/>
  <c r="W265" i="52"/>
  <c r="V265" i="52"/>
  <c r="U265" i="52"/>
  <c r="T265" i="52"/>
  <c r="AJ263" i="52"/>
  <c r="Y263" i="52"/>
  <c r="X263" i="52"/>
  <c r="W263" i="52"/>
  <c r="V263" i="52"/>
  <c r="U263" i="52"/>
  <c r="T263" i="52"/>
  <c r="AJ261" i="52"/>
  <c r="Y261" i="52"/>
  <c r="X261" i="52"/>
  <c r="W261" i="52"/>
  <c r="U261" i="52"/>
  <c r="T261" i="52"/>
  <c r="AJ259" i="52"/>
  <c r="Y259" i="52"/>
  <c r="X259" i="52"/>
  <c r="W259" i="52"/>
  <c r="U259" i="52"/>
  <c r="T259" i="52"/>
  <c r="AJ257" i="52"/>
  <c r="Y257" i="52"/>
  <c r="X257" i="52"/>
  <c r="W257" i="52"/>
  <c r="V257" i="52"/>
  <c r="U257" i="52"/>
  <c r="T257" i="52"/>
  <c r="AJ255" i="52"/>
  <c r="Y255" i="52"/>
  <c r="X255" i="52"/>
  <c r="W255" i="52"/>
  <c r="V255" i="52"/>
  <c r="U255" i="52"/>
  <c r="T255" i="52"/>
  <c r="AJ253" i="52"/>
  <c r="Y253" i="52"/>
  <c r="X253" i="52"/>
  <c r="W253" i="52"/>
  <c r="V253" i="52"/>
  <c r="U253" i="52"/>
  <c r="T253" i="52"/>
  <c r="AJ251" i="52"/>
  <c r="Y251" i="52"/>
  <c r="X251" i="52"/>
  <c r="W251" i="52"/>
  <c r="V251" i="52"/>
  <c r="U251" i="52"/>
  <c r="T251" i="52"/>
  <c r="AJ249" i="52"/>
  <c r="Y249" i="52"/>
  <c r="X249" i="52"/>
  <c r="W249" i="52"/>
  <c r="V249" i="52"/>
  <c r="U249" i="52"/>
  <c r="T249" i="52"/>
  <c r="AJ247" i="52"/>
  <c r="Y247" i="52"/>
  <c r="X247" i="52"/>
  <c r="W247" i="52"/>
  <c r="V247" i="52"/>
  <c r="U247" i="52"/>
  <c r="T247" i="52"/>
  <c r="AJ245" i="52"/>
  <c r="Y245" i="52"/>
  <c r="X245" i="52"/>
  <c r="W245" i="52"/>
  <c r="V245" i="52"/>
  <c r="U245" i="52"/>
  <c r="T245" i="52"/>
  <c r="AJ243" i="52"/>
  <c r="Y243" i="52"/>
  <c r="X243" i="52"/>
  <c r="W243" i="52"/>
  <c r="V243" i="52"/>
  <c r="U243" i="52"/>
  <c r="T243" i="52"/>
  <c r="AJ241" i="52"/>
  <c r="Y241" i="52"/>
  <c r="X241" i="52"/>
  <c r="W241" i="52"/>
  <c r="V241" i="52"/>
  <c r="U241" i="52"/>
  <c r="T241" i="52"/>
  <c r="AJ239" i="52"/>
  <c r="Y239" i="52"/>
  <c r="X239" i="52"/>
  <c r="W239" i="52"/>
  <c r="V239" i="52"/>
  <c r="U239" i="52"/>
  <c r="T239" i="52"/>
  <c r="AJ237" i="52"/>
  <c r="Y237" i="52"/>
  <c r="X237" i="52"/>
  <c r="W237" i="52"/>
  <c r="V237" i="52"/>
  <c r="U237" i="52"/>
  <c r="T237" i="52"/>
  <c r="AJ235" i="52"/>
  <c r="Y235" i="52"/>
  <c r="X235" i="52"/>
  <c r="U235" i="52"/>
  <c r="T235" i="52"/>
  <c r="AJ233" i="52"/>
  <c r="Y233" i="52"/>
  <c r="X233" i="52"/>
  <c r="W233" i="52"/>
  <c r="V233" i="52"/>
  <c r="U233" i="52"/>
  <c r="T233" i="52"/>
  <c r="AJ231" i="52"/>
  <c r="Y231" i="52"/>
  <c r="X231" i="52"/>
  <c r="W231" i="52"/>
  <c r="V231" i="52"/>
  <c r="U231" i="52"/>
  <c r="Y229" i="52"/>
  <c r="X229" i="52"/>
  <c r="W229" i="52"/>
  <c r="V229" i="52"/>
  <c r="U229" i="52"/>
  <c r="T229" i="52"/>
  <c r="AJ227" i="52"/>
  <c r="Y227" i="52"/>
  <c r="X227" i="52"/>
  <c r="W227" i="52"/>
  <c r="V227" i="52"/>
  <c r="U227" i="52"/>
  <c r="AJ225" i="52"/>
  <c r="Y225" i="52"/>
  <c r="X225" i="52"/>
  <c r="W225" i="52"/>
  <c r="V225" i="52"/>
  <c r="U225" i="52"/>
  <c r="T225" i="52"/>
  <c r="AJ223" i="52"/>
  <c r="Y223" i="52"/>
  <c r="X223" i="52"/>
  <c r="W223" i="52"/>
  <c r="V223" i="52"/>
  <c r="U223" i="52"/>
  <c r="T223" i="52"/>
  <c r="AJ221" i="52"/>
  <c r="Y221" i="52"/>
  <c r="X221" i="52"/>
  <c r="W221" i="52"/>
  <c r="V221" i="52"/>
  <c r="U221" i="52"/>
  <c r="T221" i="52"/>
  <c r="AJ219" i="52"/>
  <c r="Y219" i="52"/>
  <c r="X219" i="52"/>
  <c r="W219" i="52"/>
  <c r="V219" i="52"/>
  <c r="U219" i="52"/>
  <c r="T219" i="52"/>
  <c r="AJ217" i="52"/>
  <c r="Y217" i="52"/>
  <c r="X217" i="52"/>
  <c r="W217" i="52"/>
  <c r="V217" i="52"/>
  <c r="U217" i="52"/>
  <c r="T217" i="52"/>
  <c r="AJ215" i="52"/>
  <c r="Y215" i="52"/>
  <c r="X215" i="52"/>
  <c r="W215" i="52"/>
  <c r="V215" i="52"/>
  <c r="U215" i="52"/>
  <c r="T215" i="52"/>
  <c r="AJ211" i="52"/>
  <c r="Y211" i="52"/>
  <c r="X211" i="52"/>
  <c r="W211" i="52"/>
  <c r="V211" i="52"/>
  <c r="U211" i="52"/>
  <c r="T211" i="52"/>
  <c r="AJ209" i="52"/>
  <c r="Y209" i="52"/>
  <c r="X209" i="52"/>
  <c r="W209" i="52"/>
  <c r="V209" i="52"/>
  <c r="U209" i="52"/>
  <c r="T209" i="52"/>
  <c r="AJ207" i="52"/>
  <c r="Y207" i="52"/>
  <c r="X207" i="52"/>
  <c r="W207" i="52"/>
  <c r="V207" i="52"/>
  <c r="U207" i="52"/>
  <c r="T207" i="52"/>
  <c r="AJ205" i="52"/>
  <c r="Y205" i="52"/>
  <c r="X205" i="52"/>
  <c r="W205" i="52"/>
  <c r="V205" i="52"/>
  <c r="U205" i="52"/>
  <c r="T205" i="52"/>
  <c r="AJ203" i="52"/>
  <c r="Y203" i="52"/>
  <c r="X203" i="52"/>
  <c r="W203" i="52"/>
  <c r="V203" i="52"/>
  <c r="U203" i="52"/>
  <c r="T203" i="52"/>
  <c r="AJ201" i="52"/>
  <c r="Y201" i="52"/>
  <c r="X201" i="52"/>
  <c r="W201" i="52"/>
  <c r="V201" i="52"/>
  <c r="U201" i="52"/>
  <c r="T201" i="52"/>
  <c r="AJ199" i="52"/>
  <c r="Y199" i="52"/>
  <c r="X199" i="52"/>
  <c r="W199" i="52"/>
  <c r="V199" i="52"/>
  <c r="U199" i="52"/>
  <c r="T199" i="52"/>
  <c r="AJ197" i="52"/>
  <c r="Y197" i="52"/>
  <c r="X197" i="52"/>
  <c r="W197" i="52"/>
  <c r="V197" i="52"/>
  <c r="U197" i="52"/>
  <c r="T197" i="52"/>
  <c r="AJ195" i="52"/>
  <c r="Y195" i="52"/>
  <c r="X195" i="52"/>
  <c r="W195" i="52"/>
  <c r="V195" i="52"/>
  <c r="U195" i="52"/>
  <c r="T195" i="52"/>
  <c r="AJ193" i="52"/>
  <c r="Y193" i="52"/>
  <c r="X193" i="52"/>
  <c r="W193" i="52"/>
  <c r="V193" i="52"/>
  <c r="U193" i="52"/>
  <c r="T193" i="52"/>
  <c r="AJ191" i="52"/>
  <c r="Y191" i="52"/>
  <c r="X191" i="52"/>
  <c r="W191" i="52"/>
  <c r="V191" i="52"/>
  <c r="U191" i="52"/>
  <c r="AJ189" i="52"/>
  <c r="Y189" i="52"/>
  <c r="X189" i="52"/>
  <c r="W189" i="52"/>
  <c r="V189" i="52"/>
  <c r="U189" i="52"/>
  <c r="AJ187" i="52"/>
  <c r="Y187" i="52"/>
  <c r="X187" i="52"/>
  <c r="W187" i="52"/>
  <c r="V187" i="52"/>
  <c r="U187" i="52"/>
  <c r="T187" i="52"/>
  <c r="AJ185" i="52"/>
  <c r="Y185" i="52"/>
  <c r="X185" i="52"/>
  <c r="W185" i="52"/>
  <c r="V185" i="52"/>
  <c r="U185" i="52"/>
  <c r="T185" i="52"/>
  <c r="AJ183" i="52"/>
  <c r="Y183" i="52"/>
  <c r="X183" i="52"/>
  <c r="W183" i="52"/>
  <c r="V183" i="52"/>
  <c r="U183" i="52"/>
  <c r="T183" i="52"/>
  <c r="AJ181" i="52"/>
  <c r="Y181" i="52"/>
  <c r="X181" i="52"/>
  <c r="W181" i="52"/>
  <c r="V181" i="52"/>
  <c r="U181" i="52"/>
  <c r="T181" i="52"/>
  <c r="AJ179" i="52"/>
  <c r="Y179" i="52"/>
  <c r="X179" i="52"/>
  <c r="W179" i="52"/>
  <c r="V179" i="52"/>
  <c r="U179" i="52"/>
  <c r="AJ177" i="52"/>
  <c r="Y177" i="52"/>
  <c r="X177" i="52"/>
  <c r="W177" i="52"/>
  <c r="V177" i="52"/>
  <c r="U177" i="52"/>
  <c r="AJ175" i="52"/>
  <c r="Y175" i="52"/>
  <c r="X175" i="52"/>
  <c r="V175" i="52"/>
  <c r="U175" i="52"/>
  <c r="T175" i="52"/>
  <c r="AJ173" i="52"/>
  <c r="Y173" i="52"/>
  <c r="X173" i="52"/>
  <c r="W173" i="52"/>
  <c r="T173" i="52"/>
  <c r="AJ171" i="52"/>
  <c r="Y171" i="52"/>
  <c r="X171" i="52"/>
  <c r="V171" i="52"/>
  <c r="T171" i="52"/>
  <c r="AJ169" i="52"/>
  <c r="Y169" i="52"/>
  <c r="X169" i="52"/>
  <c r="V169" i="52"/>
  <c r="AF213" i="52" l="1"/>
  <c r="W175" i="52"/>
  <c r="X315" i="52"/>
  <c r="Y315" i="52"/>
  <c r="AE315" i="52"/>
  <c r="AF315" i="52"/>
  <c r="AJ315" i="52"/>
  <c r="J313" i="52"/>
  <c r="K313" i="52"/>
  <c r="Q313" i="52"/>
  <c r="R313" i="52"/>
  <c r="X313" i="52"/>
  <c r="Y313" i="52"/>
  <c r="AE313" i="52"/>
  <c r="AF313" i="52"/>
  <c r="AJ313" i="52"/>
  <c r="H231" i="52"/>
  <c r="I231" i="52"/>
  <c r="J231" i="52"/>
  <c r="K231" i="52"/>
  <c r="N231" i="52"/>
  <c r="O231" i="52"/>
  <c r="P231" i="52"/>
  <c r="Q231" i="52"/>
  <c r="R231" i="52"/>
  <c r="H227" i="52"/>
  <c r="I227" i="52"/>
  <c r="J227" i="52"/>
  <c r="K227" i="52"/>
  <c r="L227" i="52"/>
  <c r="M227" i="52"/>
  <c r="N227" i="52"/>
  <c r="O227" i="52"/>
  <c r="P227" i="52"/>
  <c r="Q227" i="52"/>
  <c r="R227" i="52"/>
  <c r="G231" i="52"/>
  <c r="G227" i="52"/>
  <c r="F71" i="52"/>
  <c r="F231" i="52" s="1"/>
  <c r="G72" i="52"/>
  <c r="H72" i="52" s="1"/>
  <c r="I72" i="52" s="1"/>
  <c r="J72" i="52" s="1"/>
  <c r="K72" i="52" s="1"/>
  <c r="F67" i="52"/>
  <c r="F30" i="52"/>
  <c r="AE17" i="53" l="1"/>
  <c r="AF17" i="53" s="1"/>
  <c r="AG17" i="53" s="1"/>
  <c r="AH17" i="53" s="1"/>
  <c r="AI17" i="53" s="1"/>
  <c r="AJ17" i="53" s="1"/>
  <c r="AK17" i="53" s="1"/>
  <c r="AE29" i="53"/>
  <c r="AF29" i="53" s="1"/>
  <c r="AG29" i="53" s="1"/>
  <c r="AH29" i="53" s="1"/>
  <c r="AI29" i="53" s="1"/>
  <c r="AJ29" i="53" s="1"/>
  <c r="AK29" i="53" s="1"/>
  <c r="AG213" i="52"/>
  <c r="P291" i="52"/>
  <c r="O291" i="52"/>
  <c r="N291" i="52"/>
  <c r="M291" i="52"/>
  <c r="L291" i="52"/>
  <c r="K291" i="52"/>
  <c r="J291" i="52"/>
  <c r="I291" i="52"/>
  <c r="O289" i="52"/>
  <c r="N289" i="52"/>
  <c r="M289" i="52"/>
  <c r="L289" i="52"/>
  <c r="K289" i="52"/>
  <c r="J289" i="52"/>
  <c r="I289" i="52"/>
  <c r="O287" i="52"/>
  <c r="N287" i="52"/>
  <c r="M287" i="52"/>
  <c r="L287" i="52"/>
  <c r="K287" i="52"/>
  <c r="J287" i="52"/>
  <c r="I287" i="52"/>
  <c r="M285" i="52"/>
  <c r="L285" i="52"/>
  <c r="K285" i="52"/>
  <c r="J285" i="52"/>
  <c r="I285" i="52"/>
  <c r="M283" i="52"/>
  <c r="L283" i="52"/>
  <c r="K283" i="52"/>
  <c r="J283" i="52"/>
  <c r="I283" i="52"/>
  <c r="M281" i="52"/>
  <c r="L281" i="52"/>
  <c r="K281" i="52"/>
  <c r="J281" i="52"/>
  <c r="I281" i="52"/>
  <c r="O279" i="52"/>
  <c r="N279" i="52"/>
  <c r="M279" i="52"/>
  <c r="L279" i="52"/>
  <c r="K279" i="52"/>
  <c r="J279" i="52"/>
  <c r="I279" i="52"/>
  <c r="O277" i="52"/>
  <c r="N277" i="52"/>
  <c r="M277" i="52"/>
  <c r="L277" i="52"/>
  <c r="K277" i="52"/>
  <c r="J277" i="52"/>
  <c r="I277" i="52"/>
  <c r="O275" i="52"/>
  <c r="N275" i="52"/>
  <c r="M275" i="52"/>
  <c r="L275" i="52"/>
  <c r="K275" i="52"/>
  <c r="J275" i="52"/>
  <c r="I275" i="52"/>
  <c r="M273" i="52"/>
  <c r="L273" i="52"/>
  <c r="K273" i="52"/>
  <c r="J273" i="52"/>
  <c r="I273" i="52"/>
  <c r="P271" i="52"/>
  <c r="M271" i="52"/>
  <c r="L271" i="52"/>
  <c r="K271" i="52"/>
  <c r="J271" i="52"/>
  <c r="I271" i="52"/>
  <c r="P269" i="52"/>
  <c r="L269" i="52"/>
  <c r="K269" i="52"/>
  <c r="J269" i="52"/>
  <c r="I269" i="52"/>
  <c r="P267" i="52"/>
  <c r="O267" i="52"/>
  <c r="N267" i="52"/>
  <c r="M267" i="52"/>
  <c r="L267" i="52"/>
  <c r="K267" i="52"/>
  <c r="J267" i="52"/>
  <c r="I267" i="52"/>
  <c r="P265" i="52"/>
  <c r="O265" i="52"/>
  <c r="N265" i="52"/>
  <c r="M265" i="52"/>
  <c r="L265" i="52"/>
  <c r="K265" i="52"/>
  <c r="J265" i="52"/>
  <c r="I265" i="52"/>
  <c r="P263" i="52"/>
  <c r="O263" i="52"/>
  <c r="N263" i="52"/>
  <c r="M263" i="52"/>
  <c r="L263" i="52"/>
  <c r="K263" i="52"/>
  <c r="J263" i="52"/>
  <c r="I263" i="52"/>
  <c r="P261" i="52"/>
  <c r="O261" i="52"/>
  <c r="N261" i="52"/>
  <c r="M261" i="52"/>
  <c r="L261" i="52"/>
  <c r="K261" i="52"/>
  <c r="J261" i="52"/>
  <c r="I261" i="52"/>
  <c r="P259" i="52"/>
  <c r="O259" i="52"/>
  <c r="N259" i="52"/>
  <c r="M259" i="52"/>
  <c r="L259" i="52"/>
  <c r="K259" i="52"/>
  <c r="J259" i="52"/>
  <c r="I259" i="52"/>
  <c r="P257" i="52"/>
  <c r="O257" i="52"/>
  <c r="N257" i="52"/>
  <c r="M257" i="52"/>
  <c r="L257" i="52"/>
  <c r="K257" i="52"/>
  <c r="J257" i="52"/>
  <c r="I257" i="52"/>
  <c r="P255" i="52"/>
  <c r="O255" i="52"/>
  <c r="N255" i="52"/>
  <c r="M255" i="52"/>
  <c r="L255" i="52"/>
  <c r="K255" i="52"/>
  <c r="J255" i="52"/>
  <c r="I255" i="52"/>
  <c r="P253" i="52"/>
  <c r="O253" i="52"/>
  <c r="N253" i="52"/>
  <c r="M253" i="52"/>
  <c r="L253" i="52"/>
  <c r="K253" i="52"/>
  <c r="J253" i="52"/>
  <c r="I253" i="52"/>
  <c r="P251" i="52"/>
  <c r="O251" i="52"/>
  <c r="N251" i="52"/>
  <c r="M251" i="52"/>
  <c r="L251" i="52"/>
  <c r="K251" i="52"/>
  <c r="J251" i="52"/>
  <c r="I251" i="52"/>
  <c r="P249" i="52"/>
  <c r="O249" i="52"/>
  <c r="N249" i="52"/>
  <c r="M249" i="52"/>
  <c r="L249" i="52"/>
  <c r="K249" i="52"/>
  <c r="J249" i="52"/>
  <c r="I249" i="52"/>
  <c r="P247" i="52"/>
  <c r="O247" i="52"/>
  <c r="N247" i="52"/>
  <c r="M247" i="52"/>
  <c r="L247" i="52"/>
  <c r="K247" i="52"/>
  <c r="J247" i="52"/>
  <c r="I247" i="52"/>
  <c r="P245" i="52"/>
  <c r="O245" i="52"/>
  <c r="N245" i="52"/>
  <c r="M245" i="52"/>
  <c r="L245" i="52"/>
  <c r="K245" i="52"/>
  <c r="J245" i="52"/>
  <c r="I245" i="52"/>
  <c r="P243" i="52"/>
  <c r="O243" i="52"/>
  <c r="N243" i="52"/>
  <c r="M243" i="52"/>
  <c r="L243" i="52"/>
  <c r="K243" i="52"/>
  <c r="J243" i="52"/>
  <c r="I243" i="52"/>
  <c r="O241" i="52"/>
  <c r="N241" i="52"/>
  <c r="M241" i="52"/>
  <c r="L241" i="52"/>
  <c r="K241" i="52"/>
  <c r="J241" i="52"/>
  <c r="I241" i="52"/>
  <c r="P239" i="52"/>
  <c r="O239" i="52"/>
  <c r="N239" i="52"/>
  <c r="M239" i="52"/>
  <c r="L239" i="52"/>
  <c r="K239" i="52"/>
  <c r="J239" i="52"/>
  <c r="P237" i="52"/>
  <c r="O237" i="52"/>
  <c r="N237" i="52"/>
  <c r="M237" i="52"/>
  <c r="L237" i="52"/>
  <c r="K237" i="52"/>
  <c r="J237" i="52"/>
  <c r="I237" i="52"/>
  <c r="P235" i="52"/>
  <c r="O235" i="52"/>
  <c r="N235" i="52"/>
  <c r="M235" i="52"/>
  <c r="L235" i="52"/>
  <c r="K235" i="52"/>
  <c r="J235" i="52"/>
  <c r="I235" i="52"/>
  <c r="P233" i="52"/>
  <c r="O233" i="52"/>
  <c r="N233" i="52"/>
  <c r="L233" i="52"/>
  <c r="K233" i="52"/>
  <c r="J233" i="52"/>
  <c r="I233" i="52"/>
  <c r="P229" i="52"/>
  <c r="O229" i="52"/>
  <c r="N229" i="52"/>
  <c r="K229" i="52"/>
  <c r="J229" i="52"/>
  <c r="I229" i="52"/>
  <c r="P225" i="52"/>
  <c r="O225" i="52"/>
  <c r="N225" i="52"/>
  <c r="K225" i="52"/>
  <c r="I225" i="52"/>
  <c r="N223" i="52"/>
  <c r="M223" i="52"/>
  <c r="L223" i="52"/>
  <c r="K223" i="52"/>
  <c r="O221" i="52"/>
  <c r="N221" i="52"/>
  <c r="M221" i="52"/>
  <c r="K221" i="52"/>
  <c r="P219" i="52"/>
  <c r="O219" i="52"/>
  <c r="N219" i="52"/>
  <c r="M219" i="52"/>
  <c r="L219" i="52"/>
  <c r="K219" i="52"/>
  <c r="P217" i="52"/>
  <c r="O217" i="52"/>
  <c r="N217" i="52"/>
  <c r="M217" i="52"/>
  <c r="L217" i="52"/>
  <c r="K217" i="52"/>
  <c r="J217" i="52"/>
  <c r="P215" i="52"/>
  <c r="O215" i="52"/>
  <c r="N215" i="52"/>
  <c r="M215" i="52"/>
  <c r="L215" i="52"/>
  <c r="K215" i="52"/>
  <c r="J215" i="52"/>
  <c r="I215" i="52"/>
  <c r="P209" i="52"/>
  <c r="O209" i="52"/>
  <c r="N209" i="52"/>
  <c r="M209" i="52"/>
  <c r="K209" i="52"/>
  <c r="J209" i="52"/>
  <c r="I209" i="52"/>
  <c r="P207" i="52"/>
  <c r="O207" i="52"/>
  <c r="N207" i="52"/>
  <c r="M207" i="52"/>
  <c r="K207" i="52"/>
  <c r="J207" i="52"/>
  <c r="I207" i="52"/>
  <c r="P205" i="52"/>
  <c r="O205" i="52"/>
  <c r="N205" i="52"/>
  <c r="M205" i="52"/>
  <c r="L205" i="52"/>
  <c r="K205" i="52"/>
  <c r="J205" i="52"/>
  <c r="I205" i="52"/>
  <c r="P203" i="52"/>
  <c r="O203" i="52"/>
  <c r="N203" i="52"/>
  <c r="M203" i="52"/>
  <c r="L203" i="52"/>
  <c r="K203" i="52"/>
  <c r="J203" i="52"/>
  <c r="I203" i="52"/>
  <c r="P201" i="52"/>
  <c r="O201" i="52"/>
  <c r="N201" i="52"/>
  <c r="M201" i="52"/>
  <c r="L201" i="52"/>
  <c r="K201" i="52"/>
  <c r="J201" i="52"/>
  <c r="I201" i="52"/>
  <c r="P199" i="52"/>
  <c r="O199" i="52"/>
  <c r="N199" i="52"/>
  <c r="M199" i="52"/>
  <c r="L199" i="52"/>
  <c r="K199" i="52"/>
  <c r="J199" i="52"/>
  <c r="I199" i="52"/>
  <c r="P197" i="52"/>
  <c r="O197" i="52"/>
  <c r="N197" i="52"/>
  <c r="M197" i="52"/>
  <c r="K197" i="52"/>
  <c r="J197" i="52"/>
  <c r="I197" i="52"/>
  <c r="P195" i="52"/>
  <c r="O195" i="52"/>
  <c r="N195" i="52"/>
  <c r="M195" i="52"/>
  <c r="L195" i="52"/>
  <c r="K195" i="52"/>
  <c r="J195" i="52"/>
  <c r="I195" i="52"/>
  <c r="P193" i="52"/>
  <c r="O193" i="52"/>
  <c r="N193" i="52"/>
  <c r="M193" i="52"/>
  <c r="L193" i="52"/>
  <c r="K193" i="52"/>
  <c r="J193" i="52"/>
  <c r="I193" i="52"/>
  <c r="P191" i="52"/>
  <c r="O191" i="52"/>
  <c r="N191" i="52"/>
  <c r="M191" i="52"/>
  <c r="L191" i="52"/>
  <c r="K191" i="52"/>
  <c r="J191" i="52"/>
  <c r="I191" i="52"/>
  <c r="P189" i="52"/>
  <c r="O189" i="52"/>
  <c r="N189" i="52"/>
  <c r="K189" i="52"/>
  <c r="J189" i="52"/>
  <c r="I189" i="52"/>
  <c r="O187" i="52"/>
  <c r="N187" i="52"/>
  <c r="M187" i="52"/>
  <c r="L187" i="52"/>
  <c r="K187" i="52"/>
  <c r="J187" i="52"/>
  <c r="I187" i="52"/>
  <c r="P185" i="52"/>
  <c r="O185" i="52"/>
  <c r="L185" i="52"/>
  <c r="K185" i="52"/>
  <c r="J185" i="52"/>
  <c r="I185" i="52"/>
  <c r="P183" i="52"/>
  <c r="O183" i="52"/>
  <c r="N183" i="52"/>
  <c r="L183" i="52"/>
  <c r="K183" i="52"/>
  <c r="J183" i="52"/>
  <c r="I183" i="52"/>
  <c r="P181" i="52"/>
  <c r="O181" i="52"/>
  <c r="N181" i="52"/>
  <c r="L181" i="52"/>
  <c r="K181" i="52"/>
  <c r="J181" i="52"/>
  <c r="I181" i="52"/>
  <c r="P179" i="52"/>
  <c r="O179" i="52"/>
  <c r="N179" i="52"/>
  <c r="M179" i="52"/>
  <c r="L179" i="52"/>
  <c r="K179" i="52"/>
  <c r="J179" i="52"/>
  <c r="I179" i="52"/>
  <c r="P177" i="52"/>
  <c r="O177" i="52"/>
  <c r="N177" i="52"/>
  <c r="K177" i="52"/>
  <c r="J177" i="52"/>
  <c r="I177" i="52"/>
  <c r="P175" i="52"/>
  <c r="O175" i="52"/>
  <c r="N175" i="52"/>
  <c r="M175" i="52"/>
  <c r="L175" i="52"/>
  <c r="K175" i="52"/>
  <c r="J175" i="52"/>
  <c r="I175" i="52"/>
  <c r="P173" i="52"/>
  <c r="O173" i="52"/>
  <c r="N173" i="52"/>
  <c r="M173" i="52"/>
  <c r="L173" i="52"/>
  <c r="K173" i="52"/>
  <c r="J173" i="52"/>
  <c r="I173" i="52"/>
  <c r="P171" i="52"/>
  <c r="O171" i="52"/>
  <c r="N171" i="52"/>
  <c r="M171" i="52"/>
  <c r="L171" i="52"/>
  <c r="K171" i="52"/>
  <c r="J171" i="52"/>
  <c r="I171" i="52"/>
  <c r="P169" i="52"/>
  <c r="O169" i="52"/>
  <c r="N169" i="52"/>
  <c r="M169" i="52"/>
  <c r="L169" i="52"/>
  <c r="K169" i="52"/>
  <c r="J169" i="52"/>
  <c r="I169" i="52"/>
  <c r="L16" i="52"/>
  <c r="AH213" i="52" l="1"/>
  <c r="AI213" i="52"/>
  <c r="K315" i="52"/>
  <c r="L177" i="52"/>
  <c r="L72" i="52"/>
  <c r="M231" i="52" s="1"/>
  <c r="L231" i="52"/>
  <c r="M72" i="52" l="1"/>
  <c r="N72" i="52" s="1"/>
  <c r="O72" i="52" s="1"/>
  <c r="P72" i="52" s="1"/>
  <c r="Q72" i="52" s="1"/>
  <c r="R72" i="52" s="1"/>
  <c r="S72" i="52" s="1"/>
  <c r="T72" i="52" s="1"/>
  <c r="U72" i="52" s="1"/>
  <c r="V72" i="52" s="1"/>
  <c r="W72" i="52" s="1"/>
  <c r="X72" i="52" s="1"/>
  <c r="Y72" i="52" s="1"/>
  <c r="AJ72" i="52" s="1"/>
  <c r="AK353" i="52" l="1"/>
  <c r="H345" i="52"/>
  <c r="J345" i="52"/>
  <c r="K345" i="52"/>
  <c r="O345" i="52"/>
  <c r="Q345" i="52"/>
  <c r="R345" i="52"/>
  <c r="T345" i="52"/>
  <c r="X345" i="52"/>
  <c r="Y345" i="52"/>
  <c r="AD345" i="52"/>
  <c r="AE345" i="52"/>
  <c r="AF345" i="52"/>
  <c r="AJ345" i="52"/>
  <c r="H346" i="52"/>
  <c r="I346" i="52"/>
  <c r="J346" i="52"/>
  <c r="K346" i="52"/>
  <c r="L346" i="52"/>
  <c r="N346" i="52"/>
  <c r="O346" i="52"/>
  <c r="P346" i="52"/>
  <c r="Q346" i="52"/>
  <c r="R346" i="52"/>
  <c r="U346" i="52"/>
  <c r="V346" i="52"/>
  <c r="W346" i="52"/>
  <c r="X346" i="52"/>
  <c r="Y346" i="52"/>
  <c r="Z346" i="52"/>
  <c r="AA346" i="52"/>
  <c r="AE346" i="52"/>
  <c r="AF346" i="52"/>
  <c r="AJ346" i="52"/>
  <c r="H347" i="52"/>
  <c r="I347" i="52"/>
  <c r="J347" i="52"/>
  <c r="K347" i="52"/>
  <c r="L347" i="52"/>
  <c r="M347" i="52"/>
  <c r="Q347" i="52"/>
  <c r="R347" i="52"/>
  <c r="S347" i="52"/>
  <c r="T347" i="52"/>
  <c r="U347" i="52"/>
  <c r="V347" i="52"/>
  <c r="W347" i="52"/>
  <c r="X347" i="52"/>
  <c r="Y347" i="52"/>
  <c r="Z347" i="52"/>
  <c r="AA347" i="52"/>
  <c r="AC347" i="52"/>
  <c r="AD347" i="52"/>
  <c r="AE347" i="52"/>
  <c r="AF347" i="52"/>
  <c r="AH347" i="52"/>
  <c r="AI347" i="52"/>
  <c r="AJ347" i="52"/>
  <c r="H348" i="52"/>
  <c r="I348" i="52"/>
  <c r="J348" i="52"/>
  <c r="K348" i="52"/>
  <c r="L348" i="52"/>
  <c r="M348" i="52"/>
  <c r="N348" i="52"/>
  <c r="O348" i="52"/>
  <c r="Q348" i="52"/>
  <c r="R348" i="52"/>
  <c r="S348" i="52"/>
  <c r="T348" i="52"/>
  <c r="U348" i="52"/>
  <c r="V348" i="52"/>
  <c r="W348" i="52"/>
  <c r="X348" i="52"/>
  <c r="Y348" i="52"/>
  <c r="Z348" i="52"/>
  <c r="AA348" i="52"/>
  <c r="AD348" i="52"/>
  <c r="AE348" i="52"/>
  <c r="AF348" i="52"/>
  <c r="AH348" i="52"/>
  <c r="AI348" i="52"/>
  <c r="AJ348" i="52"/>
  <c r="H349" i="52"/>
  <c r="I349" i="52"/>
  <c r="J349" i="52"/>
  <c r="K349" i="52"/>
  <c r="L349" i="52"/>
  <c r="M349" i="52"/>
  <c r="N349" i="52"/>
  <c r="O349" i="52"/>
  <c r="P349" i="52"/>
  <c r="Q349" i="52"/>
  <c r="R349" i="52"/>
  <c r="S349" i="52"/>
  <c r="T349" i="52"/>
  <c r="U349" i="52"/>
  <c r="V349" i="52"/>
  <c r="W349" i="52"/>
  <c r="X349" i="52"/>
  <c r="Y349" i="52"/>
  <c r="Z349" i="52"/>
  <c r="AA349" i="52"/>
  <c r="AB349" i="52"/>
  <c r="AC349" i="52"/>
  <c r="AD349" i="52"/>
  <c r="AE349" i="52"/>
  <c r="AF349" i="52"/>
  <c r="AG349" i="52"/>
  <c r="AH349" i="52"/>
  <c r="AJ349" i="52"/>
  <c r="H350" i="52"/>
  <c r="I350" i="52"/>
  <c r="J350" i="52"/>
  <c r="K350" i="52"/>
  <c r="L350" i="52"/>
  <c r="M350" i="52"/>
  <c r="N350" i="52"/>
  <c r="O350" i="52"/>
  <c r="P350" i="52"/>
  <c r="Q350" i="52"/>
  <c r="R350" i="52"/>
  <c r="S350" i="52"/>
  <c r="T350" i="52"/>
  <c r="U350" i="52"/>
  <c r="V350" i="52"/>
  <c r="W350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J350" i="52"/>
  <c r="H351" i="52"/>
  <c r="I351" i="52"/>
  <c r="J351" i="52"/>
  <c r="K351" i="52"/>
  <c r="L351" i="52"/>
  <c r="M351" i="52"/>
  <c r="N351" i="52"/>
  <c r="O351" i="52"/>
  <c r="P351" i="52"/>
  <c r="Q351" i="52"/>
  <c r="R351" i="52"/>
  <c r="S351" i="52"/>
  <c r="T351" i="52"/>
  <c r="U351" i="52"/>
  <c r="V351" i="52"/>
  <c r="X351" i="52"/>
  <c r="Y351" i="52"/>
  <c r="Z351" i="52"/>
  <c r="AA351" i="52"/>
  <c r="AB351" i="52"/>
  <c r="AC351" i="52"/>
  <c r="AD351" i="52"/>
  <c r="AE351" i="52"/>
  <c r="AF351" i="52"/>
  <c r="AG351" i="52"/>
  <c r="AH351" i="52"/>
  <c r="AI351" i="52"/>
  <c r="AJ351" i="52"/>
  <c r="J352" i="52"/>
  <c r="K352" i="52"/>
  <c r="L352" i="52"/>
  <c r="M352" i="52"/>
  <c r="N352" i="52"/>
  <c r="O352" i="52"/>
  <c r="Q352" i="52"/>
  <c r="R352" i="52"/>
  <c r="S352" i="52"/>
  <c r="T352" i="52"/>
  <c r="U352" i="52"/>
  <c r="V352" i="52"/>
  <c r="W352" i="52"/>
  <c r="X352" i="52"/>
  <c r="Y352" i="52"/>
  <c r="Z352" i="52"/>
  <c r="AA352" i="52"/>
  <c r="AB352" i="52"/>
  <c r="AC352" i="52"/>
  <c r="AD352" i="52"/>
  <c r="AE352" i="52"/>
  <c r="AF352" i="52"/>
  <c r="AG352" i="52"/>
  <c r="AH352" i="52"/>
  <c r="AI352" i="52"/>
  <c r="AJ352" i="52"/>
  <c r="G351" i="52"/>
  <c r="G350" i="52"/>
  <c r="G349" i="52"/>
  <c r="G348" i="52"/>
  <c r="G347" i="52"/>
  <c r="G346" i="52"/>
  <c r="G345" i="52"/>
  <c r="H344" i="52"/>
  <c r="H343" i="52"/>
  <c r="I343" i="52"/>
  <c r="J343" i="52"/>
  <c r="K343" i="52"/>
  <c r="L343" i="52"/>
  <c r="M343" i="52"/>
  <c r="N343" i="52"/>
  <c r="O343" i="52"/>
  <c r="P343" i="52"/>
  <c r="Q343" i="52"/>
  <c r="R343" i="52"/>
  <c r="S343" i="52"/>
  <c r="T343" i="52"/>
  <c r="U343" i="52"/>
  <c r="V343" i="52"/>
  <c r="W343" i="52"/>
  <c r="X343" i="52"/>
  <c r="Y343" i="52"/>
  <c r="Z343" i="52"/>
  <c r="AA343" i="52"/>
  <c r="AB343" i="52"/>
  <c r="AC343" i="52"/>
  <c r="AD343" i="52"/>
  <c r="AE343" i="52"/>
  <c r="AF343" i="52"/>
  <c r="AG343" i="52"/>
  <c r="AH343" i="52"/>
  <c r="AI343" i="52"/>
  <c r="AJ343" i="52"/>
  <c r="AK343" i="52"/>
  <c r="I344" i="52"/>
  <c r="J344" i="52"/>
  <c r="K344" i="52"/>
  <c r="L344" i="52"/>
  <c r="M344" i="52"/>
  <c r="N344" i="52"/>
  <c r="O344" i="52"/>
  <c r="P344" i="52"/>
  <c r="Q344" i="52"/>
  <c r="R344" i="52"/>
  <c r="S344" i="52"/>
  <c r="T344" i="52"/>
  <c r="U344" i="52"/>
  <c r="V344" i="52"/>
  <c r="W344" i="52"/>
  <c r="X344" i="52"/>
  <c r="Y344" i="52"/>
  <c r="Z344" i="52"/>
  <c r="AA344" i="52"/>
  <c r="AB344" i="52"/>
  <c r="AC344" i="52"/>
  <c r="AD344" i="52"/>
  <c r="AE344" i="52"/>
  <c r="AF344" i="52"/>
  <c r="AG344" i="52"/>
  <c r="AH344" i="52"/>
  <c r="AI344" i="52"/>
  <c r="AJ344" i="52"/>
  <c r="AK344" i="52"/>
  <c r="G344" i="52"/>
  <c r="G343" i="52"/>
  <c r="K353" i="52" l="1"/>
  <c r="R353" i="52"/>
  <c r="J353" i="52"/>
  <c r="Q353" i="52"/>
  <c r="Y353" i="52"/>
  <c r="X353" i="52"/>
  <c r="AJ353" i="52"/>
  <c r="AF353" i="52"/>
  <c r="AE353" i="52"/>
  <c r="G152" i="52"/>
  <c r="H152" i="52" s="1"/>
  <c r="G150" i="52"/>
  <c r="H150" i="52" s="1"/>
  <c r="I150" i="52" s="1"/>
  <c r="J150" i="52" s="1"/>
  <c r="K150" i="52" s="1"/>
  <c r="L150" i="52" s="1"/>
  <c r="M150" i="52" s="1"/>
  <c r="N150" i="52" s="1"/>
  <c r="O150" i="52" s="1"/>
  <c r="H148" i="52"/>
  <c r="I148" i="52" s="1"/>
  <c r="J148" i="52" s="1"/>
  <c r="K148" i="52" s="1"/>
  <c r="L148" i="52" s="1"/>
  <c r="M148" i="52" s="1"/>
  <c r="N148" i="52" s="1"/>
  <c r="O148" i="52" s="1"/>
  <c r="G148" i="52"/>
  <c r="G146" i="52"/>
  <c r="H146" i="52" s="1"/>
  <c r="I146" i="52" s="1"/>
  <c r="J146" i="52" s="1"/>
  <c r="K146" i="52" s="1"/>
  <c r="L146" i="52" s="1"/>
  <c r="M146" i="52" s="1"/>
  <c r="G144" i="52"/>
  <c r="H144" i="52" s="1"/>
  <c r="I144" i="52" s="1"/>
  <c r="J144" i="52" s="1"/>
  <c r="K144" i="52" s="1"/>
  <c r="L144" i="52" s="1"/>
  <c r="M144" i="52" s="1"/>
  <c r="N144" i="52" s="1"/>
  <c r="O143" i="52" s="1"/>
  <c r="G142" i="52"/>
  <c r="H142" i="52" s="1"/>
  <c r="I142" i="52" s="1"/>
  <c r="J142" i="52" s="1"/>
  <c r="K142" i="52" s="1"/>
  <c r="L142" i="52" s="1"/>
  <c r="M142" i="52" s="1"/>
  <c r="N142" i="52" s="1"/>
  <c r="O141" i="52" s="1"/>
  <c r="G140" i="52"/>
  <c r="H140" i="52" s="1"/>
  <c r="I140" i="52" s="1"/>
  <c r="J140" i="52" s="1"/>
  <c r="K140" i="52" s="1"/>
  <c r="L140" i="52" s="1"/>
  <c r="M140" i="52" s="1"/>
  <c r="N140" i="52" s="1"/>
  <c r="O140" i="52" s="1"/>
  <c r="G138" i="52"/>
  <c r="H138" i="52" s="1"/>
  <c r="I138" i="52" s="1"/>
  <c r="J138" i="52" s="1"/>
  <c r="K138" i="52" s="1"/>
  <c r="L138" i="52" s="1"/>
  <c r="M138" i="52" s="1"/>
  <c r="N138" i="52" s="1"/>
  <c r="O138" i="52" s="1"/>
  <c r="G136" i="52"/>
  <c r="H136" i="52" s="1"/>
  <c r="I136" i="52" s="1"/>
  <c r="J136" i="52" s="1"/>
  <c r="K136" i="52" s="1"/>
  <c r="L136" i="52" s="1"/>
  <c r="M136" i="52" s="1"/>
  <c r="N136" i="52" s="1"/>
  <c r="O136" i="52" s="1"/>
  <c r="G134" i="52"/>
  <c r="H134" i="52" s="1"/>
  <c r="I134" i="52" s="1"/>
  <c r="J134" i="52" s="1"/>
  <c r="K134" i="52" s="1"/>
  <c r="L134" i="52" s="1"/>
  <c r="M134" i="52" s="1"/>
  <c r="N134" i="52" s="1"/>
  <c r="O133" i="52" s="1"/>
  <c r="G132" i="52"/>
  <c r="H132" i="52" s="1"/>
  <c r="I132" i="52" s="1"/>
  <c r="J132" i="52" s="1"/>
  <c r="K132" i="52" s="1"/>
  <c r="L132" i="52" s="1"/>
  <c r="M132" i="52" s="1"/>
  <c r="N132" i="52" s="1"/>
  <c r="O131" i="52" s="1"/>
  <c r="G130" i="52"/>
  <c r="H130" i="52" s="1"/>
  <c r="I130" i="52" s="1"/>
  <c r="J130" i="52" s="1"/>
  <c r="K130" i="52" s="1"/>
  <c r="L130" i="52" s="1"/>
  <c r="M130" i="52" s="1"/>
  <c r="G128" i="52"/>
  <c r="H128" i="52" s="1"/>
  <c r="I128" i="52" s="1"/>
  <c r="J128" i="52" s="1"/>
  <c r="K128" i="52" s="1"/>
  <c r="L128" i="52" s="1"/>
  <c r="M128" i="52" s="1"/>
  <c r="N128" i="52" s="1"/>
  <c r="O128" i="52" s="1"/>
  <c r="P128" i="52" s="1"/>
  <c r="Q128" i="52" s="1"/>
  <c r="R128" i="52" s="1"/>
  <c r="S128" i="52" s="1"/>
  <c r="T128" i="52" s="1"/>
  <c r="U128" i="52" s="1"/>
  <c r="V128" i="52" s="1"/>
  <c r="W128" i="52" s="1"/>
  <c r="X128" i="52" s="1"/>
  <c r="Y128" i="52" s="1"/>
  <c r="AJ128" i="52" s="1"/>
  <c r="G126" i="52"/>
  <c r="H126" i="52" s="1"/>
  <c r="I126" i="52" s="1"/>
  <c r="J126" i="52" s="1"/>
  <c r="K126" i="52" s="1"/>
  <c r="L126" i="52" s="1"/>
  <c r="M126" i="52" s="1"/>
  <c r="N126" i="52" s="1"/>
  <c r="O126" i="52" s="1"/>
  <c r="P126" i="52" s="1"/>
  <c r="Q126" i="52" s="1"/>
  <c r="R126" i="52" s="1"/>
  <c r="S126" i="52" s="1"/>
  <c r="T126" i="52" s="1"/>
  <c r="U126" i="52" s="1"/>
  <c r="V126" i="52" s="1"/>
  <c r="W126" i="52" s="1"/>
  <c r="X126" i="52" s="1"/>
  <c r="Y126" i="52" s="1"/>
  <c r="Q124" i="52"/>
  <c r="R124" i="52" s="1"/>
  <c r="S124" i="52" s="1"/>
  <c r="T124" i="52" s="1"/>
  <c r="U124" i="52" s="1"/>
  <c r="V124" i="52" s="1"/>
  <c r="W124" i="52" s="1"/>
  <c r="X124" i="52" s="1"/>
  <c r="Y124" i="52" s="1"/>
  <c r="AJ124" i="52" s="1"/>
  <c r="G124" i="52"/>
  <c r="H124" i="52" s="1"/>
  <c r="I124" i="52" s="1"/>
  <c r="J124" i="52" s="1"/>
  <c r="K124" i="52" s="1"/>
  <c r="L124" i="52" s="1"/>
  <c r="M124" i="52" s="1"/>
  <c r="N124" i="52" s="1"/>
  <c r="O124" i="52" s="1"/>
  <c r="P124" i="52" s="1"/>
  <c r="G122" i="52"/>
  <c r="H122" i="52" s="1"/>
  <c r="I122" i="52" s="1"/>
  <c r="J122" i="52" s="1"/>
  <c r="K122" i="52" s="1"/>
  <c r="L122" i="52" s="1"/>
  <c r="M122" i="52" s="1"/>
  <c r="N122" i="52" s="1"/>
  <c r="O122" i="52" s="1"/>
  <c r="P122" i="52" s="1"/>
  <c r="Q122" i="52" s="1"/>
  <c r="R122" i="52" s="1"/>
  <c r="S122" i="52" s="1"/>
  <c r="T122" i="52" s="1"/>
  <c r="U122" i="52" s="1"/>
  <c r="V122" i="52" s="1"/>
  <c r="W122" i="52" s="1"/>
  <c r="X122" i="52" s="1"/>
  <c r="Y122" i="52" s="1"/>
  <c r="G120" i="52"/>
  <c r="H120" i="52" s="1"/>
  <c r="I120" i="52" s="1"/>
  <c r="J120" i="52" s="1"/>
  <c r="K120" i="52" s="1"/>
  <c r="L120" i="52" s="1"/>
  <c r="M120" i="52" s="1"/>
  <c r="N120" i="52" s="1"/>
  <c r="O120" i="52" s="1"/>
  <c r="P120" i="52" s="1"/>
  <c r="Q120" i="52" s="1"/>
  <c r="R120" i="52" s="1"/>
  <c r="S120" i="52" s="1"/>
  <c r="T120" i="52" s="1"/>
  <c r="U120" i="52" s="1"/>
  <c r="V120" i="52" s="1"/>
  <c r="W120" i="52" s="1"/>
  <c r="X120" i="52" s="1"/>
  <c r="Y120" i="52" s="1"/>
  <c r="G118" i="52"/>
  <c r="H118" i="52" s="1"/>
  <c r="G116" i="52"/>
  <c r="H116" i="52" s="1"/>
  <c r="G114" i="52"/>
  <c r="H114" i="52" s="1"/>
  <c r="G112" i="52"/>
  <c r="H112" i="52" s="1"/>
  <c r="I112" i="52" s="1"/>
  <c r="J112" i="52" s="1"/>
  <c r="K112" i="52" s="1"/>
  <c r="L112" i="52" s="1"/>
  <c r="M112" i="52" s="1"/>
  <c r="N112" i="52" s="1"/>
  <c r="O112" i="52" s="1"/>
  <c r="P112" i="52" s="1"/>
  <c r="Q112" i="52" s="1"/>
  <c r="R112" i="52" s="1"/>
  <c r="S112" i="52" s="1"/>
  <c r="T112" i="52" s="1"/>
  <c r="U112" i="52" s="1"/>
  <c r="V112" i="52" s="1"/>
  <c r="W112" i="52" s="1"/>
  <c r="X112" i="52" s="1"/>
  <c r="Y112" i="52" s="1"/>
  <c r="AJ112" i="52" s="1"/>
  <c r="G110" i="52"/>
  <c r="H110" i="52" s="1"/>
  <c r="G108" i="52"/>
  <c r="H108" i="52" s="1"/>
  <c r="G106" i="52"/>
  <c r="H106" i="52" s="1"/>
  <c r="G104" i="52"/>
  <c r="H104" i="52" s="1"/>
  <c r="H102" i="52"/>
  <c r="I102" i="52" s="1"/>
  <c r="J102" i="52" s="1"/>
  <c r="K102" i="52" s="1"/>
  <c r="L102" i="52" s="1"/>
  <c r="M102" i="52" s="1"/>
  <c r="N102" i="52" s="1"/>
  <c r="O102" i="52" s="1"/>
  <c r="G102" i="52"/>
  <c r="Q98" i="52"/>
  <c r="R98" i="52" s="1"/>
  <c r="S98" i="52" s="1"/>
  <c r="T98" i="52" s="1"/>
  <c r="U98" i="52" s="1"/>
  <c r="V98" i="52" s="1"/>
  <c r="W98" i="52" s="1"/>
  <c r="X98" i="52" s="1"/>
  <c r="Y98" i="52" s="1"/>
  <c r="AJ98" i="52" s="1"/>
  <c r="H98" i="52"/>
  <c r="I98" i="52" s="1"/>
  <c r="J98" i="52" s="1"/>
  <c r="K98" i="52" s="1"/>
  <c r="L98" i="52" s="1"/>
  <c r="M98" i="52" s="1"/>
  <c r="N98" i="52" s="1"/>
  <c r="O98" i="52" s="1"/>
  <c r="P98" i="52" s="1"/>
  <c r="G98" i="52"/>
  <c r="H96" i="52"/>
  <c r="I96" i="52" s="1"/>
  <c r="J96" i="52" s="1"/>
  <c r="K96" i="52" s="1"/>
  <c r="L96" i="52" s="1"/>
  <c r="M96" i="52" s="1"/>
  <c r="N96" i="52" s="1"/>
  <c r="O96" i="52" s="1"/>
  <c r="P96" i="52" s="1"/>
  <c r="Q96" i="52" s="1"/>
  <c r="R96" i="52" s="1"/>
  <c r="S96" i="52" s="1"/>
  <c r="T96" i="52" s="1"/>
  <c r="U96" i="52" s="1"/>
  <c r="V96" i="52" s="1"/>
  <c r="G96" i="52"/>
  <c r="G80" i="52"/>
  <c r="H80" i="52" s="1"/>
  <c r="G78" i="52"/>
  <c r="H78" i="52" s="1"/>
  <c r="I78" i="52" s="1"/>
  <c r="J78" i="52" s="1"/>
  <c r="K78" i="52" s="1"/>
  <c r="L78" i="52" s="1"/>
  <c r="G76" i="52"/>
  <c r="H76" i="52" s="1"/>
  <c r="G74" i="52"/>
  <c r="H74" i="52" s="1"/>
  <c r="I74" i="52" s="1"/>
  <c r="J74" i="52" s="1"/>
  <c r="K74" i="52" s="1"/>
  <c r="L74" i="52" s="1"/>
  <c r="M74" i="52" s="1"/>
  <c r="N74" i="52" s="1"/>
  <c r="O74" i="52" s="1"/>
  <c r="P74" i="52" s="1"/>
  <c r="Q74" i="52" s="1"/>
  <c r="R74" i="52" s="1"/>
  <c r="S74" i="52" s="1"/>
  <c r="T74" i="52" s="1"/>
  <c r="U74" i="52" s="1"/>
  <c r="V74" i="52" s="1"/>
  <c r="W74" i="52" s="1"/>
  <c r="X74" i="52" s="1"/>
  <c r="Y74" i="52" s="1"/>
  <c r="AJ74" i="52" s="1"/>
  <c r="G70" i="52"/>
  <c r="H70" i="52" s="1"/>
  <c r="I70" i="52" s="1"/>
  <c r="J70" i="52" s="1"/>
  <c r="K70" i="52" s="1"/>
  <c r="G68" i="52"/>
  <c r="H68" i="52" s="1"/>
  <c r="G66" i="52"/>
  <c r="H66" i="52" s="1"/>
  <c r="I66" i="52" s="1"/>
  <c r="J66" i="52" s="1"/>
  <c r="K66" i="52" s="1"/>
  <c r="G64" i="52"/>
  <c r="H64" i="52" s="1"/>
  <c r="I64" i="52" s="1"/>
  <c r="J64" i="52" s="1"/>
  <c r="K64" i="52" s="1"/>
  <c r="L64" i="52" s="1"/>
  <c r="M64" i="52" s="1"/>
  <c r="N64" i="52" s="1"/>
  <c r="O64" i="52" s="1"/>
  <c r="G62" i="52"/>
  <c r="H62" i="52" s="1"/>
  <c r="I62" i="52" s="1"/>
  <c r="J62" i="52" s="1"/>
  <c r="K62" i="52" s="1"/>
  <c r="G60" i="52"/>
  <c r="H60" i="52" s="1"/>
  <c r="G58" i="52"/>
  <c r="H58" i="52" s="1"/>
  <c r="G56" i="52"/>
  <c r="H56" i="52" s="1"/>
  <c r="G54" i="52"/>
  <c r="H54" i="52" s="1"/>
  <c r="I54" i="52" s="1"/>
  <c r="J54" i="52" s="1"/>
  <c r="K54" i="52" s="1"/>
  <c r="L54" i="52" s="1"/>
  <c r="M54" i="52" s="1"/>
  <c r="N54" i="52" s="1"/>
  <c r="O54" i="52" s="1"/>
  <c r="P54" i="52" s="1"/>
  <c r="Q54" i="52" s="1"/>
  <c r="R54" i="52" s="1"/>
  <c r="S54" i="52" s="1"/>
  <c r="T54" i="52" s="1"/>
  <c r="U54" i="52" s="1"/>
  <c r="V54" i="52" s="1"/>
  <c r="W54" i="52" s="1"/>
  <c r="X54" i="52" s="1"/>
  <c r="Y54" i="52" s="1"/>
  <c r="AJ54" i="52" s="1"/>
  <c r="G52" i="52"/>
  <c r="H52" i="52" s="1"/>
  <c r="I52" i="52" s="1"/>
  <c r="G50" i="52"/>
  <c r="H50" i="52" s="1"/>
  <c r="I50" i="52" s="1"/>
  <c r="G47" i="52"/>
  <c r="H47" i="52" s="1"/>
  <c r="I47" i="52" s="1"/>
  <c r="J47" i="52" s="1"/>
  <c r="K47" i="52" s="1"/>
  <c r="Q45" i="52"/>
  <c r="R45" i="52" s="1"/>
  <c r="S45" i="52" s="1"/>
  <c r="T45" i="52" s="1"/>
  <c r="U45" i="52" s="1"/>
  <c r="V45" i="52" s="1"/>
  <c r="W45" i="52" s="1"/>
  <c r="X45" i="52" s="1"/>
  <c r="Y45" i="52" s="1"/>
  <c r="AJ45" i="52" s="1"/>
  <c r="G45" i="52"/>
  <c r="H45" i="52" s="1"/>
  <c r="I45" i="52" s="1"/>
  <c r="J45" i="52" s="1"/>
  <c r="K45" i="52" s="1"/>
  <c r="L45" i="52" s="1"/>
  <c r="M45" i="52" s="1"/>
  <c r="N45" i="52" s="1"/>
  <c r="O45" i="52" s="1"/>
  <c r="P45" i="52" s="1"/>
  <c r="G43" i="52"/>
  <c r="H43" i="52" s="1"/>
  <c r="G41" i="52"/>
  <c r="H41" i="52" s="1"/>
  <c r="I41" i="52" s="1"/>
  <c r="J41" i="52" s="1"/>
  <c r="K41" i="52" s="1"/>
  <c r="L41" i="52" s="1"/>
  <c r="M41" i="52" s="1"/>
  <c r="N41" i="52" s="1"/>
  <c r="O41" i="52" s="1"/>
  <c r="P41" i="52" s="1"/>
  <c r="Q41" i="52" s="1"/>
  <c r="R41" i="52" s="1"/>
  <c r="S41" i="52" s="1"/>
  <c r="T41" i="52" s="1"/>
  <c r="U41" i="52" s="1"/>
  <c r="V41" i="52" s="1"/>
  <c r="W41" i="52" s="1"/>
  <c r="X41" i="52" s="1"/>
  <c r="Y41" i="52" s="1"/>
  <c r="AJ41" i="52" s="1"/>
  <c r="G39" i="52"/>
  <c r="H39" i="52" s="1"/>
  <c r="I39" i="52" s="1"/>
  <c r="J39" i="52" s="1"/>
  <c r="K39" i="52" s="1"/>
  <c r="L39" i="52" s="1"/>
  <c r="M39" i="52" s="1"/>
  <c r="N39" i="52" s="1"/>
  <c r="O39" i="52" s="1"/>
  <c r="P39" i="52" s="1"/>
  <c r="Q39" i="52" s="1"/>
  <c r="R39" i="52" s="1"/>
  <c r="S39" i="52" s="1"/>
  <c r="T39" i="52" s="1"/>
  <c r="U39" i="52" s="1"/>
  <c r="V39" i="52" s="1"/>
  <c r="W39" i="52" s="1"/>
  <c r="X39" i="52" s="1"/>
  <c r="Y39" i="52" s="1"/>
  <c r="AJ39" i="52" s="1"/>
  <c r="G37" i="52"/>
  <c r="H37" i="52" s="1"/>
  <c r="I37" i="52" s="1"/>
  <c r="J37" i="52" s="1"/>
  <c r="K37" i="52" s="1"/>
  <c r="G35" i="52"/>
  <c r="H35" i="52" s="1"/>
  <c r="G33" i="52"/>
  <c r="H33" i="52" s="1"/>
  <c r="G31" i="52"/>
  <c r="H31" i="52" s="1"/>
  <c r="H29" i="52"/>
  <c r="I29" i="52" s="1"/>
  <c r="J29" i="52" s="1"/>
  <c r="K29" i="52" s="1"/>
  <c r="L29" i="52" s="1"/>
  <c r="M28" i="52" s="1"/>
  <c r="G29" i="52"/>
  <c r="G27" i="52"/>
  <c r="H27" i="52" s="1"/>
  <c r="I27" i="52" s="1"/>
  <c r="J27" i="52" s="1"/>
  <c r="K27" i="52" s="1"/>
  <c r="L27" i="52" s="1"/>
  <c r="M27" i="52" s="1"/>
  <c r="N27" i="52" s="1"/>
  <c r="O27" i="52" s="1"/>
  <c r="P26" i="52" s="1"/>
  <c r="H25" i="52"/>
  <c r="I25" i="52" s="1"/>
  <c r="J25" i="52" s="1"/>
  <c r="K25" i="52" s="1"/>
  <c r="L25" i="52" s="1"/>
  <c r="M25" i="52" s="1"/>
  <c r="G25" i="52"/>
  <c r="G23" i="52"/>
  <c r="H23" i="52" s="1"/>
  <c r="I23" i="52" s="1"/>
  <c r="J23" i="52" s="1"/>
  <c r="K23" i="52" s="1"/>
  <c r="L23" i="52" s="1"/>
  <c r="G21" i="52"/>
  <c r="H21" i="52" s="1"/>
  <c r="I21" i="52" s="1"/>
  <c r="J21" i="52" s="1"/>
  <c r="K21" i="52" s="1"/>
  <c r="L21" i="52" s="1"/>
  <c r="G19" i="52"/>
  <c r="H19" i="52" s="1"/>
  <c r="G17" i="52"/>
  <c r="H17" i="52" s="1"/>
  <c r="I17" i="52" s="1"/>
  <c r="J17" i="52" s="1"/>
  <c r="K17" i="52" s="1"/>
  <c r="L17" i="52" s="1"/>
  <c r="H15" i="52"/>
  <c r="G15" i="52"/>
  <c r="G13" i="52"/>
  <c r="H13" i="52" s="1"/>
  <c r="I13" i="52" s="1"/>
  <c r="J13" i="52" s="1"/>
  <c r="K13" i="52" s="1"/>
  <c r="L13" i="52" s="1"/>
  <c r="M13" i="52" s="1"/>
  <c r="N13" i="52" s="1"/>
  <c r="O13" i="52" s="1"/>
  <c r="P13" i="52" s="1"/>
  <c r="Q13" i="52" s="1"/>
  <c r="R13" i="52" s="1"/>
  <c r="S13" i="52" s="1"/>
  <c r="T13" i="52" s="1"/>
  <c r="H11" i="52"/>
  <c r="G11" i="52"/>
  <c r="G9" i="52"/>
  <c r="H9" i="52" s="1"/>
  <c r="W95" i="52" l="1"/>
  <c r="M16" i="52"/>
  <c r="M177" i="52" s="1"/>
  <c r="M17" i="52"/>
  <c r="N17" i="52" s="1"/>
  <c r="O17" i="52" s="1"/>
  <c r="P17" i="52" s="1"/>
  <c r="Q17" i="52" s="1"/>
  <c r="R17" i="52" s="1"/>
  <c r="P137" i="52"/>
  <c r="P277" i="52" s="1"/>
  <c r="M20" i="52"/>
  <c r="M181" i="52" s="1"/>
  <c r="L46" i="52"/>
  <c r="L207" i="52" s="1"/>
  <c r="I59" i="52"/>
  <c r="P27" i="52"/>
  <c r="Q27" i="52" s="1"/>
  <c r="R27" i="52" s="1"/>
  <c r="S27" i="52" s="1"/>
  <c r="T27" i="52" s="1"/>
  <c r="U27" i="52" s="1"/>
  <c r="V27" i="52" s="1"/>
  <c r="W27" i="52" s="1"/>
  <c r="X27" i="52" s="1"/>
  <c r="Y27" i="52" s="1"/>
  <c r="Z27" i="52" s="1"/>
  <c r="AA27" i="52" s="1"/>
  <c r="P187" i="52"/>
  <c r="I33" i="52"/>
  <c r="J33" i="52" s="1"/>
  <c r="K33" i="52" s="1"/>
  <c r="L33" i="52" s="1"/>
  <c r="M33" i="52" s="1"/>
  <c r="N33" i="52" s="1"/>
  <c r="O33" i="52" s="1"/>
  <c r="P33" i="52" s="1"/>
  <c r="Q33" i="52" s="1"/>
  <c r="R33" i="52" s="1"/>
  <c r="S33" i="52" s="1"/>
  <c r="T33" i="52" s="1"/>
  <c r="U33" i="52" s="1"/>
  <c r="V33" i="52" s="1"/>
  <c r="W33" i="52" s="1"/>
  <c r="X33" i="52" s="1"/>
  <c r="Y33" i="52" s="1"/>
  <c r="AJ33" i="52" s="1"/>
  <c r="L61" i="52"/>
  <c r="G313" i="52"/>
  <c r="G352" i="52"/>
  <c r="G353" i="52" s="1"/>
  <c r="P149" i="52"/>
  <c r="P289" i="52" s="1"/>
  <c r="I9" i="52"/>
  <c r="J9" i="52" s="1"/>
  <c r="K9" i="52" s="1"/>
  <c r="L9" i="52" s="1"/>
  <c r="M9" i="52" s="1"/>
  <c r="N9" i="52" s="1"/>
  <c r="O9" i="52" s="1"/>
  <c r="P9" i="52" s="1"/>
  <c r="Q9" i="52" s="1"/>
  <c r="R9" i="52" s="1"/>
  <c r="S9" i="52" s="1"/>
  <c r="T9" i="52" s="1"/>
  <c r="M22" i="52"/>
  <c r="M183" i="52" s="1"/>
  <c r="I35" i="52"/>
  <c r="J35" i="52" s="1"/>
  <c r="K35" i="52" s="1"/>
  <c r="L35" i="52" s="1"/>
  <c r="M35" i="52" s="1"/>
  <c r="N35" i="52" s="1"/>
  <c r="O35" i="52" s="1"/>
  <c r="P35" i="52" s="1"/>
  <c r="Q35" i="52" s="1"/>
  <c r="R35" i="52" s="1"/>
  <c r="S35" i="52" s="1"/>
  <c r="T35" i="52" s="1"/>
  <c r="U35" i="52" s="1"/>
  <c r="V35" i="52" s="1"/>
  <c r="W35" i="52" s="1"/>
  <c r="X35" i="52" s="1"/>
  <c r="Y35" i="52" s="1"/>
  <c r="AJ35" i="52" s="1"/>
  <c r="P63" i="52"/>
  <c r="I80" i="52"/>
  <c r="J80" i="52" s="1"/>
  <c r="K80" i="52" s="1"/>
  <c r="L80" i="52" s="1"/>
  <c r="M80" i="52" s="1"/>
  <c r="N80" i="52" s="1"/>
  <c r="O80" i="52" s="1"/>
  <c r="P80" i="52" s="1"/>
  <c r="Q80" i="52" s="1"/>
  <c r="R80" i="52" s="1"/>
  <c r="S80" i="52" s="1"/>
  <c r="T80" i="52" s="1"/>
  <c r="U80" i="52" s="1"/>
  <c r="V80" i="52" s="1"/>
  <c r="W80" i="52" s="1"/>
  <c r="X80" i="52" s="1"/>
  <c r="Y80" i="52" s="1"/>
  <c r="AJ80" i="52" s="1"/>
  <c r="G100" i="52"/>
  <c r="H99" i="52" s="1"/>
  <c r="P139" i="52"/>
  <c r="P279" i="52" s="1"/>
  <c r="Q11" i="52"/>
  <c r="R11" i="52" s="1"/>
  <c r="S11" i="52" s="1"/>
  <c r="T11" i="52" s="1"/>
  <c r="I11" i="52"/>
  <c r="J11" i="52" s="1"/>
  <c r="K11" i="52" s="1"/>
  <c r="L11" i="52" s="1"/>
  <c r="M11" i="52" s="1"/>
  <c r="N11" i="52" s="1"/>
  <c r="O11" i="52" s="1"/>
  <c r="P11" i="52" s="1"/>
  <c r="I15" i="52"/>
  <c r="J15" i="52" s="1"/>
  <c r="K15" i="52" s="1"/>
  <c r="L15" i="52" s="1"/>
  <c r="M15" i="52" s="1"/>
  <c r="N15" i="52" s="1"/>
  <c r="O15" i="52" s="1"/>
  <c r="P15" i="52" s="1"/>
  <c r="Q15" i="52" s="1"/>
  <c r="R15" i="52" s="1"/>
  <c r="S15" i="52" s="1"/>
  <c r="T15" i="52" s="1"/>
  <c r="U15" i="52" s="1"/>
  <c r="V15" i="52" s="1"/>
  <c r="W15" i="52" s="1"/>
  <c r="X15" i="52" s="1"/>
  <c r="Y15" i="52" s="1"/>
  <c r="N24" i="52"/>
  <c r="I31" i="52"/>
  <c r="J31" i="52" s="1"/>
  <c r="K31" i="52" s="1"/>
  <c r="L31" i="52" s="1"/>
  <c r="M31" i="52" s="1"/>
  <c r="N31" i="52" s="1"/>
  <c r="O31" i="52" s="1"/>
  <c r="P31" i="52" s="1"/>
  <c r="Q31" i="52" s="1"/>
  <c r="R31" i="52" s="1"/>
  <c r="S31" i="52" s="1"/>
  <c r="P147" i="52"/>
  <c r="P287" i="52" s="1"/>
  <c r="I19" i="52"/>
  <c r="J19" i="52" s="1"/>
  <c r="K19" i="52" s="1"/>
  <c r="L19" i="52" s="1"/>
  <c r="M19" i="52" s="1"/>
  <c r="N19" i="52" s="1"/>
  <c r="O19" i="52" s="1"/>
  <c r="P19" i="52" s="1"/>
  <c r="Q19" i="52" s="1"/>
  <c r="R19" i="52" s="1"/>
  <c r="S19" i="52" s="1"/>
  <c r="P135" i="52"/>
  <c r="P136" i="52" s="1"/>
  <c r="Q136" i="52" s="1"/>
  <c r="R136" i="52" s="1"/>
  <c r="S136" i="52" s="1"/>
  <c r="T136" i="52" s="1"/>
  <c r="U136" i="52" s="1"/>
  <c r="V136" i="52" s="1"/>
  <c r="W136" i="52" s="1"/>
  <c r="X136" i="52" s="1"/>
  <c r="Y136" i="52" s="1"/>
  <c r="Z136" i="52" s="1"/>
  <c r="AA136" i="52" s="1"/>
  <c r="AB136" i="52" s="1"/>
  <c r="AC136" i="52" s="1"/>
  <c r="AD136" i="52" s="1"/>
  <c r="AE136" i="52" s="1"/>
  <c r="AF136" i="52" s="1"/>
  <c r="I43" i="52"/>
  <c r="J43" i="52" s="1"/>
  <c r="K43" i="52" s="1"/>
  <c r="L43" i="52" s="1"/>
  <c r="M43" i="52" s="1"/>
  <c r="N43" i="52" s="1"/>
  <c r="O43" i="52" s="1"/>
  <c r="P43" i="52" s="1"/>
  <c r="Q43" i="52" s="1"/>
  <c r="R43" i="52" s="1"/>
  <c r="S43" i="52" s="1"/>
  <c r="T43" i="52" s="1"/>
  <c r="U43" i="52" s="1"/>
  <c r="V43" i="52" s="1"/>
  <c r="W43" i="52" s="1"/>
  <c r="X43" i="52" s="1"/>
  <c r="Y43" i="52" s="1"/>
  <c r="AJ43" i="52" s="1"/>
  <c r="L36" i="52"/>
  <c r="L197" i="52" s="1"/>
  <c r="I57" i="52"/>
  <c r="I58" i="52" s="1"/>
  <c r="J58" i="52" s="1"/>
  <c r="K58" i="52" s="1"/>
  <c r="L58" i="52" s="1"/>
  <c r="M58" i="52" s="1"/>
  <c r="N58" i="52" s="1"/>
  <c r="O58" i="52" s="1"/>
  <c r="P58" i="52" s="1"/>
  <c r="Q58" i="52" s="1"/>
  <c r="R58" i="52" s="1"/>
  <c r="S58" i="52" s="1"/>
  <c r="T58" i="52" s="1"/>
  <c r="U58" i="52" s="1"/>
  <c r="V58" i="52" s="1"/>
  <c r="W58" i="52" s="1"/>
  <c r="X58" i="52" s="1"/>
  <c r="Y58" i="52" s="1"/>
  <c r="AJ58" i="52" s="1"/>
  <c r="I211" i="52"/>
  <c r="J50" i="52"/>
  <c r="J52" i="52"/>
  <c r="I213" i="52"/>
  <c r="I56" i="52"/>
  <c r="J56" i="52" s="1"/>
  <c r="K56" i="52" s="1"/>
  <c r="L56" i="52" s="1"/>
  <c r="M56" i="52" s="1"/>
  <c r="N56" i="52" s="1"/>
  <c r="O56" i="52" s="1"/>
  <c r="P56" i="52" s="1"/>
  <c r="Q56" i="52" s="1"/>
  <c r="R56" i="52" s="1"/>
  <c r="S56" i="52" s="1"/>
  <c r="T56" i="52" s="1"/>
  <c r="U56" i="52" s="1"/>
  <c r="V56" i="52" s="1"/>
  <c r="W56" i="52" s="1"/>
  <c r="X56" i="52" s="1"/>
  <c r="Y56" i="52" s="1"/>
  <c r="AJ56" i="52" s="1"/>
  <c r="I152" i="52"/>
  <c r="J152" i="52" s="1"/>
  <c r="K152" i="52" s="1"/>
  <c r="L152" i="52" s="1"/>
  <c r="M152" i="52" s="1"/>
  <c r="N152" i="52" s="1"/>
  <c r="O152" i="52" s="1"/>
  <c r="P152" i="52" s="1"/>
  <c r="Q152" i="52" s="1"/>
  <c r="R152" i="52" s="1"/>
  <c r="S152" i="52" s="1"/>
  <c r="T152" i="52" s="1"/>
  <c r="U152" i="52" s="1"/>
  <c r="V152" i="52" s="1"/>
  <c r="W152" i="52" s="1"/>
  <c r="X152" i="52" s="1"/>
  <c r="Y152" i="52" s="1"/>
  <c r="AJ126" i="52"/>
  <c r="I104" i="52"/>
  <c r="J104" i="52" s="1"/>
  <c r="K104" i="52" s="1"/>
  <c r="L104" i="52" s="1"/>
  <c r="M104" i="52" s="1"/>
  <c r="N104" i="52" s="1"/>
  <c r="O104" i="52" s="1"/>
  <c r="P104" i="52" s="1"/>
  <c r="Q104" i="52" s="1"/>
  <c r="R104" i="52" s="1"/>
  <c r="S104" i="52" s="1"/>
  <c r="T104" i="52" s="1"/>
  <c r="U104" i="52" s="1"/>
  <c r="V104" i="52" s="1"/>
  <c r="W104" i="52" s="1"/>
  <c r="X104" i="52" s="1"/>
  <c r="Y104" i="52" s="1"/>
  <c r="AJ104" i="52" s="1"/>
  <c r="I116" i="52"/>
  <c r="J116" i="52" s="1"/>
  <c r="K116" i="52" s="1"/>
  <c r="L116" i="52" s="1"/>
  <c r="M116" i="52" s="1"/>
  <c r="N116" i="52" s="1"/>
  <c r="O116" i="52" s="1"/>
  <c r="P116" i="52" s="1"/>
  <c r="Q116" i="52" s="1"/>
  <c r="R116" i="52" s="1"/>
  <c r="S116" i="52" s="1"/>
  <c r="T116" i="52" s="1"/>
  <c r="U116" i="52" s="1"/>
  <c r="V116" i="52" s="1"/>
  <c r="W116" i="52" s="1"/>
  <c r="X116" i="52" s="1"/>
  <c r="Y116" i="52" s="1"/>
  <c r="AJ116" i="52" s="1"/>
  <c r="I118" i="52"/>
  <c r="J118" i="52" s="1"/>
  <c r="K118" i="52" s="1"/>
  <c r="L118" i="52" s="1"/>
  <c r="M118" i="52" s="1"/>
  <c r="N118" i="52" s="1"/>
  <c r="O118" i="52" s="1"/>
  <c r="P118" i="52" s="1"/>
  <c r="Q118" i="52" s="1"/>
  <c r="R118" i="52" s="1"/>
  <c r="S118" i="52" s="1"/>
  <c r="T118" i="52" s="1"/>
  <c r="U118" i="52" s="1"/>
  <c r="V118" i="52" s="1"/>
  <c r="W118" i="52" s="1"/>
  <c r="X118" i="52" s="1"/>
  <c r="Y118" i="52" s="1"/>
  <c r="AJ118" i="52" s="1"/>
  <c r="P101" i="52"/>
  <c r="P102" i="52" s="1"/>
  <c r="Q102" i="52" s="1"/>
  <c r="R102" i="52" s="1"/>
  <c r="S102" i="52" s="1"/>
  <c r="T102" i="52" s="1"/>
  <c r="U102" i="52" s="1"/>
  <c r="V102" i="52" s="1"/>
  <c r="W102" i="52" s="1"/>
  <c r="X102" i="52" s="1"/>
  <c r="Y102" i="52" s="1"/>
  <c r="AJ102" i="52" s="1"/>
  <c r="I108" i="52"/>
  <c r="J108" i="52" s="1"/>
  <c r="K108" i="52" s="1"/>
  <c r="L108" i="52" s="1"/>
  <c r="M108" i="52" s="1"/>
  <c r="N108" i="52" s="1"/>
  <c r="O108" i="52" s="1"/>
  <c r="P108" i="52" s="1"/>
  <c r="Q108" i="52" s="1"/>
  <c r="R108" i="52" s="1"/>
  <c r="S108" i="52" s="1"/>
  <c r="T108" i="52" s="1"/>
  <c r="U108" i="52" s="1"/>
  <c r="V108" i="52" s="1"/>
  <c r="W108" i="52" s="1"/>
  <c r="X108" i="52" s="1"/>
  <c r="Y108" i="52" s="1"/>
  <c r="AJ108" i="52" s="1"/>
  <c r="I110" i="52"/>
  <c r="J110" i="52" s="1"/>
  <c r="K110" i="52" s="1"/>
  <c r="L110" i="52" s="1"/>
  <c r="M110" i="52" s="1"/>
  <c r="N110" i="52" s="1"/>
  <c r="O110" i="52" s="1"/>
  <c r="P110" i="52" s="1"/>
  <c r="Q110" i="52" s="1"/>
  <c r="R110" i="52" s="1"/>
  <c r="S110" i="52" s="1"/>
  <c r="T110" i="52" s="1"/>
  <c r="U110" i="52" s="1"/>
  <c r="V110" i="52" s="1"/>
  <c r="W110" i="52" s="1"/>
  <c r="X110" i="52" s="1"/>
  <c r="Y110" i="52" s="1"/>
  <c r="AJ110" i="52" s="1"/>
  <c r="I114" i="52"/>
  <c r="J114" i="52" s="1"/>
  <c r="K114" i="52" s="1"/>
  <c r="L114" i="52" s="1"/>
  <c r="M114" i="52" s="1"/>
  <c r="N114" i="52" s="1"/>
  <c r="O114" i="52" s="1"/>
  <c r="P114" i="52" s="1"/>
  <c r="Q114" i="52" s="1"/>
  <c r="R114" i="52" s="1"/>
  <c r="S114" i="52" s="1"/>
  <c r="T114" i="52" s="1"/>
  <c r="U114" i="52" s="1"/>
  <c r="V114" i="52" s="1"/>
  <c r="W114" i="52" s="1"/>
  <c r="X114" i="52" s="1"/>
  <c r="Y114" i="52" s="1"/>
  <c r="AJ114" i="52" s="1"/>
  <c r="I106" i="52"/>
  <c r="J106" i="52" s="1"/>
  <c r="K106" i="52" s="1"/>
  <c r="L106" i="52" s="1"/>
  <c r="M106" i="52" s="1"/>
  <c r="N106" i="52" s="1"/>
  <c r="O106" i="52" s="1"/>
  <c r="P106" i="52" s="1"/>
  <c r="Q106" i="52" s="1"/>
  <c r="R106" i="52" s="1"/>
  <c r="S106" i="52" s="1"/>
  <c r="T106" i="52" s="1"/>
  <c r="U106" i="52" s="1"/>
  <c r="V106" i="52" s="1"/>
  <c r="W106" i="52" s="1"/>
  <c r="X106" i="52" s="1"/>
  <c r="Y106" i="52" s="1"/>
  <c r="AJ106" i="52" s="1"/>
  <c r="I76" i="52"/>
  <c r="J76" i="52" s="1"/>
  <c r="K76" i="52" s="1"/>
  <c r="L76" i="52" s="1"/>
  <c r="M76" i="52" s="1"/>
  <c r="N76" i="52" s="1"/>
  <c r="O76" i="52" s="1"/>
  <c r="P76" i="52" s="1"/>
  <c r="Q76" i="52" s="1"/>
  <c r="R76" i="52" s="1"/>
  <c r="S76" i="52" s="1"/>
  <c r="T76" i="52" s="1"/>
  <c r="U76" i="52" s="1"/>
  <c r="V76" i="52" s="1"/>
  <c r="W76" i="52" s="1"/>
  <c r="X76" i="52" s="1"/>
  <c r="Y76" i="52" s="1"/>
  <c r="AJ76" i="52" s="1"/>
  <c r="M77" i="52"/>
  <c r="L65" i="52"/>
  <c r="I68" i="52"/>
  <c r="J68" i="52" s="1"/>
  <c r="K68" i="52" s="1"/>
  <c r="L68" i="52" s="1"/>
  <c r="M68" i="52" s="1"/>
  <c r="N68" i="52" s="1"/>
  <c r="O68" i="52" s="1"/>
  <c r="P68" i="52" s="1"/>
  <c r="Q68" i="52" s="1"/>
  <c r="R68" i="52" s="1"/>
  <c r="S68" i="52" s="1"/>
  <c r="T68" i="52" s="1"/>
  <c r="U68" i="52" s="1"/>
  <c r="V68" i="52" s="1"/>
  <c r="W68" i="52" s="1"/>
  <c r="X68" i="52" s="1"/>
  <c r="Y68" i="52" s="1"/>
  <c r="AJ68" i="52" s="1"/>
  <c r="L69" i="52"/>
  <c r="L229" i="52" s="1"/>
  <c r="H100" i="52"/>
  <c r="AB187" i="52" l="1"/>
  <c r="AB27" i="52"/>
  <c r="M23" i="52"/>
  <c r="N23" i="52" s="1"/>
  <c r="O23" i="52" s="1"/>
  <c r="P23" i="52" s="1"/>
  <c r="Q23" i="52" s="1"/>
  <c r="R23" i="52" s="1"/>
  <c r="S23" i="52" s="1"/>
  <c r="T23" i="52" s="1"/>
  <c r="U23" i="52" s="1"/>
  <c r="V23" i="52" s="1"/>
  <c r="W23" i="52" s="1"/>
  <c r="X23" i="52" s="1"/>
  <c r="Y23" i="52" s="1"/>
  <c r="O142" i="52"/>
  <c r="AG135" i="52"/>
  <c r="AG275" i="52" s="1"/>
  <c r="AJ152" i="52"/>
  <c r="Z152" i="52"/>
  <c r="AA152" i="52" s="1"/>
  <c r="AB152" i="52" s="1"/>
  <c r="AJ122" i="52"/>
  <c r="AJ120" i="52"/>
  <c r="P150" i="52"/>
  <c r="Q150" i="52" s="1"/>
  <c r="R150" i="52" s="1"/>
  <c r="S150" i="52" s="1"/>
  <c r="T150" i="52" s="1"/>
  <c r="U150" i="52" s="1"/>
  <c r="V150" i="52" s="1"/>
  <c r="W150" i="52" s="1"/>
  <c r="X150" i="52" s="1"/>
  <c r="Y150" i="52" s="1"/>
  <c r="Z150" i="52" s="1"/>
  <c r="AA150" i="52" s="1"/>
  <c r="AB150" i="52" s="1"/>
  <c r="P140" i="52"/>
  <c r="Q140" i="52" s="1"/>
  <c r="R140" i="52" s="1"/>
  <c r="S140" i="52" s="1"/>
  <c r="T140" i="52" s="1"/>
  <c r="U140" i="52" s="1"/>
  <c r="V140" i="52" s="1"/>
  <c r="W140" i="52" s="1"/>
  <c r="X140" i="52" s="1"/>
  <c r="Y140" i="52" s="1"/>
  <c r="O132" i="52"/>
  <c r="P132" i="52" s="1"/>
  <c r="Q132" i="52" s="1"/>
  <c r="R132" i="52" s="1"/>
  <c r="S132" i="52" s="1"/>
  <c r="T132" i="52" s="1"/>
  <c r="U132" i="52" s="1"/>
  <c r="V132" i="52" s="1"/>
  <c r="W132" i="52" s="1"/>
  <c r="X132" i="52" s="1"/>
  <c r="Y132" i="52" s="1"/>
  <c r="P138" i="52"/>
  <c r="Q138" i="52" s="1"/>
  <c r="R138" i="52" s="1"/>
  <c r="S138" i="52" s="1"/>
  <c r="T138" i="52" s="1"/>
  <c r="U138" i="52" s="1"/>
  <c r="V138" i="52" s="1"/>
  <c r="W138" i="52" s="1"/>
  <c r="X138" i="52" s="1"/>
  <c r="Y138" i="52" s="1"/>
  <c r="O144" i="52"/>
  <c r="P143" i="52" s="1"/>
  <c r="P283" i="52" s="1"/>
  <c r="I345" i="52"/>
  <c r="T191" i="52"/>
  <c r="T31" i="52"/>
  <c r="U31" i="52" s="1"/>
  <c r="V31" i="52" s="1"/>
  <c r="W31" i="52" s="1"/>
  <c r="X31" i="52" s="1"/>
  <c r="Y31" i="52" s="1"/>
  <c r="T18" i="52"/>
  <c r="T179" i="52" s="1"/>
  <c r="U8" i="52"/>
  <c r="U9" i="52" s="1"/>
  <c r="V9" i="52" s="1"/>
  <c r="I99" i="52"/>
  <c r="I100" i="52" s="1"/>
  <c r="J100" i="52" s="1"/>
  <c r="K100" i="52" s="1"/>
  <c r="L100" i="52" s="1"/>
  <c r="M100" i="52" s="1"/>
  <c r="N100" i="52" s="1"/>
  <c r="O100" i="52" s="1"/>
  <c r="P100" i="52" s="1"/>
  <c r="Q100" i="52" s="1"/>
  <c r="R100" i="52" s="1"/>
  <c r="S100" i="52" s="1"/>
  <c r="T100" i="52" s="1"/>
  <c r="U100" i="52" s="1"/>
  <c r="V100" i="52" s="1"/>
  <c r="W100" i="52" s="1"/>
  <c r="X100" i="52" s="1"/>
  <c r="Y100" i="52" s="1"/>
  <c r="AJ100" i="52" s="1"/>
  <c r="P141" i="52"/>
  <c r="P281" i="52" s="1"/>
  <c r="N345" i="52"/>
  <c r="U10" i="52"/>
  <c r="U11" i="52"/>
  <c r="V11" i="52" s="1"/>
  <c r="H313" i="52"/>
  <c r="H352" i="52"/>
  <c r="H353" i="52" s="1"/>
  <c r="P64" i="52"/>
  <c r="Q64" i="52" s="1"/>
  <c r="R64" i="52" s="1"/>
  <c r="S64" i="52" s="1"/>
  <c r="T64" i="52" s="1"/>
  <c r="U64" i="52" s="1"/>
  <c r="V64" i="52" s="1"/>
  <c r="W64" i="52" s="1"/>
  <c r="X64" i="52" s="1"/>
  <c r="Y64" i="52" s="1"/>
  <c r="Z64" i="52" s="1"/>
  <c r="AA64" i="52" s="1"/>
  <c r="L66" i="52"/>
  <c r="P345" i="52"/>
  <c r="I60" i="52"/>
  <c r="J60" i="52" s="1"/>
  <c r="K60" i="52" s="1"/>
  <c r="L60" i="52" s="1"/>
  <c r="M60" i="52" s="1"/>
  <c r="N60" i="52" s="1"/>
  <c r="O60" i="52" s="1"/>
  <c r="P60" i="52" s="1"/>
  <c r="Q60" i="52" s="1"/>
  <c r="R60" i="52" s="1"/>
  <c r="S60" i="52" s="1"/>
  <c r="T60" i="52" s="1"/>
  <c r="U60" i="52" s="1"/>
  <c r="V60" i="52" s="1"/>
  <c r="W60" i="52" s="1"/>
  <c r="X60" i="52" s="1"/>
  <c r="Y60" i="52" s="1"/>
  <c r="AJ60" i="52" s="1"/>
  <c r="L47" i="52"/>
  <c r="M47" i="52" s="1"/>
  <c r="N47" i="52" s="1"/>
  <c r="O47" i="52" s="1"/>
  <c r="P47" i="52" s="1"/>
  <c r="W351" i="52"/>
  <c r="F351" i="52" s="1"/>
  <c r="P275" i="52"/>
  <c r="P348" i="52"/>
  <c r="L70" i="52"/>
  <c r="M78" i="52"/>
  <c r="N78" i="52" s="1"/>
  <c r="O78" i="52" s="1"/>
  <c r="P78" i="52" s="1"/>
  <c r="Q78" i="52" s="1"/>
  <c r="R78" i="52" s="1"/>
  <c r="S78" i="52" s="1"/>
  <c r="T78" i="52" s="1"/>
  <c r="U78" i="52" s="1"/>
  <c r="V78" i="52" s="1"/>
  <c r="W78" i="52" s="1"/>
  <c r="X78" i="52" s="1"/>
  <c r="Y78" i="52" s="1"/>
  <c r="AJ78" i="52" s="1"/>
  <c r="M29" i="52"/>
  <c r="N29" i="52" s="1"/>
  <c r="O29" i="52" s="1"/>
  <c r="P29" i="52" s="1"/>
  <c r="Q29" i="52" s="1"/>
  <c r="R29" i="52" s="1"/>
  <c r="S28" i="52" s="1"/>
  <c r="P148" i="52"/>
  <c r="Q148" i="52" s="1"/>
  <c r="R148" i="52" s="1"/>
  <c r="S148" i="52" s="1"/>
  <c r="T148" i="52" s="1"/>
  <c r="U148" i="52" s="1"/>
  <c r="V148" i="52" s="1"/>
  <c r="W148" i="52" s="1"/>
  <c r="X148" i="52" s="1"/>
  <c r="Y148" i="52" s="1"/>
  <c r="N25" i="52"/>
  <c r="O25" i="52" s="1"/>
  <c r="P25" i="52" s="1"/>
  <c r="O134" i="52"/>
  <c r="L62" i="52"/>
  <c r="M62" i="52" s="1"/>
  <c r="N62" i="52" s="1"/>
  <c r="O62" i="52" s="1"/>
  <c r="P62" i="52" s="1"/>
  <c r="M21" i="52"/>
  <c r="N21" i="52" s="1"/>
  <c r="O21" i="52" s="1"/>
  <c r="P21" i="52" s="1"/>
  <c r="Q21" i="52" s="1"/>
  <c r="R21" i="52" s="1"/>
  <c r="S21" i="52" s="1"/>
  <c r="T21" i="52" s="1"/>
  <c r="U21" i="52" s="1"/>
  <c r="V21" i="52" s="1"/>
  <c r="W21" i="52" s="1"/>
  <c r="X21" i="52" s="1"/>
  <c r="Y21" i="52" s="1"/>
  <c r="W96" i="52"/>
  <c r="X96" i="52" s="1"/>
  <c r="Y96" i="52" s="1"/>
  <c r="L37" i="52"/>
  <c r="M37" i="52" s="1"/>
  <c r="N37" i="52" s="1"/>
  <c r="O37" i="52" s="1"/>
  <c r="P37" i="52" s="1"/>
  <c r="J211" i="52"/>
  <c r="K50" i="52"/>
  <c r="J213" i="52"/>
  <c r="K52" i="52"/>
  <c r="I313" i="52"/>
  <c r="N313" i="52"/>
  <c r="N130" i="52"/>
  <c r="O129" i="52" s="1"/>
  <c r="AI350" i="52"/>
  <c r="F350" i="52" s="1"/>
  <c r="P241" i="52"/>
  <c r="P352" i="52"/>
  <c r="M233" i="52"/>
  <c r="M346" i="52"/>
  <c r="M69" i="52"/>
  <c r="M229" i="52" s="1"/>
  <c r="M65" i="52"/>
  <c r="M313" i="52" s="1"/>
  <c r="M66" i="52"/>
  <c r="N66" i="52" s="1"/>
  <c r="O66" i="52" s="1"/>
  <c r="P66" i="52" s="1"/>
  <c r="Q66" i="52" s="1"/>
  <c r="R66" i="52" s="1"/>
  <c r="S66" i="52" s="1"/>
  <c r="T66" i="52" s="1"/>
  <c r="U66" i="52" s="1"/>
  <c r="V66" i="52" s="1"/>
  <c r="W66" i="52" s="1"/>
  <c r="X66" i="52" s="1"/>
  <c r="Y66" i="52" s="1"/>
  <c r="AJ66" i="52" s="1"/>
  <c r="AI349" i="52"/>
  <c r="F349" i="52" s="1"/>
  <c r="AB346" i="52"/>
  <c r="Q37" i="52"/>
  <c r="R37" i="52" s="1"/>
  <c r="S37" i="52" s="1"/>
  <c r="T37" i="52" s="1"/>
  <c r="U37" i="52" s="1"/>
  <c r="V37" i="52" s="1"/>
  <c r="W37" i="52" s="1"/>
  <c r="X37" i="52" s="1"/>
  <c r="Y37" i="52" s="1"/>
  <c r="AJ37" i="52" s="1"/>
  <c r="Q47" i="52"/>
  <c r="R47" i="52" s="1"/>
  <c r="S47" i="52" s="1"/>
  <c r="T47" i="52" s="1"/>
  <c r="U47" i="52" s="1"/>
  <c r="V47" i="52" s="1"/>
  <c r="W47" i="52" s="1"/>
  <c r="X47" i="52" s="1"/>
  <c r="Y47" i="52" s="1"/>
  <c r="AJ47" i="52" s="1"/>
  <c r="Q25" i="52"/>
  <c r="R25" i="52" s="1"/>
  <c r="S25" i="52" s="1"/>
  <c r="T25" i="52" s="1"/>
  <c r="U25" i="52" s="1"/>
  <c r="V25" i="52" s="1"/>
  <c r="W25" i="52" s="1"/>
  <c r="X25" i="52" s="1"/>
  <c r="Y25" i="52" s="1"/>
  <c r="Z25" i="52" s="1"/>
  <c r="AA25" i="52" s="1"/>
  <c r="Z96" i="52" l="1"/>
  <c r="AA96" i="52" s="1"/>
  <c r="AB96" i="52" s="1"/>
  <c r="AC96" i="52" s="1"/>
  <c r="AD96" i="52" s="1"/>
  <c r="AE96" i="52" s="1"/>
  <c r="AF96" i="52" s="1"/>
  <c r="AG96" i="52" s="1"/>
  <c r="AH96" i="52" s="1"/>
  <c r="AI96" i="52" s="1"/>
  <c r="AJ96" i="52" s="1"/>
  <c r="AB185" i="52"/>
  <c r="AB25" i="52"/>
  <c r="AC24" i="52" s="1"/>
  <c r="Z21" i="52"/>
  <c r="AA21" i="52" s="1"/>
  <c r="AB21" i="52" s="1"/>
  <c r="AC20" i="52" s="1"/>
  <c r="Z23" i="52"/>
  <c r="AA23" i="52" s="1"/>
  <c r="AB23" i="52" s="1"/>
  <c r="AC22" i="52" s="1"/>
  <c r="AC26" i="52"/>
  <c r="AC187" i="52" s="1"/>
  <c r="AC27" i="52"/>
  <c r="AD27" i="52" s="1"/>
  <c r="AE27" i="52" s="1"/>
  <c r="AF27" i="52" s="1"/>
  <c r="AG27" i="52" s="1"/>
  <c r="AH27" i="52" s="1"/>
  <c r="AI27" i="52" s="1"/>
  <c r="AJ27" i="52" s="1"/>
  <c r="AB63" i="52"/>
  <c r="AB223" i="52" s="1"/>
  <c r="Z148" i="52"/>
  <c r="AA148" i="52" s="1"/>
  <c r="AB148" i="52" s="1"/>
  <c r="AC148" i="52" s="1"/>
  <c r="AD148" i="52" s="1"/>
  <c r="AE148" i="52" s="1"/>
  <c r="AF148" i="52" s="1"/>
  <c r="AG148" i="52" s="1"/>
  <c r="AH148" i="52" s="1"/>
  <c r="AI148" i="52" s="1"/>
  <c r="AJ148" i="52" s="1"/>
  <c r="AC289" i="52"/>
  <c r="AC150" i="52"/>
  <c r="AD150" i="52" s="1"/>
  <c r="AE150" i="52" s="1"/>
  <c r="AF150" i="52" s="1"/>
  <c r="Z140" i="52"/>
  <c r="AA140" i="52" s="1"/>
  <c r="AB140" i="52" s="1"/>
  <c r="AC140" i="52" s="1"/>
  <c r="AD140" i="52" s="1"/>
  <c r="AE140" i="52" s="1"/>
  <c r="AF140" i="52" s="1"/>
  <c r="AG140" i="52" s="1"/>
  <c r="AH140" i="52" s="1"/>
  <c r="AI140" i="52" s="1"/>
  <c r="AJ140" i="52" s="1"/>
  <c r="Z138" i="52"/>
  <c r="AA138" i="52" s="1"/>
  <c r="AB138" i="52" s="1"/>
  <c r="Z132" i="52"/>
  <c r="AA132" i="52" s="1"/>
  <c r="AB132" i="52" s="1"/>
  <c r="AC132" i="52" s="1"/>
  <c r="AD132" i="52" s="1"/>
  <c r="AE132" i="52" s="1"/>
  <c r="AF132" i="52" s="1"/>
  <c r="AG132" i="52" s="1"/>
  <c r="AH132" i="52" s="1"/>
  <c r="AI132" i="52" s="1"/>
  <c r="AJ132" i="52" s="1"/>
  <c r="AG136" i="52"/>
  <c r="AH136" i="52" s="1"/>
  <c r="AI136" i="52" s="1"/>
  <c r="AJ136" i="52" s="1"/>
  <c r="P144" i="52"/>
  <c r="Q144" i="52" s="1"/>
  <c r="R144" i="52" s="1"/>
  <c r="S144" i="52" s="1"/>
  <c r="T144" i="52" s="1"/>
  <c r="U144" i="52" s="1"/>
  <c r="V144" i="52" s="1"/>
  <c r="W144" i="52" s="1"/>
  <c r="X144" i="52" s="1"/>
  <c r="Y144" i="52" s="1"/>
  <c r="N347" i="52"/>
  <c r="N353" i="52" s="1"/>
  <c r="T19" i="52"/>
  <c r="U19" i="52" s="1"/>
  <c r="V19" i="52" s="1"/>
  <c r="W19" i="52" s="1"/>
  <c r="X19" i="52" s="1"/>
  <c r="Y19" i="52" s="1"/>
  <c r="Z19" i="52" s="1"/>
  <c r="AA19" i="52" s="1"/>
  <c r="AB19" i="52" s="1"/>
  <c r="AC19" i="52" s="1"/>
  <c r="P133" i="52"/>
  <c r="P273" i="52" s="1"/>
  <c r="W10" i="52"/>
  <c r="W171" i="52" s="1"/>
  <c r="I352" i="52"/>
  <c r="I353" i="52" s="1"/>
  <c r="P142" i="52"/>
  <c r="Q142" i="52" s="1"/>
  <c r="R142" i="52" s="1"/>
  <c r="S142" i="52" s="1"/>
  <c r="T142" i="52" s="1"/>
  <c r="U142" i="52" s="1"/>
  <c r="V142" i="52" s="1"/>
  <c r="W142" i="52" s="1"/>
  <c r="X142" i="52" s="1"/>
  <c r="Y142" i="52" s="1"/>
  <c r="Z142" i="52" s="1"/>
  <c r="AA142" i="52" s="1"/>
  <c r="W8" i="52"/>
  <c r="U313" i="52"/>
  <c r="K213" i="52"/>
  <c r="L52" i="52"/>
  <c r="K211" i="52"/>
  <c r="L49" i="52"/>
  <c r="O130" i="52"/>
  <c r="P130" i="52" s="1"/>
  <c r="Q130" i="52" s="1"/>
  <c r="R130" i="52" s="1"/>
  <c r="S130" i="52" s="1"/>
  <c r="T130" i="52" s="1"/>
  <c r="U130" i="52" s="1"/>
  <c r="V130" i="52" s="1"/>
  <c r="W130" i="52" s="1"/>
  <c r="X130" i="52" s="1"/>
  <c r="Y130" i="52" s="1"/>
  <c r="Z130" i="52" s="1"/>
  <c r="AA130" i="52" s="1"/>
  <c r="N146" i="52"/>
  <c r="AB348" i="52"/>
  <c r="S17" i="52"/>
  <c r="M225" i="52"/>
  <c r="M345" i="52"/>
  <c r="M353" i="52" s="1"/>
  <c r="M70" i="52"/>
  <c r="N70" i="52" s="1"/>
  <c r="O70" i="52" s="1"/>
  <c r="P70" i="52" s="1"/>
  <c r="Q70" i="52" s="1"/>
  <c r="R70" i="52" s="1"/>
  <c r="S70" i="52" s="1"/>
  <c r="T70" i="52" s="1"/>
  <c r="U70" i="52" s="1"/>
  <c r="V70" i="52" s="1"/>
  <c r="W70" i="52" s="1"/>
  <c r="X70" i="52" s="1"/>
  <c r="Y70" i="52" s="1"/>
  <c r="AJ70" i="52" s="1"/>
  <c r="Q62" i="52"/>
  <c r="R62" i="52" s="1"/>
  <c r="S61" i="52" s="1"/>
  <c r="L345" i="52"/>
  <c r="L353" i="52" s="1"/>
  <c r="S29" i="52"/>
  <c r="AD18" i="52" l="1"/>
  <c r="AD19" i="52"/>
  <c r="AE19" i="52" s="1"/>
  <c r="AF19" i="52" s="1"/>
  <c r="AG19" i="52" s="1"/>
  <c r="AH19" i="52" s="1"/>
  <c r="AI19" i="52" s="1"/>
  <c r="AJ19" i="52" s="1"/>
  <c r="AC25" i="52"/>
  <c r="AD25" i="52" s="1"/>
  <c r="AE25" i="52" s="1"/>
  <c r="AF25" i="52" s="1"/>
  <c r="AG25" i="52" s="1"/>
  <c r="AH25" i="52" s="1"/>
  <c r="AI25" i="52" s="1"/>
  <c r="AJ25" i="52" s="1"/>
  <c r="AC185" i="52"/>
  <c r="AC21" i="52"/>
  <c r="AD21" i="52" s="1"/>
  <c r="AE21" i="52" s="1"/>
  <c r="AF21" i="52" s="1"/>
  <c r="AG21" i="52" s="1"/>
  <c r="AH21" i="52" s="1"/>
  <c r="AI21" i="52" s="1"/>
  <c r="AJ21" i="52" s="1"/>
  <c r="AC181" i="52"/>
  <c r="AC23" i="52"/>
  <c r="AD23" i="52" s="1"/>
  <c r="AE23" i="52" s="1"/>
  <c r="AF23" i="52" s="1"/>
  <c r="AG23" i="52" s="1"/>
  <c r="AH23" i="52" s="1"/>
  <c r="AI23" i="52" s="1"/>
  <c r="AJ23" i="52" s="1"/>
  <c r="AC183" i="52"/>
  <c r="AB64" i="52"/>
  <c r="AC64" i="52" s="1"/>
  <c r="AD64" i="52" s="1"/>
  <c r="AE64" i="52" s="1"/>
  <c r="AF64" i="52" s="1"/>
  <c r="AG64" i="52" s="1"/>
  <c r="AH64" i="52" s="1"/>
  <c r="AI64" i="52" s="1"/>
  <c r="AJ64" i="52" s="1"/>
  <c r="AG150" i="52"/>
  <c r="AH150" i="52" s="1"/>
  <c r="AI150" i="52" s="1"/>
  <c r="AJ150" i="52" s="1"/>
  <c r="AB141" i="52"/>
  <c r="AB281" i="52" s="1"/>
  <c r="AB142" i="52"/>
  <c r="AC142" i="52" s="1"/>
  <c r="AD142" i="52" s="1"/>
  <c r="AE142" i="52" s="1"/>
  <c r="AF142" i="52" s="1"/>
  <c r="Z144" i="52"/>
  <c r="AA144" i="52" s="1"/>
  <c r="AB144" i="52" s="1"/>
  <c r="AC144" i="52" s="1"/>
  <c r="AD144" i="52" s="1"/>
  <c r="AE144" i="52" s="1"/>
  <c r="AF144" i="52" s="1"/>
  <c r="AG144" i="52" s="1"/>
  <c r="AH144" i="52" s="1"/>
  <c r="AI144" i="52" s="1"/>
  <c r="AJ144" i="52" s="1"/>
  <c r="AC137" i="52"/>
  <c r="AC277" i="52" s="1"/>
  <c r="AB129" i="52"/>
  <c r="AB269" i="52" s="1"/>
  <c r="AB130" i="52"/>
  <c r="AC130" i="52" s="1"/>
  <c r="AD130" i="52" s="1"/>
  <c r="AE130" i="52" s="1"/>
  <c r="AF130" i="52" s="1"/>
  <c r="W169" i="52"/>
  <c r="W313" i="52"/>
  <c r="U13" i="52"/>
  <c r="V12" i="52" s="1"/>
  <c r="U345" i="52"/>
  <c r="U353" i="52" s="1"/>
  <c r="W11" i="52"/>
  <c r="X11" i="52" s="1"/>
  <c r="Y11" i="52" s="1"/>
  <c r="F352" i="52"/>
  <c r="AJ15" i="52"/>
  <c r="P134" i="52"/>
  <c r="Q134" i="52" s="1"/>
  <c r="R134" i="52" s="1"/>
  <c r="S134" i="52" s="1"/>
  <c r="T134" i="52" s="1"/>
  <c r="U134" i="52" s="1"/>
  <c r="V134" i="52" s="1"/>
  <c r="W134" i="52" s="1"/>
  <c r="X134" i="52" s="1"/>
  <c r="Y134" i="52" s="1"/>
  <c r="S313" i="52"/>
  <c r="W9" i="52"/>
  <c r="X9" i="52" s="1"/>
  <c r="Y9" i="52" s="1"/>
  <c r="Z9" i="52" s="1"/>
  <c r="L209" i="52"/>
  <c r="L313" i="52"/>
  <c r="L213" i="52"/>
  <c r="M52" i="52"/>
  <c r="L50" i="52"/>
  <c r="O145" i="52"/>
  <c r="AC348" i="52"/>
  <c r="S346" i="52"/>
  <c r="T16" i="52"/>
  <c r="T17" i="52" s="1"/>
  <c r="U17" i="52" s="1"/>
  <c r="V17" i="52" s="1"/>
  <c r="W17" i="52" s="1"/>
  <c r="X17" i="52" s="1"/>
  <c r="Y17" i="52" s="1"/>
  <c r="Z17" i="52" s="1"/>
  <c r="AA17" i="52" s="1"/>
  <c r="AB17" i="52" s="1"/>
  <c r="AC17" i="52" s="1"/>
  <c r="T28" i="52"/>
  <c r="T189" i="52" s="1"/>
  <c r="W345" i="52"/>
  <c r="W353" i="52" s="1"/>
  <c r="S62" i="52"/>
  <c r="T62" i="52" s="1"/>
  <c r="U62" i="52" s="1"/>
  <c r="V62" i="52" s="1"/>
  <c r="W62" i="52" s="1"/>
  <c r="X62" i="52" s="1"/>
  <c r="Y62" i="52" s="1"/>
  <c r="S345" i="52"/>
  <c r="AA8" i="52" l="1"/>
  <c r="AA169" i="52" s="1"/>
  <c r="AA9" i="52"/>
  <c r="AD179" i="52"/>
  <c r="Z62" i="52"/>
  <c r="AA62" i="52" s="1"/>
  <c r="AG289" i="52"/>
  <c r="AG348" i="52"/>
  <c r="F348" i="52" s="1"/>
  <c r="AC138" i="52"/>
  <c r="AD138" i="52" s="1"/>
  <c r="AE138" i="52" s="1"/>
  <c r="AF138" i="52" s="1"/>
  <c r="AG138" i="52" s="1"/>
  <c r="AH138" i="52" s="1"/>
  <c r="AI138" i="52" s="1"/>
  <c r="AJ138" i="52" s="1"/>
  <c r="AG129" i="52"/>
  <c r="AG269" i="52" s="1"/>
  <c r="AG130" i="52"/>
  <c r="AH130" i="52" s="1"/>
  <c r="AI130" i="52" s="1"/>
  <c r="AG141" i="52"/>
  <c r="AG281" i="52" s="1"/>
  <c r="Z134" i="52"/>
  <c r="AA134" i="52" s="1"/>
  <c r="AJ31" i="52"/>
  <c r="T29" i="52"/>
  <c r="U29" i="52" s="1"/>
  <c r="V29" i="52" s="1"/>
  <c r="W29" i="52" s="1"/>
  <c r="X29" i="52" s="1"/>
  <c r="Y29" i="52" s="1"/>
  <c r="Z29" i="52" s="1"/>
  <c r="AA29" i="52" s="1"/>
  <c r="AB29" i="52" s="1"/>
  <c r="AC29" i="52" s="1"/>
  <c r="V13" i="52"/>
  <c r="W13" i="52" s="1"/>
  <c r="X13" i="52" s="1"/>
  <c r="Y13" i="52" s="1"/>
  <c r="O347" i="52"/>
  <c r="O353" i="52" s="1"/>
  <c r="O146" i="52"/>
  <c r="P145" i="52" s="1"/>
  <c r="M213" i="52"/>
  <c r="N52" i="52"/>
  <c r="M50" i="52"/>
  <c r="O313" i="52"/>
  <c r="S353" i="52"/>
  <c r="T313" i="52"/>
  <c r="T346" i="52"/>
  <c r="T353" i="52" s="1"/>
  <c r="Z12" i="52" l="1"/>
  <c r="AB8" i="52"/>
  <c r="AB169" i="52" s="1"/>
  <c r="AB9" i="52"/>
  <c r="AC9" i="52" s="1"/>
  <c r="AD9" i="52" s="1"/>
  <c r="AE9" i="52" s="1"/>
  <c r="AF9" i="52" s="1"/>
  <c r="AG9" i="52" s="1"/>
  <c r="AH9" i="52" s="1"/>
  <c r="AD28" i="52"/>
  <c r="AD29" i="52"/>
  <c r="AE29" i="52" s="1"/>
  <c r="AF29" i="52" s="1"/>
  <c r="AG29" i="52" s="1"/>
  <c r="AH29" i="52" s="1"/>
  <c r="AI29" i="52" s="1"/>
  <c r="AB61" i="52"/>
  <c r="AB221" i="52" s="1"/>
  <c r="AG142" i="52"/>
  <c r="AH142" i="52" s="1"/>
  <c r="AI142" i="52" s="1"/>
  <c r="AB133" i="52"/>
  <c r="AB273" i="52" s="1"/>
  <c r="P146" i="52"/>
  <c r="Q146" i="52" s="1"/>
  <c r="R146" i="52" s="1"/>
  <c r="S146" i="52" s="1"/>
  <c r="T146" i="52" s="1"/>
  <c r="U146" i="52" s="1"/>
  <c r="V146" i="52" s="1"/>
  <c r="W146" i="52" s="1"/>
  <c r="X146" i="52" s="1"/>
  <c r="Y146" i="52" s="1"/>
  <c r="Z146" i="52" s="1"/>
  <c r="AA146" i="52" s="1"/>
  <c r="AJ29" i="52"/>
  <c r="AJ142" i="52"/>
  <c r="V313" i="52"/>
  <c r="V345" i="52"/>
  <c r="V353" i="52" s="1"/>
  <c r="N50" i="52"/>
  <c r="O52" i="52"/>
  <c r="N213" i="52"/>
  <c r="P285" i="52"/>
  <c r="P347" i="52"/>
  <c r="P313" i="52"/>
  <c r="AC346" i="52"/>
  <c r="Z173" i="52" l="1"/>
  <c r="Z10" i="52"/>
  <c r="Z13" i="52"/>
  <c r="AI8" i="52"/>
  <c r="AI169" i="52" s="1"/>
  <c r="AD189" i="52"/>
  <c r="AD16" i="52"/>
  <c r="AB62" i="52"/>
  <c r="AC62" i="52" s="1"/>
  <c r="AD62" i="52" s="1"/>
  <c r="AE62" i="52" s="1"/>
  <c r="AF62" i="52" s="1"/>
  <c r="AB145" i="52"/>
  <c r="AB285" i="52" s="1"/>
  <c r="AB146" i="52"/>
  <c r="AC146" i="52" s="1"/>
  <c r="AD146" i="52" s="1"/>
  <c r="AE146" i="52" s="1"/>
  <c r="AF146" i="52" s="1"/>
  <c r="AB134" i="52"/>
  <c r="AC134" i="52" s="1"/>
  <c r="AD134" i="52" s="1"/>
  <c r="AE134" i="52" s="1"/>
  <c r="AF134" i="52" s="1"/>
  <c r="AB347" i="52"/>
  <c r="O213" i="52"/>
  <c r="P52" i="52"/>
  <c r="O50" i="52"/>
  <c r="P353" i="52"/>
  <c r="AJ130" i="52"/>
  <c r="AA12" i="52" l="1"/>
  <c r="AA173" i="52" s="1"/>
  <c r="Z171" i="52"/>
  <c r="Z315" i="52" s="1"/>
  <c r="Z11" i="52"/>
  <c r="AI9" i="52"/>
  <c r="AJ9" i="52" s="1"/>
  <c r="AD177" i="52"/>
  <c r="AD315" i="52" s="1"/>
  <c r="AD17" i="52"/>
  <c r="AE17" i="52" s="1"/>
  <c r="AF17" i="52" s="1"/>
  <c r="AD313" i="52"/>
  <c r="AD346" i="52"/>
  <c r="AD353" i="52" s="1"/>
  <c r="AG61" i="52"/>
  <c r="AG62" i="52" s="1"/>
  <c r="AH62" i="52" s="1"/>
  <c r="AI62" i="52" s="1"/>
  <c r="AJ62" i="52" s="1"/>
  <c r="AG145" i="52"/>
  <c r="AG285" i="52" s="1"/>
  <c r="AG146" i="52"/>
  <c r="AH146" i="52" s="1"/>
  <c r="AI146" i="52" s="1"/>
  <c r="AJ146" i="52" s="1"/>
  <c r="AG133" i="52"/>
  <c r="Z313" i="52"/>
  <c r="Z345" i="52"/>
  <c r="Z353" i="52" s="1"/>
  <c r="P50" i="52"/>
  <c r="P213" i="52"/>
  <c r="Q52" i="52"/>
  <c r="R52" i="52" s="1"/>
  <c r="S52" i="52" s="1"/>
  <c r="T52" i="52" s="1"/>
  <c r="AH346" i="52"/>
  <c r="AA10" i="52" l="1"/>
  <c r="AA171" i="52" s="1"/>
  <c r="AA13" i="52"/>
  <c r="AG16" i="52"/>
  <c r="AG177" i="52" s="1"/>
  <c r="AG17" i="52"/>
  <c r="AH17" i="52" s="1"/>
  <c r="AG221" i="52"/>
  <c r="AG345" i="52"/>
  <c r="AG273" i="52"/>
  <c r="AG347" i="52"/>
  <c r="F347" i="52" s="1"/>
  <c r="AG134" i="52"/>
  <c r="AH134" i="52" s="1"/>
  <c r="AI134" i="52" s="1"/>
  <c r="AJ134" i="52" s="1"/>
  <c r="T213" i="52"/>
  <c r="U52" i="52"/>
  <c r="Q50" i="52"/>
  <c r="R50" i="52" s="1"/>
  <c r="S50" i="52" s="1"/>
  <c r="T50" i="52" s="1"/>
  <c r="U50" i="52" s="1"/>
  <c r="V50" i="52" s="1"/>
  <c r="W50" i="52" s="1"/>
  <c r="X50" i="52" s="1"/>
  <c r="Y50" i="52" s="1"/>
  <c r="AJ50" i="52" s="1"/>
  <c r="AG313" i="52"/>
  <c r="AG315" i="52"/>
  <c r="AG346" i="52"/>
  <c r="AB12" i="52" l="1"/>
  <c r="AB173" i="52" s="1"/>
  <c r="AB13" i="52"/>
  <c r="AC12" i="52" s="1"/>
  <c r="AA11" i="52"/>
  <c r="AG353" i="52"/>
  <c r="AI16" i="52"/>
  <c r="AI17" i="52" s="1"/>
  <c r="AJ17" i="52" s="1"/>
  <c r="AC345" i="52"/>
  <c r="AC353" i="52" s="1"/>
  <c r="AA315" i="52"/>
  <c r="AA313" i="52"/>
  <c r="AA345" i="52"/>
  <c r="AA353" i="52" s="1"/>
  <c r="U213" i="52"/>
  <c r="V52" i="52"/>
  <c r="AB10" i="52" l="1"/>
  <c r="AB171" i="52" s="1"/>
  <c r="AB11" i="52"/>
  <c r="AC11" i="52" s="1"/>
  <c r="AD11" i="52" s="1"/>
  <c r="AE11" i="52" s="1"/>
  <c r="AF11" i="52" s="1"/>
  <c r="AG11" i="52" s="1"/>
  <c r="AH11" i="52" s="1"/>
  <c r="AI10" i="52" s="1"/>
  <c r="AC13" i="52"/>
  <c r="AD13" i="52" s="1"/>
  <c r="AE13" i="52" s="1"/>
  <c r="AF13" i="52" s="1"/>
  <c r="AG13" i="52" s="1"/>
  <c r="AH12" i="52" s="1"/>
  <c r="AC173" i="52"/>
  <c r="AC315" i="52" s="1"/>
  <c r="AC313" i="52"/>
  <c r="AI177" i="52"/>
  <c r="AI346" i="52"/>
  <c r="F346" i="52" s="1"/>
  <c r="AH345" i="52"/>
  <c r="AH353" i="52" s="1"/>
  <c r="V213" i="52"/>
  <c r="W52" i="52"/>
  <c r="AH13" i="52" l="1"/>
  <c r="AI12" i="52" s="1"/>
  <c r="AH173" i="52"/>
  <c r="AH315" i="52" s="1"/>
  <c r="AH313" i="52"/>
  <c r="AI11" i="52"/>
  <c r="AJ11" i="52" s="1"/>
  <c r="AI171" i="52"/>
  <c r="AB313" i="52"/>
  <c r="AB345" i="52"/>
  <c r="AB353" i="52" s="1"/>
  <c r="W213" i="52"/>
  <c r="X52" i="52"/>
  <c r="H233" i="52"/>
  <c r="Q233" i="52"/>
  <c r="R233" i="52"/>
  <c r="S233" i="52"/>
  <c r="H229" i="52"/>
  <c r="Q229" i="52"/>
  <c r="R229" i="52"/>
  <c r="S229" i="52"/>
  <c r="H225" i="52"/>
  <c r="Q225" i="52"/>
  <c r="R225" i="52"/>
  <c r="S225" i="52"/>
  <c r="G233" i="52"/>
  <c r="G229" i="52"/>
  <c r="G230" i="52" s="1"/>
  <c r="G225" i="52"/>
  <c r="G226" i="52" s="1"/>
  <c r="F77" i="52"/>
  <c r="F233" i="52" s="1"/>
  <c r="F69" i="52"/>
  <c r="F229" i="52" s="1"/>
  <c r="F65" i="52"/>
  <c r="G313" i="51"/>
  <c r="H313" i="51"/>
  <c r="I313" i="51"/>
  <c r="K313" i="51"/>
  <c r="L313" i="51"/>
  <c r="M313" i="51"/>
  <c r="N313" i="51"/>
  <c r="U313" i="51"/>
  <c r="W313" i="51"/>
  <c r="AA313" i="51"/>
  <c r="AB313" i="51"/>
  <c r="AI313" i="51"/>
  <c r="AJ313" i="51"/>
  <c r="AK313" i="51"/>
  <c r="H233" i="51"/>
  <c r="I233" i="51"/>
  <c r="J233" i="51"/>
  <c r="K233" i="51"/>
  <c r="L233" i="51"/>
  <c r="M233" i="51"/>
  <c r="N233" i="51"/>
  <c r="O233" i="51"/>
  <c r="P233" i="51"/>
  <c r="Q233" i="51"/>
  <c r="R233" i="51"/>
  <c r="S233" i="51"/>
  <c r="T233" i="51"/>
  <c r="U233" i="51"/>
  <c r="V233" i="51"/>
  <c r="W233" i="51"/>
  <c r="X233" i="51"/>
  <c r="Y233" i="51"/>
  <c r="Z233" i="51"/>
  <c r="AA233" i="51"/>
  <c r="AB233" i="51"/>
  <c r="AC233" i="51"/>
  <c r="AD233" i="51"/>
  <c r="AE233" i="51"/>
  <c r="AF233" i="51"/>
  <c r="AG233" i="51"/>
  <c r="AH233" i="51"/>
  <c r="AI233" i="51"/>
  <c r="AJ233" i="51"/>
  <c r="AK233" i="51"/>
  <c r="H229" i="51"/>
  <c r="I229" i="51"/>
  <c r="J229" i="51"/>
  <c r="K229" i="51"/>
  <c r="L229" i="51"/>
  <c r="M229" i="51"/>
  <c r="N229" i="51"/>
  <c r="O229" i="51"/>
  <c r="P229" i="51"/>
  <c r="Q229" i="51"/>
  <c r="R229" i="51"/>
  <c r="S229" i="51"/>
  <c r="T229" i="51"/>
  <c r="U229" i="51"/>
  <c r="V229" i="51"/>
  <c r="W229" i="51"/>
  <c r="X229" i="51"/>
  <c r="Y229" i="51"/>
  <c r="Z229" i="51"/>
  <c r="AA229" i="51"/>
  <c r="AB229" i="51"/>
  <c r="AC229" i="51"/>
  <c r="AD229" i="51"/>
  <c r="AE229" i="51"/>
  <c r="AF229" i="51"/>
  <c r="AG229" i="51"/>
  <c r="AH229" i="51"/>
  <c r="AI229" i="51"/>
  <c r="AJ229" i="51"/>
  <c r="AK229" i="51"/>
  <c r="H225" i="51"/>
  <c r="I225" i="51"/>
  <c r="J225" i="51"/>
  <c r="K225" i="51"/>
  <c r="K315" i="51" s="1"/>
  <c r="L225" i="51"/>
  <c r="M225" i="51"/>
  <c r="M315" i="51" s="1"/>
  <c r="N225" i="51"/>
  <c r="O225" i="51"/>
  <c r="P225" i="51"/>
  <c r="Q225" i="51"/>
  <c r="R225" i="51"/>
  <c r="S225" i="51"/>
  <c r="T225" i="51"/>
  <c r="U225" i="51"/>
  <c r="V225" i="51"/>
  <c r="W225" i="51"/>
  <c r="X225" i="51"/>
  <c r="Y225" i="51"/>
  <c r="Z225" i="51"/>
  <c r="AA225" i="51"/>
  <c r="AB225" i="51"/>
  <c r="AC225" i="51"/>
  <c r="AD225" i="51"/>
  <c r="AE225" i="51"/>
  <c r="AF225" i="51"/>
  <c r="AG225" i="51"/>
  <c r="AH225" i="51"/>
  <c r="AI225" i="51"/>
  <c r="AJ225" i="51"/>
  <c r="AK225" i="51"/>
  <c r="G230" i="51"/>
  <c r="H230" i="51" s="1"/>
  <c r="G233" i="51"/>
  <c r="G229" i="51"/>
  <c r="G225" i="51"/>
  <c r="H223" i="51"/>
  <c r="G223" i="51"/>
  <c r="F77" i="51"/>
  <c r="F233" i="51" s="1"/>
  <c r="N70" i="51"/>
  <c r="O70" i="51" s="1"/>
  <c r="P70" i="51" s="1"/>
  <c r="Q70" i="51" s="1"/>
  <c r="R70" i="51" s="1"/>
  <c r="S70" i="51" s="1"/>
  <c r="T70" i="51" s="1"/>
  <c r="U70" i="51" s="1"/>
  <c r="V70" i="51" s="1"/>
  <c r="W70" i="51" s="1"/>
  <c r="X70" i="51" s="1"/>
  <c r="Y70" i="51" s="1"/>
  <c r="Z70" i="51" s="1"/>
  <c r="AA70" i="51" s="1"/>
  <c r="AB70" i="51" s="1"/>
  <c r="AC70" i="51" s="1"/>
  <c r="AD70" i="51" s="1"/>
  <c r="AE70" i="51" s="1"/>
  <c r="AF70" i="51" s="1"/>
  <c r="AG70" i="51" s="1"/>
  <c r="AH70" i="51" s="1"/>
  <c r="AI70" i="51" s="1"/>
  <c r="AJ70" i="51" s="1"/>
  <c r="AK70" i="51" s="1"/>
  <c r="G70" i="51"/>
  <c r="H70" i="51" s="1"/>
  <c r="I70" i="51" s="1"/>
  <c r="J70" i="51" s="1"/>
  <c r="AI13" i="52" l="1"/>
  <c r="AJ13" i="52" s="1"/>
  <c r="AI173" i="52"/>
  <c r="AB315" i="52"/>
  <c r="AI315" i="52"/>
  <c r="AI313" i="52"/>
  <c r="AI345" i="52"/>
  <c r="AI353" i="52" s="1"/>
  <c r="X213" i="52"/>
  <c r="Y52" i="52"/>
  <c r="F225" i="52"/>
  <c r="L315" i="51"/>
  <c r="F69" i="51"/>
  <c r="F229" i="51" s="1"/>
  <c r="F345" i="52" l="1"/>
  <c r="F353" i="52" s="1"/>
  <c r="Y213" i="52"/>
  <c r="F65" i="51"/>
  <c r="J241" i="56"/>
  <c r="K241" i="56"/>
  <c r="L241" i="56"/>
  <c r="M241" i="56"/>
  <c r="N241" i="56"/>
  <c r="O241" i="56"/>
  <c r="P241" i="56"/>
  <c r="Q241" i="56"/>
  <c r="K239" i="56"/>
  <c r="M239" i="56"/>
  <c r="N239" i="56"/>
  <c r="O239" i="56"/>
  <c r="P239" i="56"/>
  <c r="Q239" i="56"/>
  <c r="J237" i="56"/>
  <c r="K237" i="56"/>
  <c r="M237" i="56"/>
  <c r="O237" i="56"/>
  <c r="Q237" i="56"/>
  <c r="J235" i="56"/>
  <c r="K235" i="56"/>
  <c r="L235" i="56"/>
  <c r="N235" i="56"/>
  <c r="P235" i="56"/>
  <c r="Q235" i="56"/>
  <c r="Q315" i="56" s="1"/>
  <c r="N237" i="56"/>
  <c r="M235" i="56"/>
  <c r="F225" i="51" l="1"/>
  <c r="O235" i="56" l="1"/>
  <c r="L241" i="54" l="1"/>
  <c r="AF28" i="50" l="1"/>
  <c r="J152" i="51" l="1"/>
  <c r="N152" i="51" s="1"/>
  <c r="O152" i="51" s="1"/>
  <c r="P152" i="51" s="1"/>
  <c r="Q152" i="51" s="1"/>
  <c r="R152" i="51" s="1"/>
  <c r="S152" i="51" s="1"/>
  <c r="T152" i="51" s="1"/>
  <c r="U152" i="51" s="1"/>
  <c r="V152" i="51" s="1"/>
  <c r="W152" i="51" s="1"/>
  <c r="X152" i="51" s="1"/>
  <c r="Y152" i="51" s="1"/>
  <c r="Z152" i="51" s="1"/>
  <c r="AA152" i="51" s="1"/>
  <c r="AB152" i="51" s="1"/>
  <c r="AC152" i="51" s="1"/>
  <c r="AD152" i="51" s="1"/>
  <c r="AE152" i="51" s="1"/>
  <c r="AF152" i="51" s="1"/>
  <c r="AG152" i="51" s="1"/>
  <c r="AH152" i="51" s="1"/>
  <c r="AI152" i="51" s="1"/>
  <c r="AJ152" i="51" s="1"/>
  <c r="AK152" i="51" s="1"/>
  <c r="I152" i="51"/>
  <c r="H152" i="51"/>
  <c r="G152" i="51"/>
  <c r="I150" i="51"/>
  <c r="J150" i="51" s="1"/>
  <c r="N150" i="51" s="1"/>
  <c r="O150" i="51" s="1"/>
  <c r="P150" i="51" s="1"/>
  <c r="Q149" i="51" s="1"/>
  <c r="G150" i="51"/>
  <c r="H150" i="51" s="1"/>
  <c r="I148" i="51"/>
  <c r="J148" i="51" s="1"/>
  <c r="N148" i="51" s="1"/>
  <c r="O148" i="51" s="1"/>
  <c r="P148" i="51" s="1"/>
  <c r="Q148" i="51" s="1"/>
  <c r="R148" i="51" s="1"/>
  <c r="S148" i="51" s="1"/>
  <c r="T148" i="51" s="1"/>
  <c r="U148" i="51" s="1"/>
  <c r="V148" i="51" s="1"/>
  <c r="W148" i="51" s="1"/>
  <c r="X148" i="51" s="1"/>
  <c r="Y148" i="51" s="1"/>
  <c r="Z148" i="51" s="1"/>
  <c r="AA148" i="51" s="1"/>
  <c r="AB148" i="51" s="1"/>
  <c r="AC148" i="51" s="1"/>
  <c r="AD148" i="51" s="1"/>
  <c r="AE148" i="51" s="1"/>
  <c r="AF148" i="51" s="1"/>
  <c r="AG148" i="51" s="1"/>
  <c r="AH148" i="51" s="1"/>
  <c r="AI148" i="51" s="1"/>
  <c r="AJ148" i="51" s="1"/>
  <c r="AK148" i="51" s="1"/>
  <c r="G148" i="51"/>
  <c r="H148" i="51" s="1"/>
  <c r="H146" i="51"/>
  <c r="I146" i="51" s="1"/>
  <c r="J146" i="51" s="1"/>
  <c r="N146" i="51" s="1"/>
  <c r="O146" i="51" s="1"/>
  <c r="P146" i="51" s="1"/>
  <c r="G146" i="51"/>
  <c r="I144" i="51"/>
  <c r="J144" i="51" s="1"/>
  <c r="N144" i="51" s="1"/>
  <c r="O144" i="51" s="1"/>
  <c r="G144" i="51"/>
  <c r="H144" i="51" s="1"/>
  <c r="I142" i="51"/>
  <c r="J142" i="51" s="1"/>
  <c r="N142" i="51" s="1"/>
  <c r="O142" i="51" s="1"/>
  <c r="P141" i="51" s="1"/>
  <c r="G142" i="51"/>
  <c r="H142" i="51" s="1"/>
  <c r="I140" i="51"/>
  <c r="J140" i="51" s="1"/>
  <c r="N140" i="51" s="1"/>
  <c r="O140" i="51" s="1"/>
  <c r="P140" i="51" s="1"/>
  <c r="Q140" i="51" s="1"/>
  <c r="R140" i="51" s="1"/>
  <c r="S140" i="51" s="1"/>
  <c r="G140" i="51"/>
  <c r="H140" i="51" s="1"/>
  <c r="H138" i="51"/>
  <c r="I138" i="51" s="1"/>
  <c r="J138" i="51" s="1"/>
  <c r="N138" i="51" s="1"/>
  <c r="O138" i="51" s="1"/>
  <c r="P138" i="51" s="1"/>
  <c r="Q137" i="51" s="1"/>
  <c r="G138" i="51"/>
  <c r="I136" i="51"/>
  <c r="J136" i="51" s="1"/>
  <c r="N136" i="51" s="1"/>
  <c r="O136" i="51" s="1"/>
  <c r="P136" i="51" s="1"/>
  <c r="H136" i="51"/>
  <c r="G136" i="51"/>
  <c r="N134" i="51"/>
  <c r="O134" i="51" s="1"/>
  <c r="I134" i="51"/>
  <c r="J134" i="51" s="1"/>
  <c r="H134" i="51"/>
  <c r="G134" i="51"/>
  <c r="H132" i="51"/>
  <c r="I132" i="51" s="1"/>
  <c r="J132" i="51" s="1"/>
  <c r="N132" i="51" s="1"/>
  <c r="O132" i="51" s="1"/>
  <c r="G132" i="51"/>
  <c r="P131" i="51"/>
  <c r="N130" i="51"/>
  <c r="H130" i="51"/>
  <c r="I130" i="51" s="1"/>
  <c r="J130" i="51" s="1"/>
  <c r="G130" i="51"/>
  <c r="N128" i="51"/>
  <c r="O128" i="51" s="1"/>
  <c r="P128" i="51" s="1"/>
  <c r="Q128" i="51" s="1"/>
  <c r="R128" i="51" s="1"/>
  <c r="S128" i="51" s="1"/>
  <c r="T128" i="51" s="1"/>
  <c r="U128" i="51" s="1"/>
  <c r="V128" i="51" s="1"/>
  <c r="W128" i="51" s="1"/>
  <c r="X128" i="51" s="1"/>
  <c r="Y128" i="51" s="1"/>
  <c r="Z128" i="51" s="1"/>
  <c r="AA128" i="51" s="1"/>
  <c r="AB128" i="51" s="1"/>
  <c r="AC128" i="51" s="1"/>
  <c r="AD128" i="51" s="1"/>
  <c r="AE128" i="51" s="1"/>
  <c r="AF128" i="51" s="1"/>
  <c r="AG128" i="51" s="1"/>
  <c r="AH128" i="51" s="1"/>
  <c r="AI128" i="51" s="1"/>
  <c r="AJ128" i="51" s="1"/>
  <c r="AK128" i="51" s="1"/>
  <c r="G128" i="51"/>
  <c r="H128" i="51" s="1"/>
  <c r="I128" i="51" s="1"/>
  <c r="J128" i="51" s="1"/>
  <c r="I126" i="51"/>
  <c r="J126" i="51" s="1"/>
  <c r="H126" i="51"/>
  <c r="G126" i="51"/>
  <c r="I124" i="51"/>
  <c r="J124" i="51" s="1"/>
  <c r="N124" i="51" s="1"/>
  <c r="O124" i="51" s="1"/>
  <c r="P124" i="51" s="1"/>
  <c r="Q124" i="51" s="1"/>
  <c r="R124" i="51" s="1"/>
  <c r="S124" i="51" s="1"/>
  <c r="T124" i="51" s="1"/>
  <c r="U124" i="51" s="1"/>
  <c r="V124" i="51" s="1"/>
  <c r="W124" i="51" s="1"/>
  <c r="X124" i="51" s="1"/>
  <c r="Y124" i="51" s="1"/>
  <c r="Z124" i="51" s="1"/>
  <c r="AA124" i="51" s="1"/>
  <c r="AB124" i="51" s="1"/>
  <c r="AC124" i="51" s="1"/>
  <c r="AD124" i="51" s="1"/>
  <c r="AE124" i="51" s="1"/>
  <c r="AF124" i="51" s="1"/>
  <c r="AG124" i="51" s="1"/>
  <c r="AH124" i="51" s="1"/>
  <c r="AI124" i="51" s="1"/>
  <c r="AJ124" i="51" s="1"/>
  <c r="AK124" i="51" s="1"/>
  <c r="G124" i="51"/>
  <c r="H124" i="51" s="1"/>
  <c r="H122" i="51"/>
  <c r="I122" i="51" s="1"/>
  <c r="J122" i="51" s="1"/>
  <c r="N122" i="51" s="1"/>
  <c r="O122" i="51" s="1"/>
  <c r="P122" i="51" s="1"/>
  <c r="Q122" i="51" s="1"/>
  <c r="R122" i="51" s="1"/>
  <c r="S122" i="51" s="1"/>
  <c r="T122" i="51" s="1"/>
  <c r="U122" i="51" s="1"/>
  <c r="V122" i="51" s="1"/>
  <c r="W122" i="51" s="1"/>
  <c r="X122" i="51" s="1"/>
  <c r="Y122" i="51" s="1"/>
  <c r="Z122" i="51" s="1"/>
  <c r="AA122" i="51" s="1"/>
  <c r="AB122" i="51" s="1"/>
  <c r="AC122" i="51" s="1"/>
  <c r="AD122" i="51" s="1"/>
  <c r="AE122" i="51" s="1"/>
  <c r="AF122" i="51" s="1"/>
  <c r="AG122" i="51" s="1"/>
  <c r="AH122" i="51" s="1"/>
  <c r="AI122" i="51" s="1"/>
  <c r="AJ122" i="51" s="1"/>
  <c r="AK122" i="51" s="1"/>
  <c r="G122" i="51"/>
  <c r="O120" i="51"/>
  <c r="P120" i="51" s="1"/>
  <c r="Q120" i="51" s="1"/>
  <c r="R120" i="51" s="1"/>
  <c r="S120" i="51" s="1"/>
  <c r="T120" i="51" s="1"/>
  <c r="U120" i="51" s="1"/>
  <c r="V120" i="51" s="1"/>
  <c r="W120" i="51" s="1"/>
  <c r="X120" i="51" s="1"/>
  <c r="Y120" i="51" s="1"/>
  <c r="Z120" i="51" s="1"/>
  <c r="AA120" i="51" s="1"/>
  <c r="AB120" i="51" s="1"/>
  <c r="AC120" i="51" s="1"/>
  <c r="AD120" i="51" s="1"/>
  <c r="AE120" i="51" s="1"/>
  <c r="AF120" i="51" s="1"/>
  <c r="AG120" i="51" s="1"/>
  <c r="AH120" i="51" s="1"/>
  <c r="AI120" i="51" s="1"/>
  <c r="AJ120" i="51" s="1"/>
  <c r="AK120" i="51" s="1"/>
  <c r="J120" i="51"/>
  <c r="N120" i="51" s="1"/>
  <c r="G120" i="51"/>
  <c r="H120" i="51" s="1"/>
  <c r="I120" i="51" s="1"/>
  <c r="I118" i="51"/>
  <c r="J118" i="51" s="1"/>
  <c r="N118" i="51" s="1"/>
  <c r="O118" i="51" s="1"/>
  <c r="P118" i="51" s="1"/>
  <c r="Q118" i="51" s="1"/>
  <c r="R118" i="51" s="1"/>
  <c r="S118" i="51" s="1"/>
  <c r="T118" i="51" s="1"/>
  <c r="U118" i="51" s="1"/>
  <c r="V118" i="51" s="1"/>
  <c r="W118" i="51" s="1"/>
  <c r="X118" i="51" s="1"/>
  <c r="Y118" i="51" s="1"/>
  <c r="Z118" i="51" s="1"/>
  <c r="AA118" i="51" s="1"/>
  <c r="AB118" i="51" s="1"/>
  <c r="AC118" i="51" s="1"/>
  <c r="AD118" i="51" s="1"/>
  <c r="AE118" i="51" s="1"/>
  <c r="AF118" i="51" s="1"/>
  <c r="AG118" i="51" s="1"/>
  <c r="AH118" i="51" s="1"/>
  <c r="AI118" i="51" s="1"/>
  <c r="AJ118" i="51" s="1"/>
  <c r="AK118" i="51" s="1"/>
  <c r="H118" i="51"/>
  <c r="G118" i="51"/>
  <c r="I116" i="51"/>
  <c r="J116" i="51" s="1"/>
  <c r="N116" i="51" s="1"/>
  <c r="O116" i="51" s="1"/>
  <c r="P116" i="51" s="1"/>
  <c r="Q116" i="51" s="1"/>
  <c r="R116" i="51" s="1"/>
  <c r="S116" i="51" s="1"/>
  <c r="T116" i="51" s="1"/>
  <c r="U116" i="51" s="1"/>
  <c r="V116" i="51" s="1"/>
  <c r="W116" i="51" s="1"/>
  <c r="X116" i="51" s="1"/>
  <c r="Y116" i="51" s="1"/>
  <c r="Z116" i="51" s="1"/>
  <c r="AA116" i="51" s="1"/>
  <c r="AB116" i="51" s="1"/>
  <c r="AC116" i="51" s="1"/>
  <c r="AD116" i="51" s="1"/>
  <c r="AE116" i="51" s="1"/>
  <c r="AF116" i="51" s="1"/>
  <c r="AG116" i="51" s="1"/>
  <c r="AH116" i="51" s="1"/>
  <c r="AI116" i="51" s="1"/>
  <c r="AJ116" i="51" s="1"/>
  <c r="AK116" i="51" s="1"/>
  <c r="G116" i="51"/>
  <c r="H116" i="51" s="1"/>
  <c r="H114" i="51"/>
  <c r="I114" i="51" s="1"/>
  <c r="J114" i="51" s="1"/>
  <c r="N114" i="51" s="1"/>
  <c r="O114" i="51" s="1"/>
  <c r="P114" i="51" s="1"/>
  <c r="Q114" i="51" s="1"/>
  <c r="R114" i="51" s="1"/>
  <c r="S114" i="51" s="1"/>
  <c r="T114" i="51" s="1"/>
  <c r="U114" i="51" s="1"/>
  <c r="V114" i="51" s="1"/>
  <c r="W114" i="51" s="1"/>
  <c r="X114" i="51" s="1"/>
  <c r="Y114" i="51" s="1"/>
  <c r="Z114" i="51" s="1"/>
  <c r="AA114" i="51" s="1"/>
  <c r="AB114" i="51" s="1"/>
  <c r="AC114" i="51" s="1"/>
  <c r="AD114" i="51" s="1"/>
  <c r="AE114" i="51" s="1"/>
  <c r="AF114" i="51" s="1"/>
  <c r="AG114" i="51" s="1"/>
  <c r="AH114" i="51" s="1"/>
  <c r="AI114" i="51" s="1"/>
  <c r="AJ114" i="51" s="1"/>
  <c r="AK114" i="51" s="1"/>
  <c r="G114" i="51"/>
  <c r="O112" i="51"/>
  <c r="P112" i="51" s="1"/>
  <c r="Q112" i="51" s="1"/>
  <c r="R112" i="51" s="1"/>
  <c r="S112" i="51" s="1"/>
  <c r="T112" i="51" s="1"/>
  <c r="U112" i="51" s="1"/>
  <c r="V112" i="51" s="1"/>
  <c r="W112" i="51" s="1"/>
  <c r="X112" i="51" s="1"/>
  <c r="Y112" i="51" s="1"/>
  <c r="Z112" i="51" s="1"/>
  <c r="AA112" i="51" s="1"/>
  <c r="AB112" i="51" s="1"/>
  <c r="AC112" i="51" s="1"/>
  <c r="AD112" i="51" s="1"/>
  <c r="AE112" i="51" s="1"/>
  <c r="AF112" i="51" s="1"/>
  <c r="AG112" i="51" s="1"/>
  <c r="AH112" i="51" s="1"/>
  <c r="AI112" i="51" s="1"/>
  <c r="AJ112" i="51" s="1"/>
  <c r="AK112" i="51" s="1"/>
  <c r="I112" i="51"/>
  <c r="J112" i="51" s="1"/>
  <c r="N112" i="51" s="1"/>
  <c r="G112" i="51"/>
  <c r="H112" i="51" s="1"/>
  <c r="H110" i="51"/>
  <c r="I110" i="51" s="1"/>
  <c r="J110" i="51" s="1"/>
  <c r="N110" i="51" s="1"/>
  <c r="O110" i="51" s="1"/>
  <c r="P110" i="51" s="1"/>
  <c r="Q110" i="51" s="1"/>
  <c r="R110" i="51" s="1"/>
  <c r="S110" i="51" s="1"/>
  <c r="T110" i="51" s="1"/>
  <c r="U110" i="51" s="1"/>
  <c r="V110" i="51" s="1"/>
  <c r="W110" i="51" s="1"/>
  <c r="X110" i="51" s="1"/>
  <c r="Y110" i="51" s="1"/>
  <c r="Z110" i="51" s="1"/>
  <c r="AA110" i="51" s="1"/>
  <c r="AB110" i="51" s="1"/>
  <c r="AC110" i="51" s="1"/>
  <c r="AD110" i="51" s="1"/>
  <c r="AE110" i="51" s="1"/>
  <c r="AF110" i="51" s="1"/>
  <c r="AG110" i="51" s="1"/>
  <c r="AH110" i="51" s="1"/>
  <c r="AI110" i="51" s="1"/>
  <c r="AJ110" i="51" s="1"/>
  <c r="AK110" i="51" s="1"/>
  <c r="G110" i="51"/>
  <c r="H108" i="51"/>
  <c r="G108" i="51"/>
  <c r="V106" i="51"/>
  <c r="W106" i="51" s="1"/>
  <c r="X106" i="51" s="1"/>
  <c r="Y106" i="51" s="1"/>
  <c r="Z106" i="51" s="1"/>
  <c r="AA106" i="51" s="1"/>
  <c r="AB106" i="51" s="1"/>
  <c r="AC106" i="51" s="1"/>
  <c r="AD106" i="51" s="1"/>
  <c r="AE106" i="51" s="1"/>
  <c r="AF106" i="51" s="1"/>
  <c r="AG106" i="51" s="1"/>
  <c r="AH106" i="51" s="1"/>
  <c r="AI106" i="51" s="1"/>
  <c r="AJ106" i="51" s="1"/>
  <c r="AK106" i="51" s="1"/>
  <c r="G106" i="51"/>
  <c r="H106" i="51" s="1"/>
  <c r="I106" i="51" s="1"/>
  <c r="J106" i="51" s="1"/>
  <c r="N106" i="51" s="1"/>
  <c r="O106" i="51" s="1"/>
  <c r="P106" i="51" s="1"/>
  <c r="Q106" i="51" s="1"/>
  <c r="R106" i="51" s="1"/>
  <c r="S106" i="51" s="1"/>
  <c r="T106" i="51" s="1"/>
  <c r="U106" i="51" s="1"/>
  <c r="G104" i="51"/>
  <c r="H104" i="51" s="1"/>
  <c r="I104" i="51" s="1"/>
  <c r="J104" i="51" s="1"/>
  <c r="N104" i="51" s="1"/>
  <c r="O104" i="51" s="1"/>
  <c r="P104" i="51" s="1"/>
  <c r="Q104" i="51" s="1"/>
  <c r="R104" i="51" s="1"/>
  <c r="S104" i="51" s="1"/>
  <c r="T104" i="51" s="1"/>
  <c r="U104" i="51" s="1"/>
  <c r="V104" i="51" s="1"/>
  <c r="W104" i="51" s="1"/>
  <c r="X104" i="51" s="1"/>
  <c r="Y104" i="51" s="1"/>
  <c r="Z104" i="51" s="1"/>
  <c r="AA104" i="51" s="1"/>
  <c r="AB104" i="51" s="1"/>
  <c r="AC104" i="51" s="1"/>
  <c r="AD104" i="51" s="1"/>
  <c r="AE104" i="51" s="1"/>
  <c r="AF104" i="51" s="1"/>
  <c r="AG104" i="51" s="1"/>
  <c r="AH104" i="51" s="1"/>
  <c r="AI104" i="51" s="1"/>
  <c r="AJ104" i="51" s="1"/>
  <c r="AK104" i="51" s="1"/>
  <c r="H102" i="51"/>
  <c r="I102" i="51" s="1"/>
  <c r="G102" i="51"/>
  <c r="G100" i="51"/>
  <c r="H100" i="51" s="1"/>
  <c r="I98" i="51"/>
  <c r="J98" i="51" s="1"/>
  <c r="N98" i="51" s="1"/>
  <c r="O98" i="51" s="1"/>
  <c r="P98" i="51" s="1"/>
  <c r="Q98" i="51" s="1"/>
  <c r="R98" i="51" s="1"/>
  <c r="S98" i="51" s="1"/>
  <c r="T98" i="51" s="1"/>
  <c r="U98" i="51" s="1"/>
  <c r="V98" i="51" s="1"/>
  <c r="W98" i="51" s="1"/>
  <c r="X98" i="51" s="1"/>
  <c r="Y98" i="51" s="1"/>
  <c r="Z98" i="51" s="1"/>
  <c r="AA98" i="51" s="1"/>
  <c r="AB98" i="51" s="1"/>
  <c r="AC98" i="51" s="1"/>
  <c r="AD98" i="51" s="1"/>
  <c r="AE98" i="51" s="1"/>
  <c r="AF98" i="51" s="1"/>
  <c r="AG98" i="51" s="1"/>
  <c r="AH98" i="51" s="1"/>
  <c r="AI98" i="51" s="1"/>
  <c r="AJ98" i="51" s="1"/>
  <c r="AK98" i="51" s="1"/>
  <c r="H98" i="51"/>
  <c r="G98" i="51"/>
  <c r="N96" i="51"/>
  <c r="O96" i="51" s="1"/>
  <c r="P96" i="51" s="1"/>
  <c r="Q96" i="51" s="1"/>
  <c r="R96" i="51" s="1"/>
  <c r="S96" i="51" s="1"/>
  <c r="T96" i="51" s="1"/>
  <c r="U96" i="51" s="1"/>
  <c r="V96" i="51" s="1"/>
  <c r="W96" i="51" s="1"/>
  <c r="X96" i="51" s="1"/>
  <c r="Y96" i="51" s="1"/>
  <c r="Z96" i="51" s="1"/>
  <c r="AA96" i="51" s="1"/>
  <c r="AB96" i="51" s="1"/>
  <c r="AC96" i="51" s="1"/>
  <c r="AD96" i="51" s="1"/>
  <c r="AE96" i="51" s="1"/>
  <c r="AF96" i="51" s="1"/>
  <c r="AG96" i="51" s="1"/>
  <c r="AH96" i="51" s="1"/>
  <c r="AI96" i="51" s="1"/>
  <c r="AJ96" i="51" s="1"/>
  <c r="AK96" i="51" s="1"/>
  <c r="G96" i="51"/>
  <c r="H96" i="51" s="1"/>
  <c r="I96" i="51" s="1"/>
  <c r="J96" i="51" s="1"/>
  <c r="K96" i="51" s="1"/>
  <c r="L96" i="51" s="1"/>
  <c r="G80" i="51"/>
  <c r="H80" i="51" s="1"/>
  <c r="I80" i="51" s="1"/>
  <c r="J80" i="51" s="1"/>
  <c r="N80" i="51" s="1"/>
  <c r="O80" i="51" s="1"/>
  <c r="P80" i="51" s="1"/>
  <c r="Q80" i="51" s="1"/>
  <c r="R80" i="51" s="1"/>
  <c r="S80" i="51" s="1"/>
  <c r="T80" i="51" s="1"/>
  <c r="U80" i="51" s="1"/>
  <c r="V80" i="51" s="1"/>
  <c r="W80" i="51" s="1"/>
  <c r="X80" i="51" s="1"/>
  <c r="Y80" i="51" s="1"/>
  <c r="Z80" i="51" s="1"/>
  <c r="AA80" i="51" s="1"/>
  <c r="AB80" i="51" s="1"/>
  <c r="AC80" i="51" s="1"/>
  <c r="AD80" i="51" s="1"/>
  <c r="AE80" i="51" s="1"/>
  <c r="AF80" i="51" s="1"/>
  <c r="AG80" i="51" s="1"/>
  <c r="AH80" i="51" s="1"/>
  <c r="AI80" i="51" s="1"/>
  <c r="AJ80" i="51" s="1"/>
  <c r="G78" i="51"/>
  <c r="H78" i="51" s="1"/>
  <c r="I78" i="51" s="1"/>
  <c r="J78" i="51" s="1"/>
  <c r="N78" i="51" s="1"/>
  <c r="O78" i="51" s="1"/>
  <c r="P78" i="51" s="1"/>
  <c r="Q78" i="51" s="1"/>
  <c r="R78" i="51" s="1"/>
  <c r="S78" i="51" s="1"/>
  <c r="T78" i="51" s="1"/>
  <c r="U78" i="51" s="1"/>
  <c r="V78" i="51" s="1"/>
  <c r="W78" i="51" s="1"/>
  <c r="X78" i="51" s="1"/>
  <c r="Y78" i="51" s="1"/>
  <c r="Z78" i="51" s="1"/>
  <c r="AA78" i="51" s="1"/>
  <c r="AB78" i="51" s="1"/>
  <c r="AC78" i="51" s="1"/>
  <c r="AD78" i="51" s="1"/>
  <c r="AE78" i="51" s="1"/>
  <c r="AF78" i="51" s="1"/>
  <c r="AG78" i="51" s="1"/>
  <c r="AH78" i="51" s="1"/>
  <c r="AI78" i="51" s="1"/>
  <c r="AJ78" i="51" s="1"/>
  <c r="AK78" i="51" s="1"/>
  <c r="N76" i="51"/>
  <c r="O76" i="51" s="1"/>
  <c r="P76" i="51" s="1"/>
  <c r="Q76" i="51" s="1"/>
  <c r="R76" i="51" s="1"/>
  <c r="S76" i="51" s="1"/>
  <c r="T76" i="51" s="1"/>
  <c r="U76" i="51" s="1"/>
  <c r="V76" i="51" s="1"/>
  <c r="W76" i="51" s="1"/>
  <c r="X76" i="51" s="1"/>
  <c r="Y76" i="51" s="1"/>
  <c r="Z76" i="51" s="1"/>
  <c r="AA76" i="51" s="1"/>
  <c r="AB76" i="51" s="1"/>
  <c r="AC76" i="51" s="1"/>
  <c r="AD76" i="51" s="1"/>
  <c r="AE76" i="51" s="1"/>
  <c r="AF76" i="51" s="1"/>
  <c r="AG76" i="51" s="1"/>
  <c r="AH76" i="51" s="1"/>
  <c r="AI76" i="51" s="1"/>
  <c r="AJ76" i="51" s="1"/>
  <c r="G76" i="51"/>
  <c r="H76" i="51" s="1"/>
  <c r="I76" i="51" s="1"/>
  <c r="J76" i="51" s="1"/>
  <c r="N74" i="51"/>
  <c r="O74" i="51" s="1"/>
  <c r="P74" i="51" s="1"/>
  <c r="Q74" i="51" s="1"/>
  <c r="R74" i="51" s="1"/>
  <c r="S74" i="51" s="1"/>
  <c r="T74" i="51" s="1"/>
  <c r="U74" i="51" s="1"/>
  <c r="V74" i="51" s="1"/>
  <c r="W74" i="51" s="1"/>
  <c r="X74" i="51" s="1"/>
  <c r="Y74" i="51" s="1"/>
  <c r="Z74" i="51" s="1"/>
  <c r="AA74" i="51" s="1"/>
  <c r="AB74" i="51" s="1"/>
  <c r="AC74" i="51" s="1"/>
  <c r="AD74" i="51" s="1"/>
  <c r="AE74" i="51" s="1"/>
  <c r="AF74" i="51" s="1"/>
  <c r="AG74" i="51" s="1"/>
  <c r="AH74" i="51" s="1"/>
  <c r="AI74" i="51" s="1"/>
  <c r="AJ74" i="51" s="1"/>
  <c r="G74" i="51"/>
  <c r="H74" i="51" s="1"/>
  <c r="I74" i="51" s="1"/>
  <c r="J74" i="51" s="1"/>
  <c r="G68" i="51"/>
  <c r="H68" i="51" s="1"/>
  <c r="I68" i="51" s="1"/>
  <c r="J68" i="51" s="1"/>
  <c r="N68" i="51" s="1"/>
  <c r="O68" i="51" s="1"/>
  <c r="P68" i="51" s="1"/>
  <c r="Q68" i="51" s="1"/>
  <c r="R68" i="51" s="1"/>
  <c r="S68" i="51" s="1"/>
  <c r="T68" i="51" s="1"/>
  <c r="U68" i="51" s="1"/>
  <c r="V68" i="51" s="1"/>
  <c r="W68" i="51" s="1"/>
  <c r="X68" i="51" s="1"/>
  <c r="Y68" i="51" s="1"/>
  <c r="Z68" i="51" s="1"/>
  <c r="AA68" i="51" s="1"/>
  <c r="AB68" i="51" s="1"/>
  <c r="AC68" i="51" s="1"/>
  <c r="AD68" i="51" s="1"/>
  <c r="AE68" i="51" s="1"/>
  <c r="AF68" i="51" s="1"/>
  <c r="AG68" i="51" s="1"/>
  <c r="AH68" i="51" s="1"/>
  <c r="AI68" i="51" s="1"/>
  <c r="AJ68" i="51" s="1"/>
  <c r="AK68" i="51" s="1"/>
  <c r="N66" i="51"/>
  <c r="O66" i="51" s="1"/>
  <c r="P66" i="51" s="1"/>
  <c r="Q66" i="51" s="1"/>
  <c r="R66" i="51" s="1"/>
  <c r="S66" i="51" s="1"/>
  <c r="T66" i="51" s="1"/>
  <c r="U66" i="51" s="1"/>
  <c r="V66" i="51" s="1"/>
  <c r="W66" i="51" s="1"/>
  <c r="X66" i="51" s="1"/>
  <c r="Y66" i="51" s="1"/>
  <c r="Z66" i="51" s="1"/>
  <c r="AA66" i="51" s="1"/>
  <c r="AB66" i="51" s="1"/>
  <c r="AC66" i="51" s="1"/>
  <c r="AD66" i="51" s="1"/>
  <c r="AE66" i="51" s="1"/>
  <c r="AF66" i="51" s="1"/>
  <c r="AG66" i="51" s="1"/>
  <c r="AH66" i="51" s="1"/>
  <c r="AI66" i="51" s="1"/>
  <c r="AJ66" i="51" s="1"/>
  <c r="AK66" i="51" s="1"/>
  <c r="G66" i="51"/>
  <c r="H66" i="51" s="1"/>
  <c r="I66" i="51" s="1"/>
  <c r="J66" i="51" s="1"/>
  <c r="G64" i="51"/>
  <c r="H64" i="51" s="1"/>
  <c r="I64" i="51" s="1"/>
  <c r="J64" i="51" s="1"/>
  <c r="G62" i="51"/>
  <c r="H62" i="51" s="1"/>
  <c r="I62" i="51" s="1"/>
  <c r="J62" i="51" s="1"/>
  <c r="K62" i="51" s="1"/>
  <c r="L62" i="51" s="1"/>
  <c r="M62" i="51" s="1"/>
  <c r="G60" i="51"/>
  <c r="H60" i="51" s="1"/>
  <c r="H58" i="51"/>
  <c r="G58" i="51"/>
  <c r="H56" i="51"/>
  <c r="I56" i="51" s="1"/>
  <c r="J56" i="51" s="1"/>
  <c r="N56" i="51" s="1"/>
  <c r="O56" i="51" s="1"/>
  <c r="P56" i="51" s="1"/>
  <c r="Q56" i="51" s="1"/>
  <c r="R56" i="51" s="1"/>
  <c r="S56" i="51" s="1"/>
  <c r="T56" i="51" s="1"/>
  <c r="U56" i="51" s="1"/>
  <c r="V56" i="51" s="1"/>
  <c r="W56" i="51" s="1"/>
  <c r="X56" i="51" s="1"/>
  <c r="Y56" i="51" s="1"/>
  <c r="Z56" i="51" s="1"/>
  <c r="AA56" i="51" s="1"/>
  <c r="AB56" i="51" s="1"/>
  <c r="AC56" i="51" s="1"/>
  <c r="AD56" i="51" s="1"/>
  <c r="AE56" i="51" s="1"/>
  <c r="AF56" i="51" s="1"/>
  <c r="AG56" i="51" s="1"/>
  <c r="AH56" i="51" s="1"/>
  <c r="AI56" i="51" s="1"/>
  <c r="AJ56" i="51" s="1"/>
  <c r="AK56" i="51" s="1"/>
  <c r="G56" i="51"/>
  <c r="J54" i="51"/>
  <c r="N54" i="51" s="1"/>
  <c r="O54" i="51" s="1"/>
  <c r="P54" i="51" s="1"/>
  <c r="Q54" i="51" s="1"/>
  <c r="R54" i="51" s="1"/>
  <c r="S54" i="51" s="1"/>
  <c r="T54" i="51" s="1"/>
  <c r="U54" i="51" s="1"/>
  <c r="V54" i="51" s="1"/>
  <c r="W54" i="51" s="1"/>
  <c r="X54" i="51" s="1"/>
  <c r="Y54" i="51" s="1"/>
  <c r="Z54" i="51" s="1"/>
  <c r="AA54" i="51" s="1"/>
  <c r="AB54" i="51" s="1"/>
  <c r="AC54" i="51" s="1"/>
  <c r="AD54" i="51" s="1"/>
  <c r="AE54" i="51" s="1"/>
  <c r="AF54" i="51" s="1"/>
  <c r="AG54" i="51" s="1"/>
  <c r="AH54" i="51" s="1"/>
  <c r="AI54" i="51" s="1"/>
  <c r="AJ54" i="51" s="1"/>
  <c r="AK54" i="51" s="1"/>
  <c r="G54" i="51"/>
  <c r="H54" i="51" s="1"/>
  <c r="I54" i="51" s="1"/>
  <c r="I52" i="51"/>
  <c r="J52" i="51" s="1"/>
  <c r="N52" i="51" s="1"/>
  <c r="O52" i="51" s="1"/>
  <c r="P52" i="51" s="1"/>
  <c r="Q52" i="51" s="1"/>
  <c r="R52" i="51" s="1"/>
  <c r="S52" i="51" s="1"/>
  <c r="T52" i="51" s="1"/>
  <c r="U52" i="51" s="1"/>
  <c r="V52" i="51" s="1"/>
  <c r="W52" i="51" s="1"/>
  <c r="X52" i="51" s="1"/>
  <c r="Y52" i="51" s="1"/>
  <c r="Z52" i="51" s="1"/>
  <c r="AA52" i="51" s="1"/>
  <c r="AB52" i="51" s="1"/>
  <c r="AC52" i="51" s="1"/>
  <c r="AD52" i="51" s="1"/>
  <c r="AE52" i="51" s="1"/>
  <c r="AF52" i="51" s="1"/>
  <c r="AG52" i="51" s="1"/>
  <c r="AH52" i="51" s="1"/>
  <c r="AI52" i="51" s="1"/>
  <c r="AJ52" i="51" s="1"/>
  <c r="AK52" i="51" s="1"/>
  <c r="G52" i="51"/>
  <c r="H52" i="51" s="1"/>
  <c r="H50" i="51"/>
  <c r="I49" i="51" s="1"/>
  <c r="G50" i="51"/>
  <c r="I47" i="51"/>
  <c r="J47" i="51" s="1"/>
  <c r="N47" i="51" s="1"/>
  <c r="O47" i="51" s="1"/>
  <c r="P47" i="51" s="1"/>
  <c r="Q47" i="51" s="1"/>
  <c r="R47" i="51" s="1"/>
  <c r="S47" i="51" s="1"/>
  <c r="T47" i="51" s="1"/>
  <c r="U47" i="51" s="1"/>
  <c r="V47" i="51" s="1"/>
  <c r="W47" i="51" s="1"/>
  <c r="X47" i="51" s="1"/>
  <c r="Y47" i="51" s="1"/>
  <c r="Z47" i="51" s="1"/>
  <c r="AA47" i="51" s="1"/>
  <c r="AB47" i="51" s="1"/>
  <c r="AC47" i="51" s="1"/>
  <c r="AD47" i="51" s="1"/>
  <c r="AE47" i="51" s="1"/>
  <c r="AF47" i="51" s="1"/>
  <c r="AG47" i="51" s="1"/>
  <c r="AH47" i="51" s="1"/>
  <c r="AI47" i="51" s="1"/>
  <c r="AJ47" i="51" s="1"/>
  <c r="AK47" i="51" s="1"/>
  <c r="H47" i="51"/>
  <c r="G47" i="51"/>
  <c r="G45" i="51"/>
  <c r="H45" i="51" s="1"/>
  <c r="I45" i="51" s="1"/>
  <c r="J45" i="51" s="1"/>
  <c r="N45" i="51" s="1"/>
  <c r="O45" i="51" s="1"/>
  <c r="P45" i="51" s="1"/>
  <c r="Q45" i="51" s="1"/>
  <c r="R45" i="51" s="1"/>
  <c r="S45" i="51" s="1"/>
  <c r="T45" i="51" s="1"/>
  <c r="U45" i="51" s="1"/>
  <c r="V45" i="51" s="1"/>
  <c r="W45" i="51" s="1"/>
  <c r="X45" i="51" s="1"/>
  <c r="Y45" i="51" s="1"/>
  <c r="Z45" i="51" s="1"/>
  <c r="AA45" i="51" s="1"/>
  <c r="AB45" i="51" s="1"/>
  <c r="AC45" i="51" s="1"/>
  <c r="AD45" i="51" s="1"/>
  <c r="AE45" i="51" s="1"/>
  <c r="AF45" i="51" s="1"/>
  <c r="AG45" i="51" s="1"/>
  <c r="AH45" i="51" s="1"/>
  <c r="AI45" i="51" s="1"/>
  <c r="AJ45" i="51" s="1"/>
  <c r="AK45" i="51" s="1"/>
  <c r="N43" i="51"/>
  <c r="O43" i="51" s="1"/>
  <c r="P43" i="51" s="1"/>
  <c r="Q43" i="51" s="1"/>
  <c r="R43" i="51" s="1"/>
  <c r="S43" i="51" s="1"/>
  <c r="T43" i="51" s="1"/>
  <c r="U43" i="51" s="1"/>
  <c r="V43" i="51" s="1"/>
  <c r="W43" i="51" s="1"/>
  <c r="X43" i="51" s="1"/>
  <c r="Y43" i="51" s="1"/>
  <c r="Z43" i="51" s="1"/>
  <c r="AA43" i="51" s="1"/>
  <c r="AB43" i="51" s="1"/>
  <c r="AC43" i="51" s="1"/>
  <c r="AD43" i="51" s="1"/>
  <c r="AE43" i="51" s="1"/>
  <c r="AF43" i="51" s="1"/>
  <c r="AG43" i="51" s="1"/>
  <c r="AH43" i="51" s="1"/>
  <c r="AI43" i="51" s="1"/>
  <c r="AJ43" i="51" s="1"/>
  <c r="AK43" i="51" s="1"/>
  <c r="J43" i="51"/>
  <c r="H43" i="51"/>
  <c r="I43" i="51" s="1"/>
  <c r="G43" i="51"/>
  <c r="N41" i="51"/>
  <c r="O41" i="51" s="1"/>
  <c r="P41" i="51" s="1"/>
  <c r="Q41" i="51" s="1"/>
  <c r="R41" i="51" s="1"/>
  <c r="S41" i="51" s="1"/>
  <c r="T41" i="51" s="1"/>
  <c r="U41" i="51" s="1"/>
  <c r="V41" i="51" s="1"/>
  <c r="W41" i="51" s="1"/>
  <c r="X41" i="51" s="1"/>
  <c r="Y41" i="51" s="1"/>
  <c r="Z41" i="51" s="1"/>
  <c r="AA41" i="51" s="1"/>
  <c r="AB41" i="51" s="1"/>
  <c r="AC41" i="51" s="1"/>
  <c r="AD41" i="51" s="1"/>
  <c r="AE41" i="51" s="1"/>
  <c r="AF41" i="51" s="1"/>
  <c r="AG41" i="51" s="1"/>
  <c r="AH41" i="51" s="1"/>
  <c r="AI41" i="51" s="1"/>
  <c r="AJ41" i="51" s="1"/>
  <c r="AK41" i="51" s="1"/>
  <c r="J41" i="51"/>
  <c r="G41" i="51"/>
  <c r="H41" i="51" s="1"/>
  <c r="I41" i="51" s="1"/>
  <c r="N39" i="51"/>
  <c r="O39" i="51" s="1"/>
  <c r="P39" i="51" s="1"/>
  <c r="Q39" i="51" s="1"/>
  <c r="R39" i="51" s="1"/>
  <c r="S39" i="51" s="1"/>
  <c r="T39" i="51" s="1"/>
  <c r="U39" i="51" s="1"/>
  <c r="V39" i="51" s="1"/>
  <c r="W39" i="51" s="1"/>
  <c r="X39" i="51" s="1"/>
  <c r="Y39" i="51" s="1"/>
  <c r="Z39" i="51" s="1"/>
  <c r="AA39" i="51" s="1"/>
  <c r="AB39" i="51" s="1"/>
  <c r="AC39" i="51" s="1"/>
  <c r="AD39" i="51" s="1"/>
  <c r="AE39" i="51" s="1"/>
  <c r="AF39" i="51" s="1"/>
  <c r="AG39" i="51" s="1"/>
  <c r="AH39" i="51" s="1"/>
  <c r="AI39" i="51" s="1"/>
  <c r="AJ39" i="51" s="1"/>
  <c r="AK39" i="51" s="1"/>
  <c r="I39" i="51"/>
  <c r="J39" i="51" s="1"/>
  <c r="H39" i="51"/>
  <c r="G39" i="51"/>
  <c r="G37" i="51"/>
  <c r="H37" i="51" s="1"/>
  <c r="I37" i="51" s="1"/>
  <c r="J37" i="51" s="1"/>
  <c r="N37" i="51" s="1"/>
  <c r="O37" i="51" s="1"/>
  <c r="P37" i="51" s="1"/>
  <c r="Q37" i="51" s="1"/>
  <c r="R37" i="51" s="1"/>
  <c r="S37" i="51" s="1"/>
  <c r="T37" i="51" s="1"/>
  <c r="U37" i="51" s="1"/>
  <c r="V37" i="51" s="1"/>
  <c r="W37" i="51" s="1"/>
  <c r="X37" i="51" s="1"/>
  <c r="Y37" i="51" s="1"/>
  <c r="Z37" i="51" s="1"/>
  <c r="AA37" i="51" s="1"/>
  <c r="AB37" i="51" s="1"/>
  <c r="AC37" i="51" s="1"/>
  <c r="AD37" i="51" s="1"/>
  <c r="AE37" i="51" s="1"/>
  <c r="AF37" i="51" s="1"/>
  <c r="AG37" i="51" s="1"/>
  <c r="AH37" i="51" s="1"/>
  <c r="AI37" i="51" s="1"/>
  <c r="AJ37" i="51" s="1"/>
  <c r="AK37" i="51" s="1"/>
  <c r="H35" i="51"/>
  <c r="I35" i="51" s="1"/>
  <c r="J35" i="51" s="1"/>
  <c r="N35" i="51" s="1"/>
  <c r="O35" i="51" s="1"/>
  <c r="P35" i="51" s="1"/>
  <c r="Q35" i="51" s="1"/>
  <c r="R35" i="51" s="1"/>
  <c r="S35" i="51" s="1"/>
  <c r="T35" i="51" s="1"/>
  <c r="U35" i="51" s="1"/>
  <c r="V35" i="51" s="1"/>
  <c r="W35" i="51" s="1"/>
  <c r="X35" i="51" s="1"/>
  <c r="Y35" i="51" s="1"/>
  <c r="Z35" i="51" s="1"/>
  <c r="AA35" i="51" s="1"/>
  <c r="AB35" i="51" s="1"/>
  <c r="AC35" i="51" s="1"/>
  <c r="AD35" i="51" s="1"/>
  <c r="AE35" i="51" s="1"/>
  <c r="AF35" i="51" s="1"/>
  <c r="AG35" i="51" s="1"/>
  <c r="AH35" i="51" s="1"/>
  <c r="AI35" i="51" s="1"/>
  <c r="AJ35" i="51" s="1"/>
  <c r="AK35" i="51" s="1"/>
  <c r="G35" i="51"/>
  <c r="I33" i="51"/>
  <c r="J33" i="51" s="1"/>
  <c r="N33" i="51" s="1"/>
  <c r="O33" i="51" s="1"/>
  <c r="P33" i="51" s="1"/>
  <c r="Q33" i="51" s="1"/>
  <c r="R33" i="51" s="1"/>
  <c r="S33" i="51" s="1"/>
  <c r="T33" i="51" s="1"/>
  <c r="U33" i="51" s="1"/>
  <c r="V33" i="51" s="1"/>
  <c r="W33" i="51" s="1"/>
  <c r="X33" i="51" s="1"/>
  <c r="Y33" i="51" s="1"/>
  <c r="Z33" i="51" s="1"/>
  <c r="AA33" i="51" s="1"/>
  <c r="AB33" i="51" s="1"/>
  <c r="AC33" i="51" s="1"/>
  <c r="AD33" i="51" s="1"/>
  <c r="AE33" i="51" s="1"/>
  <c r="AF33" i="51" s="1"/>
  <c r="AG33" i="51" s="1"/>
  <c r="AH33" i="51" s="1"/>
  <c r="AI33" i="51" s="1"/>
  <c r="AJ33" i="51" s="1"/>
  <c r="AK33" i="51" s="1"/>
  <c r="H33" i="51"/>
  <c r="G33" i="51"/>
  <c r="G31" i="51"/>
  <c r="H31" i="51" s="1"/>
  <c r="I31" i="51" s="1"/>
  <c r="J31" i="51" s="1"/>
  <c r="N31" i="51" s="1"/>
  <c r="O31" i="51" s="1"/>
  <c r="P31" i="51" s="1"/>
  <c r="Q31" i="51" s="1"/>
  <c r="J29" i="51"/>
  <c r="N29" i="51" s="1"/>
  <c r="O29" i="51" s="1"/>
  <c r="P29" i="51" s="1"/>
  <c r="Q29" i="51" s="1"/>
  <c r="R28" i="51" s="1"/>
  <c r="H29" i="51"/>
  <c r="I29" i="51" s="1"/>
  <c r="G29" i="51"/>
  <c r="I27" i="51"/>
  <c r="J27" i="51" s="1"/>
  <c r="H27" i="51"/>
  <c r="G27" i="51"/>
  <c r="I25" i="51"/>
  <c r="G25" i="51"/>
  <c r="H25" i="51" s="1"/>
  <c r="I23" i="51"/>
  <c r="J23" i="51" s="1"/>
  <c r="H23" i="51"/>
  <c r="G23" i="51"/>
  <c r="I21" i="51"/>
  <c r="J21" i="51" s="1"/>
  <c r="G21" i="51"/>
  <c r="H21" i="51" s="1"/>
  <c r="G19" i="51"/>
  <c r="H19" i="51" s="1"/>
  <c r="I19" i="51" s="1"/>
  <c r="J19" i="51" s="1"/>
  <c r="N19" i="51" s="1"/>
  <c r="O19" i="51" s="1"/>
  <c r="P19" i="51" s="1"/>
  <c r="Q19" i="51" s="1"/>
  <c r="R19" i="51" s="1"/>
  <c r="S19" i="51" s="1"/>
  <c r="T19" i="51" s="1"/>
  <c r="U19" i="51" s="1"/>
  <c r="V19" i="51" s="1"/>
  <c r="W19" i="51" s="1"/>
  <c r="X19" i="51" s="1"/>
  <c r="Y19" i="51" s="1"/>
  <c r="Z19" i="51" s="1"/>
  <c r="AA19" i="51" s="1"/>
  <c r="AB19" i="51" s="1"/>
  <c r="AC19" i="51" s="1"/>
  <c r="AD19" i="51" s="1"/>
  <c r="AE18" i="51" s="1"/>
  <c r="J17" i="51"/>
  <c r="N17" i="51" s="1"/>
  <c r="O17" i="51" s="1"/>
  <c r="P17" i="51" s="1"/>
  <c r="Q17" i="51" s="1"/>
  <c r="H17" i="51"/>
  <c r="I17" i="51" s="1"/>
  <c r="G17" i="51"/>
  <c r="N15" i="51"/>
  <c r="O15" i="51" s="1"/>
  <c r="P15" i="51" s="1"/>
  <c r="Q15" i="51" s="1"/>
  <c r="R15" i="51" s="1"/>
  <c r="S15" i="51" s="1"/>
  <c r="J15" i="51"/>
  <c r="I15" i="51"/>
  <c r="G15" i="51"/>
  <c r="H15" i="51" s="1"/>
  <c r="G13" i="51"/>
  <c r="H13" i="51" s="1"/>
  <c r="I13" i="51" s="1"/>
  <c r="J13" i="51" s="1"/>
  <c r="N13" i="51" s="1"/>
  <c r="O13" i="51" s="1"/>
  <c r="P13" i="51" s="1"/>
  <c r="Q13" i="51" s="1"/>
  <c r="R13" i="51" s="1"/>
  <c r="S13" i="51" s="1"/>
  <c r="T13" i="51" s="1"/>
  <c r="U13" i="51" s="1"/>
  <c r="V13" i="51" s="1"/>
  <c r="H11" i="51"/>
  <c r="I11" i="51" s="1"/>
  <c r="J11" i="51" s="1"/>
  <c r="N11" i="51" s="1"/>
  <c r="O11" i="51" s="1"/>
  <c r="P11" i="51" s="1"/>
  <c r="Q11" i="51" s="1"/>
  <c r="R11" i="51" s="1"/>
  <c r="S11" i="51" s="1"/>
  <c r="T11" i="51" s="1"/>
  <c r="U11" i="51" s="1"/>
  <c r="V11" i="51" s="1"/>
  <c r="W11" i="51" s="1"/>
  <c r="X11" i="51" s="1"/>
  <c r="Y11" i="51" s="1"/>
  <c r="Z11" i="51" s="1"/>
  <c r="AA11" i="51" s="1"/>
  <c r="AB11" i="51" s="1"/>
  <c r="AC11" i="51" s="1"/>
  <c r="AD11" i="51" s="1"/>
  <c r="AE11" i="51" s="1"/>
  <c r="AF11" i="51" s="1"/>
  <c r="AG11" i="51" s="1"/>
  <c r="G11" i="51"/>
  <c r="N9" i="51"/>
  <c r="O9" i="51" s="1"/>
  <c r="P9" i="51" s="1"/>
  <c r="Q9" i="51" s="1"/>
  <c r="R9" i="51" s="1"/>
  <c r="S9" i="51" s="1"/>
  <c r="T9" i="51" s="1"/>
  <c r="U9" i="51" s="1"/>
  <c r="V9" i="51" s="1"/>
  <c r="I9" i="51"/>
  <c r="J9" i="51" s="1"/>
  <c r="H9" i="51"/>
  <c r="G9" i="51"/>
  <c r="T139" i="51" l="1"/>
  <c r="T140" i="51" s="1"/>
  <c r="U140" i="51" s="1"/>
  <c r="V139" i="51" s="1"/>
  <c r="V140" i="51" s="1"/>
  <c r="W140" i="51" s="1"/>
  <c r="X140" i="51" s="1"/>
  <c r="Y140" i="51" s="1"/>
  <c r="Z140" i="51" s="1"/>
  <c r="AA140" i="51" s="1"/>
  <c r="AB140" i="51" s="1"/>
  <c r="AC140" i="51" s="1"/>
  <c r="AD140" i="51" s="1"/>
  <c r="AE140" i="51" s="1"/>
  <c r="AF140" i="51" s="1"/>
  <c r="AG140" i="51" s="1"/>
  <c r="AH140" i="51" s="1"/>
  <c r="AI140" i="51" s="1"/>
  <c r="AJ140" i="51" s="1"/>
  <c r="AK140" i="51" s="1"/>
  <c r="Q146" i="51"/>
  <c r="R146" i="51" s="1"/>
  <c r="S146" i="51" s="1"/>
  <c r="T146" i="51" s="1"/>
  <c r="U146" i="51" s="1"/>
  <c r="V146" i="51" s="1"/>
  <c r="W146" i="51" s="1"/>
  <c r="X146" i="51" s="1"/>
  <c r="Y146" i="51" s="1"/>
  <c r="Z146" i="51" s="1"/>
  <c r="AA146" i="51" s="1"/>
  <c r="AB146" i="51" s="1"/>
  <c r="AC146" i="51" s="1"/>
  <c r="AD146" i="51" s="1"/>
  <c r="AE146" i="51" s="1"/>
  <c r="AF146" i="51" s="1"/>
  <c r="AG146" i="51" s="1"/>
  <c r="AH146" i="51" s="1"/>
  <c r="AI146" i="51" s="1"/>
  <c r="AJ146" i="51" s="1"/>
  <c r="AK146" i="51" s="1"/>
  <c r="Q145" i="51"/>
  <c r="N64" i="51"/>
  <c r="O64" i="51" s="1"/>
  <c r="P64" i="51" s="1"/>
  <c r="K64" i="51"/>
  <c r="L64" i="51" s="1"/>
  <c r="W13" i="51"/>
  <c r="X13" i="51" s="1"/>
  <c r="Y13" i="51" s="1"/>
  <c r="W12" i="51"/>
  <c r="N126" i="51"/>
  <c r="O126" i="51" s="1"/>
  <c r="P126" i="51" s="1"/>
  <c r="Q126" i="51" s="1"/>
  <c r="R126" i="51" s="1"/>
  <c r="S126" i="51" s="1"/>
  <c r="T126" i="51" s="1"/>
  <c r="U126" i="51" s="1"/>
  <c r="V126" i="51" s="1"/>
  <c r="W126" i="51" s="1"/>
  <c r="X126" i="51" s="1"/>
  <c r="Y126" i="51" s="1"/>
  <c r="Z126" i="51" s="1"/>
  <c r="AA126" i="51" s="1"/>
  <c r="AB126" i="51" s="1"/>
  <c r="AC126" i="51" s="1"/>
  <c r="AD126" i="51" s="1"/>
  <c r="AE126" i="51" s="1"/>
  <c r="AF126" i="51" s="1"/>
  <c r="AG126" i="51" s="1"/>
  <c r="AH126" i="51" s="1"/>
  <c r="AI126" i="51" s="1"/>
  <c r="AJ126" i="51" s="1"/>
  <c r="AK126" i="51" s="1"/>
  <c r="I108" i="51"/>
  <c r="J108" i="51" s="1"/>
  <c r="N108" i="51" s="1"/>
  <c r="O108" i="51" s="1"/>
  <c r="P108" i="51" s="1"/>
  <c r="Q108" i="51" s="1"/>
  <c r="R108" i="51" s="1"/>
  <c r="S108" i="51" s="1"/>
  <c r="T108" i="51" s="1"/>
  <c r="U108" i="51" s="1"/>
  <c r="V108" i="51" s="1"/>
  <c r="W108" i="51" s="1"/>
  <c r="X108" i="51" s="1"/>
  <c r="Y108" i="51" s="1"/>
  <c r="Z108" i="51" s="1"/>
  <c r="AA108" i="51" s="1"/>
  <c r="AB108" i="51" s="1"/>
  <c r="AC108" i="51" s="1"/>
  <c r="AD108" i="51" s="1"/>
  <c r="AE108" i="51" s="1"/>
  <c r="AF108" i="51" s="1"/>
  <c r="AG108" i="51" s="1"/>
  <c r="AH108" i="51" s="1"/>
  <c r="AI108" i="51" s="1"/>
  <c r="AJ108" i="51" s="1"/>
  <c r="AK108" i="51" s="1"/>
  <c r="I107" i="51"/>
  <c r="J101" i="51"/>
  <c r="J102" i="51" s="1"/>
  <c r="N102" i="51" s="1"/>
  <c r="O102" i="51" s="1"/>
  <c r="P102" i="51" s="1"/>
  <c r="Q102" i="51" s="1"/>
  <c r="R102" i="51" s="1"/>
  <c r="S102" i="51" s="1"/>
  <c r="T102" i="51" s="1"/>
  <c r="U102" i="51" s="1"/>
  <c r="V102" i="51" s="1"/>
  <c r="W102" i="51" s="1"/>
  <c r="X102" i="51" s="1"/>
  <c r="Y102" i="51" s="1"/>
  <c r="Z102" i="51" s="1"/>
  <c r="AA102" i="51" s="1"/>
  <c r="AB102" i="51" s="1"/>
  <c r="AC102" i="51" s="1"/>
  <c r="AD102" i="51" s="1"/>
  <c r="AE102" i="51" s="1"/>
  <c r="AF102" i="51" s="1"/>
  <c r="AG102" i="51" s="1"/>
  <c r="AH102" i="51" s="1"/>
  <c r="AI102" i="51" s="1"/>
  <c r="AJ102" i="51" s="1"/>
  <c r="AK102" i="51" s="1"/>
  <c r="I99" i="51"/>
  <c r="I100" i="51" s="1"/>
  <c r="J100" i="51" s="1"/>
  <c r="N100" i="51" s="1"/>
  <c r="O100" i="51" s="1"/>
  <c r="P100" i="51" s="1"/>
  <c r="Q100" i="51" s="1"/>
  <c r="R100" i="51" s="1"/>
  <c r="S100" i="51" s="1"/>
  <c r="T100" i="51" s="1"/>
  <c r="U100" i="51" s="1"/>
  <c r="V100" i="51" s="1"/>
  <c r="W100" i="51" s="1"/>
  <c r="X100" i="51" s="1"/>
  <c r="Y100" i="51" s="1"/>
  <c r="Z100" i="51" s="1"/>
  <c r="AA100" i="51" s="1"/>
  <c r="AB100" i="51" s="1"/>
  <c r="AC100" i="51" s="1"/>
  <c r="AD100" i="51" s="1"/>
  <c r="AE100" i="51" s="1"/>
  <c r="AF100" i="51" s="1"/>
  <c r="AG100" i="51" s="1"/>
  <c r="AH100" i="51" s="1"/>
  <c r="AI100" i="51" s="1"/>
  <c r="AJ100" i="51" s="1"/>
  <c r="AK100" i="51" s="1"/>
  <c r="R29" i="51"/>
  <c r="S29" i="51" s="1"/>
  <c r="T29" i="51" s="1"/>
  <c r="U29" i="51" s="1"/>
  <c r="V29" i="51" s="1"/>
  <c r="W29" i="51" s="1"/>
  <c r="X28" i="51" s="1"/>
  <c r="X16" i="51" s="1"/>
  <c r="X313" i="51" s="1"/>
  <c r="AH10" i="51"/>
  <c r="AH11" i="51" s="1"/>
  <c r="AI11" i="51" s="1"/>
  <c r="AJ11" i="51" s="1"/>
  <c r="AK11" i="51" s="1"/>
  <c r="N27" i="51"/>
  <c r="O27" i="51" s="1"/>
  <c r="P27" i="51" s="1"/>
  <c r="R30" i="51"/>
  <c r="Z13" i="51"/>
  <c r="AA13" i="51" s="1"/>
  <c r="AB13" i="51" s="1"/>
  <c r="AC13" i="51" s="1"/>
  <c r="AD12" i="51" s="1"/>
  <c r="W9" i="51"/>
  <c r="X9" i="51" s="1"/>
  <c r="Y9" i="51" s="1"/>
  <c r="Z9" i="51" s="1"/>
  <c r="AA9" i="51" s="1"/>
  <c r="AB9" i="51" s="1"/>
  <c r="AC9" i="51" s="1"/>
  <c r="AE19" i="51"/>
  <c r="AF19" i="51" s="1"/>
  <c r="AG19" i="51" s="1"/>
  <c r="AH19" i="51" s="1"/>
  <c r="AI19" i="51" s="1"/>
  <c r="AJ19" i="51" s="1"/>
  <c r="AK19" i="51" s="1"/>
  <c r="I57" i="51"/>
  <c r="I60" i="51" s="1"/>
  <c r="P144" i="51"/>
  <c r="Q63" i="51"/>
  <c r="Q64" i="51" s="1"/>
  <c r="R64" i="51" s="1"/>
  <c r="S64" i="51" s="1"/>
  <c r="T64" i="51" s="1"/>
  <c r="U64" i="51" s="1"/>
  <c r="V64" i="51" s="1"/>
  <c r="W64" i="51" s="1"/>
  <c r="X64" i="51" s="1"/>
  <c r="Y64" i="51" s="1"/>
  <c r="Z64" i="51" s="1"/>
  <c r="AA64" i="51" s="1"/>
  <c r="AB64" i="51" s="1"/>
  <c r="AC64" i="51" s="1"/>
  <c r="AD64" i="51" s="1"/>
  <c r="AE64" i="51" s="1"/>
  <c r="AF64" i="51" s="1"/>
  <c r="AG64" i="51" s="1"/>
  <c r="AH64" i="51" s="1"/>
  <c r="AI64" i="51" s="1"/>
  <c r="AJ64" i="51" s="1"/>
  <c r="AK64" i="51" s="1"/>
  <c r="P132" i="51"/>
  <c r="Q132" i="51" s="1"/>
  <c r="R132" i="51" s="1"/>
  <c r="S132" i="51" s="1"/>
  <c r="T132" i="51" s="1"/>
  <c r="U132" i="51" s="1"/>
  <c r="V132" i="51" s="1"/>
  <c r="W132" i="51" s="1"/>
  <c r="X132" i="51" s="1"/>
  <c r="Y132" i="51" s="1"/>
  <c r="Z132" i="51" s="1"/>
  <c r="AA132" i="51" s="1"/>
  <c r="AB132" i="51" s="1"/>
  <c r="AC132" i="51" s="1"/>
  <c r="AD132" i="51" s="1"/>
  <c r="AE132" i="51" s="1"/>
  <c r="AF132" i="51" s="1"/>
  <c r="AG132" i="51" s="1"/>
  <c r="AH132" i="51" s="1"/>
  <c r="AI132" i="51" s="1"/>
  <c r="AJ132" i="51" s="1"/>
  <c r="AK132" i="51" s="1"/>
  <c r="Q138" i="51"/>
  <c r="R138" i="51" s="1"/>
  <c r="S138" i="51" s="1"/>
  <c r="T138" i="51" s="1"/>
  <c r="U138" i="51" s="1"/>
  <c r="V138" i="51" s="1"/>
  <c r="W138" i="51" s="1"/>
  <c r="X138" i="51" s="1"/>
  <c r="Y138" i="51" s="1"/>
  <c r="Z138" i="51" s="1"/>
  <c r="AA138" i="51" s="1"/>
  <c r="AB138" i="51" s="1"/>
  <c r="AC138" i="51" s="1"/>
  <c r="AD138" i="51" s="1"/>
  <c r="AE138" i="51" s="1"/>
  <c r="AF138" i="51" s="1"/>
  <c r="AG138" i="51" s="1"/>
  <c r="AH138" i="51" s="1"/>
  <c r="AI138" i="51" s="1"/>
  <c r="AJ138" i="51" s="1"/>
  <c r="AK138" i="51" s="1"/>
  <c r="O129" i="51"/>
  <c r="O130" i="51" s="1"/>
  <c r="Q136" i="51"/>
  <c r="R136" i="51" s="1"/>
  <c r="S136" i="51" s="1"/>
  <c r="T136" i="51" s="1"/>
  <c r="U136" i="51" s="1"/>
  <c r="V136" i="51" s="1"/>
  <c r="W136" i="51" s="1"/>
  <c r="X136" i="51" s="1"/>
  <c r="Y136" i="51" s="1"/>
  <c r="Z136" i="51" s="1"/>
  <c r="AA136" i="51" s="1"/>
  <c r="AB136" i="51" s="1"/>
  <c r="AC136" i="51" s="1"/>
  <c r="AD136" i="51" s="1"/>
  <c r="AE136" i="51" s="1"/>
  <c r="AF136" i="51" s="1"/>
  <c r="AG136" i="51" s="1"/>
  <c r="AH136" i="51" s="1"/>
  <c r="AI136" i="51" s="1"/>
  <c r="AJ136" i="51" s="1"/>
  <c r="AK136" i="51" s="1"/>
  <c r="Q135" i="51"/>
  <c r="P142" i="51"/>
  <c r="Q142" i="51" s="1"/>
  <c r="R142" i="51" s="1"/>
  <c r="S142" i="51" s="1"/>
  <c r="T142" i="51" s="1"/>
  <c r="U142" i="51" s="1"/>
  <c r="V142" i="51" s="1"/>
  <c r="W142" i="51" s="1"/>
  <c r="X142" i="51" s="1"/>
  <c r="Y142" i="51" s="1"/>
  <c r="Z142" i="51" s="1"/>
  <c r="AA142" i="51" s="1"/>
  <c r="AB142" i="51" s="1"/>
  <c r="AC142" i="51" s="1"/>
  <c r="AD142" i="51" s="1"/>
  <c r="AE142" i="51" s="1"/>
  <c r="AF142" i="51" s="1"/>
  <c r="AG142" i="51" s="1"/>
  <c r="AH142" i="51" s="1"/>
  <c r="AI142" i="51" s="1"/>
  <c r="AJ142" i="51" s="1"/>
  <c r="AK142" i="51" s="1"/>
  <c r="Q150" i="51"/>
  <c r="R150" i="51" s="1"/>
  <c r="S150" i="51" s="1"/>
  <c r="T150" i="51" s="1"/>
  <c r="U150" i="51" s="1"/>
  <c r="V150" i="51" s="1"/>
  <c r="W150" i="51" s="1"/>
  <c r="X150" i="51" s="1"/>
  <c r="Y150" i="51" s="1"/>
  <c r="Z150" i="51" s="1"/>
  <c r="AA150" i="51" s="1"/>
  <c r="AB150" i="51" s="1"/>
  <c r="AC150" i="51" s="1"/>
  <c r="AD150" i="51" s="1"/>
  <c r="AE150" i="51" s="1"/>
  <c r="AF150" i="51" s="1"/>
  <c r="AG150" i="51" s="1"/>
  <c r="AH150" i="51" s="1"/>
  <c r="AI150" i="51" s="1"/>
  <c r="AJ150" i="51" s="1"/>
  <c r="AK150" i="51" s="1"/>
  <c r="P133" i="51"/>
  <c r="P134" i="51" s="1"/>
  <c r="Q134" i="51" s="1"/>
  <c r="R134" i="51" s="1"/>
  <c r="S134" i="51" s="1"/>
  <c r="T134" i="51" s="1"/>
  <c r="U134" i="51" s="1"/>
  <c r="V134" i="51" s="1"/>
  <c r="W134" i="51" s="1"/>
  <c r="X134" i="51" s="1"/>
  <c r="Y134" i="51" s="1"/>
  <c r="Z134" i="51" s="1"/>
  <c r="AA134" i="51" s="1"/>
  <c r="AB134" i="51" s="1"/>
  <c r="AC134" i="51" s="1"/>
  <c r="AD134" i="51" s="1"/>
  <c r="AE134" i="51" s="1"/>
  <c r="AF134" i="51" s="1"/>
  <c r="AG134" i="51" s="1"/>
  <c r="AH134" i="51" s="1"/>
  <c r="AI134" i="51" s="1"/>
  <c r="AJ134" i="51" s="1"/>
  <c r="AK134" i="51" s="1"/>
  <c r="I50" i="51"/>
  <c r="J50" i="51" s="1"/>
  <c r="N50" i="51" s="1"/>
  <c r="O50" i="51" s="1"/>
  <c r="P50" i="51" s="1"/>
  <c r="Q50" i="51" s="1"/>
  <c r="R50" i="51" s="1"/>
  <c r="S50" i="51" s="1"/>
  <c r="T50" i="51" s="1"/>
  <c r="U50" i="51" s="1"/>
  <c r="V50" i="51" s="1"/>
  <c r="W50" i="51" s="1"/>
  <c r="X50" i="51" s="1"/>
  <c r="Y50" i="51" s="1"/>
  <c r="Z50" i="51" s="1"/>
  <c r="AA50" i="51" s="1"/>
  <c r="AB50" i="51" s="1"/>
  <c r="AC50" i="51" s="1"/>
  <c r="AD50" i="51" s="1"/>
  <c r="AE50" i="51" s="1"/>
  <c r="AF50" i="51" s="1"/>
  <c r="AG50" i="51" s="1"/>
  <c r="AH50" i="51" s="1"/>
  <c r="AI50" i="51" s="1"/>
  <c r="AJ50" i="51" s="1"/>
  <c r="AK50" i="51" s="1"/>
  <c r="T15" i="51" l="1"/>
  <c r="U15" i="51" s="1"/>
  <c r="R313" i="51"/>
  <c r="Q143" i="51"/>
  <c r="Q144" i="51" s="1"/>
  <c r="R144" i="51" s="1"/>
  <c r="S144" i="51" s="1"/>
  <c r="T144" i="51" s="1"/>
  <c r="U144" i="51" s="1"/>
  <c r="V144" i="51" s="1"/>
  <c r="W144" i="51" s="1"/>
  <c r="X144" i="51" s="1"/>
  <c r="Y144" i="51" s="1"/>
  <c r="Z144" i="51" s="1"/>
  <c r="AA144" i="51" s="1"/>
  <c r="AB144" i="51" s="1"/>
  <c r="AC144" i="51" s="1"/>
  <c r="AD144" i="51" s="1"/>
  <c r="AE144" i="51" s="1"/>
  <c r="AF144" i="51" s="1"/>
  <c r="AG144" i="51" s="1"/>
  <c r="AH144" i="51" s="1"/>
  <c r="AI144" i="51" s="1"/>
  <c r="AJ144" i="51" s="1"/>
  <c r="AK144" i="51" s="1"/>
  <c r="P313" i="51"/>
  <c r="R31" i="51"/>
  <c r="S31" i="51" s="1"/>
  <c r="T31" i="51" s="1"/>
  <c r="U31" i="51" s="1"/>
  <c r="V31" i="51" s="1"/>
  <c r="W31" i="51" s="1"/>
  <c r="X31" i="51" s="1"/>
  <c r="Y31" i="51" s="1"/>
  <c r="Z31" i="51" s="1"/>
  <c r="AA31" i="51" s="1"/>
  <c r="AB31" i="51" s="1"/>
  <c r="AC31" i="51" s="1"/>
  <c r="AD31" i="51" s="1"/>
  <c r="AE31" i="51" s="1"/>
  <c r="AF31" i="51" s="1"/>
  <c r="AG31" i="51" s="1"/>
  <c r="AH31" i="51" s="1"/>
  <c r="AI31" i="51" s="1"/>
  <c r="AJ31" i="51" s="1"/>
  <c r="AK31" i="51" s="1"/>
  <c r="Q26" i="51"/>
  <c r="N23" i="51"/>
  <c r="O23" i="51" s="1"/>
  <c r="P23" i="51" s="1"/>
  <c r="Q23" i="51" s="1"/>
  <c r="R23" i="51" s="1"/>
  <c r="S23" i="51" s="1"/>
  <c r="T23" i="51" s="1"/>
  <c r="U23" i="51" s="1"/>
  <c r="V23" i="51" s="1"/>
  <c r="W23" i="51" s="1"/>
  <c r="X23" i="51" s="1"/>
  <c r="Y23" i="51" s="1"/>
  <c r="Z23" i="51" s="1"/>
  <c r="AA23" i="51" s="1"/>
  <c r="AB23" i="51" s="1"/>
  <c r="AC23" i="51" s="1"/>
  <c r="AD23" i="51" s="1"/>
  <c r="AE23" i="51" s="1"/>
  <c r="AF23" i="51" s="1"/>
  <c r="AG23" i="51" s="1"/>
  <c r="AH23" i="51" s="1"/>
  <c r="AI23" i="51" s="1"/>
  <c r="AJ23" i="51" s="1"/>
  <c r="AK23" i="51" s="1"/>
  <c r="AD13" i="51"/>
  <c r="AE13" i="51" s="1"/>
  <c r="P129" i="51"/>
  <c r="P130" i="51" s="1"/>
  <c r="Q130" i="51" s="1"/>
  <c r="R130" i="51" s="1"/>
  <c r="S130" i="51" s="1"/>
  <c r="T130" i="51" s="1"/>
  <c r="U130" i="51" s="1"/>
  <c r="V130" i="51" s="1"/>
  <c r="W130" i="51" s="1"/>
  <c r="X130" i="51" s="1"/>
  <c r="J59" i="51"/>
  <c r="AD9" i="51"/>
  <c r="I58" i="51"/>
  <c r="N21" i="51"/>
  <c r="O21" i="51" s="1"/>
  <c r="P21" i="51" s="1"/>
  <c r="Q21" i="51" s="1"/>
  <c r="R21" i="51" s="1"/>
  <c r="S21" i="51" s="1"/>
  <c r="T21" i="51" s="1"/>
  <c r="U21" i="51" s="1"/>
  <c r="V21" i="51" s="1"/>
  <c r="W21" i="51" s="1"/>
  <c r="X21" i="51" s="1"/>
  <c r="Y21" i="51" s="1"/>
  <c r="Z21" i="51" s="1"/>
  <c r="AA21" i="51" s="1"/>
  <c r="AB21" i="51" s="1"/>
  <c r="AC21" i="51" s="1"/>
  <c r="AD21" i="51" s="1"/>
  <c r="AE21" i="51" s="1"/>
  <c r="AF21" i="51" s="1"/>
  <c r="AG21" i="51" s="1"/>
  <c r="AH21" i="51" s="1"/>
  <c r="AI21" i="51" s="1"/>
  <c r="AJ21" i="51" s="1"/>
  <c r="AK21" i="51" s="1"/>
  <c r="AJ52" i="52" l="1"/>
  <c r="AJ213" i="52" s="1"/>
  <c r="J25" i="51"/>
  <c r="J313" i="51"/>
  <c r="V14" i="51"/>
  <c r="V313" i="51" s="1"/>
  <c r="R17" i="51"/>
  <c r="Q27" i="51"/>
  <c r="R27" i="51" s="1"/>
  <c r="S27" i="51" s="1"/>
  <c r="T27" i="51" s="1"/>
  <c r="U27" i="51" s="1"/>
  <c r="V27" i="51" s="1"/>
  <c r="W27" i="51" s="1"/>
  <c r="X27" i="51" s="1"/>
  <c r="Y27" i="51" s="1"/>
  <c r="Z27" i="51" s="1"/>
  <c r="AA27" i="51" s="1"/>
  <c r="AB27" i="51" s="1"/>
  <c r="AC27" i="51" s="1"/>
  <c r="AD27" i="51" s="1"/>
  <c r="AE27" i="51" s="1"/>
  <c r="AF27" i="51" s="1"/>
  <c r="AG27" i="51" s="1"/>
  <c r="AH27" i="51" s="1"/>
  <c r="AI27" i="51" s="1"/>
  <c r="AJ27" i="51" s="1"/>
  <c r="AK27" i="51" s="1"/>
  <c r="Q313" i="51"/>
  <c r="AE9" i="51"/>
  <c r="J60" i="51"/>
  <c r="N60" i="51" s="1"/>
  <c r="O60" i="51" s="1"/>
  <c r="P60" i="51" s="1"/>
  <c r="Q60" i="51" s="1"/>
  <c r="R60" i="51" s="1"/>
  <c r="S60" i="51" s="1"/>
  <c r="T60" i="51" s="1"/>
  <c r="U60" i="51" s="1"/>
  <c r="V60" i="51" s="1"/>
  <c r="W60" i="51" s="1"/>
  <c r="X60" i="51" s="1"/>
  <c r="Y60" i="51" s="1"/>
  <c r="Z60" i="51" s="1"/>
  <c r="AA60" i="51" s="1"/>
  <c r="AB60" i="51" s="1"/>
  <c r="AC60" i="51" s="1"/>
  <c r="AD60" i="51" s="1"/>
  <c r="AE60" i="51" s="1"/>
  <c r="AF60" i="51" s="1"/>
  <c r="AG60" i="51" s="1"/>
  <c r="AH60" i="51" s="1"/>
  <c r="AI60" i="51" s="1"/>
  <c r="AJ60" i="51" s="1"/>
  <c r="AK60" i="51" s="1"/>
  <c r="X29" i="51"/>
  <c r="Y129" i="51"/>
  <c r="Y130" i="51"/>
  <c r="Z130" i="51" s="1"/>
  <c r="AA130" i="51" s="1"/>
  <c r="AB130" i="51" s="1"/>
  <c r="AC130" i="51" s="1"/>
  <c r="AD130" i="51" s="1"/>
  <c r="AE130" i="51" s="1"/>
  <c r="AF130" i="51" s="1"/>
  <c r="AG130" i="51" s="1"/>
  <c r="AH130" i="51" s="1"/>
  <c r="AI130" i="51" s="1"/>
  <c r="AJ130" i="51" s="1"/>
  <c r="AK130" i="51" s="1"/>
  <c r="J57" i="51"/>
  <c r="J58" i="51" s="1"/>
  <c r="N58" i="51" s="1"/>
  <c r="O58" i="51" s="1"/>
  <c r="P58" i="51" s="1"/>
  <c r="Q58" i="51" s="1"/>
  <c r="R58" i="51" s="1"/>
  <c r="AF13" i="51"/>
  <c r="V15" i="51" l="1"/>
  <c r="W15" i="51" s="1"/>
  <c r="X15" i="51" s="1"/>
  <c r="Y15" i="51" s="1"/>
  <c r="S17" i="51"/>
  <c r="S313" i="51"/>
  <c r="Y28" i="51"/>
  <c r="Y29" i="51" s="1"/>
  <c r="Z29" i="51" s="1"/>
  <c r="AA29" i="51" s="1"/>
  <c r="AB29" i="51" s="1"/>
  <c r="AC29" i="51" s="1"/>
  <c r="AF8" i="51"/>
  <c r="AF9" i="51" s="1"/>
  <c r="AG9" i="51" s="1"/>
  <c r="N62" i="51"/>
  <c r="O61" i="51" s="1"/>
  <c r="AG12" i="51"/>
  <c r="AG13" i="51" s="1"/>
  <c r="N25" i="51"/>
  <c r="S58" i="51"/>
  <c r="T16" i="51" l="1"/>
  <c r="T17" i="51" s="1"/>
  <c r="U17" i="51" s="1"/>
  <c r="V17" i="51" s="1"/>
  <c r="W17" i="51" s="1"/>
  <c r="X17" i="51" s="1"/>
  <c r="T57" i="51"/>
  <c r="T58" i="51" s="1"/>
  <c r="U58" i="51" s="1"/>
  <c r="V58" i="51" s="1"/>
  <c r="W58" i="51" s="1"/>
  <c r="X58" i="51" s="1"/>
  <c r="Y58" i="51" s="1"/>
  <c r="Z58" i="51" s="1"/>
  <c r="AA58" i="51" s="1"/>
  <c r="AB58" i="51" s="1"/>
  <c r="AC58" i="51" s="1"/>
  <c r="AD58" i="51" s="1"/>
  <c r="AE58" i="51" s="1"/>
  <c r="AF58" i="51" s="1"/>
  <c r="AG58" i="51" s="1"/>
  <c r="AH58" i="51" s="1"/>
  <c r="AI58" i="51" s="1"/>
  <c r="AJ58" i="51" s="1"/>
  <c r="AK58" i="51" s="1"/>
  <c r="Z14" i="51"/>
  <c r="Z15" i="51" s="1"/>
  <c r="AA15" i="51" s="1"/>
  <c r="AB15" i="51" s="1"/>
  <c r="AD28" i="51"/>
  <c r="AD16" i="51" s="1"/>
  <c r="AH8" i="51"/>
  <c r="AH9" i="51" s="1"/>
  <c r="AI9" i="51" s="1"/>
  <c r="AJ9" i="51" s="1"/>
  <c r="AK9" i="51" s="1"/>
  <c r="O62" i="51"/>
  <c r="P62" i="51" s="1"/>
  <c r="Q62" i="51" s="1"/>
  <c r="R62" i="51" s="1"/>
  <c r="S62" i="51" s="1"/>
  <c r="O24" i="51"/>
  <c r="AH12" i="51"/>
  <c r="AH13" i="51" s="1"/>
  <c r="AI13" i="51" s="1"/>
  <c r="Y16" i="51" l="1"/>
  <c r="Y313" i="51" s="1"/>
  <c r="Y17" i="51"/>
  <c r="Z16" i="51" s="1"/>
  <c r="Z313" i="51" s="1"/>
  <c r="T61" i="51"/>
  <c r="T313" i="51" s="1"/>
  <c r="AC14" i="51"/>
  <c r="AC313" i="51" s="1"/>
  <c r="O25" i="51"/>
  <c r="P25" i="51" s="1"/>
  <c r="Q25" i="51" s="1"/>
  <c r="R25" i="51" s="1"/>
  <c r="S25" i="51" s="1"/>
  <c r="T25" i="51" s="1"/>
  <c r="U25" i="51" s="1"/>
  <c r="V25" i="51" s="1"/>
  <c r="W25" i="51" s="1"/>
  <c r="X25" i="51" s="1"/>
  <c r="Y25" i="51" s="1"/>
  <c r="Z25" i="51" s="1"/>
  <c r="AA25" i="51" s="1"/>
  <c r="AB25" i="51" s="1"/>
  <c r="AC25" i="51" s="1"/>
  <c r="AD25" i="51" s="1"/>
  <c r="AE25" i="51" s="1"/>
  <c r="AF25" i="51" s="1"/>
  <c r="AG25" i="51" s="1"/>
  <c r="AH25" i="51" s="1"/>
  <c r="AI25" i="51" s="1"/>
  <c r="AJ25" i="51" s="1"/>
  <c r="AK25" i="51" s="1"/>
  <c r="O313" i="51"/>
  <c r="AD29" i="51"/>
  <c r="AE29" i="51" s="1"/>
  <c r="AF29" i="51" s="1"/>
  <c r="AG29" i="51" s="1"/>
  <c r="AH29" i="51" s="1"/>
  <c r="AI29" i="51" s="1"/>
  <c r="AJ29" i="51" s="1"/>
  <c r="AK29" i="51" s="1"/>
  <c r="AJ12" i="51"/>
  <c r="AJ13" i="51" s="1"/>
  <c r="AK13" i="51" s="1"/>
  <c r="Z17" i="51" l="1"/>
  <c r="AA17" i="51" s="1"/>
  <c r="AB17" i="51" s="1"/>
  <c r="AC17" i="51" s="1"/>
  <c r="AD17" i="51" s="1"/>
  <c r="AE16" i="51" s="1"/>
  <c r="T62" i="51"/>
  <c r="U62" i="51" s="1"/>
  <c r="V62" i="51" s="1"/>
  <c r="W62" i="51" s="1"/>
  <c r="X62" i="51" s="1"/>
  <c r="Y62" i="51" s="1"/>
  <c r="Z62" i="51" s="1"/>
  <c r="AA62" i="51" s="1"/>
  <c r="AB62" i="51" s="1"/>
  <c r="AC62" i="51" s="1"/>
  <c r="AD61" i="51" s="1"/>
  <c r="AC15" i="51"/>
  <c r="AD15" i="51" s="1"/>
  <c r="AE15" i="51" s="1"/>
  <c r="AF15" i="51" s="1"/>
  <c r="AE17" i="51"/>
  <c r="AF16" i="51" s="1"/>
  <c r="AE313" i="51"/>
  <c r="AD62" i="51" l="1"/>
  <c r="AE62" i="51" s="1"/>
  <c r="AF62" i="51" s="1"/>
  <c r="AG62" i="51" s="1"/>
  <c r="AH62" i="51" s="1"/>
  <c r="AI62" i="51" s="1"/>
  <c r="AJ62" i="51" s="1"/>
  <c r="AK62" i="51" s="1"/>
  <c r="AD313" i="51"/>
  <c r="AG14" i="51"/>
  <c r="AG313" i="51" s="1"/>
  <c r="AF17" i="51"/>
  <c r="AG17" i="51" s="1"/>
  <c r="AH16" i="51" s="1"/>
  <c r="AF313" i="51"/>
  <c r="AG15" i="51" l="1"/>
  <c r="AH15" i="51" s="1"/>
  <c r="AI15" i="51" s="1"/>
  <c r="AJ15" i="51" s="1"/>
  <c r="AK15" i="51" s="1"/>
  <c r="AH17" i="51"/>
  <c r="AI17" i="51" s="1"/>
  <c r="AJ17" i="51" s="1"/>
  <c r="AK17" i="51" s="1"/>
  <c r="AH313" i="51"/>
  <c r="F137" i="50"/>
  <c r="AB12" i="50" l="1"/>
  <c r="AA8" i="50"/>
  <c r="F149" i="50" l="1"/>
  <c r="F147" i="50"/>
  <c r="F145" i="50"/>
  <c r="F26" i="50"/>
  <c r="F24" i="50"/>
  <c r="N22" i="50" l="1"/>
  <c r="I152" i="50" l="1"/>
  <c r="J152" i="50" s="1"/>
  <c r="K152" i="50" s="1"/>
  <c r="L152" i="50" s="1"/>
  <c r="M152" i="50" s="1"/>
  <c r="N152" i="50" s="1"/>
  <c r="O152" i="50" s="1"/>
  <c r="P152" i="50" s="1"/>
  <c r="Q152" i="50" s="1"/>
  <c r="R152" i="50" s="1"/>
  <c r="S152" i="50" s="1"/>
  <c r="T152" i="50" s="1"/>
  <c r="U152" i="50" s="1"/>
  <c r="V152" i="50" s="1"/>
  <c r="G152" i="50"/>
  <c r="H152" i="50" s="1"/>
  <c r="I150" i="50"/>
  <c r="J150" i="50" s="1"/>
  <c r="K150" i="50" s="1"/>
  <c r="L150" i="50" s="1"/>
  <c r="M150" i="50" s="1"/>
  <c r="N150" i="50" s="1"/>
  <c r="O150" i="50" s="1"/>
  <c r="P150" i="50" s="1"/>
  <c r="Q150" i="50" s="1"/>
  <c r="R150" i="50" s="1"/>
  <c r="S150" i="50" s="1"/>
  <c r="T150" i="50" s="1"/>
  <c r="G150" i="50"/>
  <c r="H150" i="50" s="1"/>
  <c r="L148" i="50"/>
  <c r="M148" i="50" s="1"/>
  <c r="N148" i="50" s="1"/>
  <c r="O148" i="50" s="1"/>
  <c r="P148" i="50" s="1"/>
  <c r="Q148" i="50" s="1"/>
  <c r="R148" i="50" s="1"/>
  <c r="S148" i="50" s="1"/>
  <c r="G148" i="50"/>
  <c r="H148" i="50" s="1"/>
  <c r="I148" i="50" s="1"/>
  <c r="J148" i="50" s="1"/>
  <c r="K148" i="50" s="1"/>
  <c r="K146" i="50"/>
  <c r="L146" i="50" s="1"/>
  <c r="M146" i="50" s="1"/>
  <c r="N146" i="50" s="1"/>
  <c r="O146" i="50" s="1"/>
  <c r="P146" i="50" s="1"/>
  <c r="Q146" i="50" s="1"/>
  <c r="R146" i="50" s="1"/>
  <c r="H146" i="50"/>
  <c r="I146" i="50" s="1"/>
  <c r="J146" i="50" s="1"/>
  <c r="G146" i="50"/>
  <c r="G144" i="50"/>
  <c r="H144" i="50" s="1"/>
  <c r="I144" i="50" s="1"/>
  <c r="J144" i="50" s="1"/>
  <c r="K144" i="50" s="1"/>
  <c r="L144" i="50" s="1"/>
  <c r="M144" i="50" s="1"/>
  <c r="N144" i="50" s="1"/>
  <c r="O144" i="50" s="1"/>
  <c r="P144" i="50" s="1"/>
  <c r="Q144" i="50" s="1"/>
  <c r="R144" i="50" s="1"/>
  <c r="S144" i="50" s="1"/>
  <c r="N142" i="50"/>
  <c r="O142" i="50" s="1"/>
  <c r="P142" i="50" s="1"/>
  <c r="Q142" i="50" s="1"/>
  <c r="R142" i="50" s="1"/>
  <c r="S142" i="50" s="1"/>
  <c r="T142" i="50" s="1"/>
  <c r="U142" i="50" s="1"/>
  <c r="V142" i="50" s="1"/>
  <c r="H142" i="50"/>
  <c r="I142" i="50" s="1"/>
  <c r="J142" i="50" s="1"/>
  <c r="K142" i="50" s="1"/>
  <c r="L142" i="50" s="1"/>
  <c r="M142" i="50" s="1"/>
  <c r="G142" i="50"/>
  <c r="N140" i="50"/>
  <c r="O140" i="50" s="1"/>
  <c r="P140" i="50" s="1"/>
  <c r="Q140" i="50" s="1"/>
  <c r="R140" i="50" s="1"/>
  <c r="S140" i="50" s="1"/>
  <c r="T140" i="50" s="1"/>
  <c r="K140" i="50"/>
  <c r="L140" i="50" s="1"/>
  <c r="M140" i="50" s="1"/>
  <c r="H140" i="50"/>
  <c r="I140" i="50" s="1"/>
  <c r="J140" i="50" s="1"/>
  <c r="G140" i="50"/>
  <c r="U139" i="50"/>
  <c r="L138" i="50"/>
  <c r="M138" i="50" s="1"/>
  <c r="N138" i="50" s="1"/>
  <c r="O138" i="50" s="1"/>
  <c r="P138" i="50" s="1"/>
  <c r="Q138" i="50" s="1"/>
  <c r="R138" i="50" s="1"/>
  <c r="S138" i="50" s="1"/>
  <c r="T137" i="50" s="1"/>
  <c r="I138" i="50"/>
  <c r="J138" i="50" s="1"/>
  <c r="K138" i="50" s="1"/>
  <c r="G138" i="50"/>
  <c r="H138" i="50" s="1"/>
  <c r="P136" i="50"/>
  <c r="Q136" i="50" s="1"/>
  <c r="R136" i="50" s="1"/>
  <c r="S136" i="50" s="1"/>
  <c r="H136" i="50"/>
  <c r="I136" i="50" s="1"/>
  <c r="J136" i="50" s="1"/>
  <c r="K136" i="50" s="1"/>
  <c r="L136" i="50" s="1"/>
  <c r="M136" i="50" s="1"/>
  <c r="N136" i="50" s="1"/>
  <c r="O136" i="50" s="1"/>
  <c r="G136" i="50"/>
  <c r="O134" i="50"/>
  <c r="P134" i="50" s="1"/>
  <c r="Q134" i="50" s="1"/>
  <c r="R134" i="50" s="1"/>
  <c r="S134" i="50" s="1"/>
  <c r="G134" i="50"/>
  <c r="H134" i="50" s="1"/>
  <c r="I134" i="50" s="1"/>
  <c r="J134" i="50" s="1"/>
  <c r="K134" i="50" s="1"/>
  <c r="L134" i="50" s="1"/>
  <c r="M134" i="50" s="1"/>
  <c r="N134" i="50" s="1"/>
  <c r="G132" i="50"/>
  <c r="H132" i="50" s="1"/>
  <c r="I132" i="50" s="1"/>
  <c r="J132" i="50" s="1"/>
  <c r="K132" i="50" s="1"/>
  <c r="L132" i="50" s="1"/>
  <c r="M132" i="50" s="1"/>
  <c r="N132" i="50" s="1"/>
  <c r="O132" i="50" s="1"/>
  <c r="P132" i="50" s="1"/>
  <c r="Q132" i="50" s="1"/>
  <c r="R132" i="50" s="1"/>
  <c r="G130" i="50"/>
  <c r="H130" i="50" s="1"/>
  <c r="I130" i="50" s="1"/>
  <c r="J130" i="50" s="1"/>
  <c r="K130" i="50" s="1"/>
  <c r="L130" i="50" s="1"/>
  <c r="M130" i="50" s="1"/>
  <c r="N130" i="50" s="1"/>
  <c r="O130" i="50" s="1"/>
  <c r="P130" i="50" s="1"/>
  <c r="Q130" i="50" s="1"/>
  <c r="R130" i="50" s="1"/>
  <c r="G128" i="50"/>
  <c r="H128" i="50" s="1"/>
  <c r="I128" i="50" s="1"/>
  <c r="J128" i="50" s="1"/>
  <c r="K128" i="50" s="1"/>
  <c r="L128" i="50" s="1"/>
  <c r="M128" i="50" s="1"/>
  <c r="N128" i="50" s="1"/>
  <c r="O128" i="50" s="1"/>
  <c r="P128" i="50" s="1"/>
  <c r="Q128" i="50" s="1"/>
  <c r="R128" i="50" s="1"/>
  <c r="S128" i="50" s="1"/>
  <c r="T128" i="50" s="1"/>
  <c r="U128" i="50" s="1"/>
  <c r="V128" i="50" s="1"/>
  <c r="G126" i="50"/>
  <c r="H126" i="50" s="1"/>
  <c r="I126" i="50" s="1"/>
  <c r="J126" i="50" s="1"/>
  <c r="K126" i="50" s="1"/>
  <c r="L126" i="50" s="1"/>
  <c r="M126" i="50" s="1"/>
  <c r="N126" i="50" s="1"/>
  <c r="O126" i="50" s="1"/>
  <c r="P126" i="50" s="1"/>
  <c r="Q126" i="50" s="1"/>
  <c r="R126" i="50" s="1"/>
  <c r="S126" i="50" s="1"/>
  <c r="T126" i="50" s="1"/>
  <c r="U126" i="50" s="1"/>
  <c r="V126" i="50" s="1"/>
  <c r="G124" i="50"/>
  <c r="H124" i="50" s="1"/>
  <c r="I124" i="50" s="1"/>
  <c r="J124" i="50" s="1"/>
  <c r="K124" i="50" s="1"/>
  <c r="L124" i="50" s="1"/>
  <c r="M124" i="50" s="1"/>
  <c r="N124" i="50" s="1"/>
  <c r="O124" i="50" s="1"/>
  <c r="P124" i="50" s="1"/>
  <c r="Q124" i="50" s="1"/>
  <c r="R124" i="50" s="1"/>
  <c r="S124" i="50" s="1"/>
  <c r="T124" i="50" s="1"/>
  <c r="U124" i="50" s="1"/>
  <c r="V124" i="50" s="1"/>
  <c r="G122" i="50"/>
  <c r="H122" i="50" s="1"/>
  <c r="I122" i="50" s="1"/>
  <c r="J122" i="50" s="1"/>
  <c r="K122" i="50" s="1"/>
  <c r="L122" i="50" s="1"/>
  <c r="M122" i="50" s="1"/>
  <c r="N122" i="50" s="1"/>
  <c r="O122" i="50" s="1"/>
  <c r="P122" i="50" s="1"/>
  <c r="Q122" i="50" s="1"/>
  <c r="R122" i="50" s="1"/>
  <c r="S122" i="50" s="1"/>
  <c r="T122" i="50" s="1"/>
  <c r="U122" i="50" s="1"/>
  <c r="V122" i="50" s="1"/>
  <c r="G120" i="50"/>
  <c r="H120" i="50" s="1"/>
  <c r="I120" i="50" s="1"/>
  <c r="J120" i="50" s="1"/>
  <c r="K120" i="50" s="1"/>
  <c r="L120" i="50" s="1"/>
  <c r="M120" i="50" s="1"/>
  <c r="N120" i="50" s="1"/>
  <c r="O120" i="50" s="1"/>
  <c r="P120" i="50" s="1"/>
  <c r="Q120" i="50" s="1"/>
  <c r="R120" i="50" s="1"/>
  <c r="S120" i="50" s="1"/>
  <c r="T120" i="50" s="1"/>
  <c r="U120" i="50" s="1"/>
  <c r="V120" i="50" s="1"/>
  <c r="G118" i="50"/>
  <c r="H118" i="50" s="1"/>
  <c r="I118" i="50" s="1"/>
  <c r="J118" i="50" s="1"/>
  <c r="K118" i="50" s="1"/>
  <c r="L118" i="50" s="1"/>
  <c r="M118" i="50" s="1"/>
  <c r="N118" i="50" s="1"/>
  <c r="O118" i="50" s="1"/>
  <c r="P118" i="50" s="1"/>
  <c r="Q118" i="50" s="1"/>
  <c r="R118" i="50" s="1"/>
  <c r="S118" i="50" s="1"/>
  <c r="T118" i="50" s="1"/>
  <c r="U118" i="50" s="1"/>
  <c r="V118" i="50" s="1"/>
  <c r="G116" i="50"/>
  <c r="H116" i="50" s="1"/>
  <c r="I116" i="50" s="1"/>
  <c r="J116" i="50" s="1"/>
  <c r="K116" i="50" s="1"/>
  <c r="L116" i="50" s="1"/>
  <c r="M116" i="50" s="1"/>
  <c r="N116" i="50" s="1"/>
  <c r="O116" i="50" s="1"/>
  <c r="P116" i="50" s="1"/>
  <c r="Q116" i="50" s="1"/>
  <c r="R116" i="50" s="1"/>
  <c r="S116" i="50" s="1"/>
  <c r="T116" i="50" s="1"/>
  <c r="U116" i="50" s="1"/>
  <c r="V116" i="50" s="1"/>
  <c r="G114" i="50"/>
  <c r="H114" i="50" s="1"/>
  <c r="I114" i="50" s="1"/>
  <c r="J114" i="50" s="1"/>
  <c r="K114" i="50" s="1"/>
  <c r="L114" i="50" s="1"/>
  <c r="M114" i="50" s="1"/>
  <c r="N114" i="50" s="1"/>
  <c r="O114" i="50" s="1"/>
  <c r="P114" i="50" s="1"/>
  <c r="Q114" i="50" s="1"/>
  <c r="R114" i="50" s="1"/>
  <c r="S114" i="50" s="1"/>
  <c r="T114" i="50" s="1"/>
  <c r="U114" i="50" s="1"/>
  <c r="V114" i="50" s="1"/>
  <c r="G112" i="50"/>
  <c r="H112" i="50" s="1"/>
  <c r="I112" i="50" s="1"/>
  <c r="J112" i="50" s="1"/>
  <c r="K112" i="50" s="1"/>
  <c r="L112" i="50" s="1"/>
  <c r="M112" i="50" s="1"/>
  <c r="N112" i="50" s="1"/>
  <c r="O112" i="50" s="1"/>
  <c r="P112" i="50" s="1"/>
  <c r="Q112" i="50" s="1"/>
  <c r="R112" i="50" s="1"/>
  <c r="S112" i="50" s="1"/>
  <c r="T112" i="50" s="1"/>
  <c r="U112" i="50" s="1"/>
  <c r="V112" i="50" s="1"/>
  <c r="I110" i="50"/>
  <c r="J110" i="50" s="1"/>
  <c r="K110" i="50" s="1"/>
  <c r="L110" i="50" s="1"/>
  <c r="M110" i="50" s="1"/>
  <c r="N110" i="50" s="1"/>
  <c r="O110" i="50" s="1"/>
  <c r="P110" i="50" s="1"/>
  <c r="Q110" i="50" s="1"/>
  <c r="R110" i="50" s="1"/>
  <c r="S110" i="50" s="1"/>
  <c r="T110" i="50" s="1"/>
  <c r="U110" i="50" s="1"/>
  <c r="V110" i="50" s="1"/>
  <c r="H110" i="50"/>
  <c r="G110" i="50"/>
  <c r="M108" i="50"/>
  <c r="N108" i="50" s="1"/>
  <c r="O107" i="50" s="1"/>
  <c r="L108" i="50"/>
  <c r="J108" i="50"/>
  <c r="K108" i="50" s="1"/>
  <c r="H108" i="50"/>
  <c r="I108" i="50" s="1"/>
  <c r="G108" i="50"/>
  <c r="K106" i="50"/>
  <c r="L106" i="50" s="1"/>
  <c r="M106" i="50" s="1"/>
  <c r="N106" i="50" s="1"/>
  <c r="O106" i="50" s="1"/>
  <c r="P106" i="50" s="1"/>
  <c r="Q106" i="50" s="1"/>
  <c r="R106" i="50" s="1"/>
  <c r="S106" i="50" s="1"/>
  <c r="T106" i="50" s="1"/>
  <c r="U106" i="50" s="1"/>
  <c r="V106" i="50" s="1"/>
  <c r="J106" i="50"/>
  <c r="I106" i="50"/>
  <c r="G106" i="50"/>
  <c r="H106" i="50" s="1"/>
  <c r="K104" i="50"/>
  <c r="L104" i="50" s="1"/>
  <c r="M104" i="50" s="1"/>
  <c r="N104" i="50" s="1"/>
  <c r="O104" i="50" s="1"/>
  <c r="P104" i="50" s="1"/>
  <c r="Q104" i="50" s="1"/>
  <c r="R104" i="50" s="1"/>
  <c r="S104" i="50" s="1"/>
  <c r="T104" i="50" s="1"/>
  <c r="U104" i="50" s="1"/>
  <c r="V104" i="50" s="1"/>
  <c r="J104" i="50"/>
  <c r="I104" i="50"/>
  <c r="G104" i="50"/>
  <c r="H104" i="50" s="1"/>
  <c r="O103" i="50"/>
  <c r="G102" i="50"/>
  <c r="H102" i="50" s="1"/>
  <c r="I102" i="50" s="1"/>
  <c r="J102" i="50" s="1"/>
  <c r="K102" i="50" s="1"/>
  <c r="L102" i="50" s="1"/>
  <c r="M102" i="50" s="1"/>
  <c r="N102" i="50" s="1"/>
  <c r="H100" i="50"/>
  <c r="I100" i="50" s="1"/>
  <c r="J100" i="50" s="1"/>
  <c r="K100" i="50" s="1"/>
  <c r="L100" i="50" s="1"/>
  <c r="M100" i="50" s="1"/>
  <c r="N100" i="50" s="1"/>
  <c r="G100" i="50"/>
  <c r="I98" i="50"/>
  <c r="J98" i="50" s="1"/>
  <c r="K98" i="50" s="1"/>
  <c r="L98" i="50" s="1"/>
  <c r="M98" i="50" s="1"/>
  <c r="N98" i="50" s="1"/>
  <c r="H98" i="50"/>
  <c r="G98" i="50"/>
  <c r="J96" i="50"/>
  <c r="K96" i="50" s="1"/>
  <c r="L96" i="50" s="1"/>
  <c r="M96" i="50" s="1"/>
  <c r="N96" i="50" s="1"/>
  <c r="I96" i="50"/>
  <c r="G96" i="50"/>
  <c r="H96" i="50" s="1"/>
  <c r="K80" i="50"/>
  <c r="L80" i="50" s="1"/>
  <c r="M80" i="50" s="1"/>
  <c r="N80" i="50" s="1"/>
  <c r="O80" i="50" s="1"/>
  <c r="P80" i="50" s="1"/>
  <c r="Q80" i="50" s="1"/>
  <c r="R80" i="50" s="1"/>
  <c r="S80" i="50" s="1"/>
  <c r="T80" i="50" s="1"/>
  <c r="U80" i="50" s="1"/>
  <c r="V80" i="50" s="1"/>
  <c r="G80" i="50"/>
  <c r="H80" i="50" s="1"/>
  <c r="I80" i="50" s="1"/>
  <c r="J80" i="50" s="1"/>
  <c r="K78" i="50"/>
  <c r="L78" i="50" s="1"/>
  <c r="M78" i="50" s="1"/>
  <c r="N78" i="50" s="1"/>
  <c r="O78" i="50" s="1"/>
  <c r="P78" i="50" s="1"/>
  <c r="Q78" i="50" s="1"/>
  <c r="R78" i="50" s="1"/>
  <c r="S78" i="50" s="1"/>
  <c r="T78" i="50" s="1"/>
  <c r="U78" i="50" s="1"/>
  <c r="V78" i="50" s="1"/>
  <c r="G78" i="50"/>
  <c r="H78" i="50" s="1"/>
  <c r="I78" i="50" s="1"/>
  <c r="J78" i="50" s="1"/>
  <c r="K76" i="50"/>
  <c r="L76" i="50" s="1"/>
  <c r="M76" i="50" s="1"/>
  <c r="N76" i="50" s="1"/>
  <c r="O76" i="50" s="1"/>
  <c r="P76" i="50" s="1"/>
  <c r="Q76" i="50" s="1"/>
  <c r="R76" i="50" s="1"/>
  <c r="S76" i="50" s="1"/>
  <c r="T76" i="50" s="1"/>
  <c r="U76" i="50" s="1"/>
  <c r="V76" i="50" s="1"/>
  <c r="G76" i="50"/>
  <c r="H76" i="50" s="1"/>
  <c r="I76" i="50" s="1"/>
  <c r="J76" i="50" s="1"/>
  <c r="K74" i="50"/>
  <c r="L74" i="50" s="1"/>
  <c r="M74" i="50" s="1"/>
  <c r="N74" i="50" s="1"/>
  <c r="O74" i="50" s="1"/>
  <c r="P74" i="50" s="1"/>
  <c r="Q74" i="50" s="1"/>
  <c r="R74" i="50" s="1"/>
  <c r="S74" i="50" s="1"/>
  <c r="T74" i="50" s="1"/>
  <c r="U74" i="50" s="1"/>
  <c r="V74" i="50" s="1"/>
  <c r="G74" i="50"/>
  <c r="H74" i="50" s="1"/>
  <c r="I74" i="50" s="1"/>
  <c r="J74" i="50" s="1"/>
  <c r="K68" i="50"/>
  <c r="L68" i="50" s="1"/>
  <c r="M68" i="50" s="1"/>
  <c r="N68" i="50" s="1"/>
  <c r="O68" i="50" s="1"/>
  <c r="P68" i="50" s="1"/>
  <c r="Q68" i="50" s="1"/>
  <c r="R68" i="50" s="1"/>
  <c r="S68" i="50" s="1"/>
  <c r="T68" i="50" s="1"/>
  <c r="U68" i="50" s="1"/>
  <c r="V68" i="50" s="1"/>
  <c r="G68" i="50"/>
  <c r="H68" i="50" s="1"/>
  <c r="I68" i="50" s="1"/>
  <c r="J68" i="50" s="1"/>
  <c r="K66" i="50"/>
  <c r="L66" i="50" s="1"/>
  <c r="M66" i="50" s="1"/>
  <c r="N66" i="50" s="1"/>
  <c r="O66" i="50" s="1"/>
  <c r="P66" i="50" s="1"/>
  <c r="Q66" i="50" s="1"/>
  <c r="R66" i="50" s="1"/>
  <c r="S66" i="50" s="1"/>
  <c r="T66" i="50" s="1"/>
  <c r="U66" i="50" s="1"/>
  <c r="V66" i="50" s="1"/>
  <c r="G66" i="50"/>
  <c r="H66" i="50" s="1"/>
  <c r="I66" i="50" s="1"/>
  <c r="J66" i="50" s="1"/>
  <c r="K64" i="50"/>
  <c r="L63" i="50" s="1"/>
  <c r="G64" i="50"/>
  <c r="H64" i="50" s="1"/>
  <c r="I64" i="50" s="1"/>
  <c r="J64" i="50" s="1"/>
  <c r="G62" i="50"/>
  <c r="H62" i="50" s="1"/>
  <c r="I62" i="50" s="1"/>
  <c r="J62" i="50" s="1"/>
  <c r="K62" i="50" s="1"/>
  <c r="L62" i="50" s="1"/>
  <c r="H60" i="50"/>
  <c r="I60" i="50" s="1"/>
  <c r="J60" i="50" s="1"/>
  <c r="K60" i="50" s="1"/>
  <c r="G60" i="50"/>
  <c r="I58" i="50"/>
  <c r="H58" i="50"/>
  <c r="G58" i="50"/>
  <c r="J58" i="50"/>
  <c r="K57" i="50" s="1"/>
  <c r="H56" i="50"/>
  <c r="I56" i="50" s="1"/>
  <c r="J56" i="50" s="1"/>
  <c r="K56" i="50" s="1"/>
  <c r="L56" i="50" s="1"/>
  <c r="M56" i="50" s="1"/>
  <c r="N56" i="50" s="1"/>
  <c r="O56" i="50" s="1"/>
  <c r="P56" i="50" s="1"/>
  <c r="Q56" i="50" s="1"/>
  <c r="R56" i="50" s="1"/>
  <c r="S56" i="50" s="1"/>
  <c r="T56" i="50" s="1"/>
  <c r="U56" i="50" s="1"/>
  <c r="V56" i="50" s="1"/>
  <c r="G56" i="50"/>
  <c r="H54" i="50"/>
  <c r="I54" i="50" s="1"/>
  <c r="J54" i="50" s="1"/>
  <c r="K54" i="50" s="1"/>
  <c r="L54" i="50" s="1"/>
  <c r="M54" i="50" s="1"/>
  <c r="N54" i="50" s="1"/>
  <c r="O54" i="50" s="1"/>
  <c r="P54" i="50" s="1"/>
  <c r="Q54" i="50" s="1"/>
  <c r="R54" i="50" s="1"/>
  <c r="S54" i="50" s="1"/>
  <c r="T54" i="50" s="1"/>
  <c r="U54" i="50" s="1"/>
  <c r="V54" i="50" s="1"/>
  <c r="G54" i="50"/>
  <c r="M52" i="50"/>
  <c r="N52" i="50" s="1"/>
  <c r="O52" i="50" s="1"/>
  <c r="P52" i="50" s="1"/>
  <c r="Q52" i="50" s="1"/>
  <c r="R52" i="50" s="1"/>
  <c r="S52" i="50" s="1"/>
  <c r="T52" i="50" s="1"/>
  <c r="U52" i="50" s="1"/>
  <c r="V52" i="50" s="1"/>
  <c r="I52" i="50"/>
  <c r="J52" i="50" s="1"/>
  <c r="K52" i="50" s="1"/>
  <c r="L52" i="50" s="1"/>
  <c r="H52" i="50"/>
  <c r="G52" i="50"/>
  <c r="I50" i="50"/>
  <c r="J50" i="50" s="1"/>
  <c r="H50" i="50"/>
  <c r="G50" i="50"/>
  <c r="H47" i="50"/>
  <c r="I47" i="50" s="1"/>
  <c r="J47" i="50" s="1"/>
  <c r="G47" i="50"/>
  <c r="J45" i="50"/>
  <c r="K44" i="50" s="1"/>
  <c r="K45" i="50" s="1"/>
  <c r="L45" i="50" s="1"/>
  <c r="M45" i="50" s="1"/>
  <c r="N45" i="50" s="1"/>
  <c r="O45" i="50" s="1"/>
  <c r="P45" i="50" s="1"/>
  <c r="Q45" i="50" s="1"/>
  <c r="R45" i="50" s="1"/>
  <c r="S45" i="50" s="1"/>
  <c r="T45" i="50" s="1"/>
  <c r="U45" i="50" s="1"/>
  <c r="V45" i="50" s="1"/>
  <c r="G45" i="50"/>
  <c r="H45" i="50" s="1"/>
  <c r="I45" i="50" s="1"/>
  <c r="G43" i="50"/>
  <c r="H43" i="50" s="1"/>
  <c r="I43" i="50" s="1"/>
  <c r="J43" i="50" s="1"/>
  <c r="K43" i="50" s="1"/>
  <c r="L43" i="50" s="1"/>
  <c r="M43" i="50" s="1"/>
  <c r="N43" i="50" s="1"/>
  <c r="O43" i="50" s="1"/>
  <c r="P43" i="50" s="1"/>
  <c r="Q43" i="50" s="1"/>
  <c r="R43" i="50" s="1"/>
  <c r="S43" i="50" s="1"/>
  <c r="T43" i="50" s="1"/>
  <c r="U43" i="50" s="1"/>
  <c r="V43" i="50" s="1"/>
  <c r="H41" i="50"/>
  <c r="I41" i="50" s="1"/>
  <c r="J41" i="50" s="1"/>
  <c r="K41" i="50" s="1"/>
  <c r="L41" i="50" s="1"/>
  <c r="M41" i="50" s="1"/>
  <c r="N41" i="50" s="1"/>
  <c r="O41" i="50" s="1"/>
  <c r="P41" i="50" s="1"/>
  <c r="Q41" i="50" s="1"/>
  <c r="R41" i="50" s="1"/>
  <c r="S41" i="50" s="1"/>
  <c r="T41" i="50" s="1"/>
  <c r="U41" i="50" s="1"/>
  <c r="V41" i="50" s="1"/>
  <c r="G41" i="50"/>
  <c r="K39" i="50"/>
  <c r="L39" i="50" s="1"/>
  <c r="M39" i="50" s="1"/>
  <c r="N39" i="50" s="1"/>
  <c r="O39" i="50" s="1"/>
  <c r="P39" i="50" s="1"/>
  <c r="Q39" i="50" s="1"/>
  <c r="R39" i="50" s="1"/>
  <c r="S39" i="50" s="1"/>
  <c r="T39" i="50" s="1"/>
  <c r="U39" i="50" s="1"/>
  <c r="V39" i="50" s="1"/>
  <c r="H39" i="50"/>
  <c r="I39" i="50" s="1"/>
  <c r="J39" i="50" s="1"/>
  <c r="G39" i="50"/>
  <c r="H37" i="50"/>
  <c r="I37" i="50" s="1"/>
  <c r="J37" i="50" s="1"/>
  <c r="G37" i="50"/>
  <c r="J35" i="50"/>
  <c r="K34" i="50" s="1"/>
  <c r="I35" i="50"/>
  <c r="G35" i="50"/>
  <c r="H35" i="50" s="1"/>
  <c r="G33" i="50"/>
  <c r="H33" i="50" s="1"/>
  <c r="I33" i="50" s="1"/>
  <c r="J33" i="50" s="1"/>
  <c r="G31" i="50"/>
  <c r="H31" i="50" s="1"/>
  <c r="I31" i="50" s="1"/>
  <c r="J31" i="50" s="1"/>
  <c r="K31" i="50" s="1"/>
  <c r="L31" i="50" s="1"/>
  <c r="M31" i="50" s="1"/>
  <c r="J29" i="50"/>
  <c r="K29" i="50" s="1"/>
  <c r="L29" i="50" s="1"/>
  <c r="M29" i="50" s="1"/>
  <c r="H29" i="50"/>
  <c r="I29" i="50" s="1"/>
  <c r="G29" i="50"/>
  <c r="G27" i="50"/>
  <c r="H27" i="50" s="1"/>
  <c r="I27" i="50" s="1"/>
  <c r="J27" i="50" s="1"/>
  <c r="K27" i="50" s="1"/>
  <c r="L27" i="50" s="1"/>
  <c r="M27" i="50" s="1"/>
  <c r="I25" i="50"/>
  <c r="J25" i="50" s="1"/>
  <c r="K25" i="50" s="1"/>
  <c r="L25" i="50" s="1"/>
  <c r="H25" i="50"/>
  <c r="G25" i="50"/>
  <c r="H23" i="50"/>
  <c r="I23" i="50" s="1"/>
  <c r="J23" i="50" s="1"/>
  <c r="K23" i="50" s="1"/>
  <c r="L23" i="50" s="1"/>
  <c r="M23" i="50" s="1"/>
  <c r="G23" i="50"/>
  <c r="G21" i="50"/>
  <c r="H21" i="50" s="1"/>
  <c r="I21" i="50" s="1"/>
  <c r="J21" i="50" s="1"/>
  <c r="K21" i="50" s="1"/>
  <c r="L21" i="50" s="1"/>
  <c r="M21" i="50" s="1"/>
  <c r="H19" i="50"/>
  <c r="I19" i="50" s="1"/>
  <c r="J19" i="50" s="1"/>
  <c r="K19" i="50" s="1"/>
  <c r="L19" i="50" s="1"/>
  <c r="M19" i="50" s="1"/>
  <c r="N19" i="50" s="1"/>
  <c r="O19" i="50" s="1"/>
  <c r="P19" i="50" s="1"/>
  <c r="Q19" i="50" s="1"/>
  <c r="R19" i="50" s="1"/>
  <c r="S19" i="50" s="1"/>
  <c r="T19" i="50" s="1"/>
  <c r="U19" i="50" s="1"/>
  <c r="V19" i="50" s="1"/>
  <c r="G19" i="50"/>
  <c r="H17" i="50"/>
  <c r="I17" i="50" s="1"/>
  <c r="J17" i="50" s="1"/>
  <c r="K17" i="50" s="1"/>
  <c r="L17" i="50" s="1"/>
  <c r="M17" i="50" s="1"/>
  <c r="N17" i="50" s="1"/>
  <c r="G17" i="50"/>
  <c r="G15" i="50"/>
  <c r="H15" i="50" s="1"/>
  <c r="I15" i="50" s="1"/>
  <c r="J15" i="50" s="1"/>
  <c r="K15" i="50" s="1"/>
  <c r="L15" i="50" s="1"/>
  <c r="M15" i="50" s="1"/>
  <c r="N15" i="50" s="1"/>
  <c r="O15" i="50" s="1"/>
  <c r="P15" i="50" s="1"/>
  <c r="Q15" i="50" s="1"/>
  <c r="R15" i="50" s="1"/>
  <c r="S15" i="50" s="1"/>
  <c r="T15" i="50" s="1"/>
  <c r="H13" i="50"/>
  <c r="I13" i="50" s="1"/>
  <c r="J13" i="50" s="1"/>
  <c r="K13" i="50" s="1"/>
  <c r="L13" i="50" s="1"/>
  <c r="M13" i="50" s="1"/>
  <c r="N13" i="50" s="1"/>
  <c r="O13" i="50" s="1"/>
  <c r="P13" i="50" s="1"/>
  <c r="Q13" i="50" s="1"/>
  <c r="R13" i="50" s="1"/>
  <c r="S13" i="50" s="1"/>
  <c r="T13" i="50" s="1"/>
  <c r="U13" i="50" s="1"/>
  <c r="V13" i="50" s="1"/>
  <c r="G13" i="50"/>
  <c r="H11" i="50"/>
  <c r="I11" i="50" s="1"/>
  <c r="J11" i="50" s="1"/>
  <c r="K11" i="50" s="1"/>
  <c r="L11" i="50" s="1"/>
  <c r="M11" i="50" s="1"/>
  <c r="N11" i="50" s="1"/>
  <c r="O11" i="50" s="1"/>
  <c r="P11" i="50" s="1"/>
  <c r="Q11" i="50" s="1"/>
  <c r="R11" i="50" s="1"/>
  <c r="S11" i="50" s="1"/>
  <c r="T11" i="50" s="1"/>
  <c r="U11" i="50" s="1"/>
  <c r="G11" i="50"/>
  <c r="I9" i="50"/>
  <c r="J9" i="50" s="1"/>
  <c r="K9" i="50" s="1"/>
  <c r="L9" i="50" s="1"/>
  <c r="M9" i="50" s="1"/>
  <c r="N9" i="50" s="1"/>
  <c r="O9" i="50" s="1"/>
  <c r="P9" i="50" s="1"/>
  <c r="Q9" i="50" s="1"/>
  <c r="R9" i="50" s="1"/>
  <c r="S9" i="50" s="1"/>
  <c r="T9" i="50" s="1"/>
  <c r="U9" i="50" s="1"/>
  <c r="H9" i="50"/>
  <c r="G9" i="50"/>
  <c r="K32" i="50" l="1"/>
  <c r="K33" i="50" s="1"/>
  <c r="L33" i="50" s="1"/>
  <c r="M33" i="50" s="1"/>
  <c r="N33" i="50" s="1"/>
  <c r="O33" i="50" s="1"/>
  <c r="P33" i="50" s="1"/>
  <c r="Q33" i="50" s="1"/>
  <c r="R33" i="50" s="1"/>
  <c r="S33" i="50" s="1"/>
  <c r="T33" i="50" s="1"/>
  <c r="U33" i="50" s="1"/>
  <c r="V33" i="50" s="1"/>
  <c r="V10" i="50"/>
  <c r="V11" i="50" s="1"/>
  <c r="N20" i="50"/>
  <c r="N21" i="50"/>
  <c r="K37" i="50"/>
  <c r="L37" i="50" s="1"/>
  <c r="M37" i="50" s="1"/>
  <c r="N37" i="50" s="1"/>
  <c r="O37" i="50" s="1"/>
  <c r="P37" i="50" s="1"/>
  <c r="Q37" i="50" s="1"/>
  <c r="R37" i="50" s="1"/>
  <c r="S37" i="50" s="1"/>
  <c r="T37" i="50" s="1"/>
  <c r="U37" i="50" s="1"/>
  <c r="V37" i="50" s="1"/>
  <c r="K36" i="50"/>
  <c r="O95" i="50"/>
  <c r="O96" i="50" s="1"/>
  <c r="P96" i="50" s="1"/>
  <c r="Q96" i="50" s="1"/>
  <c r="R96" i="50" s="1"/>
  <c r="S96" i="50" s="1"/>
  <c r="T96" i="50" s="1"/>
  <c r="U96" i="50" s="1"/>
  <c r="V96" i="50" s="1"/>
  <c r="S132" i="50"/>
  <c r="U149" i="50"/>
  <c r="U150" i="50" s="1"/>
  <c r="V150" i="50" s="1"/>
  <c r="M61" i="50"/>
  <c r="M25" i="50" s="1"/>
  <c r="O98" i="50"/>
  <c r="P98" i="50" s="1"/>
  <c r="Q98" i="50" s="1"/>
  <c r="R98" i="50" s="1"/>
  <c r="S98" i="50" s="1"/>
  <c r="T98" i="50" s="1"/>
  <c r="U98" i="50" s="1"/>
  <c r="V98" i="50" s="1"/>
  <c r="O97" i="50"/>
  <c r="L59" i="50"/>
  <c r="L60" i="50"/>
  <c r="M60" i="50" s="1"/>
  <c r="O99" i="50"/>
  <c r="O100" i="50" s="1"/>
  <c r="P100" i="50" s="1"/>
  <c r="Q100" i="50" s="1"/>
  <c r="R100" i="50" s="1"/>
  <c r="S100" i="50" s="1"/>
  <c r="T100" i="50" s="1"/>
  <c r="U100" i="50" s="1"/>
  <c r="V100" i="50" s="1"/>
  <c r="S129" i="50"/>
  <c r="S130" i="50"/>
  <c r="T130" i="50" s="1"/>
  <c r="U130" i="50" s="1"/>
  <c r="V130" i="50" s="1"/>
  <c r="T135" i="50"/>
  <c r="T136" i="50" s="1"/>
  <c r="U136" i="50" s="1"/>
  <c r="V136" i="50" s="1"/>
  <c r="T143" i="50"/>
  <c r="T144" i="50" s="1"/>
  <c r="U144" i="50" s="1"/>
  <c r="V144" i="50" s="1"/>
  <c r="U14" i="50"/>
  <c r="U15" i="50" s="1"/>
  <c r="V15" i="50" s="1"/>
  <c r="V8" i="50"/>
  <c r="V9" i="50" s="1"/>
  <c r="N23" i="50"/>
  <c r="N26" i="50"/>
  <c r="N27" i="50" s="1"/>
  <c r="N29" i="50"/>
  <c r="K47" i="50"/>
  <c r="L47" i="50" s="1"/>
  <c r="M47" i="50" s="1"/>
  <c r="N47" i="50" s="1"/>
  <c r="O47" i="50" s="1"/>
  <c r="P47" i="50" s="1"/>
  <c r="Q47" i="50" s="1"/>
  <c r="R47" i="50" s="1"/>
  <c r="S47" i="50" s="1"/>
  <c r="T47" i="50" s="1"/>
  <c r="U47" i="50" s="1"/>
  <c r="V47" i="50" s="1"/>
  <c r="K46" i="50"/>
  <c r="O101" i="50"/>
  <c r="O102" i="50" s="1"/>
  <c r="P102" i="50" s="1"/>
  <c r="Q102" i="50" s="1"/>
  <c r="R102" i="50" s="1"/>
  <c r="S102" i="50" s="1"/>
  <c r="T102" i="50" s="1"/>
  <c r="U102" i="50" s="1"/>
  <c r="V102" i="50" s="1"/>
  <c r="T133" i="50"/>
  <c r="T134" i="50" s="1"/>
  <c r="U134" i="50" s="1"/>
  <c r="V134" i="50" s="1"/>
  <c r="T147" i="50"/>
  <c r="T148" i="50"/>
  <c r="U148" i="50" s="1"/>
  <c r="V148" i="50" s="1"/>
  <c r="K49" i="50"/>
  <c r="K50" i="50" s="1"/>
  <c r="L50" i="50" s="1"/>
  <c r="M50" i="50" s="1"/>
  <c r="N50" i="50" s="1"/>
  <c r="O50" i="50" s="1"/>
  <c r="P50" i="50" s="1"/>
  <c r="Q50" i="50" s="1"/>
  <c r="R50" i="50" s="1"/>
  <c r="S50" i="50" s="1"/>
  <c r="T50" i="50" s="1"/>
  <c r="U50" i="50" s="1"/>
  <c r="V50" i="50" s="1"/>
  <c r="K35" i="50"/>
  <c r="L35" i="50" s="1"/>
  <c r="M35" i="50" s="1"/>
  <c r="N35" i="50" s="1"/>
  <c r="O35" i="50" s="1"/>
  <c r="P35" i="50" s="1"/>
  <c r="Q35" i="50" s="1"/>
  <c r="R35" i="50" s="1"/>
  <c r="S35" i="50" s="1"/>
  <c r="T35" i="50" s="1"/>
  <c r="U35" i="50" s="1"/>
  <c r="V35" i="50" s="1"/>
  <c r="K58" i="50"/>
  <c r="L64" i="50"/>
  <c r="T138" i="50"/>
  <c r="U138" i="50" s="1"/>
  <c r="V138" i="50" s="1"/>
  <c r="O108" i="50"/>
  <c r="P108" i="50" s="1"/>
  <c r="Q108" i="50" s="1"/>
  <c r="R108" i="50" s="1"/>
  <c r="S108" i="50" s="1"/>
  <c r="T108" i="50" s="1"/>
  <c r="U108" i="50" s="1"/>
  <c r="V108" i="50" s="1"/>
  <c r="U140" i="50"/>
  <c r="V140" i="50" s="1"/>
  <c r="T132" i="50" l="1"/>
  <c r="U132" i="50" s="1"/>
  <c r="V132" i="50" s="1"/>
  <c r="T131" i="50"/>
  <c r="O23" i="50"/>
  <c r="P23" i="50" s="1"/>
  <c r="Q23" i="50" s="1"/>
  <c r="R23" i="50" s="1"/>
  <c r="S23" i="50" s="1"/>
  <c r="T23" i="50" s="1"/>
  <c r="U23" i="50" s="1"/>
  <c r="V23" i="50" s="1"/>
  <c r="O28" i="50"/>
  <c r="O17" i="50" s="1"/>
  <c r="P17" i="50" s="1"/>
  <c r="Q17" i="50" s="1"/>
  <c r="L57" i="50"/>
  <c r="L58" i="50" s="1"/>
  <c r="N24" i="50"/>
  <c r="N25" i="50" s="1"/>
  <c r="M62" i="50"/>
  <c r="S146" i="50"/>
  <c r="O20" i="50"/>
  <c r="O21" i="50" s="1"/>
  <c r="P21" i="50" s="1"/>
  <c r="Q21" i="50" s="1"/>
  <c r="R21" i="50" s="1"/>
  <c r="S21" i="50" s="1"/>
  <c r="T21" i="50" s="1"/>
  <c r="U21" i="50" s="1"/>
  <c r="V21" i="50" s="1"/>
  <c r="N31" i="50"/>
  <c r="M63" i="50"/>
  <c r="M64" i="50" s="1"/>
  <c r="O26" i="50"/>
  <c r="O27" i="50" s="1"/>
  <c r="P27" i="50" s="1"/>
  <c r="Q27" i="50" s="1"/>
  <c r="R27" i="50" s="1"/>
  <c r="S27" i="50" s="1"/>
  <c r="T27" i="50" s="1"/>
  <c r="U27" i="50" s="1"/>
  <c r="V27" i="50" s="1"/>
  <c r="N59" i="50"/>
  <c r="N60" i="50" s="1"/>
  <c r="O60" i="50" s="1"/>
  <c r="P60" i="50" s="1"/>
  <c r="Q60" i="50" s="1"/>
  <c r="R60" i="50" s="1"/>
  <c r="S60" i="50" s="1"/>
  <c r="T60" i="50" s="1"/>
  <c r="U60" i="50" s="1"/>
  <c r="V60" i="50" s="1"/>
  <c r="M57" i="50" l="1"/>
  <c r="M58" i="50" s="1"/>
  <c r="N58" i="50" s="1"/>
  <c r="O58" i="50" s="1"/>
  <c r="P58" i="50" s="1"/>
  <c r="Q58" i="50" s="1"/>
  <c r="N63" i="50"/>
  <c r="N64" i="50" s="1"/>
  <c r="O64" i="50" s="1"/>
  <c r="P64" i="50" s="1"/>
  <c r="Q64" i="50" s="1"/>
  <c r="R64" i="50" s="1"/>
  <c r="S64" i="50" s="1"/>
  <c r="T64" i="50" s="1"/>
  <c r="U64" i="50" s="1"/>
  <c r="V64" i="50" s="1"/>
  <c r="R16" i="50"/>
  <c r="R17" i="50" s="1"/>
  <c r="O24" i="50"/>
  <c r="O25" i="50" s="1"/>
  <c r="P25" i="50" s="1"/>
  <c r="Q25" i="50" s="1"/>
  <c r="R25" i="50" s="1"/>
  <c r="S25" i="50" s="1"/>
  <c r="T25" i="50" s="1"/>
  <c r="U25" i="50" s="1"/>
  <c r="V25" i="50" s="1"/>
  <c r="O29" i="50"/>
  <c r="P29" i="50" s="1"/>
  <c r="T145" i="50"/>
  <c r="T146" i="50" s="1"/>
  <c r="U146" i="50" s="1"/>
  <c r="V146" i="50" s="1"/>
  <c r="O30" i="50"/>
  <c r="O31" i="50"/>
  <c r="P31" i="50" s="1"/>
  <c r="N61" i="50"/>
  <c r="N62" i="50" s="1"/>
  <c r="O62" i="50" s="1"/>
  <c r="P62" i="50" s="1"/>
  <c r="Q62" i="50" s="1"/>
  <c r="S16" i="50" l="1"/>
  <c r="S17" i="50" s="1"/>
  <c r="T17" i="50" s="1"/>
  <c r="U17" i="50" s="1"/>
  <c r="V17" i="50" s="1"/>
  <c r="R57" i="50"/>
  <c r="R62" i="50" s="1"/>
  <c r="Q30" i="50"/>
  <c r="Q31" i="50" s="1"/>
  <c r="R31" i="50" s="1"/>
  <c r="S31" i="50" s="1"/>
  <c r="T31" i="50" s="1"/>
  <c r="U31" i="50" s="1"/>
  <c r="V31" i="50" s="1"/>
  <c r="Q28" i="50"/>
  <c r="Q29" i="50" s="1"/>
  <c r="S61" i="50" l="1"/>
  <c r="S62" i="50" s="1"/>
  <c r="R28" i="50"/>
  <c r="R29" i="50" s="1"/>
  <c r="S29" i="50" s="1"/>
  <c r="T29" i="50" s="1"/>
  <c r="U29" i="50" s="1"/>
  <c r="V29" i="50" s="1"/>
  <c r="R58" i="50"/>
  <c r="T61" i="50" l="1"/>
  <c r="T62" i="50" s="1"/>
  <c r="U62" i="50" s="1"/>
  <c r="V62" i="50" s="1"/>
  <c r="S57" i="50"/>
  <c r="S58" i="50" s="1"/>
  <c r="T57" i="50" l="1"/>
  <c r="T58" i="50" s="1"/>
  <c r="U58" i="50" s="1"/>
  <c r="V58" i="50" s="1"/>
  <c r="F12" i="49" l="1"/>
  <c r="F151" i="49" l="1"/>
  <c r="G152" i="49" l="1"/>
  <c r="H152" i="49" s="1"/>
  <c r="I152" i="49" s="1"/>
  <c r="J152" i="49" s="1"/>
  <c r="K152" i="49" s="1"/>
  <c r="L152" i="49" s="1"/>
  <c r="M152" i="49" s="1"/>
  <c r="N152" i="49" s="1"/>
  <c r="O152" i="49" s="1"/>
  <c r="P152" i="49" s="1"/>
  <c r="Q152" i="49" l="1"/>
  <c r="R152" i="49" s="1"/>
  <c r="S152" i="49" s="1"/>
  <c r="T152" i="49" s="1"/>
  <c r="U152" i="49" s="1"/>
  <c r="V152" i="49" s="1"/>
  <c r="W152" i="49" s="1"/>
  <c r="X152" i="49" s="1"/>
  <c r="Y152" i="49" s="1"/>
  <c r="Z152" i="49" s="1"/>
  <c r="AA152" i="49" s="1"/>
  <c r="AB152" i="49" s="1"/>
  <c r="AC152" i="49" s="1"/>
  <c r="AD152" i="49" s="1"/>
  <c r="AE152" i="49" s="1"/>
  <c r="AF152" i="49" s="1"/>
  <c r="AG152" i="49" s="1"/>
  <c r="AH152" i="49" s="1"/>
  <c r="AI152" i="49" s="1"/>
  <c r="X10" i="49"/>
  <c r="AF16" i="49"/>
  <c r="AC16" i="49"/>
  <c r="AJ152" i="49" l="1"/>
  <c r="AK152" i="49" s="1"/>
  <c r="H233" i="49"/>
  <c r="I233" i="49"/>
  <c r="J233" i="49"/>
  <c r="K233" i="49"/>
  <c r="L233" i="49"/>
  <c r="M233" i="49"/>
  <c r="N233" i="49"/>
  <c r="O233" i="49"/>
  <c r="P233" i="49"/>
  <c r="Q233" i="49"/>
  <c r="R233" i="49"/>
  <c r="S233" i="49"/>
  <c r="T233" i="49"/>
  <c r="U233" i="49"/>
  <c r="V233" i="49"/>
  <c r="W233" i="49"/>
  <c r="X233" i="49"/>
  <c r="Y233" i="49"/>
  <c r="Z233" i="49"/>
  <c r="AA233" i="49"/>
  <c r="AB233" i="49"/>
  <c r="AC233" i="49"/>
  <c r="AD233" i="49"/>
  <c r="AE233" i="49"/>
  <c r="AF233" i="49"/>
  <c r="AG233" i="49"/>
  <c r="AH233" i="49"/>
  <c r="AI233" i="49"/>
  <c r="AJ233" i="49"/>
  <c r="AK233" i="49"/>
  <c r="H231" i="49"/>
  <c r="I231" i="49"/>
  <c r="J231" i="49"/>
  <c r="K231" i="49"/>
  <c r="L231" i="49"/>
  <c r="M231" i="49"/>
  <c r="N231" i="49"/>
  <c r="O231" i="49"/>
  <c r="P231" i="49"/>
  <c r="Q231" i="49"/>
  <c r="R231" i="49"/>
  <c r="S231" i="49"/>
  <c r="T231" i="49"/>
  <c r="U231" i="49"/>
  <c r="V231" i="49"/>
  <c r="W231" i="49"/>
  <c r="X231" i="49"/>
  <c r="Y231" i="49"/>
  <c r="Z231" i="49"/>
  <c r="AA231" i="49"/>
  <c r="AB231" i="49"/>
  <c r="AC231" i="49"/>
  <c r="AD231" i="49"/>
  <c r="AE231" i="49"/>
  <c r="AF231" i="49"/>
  <c r="AG231" i="49"/>
  <c r="AH231" i="49"/>
  <c r="AI231" i="49"/>
  <c r="AJ231" i="49"/>
  <c r="AK231" i="49"/>
  <c r="H229" i="49"/>
  <c r="I229" i="49"/>
  <c r="J229" i="49"/>
  <c r="K229" i="49"/>
  <c r="L229" i="49"/>
  <c r="M229" i="49"/>
  <c r="N229" i="49"/>
  <c r="O229" i="49"/>
  <c r="P229" i="49"/>
  <c r="Q229" i="49"/>
  <c r="R229" i="49"/>
  <c r="S229" i="49"/>
  <c r="T229" i="49"/>
  <c r="U229" i="49"/>
  <c r="V229" i="49"/>
  <c r="W229" i="49"/>
  <c r="X229" i="49"/>
  <c r="Y229" i="49"/>
  <c r="Z229" i="49"/>
  <c r="AA229" i="49"/>
  <c r="AB229" i="49"/>
  <c r="AC229" i="49"/>
  <c r="AD229" i="49"/>
  <c r="AE229" i="49"/>
  <c r="AF229" i="49"/>
  <c r="AG229" i="49"/>
  <c r="AH229" i="49"/>
  <c r="AI229" i="49"/>
  <c r="AJ229" i="49"/>
  <c r="AK229" i="49"/>
  <c r="H227" i="49"/>
  <c r="I227" i="49"/>
  <c r="J227" i="49"/>
  <c r="K227" i="49"/>
  <c r="L227" i="49"/>
  <c r="M227" i="49"/>
  <c r="N227" i="49"/>
  <c r="O227" i="49"/>
  <c r="P227" i="49"/>
  <c r="Q227" i="49"/>
  <c r="R227" i="49"/>
  <c r="S227" i="49"/>
  <c r="T227" i="49"/>
  <c r="U227" i="49"/>
  <c r="V227" i="49"/>
  <c r="W227" i="49"/>
  <c r="X227" i="49"/>
  <c r="Y227" i="49"/>
  <c r="Z227" i="49"/>
  <c r="AA227" i="49"/>
  <c r="AB227" i="49"/>
  <c r="AC227" i="49"/>
  <c r="AD227" i="49"/>
  <c r="AE227" i="49"/>
  <c r="AF227" i="49"/>
  <c r="AG227" i="49"/>
  <c r="AH227" i="49"/>
  <c r="AI227" i="49"/>
  <c r="AK227" i="49"/>
  <c r="H225" i="49"/>
  <c r="I225" i="49"/>
  <c r="J225" i="49"/>
  <c r="K225" i="49"/>
  <c r="L225" i="49"/>
  <c r="M225" i="49"/>
  <c r="N225" i="49"/>
  <c r="O225" i="49"/>
  <c r="P225" i="49"/>
  <c r="Q225" i="49"/>
  <c r="R225" i="49"/>
  <c r="S225" i="49"/>
  <c r="T225" i="49"/>
  <c r="U225" i="49"/>
  <c r="V225" i="49"/>
  <c r="W225" i="49"/>
  <c r="X225" i="49"/>
  <c r="Y225" i="49"/>
  <c r="Z225" i="49"/>
  <c r="AA225" i="49"/>
  <c r="AB225" i="49"/>
  <c r="AC225" i="49"/>
  <c r="AD225" i="49"/>
  <c r="AE225" i="49"/>
  <c r="AF225" i="49"/>
  <c r="AG225" i="49"/>
  <c r="AH225" i="49"/>
  <c r="AI225" i="49"/>
  <c r="AK225" i="49"/>
  <c r="G230" i="49"/>
  <c r="H230" i="49" s="1"/>
  <c r="I230" i="49" s="1"/>
  <c r="J230" i="49" s="1"/>
  <c r="K230" i="49" s="1"/>
  <c r="L230" i="49" s="1"/>
  <c r="M230" i="49" s="1"/>
  <c r="N230" i="49" s="1"/>
  <c r="O230" i="49" s="1"/>
  <c r="P230" i="49" s="1"/>
  <c r="Q230" i="49" s="1"/>
  <c r="R230" i="49" s="1"/>
  <c r="S230" i="49" s="1"/>
  <c r="T230" i="49" s="1"/>
  <c r="U230" i="49" s="1"/>
  <c r="V230" i="49" s="1"/>
  <c r="W230" i="49" s="1"/>
  <c r="X230" i="49" s="1"/>
  <c r="Y230" i="49" s="1"/>
  <c r="Z230" i="49" s="1"/>
  <c r="AA230" i="49" s="1"/>
  <c r="AB230" i="49" s="1"/>
  <c r="AC230" i="49" s="1"/>
  <c r="AD230" i="49" s="1"/>
  <c r="AE230" i="49" s="1"/>
  <c r="AF230" i="49" s="1"/>
  <c r="AG230" i="49" s="1"/>
  <c r="AH230" i="49" s="1"/>
  <c r="AI230" i="49" s="1"/>
  <c r="G233" i="49"/>
  <c r="G231" i="49"/>
  <c r="G70" i="49"/>
  <c r="G229" i="49"/>
  <c r="G227" i="49"/>
  <c r="G225" i="49"/>
  <c r="G313" i="49"/>
  <c r="H313" i="49"/>
  <c r="I313" i="49"/>
  <c r="J313" i="49"/>
  <c r="K313" i="49"/>
  <c r="L313" i="49"/>
  <c r="M313" i="49"/>
  <c r="N313" i="49"/>
  <c r="O313" i="49"/>
  <c r="P313" i="49"/>
  <c r="Q313" i="49"/>
  <c r="R313" i="49"/>
  <c r="S313" i="49"/>
  <c r="T313" i="49"/>
  <c r="W313" i="49"/>
  <c r="AD313" i="49"/>
  <c r="AG313" i="49"/>
  <c r="AK313" i="49"/>
  <c r="F77" i="49"/>
  <c r="F233" i="49" s="1"/>
  <c r="F71" i="49"/>
  <c r="F231" i="49" s="1"/>
  <c r="F69" i="49"/>
  <c r="F229" i="49" s="1"/>
  <c r="F67" i="49"/>
  <c r="F227" i="49" s="1"/>
  <c r="F65" i="49"/>
  <c r="F225" i="49" s="1"/>
  <c r="G72" i="49"/>
  <c r="H72" i="49" s="1"/>
  <c r="I72" i="49" s="1"/>
  <c r="J72" i="49" s="1"/>
  <c r="K72" i="49" s="1"/>
  <c r="L72" i="49" s="1"/>
  <c r="M72" i="49" s="1"/>
  <c r="N72" i="49" s="1"/>
  <c r="O72" i="49" s="1"/>
  <c r="P72" i="49" s="1"/>
  <c r="Q72" i="49" s="1"/>
  <c r="R72" i="49" s="1"/>
  <c r="S72" i="49" s="1"/>
  <c r="T72" i="49" s="1"/>
  <c r="U72" i="49" s="1"/>
  <c r="V72" i="49" s="1"/>
  <c r="W72" i="49" s="1"/>
  <c r="X72" i="49" s="1"/>
  <c r="Y72" i="49" s="1"/>
  <c r="Z72" i="49" s="1"/>
  <c r="AA72" i="49" s="1"/>
  <c r="AB72" i="49" s="1"/>
  <c r="AC72" i="49" s="1"/>
  <c r="AD72" i="49" s="1"/>
  <c r="AE72" i="49" s="1"/>
  <c r="AF72" i="49" s="1"/>
  <c r="AG72" i="49" s="1"/>
  <c r="AH72" i="49" s="1"/>
  <c r="AI72" i="49" s="1"/>
  <c r="AJ72" i="49" s="1"/>
  <c r="AK72" i="49" s="1"/>
  <c r="H70" i="49"/>
  <c r="I70" i="49" s="1"/>
  <c r="J70" i="49" s="1"/>
  <c r="K70" i="49" s="1"/>
  <c r="L70" i="49" s="1"/>
  <c r="M70" i="49" s="1"/>
  <c r="N70" i="49" s="1"/>
  <c r="O70" i="49" s="1"/>
  <c r="P70" i="49" s="1"/>
  <c r="Q70" i="49" s="1"/>
  <c r="R70" i="49" s="1"/>
  <c r="S70" i="49" s="1"/>
  <c r="T70" i="49" s="1"/>
  <c r="U70" i="49" s="1"/>
  <c r="V70" i="49" s="1"/>
  <c r="W70" i="49" s="1"/>
  <c r="X70" i="49" s="1"/>
  <c r="Y70" i="49" s="1"/>
  <c r="Z70" i="49" s="1"/>
  <c r="AA70" i="49" s="1"/>
  <c r="AB70" i="49" s="1"/>
  <c r="AC70" i="49" s="1"/>
  <c r="AD70" i="49" s="1"/>
  <c r="AE70" i="49" s="1"/>
  <c r="AF70" i="49" s="1"/>
  <c r="AG70" i="49" s="1"/>
  <c r="AH70" i="49" s="1"/>
  <c r="AI70" i="49" s="1"/>
  <c r="AJ70" i="49" s="1"/>
  <c r="AK70" i="49" s="1"/>
  <c r="AJ230" i="49" l="1"/>
  <c r="AK230" i="49" s="1"/>
  <c r="P22" i="49" l="1"/>
  <c r="O97" i="49"/>
  <c r="K97" i="49"/>
  <c r="I36" i="49"/>
  <c r="X142" i="49" l="1"/>
  <c r="Y142" i="49" s="1"/>
  <c r="Z142" i="49" s="1"/>
  <c r="AA142" i="49" s="1"/>
  <c r="AB142" i="49" s="1"/>
  <c r="AC142" i="49" s="1"/>
  <c r="AD142" i="49" s="1"/>
  <c r="AE142" i="49" s="1"/>
  <c r="AF142" i="49" s="1"/>
  <c r="AG142" i="49" s="1"/>
  <c r="AH142" i="49" s="1"/>
  <c r="AI142" i="49" s="1"/>
  <c r="AA132" i="49"/>
  <c r="AB132" i="49" s="1"/>
  <c r="AC132" i="49" s="1"/>
  <c r="AD132" i="49" s="1"/>
  <c r="AE132" i="49" s="1"/>
  <c r="AF132" i="49" s="1"/>
  <c r="AG132" i="49" s="1"/>
  <c r="AH132" i="49" s="1"/>
  <c r="AI132" i="49" s="1"/>
  <c r="X132" i="49"/>
  <c r="Y132" i="49" s="1"/>
  <c r="Z132" i="49" s="1"/>
  <c r="Z130" i="49"/>
  <c r="AA130" i="49" s="1"/>
  <c r="AB130" i="49" s="1"/>
  <c r="AC130" i="49" s="1"/>
  <c r="AD130" i="49" s="1"/>
  <c r="AE130" i="49" s="1"/>
  <c r="AF130" i="49" s="1"/>
  <c r="AG130" i="49" s="1"/>
  <c r="AH130" i="49" s="1"/>
  <c r="AI130" i="49" s="1"/>
  <c r="X130" i="49"/>
  <c r="Y130" i="49" s="1"/>
  <c r="Z128" i="49"/>
  <c r="AA128" i="49" s="1"/>
  <c r="AB128" i="49" s="1"/>
  <c r="AC128" i="49" s="1"/>
  <c r="AD128" i="49" s="1"/>
  <c r="AE128" i="49" s="1"/>
  <c r="AF128" i="49" s="1"/>
  <c r="AG128" i="49" s="1"/>
  <c r="AH128" i="49" s="1"/>
  <c r="AI128" i="49" s="1"/>
  <c r="AJ128" i="49" s="1"/>
  <c r="AK128" i="49" s="1"/>
  <c r="Y128" i="49"/>
  <c r="X128" i="49"/>
  <c r="AE126" i="49"/>
  <c r="AF126" i="49" s="1"/>
  <c r="AG126" i="49" s="1"/>
  <c r="AH126" i="49" s="1"/>
  <c r="AI126" i="49" s="1"/>
  <c r="AJ126" i="49" s="1"/>
  <c r="AK126" i="49" s="1"/>
  <c r="AA126" i="49"/>
  <c r="AB126" i="49" s="1"/>
  <c r="AC126" i="49" s="1"/>
  <c r="AD126" i="49" s="1"/>
  <c r="X126" i="49"/>
  <c r="Y126" i="49" s="1"/>
  <c r="Z126" i="49" s="1"/>
  <c r="Y124" i="49"/>
  <c r="Z124" i="49" s="1"/>
  <c r="AA124" i="49" s="1"/>
  <c r="AB124" i="49" s="1"/>
  <c r="AC124" i="49" s="1"/>
  <c r="AD124" i="49" s="1"/>
  <c r="AE124" i="49" s="1"/>
  <c r="AF124" i="49" s="1"/>
  <c r="AG124" i="49" s="1"/>
  <c r="AH124" i="49" s="1"/>
  <c r="AI124" i="49" s="1"/>
  <c r="AJ124" i="49" s="1"/>
  <c r="AK124" i="49" s="1"/>
  <c r="X124" i="49"/>
  <c r="X122" i="49"/>
  <c r="Y122" i="49" s="1"/>
  <c r="Z122" i="49" s="1"/>
  <c r="AA122" i="49" s="1"/>
  <c r="AB122" i="49" s="1"/>
  <c r="AC122" i="49" s="1"/>
  <c r="AD122" i="49" s="1"/>
  <c r="AE122" i="49" s="1"/>
  <c r="AF122" i="49" s="1"/>
  <c r="AG122" i="49" s="1"/>
  <c r="AH122" i="49" s="1"/>
  <c r="AI122" i="49" s="1"/>
  <c r="AJ122" i="49" s="1"/>
  <c r="AK122" i="49" s="1"/>
  <c r="Z120" i="49"/>
  <c r="AA120" i="49" s="1"/>
  <c r="AB120" i="49" s="1"/>
  <c r="AC120" i="49" s="1"/>
  <c r="AD120" i="49" s="1"/>
  <c r="AE120" i="49" s="1"/>
  <c r="AF120" i="49" s="1"/>
  <c r="AG120" i="49" s="1"/>
  <c r="AH120" i="49" s="1"/>
  <c r="AI120" i="49" s="1"/>
  <c r="AJ120" i="49" s="1"/>
  <c r="AK120" i="49" s="1"/>
  <c r="Y120" i="49"/>
  <c r="X120" i="49"/>
  <c r="AA118" i="49"/>
  <c r="AB118" i="49" s="1"/>
  <c r="AC118" i="49" s="1"/>
  <c r="AD118" i="49" s="1"/>
  <c r="AE118" i="49" s="1"/>
  <c r="AF118" i="49" s="1"/>
  <c r="AG118" i="49" s="1"/>
  <c r="AH118" i="49" s="1"/>
  <c r="AI118" i="49" s="1"/>
  <c r="AJ118" i="49" s="1"/>
  <c r="AK118" i="49" s="1"/>
  <c r="X118" i="49"/>
  <c r="Y118" i="49" s="1"/>
  <c r="Z118" i="49" s="1"/>
  <c r="Y116" i="49"/>
  <c r="Z116" i="49" s="1"/>
  <c r="AA116" i="49" s="1"/>
  <c r="AB116" i="49" s="1"/>
  <c r="AC116" i="49" s="1"/>
  <c r="AD116" i="49" s="1"/>
  <c r="AE116" i="49" s="1"/>
  <c r="AF116" i="49" s="1"/>
  <c r="AG116" i="49" s="1"/>
  <c r="AH116" i="49" s="1"/>
  <c r="AI116" i="49" s="1"/>
  <c r="AJ116" i="49" s="1"/>
  <c r="AK116" i="49" s="1"/>
  <c r="X116" i="49"/>
  <c r="AA114" i="49"/>
  <c r="AB114" i="49" s="1"/>
  <c r="AC114" i="49" s="1"/>
  <c r="AD114" i="49" s="1"/>
  <c r="AE114" i="49" s="1"/>
  <c r="AF114" i="49" s="1"/>
  <c r="AG114" i="49" s="1"/>
  <c r="AH114" i="49" s="1"/>
  <c r="AI114" i="49" s="1"/>
  <c r="AJ114" i="49" s="1"/>
  <c r="AK114" i="49" s="1"/>
  <c r="X114" i="49"/>
  <c r="Y114" i="49" s="1"/>
  <c r="Z114" i="49" s="1"/>
  <c r="Y112" i="49"/>
  <c r="Z112" i="49" s="1"/>
  <c r="AA112" i="49" s="1"/>
  <c r="AB112" i="49" s="1"/>
  <c r="AC112" i="49" s="1"/>
  <c r="AD112" i="49" s="1"/>
  <c r="AE112" i="49" s="1"/>
  <c r="AF112" i="49" s="1"/>
  <c r="AG112" i="49" s="1"/>
  <c r="AH112" i="49" s="1"/>
  <c r="AI112" i="49" s="1"/>
  <c r="AJ112" i="49" s="1"/>
  <c r="AK112" i="49" s="1"/>
  <c r="X112" i="49"/>
  <c r="X110" i="49"/>
  <c r="Y110" i="49" s="1"/>
  <c r="Z110" i="49" s="1"/>
  <c r="AA110" i="49" s="1"/>
  <c r="AB110" i="49" s="1"/>
  <c r="AC110" i="49" s="1"/>
  <c r="AD110" i="49" s="1"/>
  <c r="AE110" i="49" s="1"/>
  <c r="AF110" i="49" s="1"/>
  <c r="AG110" i="49" s="1"/>
  <c r="AH110" i="49" s="1"/>
  <c r="AI110" i="49" s="1"/>
  <c r="AJ110" i="49" s="1"/>
  <c r="AK110" i="49" s="1"/>
  <c r="AC108" i="49"/>
  <c r="AD108" i="49" s="1"/>
  <c r="AE108" i="49" s="1"/>
  <c r="AF108" i="49" s="1"/>
  <c r="AG108" i="49" s="1"/>
  <c r="AH108" i="49" s="1"/>
  <c r="AI108" i="49" s="1"/>
  <c r="AJ108" i="49" s="1"/>
  <c r="AK108" i="49" s="1"/>
  <c r="Y108" i="49"/>
  <c r="Z108" i="49" s="1"/>
  <c r="AA108" i="49" s="1"/>
  <c r="AB108" i="49" s="1"/>
  <c r="X108" i="49"/>
  <c r="X106" i="49"/>
  <c r="Y106" i="49" s="1"/>
  <c r="Z106" i="49" s="1"/>
  <c r="AA106" i="49" s="1"/>
  <c r="AB106" i="49" s="1"/>
  <c r="AC106" i="49" s="1"/>
  <c r="AD106" i="49" s="1"/>
  <c r="AE106" i="49" s="1"/>
  <c r="AF106" i="49" s="1"/>
  <c r="AG106" i="49" s="1"/>
  <c r="AH106" i="49" s="1"/>
  <c r="AI106" i="49" s="1"/>
  <c r="AJ106" i="49" s="1"/>
  <c r="AK106" i="49" s="1"/>
  <c r="Y104" i="49"/>
  <c r="Z104" i="49" s="1"/>
  <c r="AA104" i="49" s="1"/>
  <c r="AB104" i="49" s="1"/>
  <c r="AC104" i="49" s="1"/>
  <c r="AD104" i="49" s="1"/>
  <c r="AE104" i="49" s="1"/>
  <c r="AF104" i="49" s="1"/>
  <c r="AG104" i="49" s="1"/>
  <c r="AH104" i="49" s="1"/>
  <c r="AI104" i="49" s="1"/>
  <c r="AJ104" i="49" s="1"/>
  <c r="AK104" i="49" s="1"/>
  <c r="X104" i="49"/>
  <c r="X56" i="49"/>
  <c r="Y56" i="49" s="1"/>
  <c r="Z56" i="49" s="1"/>
  <c r="AA56" i="49" s="1"/>
  <c r="AB56" i="49" s="1"/>
  <c r="AC56" i="49" s="1"/>
  <c r="AD56" i="49" s="1"/>
  <c r="AE56" i="49" s="1"/>
  <c r="AF56" i="49" s="1"/>
  <c r="AG56" i="49" s="1"/>
  <c r="AH56" i="49" s="1"/>
  <c r="AI56" i="49" s="1"/>
  <c r="AJ56" i="49" s="1"/>
  <c r="AK56" i="49" s="1"/>
  <c r="Z54" i="49"/>
  <c r="AA54" i="49" s="1"/>
  <c r="AB54" i="49" s="1"/>
  <c r="AC54" i="49" s="1"/>
  <c r="AD54" i="49" s="1"/>
  <c r="AE54" i="49" s="1"/>
  <c r="AF54" i="49" s="1"/>
  <c r="AG54" i="49" s="1"/>
  <c r="AH54" i="49" s="1"/>
  <c r="AI54" i="49" s="1"/>
  <c r="AJ54" i="49" s="1"/>
  <c r="AK54" i="49" s="1"/>
  <c r="X54" i="49"/>
  <c r="Y54" i="49" s="1"/>
  <c r="X52" i="49"/>
  <c r="Y52" i="49" s="1"/>
  <c r="Z52" i="49" s="1"/>
  <c r="AA52" i="49" s="1"/>
  <c r="AB52" i="49" s="1"/>
  <c r="AC52" i="49" s="1"/>
  <c r="AD52" i="49" s="1"/>
  <c r="AE52" i="49" s="1"/>
  <c r="AF52" i="49" s="1"/>
  <c r="AG52" i="49" s="1"/>
  <c r="AH52" i="49" s="1"/>
  <c r="AI52" i="49" s="1"/>
  <c r="AJ52" i="49" s="1"/>
  <c r="AK52" i="49" s="1"/>
  <c r="X50" i="49"/>
  <c r="Y50" i="49" s="1"/>
  <c r="Z50" i="49" s="1"/>
  <c r="AA50" i="49" s="1"/>
  <c r="AB50" i="49" s="1"/>
  <c r="AC50" i="49" s="1"/>
  <c r="AD50" i="49" s="1"/>
  <c r="AE50" i="49" s="1"/>
  <c r="AF50" i="49" s="1"/>
  <c r="AG50" i="49" s="1"/>
  <c r="AH50" i="49" s="1"/>
  <c r="AI50" i="49" s="1"/>
  <c r="AJ50" i="49" s="1"/>
  <c r="AK50" i="49" s="1"/>
  <c r="Y47" i="49"/>
  <c r="Z47" i="49" s="1"/>
  <c r="AA47" i="49" s="1"/>
  <c r="AB47" i="49" s="1"/>
  <c r="AC47" i="49" s="1"/>
  <c r="AD47" i="49" s="1"/>
  <c r="AE47" i="49" s="1"/>
  <c r="AF47" i="49" s="1"/>
  <c r="AG47" i="49" s="1"/>
  <c r="AH47" i="49" s="1"/>
  <c r="AI47" i="49" s="1"/>
  <c r="AJ47" i="49" s="1"/>
  <c r="AK47" i="49" s="1"/>
  <c r="X47" i="49"/>
  <c r="X45" i="49"/>
  <c r="Y45" i="49" s="1"/>
  <c r="Z45" i="49" s="1"/>
  <c r="AA45" i="49" s="1"/>
  <c r="AB45" i="49" s="1"/>
  <c r="AC45" i="49" s="1"/>
  <c r="AD45" i="49" s="1"/>
  <c r="AE45" i="49" s="1"/>
  <c r="AF45" i="49" s="1"/>
  <c r="AG45" i="49" s="1"/>
  <c r="AH45" i="49" s="1"/>
  <c r="AI45" i="49" s="1"/>
  <c r="AJ45" i="49" s="1"/>
  <c r="AK45" i="49" s="1"/>
  <c r="X43" i="49"/>
  <c r="Y43" i="49" s="1"/>
  <c r="Z43" i="49" s="1"/>
  <c r="AA43" i="49" s="1"/>
  <c r="AB43" i="49" s="1"/>
  <c r="AC43" i="49" s="1"/>
  <c r="AD43" i="49" s="1"/>
  <c r="AE43" i="49" s="1"/>
  <c r="AF43" i="49" s="1"/>
  <c r="AG43" i="49" s="1"/>
  <c r="AH43" i="49" s="1"/>
  <c r="AI43" i="49" s="1"/>
  <c r="AJ43" i="49" s="1"/>
  <c r="AK43" i="49" s="1"/>
  <c r="AD41" i="49"/>
  <c r="AE41" i="49" s="1"/>
  <c r="AF41" i="49" s="1"/>
  <c r="AG41" i="49" s="1"/>
  <c r="AH41" i="49" s="1"/>
  <c r="AI41" i="49" s="1"/>
  <c r="AJ41" i="49" s="1"/>
  <c r="AK41" i="49" s="1"/>
  <c r="X41" i="49"/>
  <c r="Y41" i="49" s="1"/>
  <c r="Z41" i="49" s="1"/>
  <c r="AA41" i="49" s="1"/>
  <c r="AB41" i="49" s="1"/>
  <c r="AC41" i="49" s="1"/>
  <c r="X39" i="49"/>
  <c r="Y39" i="49" s="1"/>
  <c r="Z39" i="49" s="1"/>
  <c r="AA39" i="49" s="1"/>
  <c r="AB39" i="49" s="1"/>
  <c r="AC39" i="49" s="1"/>
  <c r="AD39" i="49" s="1"/>
  <c r="AE39" i="49" s="1"/>
  <c r="AF39" i="49" s="1"/>
  <c r="AG39" i="49" s="1"/>
  <c r="AH39" i="49" s="1"/>
  <c r="AI39" i="49" s="1"/>
  <c r="AJ39" i="49" s="1"/>
  <c r="AK39" i="49" s="1"/>
  <c r="Y31" i="49"/>
  <c r="Z31" i="49" s="1"/>
  <c r="AA31" i="49" s="1"/>
  <c r="AB31" i="49" s="1"/>
  <c r="X31" i="49"/>
  <c r="AJ132" i="49" l="1"/>
  <c r="AK132" i="49" s="1"/>
  <c r="AJ131" i="49"/>
  <c r="AC30" i="49"/>
  <c r="AC31" i="49" s="1"/>
  <c r="AD31" i="49" s="1"/>
  <c r="AE31" i="49" s="1"/>
  <c r="AF31" i="49" s="1"/>
  <c r="AG31" i="49" s="1"/>
  <c r="AH31" i="49" s="1"/>
  <c r="AI31" i="49" s="1"/>
  <c r="AJ31" i="49" s="1"/>
  <c r="AK31" i="49" s="1"/>
  <c r="AJ129" i="49"/>
  <c r="AJ130" i="49" s="1"/>
  <c r="AK130" i="49" s="1"/>
  <c r="AJ141" i="49"/>
  <c r="AJ142" i="49" s="1"/>
  <c r="AK142" i="49" s="1"/>
  <c r="F137" i="49" l="1"/>
  <c r="AI275" i="49" l="1"/>
  <c r="AH12" i="48" l="1"/>
  <c r="AE12" i="48"/>
  <c r="AD12" i="48"/>
  <c r="G292" i="48" l="1"/>
  <c r="H292" i="48" s="1"/>
  <c r="I292" i="48" s="1"/>
  <c r="AK291" i="48"/>
  <c r="AJ291" i="48"/>
  <c r="AI291" i="48"/>
  <c r="AH291" i="48"/>
  <c r="AG291" i="48"/>
  <c r="AF291" i="48"/>
  <c r="AE291" i="48"/>
  <c r="AD291" i="48"/>
  <c r="AC291" i="48"/>
  <c r="AB291" i="48"/>
  <c r="AA291" i="48"/>
  <c r="Z291" i="48"/>
  <c r="Y291" i="48"/>
  <c r="X291" i="48"/>
  <c r="W291" i="48"/>
  <c r="V291" i="48"/>
  <c r="U291" i="48"/>
  <c r="T291" i="48"/>
  <c r="S291" i="48"/>
  <c r="R291" i="48"/>
  <c r="Q291" i="48"/>
  <c r="P291" i="48"/>
  <c r="O291" i="48"/>
  <c r="N291" i="48"/>
  <c r="M291" i="48"/>
  <c r="L291" i="48"/>
  <c r="K291" i="48"/>
  <c r="J291" i="48"/>
  <c r="I291" i="48"/>
  <c r="H291" i="48"/>
  <c r="G291" i="48"/>
  <c r="G290" i="48"/>
  <c r="AK289" i="48"/>
  <c r="AJ289" i="48"/>
  <c r="AI289" i="48"/>
  <c r="AH289" i="48"/>
  <c r="AG289" i="48"/>
  <c r="AF289" i="48"/>
  <c r="AE289" i="48"/>
  <c r="AD289" i="48"/>
  <c r="AC289" i="48"/>
  <c r="AB289" i="48"/>
  <c r="AA289" i="48"/>
  <c r="Z289" i="48"/>
  <c r="Y289" i="48"/>
  <c r="X289" i="48"/>
  <c r="V289" i="48"/>
  <c r="U289" i="48"/>
  <c r="T289" i="48"/>
  <c r="S289" i="48"/>
  <c r="R289" i="48"/>
  <c r="Q289" i="48"/>
  <c r="P289" i="48"/>
  <c r="O289" i="48"/>
  <c r="N289" i="48"/>
  <c r="L289" i="48"/>
  <c r="K289" i="48"/>
  <c r="J289" i="48"/>
  <c r="I289" i="48"/>
  <c r="H289" i="48"/>
  <c r="G289" i="48"/>
  <c r="G288" i="48"/>
  <c r="H288" i="48" s="1"/>
  <c r="I288" i="48" s="1"/>
  <c r="J288" i="48" s="1"/>
  <c r="K288" i="48" s="1"/>
  <c r="L288" i="48" s="1"/>
  <c r="AK287" i="48"/>
  <c r="AJ287" i="48"/>
  <c r="AI287" i="48"/>
  <c r="AH287" i="48"/>
  <c r="AG287" i="48"/>
  <c r="AF287" i="48"/>
  <c r="AE287" i="48"/>
  <c r="AD287" i="48"/>
  <c r="AC287" i="48"/>
  <c r="AB287" i="48"/>
  <c r="AA287" i="48"/>
  <c r="Z287" i="48"/>
  <c r="Y287" i="48"/>
  <c r="X287" i="48"/>
  <c r="W287" i="48"/>
  <c r="V287" i="48"/>
  <c r="U287" i="48"/>
  <c r="S287" i="48"/>
  <c r="R287" i="48"/>
  <c r="Q287" i="48"/>
  <c r="P287" i="48"/>
  <c r="O287" i="48"/>
  <c r="N287" i="48"/>
  <c r="K287" i="48"/>
  <c r="J287" i="48"/>
  <c r="I287" i="48"/>
  <c r="H287" i="48"/>
  <c r="G287" i="48"/>
  <c r="AK285" i="48"/>
  <c r="AJ285" i="48"/>
  <c r="AI285" i="48"/>
  <c r="AH285" i="48"/>
  <c r="AF285" i="48"/>
  <c r="AE285" i="48"/>
  <c r="AD285" i="48"/>
  <c r="AC285" i="48"/>
  <c r="AB285" i="48"/>
  <c r="AA285" i="48"/>
  <c r="Z285" i="48"/>
  <c r="Y285" i="48"/>
  <c r="X285" i="48"/>
  <c r="W285" i="48"/>
  <c r="V285" i="48"/>
  <c r="U285" i="48"/>
  <c r="T285" i="48"/>
  <c r="R285" i="48"/>
  <c r="Q285" i="48"/>
  <c r="P285" i="48"/>
  <c r="O285" i="48"/>
  <c r="N285" i="48"/>
  <c r="M285" i="48"/>
  <c r="K285" i="48"/>
  <c r="J285" i="48"/>
  <c r="I285" i="48"/>
  <c r="H285" i="48"/>
  <c r="G285" i="48"/>
  <c r="G286" i="48" s="1"/>
  <c r="H286" i="48" s="1"/>
  <c r="I286" i="48" s="1"/>
  <c r="J286" i="48" s="1"/>
  <c r="K286" i="48" s="1"/>
  <c r="G284" i="48"/>
  <c r="H284" i="48" s="1"/>
  <c r="AK283" i="48"/>
  <c r="AJ283" i="48"/>
  <c r="AI283" i="48"/>
  <c r="AH283" i="48"/>
  <c r="AG283" i="48"/>
  <c r="AF283" i="48"/>
  <c r="AE283" i="48"/>
  <c r="AD283" i="48"/>
  <c r="AC283" i="48"/>
  <c r="AB283" i="48"/>
  <c r="AA283" i="48"/>
  <c r="Z283" i="48"/>
  <c r="Y283" i="48"/>
  <c r="X283" i="48"/>
  <c r="W283" i="48"/>
  <c r="V283" i="48"/>
  <c r="U283" i="48"/>
  <c r="S283" i="48"/>
  <c r="R283" i="48"/>
  <c r="Q283" i="48"/>
  <c r="P283" i="48"/>
  <c r="O283" i="48"/>
  <c r="N283" i="48"/>
  <c r="M283" i="48"/>
  <c r="K283" i="48"/>
  <c r="J283" i="48"/>
  <c r="I283" i="48"/>
  <c r="H283" i="48"/>
  <c r="G283" i="48"/>
  <c r="AK281" i="48"/>
  <c r="AJ281" i="48"/>
  <c r="AI281" i="48"/>
  <c r="AH281" i="48"/>
  <c r="AF281" i="48"/>
  <c r="AE281" i="48"/>
  <c r="AD281" i="48"/>
  <c r="AC281" i="48"/>
  <c r="AB281" i="48"/>
  <c r="AA281" i="48"/>
  <c r="Z281" i="48"/>
  <c r="Y281" i="48"/>
  <c r="X281" i="48"/>
  <c r="W281" i="48"/>
  <c r="V281" i="48"/>
  <c r="U281" i="48"/>
  <c r="T281" i="48"/>
  <c r="S281" i="48"/>
  <c r="R281" i="48"/>
  <c r="Q281" i="48"/>
  <c r="P281" i="48"/>
  <c r="O281" i="48"/>
  <c r="N281" i="48"/>
  <c r="M281" i="48"/>
  <c r="K281" i="48"/>
  <c r="J281" i="48"/>
  <c r="I281" i="48"/>
  <c r="H281" i="48"/>
  <c r="G281" i="48"/>
  <c r="G282" i="48" s="1"/>
  <c r="H282" i="48" s="1"/>
  <c r="I282" i="48" s="1"/>
  <c r="J282" i="48" s="1"/>
  <c r="K282" i="48" s="1"/>
  <c r="G280" i="48"/>
  <c r="H280" i="48" s="1"/>
  <c r="AK279" i="48"/>
  <c r="AJ279" i="48"/>
  <c r="AI279" i="48"/>
  <c r="AH279" i="48"/>
  <c r="AG279" i="48"/>
  <c r="AF279" i="48"/>
  <c r="AE279" i="48"/>
  <c r="AD279" i="48"/>
  <c r="AC279" i="48"/>
  <c r="AB279" i="48"/>
  <c r="AA279" i="48"/>
  <c r="Z279" i="48"/>
  <c r="Y279" i="48"/>
  <c r="X279" i="48"/>
  <c r="V279" i="48"/>
  <c r="U279" i="48"/>
  <c r="T279" i="48"/>
  <c r="S279" i="48"/>
  <c r="R279" i="48"/>
  <c r="Q279" i="48"/>
  <c r="P279" i="48"/>
  <c r="O279" i="48"/>
  <c r="N279" i="48"/>
  <c r="L279" i="48"/>
  <c r="K279" i="48"/>
  <c r="J279" i="48"/>
  <c r="I279" i="48"/>
  <c r="H279" i="48"/>
  <c r="G279" i="48"/>
  <c r="AK277" i="48"/>
  <c r="AJ277" i="48"/>
  <c r="AI277" i="48"/>
  <c r="AH277" i="48"/>
  <c r="AG277" i="48"/>
  <c r="AF277" i="48"/>
  <c r="AE277" i="48"/>
  <c r="AD277" i="48"/>
  <c r="AC277" i="48"/>
  <c r="AB277" i="48"/>
  <c r="AA277" i="48"/>
  <c r="Z277" i="48"/>
  <c r="Y277" i="48"/>
  <c r="X277" i="48"/>
  <c r="V277" i="48"/>
  <c r="U277" i="48"/>
  <c r="R277" i="48"/>
  <c r="Q277" i="48"/>
  <c r="P277" i="48"/>
  <c r="O277" i="48"/>
  <c r="N277" i="48"/>
  <c r="K277" i="48"/>
  <c r="J277" i="48"/>
  <c r="I277" i="48"/>
  <c r="H277" i="48"/>
  <c r="G277" i="48"/>
  <c r="G278" i="48" s="1"/>
  <c r="H278" i="48" s="1"/>
  <c r="I278" i="48" s="1"/>
  <c r="J278" i="48" s="1"/>
  <c r="K278" i="48" s="1"/>
  <c r="L278" i="48" s="1"/>
  <c r="AK275" i="48"/>
  <c r="AJ275" i="48"/>
  <c r="AI275" i="48"/>
  <c r="AH275" i="48"/>
  <c r="AG275" i="48"/>
  <c r="AF275" i="48"/>
  <c r="AE275" i="48"/>
  <c r="AD275" i="48"/>
  <c r="AC275" i="48"/>
  <c r="AB275" i="48"/>
  <c r="AA275" i="48"/>
  <c r="Z275" i="48"/>
  <c r="Y275" i="48"/>
  <c r="X275" i="48"/>
  <c r="V275" i="48"/>
  <c r="U275" i="48"/>
  <c r="T275" i="48"/>
  <c r="R275" i="48"/>
  <c r="Q275" i="48"/>
  <c r="P275" i="48"/>
  <c r="O275" i="48"/>
  <c r="N275" i="48"/>
  <c r="K275" i="48"/>
  <c r="J275" i="48"/>
  <c r="I275" i="48"/>
  <c r="H275" i="48"/>
  <c r="G275" i="48"/>
  <c r="G276" i="48" s="1"/>
  <c r="AK273" i="48"/>
  <c r="AJ273" i="48"/>
  <c r="AI273" i="48"/>
  <c r="AH273" i="48"/>
  <c r="AG273" i="48"/>
  <c r="AF273" i="48"/>
  <c r="AE273" i="48"/>
  <c r="AD273" i="48"/>
  <c r="AC273" i="48"/>
  <c r="AB273" i="48"/>
  <c r="AA273" i="48"/>
  <c r="Z273" i="48"/>
  <c r="Y273" i="48"/>
  <c r="X273" i="48"/>
  <c r="W273" i="48"/>
  <c r="V273" i="48"/>
  <c r="U273" i="48"/>
  <c r="Q273" i="48"/>
  <c r="P273" i="48"/>
  <c r="O273" i="48"/>
  <c r="N273" i="48"/>
  <c r="M273" i="48"/>
  <c r="K273" i="48"/>
  <c r="J273" i="48"/>
  <c r="I273" i="48"/>
  <c r="H273" i="48"/>
  <c r="G273" i="48"/>
  <c r="G274" i="48" s="1"/>
  <c r="H274" i="48" s="1"/>
  <c r="AK271" i="48"/>
  <c r="AJ271" i="48"/>
  <c r="AI271" i="48"/>
  <c r="AH271" i="48"/>
  <c r="AG271" i="48"/>
  <c r="AF271" i="48"/>
  <c r="AE271" i="48"/>
  <c r="AD271" i="48"/>
  <c r="AC271" i="48"/>
  <c r="AB271" i="48"/>
  <c r="AA271" i="48"/>
  <c r="Z271" i="48"/>
  <c r="Y271" i="48"/>
  <c r="X271" i="48"/>
  <c r="W271" i="48"/>
  <c r="V271" i="48"/>
  <c r="U271" i="48"/>
  <c r="T271" i="48"/>
  <c r="R271" i="48"/>
  <c r="Q271" i="48"/>
  <c r="P271" i="48"/>
  <c r="O271" i="48"/>
  <c r="N271" i="48"/>
  <c r="M271" i="48"/>
  <c r="K271" i="48"/>
  <c r="J271" i="48"/>
  <c r="I271" i="48"/>
  <c r="H271" i="48"/>
  <c r="G271" i="48"/>
  <c r="G272" i="48" s="1"/>
  <c r="H272" i="48" s="1"/>
  <c r="I272" i="48" s="1"/>
  <c r="J272" i="48" s="1"/>
  <c r="K272" i="48" s="1"/>
  <c r="G270" i="48"/>
  <c r="H270" i="48" s="1"/>
  <c r="AK269" i="48"/>
  <c r="AJ269" i="48"/>
  <c r="AI269" i="48"/>
  <c r="AH269" i="48"/>
  <c r="AF269" i="48"/>
  <c r="AE269" i="48"/>
  <c r="AD269" i="48"/>
  <c r="AC269" i="48"/>
  <c r="AB269" i="48"/>
  <c r="AA269" i="48"/>
  <c r="Z269" i="48"/>
  <c r="Y269" i="48"/>
  <c r="X269" i="48"/>
  <c r="W269" i="48"/>
  <c r="V269" i="48"/>
  <c r="U269" i="48"/>
  <c r="T269" i="48"/>
  <c r="R269" i="48"/>
  <c r="Q269" i="48"/>
  <c r="P269" i="48"/>
  <c r="O269" i="48"/>
  <c r="N269" i="48"/>
  <c r="M269" i="48"/>
  <c r="J269" i="48"/>
  <c r="I269" i="48"/>
  <c r="H269" i="48"/>
  <c r="G269" i="48"/>
  <c r="G268" i="48"/>
  <c r="H268" i="48" s="1"/>
  <c r="I268" i="48" s="1"/>
  <c r="AK267" i="48"/>
  <c r="AJ267" i="48"/>
  <c r="AI267" i="48"/>
  <c r="AH267" i="48"/>
  <c r="AG267" i="48"/>
  <c r="AF267" i="48"/>
  <c r="AE267" i="48"/>
  <c r="AD267" i="48"/>
  <c r="AC267" i="48"/>
  <c r="AB267" i="48"/>
  <c r="AA267" i="48"/>
  <c r="Z267" i="48"/>
  <c r="Y267" i="48"/>
  <c r="X267" i="48"/>
  <c r="W267" i="48"/>
  <c r="V267" i="48"/>
  <c r="U267" i="48"/>
  <c r="T267" i="48"/>
  <c r="S267" i="48"/>
  <c r="R267" i="48"/>
  <c r="Q267" i="48"/>
  <c r="P267" i="48"/>
  <c r="O267" i="48"/>
  <c r="N267" i="48"/>
  <c r="M267" i="48"/>
  <c r="L267" i="48"/>
  <c r="K267" i="48"/>
  <c r="J267" i="48"/>
  <c r="I267" i="48"/>
  <c r="H267" i="48"/>
  <c r="G267" i="48"/>
  <c r="G266" i="48"/>
  <c r="H266" i="48" s="1"/>
  <c r="I266" i="48" s="1"/>
  <c r="J266" i="48" s="1"/>
  <c r="K266" i="48" s="1"/>
  <c r="L266" i="48" s="1"/>
  <c r="M266" i="48" s="1"/>
  <c r="N266" i="48" s="1"/>
  <c r="O266" i="48" s="1"/>
  <c r="P266" i="48" s="1"/>
  <c r="Q266" i="48" s="1"/>
  <c r="R266" i="48" s="1"/>
  <c r="S266" i="48" s="1"/>
  <c r="T266" i="48" s="1"/>
  <c r="U266" i="48" s="1"/>
  <c r="V266" i="48" s="1"/>
  <c r="W266" i="48" s="1"/>
  <c r="X266" i="48" s="1"/>
  <c r="Y266" i="48" s="1"/>
  <c r="Z266" i="48" s="1"/>
  <c r="AA266" i="48" s="1"/>
  <c r="AB266" i="48" s="1"/>
  <c r="AC266" i="48" s="1"/>
  <c r="AD266" i="48" s="1"/>
  <c r="AE266" i="48" s="1"/>
  <c r="AF266" i="48" s="1"/>
  <c r="AG266" i="48" s="1"/>
  <c r="AH266" i="48" s="1"/>
  <c r="AI266" i="48" s="1"/>
  <c r="AJ266" i="48" s="1"/>
  <c r="AK266" i="48" s="1"/>
  <c r="AK265" i="48"/>
  <c r="AJ265" i="48"/>
  <c r="AI265" i="48"/>
  <c r="AH265" i="48"/>
  <c r="AG265" i="48"/>
  <c r="AF265" i="48"/>
  <c r="AE265" i="48"/>
  <c r="AD265" i="48"/>
  <c r="AC265" i="48"/>
  <c r="AB265" i="48"/>
  <c r="AA265" i="48"/>
  <c r="Z265" i="48"/>
  <c r="Y265" i="48"/>
  <c r="X265" i="48"/>
  <c r="W265" i="48"/>
  <c r="V265" i="48"/>
  <c r="U265" i="48"/>
  <c r="T265" i="48"/>
  <c r="S265" i="48"/>
  <c r="R265" i="48"/>
  <c r="Q265" i="48"/>
  <c r="P265" i="48"/>
  <c r="O265" i="48"/>
  <c r="N265" i="48"/>
  <c r="M265" i="48"/>
  <c r="L265" i="48"/>
  <c r="K265" i="48"/>
  <c r="J265" i="48"/>
  <c r="I265" i="48"/>
  <c r="H265" i="48"/>
  <c r="G265" i="48"/>
  <c r="AK263" i="48"/>
  <c r="AJ263" i="48"/>
  <c r="AI263" i="48"/>
  <c r="AH263" i="48"/>
  <c r="AG263" i="48"/>
  <c r="AF263" i="48"/>
  <c r="AE263" i="48"/>
  <c r="AD263" i="48"/>
  <c r="AC263" i="48"/>
  <c r="AB263" i="48"/>
  <c r="AA263" i="48"/>
  <c r="Z263" i="48"/>
  <c r="Y263" i="48"/>
  <c r="X263" i="48"/>
  <c r="W263" i="48"/>
  <c r="V263" i="48"/>
  <c r="U263" i="48"/>
  <c r="T263" i="48"/>
  <c r="S263" i="48"/>
  <c r="R263" i="48"/>
  <c r="Q263" i="48"/>
  <c r="P263" i="48"/>
  <c r="O263" i="48"/>
  <c r="N263" i="48"/>
  <c r="M263" i="48"/>
  <c r="L263" i="48"/>
  <c r="K263" i="48"/>
  <c r="J263" i="48"/>
  <c r="I263" i="48"/>
  <c r="H263" i="48"/>
  <c r="G263" i="48"/>
  <c r="G264" i="48" s="1"/>
  <c r="H264" i="48" s="1"/>
  <c r="I264" i="48" s="1"/>
  <c r="J264" i="48" s="1"/>
  <c r="K264" i="48" s="1"/>
  <c r="L264" i="48" s="1"/>
  <c r="M264" i="48" s="1"/>
  <c r="N264" i="48" s="1"/>
  <c r="O264" i="48" s="1"/>
  <c r="P264" i="48" s="1"/>
  <c r="Q264" i="48" s="1"/>
  <c r="R264" i="48" s="1"/>
  <c r="S264" i="48" s="1"/>
  <c r="T264" i="48" s="1"/>
  <c r="U264" i="48" s="1"/>
  <c r="V264" i="48" s="1"/>
  <c r="W264" i="48" s="1"/>
  <c r="X264" i="48" s="1"/>
  <c r="Y264" i="48" s="1"/>
  <c r="Z264" i="48" s="1"/>
  <c r="AA264" i="48" s="1"/>
  <c r="AB264" i="48" s="1"/>
  <c r="AC264" i="48" s="1"/>
  <c r="AD264" i="48" s="1"/>
  <c r="AE264" i="48" s="1"/>
  <c r="AF264" i="48" s="1"/>
  <c r="AG264" i="48" s="1"/>
  <c r="AH264" i="48" s="1"/>
  <c r="AI264" i="48" s="1"/>
  <c r="AJ264" i="48" s="1"/>
  <c r="AK264" i="48" s="1"/>
  <c r="G262" i="48"/>
  <c r="AK261" i="48"/>
  <c r="AJ261" i="48"/>
  <c r="AI261" i="48"/>
  <c r="AH261" i="48"/>
  <c r="AG261" i="48"/>
  <c r="AF261" i="48"/>
  <c r="AE261" i="48"/>
  <c r="AD261" i="48"/>
  <c r="AC261" i="48"/>
  <c r="AB261" i="48"/>
  <c r="AA261" i="48"/>
  <c r="Z261" i="48"/>
  <c r="Y261" i="48"/>
  <c r="X261" i="48"/>
  <c r="W261" i="48"/>
  <c r="V261" i="48"/>
  <c r="U261" i="48"/>
  <c r="T261" i="48"/>
  <c r="S261" i="48"/>
  <c r="R261" i="48"/>
  <c r="Q261" i="48"/>
  <c r="P261" i="48"/>
  <c r="O261" i="48"/>
  <c r="N261" i="48"/>
  <c r="M261" i="48"/>
  <c r="L261" i="48"/>
  <c r="K261" i="48"/>
  <c r="J261" i="48"/>
  <c r="I261" i="48"/>
  <c r="H261" i="48"/>
  <c r="G261" i="48"/>
  <c r="G260" i="48"/>
  <c r="H260" i="48" s="1"/>
  <c r="I260" i="48" s="1"/>
  <c r="J260" i="48" s="1"/>
  <c r="K260" i="48" s="1"/>
  <c r="L260" i="48" s="1"/>
  <c r="M260" i="48" s="1"/>
  <c r="N260" i="48" s="1"/>
  <c r="O260" i="48" s="1"/>
  <c r="P260" i="48" s="1"/>
  <c r="Q260" i="48" s="1"/>
  <c r="R260" i="48" s="1"/>
  <c r="S260" i="48" s="1"/>
  <c r="T260" i="48" s="1"/>
  <c r="U260" i="48" s="1"/>
  <c r="V260" i="48" s="1"/>
  <c r="W260" i="48" s="1"/>
  <c r="X260" i="48" s="1"/>
  <c r="Y260" i="48" s="1"/>
  <c r="Z260" i="48" s="1"/>
  <c r="AA260" i="48" s="1"/>
  <c r="AB260" i="48" s="1"/>
  <c r="AC260" i="48" s="1"/>
  <c r="AD260" i="48" s="1"/>
  <c r="AE260" i="48" s="1"/>
  <c r="AF260" i="48" s="1"/>
  <c r="AG260" i="48" s="1"/>
  <c r="AH260" i="48" s="1"/>
  <c r="AI260" i="48" s="1"/>
  <c r="AJ260" i="48" s="1"/>
  <c r="AK260" i="48" s="1"/>
  <c r="AK259" i="48"/>
  <c r="AJ259" i="48"/>
  <c r="AI259" i="48"/>
  <c r="AH259" i="48"/>
  <c r="AG259" i="48"/>
  <c r="AF259" i="48"/>
  <c r="AE259" i="48"/>
  <c r="AD259" i="48"/>
  <c r="AC259" i="48"/>
  <c r="AB259" i="48"/>
  <c r="AA259" i="48"/>
  <c r="Z259" i="48"/>
  <c r="Y259" i="48"/>
  <c r="X259" i="48"/>
  <c r="W259" i="48"/>
  <c r="V259" i="48"/>
  <c r="U259" i="48"/>
  <c r="T259" i="48"/>
  <c r="S259" i="48"/>
  <c r="R259" i="48"/>
  <c r="Q259" i="48"/>
  <c r="P259" i="48"/>
  <c r="O259" i="48"/>
  <c r="N259" i="48"/>
  <c r="M259" i="48"/>
  <c r="L259" i="48"/>
  <c r="K259" i="48"/>
  <c r="J259" i="48"/>
  <c r="I259" i="48"/>
  <c r="H259" i="48"/>
  <c r="G259" i="48"/>
  <c r="G258" i="48"/>
  <c r="H258" i="48" s="1"/>
  <c r="I258" i="48" s="1"/>
  <c r="AK257" i="48"/>
  <c r="AJ257" i="48"/>
  <c r="AI257" i="48"/>
  <c r="AH257" i="48"/>
  <c r="AG257" i="48"/>
  <c r="AF257" i="48"/>
  <c r="AE257" i="48"/>
  <c r="AD257" i="48"/>
  <c r="AC257" i="48"/>
  <c r="AB257" i="48"/>
  <c r="AA257" i="48"/>
  <c r="Z257" i="48"/>
  <c r="Y257" i="48"/>
  <c r="X257" i="48"/>
  <c r="W257" i="48"/>
  <c r="V257" i="48"/>
  <c r="U257" i="48"/>
  <c r="T257" i="48"/>
  <c r="S257" i="48"/>
  <c r="R257" i="48"/>
  <c r="Q257" i="48"/>
  <c r="P257" i="48"/>
  <c r="O257" i="48"/>
  <c r="N257" i="48"/>
  <c r="M257" i="48"/>
  <c r="L257" i="48"/>
  <c r="K257" i="48"/>
  <c r="J257" i="48"/>
  <c r="I257" i="48"/>
  <c r="H257" i="48"/>
  <c r="G257" i="48"/>
  <c r="G256" i="48"/>
  <c r="AK255" i="48"/>
  <c r="AJ255" i="48"/>
  <c r="AI255" i="48"/>
  <c r="AH255" i="48"/>
  <c r="AG255" i="48"/>
  <c r="AF255" i="48"/>
  <c r="AE255" i="48"/>
  <c r="AD255" i="48"/>
  <c r="AC255" i="48"/>
  <c r="AB255" i="48"/>
  <c r="AA255" i="48"/>
  <c r="Z255" i="48"/>
  <c r="Y255" i="48"/>
  <c r="X255" i="48"/>
  <c r="W255" i="48"/>
  <c r="V255" i="48"/>
  <c r="U255" i="48"/>
  <c r="T255" i="48"/>
  <c r="S255" i="48"/>
  <c r="R255" i="48"/>
  <c r="Q255" i="48"/>
  <c r="P255" i="48"/>
  <c r="O255" i="48"/>
  <c r="N255" i="48"/>
  <c r="M255" i="48"/>
  <c r="L255" i="48"/>
  <c r="K255" i="48"/>
  <c r="J255" i="48"/>
  <c r="I255" i="48"/>
  <c r="H255" i="48"/>
  <c r="G255" i="48"/>
  <c r="AK253" i="48"/>
  <c r="AJ253" i="48"/>
  <c r="AI253" i="48"/>
  <c r="AH253" i="48"/>
  <c r="AG253" i="48"/>
  <c r="AF253" i="48"/>
  <c r="AE253" i="48"/>
  <c r="AD253" i="48"/>
  <c r="AC253" i="48"/>
  <c r="AB253" i="48"/>
  <c r="AA253" i="48"/>
  <c r="Z253" i="48"/>
  <c r="Y253" i="48"/>
  <c r="X253" i="48"/>
  <c r="W253" i="48"/>
  <c r="V253" i="48"/>
  <c r="U253" i="48"/>
  <c r="T253" i="48"/>
  <c r="S253" i="48"/>
  <c r="R253" i="48"/>
  <c r="Q253" i="48"/>
  <c r="P253" i="48"/>
  <c r="O253" i="48"/>
  <c r="N253" i="48"/>
  <c r="M253" i="48"/>
  <c r="L253" i="48"/>
  <c r="K253" i="48"/>
  <c r="J253" i="48"/>
  <c r="I253" i="48"/>
  <c r="H253" i="48"/>
  <c r="G253" i="48"/>
  <c r="G254" i="48" s="1"/>
  <c r="H254" i="48" s="1"/>
  <c r="I254" i="48" s="1"/>
  <c r="J254" i="48" s="1"/>
  <c r="K254" i="48" s="1"/>
  <c r="L254" i="48" s="1"/>
  <c r="M254" i="48" s="1"/>
  <c r="N254" i="48" s="1"/>
  <c r="O254" i="48" s="1"/>
  <c r="P254" i="48" s="1"/>
  <c r="Q254" i="48" s="1"/>
  <c r="R254" i="48" s="1"/>
  <c r="S254" i="48" s="1"/>
  <c r="T254" i="48" s="1"/>
  <c r="U254" i="48" s="1"/>
  <c r="V254" i="48" s="1"/>
  <c r="W254" i="48" s="1"/>
  <c r="X254" i="48" s="1"/>
  <c r="Y254" i="48" s="1"/>
  <c r="Z254" i="48" s="1"/>
  <c r="AA254" i="48" s="1"/>
  <c r="AB254" i="48" s="1"/>
  <c r="AC254" i="48" s="1"/>
  <c r="AD254" i="48" s="1"/>
  <c r="AE254" i="48" s="1"/>
  <c r="AF254" i="48" s="1"/>
  <c r="AG254" i="48" s="1"/>
  <c r="AH254" i="48" s="1"/>
  <c r="AI254" i="48" s="1"/>
  <c r="AJ254" i="48" s="1"/>
  <c r="AK254" i="48" s="1"/>
  <c r="G252" i="48"/>
  <c r="AK251" i="48"/>
  <c r="AJ251" i="48"/>
  <c r="AI251" i="48"/>
  <c r="AH251" i="48"/>
  <c r="AG251" i="48"/>
  <c r="AF251" i="48"/>
  <c r="AE251" i="48"/>
  <c r="AD251" i="48"/>
  <c r="AC251" i="48"/>
  <c r="AB251" i="48"/>
  <c r="AA251" i="48"/>
  <c r="Z251" i="48"/>
  <c r="Y251" i="48"/>
  <c r="X251" i="48"/>
  <c r="W251" i="48"/>
  <c r="V251" i="48"/>
  <c r="U251" i="48"/>
  <c r="T251" i="48"/>
  <c r="S251" i="48"/>
  <c r="R251" i="48"/>
  <c r="Q251" i="48"/>
  <c r="P251" i="48"/>
  <c r="O251" i="48"/>
  <c r="N251" i="48"/>
  <c r="M251" i="48"/>
  <c r="L251" i="48"/>
  <c r="K251" i="48"/>
  <c r="J251" i="48"/>
  <c r="I251" i="48"/>
  <c r="H251" i="48"/>
  <c r="G251" i="48"/>
  <c r="G250" i="48"/>
  <c r="AK249" i="48"/>
  <c r="AJ249" i="48"/>
  <c r="AI249" i="48"/>
  <c r="AH249" i="48"/>
  <c r="AG249" i="48"/>
  <c r="AF249" i="48"/>
  <c r="AE249" i="48"/>
  <c r="AD249" i="48"/>
  <c r="AC249" i="48"/>
  <c r="AB249" i="48"/>
  <c r="AA249" i="48"/>
  <c r="Z249" i="48"/>
  <c r="Y249" i="48"/>
  <c r="X249" i="48"/>
  <c r="W249" i="48"/>
  <c r="V249" i="48"/>
  <c r="U249" i="48"/>
  <c r="T249" i="48"/>
  <c r="S249" i="48"/>
  <c r="R249" i="48"/>
  <c r="Q249" i="48"/>
  <c r="P249" i="48"/>
  <c r="O249" i="48"/>
  <c r="N249" i="48"/>
  <c r="M249" i="48"/>
  <c r="L249" i="48"/>
  <c r="K249" i="48"/>
  <c r="J249" i="48"/>
  <c r="I249" i="48"/>
  <c r="H249" i="48"/>
  <c r="G249" i="48"/>
  <c r="G248" i="48"/>
  <c r="AK247" i="48"/>
  <c r="AJ247" i="48"/>
  <c r="AI247" i="48"/>
  <c r="AH247" i="48"/>
  <c r="AG247" i="48"/>
  <c r="AF247" i="48"/>
  <c r="AE247" i="48"/>
  <c r="AD247" i="48"/>
  <c r="AC247" i="48"/>
  <c r="AB247" i="48"/>
  <c r="AA247" i="48"/>
  <c r="Z247" i="48"/>
  <c r="Y247" i="48"/>
  <c r="X247" i="48"/>
  <c r="W247" i="48"/>
  <c r="V247" i="48"/>
  <c r="U247" i="48"/>
  <c r="T247" i="48"/>
  <c r="S247" i="48"/>
  <c r="R247" i="48"/>
  <c r="Q247" i="48"/>
  <c r="P247" i="48"/>
  <c r="O247" i="48"/>
  <c r="N247" i="48"/>
  <c r="M247" i="48"/>
  <c r="L247" i="48"/>
  <c r="I247" i="48"/>
  <c r="H247" i="48"/>
  <c r="G247" i="48"/>
  <c r="G246" i="48"/>
  <c r="AK245" i="48"/>
  <c r="AJ245" i="48"/>
  <c r="AI245" i="48"/>
  <c r="AH245" i="48"/>
  <c r="AG245" i="48"/>
  <c r="AF245" i="48"/>
  <c r="AE245" i="48"/>
  <c r="AD245" i="48"/>
  <c r="AC245" i="48"/>
  <c r="AB245" i="48"/>
  <c r="AA245" i="48"/>
  <c r="Z245" i="48"/>
  <c r="Y245" i="48"/>
  <c r="X245" i="48"/>
  <c r="W245" i="48"/>
  <c r="V245" i="48"/>
  <c r="U245" i="48"/>
  <c r="T245" i="48"/>
  <c r="S245" i="48"/>
  <c r="R245" i="48"/>
  <c r="Q245" i="48"/>
  <c r="P245" i="48"/>
  <c r="O245" i="48"/>
  <c r="N245" i="48"/>
  <c r="M245" i="48"/>
  <c r="L245" i="48"/>
  <c r="K245" i="48"/>
  <c r="J245" i="48"/>
  <c r="I245" i="48"/>
  <c r="H245" i="48"/>
  <c r="G245" i="48"/>
  <c r="G244" i="48"/>
  <c r="H244" i="48" s="1"/>
  <c r="I244" i="48" s="1"/>
  <c r="J244" i="48" s="1"/>
  <c r="K244" i="48" s="1"/>
  <c r="L244" i="48" s="1"/>
  <c r="M244" i="48" s="1"/>
  <c r="N244" i="48" s="1"/>
  <c r="O244" i="48" s="1"/>
  <c r="P244" i="48" s="1"/>
  <c r="Q244" i="48" s="1"/>
  <c r="R244" i="48" s="1"/>
  <c r="S244" i="48" s="1"/>
  <c r="T244" i="48" s="1"/>
  <c r="U244" i="48" s="1"/>
  <c r="V244" i="48" s="1"/>
  <c r="W244" i="48" s="1"/>
  <c r="X244" i="48" s="1"/>
  <c r="Y244" i="48" s="1"/>
  <c r="Z244" i="48" s="1"/>
  <c r="AA244" i="48" s="1"/>
  <c r="AB244" i="48" s="1"/>
  <c r="AC244" i="48" s="1"/>
  <c r="AD244" i="48" s="1"/>
  <c r="AE244" i="48" s="1"/>
  <c r="AF244" i="48" s="1"/>
  <c r="AG244" i="48" s="1"/>
  <c r="AH244" i="48" s="1"/>
  <c r="AI244" i="48" s="1"/>
  <c r="AJ244" i="48" s="1"/>
  <c r="AK244" i="48" s="1"/>
  <c r="AK243" i="48"/>
  <c r="AJ243" i="48"/>
  <c r="AI243" i="48"/>
  <c r="AH243" i="48"/>
  <c r="AG243" i="48"/>
  <c r="AF243" i="48"/>
  <c r="AE243" i="48"/>
  <c r="AD243" i="48"/>
  <c r="AC243" i="48"/>
  <c r="AB243" i="48"/>
  <c r="AA243" i="48"/>
  <c r="Z243" i="48"/>
  <c r="Y243" i="48"/>
  <c r="X243" i="48"/>
  <c r="W243" i="48"/>
  <c r="V243" i="48"/>
  <c r="U243" i="48"/>
  <c r="T243" i="48"/>
  <c r="S243" i="48"/>
  <c r="R243" i="48"/>
  <c r="Q243" i="48"/>
  <c r="P243" i="48"/>
  <c r="O243" i="48"/>
  <c r="N243" i="48"/>
  <c r="M243" i="48"/>
  <c r="L243" i="48"/>
  <c r="K243" i="48"/>
  <c r="J243" i="48"/>
  <c r="I243" i="48"/>
  <c r="H243" i="48"/>
  <c r="G243" i="48"/>
  <c r="AK241" i="48"/>
  <c r="AJ241" i="48"/>
  <c r="AI241" i="48"/>
  <c r="AH241" i="48"/>
  <c r="AG241" i="48"/>
  <c r="AF241" i="48"/>
  <c r="AE241" i="48"/>
  <c r="AD241" i="48"/>
  <c r="AC241" i="48"/>
  <c r="AB241" i="48"/>
  <c r="AA241" i="48"/>
  <c r="Z241" i="48"/>
  <c r="Y241" i="48"/>
  <c r="X241" i="48"/>
  <c r="W241" i="48"/>
  <c r="V241" i="48"/>
  <c r="U241" i="48"/>
  <c r="T241" i="48"/>
  <c r="S241" i="48"/>
  <c r="R241" i="48"/>
  <c r="Q241" i="48"/>
  <c r="P241" i="48"/>
  <c r="O241" i="48"/>
  <c r="N241" i="48"/>
  <c r="L241" i="48"/>
  <c r="K241" i="48"/>
  <c r="H241" i="48"/>
  <c r="G241" i="48"/>
  <c r="G242" i="48" s="1"/>
  <c r="H242" i="48" s="1"/>
  <c r="I242" i="48" s="1"/>
  <c r="H240" i="48"/>
  <c r="AK239" i="48"/>
  <c r="AJ239" i="48"/>
  <c r="AI239" i="48"/>
  <c r="AH239" i="48"/>
  <c r="AG239" i="48"/>
  <c r="AF239" i="48"/>
  <c r="AE239" i="48"/>
  <c r="AD239" i="48"/>
  <c r="AC239" i="48"/>
  <c r="AB239" i="48"/>
  <c r="AA239" i="48"/>
  <c r="Z239" i="48"/>
  <c r="Y239" i="48"/>
  <c r="X239" i="48"/>
  <c r="W239" i="48"/>
  <c r="V239" i="48"/>
  <c r="U239" i="48"/>
  <c r="T239" i="48"/>
  <c r="S239" i="48"/>
  <c r="R239" i="48"/>
  <c r="Q239" i="48"/>
  <c r="P239" i="48"/>
  <c r="O239" i="48"/>
  <c r="N239" i="48"/>
  <c r="M239" i="48"/>
  <c r="L239" i="48"/>
  <c r="K239" i="48"/>
  <c r="J239" i="48"/>
  <c r="I239" i="48"/>
  <c r="H239" i="48"/>
  <c r="G239" i="48"/>
  <c r="G240" i="48" s="1"/>
  <c r="G238" i="48"/>
  <c r="AK237" i="48"/>
  <c r="AJ237" i="48"/>
  <c r="AI237" i="48"/>
  <c r="AH237" i="48"/>
  <c r="AG237" i="48"/>
  <c r="AF237" i="48"/>
  <c r="AE237" i="48"/>
  <c r="AD237" i="48"/>
  <c r="AC237" i="48"/>
  <c r="AB237" i="48"/>
  <c r="AA237" i="48"/>
  <c r="Z237" i="48"/>
  <c r="Y237" i="48"/>
  <c r="X237" i="48"/>
  <c r="W237" i="48"/>
  <c r="V237" i="48"/>
  <c r="U237" i="48"/>
  <c r="T237" i="48"/>
  <c r="S237" i="48"/>
  <c r="R237" i="48"/>
  <c r="Q237" i="48"/>
  <c r="O237" i="48"/>
  <c r="N237" i="48"/>
  <c r="M237" i="48"/>
  <c r="L237" i="48"/>
  <c r="K237" i="48"/>
  <c r="J237" i="48"/>
  <c r="I237" i="48"/>
  <c r="H237" i="48"/>
  <c r="G237" i="48"/>
  <c r="G236" i="48"/>
  <c r="H236" i="48" s="1"/>
  <c r="I236" i="48" s="1"/>
  <c r="AK235" i="48"/>
  <c r="AJ235" i="48"/>
  <c r="AI235" i="48"/>
  <c r="AH235" i="48"/>
  <c r="AG235" i="48"/>
  <c r="AF235" i="48"/>
  <c r="AE235" i="48"/>
  <c r="AD235" i="48"/>
  <c r="AC235" i="48"/>
  <c r="AB235" i="48"/>
  <c r="AA235" i="48"/>
  <c r="Z235" i="48"/>
  <c r="Y235" i="48"/>
  <c r="X235" i="48"/>
  <c r="W235" i="48"/>
  <c r="V235" i="48"/>
  <c r="U235" i="48"/>
  <c r="T235" i="48"/>
  <c r="S235" i="48"/>
  <c r="R235" i="48"/>
  <c r="Q235" i="48"/>
  <c r="P235" i="48"/>
  <c r="O235" i="48"/>
  <c r="N235" i="48"/>
  <c r="M235" i="48"/>
  <c r="L235" i="48"/>
  <c r="K235" i="48"/>
  <c r="J235" i="48"/>
  <c r="H235" i="48"/>
  <c r="G235" i="48"/>
  <c r="AK233" i="48"/>
  <c r="AJ233" i="48"/>
  <c r="AI233" i="48"/>
  <c r="AH233" i="48"/>
  <c r="AG233" i="48"/>
  <c r="AF233" i="48"/>
  <c r="AE233" i="48"/>
  <c r="AD233" i="48"/>
  <c r="AC233" i="48"/>
  <c r="AB233" i="48"/>
  <c r="AA233" i="48"/>
  <c r="Z233" i="48"/>
  <c r="Y233" i="48"/>
  <c r="X233" i="48"/>
  <c r="W233" i="48"/>
  <c r="V233" i="48"/>
  <c r="U233" i="48"/>
  <c r="T233" i="48"/>
  <c r="S233" i="48"/>
  <c r="R233" i="48"/>
  <c r="Q233" i="48"/>
  <c r="P233" i="48"/>
  <c r="O233" i="48"/>
  <c r="N233" i="48"/>
  <c r="M233" i="48"/>
  <c r="L233" i="48"/>
  <c r="K233" i="48"/>
  <c r="J233" i="48"/>
  <c r="I233" i="48"/>
  <c r="H233" i="48"/>
  <c r="G233" i="48"/>
  <c r="G234" i="48" s="1"/>
  <c r="H234" i="48" s="1"/>
  <c r="I234" i="48" s="1"/>
  <c r="J234" i="48" s="1"/>
  <c r="K234" i="48" s="1"/>
  <c r="L234" i="48" s="1"/>
  <c r="M234" i="48" s="1"/>
  <c r="N234" i="48" s="1"/>
  <c r="O234" i="48" s="1"/>
  <c r="P234" i="48" s="1"/>
  <c r="Q234" i="48" s="1"/>
  <c r="R234" i="48" s="1"/>
  <c r="S234" i="48" s="1"/>
  <c r="T234" i="48" s="1"/>
  <c r="U234" i="48" s="1"/>
  <c r="V234" i="48" s="1"/>
  <c r="W234" i="48" s="1"/>
  <c r="X234" i="48" s="1"/>
  <c r="Y234" i="48" s="1"/>
  <c r="Z234" i="48" s="1"/>
  <c r="AA234" i="48" s="1"/>
  <c r="AB234" i="48" s="1"/>
  <c r="AC234" i="48" s="1"/>
  <c r="AD234" i="48" s="1"/>
  <c r="AE234" i="48" s="1"/>
  <c r="AF234" i="48" s="1"/>
  <c r="AG234" i="48" s="1"/>
  <c r="AH234" i="48" s="1"/>
  <c r="AI234" i="48" s="1"/>
  <c r="AJ234" i="48" s="1"/>
  <c r="AK234" i="48" s="1"/>
  <c r="AK231" i="48"/>
  <c r="AJ231" i="48"/>
  <c r="AI231" i="48"/>
  <c r="AH231" i="48"/>
  <c r="AG231" i="48"/>
  <c r="AF231" i="48"/>
  <c r="AE231" i="48"/>
  <c r="AD231" i="48"/>
  <c r="AC231" i="48"/>
  <c r="AB231" i="48"/>
  <c r="AA231" i="48"/>
  <c r="Z231" i="48"/>
  <c r="Y231" i="48"/>
  <c r="X231" i="48"/>
  <c r="W231" i="48"/>
  <c r="V231" i="48"/>
  <c r="U231" i="48"/>
  <c r="T231" i="48"/>
  <c r="S231" i="48"/>
  <c r="R231" i="48"/>
  <c r="Q231" i="48"/>
  <c r="P231" i="48"/>
  <c r="O231" i="48"/>
  <c r="N231" i="48"/>
  <c r="M231" i="48"/>
  <c r="L231" i="48"/>
  <c r="K231" i="48"/>
  <c r="J231" i="48"/>
  <c r="I231" i="48"/>
  <c r="H231" i="48"/>
  <c r="G231" i="48"/>
  <c r="G232" i="48" s="1"/>
  <c r="H232" i="48" s="1"/>
  <c r="I232" i="48" s="1"/>
  <c r="J232" i="48" s="1"/>
  <c r="K232" i="48" s="1"/>
  <c r="L232" i="48" s="1"/>
  <c r="M232" i="48" s="1"/>
  <c r="N232" i="48" s="1"/>
  <c r="O232" i="48" s="1"/>
  <c r="P232" i="48" s="1"/>
  <c r="Q232" i="48" s="1"/>
  <c r="R232" i="48" s="1"/>
  <c r="S232" i="48" s="1"/>
  <c r="T232" i="48" s="1"/>
  <c r="U232" i="48" s="1"/>
  <c r="V232" i="48" s="1"/>
  <c r="W232" i="48" s="1"/>
  <c r="X232" i="48" s="1"/>
  <c r="Y232" i="48" s="1"/>
  <c r="Z232" i="48" s="1"/>
  <c r="AA232" i="48" s="1"/>
  <c r="AB232" i="48" s="1"/>
  <c r="AC232" i="48" s="1"/>
  <c r="AD232" i="48" s="1"/>
  <c r="AE232" i="48" s="1"/>
  <c r="AF232" i="48" s="1"/>
  <c r="AG232" i="48" s="1"/>
  <c r="AH232" i="48" s="1"/>
  <c r="AI232" i="48" s="1"/>
  <c r="AJ232" i="48" s="1"/>
  <c r="AK232" i="48" s="1"/>
  <c r="AK229" i="48"/>
  <c r="AJ229" i="48"/>
  <c r="AI229" i="48"/>
  <c r="AH229" i="48"/>
  <c r="AG229" i="48"/>
  <c r="AF229" i="48"/>
  <c r="AE229" i="48"/>
  <c r="AD229" i="48"/>
  <c r="AC229" i="48"/>
  <c r="AB229" i="48"/>
  <c r="AA229" i="48"/>
  <c r="Z229" i="48"/>
  <c r="Y229" i="48"/>
  <c r="X229" i="48"/>
  <c r="W229" i="48"/>
  <c r="V229" i="48"/>
  <c r="U229" i="48"/>
  <c r="T229" i="48"/>
  <c r="S229" i="48"/>
  <c r="R229" i="48"/>
  <c r="Q229" i="48"/>
  <c r="P229" i="48"/>
  <c r="O229" i="48"/>
  <c r="N229" i="48"/>
  <c r="M229" i="48"/>
  <c r="L229" i="48"/>
  <c r="K229" i="48"/>
  <c r="J229" i="48"/>
  <c r="I229" i="48"/>
  <c r="H229" i="48"/>
  <c r="G229" i="48"/>
  <c r="G230" i="48" s="1"/>
  <c r="H230" i="48" s="1"/>
  <c r="I230" i="48" s="1"/>
  <c r="J230" i="48" s="1"/>
  <c r="K230" i="48" s="1"/>
  <c r="L230" i="48" s="1"/>
  <c r="M230" i="48" s="1"/>
  <c r="N230" i="48" s="1"/>
  <c r="O230" i="48" s="1"/>
  <c r="P230" i="48" s="1"/>
  <c r="Q230" i="48" s="1"/>
  <c r="R230" i="48" s="1"/>
  <c r="S230" i="48" s="1"/>
  <c r="T230" i="48" s="1"/>
  <c r="U230" i="48" s="1"/>
  <c r="V230" i="48" s="1"/>
  <c r="W230" i="48" s="1"/>
  <c r="X230" i="48" s="1"/>
  <c r="Y230" i="48" s="1"/>
  <c r="Z230" i="48" s="1"/>
  <c r="AA230" i="48" s="1"/>
  <c r="AB230" i="48" s="1"/>
  <c r="AC230" i="48" s="1"/>
  <c r="AD230" i="48" s="1"/>
  <c r="AE230" i="48" s="1"/>
  <c r="AF230" i="48" s="1"/>
  <c r="AG230" i="48" s="1"/>
  <c r="AH230" i="48" s="1"/>
  <c r="AI230" i="48" s="1"/>
  <c r="AJ230" i="48" s="1"/>
  <c r="AK230" i="48" s="1"/>
  <c r="AK227" i="48"/>
  <c r="AJ227" i="48"/>
  <c r="AI227" i="48"/>
  <c r="AH227" i="48"/>
  <c r="AG227" i="48"/>
  <c r="AF227" i="48"/>
  <c r="AE227" i="48"/>
  <c r="AD227" i="48"/>
  <c r="AC227" i="48"/>
  <c r="AB227" i="48"/>
  <c r="AA227" i="48"/>
  <c r="Z227" i="48"/>
  <c r="Y227" i="48"/>
  <c r="X227" i="48"/>
  <c r="W227" i="48"/>
  <c r="V227" i="48"/>
  <c r="U227" i="48"/>
  <c r="T227" i="48"/>
  <c r="S227" i="48"/>
  <c r="R227" i="48"/>
  <c r="Q227" i="48"/>
  <c r="P227" i="48"/>
  <c r="O227" i="48"/>
  <c r="N227" i="48"/>
  <c r="M227" i="48"/>
  <c r="L227" i="48"/>
  <c r="K227" i="48"/>
  <c r="J227" i="48"/>
  <c r="I227" i="48"/>
  <c r="H227" i="48"/>
  <c r="G227" i="48"/>
  <c r="G228" i="48" s="1"/>
  <c r="H228" i="48" s="1"/>
  <c r="AK225" i="48"/>
  <c r="AJ225" i="48"/>
  <c r="AI225" i="48"/>
  <c r="AH225" i="48"/>
  <c r="AG225" i="48"/>
  <c r="AF225" i="48"/>
  <c r="AE225" i="48"/>
  <c r="AD225" i="48"/>
  <c r="AC225" i="48"/>
  <c r="AB225" i="48"/>
  <c r="AA225" i="48"/>
  <c r="Z225" i="48"/>
  <c r="Y225" i="48"/>
  <c r="X225" i="48"/>
  <c r="W225" i="48"/>
  <c r="V225" i="48"/>
  <c r="U225" i="48"/>
  <c r="T225" i="48"/>
  <c r="S225" i="48"/>
  <c r="R225" i="48"/>
  <c r="Q225" i="48"/>
  <c r="P225" i="48"/>
  <c r="O225" i="48"/>
  <c r="N225" i="48"/>
  <c r="M225" i="48"/>
  <c r="L225" i="48"/>
  <c r="K225" i="48"/>
  <c r="J225" i="48"/>
  <c r="I225" i="48"/>
  <c r="H225" i="48"/>
  <c r="G225" i="48"/>
  <c r="G226" i="48" s="1"/>
  <c r="H226" i="48" s="1"/>
  <c r="I226" i="48" s="1"/>
  <c r="J226" i="48" s="1"/>
  <c r="K226" i="48" s="1"/>
  <c r="L226" i="48" s="1"/>
  <c r="M226" i="48" s="1"/>
  <c r="N226" i="48" s="1"/>
  <c r="O226" i="48" s="1"/>
  <c r="P226" i="48" s="1"/>
  <c r="Q226" i="48" s="1"/>
  <c r="R226" i="48" s="1"/>
  <c r="S226" i="48" s="1"/>
  <c r="T226" i="48" s="1"/>
  <c r="U226" i="48" s="1"/>
  <c r="V226" i="48" s="1"/>
  <c r="W226" i="48" s="1"/>
  <c r="X226" i="48" s="1"/>
  <c r="Y226" i="48" s="1"/>
  <c r="Z226" i="48" s="1"/>
  <c r="AA226" i="48" s="1"/>
  <c r="AB226" i="48" s="1"/>
  <c r="AC226" i="48" s="1"/>
  <c r="AD226" i="48" s="1"/>
  <c r="AE226" i="48" s="1"/>
  <c r="AF226" i="48" s="1"/>
  <c r="AG226" i="48" s="1"/>
  <c r="AH226" i="48" s="1"/>
  <c r="AI226" i="48" s="1"/>
  <c r="AJ226" i="48" s="1"/>
  <c r="AK226" i="48" s="1"/>
  <c r="AK223" i="48"/>
  <c r="AJ223" i="48"/>
  <c r="AI223" i="48"/>
  <c r="AG223" i="48"/>
  <c r="AE223" i="48"/>
  <c r="AD223" i="48"/>
  <c r="AC223" i="48"/>
  <c r="AB223" i="48"/>
  <c r="AA223" i="48"/>
  <c r="Z223" i="48"/>
  <c r="Y223" i="48"/>
  <c r="X223" i="48"/>
  <c r="W223" i="48"/>
  <c r="V223" i="48"/>
  <c r="U223" i="48"/>
  <c r="T223" i="48"/>
  <c r="S223" i="48"/>
  <c r="R223" i="48"/>
  <c r="Q223" i="48"/>
  <c r="P223" i="48"/>
  <c r="O223" i="48"/>
  <c r="N223" i="48"/>
  <c r="M223" i="48"/>
  <c r="L223" i="48"/>
  <c r="J223" i="48"/>
  <c r="I223" i="48"/>
  <c r="H223" i="48"/>
  <c r="G223" i="48"/>
  <c r="G224" i="48" s="1"/>
  <c r="H224" i="48" s="1"/>
  <c r="I224" i="48" s="1"/>
  <c r="J224" i="48" s="1"/>
  <c r="AK221" i="48"/>
  <c r="AJ221" i="48"/>
  <c r="AI221" i="48"/>
  <c r="AH221" i="48"/>
  <c r="AF221" i="48"/>
  <c r="AD221" i="48"/>
  <c r="AC221" i="48"/>
  <c r="AB221" i="48"/>
  <c r="AA221" i="48"/>
  <c r="Z221" i="48"/>
  <c r="Y221" i="48"/>
  <c r="X221" i="48"/>
  <c r="W221" i="48"/>
  <c r="V221" i="48"/>
  <c r="U221" i="48"/>
  <c r="R221" i="48"/>
  <c r="Q221" i="48"/>
  <c r="O221" i="48"/>
  <c r="N221" i="48"/>
  <c r="M221" i="48"/>
  <c r="L221" i="48"/>
  <c r="K221" i="48"/>
  <c r="J221" i="48"/>
  <c r="I221" i="48"/>
  <c r="H221" i="48"/>
  <c r="G221" i="48"/>
  <c r="G222" i="48" s="1"/>
  <c r="H222" i="48" s="1"/>
  <c r="AK219" i="48"/>
  <c r="AJ219" i="48"/>
  <c r="AI219" i="48"/>
  <c r="AH219" i="48"/>
  <c r="AF219" i="48"/>
  <c r="AD219" i="48"/>
  <c r="AC219" i="48"/>
  <c r="AB219" i="48"/>
  <c r="AA219" i="48"/>
  <c r="Z219" i="48"/>
  <c r="Y219" i="48"/>
  <c r="X219" i="48"/>
  <c r="W219" i="48"/>
  <c r="V219" i="48"/>
  <c r="U219" i="48"/>
  <c r="S219" i="48"/>
  <c r="R219" i="48"/>
  <c r="Q219" i="48"/>
  <c r="P219" i="48"/>
  <c r="O219" i="48"/>
  <c r="N219" i="48"/>
  <c r="M219" i="48"/>
  <c r="L219" i="48"/>
  <c r="K219" i="48"/>
  <c r="J219" i="48"/>
  <c r="I219" i="48"/>
  <c r="H219" i="48"/>
  <c r="G219" i="48"/>
  <c r="G220" i="48" s="1"/>
  <c r="H220" i="48" s="1"/>
  <c r="I220" i="48" s="1"/>
  <c r="J220" i="48" s="1"/>
  <c r="K220" i="48" s="1"/>
  <c r="L220" i="48" s="1"/>
  <c r="M220" i="48" s="1"/>
  <c r="N220" i="48" s="1"/>
  <c r="O220" i="48" s="1"/>
  <c r="P220" i="48" s="1"/>
  <c r="Q220" i="48" s="1"/>
  <c r="R220" i="48" s="1"/>
  <c r="S220" i="48" s="1"/>
  <c r="G218" i="48"/>
  <c r="H218" i="48" s="1"/>
  <c r="I218" i="48" s="1"/>
  <c r="J218" i="48" s="1"/>
  <c r="K218" i="48" s="1"/>
  <c r="L218" i="48" s="1"/>
  <c r="M218" i="48" s="1"/>
  <c r="N218" i="48" s="1"/>
  <c r="O218" i="48" s="1"/>
  <c r="AK217" i="48"/>
  <c r="AJ217" i="48"/>
  <c r="AI217" i="48"/>
  <c r="AH217" i="48"/>
  <c r="AF217" i="48"/>
  <c r="AD217" i="48"/>
  <c r="AC217" i="48"/>
  <c r="AB217" i="48"/>
  <c r="AA217" i="48"/>
  <c r="Z217" i="48"/>
  <c r="Y217" i="48"/>
  <c r="X217" i="48"/>
  <c r="W217" i="48"/>
  <c r="V217" i="48"/>
  <c r="U217" i="48"/>
  <c r="T217" i="48"/>
  <c r="R217" i="48"/>
  <c r="O217" i="48"/>
  <c r="N217" i="48"/>
  <c r="M217" i="48"/>
  <c r="L217" i="48"/>
  <c r="K217" i="48"/>
  <c r="J217" i="48"/>
  <c r="I217" i="48"/>
  <c r="H217" i="48"/>
  <c r="G217" i="48"/>
  <c r="G216" i="48"/>
  <c r="AK215" i="48"/>
  <c r="AJ215" i="48"/>
  <c r="AI215" i="48"/>
  <c r="AH215" i="48"/>
  <c r="AG215" i="48"/>
  <c r="AF215" i="48"/>
  <c r="AE215" i="48"/>
  <c r="AD215" i="48"/>
  <c r="AC215" i="48"/>
  <c r="AB215" i="48"/>
  <c r="AA215" i="48"/>
  <c r="Z215" i="48"/>
  <c r="Y215" i="48"/>
  <c r="X215" i="48"/>
  <c r="W215" i="48"/>
  <c r="V215" i="48"/>
  <c r="U215" i="48"/>
  <c r="T215" i="48"/>
  <c r="S215" i="48"/>
  <c r="R215" i="48"/>
  <c r="Q215" i="48"/>
  <c r="P215" i="48"/>
  <c r="O215" i="48"/>
  <c r="N215" i="48"/>
  <c r="M215" i="48"/>
  <c r="L215" i="48"/>
  <c r="K215" i="48"/>
  <c r="J215" i="48"/>
  <c r="I215" i="48"/>
  <c r="H215" i="48"/>
  <c r="G215" i="48"/>
  <c r="AJ211" i="48"/>
  <c r="AI211" i="48"/>
  <c r="AH211" i="48"/>
  <c r="AG211" i="48"/>
  <c r="AF211" i="48"/>
  <c r="AE211" i="48"/>
  <c r="AD211" i="48"/>
  <c r="AC211" i="48"/>
  <c r="AB211" i="48"/>
  <c r="AA211" i="48"/>
  <c r="Z211" i="48"/>
  <c r="Y211" i="48"/>
  <c r="X211" i="48"/>
  <c r="W211" i="48"/>
  <c r="V211" i="48"/>
  <c r="U211" i="48"/>
  <c r="T211" i="48"/>
  <c r="S211" i="48"/>
  <c r="R211" i="48"/>
  <c r="Q211" i="48"/>
  <c r="AK209" i="48"/>
  <c r="AJ209" i="48"/>
  <c r="AI209" i="48"/>
  <c r="AH209" i="48"/>
  <c r="AF209" i="48"/>
  <c r="AD209" i="48"/>
  <c r="AC209" i="48"/>
  <c r="AB209" i="48"/>
  <c r="AA209" i="48"/>
  <c r="Z209" i="48"/>
  <c r="Y209" i="48"/>
  <c r="X209" i="48"/>
  <c r="W209" i="48"/>
  <c r="V209" i="48"/>
  <c r="U209" i="48"/>
  <c r="T209" i="48"/>
  <c r="S209" i="48"/>
  <c r="R209" i="48"/>
  <c r="Q209" i="48"/>
  <c r="P209" i="48"/>
  <c r="O209" i="48"/>
  <c r="N209" i="48"/>
  <c r="M209" i="48"/>
  <c r="L209" i="48"/>
  <c r="I209" i="48"/>
  <c r="H209" i="48"/>
  <c r="G209" i="48"/>
  <c r="G210" i="48" s="1"/>
  <c r="H210" i="48" s="1"/>
  <c r="I210" i="48" s="1"/>
  <c r="J210" i="48" s="1"/>
  <c r="G208" i="48"/>
  <c r="H208" i="48" s="1"/>
  <c r="I208" i="48" s="1"/>
  <c r="J208" i="48" s="1"/>
  <c r="AK207" i="48"/>
  <c r="AJ207" i="48"/>
  <c r="AI207" i="48"/>
  <c r="AH207" i="48"/>
  <c r="AF207" i="48"/>
  <c r="AD207" i="48"/>
  <c r="AC207" i="48"/>
  <c r="AB207" i="48"/>
  <c r="AA207" i="48"/>
  <c r="Z207" i="48"/>
  <c r="Y207" i="48"/>
  <c r="X207" i="48"/>
  <c r="W207" i="48"/>
  <c r="V207" i="48"/>
  <c r="U207" i="48"/>
  <c r="T207" i="48"/>
  <c r="S207" i="48"/>
  <c r="R207" i="48"/>
  <c r="Q207" i="48"/>
  <c r="P207" i="48"/>
  <c r="O207" i="48"/>
  <c r="N207" i="48"/>
  <c r="M207" i="48"/>
  <c r="L207" i="48"/>
  <c r="I207" i="48"/>
  <c r="H207" i="48"/>
  <c r="G207" i="48"/>
  <c r="AK205" i="48"/>
  <c r="AJ205" i="48"/>
  <c r="AI205" i="48"/>
  <c r="AH205" i="48"/>
  <c r="AG205" i="48"/>
  <c r="AF205" i="48"/>
  <c r="AE205" i="48"/>
  <c r="AD205" i="48"/>
  <c r="AC205" i="48"/>
  <c r="AB205" i="48"/>
  <c r="AA205" i="48"/>
  <c r="Z205" i="48"/>
  <c r="Y205" i="48"/>
  <c r="X205" i="48"/>
  <c r="W205" i="48"/>
  <c r="V205" i="48"/>
  <c r="U205" i="48"/>
  <c r="T205" i="48"/>
  <c r="S205" i="48"/>
  <c r="R205" i="48"/>
  <c r="Q205" i="48"/>
  <c r="P205" i="48"/>
  <c r="O205" i="48"/>
  <c r="N205" i="48"/>
  <c r="M205" i="48"/>
  <c r="L205" i="48"/>
  <c r="I205" i="48"/>
  <c r="H205" i="48"/>
  <c r="G205" i="48"/>
  <c r="G206" i="48" s="1"/>
  <c r="H206" i="48" s="1"/>
  <c r="I206" i="48" s="1"/>
  <c r="J206" i="48" s="1"/>
  <c r="G204" i="48"/>
  <c r="H204" i="48" s="1"/>
  <c r="I204" i="48" s="1"/>
  <c r="J204" i="48" s="1"/>
  <c r="K204" i="48" s="1"/>
  <c r="L204" i="48" s="1"/>
  <c r="M204" i="48" s="1"/>
  <c r="N204" i="48" s="1"/>
  <c r="O204" i="48" s="1"/>
  <c r="P204" i="48" s="1"/>
  <c r="Q204" i="48" s="1"/>
  <c r="R204" i="48" s="1"/>
  <c r="S204" i="48" s="1"/>
  <c r="T204" i="48" s="1"/>
  <c r="U204" i="48" s="1"/>
  <c r="V204" i="48" s="1"/>
  <c r="W204" i="48" s="1"/>
  <c r="X204" i="48" s="1"/>
  <c r="Y204" i="48" s="1"/>
  <c r="Z204" i="48" s="1"/>
  <c r="AA204" i="48" s="1"/>
  <c r="AB204" i="48" s="1"/>
  <c r="AC204" i="48" s="1"/>
  <c r="AD204" i="48" s="1"/>
  <c r="AE204" i="48" s="1"/>
  <c r="AF204" i="48" s="1"/>
  <c r="AG204" i="48" s="1"/>
  <c r="AH204" i="48" s="1"/>
  <c r="AI204" i="48" s="1"/>
  <c r="AJ204" i="48" s="1"/>
  <c r="AK204" i="48" s="1"/>
  <c r="AK203" i="48"/>
  <c r="AJ203" i="48"/>
  <c r="AI203" i="48"/>
  <c r="AH203" i="48"/>
  <c r="AG203" i="48"/>
  <c r="AF203" i="48"/>
  <c r="AE203" i="48"/>
  <c r="AD203" i="48"/>
  <c r="AC203" i="48"/>
  <c r="AB203" i="48"/>
  <c r="AA203" i="48"/>
  <c r="Z203" i="48"/>
  <c r="Y203" i="48"/>
  <c r="X203" i="48"/>
  <c r="W203" i="48"/>
  <c r="V203" i="48"/>
  <c r="U203" i="48"/>
  <c r="T203" i="48"/>
  <c r="S203" i="48"/>
  <c r="R203" i="48"/>
  <c r="Q203" i="48"/>
  <c r="P203" i="48"/>
  <c r="O203" i="48"/>
  <c r="N203" i="48"/>
  <c r="M203" i="48"/>
  <c r="L203" i="48"/>
  <c r="K203" i="48"/>
  <c r="J203" i="48"/>
  <c r="I203" i="48"/>
  <c r="H203" i="48"/>
  <c r="G203" i="48"/>
  <c r="G202" i="48"/>
  <c r="AK201" i="48"/>
  <c r="AJ201" i="48"/>
  <c r="AI201" i="48"/>
  <c r="AH201" i="48"/>
  <c r="AG201" i="48"/>
  <c r="AF201" i="48"/>
  <c r="AE201" i="48"/>
  <c r="AD201" i="48"/>
  <c r="AC201" i="48"/>
  <c r="AB201" i="48"/>
  <c r="AA201" i="48"/>
  <c r="Z201" i="48"/>
  <c r="Y201" i="48"/>
  <c r="X201" i="48"/>
  <c r="W201" i="48"/>
  <c r="V201" i="48"/>
  <c r="U201" i="48"/>
  <c r="T201" i="48"/>
  <c r="S201" i="48"/>
  <c r="R201" i="48"/>
  <c r="Q201" i="48"/>
  <c r="P201" i="48"/>
  <c r="O201" i="48"/>
  <c r="N201" i="48"/>
  <c r="M201" i="48"/>
  <c r="L201" i="48"/>
  <c r="K201" i="48"/>
  <c r="J201" i="48"/>
  <c r="I201" i="48"/>
  <c r="H201" i="48"/>
  <c r="G201" i="48"/>
  <c r="G200" i="48"/>
  <c r="AK199" i="48"/>
  <c r="AJ199" i="48"/>
  <c r="AI199" i="48"/>
  <c r="AH199" i="48"/>
  <c r="AG199" i="48"/>
  <c r="AF199" i="48"/>
  <c r="AE199" i="48"/>
  <c r="AD199" i="48"/>
  <c r="AC199" i="48"/>
  <c r="AB199" i="48"/>
  <c r="AA199" i="48"/>
  <c r="Z199" i="48"/>
  <c r="Y199" i="48"/>
  <c r="X199" i="48"/>
  <c r="W199" i="48"/>
  <c r="V199" i="48"/>
  <c r="U199" i="48"/>
  <c r="T199" i="48"/>
  <c r="S199" i="48"/>
  <c r="R199" i="48"/>
  <c r="Q199" i="48"/>
  <c r="P199" i="48"/>
  <c r="O199" i="48"/>
  <c r="N199" i="48"/>
  <c r="M199" i="48"/>
  <c r="L199" i="48"/>
  <c r="K199" i="48"/>
  <c r="J199" i="48"/>
  <c r="I199" i="48"/>
  <c r="H199" i="48"/>
  <c r="G199" i="48"/>
  <c r="G198" i="48"/>
  <c r="H198" i="48" s="1"/>
  <c r="I198" i="48" s="1"/>
  <c r="J198" i="48" s="1"/>
  <c r="AK197" i="48"/>
  <c r="AJ197" i="48"/>
  <c r="AI197" i="48"/>
  <c r="AH197" i="48"/>
  <c r="AG197" i="48"/>
  <c r="AF197" i="48"/>
  <c r="AE197" i="48"/>
  <c r="AD197" i="48"/>
  <c r="AC197" i="48"/>
  <c r="AB197" i="48"/>
  <c r="AA197" i="48"/>
  <c r="Z197" i="48"/>
  <c r="Y197" i="48"/>
  <c r="X197" i="48"/>
  <c r="W197" i="48"/>
  <c r="V197" i="48"/>
  <c r="U197" i="48"/>
  <c r="T197" i="48"/>
  <c r="S197" i="48"/>
  <c r="R197" i="48"/>
  <c r="Q197" i="48"/>
  <c r="P197" i="48"/>
  <c r="O197" i="48"/>
  <c r="N197" i="48"/>
  <c r="M197" i="48"/>
  <c r="L197" i="48"/>
  <c r="I197" i="48"/>
  <c r="H197" i="48"/>
  <c r="G197" i="48"/>
  <c r="AK195" i="48"/>
  <c r="AJ195" i="48"/>
  <c r="AI195" i="48"/>
  <c r="AH195" i="48"/>
  <c r="AG195" i="48"/>
  <c r="AF195" i="48"/>
  <c r="AE195" i="48"/>
  <c r="AD195" i="48"/>
  <c r="AC195" i="48"/>
  <c r="AB195" i="48"/>
  <c r="AA195" i="48"/>
  <c r="Z195" i="48"/>
  <c r="Y195" i="48"/>
  <c r="X195" i="48"/>
  <c r="W195" i="48"/>
  <c r="V195" i="48"/>
  <c r="U195" i="48"/>
  <c r="T195" i="48"/>
  <c r="S195" i="48"/>
  <c r="R195" i="48"/>
  <c r="Q195" i="48"/>
  <c r="P195" i="48"/>
  <c r="O195" i="48"/>
  <c r="N195" i="48"/>
  <c r="M195" i="48"/>
  <c r="L195" i="48"/>
  <c r="K195" i="48"/>
  <c r="J195" i="48"/>
  <c r="I195" i="48"/>
  <c r="H195" i="48"/>
  <c r="G195" i="48"/>
  <c r="G196" i="48" s="1"/>
  <c r="H196" i="48" s="1"/>
  <c r="I196" i="48" s="1"/>
  <c r="J196" i="48" s="1"/>
  <c r="K196" i="48" s="1"/>
  <c r="L196" i="48" s="1"/>
  <c r="M196" i="48" s="1"/>
  <c r="N196" i="48" s="1"/>
  <c r="O196" i="48" s="1"/>
  <c r="P196" i="48" s="1"/>
  <c r="Q196" i="48" s="1"/>
  <c r="R196" i="48" s="1"/>
  <c r="S196" i="48" s="1"/>
  <c r="T196" i="48" s="1"/>
  <c r="U196" i="48" s="1"/>
  <c r="V196" i="48" s="1"/>
  <c r="W196" i="48" s="1"/>
  <c r="X196" i="48" s="1"/>
  <c r="Y196" i="48" s="1"/>
  <c r="Z196" i="48" s="1"/>
  <c r="AA196" i="48" s="1"/>
  <c r="AB196" i="48" s="1"/>
  <c r="AC196" i="48" s="1"/>
  <c r="AD196" i="48" s="1"/>
  <c r="AE196" i="48" s="1"/>
  <c r="AF196" i="48" s="1"/>
  <c r="AG196" i="48" s="1"/>
  <c r="AH196" i="48" s="1"/>
  <c r="AI196" i="48" s="1"/>
  <c r="AJ196" i="48" s="1"/>
  <c r="AK196" i="48" s="1"/>
  <c r="AK193" i="48"/>
  <c r="AJ193" i="48"/>
  <c r="AI193" i="48"/>
  <c r="AH193" i="48"/>
  <c r="AG193" i="48"/>
  <c r="AF193" i="48"/>
  <c r="AE193" i="48"/>
  <c r="AD193" i="48"/>
  <c r="AC193" i="48"/>
  <c r="AB193" i="48"/>
  <c r="AA193" i="48"/>
  <c r="Z193" i="48"/>
  <c r="Y193" i="48"/>
  <c r="X193" i="48"/>
  <c r="W193" i="48"/>
  <c r="V193" i="48"/>
  <c r="U193" i="48"/>
  <c r="T193" i="48"/>
  <c r="S193" i="48"/>
  <c r="R193" i="48"/>
  <c r="Q193" i="48"/>
  <c r="P193" i="48"/>
  <c r="O193" i="48"/>
  <c r="N193" i="48"/>
  <c r="M193" i="48"/>
  <c r="I193" i="48"/>
  <c r="H193" i="48"/>
  <c r="G193" i="48"/>
  <c r="G194" i="48" s="1"/>
  <c r="H194" i="48" s="1"/>
  <c r="I194" i="48" s="1"/>
  <c r="J194" i="48" s="1"/>
  <c r="G192" i="48"/>
  <c r="AK191" i="48"/>
  <c r="AJ191" i="48"/>
  <c r="AI191" i="48"/>
  <c r="AH191" i="48"/>
  <c r="AG191" i="48"/>
  <c r="AF191" i="48"/>
  <c r="AE191" i="48"/>
  <c r="AD191" i="48"/>
  <c r="AC191" i="48"/>
  <c r="AA191" i="48"/>
  <c r="Z191" i="48"/>
  <c r="Y191" i="48"/>
  <c r="X191" i="48"/>
  <c r="W191" i="48"/>
  <c r="V191" i="48"/>
  <c r="S191" i="48"/>
  <c r="R191" i="48"/>
  <c r="Q191" i="48"/>
  <c r="P191" i="48"/>
  <c r="O191" i="48"/>
  <c r="N191" i="48"/>
  <c r="M191" i="48"/>
  <c r="L191" i="48"/>
  <c r="K191" i="48"/>
  <c r="J191" i="48"/>
  <c r="I191" i="48"/>
  <c r="H191" i="48"/>
  <c r="G191" i="48"/>
  <c r="AK189" i="48"/>
  <c r="AJ189" i="48"/>
  <c r="AI189" i="48"/>
  <c r="AH189" i="48"/>
  <c r="AG189" i="48"/>
  <c r="AF189" i="48"/>
  <c r="AE189" i="48"/>
  <c r="AC189" i="48"/>
  <c r="AB189" i="48"/>
  <c r="AA189" i="48"/>
  <c r="Y189" i="48"/>
  <c r="X189" i="48"/>
  <c r="W189" i="48"/>
  <c r="V189" i="48"/>
  <c r="S189" i="48"/>
  <c r="R189" i="48"/>
  <c r="Q189" i="48"/>
  <c r="P189" i="48"/>
  <c r="O189" i="48"/>
  <c r="N189" i="48"/>
  <c r="M189" i="48"/>
  <c r="L189" i="48"/>
  <c r="K189" i="48"/>
  <c r="J189" i="48"/>
  <c r="I189" i="48"/>
  <c r="H189" i="48"/>
  <c r="G189" i="48"/>
  <c r="G190" i="48" s="1"/>
  <c r="H190" i="48" s="1"/>
  <c r="I190" i="48" s="1"/>
  <c r="J190" i="48" s="1"/>
  <c r="K190" i="48" s="1"/>
  <c r="L190" i="48" s="1"/>
  <c r="M190" i="48" s="1"/>
  <c r="N190" i="48" s="1"/>
  <c r="O190" i="48" s="1"/>
  <c r="P190" i="48" s="1"/>
  <c r="Q190" i="48" s="1"/>
  <c r="R190" i="48" s="1"/>
  <c r="S190" i="48" s="1"/>
  <c r="G188" i="48"/>
  <c r="H188" i="48" s="1"/>
  <c r="AK187" i="48"/>
  <c r="AJ187" i="48"/>
  <c r="AI187" i="48"/>
  <c r="AH187" i="48"/>
  <c r="AG187" i="48"/>
  <c r="AF187" i="48"/>
  <c r="AE187" i="48"/>
  <c r="AD187" i="48"/>
  <c r="AC187" i="48"/>
  <c r="AB187" i="48"/>
  <c r="AA187" i="48"/>
  <c r="Z187" i="48"/>
  <c r="Y187" i="48"/>
  <c r="X187" i="48"/>
  <c r="W187" i="48"/>
  <c r="V187" i="48"/>
  <c r="U187" i="48"/>
  <c r="T187" i="48"/>
  <c r="S187" i="48"/>
  <c r="P187" i="48"/>
  <c r="O187" i="48"/>
  <c r="N187" i="48"/>
  <c r="M187" i="48"/>
  <c r="L187" i="48"/>
  <c r="K187" i="48"/>
  <c r="J187" i="48"/>
  <c r="I187" i="48"/>
  <c r="H187" i="48"/>
  <c r="G187" i="48"/>
  <c r="AK185" i="48"/>
  <c r="AJ185" i="48"/>
  <c r="AI185" i="48"/>
  <c r="AH185" i="48"/>
  <c r="AG185" i="48"/>
  <c r="AF185" i="48"/>
  <c r="AE185" i="48"/>
  <c r="AC185" i="48"/>
  <c r="AB185" i="48"/>
  <c r="AA185" i="48"/>
  <c r="Z185" i="48"/>
  <c r="Y185" i="48"/>
  <c r="X185" i="48"/>
  <c r="W185" i="48"/>
  <c r="V185" i="48"/>
  <c r="U185" i="48"/>
  <c r="T185" i="48"/>
  <c r="S185" i="48"/>
  <c r="Q185" i="48"/>
  <c r="P185" i="48"/>
  <c r="O185" i="48"/>
  <c r="N185" i="48"/>
  <c r="M185" i="48"/>
  <c r="L185" i="48"/>
  <c r="K185" i="48"/>
  <c r="J185" i="48"/>
  <c r="I185" i="48"/>
  <c r="H185" i="48"/>
  <c r="G185" i="48"/>
  <c r="G186" i="48" s="1"/>
  <c r="H186" i="48" s="1"/>
  <c r="I186" i="48" s="1"/>
  <c r="J186" i="48" s="1"/>
  <c r="K186" i="48" s="1"/>
  <c r="L186" i="48" s="1"/>
  <c r="M186" i="48" s="1"/>
  <c r="N186" i="48" s="1"/>
  <c r="O186" i="48" s="1"/>
  <c r="P186" i="48" s="1"/>
  <c r="Q186" i="48" s="1"/>
  <c r="G184" i="48"/>
  <c r="H184" i="48" s="1"/>
  <c r="I184" i="48" s="1"/>
  <c r="J184" i="48" s="1"/>
  <c r="K184" i="48" s="1"/>
  <c r="L184" i="48" s="1"/>
  <c r="M184" i="48" s="1"/>
  <c r="N184" i="48" s="1"/>
  <c r="O184" i="48" s="1"/>
  <c r="P184" i="48" s="1"/>
  <c r="Q184" i="48" s="1"/>
  <c r="AK183" i="48"/>
  <c r="AJ183" i="48"/>
  <c r="AI183" i="48"/>
  <c r="AH183" i="48"/>
  <c r="AG183" i="48"/>
  <c r="AE183" i="48"/>
  <c r="AC183" i="48"/>
  <c r="AB183" i="48"/>
  <c r="AA183" i="48"/>
  <c r="Z183" i="48"/>
  <c r="Y183" i="48"/>
  <c r="X183" i="48"/>
  <c r="W183" i="48"/>
  <c r="V183" i="48"/>
  <c r="U183" i="48"/>
  <c r="T183" i="48"/>
  <c r="S183" i="48"/>
  <c r="Q183" i="48"/>
  <c r="P183" i="48"/>
  <c r="O183" i="48"/>
  <c r="N183" i="48"/>
  <c r="M183" i="48"/>
  <c r="L183" i="48"/>
  <c r="K183" i="48"/>
  <c r="J183" i="48"/>
  <c r="I183" i="48"/>
  <c r="H183" i="48"/>
  <c r="G183" i="48"/>
  <c r="AK181" i="48"/>
  <c r="AJ181" i="48"/>
  <c r="AI181" i="48"/>
  <c r="AH181" i="48"/>
  <c r="AF181" i="48"/>
  <c r="AE181" i="48"/>
  <c r="AC181" i="48"/>
  <c r="AA181" i="48"/>
  <c r="Z181" i="48"/>
  <c r="Y181" i="48"/>
  <c r="X181" i="48"/>
  <c r="W181" i="48"/>
  <c r="V181" i="48"/>
  <c r="U181" i="48"/>
  <c r="T181" i="48"/>
  <c r="S181" i="48"/>
  <c r="P181" i="48"/>
  <c r="O181" i="48"/>
  <c r="N181" i="48"/>
  <c r="M181" i="48"/>
  <c r="L181" i="48"/>
  <c r="K181" i="48"/>
  <c r="J181" i="48"/>
  <c r="I181" i="48"/>
  <c r="H181" i="48"/>
  <c r="G181" i="48"/>
  <c r="G182" i="48" s="1"/>
  <c r="H182" i="48" s="1"/>
  <c r="I182" i="48" s="1"/>
  <c r="J182" i="48" s="1"/>
  <c r="K182" i="48" s="1"/>
  <c r="L182" i="48" s="1"/>
  <c r="M182" i="48" s="1"/>
  <c r="N182" i="48" s="1"/>
  <c r="O182" i="48" s="1"/>
  <c r="P182" i="48" s="1"/>
  <c r="G180" i="48"/>
  <c r="H180" i="48" s="1"/>
  <c r="AK179" i="48"/>
  <c r="AJ179" i="48"/>
  <c r="AI179" i="48"/>
  <c r="AG179" i="48"/>
  <c r="AF179" i="48"/>
  <c r="AE179" i="48"/>
  <c r="AD179" i="48"/>
  <c r="AC179" i="48"/>
  <c r="AB179" i="48"/>
  <c r="AA179" i="48"/>
  <c r="Z179" i="48"/>
  <c r="Y179" i="48"/>
  <c r="X179" i="48"/>
  <c r="W179" i="48"/>
  <c r="V179" i="48"/>
  <c r="U179" i="48"/>
  <c r="T179" i="48"/>
  <c r="S179" i="48"/>
  <c r="R179" i="48"/>
  <c r="Q179" i="48"/>
  <c r="P179" i="48"/>
  <c r="O179" i="48"/>
  <c r="N179" i="48"/>
  <c r="M179" i="48"/>
  <c r="L179" i="48"/>
  <c r="K179" i="48"/>
  <c r="J179" i="48"/>
  <c r="I179" i="48"/>
  <c r="H179" i="48"/>
  <c r="G179" i="48"/>
  <c r="AK177" i="48"/>
  <c r="AJ177" i="48"/>
  <c r="AI177" i="48"/>
  <c r="AH177" i="48"/>
  <c r="AG177" i="48"/>
  <c r="AF177" i="48"/>
  <c r="AC177" i="48"/>
  <c r="AB177" i="48"/>
  <c r="Y177" i="48"/>
  <c r="X177" i="48"/>
  <c r="V177" i="48"/>
  <c r="T177" i="48"/>
  <c r="S177" i="48"/>
  <c r="R177" i="48"/>
  <c r="Q177" i="48"/>
  <c r="P177" i="48"/>
  <c r="O177" i="48"/>
  <c r="N177" i="48"/>
  <c r="M177" i="48"/>
  <c r="L177" i="48"/>
  <c r="K177" i="48"/>
  <c r="J177" i="48"/>
  <c r="I177" i="48"/>
  <c r="H177" i="48"/>
  <c r="G177" i="48"/>
  <c r="G178" i="48" s="1"/>
  <c r="H178" i="48" s="1"/>
  <c r="I178" i="48" s="1"/>
  <c r="J178" i="48" s="1"/>
  <c r="K178" i="48" s="1"/>
  <c r="L178" i="48" s="1"/>
  <c r="M178" i="48" s="1"/>
  <c r="N178" i="48" s="1"/>
  <c r="O178" i="48" s="1"/>
  <c r="P178" i="48" s="1"/>
  <c r="Q178" i="48" s="1"/>
  <c r="R178" i="48" s="1"/>
  <c r="S178" i="48" s="1"/>
  <c r="T178" i="48" s="1"/>
  <c r="AK175" i="48"/>
  <c r="AJ175" i="48"/>
  <c r="AI175" i="48"/>
  <c r="AH175" i="48"/>
  <c r="AF175" i="48"/>
  <c r="AE175" i="48"/>
  <c r="AC175" i="48"/>
  <c r="AA175" i="48"/>
  <c r="Z175" i="48"/>
  <c r="Y175" i="48"/>
  <c r="X175" i="48"/>
  <c r="W175" i="48"/>
  <c r="V175" i="48"/>
  <c r="U175" i="48"/>
  <c r="T175" i="48"/>
  <c r="S175" i="48"/>
  <c r="R175" i="48"/>
  <c r="Q175" i="48"/>
  <c r="P175" i="48"/>
  <c r="O175" i="48"/>
  <c r="N175" i="48"/>
  <c r="K175" i="48"/>
  <c r="J175" i="48"/>
  <c r="I175" i="48"/>
  <c r="H175" i="48"/>
  <c r="G175" i="48"/>
  <c r="G176" i="48" s="1"/>
  <c r="G174" i="48"/>
  <c r="H174" i="48" s="1"/>
  <c r="AK173" i="48"/>
  <c r="AJ173" i="48"/>
  <c r="AI173" i="48"/>
  <c r="AG173" i="48"/>
  <c r="AF173" i="48"/>
  <c r="AC173" i="48"/>
  <c r="AB173" i="48"/>
  <c r="Z173" i="48"/>
  <c r="Y173" i="48"/>
  <c r="V173" i="48"/>
  <c r="U173" i="48"/>
  <c r="T173" i="48"/>
  <c r="S173" i="48"/>
  <c r="R173" i="48"/>
  <c r="Q173" i="48"/>
  <c r="P173" i="48"/>
  <c r="O173" i="48"/>
  <c r="N173" i="48"/>
  <c r="K173" i="48"/>
  <c r="J173" i="48"/>
  <c r="I173" i="48"/>
  <c r="H173" i="48"/>
  <c r="G173" i="48"/>
  <c r="H172" i="48"/>
  <c r="I172" i="48" s="1"/>
  <c r="J172" i="48" s="1"/>
  <c r="K172" i="48" s="1"/>
  <c r="L172" i="48" s="1"/>
  <c r="M172" i="48" s="1"/>
  <c r="N172" i="48" s="1"/>
  <c r="O172" i="48" s="1"/>
  <c r="P172" i="48" s="1"/>
  <c r="Q172" i="48" s="1"/>
  <c r="AK171" i="48"/>
  <c r="AJ171" i="48"/>
  <c r="AI171" i="48"/>
  <c r="AG171" i="48"/>
  <c r="AF171" i="48"/>
  <c r="AE171" i="48"/>
  <c r="AC171" i="48"/>
  <c r="AA171" i="48"/>
  <c r="Z171" i="48"/>
  <c r="Y171" i="48"/>
  <c r="X171" i="48"/>
  <c r="W171" i="48"/>
  <c r="V171" i="48"/>
  <c r="U171" i="48"/>
  <c r="T171" i="48"/>
  <c r="Q171" i="48"/>
  <c r="P171" i="48"/>
  <c r="O171" i="48"/>
  <c r="N171" i="48"/>
  <c r="M171" i="48"/>
  <c r="L171" i="48"/>
  <c r="K171" i="48"/>
  <c r="J171" i="48"/>
  <c r="I171" i="48"/>
  <c r="H171" i="48"/>
  <c r="G171" i="48"/>
  <c r="G172" i="48" s="1"/>
  <c r="AK169" i="48"/>
  <c r="AJ169" i="48"/>
  <c r="AI169" i="48"/>
  <c r="AH169" i="48"/>
  <c r="AC169" i="48"/>
  <c r="AA169" i="48"/>
  <c r="Z169" i="48"/>
  <c r="Y169" i="48"/>
  <c r="X169" i="48"/>
  <c r="W169" i="48"/>
  <c r="V169" i="48"/>
  <c r="U169" i="48"/>
  <c r="T169" i="48"/>
  <c r="P169" i="48"/>
  <c r="O169" i="48"/>
  <c r="N169" i="48"/>
  <c r="M169" i="48"/>
  <c r="L169" i="48"/>
  <c r="K169" i="48"/>
  <c r="J169" i="48"/>
  <c r="I169" i="48"/>
  <c r="H169" i="48"/>
  <c r="G169" i="48"/>
  <c r="G170" i="48" s="1"/>
  <c r="H170" i="48" s="1"/>
  <c r="I168" i="48"/>
  <c r="J168" i="48" s="1"/>
  <c r="K168" i="48" s="1"/>
  <c r="L168" i="48" s="1"/>
  <c r="M168" i="48" s="1"/>
  <c r="N168" i="48" s="1"/>
  <c r="O168" i="48" s="1"/>
  <c r="P168" i="48" s="1"/>
  <c r="Q168" i="48" s="1"/>
  <c r="R168" i="48" s="1"/>
  <c r="S168" i="48" s="1"/>
  <c r="T168" i="48" s="1"/>
  <c r="U168" i="48" s="1"/>
  <c r="V168" i="48" s="1"/>
  <c r="W168" i="48" s="1"/>
  <c r="X168" i="48" s="1"/>
  <c r="Y168" i="48" s="1"/>
  <c r="Z168" i="48" s="1"/>
  <c r="AA168" i="48" s="1"/>
  <c r="AB168" i="48" s="1"/>
  <c r="AC168" i="48" s="1"/>
  <c r="AD168" i="48" s="1"/>
  <c r="AE168" i="48" s="1"/>
  <c r="AF168" i="48" s="1"/>
  <c r="AG168" i="48" s="1"/>
  <c r="AH168" i="48" s="1"/>
  <c r="AI168" i="48" s="1"/>
  <c r="AJ168" i="48" s="1"/>
  <c r="AK168" i="48" s="1"/>
  <c r="H168" i="48"/>
  <c r="G168" i="48"/>
  <c r="L166" i="48"/>
  <c r="M166" i="48" s="1"/>
  <c r="N166" i="48" s="1"/>
  <c r="O166" i="48" s="1"/>
  <c r="P166" i="48" s="1"/>
  <c r="Q166" i="48" s="1"/>
  <c r="R166" i="48" s="1"/>
  <c r="S166" i="48" s="1"/>
  <c r="T166" i="48" s="1"/>
  <c r="U166" i="48" s="1"/>
  <c r="V166" i="48" s="1"/>
  <c r="W166" i="48" s="1"/>
  <c r="X166" i="48" s="1"/>
  <c r="Y166" i="48" s="1"/>
  <c r="Z166" i="48" s="1"/>
  <c r="AA166" i="48" s="1"/>
  <c r="AB166" i="48" s="1"/>
  <c r="AC166" i="48" s="1"/>
  <c r="AD166" i="48" s="1"/>
  <c r="AE166" i="48" s="1"/>
  <c r="AF166" i="48" s="1"/>
  <c r="AG166" i="48" s="1"/>
  <c r="AH166" i="48" s="1"/>
  <c r="AI166" i="48" s="1"/>
  <c r="AJ166" i="48" s="1"/>
  <c r="AK166" i="48" s="1"/>
  <c r="H166" i="48"/>
  <c r="I166" i="48" s="1"/>
  <c r="J166" i="48" s="1"/>
  <c r="K166" i="48" s="1"/>
  <c r="G166" i="48"/>
  <c r="G164" i="48"/>
  <c r="H164" i="48" s="1"/>
  <c r="I164" i="48" s="1"/>
  <c r="J164" i="48" s="1"/>
  <c r="K164" i="48" s="1"/>
  <c r="L164" i="48" s="1"/>
  <c r="M164" i="48" s="1"/>
  <c r="N164" i="48" s="1"/>
  <c r="O164" i="48" s="1"/>
  <c r="P164" i="48" s="1"/>
  <c r="Q164" i="48" s="1"/>
  <c r="R164" i="48" s="1"/>
  <c r="S164" i="48" s="1"/>
  <c r="T164" i="48" s="1"/>
  <c r="U164" i="48" s="1"/>
  <c r="V164" i="48" s="1"/>
  <c r="W164" i="48" s="1"/>
  <c r="X164" i="48" s="1"/>
  <c r="Y164" i="48" s="1"/>
  <c r="Z164" i="48" s="1"/>
  <c r="AA164" i="48" s="1"/>
  <c r="AB164" i="48" s="1"/>
  <c r="AC164" i="48" s="1"/>
  <c r="AD164" i="48" s="1"/>
  <c r="AE164" i="48" s="1"/>
  <c r="AF164" i="48" s="1"/>
  <c r="AG164" i="48" s="1"/>
  <c r="AH164" i="48" s="1"/>
  <c r="AI164" i="48" s="1"/>
  <c r="AJ164" i="48" s="1"/>
  <c r="AK164" i="48" s="1"/>
  <c r="G162" i="48"/>
  <c r="H162" i="48" s="1"/>
  <c r="I162" i="48" s="1"/>
  <c r="J162" i="48" s="1"/>
  <c r="K162" i="48" s="1"/>
  <c r="L162" i="48" s="1"/>
  <c r="M162" i="48" s="1"/>
  <c r="N162" i="48" s="1"/>
  <c r="O162" i="48" s="1"/>
  <c r="P162" i="48" s="1"/>
  <c r="Q162" i="48" s="1"/>
  <c r="R162" i="48" s="1"/>
  <c r="S162" i="48" s="1"/>
  <c r="T162" i="48" s="1"/>
  <c r="U162" i="48" s="1"/>
  <c r="V162" i="48" s="1"/>
  <c r="W162" i="48" s="1"/>
  <c r="X162" i="48" s="1"/>
  <c r="Y162" i="48" s="1"/>
  <c r="Z162" i="48" s="1"/>
  <c r="AA162" i="48" s="1"/>
  <c r="AB162" i="48" s="1"/>
  <c r="AC162" i="48" s="1"/>
  <c r="AD162" i="48" s="1"/>
  <c r="AE162" i="48" s="1"/>
  <c r="AF162" i="48" s="1"/>
  <c r="AG162" i="48" s="1"/>
  <c r="AH162" i="48" s="1"/>
  <c r="AI162" i="48" s="1"/>
  <c r="AJ162" i="48" s="1"/>
  <c r="G161" i="48"/>
  <c r="H160" i="48"/>
  <c r="I160" i="48" s="1"/>
  <c r="J160" i="48" s="1"/>
  <c r="K160" i="48" s="1"/>
  <c r="L160" i="48" s="1"/>
  <c r="M160" i="48" s="1"/>
  <c r="N160" i="48" s="1"/>
  <c r="O160" i="48" s="1"/>
  <c r="P160" i="48" s="1"/>
  <c r="Q160" i="48" s="1"/>
  <c r="R160" i="48" s="1"/>
  <c r="S160" i="48" s="1"/>
  <c r="T160" i="48" s="1"/>
  <c r="U160" i="48" s="1"/>
  <c r="V160" i="48" s="1"/>
  <c r="W160" i="48" s="1"/>
  <c r="X160" i="48" s="1"/>
  <c r="Y160" i="48" s="1"/>
  <c r="Z160" i="48" s="1"/>
  <c r="AA160" i="48" s="1"/>
  <c r="AB160" i="48" s="1"/>
  <c r="AC160" i="48" s="1"/>
  <c r="AD160" i="48" s="1"/>
  <c r="AE160" i="48" s="1"/>
  <c r="AF160" i="48" s="1"/>
  <c r="AG160" i="48" s="1"/>
  <c r="AH160" i="48" s="1"/>
  <c r="AI160" i="48" s="1"/>
  <c r="AJ160" i="48" s="1"/>
  <c r="G160" i="48"/>
  <c r="H158" i="48"/>
  <c r="I158" i="48" s="1"/>
  <c r="J158" i="48" s="1"/>
  <c r="K158" i="48" s="1"/>
  <c r="L158" i="48" s="1"/>
  <c r="M158" i="48" s="1"/>
  <c r="N158" i="48" s="1"/>
  <c r="O158" i="48" s="1"/>
  <c r="P158" i="48" s="1"/>
  <c r="Q158" i="48" s="1"/>
  <c r="R158" i="48" s="1"/>
  <c r="S158" i="48" s="1"/>
  <c r="T158" i="48" s="1"/>
  <c r="U158" i="48" s="1"/>
  <c r="V158" i="48" s="1"/>
  <c r="W158" i="48" s="1"/>
  <c r="X158" i="48" s="1"/>
  <c r="Y158" i="48" s="1"/>
  <c r="Z158" i="48" s="1"/>
  <c r="AA158" i="48" s="1"/>
  <c r="AB158" i="48" s="1"/>
  <c r="AC158" i="48" s="1"/>
  <c r="AD158" i="48" s="1"/>
  <c r="AE158" i="48" s="1"/>
  <c r="AF158" i="48" s="1"/>
  <c r="AG158" i="48" s="1"/>
  <c r="AH158" i="48" s="1"/>
  <c r="AI158" i="48" s="1"/>
  <c r="AJ158" i="48" s="1"/>
  <c r="G158" i="48"/>
  <c r="AB156" i="48"/>
  <c r="AC156" i="48" s="1"/>
  <c r="AD156" i="48" s="1"/>
  <c r="AE156" i="48" s="1"/>
  <c r="AF156" i="48" s="1"/>
  <c r="AG156" i="48" s="1"/>
  <c r="AH156" i="48" s="1"/>
  <c r="AI156" i="48" s="1"/>
  <c r="AJ156" i="48" s="1"/>
  <c r="L156" i="48"/>
  <c r="M156" i="48" s="1"/>
  <c r="N156" i="48" s="1"/>
  <c r="O156" i="48" s="1"/>
  <c r="P156" i="48" s="1"/>
  <c r="Q156" i="48" s="1"/>
  <c r="R156" i="48" s="1"/>
  <c r="S156" i="48" s="1"/>
  <c r="T156" i="48" s="1"/>
  <c r="U156" i="48" s="1"/>
  <c r="V156" i="48" s="1"/>
  <c r="W156" i="48" s="1"/>
  <c r="X156" i="48" s="1"/>
  <c r="Y156" i="48" s="1"/>
  <c r="Z156" i="48" s="1"/>
  <c r="AA156" i="48" s="1"/>
  <c r="H156" i="48"/>
  <c r="I156" i="48" s="1"/>
  <c r="J156" i="48" s="1"/>
  <c r="K156" i="48" s="1"/>
  <c r="G156" i="48"/>
  <c r="AD154" i="48"/>
  <c r="AE154" i="48" s="1"/>
  <c r="AF154" i="48" s="1"/>
  <c r="AG154" i="48" s="1"/>
  <c r="AH154" i="48" s="1"/>
  <c r="AI154" i="48" s="1"/>
  <c r="AJ154" i="48" s="1"/>
  <c r="N154" i="48"/>
  <c r="O154" i="48" s="1"/>
  <c r="P154" i="48" s="1"/>
  <c r="Q154" i="48" s="1"/>
  <c r="R154" i="48" s="1"/>
  <c r="S154" i="48" s="1"/>
  <c r="T154" i="48" s="1"/>
  <c r="U154" i="48" s="1"/>
  <c r="V154" i="48" s="1"/>
  <c r="W154" i="48" s="1"/>
  <c r="X154" i="48" s="1"/>
  <c r="Y154" i="48" s="1"/>
  <c r="Z154" i="48" s="1"/>
  <c r="AA154" i="48" s="1"/>
  <c r="AB154" i="48" s="1"/>
  <c r="AC154" i="48" s="1"/>
  <c r="G154" i="48"/>
  <c r="H154" i="48" s="1"/>
  <c r="I154" i="48" s="1"/>
  <c r="J154" i="48" s="1"/>
  <c r="K154" i="48" s="1"/>
  <c r="L154" i="48" s="1"/>
  <c r="M154" i="48" s="1"/>
  <c r="Q152" i="48"/>
  <c r="R152" i="48" s="1"/>
  <c r="S152" i="48" s="1"/>
  <c r="T152" i="48" s="1"/>
  <c r="U152" i="48" s="1"/>
  <c r="V152" i="48" s="1"/>
  <c r="W152" i="48" s="1"/>
  <c r="X152" i="48" s="1"/>
  <c r="Y152" i="48" s="1"/>
  <c r="Z152" i="48" s="1"/>
  <c r="AA152" i="48" s="1"/>
  <c r="AB152" i="48" s="1"/>
  <c r="AC152" i="48" s="1"/>
  <c r="AD152" i="48" s="1"/>
  <c r="AE152" i="48" s="1"/>
  <c r="AF152" i="48" s="1"/>
  <c r="AG152" i="48" s="1"/>
  <c r="AH152" i="48" s="1"/>
  <c r="AI152" i="48" s="1"/>
  <c r="AJ152" i="48" s="1"/>
  <c r="AK152" i="48" s="1"/>
  <c r="G152" i="48"/>
  <c r="H152" i="48" s="1"/>
  <c r="I152" i="48" s="1"/>
  <c r="J152" i="48" s="1"/>
  <c r="K152" i="48" s="1"/>
  <c r="L152" i="48" s="1"/>
  <c r="M152" i="48" s="1"/>
  <c r="N152" i="48" s="1"/>
  <c r="O152" i="48" s="1"/>
  <c r="P152" i="48" s="1"/>
  <c r="H150" i="48"/>
  <c r="I150" i="48" s="1"/>
  <c r="J150" i="48" s="1"/>
  <c r="K150" i="48" s="1"/>
  <c r="L150" i="48" s="1"/>
  <c r="G150" i="48"/>
  <c r="I148" i="48"/>
  <c r="J148" i="48" s="1"/>
  <c r="K148" i="48" s="1"/>
  <c r="L148" i="48" s="1"/>
  <c r="G148" i="48"/>
  <c r="H148" i="48" s="1"/>
  <c r="G146" i="48"/>
  <c r="H146" i="48" s="1"/>
  <c r="I146" i="48" s="1"/>
  <c r="J146" i="48" s="1"/>
  <c r="K146" i="48" s="1"/>
  <c r="H144" i="48"/>
  <c r="I144" i="48" s="1"/>
  <c r="J144" i="48" s="1"/>
  <c r="K144" i="48" s="1"/>
  <c r="L143" i="48" s="1"/>
  <c r="L283" i="48" s="1"/>
  <c r="G144" i="48"/>
  <c r="I142" i="48"/>
  <c r="J142" i="48" s="1"/>
  <c r="K142" i="48" s="1"/>
  <c r="G142" i="48"/>
  <c r="H142" i="48" s="1"/>
  <c r="G140" i="48"/>
  <c r="H140" i="48" s="1"/>
  <c r="I140" i="48" s="1"/>
  <c r="J140" i="48" s="1"/>
  <c r="K140" i="48" s="1"/>
  <c r="L140" i="48" s="1"/>
  <c r="G138" i="48"/>
  <c r="H138" i="48" s="1"/>
  <c r="I138" i="48" s="1"/>
  <c r="J138" i="48" s="1"/>
  <c r="K138" i="48" s="1"/>
  <c r="L138" i="48" s="1"/>
  <c r="G136" i="48"/>
  <c r="H136" i="48" s="1"/>
  <c r="I136" i="48" s="1"/>
  <c r="J136" i="48" s="1"/>
  <c r="K136" i="48" s="1"/>
  <c r="L136" i="48" s="1"/>
  <c r="L134" i="48"/>
  <c r="M134" i="48" s="1"/>
  <c r="N134" i="48" s="1"/>
  <c r="O134" i="48" s="1"/>
  <c r="P134" i="48" s="1"/>
  <c r="Q134" i="48" s="1"/>
  <c r="R134" i="48" s="1"/>
  <c r="H134" i="48"/>
  <c r="I134" i="48" s="1"/>
  <c r="J134" i="48" s="1"/>
  <c r="K134" i="48" s="1"/>
  <c r="L133" i="48" s="1"/>
  <c r="L273" i="48" s="1"/>
  <c r="G134" i="48"/>
  <c r="R133" i="48"/>
  <c r="R273" i="48" s="1"/>
  <c r="G132" i="48"/>
  <c r="H132" i="48" s="1"/>
  <c r="I132" i="48" s="1"/>
  <c r="J132" i="48" s="1"/>
  <c r="K132" i="48" s="1"/>
  <c r="H130" i="48"/>
  <c r="I130" i="48" s="1"/>
  <c r="J130" i="48" s="1"/>
  <c r="K130" i="48" s="1"/>
  <c r="L129" i="48" s="1"/>
  <c r="G130" i="48"/>
  <c r="Z128" i="48"/>
  <c r="AA128" i="48" s="1"/>
  <c r="AB128" i="48" s="1"/>
  <c r="AC128" i="48" s="1"/>
  <c r="AD128" i="48" s="1"/>
  <c r="AE128" i="48" s="1"/>
  <c r="AF128" i="48" s="1"/>
  <c r="AG128" i="48" s="1"/>
  <c r="AH128" i="48" s="1"/>
  <c r="AI128" i="48" s="1"/>
  <c r="AJ128" i="48" s="1"/>
  <c r="AK128" i="48" s="1"/>
  <c r="J128" i="48"/>
  <c r="K128" i="48" s="1"/>
  <c r="L128" i="48" s="1"/>
  <c r="M128" i="48" s="1"/>
  <c r="N128" i="48" s="1"/>
  <c r="O128" i="48" s="1"/>
  <c r="P128" i="48" s="1"/>
  <c r="Q128" i="48" s="1"/>
  <c r="R128" i="48" s="1"/>
  <c r="S128" i="48" s="1"/>
  <c r="T128" i="48" s="1"/>
  <c r="U128" i="48" s="1"/>
  <c r="V128" i="48" s="1"/>
  <c r="W128" i="48" s="1"/>
  <c r="X128" i="48" s="1"/>
  <c r="Y128" i="48" s="1"/>
  <c r="G128" i="48"/>
  <c r="H128" i="48" s="1"/>
  <c r="I128" i="48" s="1"/>
  <c r="M126" i="48"/>
  <c r="N126" i="48" s="1"/>
  <c r="O126" i="48" s="1"/>
  <c r="P126" i="48" s="1"/>
  <c r="Q126" i="48" s="1"/>
  <c r="R126" i="48" s="1"/>
  <c r="S126" i="48" s="1"/>
  <c r="T126" i="48" s="1"/>
  <c r="U126" i="48" s="1"/>
  <c r="V126" i="48" s="1"/>
  <c r="W126" i="48" s="1"/>
  <c r="X126" i="48" s="1"/>
  <c r="Y126" i="48" s="1"/>
  <c r="Z126" i="48" s="1"/>
  <c r="AA126" i="48" s="1"/>
  <c r="AB126" i="48" s="1"/>
  <c r="AC126" i="48" s="1"/>
  <c r="AD126" i="48" s="1"/>
  <c r="AE126" i="48" s="1"/>
  <c r="AF126" i="48" s="1"/>
  <c r="AG126" i="48" s="1"/>
  <c r="AH126" i="48" s="1"/>
  <c r="AI126" i="48" s="1"/>
  <c r="AJ126" i="48" s="1"/>
  <c r="AK126" i="48" s="1"/>
  <c r="G126" i="48"/>
  <c r="H126" i="48" s="1"/>
  <c r="I126" i="48" s="1"/>
  <c r="J126" i="48" s="1"/>
  <c r="K126" i="48" s="1"/>
  <c r="L126" i="48" s="1"/>
  <c r="H124" i="48"/>
  <c r="I124" i="48" s="1"/>
  <c r="J124" i="48" s="1"/>
  <c r="K124" i="48" s="1"/>
  <c r="L124" i="48" s="1"/>
  <c r="M124" i="48" s="1"/>
  <c r="N124" i="48" s="1"/>
  <c r="O124" i="48" s="1"/>
  <c r="P124" i="48" s="1"/>
  <c r="Q124" i="48" s="1"/>
  <c r="R124" i="48" s="1"/>
  <c r="S124" i="48" s="1"/>
  <c r="T124" i="48" s="1"/>
  <c r="U124" i="48" s="1"/>
  <c r="V124" i="48" s="1"/>
  <c r="W124" i="48" s="1"/>
  <c r="X124" i="48" s="1"/>
  <c r="Y124" i="48" s="1"/>
  <c r="Z124" i="48" s="1"/>
  <c r="AA124" i="48" s="1"/>
  <c r="AB124" i="48" s="1"/>
  <c r="AC124" i="48" s="1"/>
  <c r="AD124" i="48" s="1"/>
  <c r="AE124" i="48" s="1"/>
  <c r="AF124" i="48" s="1"/>
  <c r="AG124" i="48" s="1"/>
  <c r="AH124" i="48" s="1"/>
  <c r="AI124" i="48" s="1"/>
  <c r="AJ124" i="48" s="1"/>
  <c r="AK124" i="48" s="1"/>
  <c r="G124" i="48"/>
  <c r="G122" i="48"/>
  <c r="H122" i="48" s="1"/>
  <c r="I122" i="48" s="1"/>
  <c r="J122" i="48" s="1"/>
  <c r="K122" i="48" s="1"/>
  <c r="L122" i="48" s="1"/>
  <c r="M122" i="48" s="1"/>
  <c r="N122" i="48" s="1"/>
  <c r="O122" i="48" s="1"/>
  <c r="P122" i="48" s="1"/>
  <c r="Q122" i="48" s="1"/>
  <c r="R122" i="48" s="1"/>
  <c r="S122" i="48" s="1"/>
  <c r="T122" i="48" s="1"/>
  <c r="U122" i="48" s="1"/>
  <c r="V122" i="48" s="1"/>
  <c r="W122" i="48" s="1"/>
  <c r="X122" i="48" s="1"/>
  <c r="Y122" i="48" s="1"/>
  <c r="Z122" i="48" s="1"/>
  <c r="AA122" i="48" s="1"/>
  <c r="AB122" i="48" s="1"/>
  <c r="AC122" i="48" s="1"/>
  <c r="AD122" i="48" s="1"/>
  <c r="AE122" i="48" s="1"/>
  <c r="AF122" i="48" s="1"/>
  <c r="AG122" i="48" s="1"/>
  <c r="AH122" i="48" s="1"/>
  <c r="AI122" i="48" s="1"/>
  <c r="AJ122" i="48" s="1"/>
  <c r="AK122" i="48" s="1"/>
  <c r="G120" i="48"/>
  <c r="H120" i="48" s="1"/>
  <c r="I120" i="48" s="1"/>
  <c r="J120" i="48" s="1"/>
  <c r="K120" i="48" s="1"/>
  <c r="L120" i="48" s="1"/>
  <c r="M120" i="48" s="1"/>
  <c r="N120" i="48" s="1"/>
  <c r="O120" i="48" s="1"/>
  <c r="P120" i="48" s="1"/>
  <c r="Q120" i="48" s="1"/>
  <c r="R120" i="48" s="1"/>
  <c r="S120" i="48" s="1"/>
  <c r="T120" i="48" s="1"/>
  <c r="U120" i="48" s="1"/>
  <c r="V120" i="48" s="1"/>
  <c r="W120" i="48" s="1"/>
  <c r="X120" i="48" s="1"/>
  <c r="Y120" i="48" s="1"/>
  <c r="Z120" i="48" s="1"/>
  <c r="AA120" i="48" s="1"/>
  <c r="AB120" i="48" s="1"/>
  <c r="AC120" i="48" s="1"/>
  <c r="AD120" i="48" s="1"/>
  <c r="AE120" i="48" s="1"/>
  <c r="AF120" i="48" s="1"/>
  <c r="AG120" i="48" s="1"/>
  <c r="AH120" i="48" s="1"/>
  <c r="AI120" i="48" s="1"/>
  <c r="AJ120" i="48" s="1"/>
  <c r="AK120" i="48" s="1"/>
  <c r="AK118" i="48"/>
  <c r="U118" i="48"/>
  <c r="V118" i="48" s="1"/>
  <c r="W118" i="48" s="1"/>
  <c r="X118" i="48" s="1"/>
  <c r="Y118" i="48" s="1"/>
  <c r="Z118" i="48" s="1"/>
  <c r="AA118" i="48" s="1"/>
  <c r="AB118" i="48" s="1"/>
  <c r="AC118" i="48" s="1"/>
  <c r="AD118" i="48" s="1"/>
  <c r="AE118" i="48" s="1"/>
  <c r="AF118" i="48" s="1"/>
  <c r="AG118" i="48" s="1"/>
  <c r="AH118" i="48" s="1"/>
  <c r="AI118" i="48" s="1"/>
  <c r="AJ118" i="48" s="1"/>
  <c r="G118" i="48"/>
  <c r="H118" i="48" s="1"/>
  <c r="I118" i="48" s="1"/>
  <c r="J118" i="48" s="1"/>
  <c r="K118" i="48" s="1"/>
  <c r="L118" i="48" s="1"/>
  <c r="M118" i="48" s="1"/>
  <c r="N118" i="48" s="1"/>
  <c r="O118" i="48" s="1"/>
  <c r="P118" i="48" s="1"/>
  <c r="Q118" i="48" s="1"/>
  <c r="R118" i="48" s="1"/>
  <c r="S118" i="48" s="1"/>
  <c r="T118" i="48" s="1"/>
  <c r="H116" i="48"/>
  <c r="I116" i="48" s="1"/>
  <c r="J116" i="48" s="1"/>
  <c r="K116" i="48" s="1"/>
  <c r="L116" i="48" s="1"/>
  <c r="M116" i="48" s="1"/>
  <c r="N116" i="48" s="1"/>
  <c r="O116" i="48" s="1"/>
  <c r="P116" i="48" s="1"/>
  <c r="Q116" i="48" s="1"/>
  <c r="R116" i="48" s="1"/>
  <c r="S116" i="48" s="1"/>
  <c r="T116" i="48" s="1"/>
  <c r="U116" i="48" s="1"/>
  <c r="V116" i="48" s="1"/>
  <c r="W116" i="48" s="1"/>
  <c r="X116" i="48" s="1"/>
  <c r="Y116" i="48" s="1"/>
  <c r="Z116" i="48" s="1"/>
  <c r="AA116" i="48" s="1"/>
  <c r="AB116" i="48" s="1"/>
  <c r="AC116" i="48" s="1"/>
  <c r="AD116" i="48" s="1"/>
  <c r="AE116" i="48" s="1"/>
  <c r="AF116" i="48" s="1"/>
  <c r="AG116" i="48" s="1"/>
  <c r="AH116" i="48" s="1"/>
  <c r="AI116" i="48" s="1"/>
  <c r="AJ116" i="48" s="1"/>
  <c r="AK116" i="48" s="1"/>
  <c r="G116" i="48"/>
  <c r="K114" i="48"/>
  <c r="L114" i="48" s="1"/>
  <c r="M114" i="48" s="1"/>
  <c r="N114" i="48" s="1"/>
  <c r="O114" i="48" s="1"/>
  <c r="P114" i="48" s="1"/>
  <c r="Q114" i="48" s="1"/>
  <c r="R114" i="48" s="1"/>
  <c r="S114" i="48" s="1"/>
  <c r="T114" i="48" s="1"/>
  <c r="U114" i="48" s="1"/>
  <c r="V114" i="48" s="1"/>
  <c r="W114" i="48" s="1"/>
  <c r="X114" i="48" s="1"/>
  <c r="Y114" i="48" s="1"/>
  <c r="Z114" i="48" s="1"/>
  <c r="AA114" i="48" s="1"/>
  <c r="AB114" i="48" s="1"/>
  <c r="AC114" i="48" s="1"/>
  <c r="AD114" i="48" s="1"/>
  <c r="AE114" i="48" s="1"/>
  <c r="AF114" i="48" s="1"/>
  <c r="AG114" i="48" s="1"/>
  <c r="AH114" i="48" s="1"/>
  <c r="AI114" i="48" s="1"/>
  <c r="AJ114" i="48" s="1"/>
  <c r="AK114" i="48" s="1"/>
  <c r="G114" i="48"/>
  <c r="H114" i="48" s="1"/>
  <c r="I114" i="48" s="1"/>
  <c r="J114" i="48" s="1"/>
  <c r="Z112" i="48"/>
  <c r="AA112" i="48" s="1"/>
  <c r="AB112" i="48" s="1"/>
  <c r="AC112" i="48" s="1"/>
  <c r="AD112" i="48" s="1"/>
  <c r="AE112" i="48" s="1"/>
  <c r="AF112" i="48" s="1"/>
  <c r="AG112" i="48" s="1"/>
  <c r="AH112" i="48" s="1"/>
  <c r="AI112" i="48" s="1"/>
  <c r="AJ112" i="48" s="1"/>
  <c r="AK112" i="48" s="1"/>
  <c r="J112" i="48"/>
  <c r="K112" i="48" s="1"/>
  <c r="L112" i="48" s="1"/>
  <c r="M112" i="48" s="1"/>
  <c r="N112" i="48" s="1"/>
  <c r="O112" i="48" s="1"/>
  <c r="P112" i="48" s="1"/>
  <c r="Q112" i="48" s="1"/>
  <c r="R112" i="48" s="1"/>
  <c r="S112" i="48" s="1"/>
  <c r="T112" i="48" s="1"/>
  <c r="U112" i="48" s="1"/>
  <c r="V112" i="48" s="1"/>
  <c r="W112" i="48" s="1"/>
  <c r="X112" i="48" s="1"/>
  <c r="Y112" i="48" s="1"/>
  <c r="G112" i="48"/>
  <c r="H112" i="48" s="1"/>
  <c r="I112" i="48" s="1"/>
  <c r="AC110" i="48"/>
  <c r="AD110" i="48" s="1"/>
  <c r="AE110" i="48" s="1"/>
  <c r="AF110" i="48" s="1"/>
  <c r="AG110" i="48" s="1"/>
  <c r="AH110" i="48" s="1"/>
  <c r="AI110" i="48" s="1"/>
  <c r="AJ110" i="48" s="1"/>
  <c r="AK110" i="48" s="1"/>
  <c r="M110" i="48"/>
  <c r="N110" i="48" s="1"/>
  <c r="O110" i="48" s="1"/>
  <c r="P110" i="48" s="1"/>
  <c r="Q110" i="48" s="1"/>
  <c r="R110" i="48" s="1"/>
  <c r="S110" i="48" s="1"/>
  <c r="T110" i="48" s="1"/>
  <c r="U110" i="48" s="1"/>
  <c r="V110" i="48" s="1"/>
  <c r="W110" i="48" s="1"/>
  <c r="X110" i="48" s="1"/>
  <c r="Y110" i="48" s="1"/>
  <c r="Z110" i="48" s="1"/>
  <c r="AA110" i="48" s="1"/>
  <c r="AB110" i="48" s="1"/>
  <c r="G110" i="48"/>
  <c r="H110" i="48" s="1"/>
  <c r="I110" i="48" s="1"/>
  <c r="J110" i="48" s="1"/>
  <c r="K110" i="48" s="1"/>
  <c r="L110" i="48" s="1"/>
  <c r="H108" i="48"/>
  <c r="I108" i="48" s="1"/>
  <c r="J108" i="48" s="1"/>
  <c r="G108" i="48"/>
  <c r="T106" i="48"/>
  <c r="U106" i="48" s="1"/>
  <c r="V106" i="48" s="1"/>
  <c r="W106" i="48" s="1"/>
  <c r="X106" i="48" s="1"/>
  <c r="Y106" i="48" s="1"/>
  <c r="Z106" i="48" s="1"/>
  <c r="AA106" i="48" s="1"/>
  <c r="AB106" i="48" s="1"/>
  <c r="AC106" i="48" s="1"/>
  <c r="AD106" i="48" s="1"/>
  <c r="AE106" i="48" s="1"/>
  <c r="AF106" i="48" s="1"/>
  <c r="AG106" i="48" s="1"/>
  <c r="AH106" i="48" s="1"/>
  <c r="AI106" i="48" s="1"/>
  <c r="AJ106" i="48" s="1"/>
  <c r="AK106" i="48" s="1"/>
  <c r="H106" i="48"/>
  <c r="I106" i="48" s="1"/>
  <c r="J106" i="48" s="1"/>
  <c r="K106" i="48" s="1"/>
  <c r="L106" i="48" s="1"/>
  <c r="M106" i="48" s="1"/>
  <c r="N106" i="48" s="1"/>
  <c r="O106" i="48" s="1"/>
  <c r="P106" i="48" s="1"/>
  <c r="Q106" i="48" s="1"/>
  <c r="R106" i="48" s="1"/>
  <c r="S106" i="48" s="1"/>
  <c r="G106" i="48"/>
  <c r="G104" i="48"/>
  <c r="H104" i="48" s="1"/>
  <c r="I104" i="48" s="1"/>
  <c r="J104" i="48" s="1"/>
  <c r="K104" i="48" s="1"/>
  <c r="L104" i="48" s="1"/>
  <c r="M104" i="48" s="1"/>
  <c r="N104" i="48" s="1"/>
  <c r="O104" i="48" s="1"/>
  <c r="P104" i="48" s="1"/>
  <c r="Q104" i="48" s="1"/>
  <c r="R104" i="48" s="1"/>
  <c r="S104" i="48" s="1"/>
  <c r="T104" i="48" s="1"/>
  <c r="U104" i="48" s="1"/>
  <c r="V104" i="48" s="1"/>
  <c r="W104" i="48" s="1"/>
  <c r="X104" i="48" s="1"/>
  <c r="Y104" i="48" s="1"/>
  <c r="Z104" i="48" s="1"/>
  <c r="AA104" i="48" s="1"/>
  <c r="AB104" i="48" s="1"/>
  <c r="AC104" i="48" s="1"/>
  <c r="AD104" i="48" s="1"/>
  <c r="AE104" i="48" s="1"/>
  <c r="AF104" i="48" s="1"/>
  <c r="AG104" i="48" s="1"/>
  <c r="AH104" i="48" s="1"/>
  <c r="AI104" i="48" s="1"/>
  <c r="AJ104" i="48" s="1"/>
  <c r="AK104" i="48" s="1"/>
  <c r="G102" i="48"/>
  <c r="H102" i="48" s="1"/>
  <c r="I102" i="48" s="1"/>
  <c r="K100" i="48"/>
  <c r="L100" i="48" s="1"/>
  <c r="M100" i="48" s="1"/>
  <c r="N100" i="48" s="1"/>
  <c r="O100" i="48" s="1"/>
  <c r="P100" i="48" s="1"/>
  <c r="Q100" i="48" s="1"/>
  <c r="R100" i="48" s="1"/>
  <c r="S100" i="48" s="1"/>
  <c r="T100" i="48" s="1"/>
  <c r="U100" i="48" s="1"/>
  <c r="V100" i="48" s="1"/>
  <c r="W100" i="48" s="1"/>
  <c r="X100" i="48" s="1"/>
  <c r="Y100" i="48" s="1"/>
  <c r="Z100" i="48" s="1"/>
  <c r="AA100" i="48" s="1"/>
  <c r="AB100" i="48" s="1"/>
  <c r="AC100" i="48" s="1"/>
  <c r="AD100" i="48" s="1"/>
  <c r="AE100" i="48" s="1"/>
  <c r="AF100" i="48" s="1"/>
  <c r="AG100" i="48" s="1"/>
  <c r="AH100" i="48" s="1"/>
  <c r="AI100" i="48" s="1"/>
  <c r="AJ100" i="48" s="1"/>
  <c r="AK100" i="48" s="1"/>
  <c r="G100" i="48"/>
  <c r="H100" i="48" s="1"/>
  <c r="I100" i="48" s="1"/>
  <c r="J100" i="48" s="1"/>
  <c r="J98" i="48"/>
  <c r="K98" i="48" s="1"/>
  <c r="L98" i="48" s="1"/>
  <c r="M98" i="48" s="1"/>
  <c r="N98" i="48" s="1"/>
  <c r="O98" i="48" s="1"/>
  <c r="G98" i="48"/>
  <c r="H98" i="48" s="1"/>
  <c r="I98" i="48" s="1"/>
  <c r="G96" i="48"/>
  <c r="H96" i="48" s="1"/>
  <c r="I96" i="48" s="1"/>
  <c r="J96" i="48" s="1"/>
  <c r="K96" i="48" s="1"/>
  <c r="L96" i="48" s="1"/>
  <c r="M96" i="48" s="1"/>
  <c r="N96" i="48" s="1"/>
  <c r="O96" i="48" s="1"/>
  <c r="P96" i="48" s="1"/>
  <c r="Q96" i="48" s="1"/>
  <c r="R96" i="48" s="1"/>
  <c r="S96" i="48" s="1"/>
  <c r="T96" i="48" s="1"/>
  <c r="U96" i="48" s="1"/>
  <c r="V96" i="48" s="1"/>
  <c r="W96" i="48" s="1"/>
  <c r="X96" i="48" s="1"/>
  <c r="Y96" i="48" s="1"/>
  <c r="Z96" i="48" s="1"/>
  <c r="AA96" i="48" s="1"/>
  <c r="AB96" i="48" s="1"/>
  <c r="AC96" i="48" s="1"/>
  <c r="AD96" i="48" s="1"/>
  <c r="AE96" i="48" s="1"/>
  <c r="AF96" i="48" s="1"/>
  <c r="AG96" i="48" s="1"/>
  <c r="AH96" i="48" s="1"/>
  <c r="AI96" i="48" s="1"/>
  <c r="AJ96" i="48" s="1"/>
  <c r="AK96" i="48" s="1"/>
  <c r="AF80" i="48"/>
  <c r="AG80" i="48" s="1"/>
  <c r="AH80" i="48" s="1"/>
  <c r="AI80" i="48" s="1"/>
  <c r="AJ80" i="48" s="1"/>
  <c r="P80" i="48"/>
  <c r="Q80" i="48" s="1"/>
  <c r="R80" i="48" s="1"/>
  <c r="S80" i="48" s="1"/>
  <c r="T80" i="48" s="1"/>
  <c r="U80" i="48" s="1"/>
  <c r="V80" i="48" s="1"/>
  <c r="W80" i="48" s="1"/>
  <c r="X80" i="48" s="1"/>
  <c r="Y80" i="48" s="1"/>
  <c r="Z80" i="48" s="1"/>
  <c r="AA80" i="48" s="1"/>
  <c r="AB80" i="48" s="1"/>
  <c r="AC80" i="48" s="1"/>
  <c r="AD80" i="48" s="1"/>
  <c r="AE80" i="48" s="1"/>
  <c r="H80" i="48"/>
  <c r="I80" i="48" s="1"/>
  <c r="J80" i="48" s="1"/>
  <c r="K80" i="48" s="1"/>
  <c r="L80" i="48" s="1"/>
  <c r="M80" i="48" s="1"/>
  <c r="N80" i="48" s="1"/>
  <c r="O80" i="48" s="1"/>
  <c r="G80" i="48"/>
  <c r="AI78" i="48"/>
  <c r="AJ78" i="48" s="1"/>
  <c r="AK78" i="48" s="1"/>
  <c r="S78" i="48"/>
  <c r="T78" i="48" s="1"/>
  <c r="U78" i="48" s="1"/>
  <c r="V78" i="48" s="1"/>
  <c r="W78" i="48" s="1"/>
  <c r="X78" i="48" s="1"/>
  <c r="Y78" i="48" s="1"/>
  <c r="Z78" i="48" s="1"/>
  <c r="AA78" i="48" s="1"/>
  <c r="AB78" i="48" s="1"/>
  <c r="AC78" i="48" s="1"/>
  <c r="AD78" i="48" s="1"/>
  <c r="AE78" i="48" s="1"/>
  <c r="AF78" i="48" s="1"/>
  <c r="AG78" i="48" s="1"/>
  <c r="AH78" i="48" s="1"/>
  <c r="G78" i="48"/>
  <c r="H78" i="48" s="1"/>
  <c r="I78" i="48" s="1"/>
  <c r="J78" i="48" s="1"/>
  <c r="K78" i="48" s="1"/>
  <c r="L78" i="48" s="1"/>
  <c r="M78" i="48" s="1"/>
  <c r="N78" i="48" s="1"/>
  <c r="O78" i="48" s="1"/>
  <c r="P78" i="48" s="1"/>
  <c r="Q78" i="48" s="1"/>
  <c r="R78" i="48" s="1"/>
  <c r="G76" i="48"/>
  <c r="H76" i="48" s="1"/>
  <c r="I76" i="48" s="1"/>
  <c r="J76" i="48" s="1"/>
  <c r="K76" i="48" s="1"/>
  <c r="L76" i="48" s="1"/>
  <c r="M76" i="48" s="1"/>
  <c r="N76" i="48" s="1"/>
  <c r="O76" i="48" s="1"/>
  <c r="P76" i="48" s="1"/>
  <c r="Q76" i="48" s="1"/>
  <c r="R76" i="48" s="1"/>
  <c r="S76" i="48" s="1"/>
  <c r="T76" i="48" s="1"/>
  <c r="U76" i="48" s="1"/>
  <c r="V76" i="48" s="1"/>
  <c r="W76" i="48" s="1"/>
  <c r="X76" i="48" s="1"/>
  <c r="Y76" i="48" s="1"/>
  <c r="Z76" i="48" s="1"/>
  <c r="AA76" i="48" s="1"/>
  <c r="AB76" i="48" s="1"/>
  <c r="AC76" i="48" s="1"/>
  <c r="AD76" i="48" s="1"/>
  <c r="AE76" i="48" s="1"/>
  <c r="AF76" i="48" s="1"/>
  <c r="AG76" i="48" s="1"/>
  <c r="AH76" i="48" s="1"/>
  <c r="AI76" i="48" s="1"/>
  <c r="AJ76" i="48" s="1"/>
  <c r="G74" i="48"/>
  <c r="H74" i="48" s="1"/>
  <c r="I74" i="48" s="1"/>
  <c r="J74" i="48" s="1"/>
  <c r="K74" i="48" s="1"/>
  <c r="L74" i="48" s="1"/>
  <c r="M74" i="48" s="1"/>
  <c r="N74" i="48" s="1"/>
  <c r="O74" i="48" s="1"/>
  <c r="P74" i="48" s="1"/>
  <c r="Q74" i="48" s="1"/>
  <c r="R74" i="48" s="1"/>
  <c r="S74" i="48" s="1"/>
  <c r="T74" i="48" s="1"/>
  <c r="U74" i="48" s="1"/>
  <c r="V74" i="48" s="1"/>
  <c r="W74" i="48" s="1"/>
  <c r="X74" i="48" s="1"/>
  <c r="Y74" i="48" s="1"/>
  <c r="Z74" i="48" s="1"/>
  <c r="AA74" i="48" s="1"/>
  <c r="AB74" i="48" s="1"/>
  <c r="AC74" i="48" s="1"/>
  <c r="AD74" i="48" s="1"/>
  <c r="AE74" i="48" s="1"/>
  <c r="AF74" i="48" s="1"/>
  <c r="AG74" i="48" s="1"/>
  <c r="AH74" i="48" s="1"/>
  <c r="AI74" i="48" s="1"/>
  <c r="AJ74" i="48" s="1"/>
  <c r="G72" i="48"/>
  <c r="H72" i="48" s="1"/>
  <c r="I72" i="48" s="1"/>
  <c r="J72" i="48" s="1"/>
  <c r="K72" i="48" s="1"/>
  <c r="L72" i="48" s="1"/>
  <c r="M72" i="48" s="1"/>
  <c r="N72" i="48" s="1"/>
  <c r="O72" i="48" s="1"/>
  <c r="P72" i="48" s="1"/>
  <c r="Q72" i="48" s="1"/>
  <c r="R72" i="48" s="1"/>
  <c r="S72" i="48" s="1"/>
  <c r="T72" i="48" s="1"/>
  <c r="U72" i="48" s="1"/>
  <c r="V72" i="48" s="1"/>
  <c r="W72" i="48" s="1"/>
  <c r="X72" i="48" s="1"/>
  <c r="Y72" i="48" s="1"/>
  <c r="Z72" i="48" s="1"/>
  <c r="AA72" i="48" s="1"/>
  <c r="AB72" i="48" s="1"/>
  <c r="AC72" i="48" s="1"/>
  <c r="AD72" i="48" s="1"/>
  <c r="AE72" i="48" s="1"/>
  <c r="AF72" i="48" s="1"/>
  <c r="AG72" i="48" s="1"/>
  <c r="AH72" i="48" s="1"/>
  <c r="AI72" i="48" s="1"/>
  <c r="AJ72" i="48" s="1"/>
  <c r="AK72" i="48" s="1"/>
  <c r="I70" i="48"/>
  <c r="J70" i="48" s="1"/>
  <c r="K70" i="48" s="1"/>
  <c r="L70" i="48" s="1"/>
  <c r="M70" i="48" s="1"/>
  <c r="N70" i="48" s="1"/>
  <c r="O70" i="48" s="1"/>
  <c r="P70" i="48" s="1"/>
  <c r="Q70" i="48" s="1"/>
  <c r="R70" i="48" s="1"/>
  <c r="S70" i="48" s="1"/>
  <c r="T70" i="48" s="1"/>
  <c r="U70" i="48" s="1"/>
  <c r="V70" i="48" s="1"/>
  <c r="W70" i="48" s="1"/>
  <c r="X70" i="48" s="1"/>
  <c r="Y70" i="48" s="1"/>
  <c r="Z70" i="48" s="1"/>
  <c r="AA70" i="48" s="1"/>
  <c r="AB70" i="48" s="1"/>
  <c r="AC70" i="48" s="1"/>
  <c r="AD70" i="48" s="1"/>
  <c r="AE70" i="48" s="1"/>
  <c r="AF70" i="48" s="1"/>
  <c r="AG70" i="48" s="1"/>
  <c r="AH70" i="48" s="1"/>
  <c r="AI70" i="48" s="1"/>
  <c r="AJ70" i="48" s="1"/>
  <c r="AK70" i="48" s="1"/>
  <c r="G70" i="48"/>
  <c r="H70" i="48" s="1"/>
  <c r="L68" i="48"/>
  <c r="M68" i="48" s="1"/>
  <c r="N68" i="48" s="1"/>
  <c r="O68" i="48" s="1"/>
  <c r="P68" i="48" s="1"/>
  <c r="Q68" i="48" s="1"/>
  <c r="R68" i="48" s="1"/>
  <c r="S68" i="48" s="1"/>
  <c r="T68" i="48" s="1"/>
  <c r="U68" i="48" s="1"/>
  <c r="V68" i="48" s="1"/>
  <c r="W68" i="48" s="1"/>
  <c r="X68" i="48" s="1"/>
  <c r="Y68" i="48" s="1"/>
  <c r="Z68" i="48" s="1"/>
  <c r="AA68" i="48" s="1"/>
  <c r="AB68" i="48" s="1"/>
  <c r="AC68" i="48" s="1"/>
  <c r="AD68" i="48" s="1"/>
  <c r="AE68" i="48" s="1"/>
  <c r="AF68" i="48" s="1"/>
  <c r="AG68" i="48" s="1"/>
  <c r="AH68" i="48" s="1"/>
  <c r="AI68" i="48" s="1"/>
  <c r="AJ68" i="48" s="1"/>
  <c r="AK68" i="48" s="1"/>
  <c r="H68" i="48"/>
  <c r="I68" i="48" s="1"/>
  <c r="J68" i="48" s="1"/>
  <c r="K68" i="48" s="1"/>
  <c r="G68" i="48"/>
  <c r="O66" i="48"/>
  <c r="P66" i="48" s="1"/>
  <c r="Q66" i="48" s="1"/>
  <c r="R66" i="48" s="1"/>
  <c r="S66" i="48" s="1"/>
  <c r="T66" i="48" s="1"/>
  <c r="U66" i="48" s="1"/>
  <c r="V66" i="48" s="1"/>
  <c r="W66" i="48" s="1"/>
  <c r="X66" i="48" s="1"/>
  <c r="Y66" i="48" s="1"/>
  <c r="Z66" i="48" s="1"/>
  <c r="AA66" i="48" s="1"/>
  <c r="AB66" i="48" s="1"/>
  <c r="AC66" i="48" s="1"/>
  <c r="AD66" i="48" s="1"/>
  <c r="AE66" i="48" s="1"/>
  <c r="AF66" i="48" s="1"/>
  <c r="AG66" i="48" s="1"/>
  <c r="AH66" i="48" s="1"/>
  <c r="AI66" i="48" s="1"/>
  <c r="AJ66" i="48" s="1"/>
  <c r="AK66" i="48" s="1"/>
  <c r="K66" i="48"/>
  <c r="L66" i="48" s="1"/>
  <c r="M66" i="48" s="1"/>
  <c r="N66" i="48" s="1"/>
  <c r="G66" i="48"/>
  <c r="H66" i="48" s="1"/>
  <c r="I66" i="48" s="1"/>
  <c r="J66" i="48" s="1"/>
  <c r="J64" i="48"/>
  <c r="G64" i="48"/>
  <c r="H64" i="48" s="1"/>
  <c r="I64" i="48" s="1"/>
  <c r="H62" i="48"/>
  <c r="I62" i="48" s="1"/>
  <c r="J62" i="48" s="1"/>
  <c r="K62" i="48" s="1"/>
  <c r="L62" i="48" s="1"/>
  <c r="M62" i="48" s="1"/>
  <c r="N62" i="48" s="1"/>
  <c r="O62" i="48" s="1"/>
  <c r="G62" i="48"/>
  <c r="L60" i="48"/>
  <c r="M60" i="48" s="1"/>
  <c r="N60" i="48" s="1"/>
  <c r="O60" i="48" s="1"/>
  <c r="P60" i="48" s="1"/>
  <c r="Q60" i="48" s="1"/>
  <c r="R60" i="48" s="1"/>
  <c r="S60" i="48" s="1"/>
  <c r="H60" i="48"/>
  <c r="I60" i="48" s="1"/>
  <c r="J60" i="48" s="1"/>
  <c r="K60" i="48" s="1"/>
  <c r="G60" i="48"/>
  <c r="G58" i="48"/>
  <c r="H58" i="48" s="1"/>
  <c r="I58" i="48" s="1"/>
  <c r="J58" i="48" s="1"/>
  <c r="K58" i="48" s="1"/>
  <c r="L58" i="48" s="1"/>
  <c r="M58" i="48" s="1"/>
  <c r="N58" i="48" s="1"/>
  <c r="O58" i="48" s="1"/>
  <c r="J56" i="48"/>
  <c r="K56" i="48" s="1"/>
  <c r="L56" i="48" s="1"/>
  <c r="M56" i="48" s="1"/>
  <c r="N56" i="48" s="1"/>
  <c r="O56" i="48" s="1"/>
  <c r="P56" i="48" s="1"/>
  <c r="Q56" i="48" s="1"/>
  <c r="R56" i="48" s="1"/>
  <c r="S56" i="48" s="1"/>
  <c r="T56" i="48" s="1"/>
  <c r="U56" i="48" s="1"/>
  <c r="V56" i="48" s="1"/>
  <c r="W56" i="48" s="1"/>
  <c r="X56" i="48" s="1"/>
  <c r="Y56" i="48" s="1"/>
  <c r="Z56" i="48" s="1"/>
  <c r="AA56" i="48" s="1"/>
  <c r="AB56" i="48" s="1"/>
  <c r="AC56" i="48" s="1"/>
  <c r="AD56" i="48" s="1"/>
  <c r="AE56" i="48" s="1"/>
  <c r="AF56" i="48" s="1"/>
  <c r="AG56" i="48" s="1"/>
  <c r="AH56" i="48" s="1"/>
  <c r="AI56" i="48" s="1"/>
  <c r="AJ56" i="48" s="1"/>
  <c r="AK56" i="48" s="1"/>
  <c r="G56" i="48"/>
  <c r="H56" i="48" s="1"/>
  <c r="I56" i="48" s="1"/>
  <c r="M54" i="48"/>
  <c r="N54" i="48" s="1"/>
  <c r="O54" i="48" s="1"/>
  <c r="P54" i="48" s="1"/>
  <c r="Q54" i="48" s="1"/>
  <c r="R54" i="48" s="1"/>
  <c r="S54" i="48" s="1"/>
  <c r="T54" i="48" s="1"/>
  <c r="U54" i="48" s="1"/>
  <c r="V54" i="48" s="1"/>
  <c r="W54" i="48" s="1"/>
  <c r="X54" i="48" s="1"/>
  <c r="Y54" i="48" s="1"/>
  <c r="Z54" i="48" s="1"/>
  <c r="AA54" i="48" s="1"/>
  <c r="AB54" i="48" s="1"/>
  <c r="AC54" i="48" s="1"/>
  <c r="AD54" i="48" s="1"/>
  <c r="AE54" i="48" s="1"/>
  <c r="AF54" i="48" s="1"/>
  <c r="AG54" i="48" s="1"/>
  <c r="AH54" i="48" s="1"/>
  <c r="AI54" i="48" s="1"/>
  <c r="AJ54" i="48" s="1"/>
  <c r="AK54" i="48" s="1"/>
  <c r="I54" i="48"/>
  <c r="J54" i="48" s="1"/>
  <c r="K54" i="48" s="1"/>
  <c r="L54" i="48" s="1"/>
  <c r="G54" i="48"/>
  <c r="H54" i="48" s="1"/>
  <c r="H52" i="48"/>
  <c r="I52" i="48" s="1"/>
  <c r="G52" i="48"/>
  <c r="G213" i="48" s="1"/>
  <c r="G214" i="48" s="1"/>
  <c r="G50" i="48"/>
  <c r="G47" i="48"/>
  <c r="H47" i="48" s="1"/>
  <c r="I47" i="48" s="1"/>
  <c r="J47" i="48" s="1"/>
  <c r="K45" i="48"/>
  <c r="L45" i="48" s="1"/>
  <c r="M45" i="48" s="1"/>
  <c r="N45" i="48" s="1"/>
  <c r="O45" i="48" s="1"/>
  <c r="P45" i="48" s="1"/>
  <c r="Q45" i="48" s="1"/>
  <c r="R45" i="48" s="1"/>
  <c r="S45" i="48" s="1"/>
  <c r="T45" i="48" s="1"/>
  <c r="U45" i="48" s="1"/>
  <c r="V45" i="48" s="1"/>
  <c r="W45" i="48" s="1"/>
  <c r="X45" i="48" s="1"/>
  <c r="Y45" i="48" s="1"/>
  <c r="Z45" i="48" s="1"/>
  <c r="AA45" i="48" s="1"/>
  <c r="AB45" i="48" s="1"/>
  <c r="AC45" i="48" s="1"/>
  <c r="AD45" i="48" s="1"/>
  <c r="AE45" i="48" s="1"/>
  <c r="AF45" i="48" s="1"/>
  <c r="AG45" i="48" s="1"/>
  <c r="AH45" i="48" s="1"/>
  <c r="AI45" i="48" s="1"/>
  <c r="AJ45" i="48" s="1"/>
  <c r="AK45" i="48" s="1"/>
  <c r="G45" i="48"/>
  <c r="H45" i="48" s="1"/>
  <c r="I45" i="48" s="1"/>
  <c r="J45" i="48" s="1"/>
  <c r="K44" i="48" s="1"/>
  <c r="K205" i="48" s="1"/>
  <c r="K43" i="48"/>
  <c r="L43" i="48" s="1"/>
  <c r="M43" i="48" s="1"/>
  <c r="N43" i="48" s="1"/>
  <c r="O43" i="48" s="1"/>
  <c r="P43" i="48" s="1"/>
  <c r="Q43" i="48" s="1"/>
  <c r="R43" i="48" s="1"/>
  <c r="S43" i="48" s="1"/>
  <c r="T43" i="48" s="1"/>
  <c r="U43" i="48" s="1"/>
  <c r="V43" i="48" s="1"/>
  <c r="W43" i="48" s="1"/>
  <c r="X43" i="48" s="1"/>
  <c r="Y43" i="48" s="1"/>
  <c r="Z43" i="48" s="1"/>
  <c r="AA43" i="48" s="1"/>
  <c r="AB43" i="48" s="1"/>
  <c r="AC43" i="48" s="1"/>
  <c r="AD43" i="48" s="1"/>
  <c r="AE43" i="48" s="1"/>
  <c r="AF43" i="48" s="1"/>
  <c r="AG43" i="48" s="1"/>
  <c r="AH43" i="48" s="1"/>
  <c r="AI43" i="48" s="1"/>
  <c r="AJ43" i="48" s="1"/>
  <c r="AK43" i="48" s="1"/>
  <c r="G43" i="48"/>
  <c r="H43" i="48" s="1"/>
  <c r="I43" i="48" s="1"/>
  <c r="J43" i="48" s="1"/>
  <c r="J41" i="48"/>
  <c r="K41" i="48" s="1"/>
  <c r="L41" i="48" s="1"/>
  <c r="M41" i="48" s="1"/>
  <c r="N41" i="48" s="1"/>
  <c r="O41" i="48" s="1"/>
  <c r="P41" i="48" s="1"/>
  <c r="Q41" i="48" s="1"/>
  <c r="R41" i="48" s="1"/>
  <c r="S41" i="48" s="1"/>
  <c r="T41" i="48" s="1"/>
  <c r="U41" i="48" s="1"/>
  <c r="V41" i="48" s="1"/>
  <c r="W41" i="48" s="1"/>
  <c r="X41" i="48" s="1"/>
  <c r="Y41" i="48" s="1"/>
  <c r="Z41" i="48" s="1"/>
  <c r="AA41" i="48" s="1"/>
  <c r="AB41" i="48" s="1"/>
  <c r="AC41" i="48" s="1"/>
  <c r="AD41" i="48" s="1"/>
  <c r="AE41" i="48" s="1"/>
  <c r="AF41" i="48" s="1"/>
  <c r="AG41" i="48" s="1"/>
  <c r="AH41" i="48" s="1"/>
  <c r="AI41" i="48" s="1"/>
  <c r="AJ41" i="48" s="1"/>
  <c r="AK41" i="48" s="1"/>
  <c r="G41" i="48"/>
  <c r="H41" i="48" s="1"/>
  <c r="I41" i="48" s="1"/>
  <c r="M39" i="48"/>
  <c r="N39" i="48" s="1"/>
  <c r="O39" i="48" s="1"/>
  <c r="P39" i="48" s="1"/>
  <c r="Q39" i="48" s="1"/>
  <c r="R39" i="48" s="1"/>
  <c r="S39" i="48" s="1"/>
  <c r="T39" i="48" s="1"/>
  <c r="U39" i="48" s="1"/>
  <c r="V39" i="48" s="1"/>
  <c r="W39" i="48" s="1"/>
  <c r="X39" i="48" s="1"/>
  <c r="Y39" i="48" s="1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AK39" i="48" s="1"/>
  <c r="I39" i="48"/>
  <c r="J39" i="48" s="1"/>
  <c r="K39" i="48" s="1"/>
  <c r="L39" i="48" s="1"/>
  <c r="G39" i="48"/>
  <c r="H39" i="48" s="1"/>
  <c r="H37" i="48"/>
  <c r="I37" i="48" s="1"/>
  <c r="J37" i="48" s="1"/>
  <c r="G37" i="48"/>
  <c r="H35" i="48"/>
  <c r="I35" i="48" s="1"/>
  <c r="J35" i="48" s="1"/>
  <c r="K35" i="48" s="1"/>
  <c r="L35" i="48" s="1"/>
  <c r="M35" i="48" s="1"/>
  <c r="N35" i="48" s="1"/>
  <c r="O35" i="48" s="1"/>
  <c r="P35" i="48" s="1"/>
  <c r="Q35" i="48" s="1"/>
  <c r="R35" i="48" s="1"/>
  <c r="S35" i="48" s="1"/>
  <c r="T35" i="48" s="1"/>
  <c r="U35" i="48" s="1"/>
  <c r="V35" i="48" s="1"/>
  <c r="W35" i="48" s="1"/>
  <c r="X35" i="48" s="1"/>
  <c r="Y35" i="48" s="1"/>
  <c r="Z35" i="48" s="1"/>
  <c r="AA35" i="48" s="1"/>
  <c r="AB35" i="48" s="1"/>
  <c r="AC35" i="48" s="1"/>
  <c r="AD35" i="48" s="1"/>
  <c r="AE35" i="48" s="1"/>
  <c r="AF35" i="48" s="1"/>
  <c r="AG35" i="48" s="1"/>
  <c r="AH35" i="48" s="1"/>
  <c r="AI35" i="48" s="1"/>
  <c r="AJ35" i="48" s="1"/>
  <c r="AK35" i="48" s="1"/>
  <c r="G35" i="48"/>
  <c r="G33" i="48"/>
  <c r="H33" i="48" s="1"/>
  <c r="I33" i="48" s="1"/>
  <c r="J33" i="48" s="1"/>
  <c r="K32" i="48" s="1"/>
  <c r="K193" i="48" s="1"/>
  <c r="H31" i="48"/>
  <c r="I31" i="48" s="1"/>
  <c r="J31" i="48" s="1"/>
  <c r="K31" i="48" s="1"/>
  <c r="L31" i="48" s="1"/>
  <c r="M31" i="48" s="1"/>
  <c r="N31" i="48" s="1"/>
  <c r="O31" i="48" s="1"/>
  <c r="P31" i="48" s="1"/>
  <c r="Q31" i="48" s="1"/>
  <c r="R31" i="48" s="1"/>
  <c r="S31" i="48" s="1"/>
  <c r="G31" i="48"/>
  <c r="N29" i="48"/>
  <c r="O29" i="48" s="1"/>
  <c r="P29" i="48" s="1"/>
  <c r="Q29" i="48" s="1"/>
  <c r="R29" i="48" s="1"/>
  <c r="S29" i="48" s="1"/>
  <c r="J29" i="48"/>
  <c r="K29" i="48" s="1"/>
  <c r="L29" i="48" s="1"/>
  <c r="M29" i="48" s="1"/>
  <c r="G29" i="48"/>
  <c r="H29" i="48" s="1"/>
  <c r="I29" i="48" s="1"/>
  <c r="G27" i="48"/>
  <c r="H27" i="48" s="1"/>
  <c r="I27" i="48" s="1"/>
  <c r="J27" i="48" s="1"/>
  <c r="K27" i="48" s="1"/>
  <c r="L27" i="48" s="1"/>
  <c r="M27" i="48" s="1"/>
  <c r="N27" i="48" s="1"/>
  <c r="O27" i="48" s="1"/>
  <c r="P27" i="48" s="1"/>
  <c r="J25" i="48"/>
  <c r="K25" i="48" s="1"/>
  <c r="L25" i="48" s="1"/>
  <c r="M25" i="48" s="1"/>
  <c r="N25" i="48" s="1"/>
  <c r="O25" i="48" s="1"/>
  <c r="P25" i="48" s="1"/>
  <c r="Q25" i="48" s="1"/>
  <c r="G25" i="48"/>
  <c r="H25" i="48" s="1"/>
  <c r="I25" i="48" s="1"/>
  <c r="O23" i="48"/>
  <c r="P23" i="48" s="1"/>
  <c r="Q23" i="48" s="1"/>
  <c r="K23" i="48"/>
  <c r="L23" i="48" s="1"/>
  <c r="M23" i="48" s="1"/>
  <c r="N23" i="48" s="1"/>
  <c r="G23" i="48"/>
  <c r="H23" i="48" s="1"/>
  <c r="I23" i="48" s="1"/>
  <c r="J23" i="48" s="1"/>
  <c r="G21" i="48"/>
  <c r="H21" i="48" s="1"/>
  <c r="I21" i="48" s="1"/>
  <c r="J21" i="48" s="1"/>
  <c r="K21" i="48" s="1"/>
  <c r="L21" i="48" s="1"/>
  <c r="M21" i="48" s="1"/>
  <c r="N21" i="48" s="1"/>
  <c r="O21" i="48" s="1"/>
  <c r="P21" i="48" s="1"/>
  <c r="AB20" i="48"/>
  <c r="AB181" i="48" s="1"/>
  <c r="M19" i="48"/>
  <c r="N19" i="48" s="1"/>
  <c r="O19" i="48" s="1"/>
  <c r="P19" i="48" s="1"/>
  <c r="Q19" i="48" s="1"/>
  <c r="R19" i="48" s="1"/>
  <c r="S19" i="48" s="1"/>
  <c r="T19" i="48" s="1"/>
  <c r="U19" i="48" s="1"/>
  <c r="V19" i="48" s="1"/>
  <c r="W19" i="48" s="1"/>
  <c r="X19" i="48" s="1"/>
  <c r="Y19" i="48" s="1"/>
  <c r="Z19" i="48" s="1"/>
  <c r="AA19" i="48" s="1"/>
  <c r="AB19" i="48" s="1"/>
  <c r="AC19" i="48" s="1"/>
  <c r="AD19" i="48" s="1"/>
  <c r="AE19" i="48" s="1"/>
  <c r="AF19" i="48" s="1"/>
  <c r="AG19" i="48" s="1"/>
  <c r="I19" i="48"/>
  <c r="J19" i="48" s="1"/>
  <c r="K19" i="48" s="1"/>
  <c r="L19" i="48" s="1"/>
  <c r="G19" i="48"/>
  <c r="H19" i="48" s="1"/>
  <c r="G17" i="48"/>
  <c r="H17" i="48" s="1"/>
  <c r="I17" i="48" s="1"/>
  <c r="J17" i="48" s="1"/>
  <c r="K17" i="48" s="1"/>
  <c r="L17" i="48" s="1"/>
  <c r="M17" i="48" s="1"/>
  <c r="N17" i="48" s="1"/>
  <c r="O17" i="48" s="1"/>
  <c r="P17" i="48" s="1"/>
  <c r="Q17" i="48" s="1"/>
  <c r="R17" i="48" s="1"/>
  <c r="S17" i="48" s="1"/>
  <c r="T17" i="48" s="1"/>
  <c r="G15" i="48"/>
  <c r="H15" i="48" s="1"/>
  <c r="I15" i="48" s="1"/>
  <c r="J15" i="48" s="1"/>
  <c r="K15" i="48" s="1"/>
  <c r="L15" i="48" s="1"/>
  <c r="I13" i="48"/>
  <c r="J13" i="48" s="1"/>
  <c r="K13" i="48" s="1"/>
  <c r="L13" i="48" s="1"/>
  <c r="M13" i="48" s="1"/>
  <c r="N13" i="48" s="1"/>
  <c r="O13" i="48" s="1"/>
  <c r="P13" i="48" s="1"/>
  <c r="Q13" i="48" s="1"/>
  <c r="R13" i="48" s="1"/>
  <c r="S13" i="48" s="1"/>
  <c r="T13" i="48" s="1"/>
  <c r="U13" i="48" s="1"/>
  <c r="V13" i="48" s="1"/>
  <c r="W13" i="48" s="1"/>
  <c r="G13" i="48"/>
  <c r="H13" i="48" s="1"/>
  <c r="W12" i="48"/>
  <c r="W173" i="48" s="1"/>
  <c r="H11" i="48"/>
  <c r="I11" i="48" s="1"/>
  <c r="J11" i="48" s="1"/>
  <c r="K11" i="48" s="1"/>
  <c r="L11" i="48" s="1"/>
  <c r="M11" i="48" s="1"/>
  <c r="N11" i="48" s="1"/>
  <c r="O11" i="48" s="1"/>
  <c r="P11" i="48" s="1"/>
  <c r="Q11" i="48" s="1"/>
  <c r="G11" i="48"/>
  <c r="H9" i="48"/>
  <c r="I9" i="48" s="1"/>
  <c r="J9" i="48" s="1"/>
  <c r="K9" i="48" s="1"/>
  <c r="L9" i="48" s="1"/>
  <c r="M9" i="48" s="1"/>
  <c r="N9" i="48" s="1"/>
  <c r="O9" i="48" s="1"/>
  <c r="P9" i="48" s="1"/>
  <c r="G9" i="48"/>
  <c r="P61" i="48" l="1"/>
  <c r="P221" i="48" s="1"/>
  <c r="P62" i="48"/>
  <c r="Q62" i="48" s="1"/>
  <c r="R62" i="48" s="1"/>
  <c r="X12" i="48"/>
  <c r="X173" i="48" s="1"/>
  <c r="R24" i="48"/>
  <c r="R185" i="48" s="1"/>
  <c r="R25" i="48"/>
  <c r="S25" i="48" s="1"/>
  <c r="T25" i="48" s="1"/>
  <c r="U25" i="48" s="1"/>
  <c r="V25" i="48" s="1"/>
  <c r="W25" i="48" s="1"/>
  <c r="X25" i="48" s="1"/>
  <c r="Y25" i="48" s="1"/>
  <c r="Z25" i="48" s="1"/>
  <c r="AA25" i="48" s="1"/>
  <c r="AB25" i="48" s="1"/>
  <c r="AC25" i="48" s="1"/>
  <c r="Q8" i="48"/>
  <c r="R10" i="48"/>
  <c r="R171" i="48" s="1"/>
  <c r="AH19" i="48"/>
  <c r="AI19" i="48" s="1"/>
  <c r="AJ19" i="48" s="1"/>
  <c r="AK19" i="48" s="1"/>
  <c r="AH18" i="48"/>
  <c r="AH179" i="48" s="1"/>
  <c r="Q27" i="48"/>
  <c r="Q26" i="48"/>
  <c r="Q187" i="48" s="1"/>
  <c r="K46" i="48"/>
  <c r="K47" i="48" s="1"/>
  <c r="L47" i="48" s="1"/>
  <c r="M47" i="48" s="1"/>
  <c r="N47" i="48" s="1"/>
  <c r="O47" i="48" s="1"/>
  <c r="P47" i="48" s="1"/>
  <c r="Q47" i="48" s="1"/>
  <c r="R47" i="48" s="1"/>
  <c r="S47" i="48" s="1"/>
  <c r="T47" i="48" s="1"/>
  <c r="U47" i="48" s="1"/>
  <c r="V47" i="48" s="1"/>
  <c r="W47" i="48" s="1"/>
  <c r="X47" i="48" s="1"/>
  <c r="Y47" i="48" s="1"/>
  <c r="Z47" i="48" s="1"/>
  <c r="AA47" i="48" s="1"/>
  <c r="AB47" i="48" s="1"/>
  <c r="AC47" i="48" s="1"/>
  <c r="AD47" i="48" s="1"/>
  <c r="T60" i="48"/>
  <c r="U60" i="48" s="1"/>
  <c r="V60" i="48" s="1"/>
  <c r="W60" i="48" s="1"/>
  <c r="X60" i="48" s="1"/>
  <c r="Y60" i="48" s="1"/>
  <c r="Z60" i="48" s="1"/>
  <c r="AA60" i="48" s="1"/>
  <c r="AB60" i="48" s="1"/>
  <c r="AC60" i="48" s="1"/>
  <c r="AD60" i="48" s="1"/>
  <c r="T59" i="48"/>
  <c r="T219" i="48" s="1"/>
  <c r="M14" i="48"/>
  <c r="M15" i="48" s="1"/>
  <c r="N15" i="48" s="1"/>
  <c r="O15" i="48" s="1"/>
  <c r="P15" i="48" s="1"/>
  <c r="Q15" i="48" s="1"/>
  <c r="R15" i="48" s="1"/>
  <c r="S15" i="48" s="1"/>
  <c r="T15" i="48" s="1"/>
  <c r="U15" i="48" s="1"/>
  <c r="V15" i="48" s="1"/>
  <c r="W15" i="48" s="1"/>
  <c r="X15" i="48" s="1"/>
  <c r="Y15" i="48" s="1"/>
  <c r="Z15" i="48" s="1"/>
  <c r="AA15" i="48" s="1"/>
  <c r="T31" i="48"/>
  <c r="T30" i="48"/>
  <c r="P58" i="48"/>
  <c r="P57" i="48"/>
  <c r="P217" i="48" s="1"/>
  <c r="R23" i="48"/>
  <c r="S23" i="48" s="1"/>
  <c r="T23" i="48" s="1"/>
  <c r="U23" i="48" s="1"/>
  <c r="V23" i="48" s="1"/>
  <c r="W23" i="48" s="1"/>
  <c r="X23" i="48" s="1"/>
  <c r="Y23" i="48" s="1"/>
  <c r="Z23" i="48" s="1"/>
  <c r="AA23" i="48" s="1"/>
  <c r="AB23" i="48" s="1"/>
  <c r="AC23" i="48" s="1"/>
  <c r="R22" i="48"/>
  <c r="R183" i="48" s="1"/>
  <c r="K33" i="48"/>
  <c r="G211" i="48"/>
  <c r="G212" i="48" s="1"/>
  <c r="H50" i="48"/>
  <c r="P97" i="48"/>
  <c r="P237" i="48" s="1"/>
  <c r="L131" i="48"/>
  <c r="L271" i="48" s="1"/>
  <c r="L272" i="48" s="1"/>
  <c r="M272" i="48" s="1"/>
  <c r="N272" i="48" s="1"/>
  <c r="O272" i="48" s="1"/>
  <c r="P272" i="48" s="1"/>
  <c r="Q272" i="48" s="1"/>
  <c r="R272" i="48" s="1"/>
  <c r="L132" i="48"/>
  <c r="M132" i="48" s="1"/>
  <c r="N132" i="48" s="1"/>
  <c r="O132" i="48" s="1"/>
  <c r="P132" i="48" s="1"/>
  <c r="Q132" i="48" s="1"/>
  <c r="R132" i="48" s="1"/>
  <c r="M135" i="48"/>
  <c r="M136" i="48" s="1"/>
  <c r="N136" i="48" s="1"/>
  <c r="O136" i="48" s="1"/>
  <c r="P136" i="48" s="1"/>
  <c r="Q136" i="48" s="1"/>
  <c r="R136" i="48" s="1"/>
  <c r="L145" i="48"/>
  <c r="L285" i="48" s="1"/>
  <c r="L286" i="48" s="1"/>
  <c r="M286" i="48" s="1"/>
  <c r="N286" i="48" s="1"/>
  <c r="O286" i="48" s="1"/>
  <c r="P286" i="48" s="1"/>
  <c r="Q286" i="48" s="1"/>
  <c r="R286" i="48" s="1"/>
  <c r="M147" i="48"/>
  <c r="M148" i="48"/>
  <c r="N148" i="48" s="1"/>
  <c r="O148" i="48" s="1"/>
  <c r="P148" i="48" s="1"/>
  <c r="Q148" i="48" s="1"/>
  <c r="R148" i="48" s="1"/>
  <c r="S148" i="48" s="1"/>
  <c r="R172" i="48"/>
  <c r="M149" i="48"/>
  <c r="M289" i="48" s="1"/>
  <c r="J241" i="48"/>
  <c r="J242" i="48" s="1"/>
  <c r="K242" i="48" s="1"/>
  <c r="L242" i="48" s="1"/>
  <c r="K36" i="48"/>
  <c r="K197" i="48" s="1"/>
  <c r="I213" i="48"/>
  <c r="J52" i="48"/>
  <c r="J101" i="48"/>
  <c r="J102" i="48"/>
  <c r="K102" i="48" s="1"/>
  <c r="L102" i="48" s="1"/>
  <c r="K63" i="48"/>
  <c r="K223" i="48" s="1"/>
  <c r="K224" i="48" s="1"/>
  <c r="L224" i="48" s="1"/>
  <c r="M224" i="48" s="1"/>
  <c r="N224" i="48" s="1"/>
  <c r="O224" i="48" s="1"/>
  <c r="P224" i="48" s="1"/>
  <c r="Q224" i="48" s="1"/>
  <c r="R224" i="48" s="1"/>
  <c r="S224" i="48" s="1"/>
  <c r="T224" i="48" s="1"/>
  <c r="U224" i="48" s="1"/>
  <c r="V224" i="48" s="1"/>
  <c r="W224" i="48" s="1"/>
  <c r="X224" i="48" s="1"/>
  <c r="Y224" i="48" s="1"/>
  <c r="Z224" i="48" s="1"/>
  <c r="AA224" i="48" s="1"/>
  <c r="AB224" i="48" s="1"/>
  <c r="AC224" i="48" s="1"/>
  <c r="AD224" i="48" s="1"/>
  <c r="AE224" i="48" s="1"/>
  <c r="S134" i="48"/>
  <c r="S133" i="48"/>
  <c r="S273" i="48" s="1"/>
  <c r="M137" i="48"/>
  <c r="M138" i="48" s="1"/>
  <c r="N138" i="48" s="1"/>
  <c r="O138" i="48" s="1"/>
  <c r="P138" i="48" s="1"/>
  <c r="Q138" i="48" s="1"/>
  <c r="R138" i="48" s="1"/>
  <c r="M139" i="48"/>
  <c r="M279" i="48" s="1"/>
  <c r="L141" i="48"/>
  <c r="L281" i="48" s="1"/>
  <c r="L282" i="48" s="1"/>
  <c r="M282" i="48" s="1"/>
  <c r="N282" i="48" s="1"/>
  <c r="O282" i="48" s="1"/>
  <c r="P282" i="48" s="1"/>
  <c r="Q282" i="48" s="1"/>
  <c r="R282" i="48" s="1"/>
  <c r="S282" i="48" s="1"/>
  <c r="T282" i="48" s="1"/>
  <c r="U282" i="48" s="1"/>
  <c r="V282" i="48" s="1"/>
  <c r="W282" i="48" s="1"/>
  <c r="X282" i="48" s="1"/>
  <c r="Y282" i="48" s="1"/>
  <c r="Z282" i="48" s="1"/>
  <c r="AA282" i="48" s="1"/>
  <c r="AB282" i="48" s="1"/>
  <c r="AC282" i="48" s="1"/>
  <c r="AD282" i="48" s="1"/>
  <c r="AE282" i="48" s="1"/>
  <c r="AF282" i="48" s="1"/>
  <c r="R184" i="48"/>
  <c r="S184" i="48" s="1"/>
  <c r="T184" i="48" s="1"/>
  <c r="U184" i="48" s="1"/>
  <c r="V184" i="48" s="1"/>
  <c r="W184" i="48" s="1"/>
  <c r="X184" i="48" s="1"/>
  <c r="Y184" i="48" s="1"/>
  <c r="Z184" i="48" s="1"/>
  <c r="AA184" i="48" s="1"/>
  <c r="AB184" i="48" s="1"/>
  <c r="AC184" i="48" s="1"/>
  <c r="H213" i="48"/>
  <c r="H214" i="48" s="1"/>
  <c r="P218" i="48"/>
  <c r="K107" i="48"/>
  <c r="K108" i="48" s="1"/>
  <c r="L108" i="48" s="1"/>
  <c r="M108" i="48" s="1"/>
  <c r="N108" i="48" s="1"/>
  <c r="O108" i="48" s="1"/>
  <c r="P108" i="48" s="1"/>
  <c r="Q108" i="48" s="1"/>
  <c r="R108" i="48" s="1"/>
  <c r="S108" i="48" s="1"/>
  <c r="T108" i="48" s="1"/>
  <c r="U108" i="48" s="1"/>
  <c r="V108" i="48" s="1"/>
  <c r="W108" i="48" s="1"/>
  <c r="X108" i="48" s="1"/>
  <c r="Y108" i="48" s="1"/>
  <c r="Z108" i="48" s="1"/>
  <c r="AA108" i="48" s="1"/>
  <c r="AB108" i="48" s="1"/>
  <c r="AC108" i="48" s="1"/>
  <c r="AD108" i="48" s="1"/>
  <c r="AE108" i="48" s="1"/>
  <c r="AF108" i="48" s="1"/>
  <c r="AG108" i="48" s="1"/>
  <c r="AH108" i="48" s="1"/>
  <c r="AI108" i="48" s="1"/>
  <c r="AJ108" i="48" s="1"/>
  <c r="AK108" i="48" s="1"/>
  <c r="L130" i="48"/>
  <c r="M130" i="48" s="1"/>
  <c r="N130" i="48" s="1"/>
  <c r="O130" i="48" s="1"/>
  <c r="P130" i="48" s="1"/>
  <c r="Q130" i="48" s="1"/>
  <c r="R130" i="48" s="1"/>
  <c r="L144" i="48"/>
  <c r="M144" i="48" s="1"/>
  <c r="N144" i="48" s="1"/>
  <c r="O144" i="48" s="1"/>
  <c r="P144" i="48" s="1"/>
  <c r="Q144" i="48" s="1"/>
  <c r="R144" i="48" s="1"/>
  <c r="S144" i="48" s="1"/>
  <c r="R186" i="48"/>
  <c r="S186" i="48" s="1"/>
  <c r="T186" i="48" s="1"/>
  <c r="U186" i="48" s="1"/>
  <c r="V186" i="48" s="1"/>
  <c r="W186" i="48" s="1"/>
  <c r="X186" i="48" s="1"/>
  <c r="Y186" i="48" s="1"/>
  <c r="Z186" i="48" s="1"/>
  <c r="AA186" i="48" s="1"/>
  <c r="AB186" i="48" s="1"/>
  <c r="AC186" i="48" s="1"/>
  <c r="K209" i="48"/>
  <c r="K210" i="48" s="1"/>
  <c r="L210" i="48" s="1"/>
  <c r="M210" i="48" s="1"/>
  <c r="N210" i="48" s="1"/>
  <c r="O210" i="48" s="1"/>
  <c r="P210" i="48" s="1"/>
  <c r="Q210" i="48" s="1"/>
  <c r="R210" i="48" s="1"/>
  <c r="S210" i="48" s="1"/>
  <c r="T210" i="48" s="1"/>
  <c r="U210" i="48" s="1"/>
  <c r="V210" i="48" s="1"/>
  <c r="W210" i="48" s="1"/>
  <c r="X210" i="48" s="1"/>
  <c r="Y210" i="48" s="1"/>
  <c r="Z210" i="48" s="1"/>
  <c r="AA210" i="48" s="1"/>
  <c r="AB210" i="48" s="1"/>
  <c r="AC210" i="48" s="1"/>
  <c r="AD210" i="48" s="1"/>
  <c r="K194" i="48"/>
  <c r="I170" i="48"/>
  <c r="J170" i="48" s="1"/>
  <c r="K170" i="48" s="1"/>
  <c r="L170" i="48" s="1"/>
  <c r="M170" i="48" s="1"/>
  <c r="N170" i="48" s="1"/>
  <c r="O170" i="48" s="1"/>
  <c r="P170" i="48" s="1"/>
  <c r="I174" i="48"/>
  <c r="J174" i="48" s="1"/>
  <c r="K174" i="48" s="1"/>
  <c r="L174" i="48" s="1"/>
  <c r="H176" i="48"/>
  <c r="I176" i="48" s="1"/>
  <c r="J176" i="48" s="1"/>
  <c r="K176" i="48" s="1"/>
  <c r="L176" i="48" s="1"/>
  <c r="K198" i="48"/>
  <c r="L198" i="48" s="1"/>
  <c r="M198" i="48" s="1"/>
  <c r="N198" i="48" s="1"/>
  <c r="O198" i="48" s="1"/>
  <c r="P198" i="48" s="1"/>
  <c r="Q198" i="48" s="1"/>
  <c r="R198" i="48" s="1"/>
  <c r="S198" i="48" s="1"/>
  <c r="T198" i="48" s="1"/>
  <c r="U198" i="48" s="1"/>
  <c r="V198" i="48" s="1"/>
  <c r="W198" i="48" s="1"/>
  <c r="X198" i="48" s="1"/>
  <c r="Y198" i="48" s="1"/>
  <c r="Z198" i="48" s="1"/>
  <c r="AA198" i="48" s="1"/>
  <c r="AB198" i="48" s="1"/>
  <c r="AC198" i="48" s="1"/>
  <c r="AD198" i="48" s="1"/>
  <c r="AE198" i="48" s="1"/>
  <c r="AF198" i="48" s="1"/>
  <c r="AG198" i="48" s="1"/>
  <c r="AH198" i="48" s="1"/>
  <c r="AI198" i="48" s="1"/>
  <c r="AJ198" i="48" s="1"/>
  <c r="AK198" i="48" s="1"/>
  <c r="I180" i="48"/>
  <c r="J180" i="48" s="1"/>
  <c r="K180" i="48" s="1"/>
  <c r="L180" i="48" s="1"/>
  <c r="M180" i="48" s="1"/>
  <c r="N180" i="48" s="1"/>
  <c r="O180" i="48" s="1"/>
  <c r="P180" i="48" s="1"/>
  <c r="Q180" i="48" s="1"/>
  <c r="R180" i="48" s="1"/>
  <c r="S180" i="48" s="1"/>
  <c r="T180" i="48" s="1"/>
  <c r="U180" i="48" s="1"/>
  <c r="V180" i="48" s="1"/>
  <c r="W180" i="48" s="1"/>
  <c r="X180" i="48" s="1"/>
  <c r="Y180" i="48" s="1"/>
  <c r="Z180" i="48" s="1"/>
  <c r="AA180" i="48" s="1"/>
  <c r="AB180" i="48" s="1"/>
  <c r="AC180" i="48" s="1"/>
  <c r="AD180" i="48" s="1"/>
  <c r="AE180" i="48" s="1"/>
  <c r="AF180" i="48" s="1"/>
  <c r="AG180" i="48" s="1"/>
  <c r="AH180" i="48" s="1"/>
  <c r="AI180" i="48" s="1"/>
  <c r="AJ180" i="48" s="1"/>
  <c r="AK180" i="48" s="1"/>
  <c r="K207" i="48"/>
  <c r="K208" i="48" s="1"/>
  <c r="L208" i="48" s="1"/>
  <c r="M208" i="48" s="1"/>
  <c r="N208" i="48" s="1"/>
  <c r="O208" i="48" s="1"/>
  <c r="P208" i="48" s="1"/>
  <c r="Q208" i="48" s="1"/>
  <c r="R208" i="48" s="1"/>
  <c r="S208" i="48" s="1"/>
  <c r="T208" i="48" s="1"/>
  <c r="U208" i="48" s="1"/>
  <c r="V208" i="48" s="1"/>
  <c r="W208" i="48" s="1"/>
  <c r="X208" i="48" s="1"/>
  <c r="Y208" i="48" s="1"/>
  <c r="Z208" i="48" s="1"/>
  <c r="AA208" i="48" s="1"/>
  <c r="AB208" i="48" s="1"/>
  <c r="AC208" i="48" s="1"/>
  <c r="AD208" i="48" s="1"/>
  <c r="I188" i="48"/>
  <c r="J188" i="48" s="1"/>
  <c r="K188" i="48" s="1"/>
  <c r="L188" i="48" s="1"/>
  <c r="M188" i="48" s="1"/>
  <c r="N188" i="48" s="1"/>
  <c r="O188" i="48" s="1"/>
  <c r="P188" i="48" s="1"/>
  <c r="Q188" i="48" s="1"/>
  <c r="K206" i="48"/>
  <c r="L206" i="48" s="1"/>
  <c r="M206" i="48" s="1"/>
  <c r="N206" i="48" s="1"/>
  <c r="O206" i="48" s="1"/>
  <c r="P206" i="48" s="1"/>
  <c r="Q206" i="48" s="1"/>
  <c r="R206" i="48" s="1"/>
  <c r="S206" i="48" s="1"/>
  <c r="T206" i="48" s="1"/>
  <c r="U206" i="48" s="1"/>
  <c r="V206" i="48" s="1"/>
  <c r="W206" i="48" s="1"/>
  <c r="X206" i="48" s="1"/>
  <c r="Y206" i="48" s="1"/>
  <c r="Z206" i="48" s="1"/>
  <c r="AA206" i="48" s="1"/>
  <c r="AB206" i="48" s="1"/>
  <c r="AC206" i="48" s="1"/>
  <c r="AD206" i="48" s="1"/>
  <c r="AE206" i="48" s="1"/>
  <c r="AF206" i="48" s="1"/>
  <c r="AG206" i="48" s="1"/>
  <c r="AH206" i="48" s="1"/>
  <c r="AI206" i="48" s="1"/>
  <c r="AJ206" i="48" s="1"/>
  <c r="AK206" i="48" s="1"/>
  <c r="T220" i="48"/>
  <c r="U220" i="48" s="1"/>
  <c r="V220" i="48" s="1"/>
  <c r="W220" i="48" s="1"/>
  <c r="X220" i="48" s="1"/>
  <c r="Y220" i="48" s="1"/>
  <c r="Z220" i="48" s="1"/>
  <c r="AA220" i="48" s="1"/>
  <c r="AB220" i="48" s="1"/>
  <c r="AC220" i="48" s="1"/>
  <c r="AD220" i="48" s="1"/>
  <c r="I222" i="48"/>
  <c r="J222" i="48" s="1"/>
  <c r="K222" i="48" s="1"/>
  <c r="L222" i="48" s="1"/>
  <c r="M222" i="48" s="1"/>
  <c r="N222" i="48" s="1"/>
  <c r="O222" i="48" s="1"/>
  <c r="P222" i="48" s="1"/>
  <c r="Q222" i="48" s="1"/>
  <c r="R222" i="48" s="1"/>
  <c r="H192" i="48"/>
  <c r="I192" i="48" s="1"/>
  <c r="J192" i="48" s="1"/>
  <c r="K192" i="48" s="1"/>
  <c r="L192" i="48" s="1"/>
  <c r="M192" i="48" s="1"/>
  <c r="N192" i="48" s="1"/>
  <c r="O192" i="48" s="1"/>
  <c r="P192" i="48" s="1"/>
  <c r="Q192" i="48" s="1"/>
  <c r="R192" i="48" s="1"/>
  <c r="S192" i="48" s="1"/>
  <c r="H202" i="48"/>
  <c r="I202" i="48" s="1"/>
  <c r="J202" i="48" s="1"/>
  <c r="K202" i="48" s="1"/>
  <c r="L202" i="48" s="1"/>
  <c r="M202" i="48" s="1"/>
  <c r="N202" i="48" s="1"/>
  <c r="O202" i="48" s="1"/>
  <c r="P202" i="48" s="1"/>
  <c r="Q202" i="48" s="1"/>
  <c r="R202" i="48" s="1"/>
  <c r="S202" i="48" s="1"/>
  <c r="T202" i="48" s="1"/>
  <c r="U202" i="48" s="1"/>
  <c r="V202" i="48" s="1"/>
  <c r="W202" i="48" s="1"/>
  <c r="X202" i="48" s="1"/>
  <c r="Y202" i="48" s="1"/>
  <c r="Z202" i="48" s="1"/>
  <c r="AA202" i="48" s="1"/>
  <c r="AB202" i="48" s="1"/>
  <c r="AC202" i="48" s="1"/>
  <c r="AD202" i="48" s="1"/>
  <c r="AE202" i="48" s="1"/>
  <c r="AF202" i="48" s="1"/>
  <c r="AG202" i="48" s="1"/>
  <c r="AH202" i="48" s="1"/>
  <c r="AI202" i="48" s="1"/>
  <c r="AJ202" i="48" s="1"/>
  <c r="AK202" i="48" s="1"/>
  <c r="H216" i="48"/>
  <c r="I216" i="48" s="1"/>
  <c r="J216" i="48" s="1"/>
  <c r="K216" i="48" s="1"/>
  <c r="L216" i="48" s="1"/>
  <c r="M216" i="48" s="1"/>
  <c r="N216" i="48" s="1"/>
  <c r="O216" i="48" s="1"/>
  <c r="P216" i="48" s="1"/>
  <c r="Q216" i="48" s="1"/>
  <c r="R216" i="48" s="1"/>
  <c r="S216" i="48" s="1"/>
  <c r="T216" i="48" s="1"/>
  <c r="U216" i="48" s="1"/>
  <c r="V216" i="48" s="1"/>
  <c r="W216" i="48" s="1"/>
  <c r="X216" i="48" s="1"/>
  <c r="Y216" i="48" s="1"/>
  <c r="Z216" i="48" s="1"/>
  <c r="AA216" i="48" s="1"/>
  <c r="AB216" i="48" s="1"/>
  <c r="AC216" i="48" s="1"/>
  <c r="AD216" i="48" s="1"/>
  <c r="AE216" i="48" s="1"/>
  <c r="AF216" i="48" s="1"/>
  <c r="AG216" i="48" s="1"/>
  <c r="AH216" i="48" s="1"/>
  <c r="AI216" i="48" s="1"/>
  <c r="AJ216" i="48" s="1"/>
  <c r="AK216" i="48" s="1"/>
  <c r="H200" i="48"/>
  <c r="I200" i="48" s="1"/>
  <c r="J200" i="48" s="1"/>
  <c r="K200" i="48" s="1"/>
  <c r="L200" i="48" s="1"/>
  <c r="M200" i="48" s="1"/>
  <c r="N200" i="48" s="1"/>
  <c r="O200" i="48" s="1"/>
  <c r="P200" i="48" s="1"/>
  <c r="Q200" i="48" s="1"/>
  <c r="R200" i="48" s="1"/>
  <c r="S200" i="48" s="1"/>
  <c r="T200" i="48" s="1"/>
  <c r="U200" i="48" s="1"/>
  <c r="V200" i="48" s="1"/>
  <c r="W200" i="48" s="1"/>
  <c r="X200" i="48" s="1"/>
  <c r="Y200" i="48" s="1"/>
  <c r="Z200" i="48" s="1"/>
  <c r="AA200" i="48" s="1"/>
  <c r="AB200" i="48" s="1"/>
  <c r="AC200" i="48" s="1"/>
  <c r="AD200" i="48" s="1"/>
  <c r="AE200" i="48" s="1"/>
  <c r="AF200" i="48" s="1"/>
  <c r="AG200" i="48" s="1"/>
  <c r="AH200" i="48" s="1"/>
  <c r="AI200" i="48" s="1"/>
  <c r="AJ200" i="48" s="1"/>
  <c r="AK200" i="48" s="1"/>
  <c r="J236" i="48"/>
  <c r="K236" i="48" s="1"/>
  <c r="L236" i="48" s="1"/>
  <c r="M236" i="48" s="1"/>
  <c r="N236" i="48" s="1"/>
  <c r="O236" i="48" s="1"/>
  <c r="P236" i="48" s="1"/>
  <c r="Q236" i="48" s="1"/>
  <c r="R236" i="48" s="1"/>
  <c r="S236" i="48" s="1"/>
  <c r="T236" i="48" s="1"/>
  <c r="U236" i="48" s="1"/>
  <c r="V236" i="48" s="1"/>
  <c r="W236" i="48" s="1"/>
  <c r="X236" i="48" s="1"/>
  <c r="Y236" i="48" s="1"/>
  <c r="Z236" i="48" s="1"/>
  <c r="AA236" i="48" s="1"/>
  <c r="AB236" i="48" s="1"/>
  <c r="AC236" i="48" s="1"/>
  <c r="AD236" i="48" s="1"/>
  <c r="AE236" i="48" s="1"/>
  <c r="AF236" i="48" s="1"/>
  <c r="AG236" i="48" s="1"/>
  <c r="AH236" i="48" s="1"/>
  <c r="AI236" i="48" s="1"/>
  <c r="AJ236" i="48" s="1"/>
  <c r="AK236" i="48" s="1"/>
  <c r="H248" i="48"/>
  <c r="I248" i="48" s="1"/>
  <c r="J248" i="48" s="1"/>
  <c r="I228" i="48"/>
  <c r="J228" i="48" s="1"/>
  <c r="K228" i="48" s="1"/>
  <c r="L228" i="48" s="1"/>
  <c r="M228" i="48" s="1"/>
  <c r="N228" i="48" s="1"/>
  <c r="O228" i="48" s="1"/>
  <c r="P228" i="48" s="1"/>
  <c r="Q228" i="48" s="1"/>
  <c r="R228" i="48" s="1"/>
  <c r="S228" i="48" s="1"/>
  <c r="T228" i="48" s="1"/>
  <c r="U228" i="48" s="1"/>
  <c r="V228" i="48" s="1"/>
  <c r="W228" i="48" s="1"/>
  <c r="X228" i="48" s="1"/>
  <c r="Y228" i="48" s="1"/>
  <c r="Z228" i="48" s="1"/>
  <c r="AA228" i="48" s="1"/>
  <c r="AB228" i="48" s="1"/>
  <c r="AC228" i="48" s="1"/>
  <c r="AD228" i="48" s="1"/>
  <c r="AE228" i="48" s="1"/>
  <c r="AF228" i="48" s="1"/>
  <c r="AG228" i="48" s="1"/>
  <c r="AH228" i="48" s="1"/>
  <c r="AI228" i="48" s="1"/>
  <c r="AJ228" i="48" s="1"/>
  <c r="AK228" i="48" s="1"/>
  <c r="I240" i="48"/>
  <c r="J240" i="48" s="1"/>
  <c r="K240" i="48" s="1"/>
  <c r="L240" i="48" s="1"/>
  <c r="M240" i="48" s="1"/>
  <c r="N240" i="48" s="1"/>
  <c r="O240" i="48" s="1"/>
  <c r="P240" i="48" s="1"/>
  <c r="Q240" i="48" s="1"/>
  <c r="R240" i="48" s="1"/>
  <c r="S240" i="48" s="1"/>
  <c r="T240" i="48" s="1"/>
  <c r="U240" i="48" s="1"/>
  <c r="V240" i="48" s="1"/>
  <c r="W240" i="48" s="1"/>
  <c r="X240" i="48" s="1"/>
  <c r="Y240" i="48" s="1"/>
  <c r="Z240" i="48" s="1"/>
  <c r="AA240" i="48" s="1"/>
  <c r="AB240" i="48" s="1"/>
  <c r="AC240" i="48" s="1"/>
  <c r="AD240" i="48" s="1"/>
  <c r="AE240" i="48" s="1"/>
  <c r="AF240" i="48" s="1"/>
  <c r="AG240" i="48" s="1"/>
  <c r="AH240" i="48" s="1"/>
  <c r="AI240" i="48" s="1"/>
  <c r="AJ240" i="48" s="1"/>
  <c r="AK240" i="48" s="1"/>
  <c r="J258" i="48"/>
  <c r="K258" i="48" s="1"/>
  <c r="L258" i="48" s="1"/>
  <c r="M258" i="48" s="1"/>
  <c r="N258" i="48" s="1"/>
  <c r="O258" i="48" s="1"/>
  <c r="P258" i="48" s="1"/>
  <c r="Q258" i="48" s="1"/>
  <c r="R258" i="48" s="1"/>
  <c r="S258" i="48" s="1"/>
  <c r="T258" i="48" s="1"/>
  <c r="U258" i="48" s="1"/>
  <c r="V258" i="48" s="1"/>
  <c r="W258" i="48" s="1"/>
  <c r="X258" i="48" s="1"/>
  <c r="Y258" i="48" s="1"/>
  <c r="Z258" i="48" s="1"/>
  <c r="AA258" i="48" s="1"/>
  <c r="AB258" i="48" s="1"/>
  <c r="AC258" i="48" s="1"/>
  <c r="AD258" i="48" s="1"/>
  <c r="AE258" i="48" s="1"/>
  <c r="AF258" i="48" s="1"/>
  <c r="AG258" i="48" s="1"/>
  <c r="AH258" i="48" s="1"/>
  <c r="AI258" i="48" s="1"/>
  <c r="AJ258" i="48" s="1"/>
  <c r="AK258" i="48" s="1"/>
  <c r="J268" i="48"/>
  <c r="K268" i="48" s="1"/>
  <c r="L268" i="48" s="1"/>
  <c r="M268" i="48" s="1"/>
  <c r="N268" i="48" s="1"/>
  <c r="O268" i="48" s="1"/>
  <c r="P268" i="48" s="1"/>
  <c r="Q268" i="48" s="1"/>
  <c r="R268" i="48" s="1"/>
  <c r="S268" i="48" s="1"/>
  <c r="T268" i="48" s="1"/>
  <c r="U268" i="48" s="1"/>
  <c r="V268" i="48" s="1"/>
  <c r="W268" i="48" s="1"/>
  <c r="X268" i="48" s="1"/>
  <c r="Y268" i="48" s="1"/>
  <c r="Z268" i="48" s="1"/>
  <c r="AA268" i="48" s="1"/>
  <c r="AB268" i="48" s="1"/>
  <c r="AC268" i="48" s="1"/>
  <c r="AD268" i="48" s="1"/>
  <c r="AE268" i="48" s="1"/>
  <c r="AF268" i="48" s="1"/>
  <c r="AG268" i="48" s="1"/>
  <c r="AH268" i="48" s="1"/>
  <c r="AI268" i="48" s="1"/>
  <c r="AJ268" i="48" s="1"/>
  <c r="AK268" i="48" s="1"/>
  <c r="H290" i="48"/>
  <c r="I290" i="48" s="1"/>
  <c r="J290" i="48" s="1"/>
  <c r="K290" i="48" s="1"/>
  <c r="L290" i="48" s="1"/>
  <c r="M290" i="48" s="1"/>
  <c r="N290" i="48" s="1"/>
  <c r="O290" i="48" s="1"/>
  <c r="P290" i="48" s="1"/>
  <c r="Q290" i="48" s="1"/>
  <c r="R290" i="48" s="1"/>
  <c r="S290" i="48" s="1"/>
  <c r="T290" i="48" s="1"/>
  <c r="U290" i="48" s="1"/>
  <c r="V290" i="48" s="1"/>
  <c r="H238" i="48"/>
  <c r="I238" i="48" s="1"/>
  <c r="J238" i="48" s="1"/>
  <c r="K238" i="48" s="1"/>
  <c r="L238" i="48" s="1"/>
  <c r="M238" i="48" s="1"/>
  <c r="N238" i="48" s="1"/>
  <c r="O238" i="48" s="1"/>
  <c r="P238" i="48" s="1"/>
  <c r="Q238" i="48" s="1"/>
  <c r="R238" i="48" s="1"/>
  <c r="S238" i="48" s="1"/>
  <c r="T238" i="48" s="1"/>
  <c r="U238" i="48" s="1"/>
  <c r="V238" i="48" s="1"/>
  <c r="W238" i="48" s="1"/>
  <c r="X238" i="48" s="1"/>
  <c r="Y238" i="48" s="1"/>
  <c r="Z238" i="48" s="1"/>
  <c r="AA238" i="48" s="1"/>
  <c r="AB238" i="48" s="1"/>
  <c r="AC238" i="48" s="1"/>
  <c r="AD238" i="48" s="1"/>
  <c r="AE238" i="48" s="1"/>
  <c r="AF238" i="48" s="1"/>
  <c r="AG238" i="48" s="1"/>
  <c r="AH238" i="48" s="1"/>
  <c r="AI238" i="48" s="1"/>
  <c r="AJ238" i="48" s="1"/>
  <c r="AK238" i="48" s="1"/>
  <c r="H250" i="48"/>
  <c r="I250" i="48" s="1"/>
  <c r="J250" i="48" s="1"/>
  <c r="K250" i="48" s="1"/>
  <c r="L250" i="48" s="1"/>
  <c r="M250" i="48" s="1"/>
  <c r="N250" i="48" s="1"/>
  <c r="O250" i="48" s="1"/>
  <c r="P250" i="48" s="1"/>
  <c r="Q250" i="48" s="1"/>
  <c r="R250" i="48" s="1"/>
  <c r="S250" i="48" s="1"/>
  <c r="T250" i="48" s="1"/>
  <c r="U250" i="48" s="1"/>
  <c r="V250" i="48" s="1"/>
  <c r="W250" i="48" s="1"/>
  <c r="X250" i="48" s="1"/>
  <c r="Y250" i="48" s="1"/>
  <c r="Z250" i="48" s="1"/>
  <c r="AA250" i="48" s="1"/>
  <c r="AB250" i="48" s="1"/>
  <c r="AC250" i="48" s="1"/>
  <c r="AD250" i="48" s="1"/>
  <c r="AE250" i="48" s="1"/>
  <c r="AF250" i="48" s="1"/>
  <c r="AG250" i="48" s="1"/>
  <c r="AH250" i="48" s="1"/>
  <c r="AI250" i="48" s="1"/>
  <c r="AJ250" i="48" s="1"/>
  <c r="AK250" i="48" s="1"/>
  <c r="I274" i="48"/>
  <c r="J274" i="48" s="1"/>
  <c r="K274" i="48" s="1"/>
  <c r="L274" i="48" s="1"/>
  <c r="M274" i="48" s="1"/>
  <c r="N274" i="48" s="1"/>
  <c r="O274" i="48" s="1"/>
  <c r="P274" i="48" s="1"/>
  <c r="Q274" i="48" s="1"/>
  <c r="R274" i="48" s="1"/>
  <c r="S274" i="48" s="1"/>
  <c r="M277" i="48"/>
  <c r="M278" i="48" s="1"/>
  <c r="N278" i="48" s="1"/>
  <c r="O278" i="48" s="1"/>
  <c r="P278" i="48" s="1"/>
  <c r="Q278" i="48" s="1"/>
  <c r="R278" i="48" s="1"/>
  <c r="M288" i="48"/>
  <c r="N288" i="48" s="1"/>
  <c r="O288" i="48" s="1"/>
  <c r="P288" i="48" s="1"/>
  <c r="Q288" i="48" s="1"/>
  <c r="R288" i="48" s="1"/>
  <c r="S288" i="48" s="1"/>
  <c r="M287" i="48"/>
  <c r="I270" i="48"/>
  <c r="J270" i="48" s="1"/>
  <c r="K270" i="48" s="1"/>
  <c r="J292" i="48"/>
  <c r="K292" i="48" s="1"/>
  <c r="L292" i="48" s="1"/>
  <c r="M292" i="48" s="1"/>
  <c r="N292" i="48" s="1"/>
  <c r="O292" i="48" s="1"/>
  <c r="P292" i="48" s="1"/>
  <c r="Q292" i="48" s="1"/>
  <c r="R292" i="48" s="1"/>
  <c r="S292" i="48" s="1"/>
  <c r="T292" i="48" s="1"/>
  <c r="U292" i="48" s="1"/>
  <c r="V292" i="48" s="1"/>
  <c r="W292" i="48" s="1"/>
  <c r="X292" i="48" s="1"/>
  <c r="Y292" i="48" s="1"/>
  <c r="Z292" i="48" s="1"/>
  <c r="AA292" i="48" s="1"/>
  <c r="AB292" i="48" s="1"/>
  <c r="AC292" i="48" s="1"/>
  <c r="AD292" i="48" s="1"/>
  <c r="AE292" i="48" s="1"/>
  <c r="AF292" i="48" s="1"/>
  <c r="AG292" i="48" s="1"/>
  <c r="AH292" i="48" s="1"/>
  <c r="AI292" i="48" s="1"/>
  <c r="AJ292" i="48" s="1"/>
  <c r="AK292" i="48" s="1"/>
  <c r="H246" i="48"/>
  <c r="I246" i="48" s="1"/>
  <c r="J246" i="48" s="1"/>
  <c r="K246" i="48" s="1"/>
  <c r="L246" i="48" s="1"/>
  <c r="M246" i="48" s="1"/>
  <c r="N246" i="48" s="1"/>
  <c r="O246" i="48" s="1"/>
  <c r="P246" i="48" s="1"/>
  <c r="Q246" i="48" s="1"/>
  <c r="R246" i="48" s="1"/>
  <c r="S246" i="48" s="1"/>
  <c r="T246" i="48" s="1"/>
  <c r="U246" i="48" s="1"/>
  <c r="V246" i="48" s="1"/>
  <c r="W246" i="48" s="1"/>
  <c r="X246" i="48" s="1"/>
  <c r="Y246" i="48" s="1"/>
  <c r="Z246" i="48" s="1"/>
  <c r="AA246" i="48" s="1"/>
  <c r="AB246" i="48" s="1"/>
  <c r="AC246" i="48" s="1"/>
  <c r="AD246" i="48" s="1"/>
  <c r="AE246" i="48" s="1"/>
  <c r="AF246" i="48" s="1"/>
  <c r="AG246" i="48" s="1"/>
  <c r="AH246" i="48" s="1"/>
  <c r="AI246" i="48" s="1"/>
  <c r="AJ246" i="48" s="1"/>
  <c r="H252" i="48"/>
  <c r="I252" i="48" s="1"/>
  <c r="J252" i="48" s="1"/>
  <c r="K252" i="48" s="1"/>
  <c r="L252" i="48" s="1"/>
  <c r="M252" i="48" s="1"/>
  <c r="N252" i="48" s="1"/>
  <c r="O252" i="48" s="1"/>
  <c r="P252" i="48" s="1"/>
  <c r="Q252" i="48" s="1"/>
  <c r="R252" i="48" s="1"/>
  <c r="S252" i="48" s="1"/>
  <c r="T252" i="48" s="1"/>
  <c r="U252" i="48" s="1"/>
  <c r="V252" i="48" s="1"/>
  <c r="W252" i="48" s="1"/>
  <c r="X252" i="48" s="1"/>
  <c r="Y252" i="48" s="1"/>
  <c r="Z252" i="48" s="1"/>
  <c r="AA252" i="48" s="1"/>
  <c r="AB252" i="48" s="1"/>
  <c r="AC252" i="48" s="1"/>
  <c r="AD252" i="48" s="1"/>
  <c r="AE252" i="48" s="1"/>
  <c r="AF252" i="48" s="1"/>
  <c r="AG252" i="48" s="1"/>
  <c r="AH252" i="48" s="1"/>
  <c r="AI252" i="48" s="1"/>
  <c r="AJ252" i="48" s="1"/>
  <c r="AK252" i="48" s="1"/>
  <c r="H256" i="48"/>
  <c r="I256" i="48" s="1"/>
  <c r="J256" i="48" s="1"/>
  <c r="K256" i="48" s="1"/>
  <c r="L256" i="48" s="1"/>
  <c r="M256" i="48" s="1"/>
  <c r="N256" i="48" s="1"/>
  <c r="O256" i="48" s="1"/>
  <c r="P256" i="48" s="1"/>
  <c r="Q256" i="48" s="1"/>
  <c r="R256" i="48" s="1"/>
  <c r="S256" i="48" s="1"/>
  <c r="T256" i="48" s="1"/>
  <c r="U256" i="48" s="1"/>
  <c r="V256" i="48" s="1"/>
  <c r="W256" i="48" s="1"/>
  <c r="X256" i="48" s="1"/>
  <c r="Y256" i="48" s="1"/>
  <c r="Z256" i="48" s="1"/>
  <c r="AA256" i="48" s="1"/>
  <c r="AB256" i="48" s="1"/>
  <c r="AC256" i="48" s="1"/>
  <c r="AD256" i="48" s="1"/>
  <c r="AE256" i="48" s="1"/>
  <c r="AF256" i="48" s="1"/>
  <c r="AG256" i="48" s="1"/>
  <c r="AH256" i="48" s="1"/>
  <c r="AI256" i="48" s="1"/>
  <c r="AJ256" i="48" s="1"/>
  <c r="AK256" i="48" s="1"/>
  <c r="H262" i="48"/>
  <c r="I262" i="48" s="1"/>
  <c r="J262" i="48" s="1"/>
  <c r="K262" i="48" s="1"/>
  <c r="L262" i="48" s="1"/>
  <c r="M262" i="48" s="1"/>
  <c r="N262" i="48" s="1"/>
  <c r="O262" i="48" s="1"/>
  <c r="P262" i="48" s="1"/>
  <c r="Q262" i="48" s="1"/>
  <c r="R262" i="48" s="1"/>
  <c r="S262" i="48" s="1"/>
  <c r="T262" i="48" s="1"/>
  <c r="U262" i="48" s="1"/>
  <c r="V262" i="48" s="1"/>
  <c r="W262" i="48" s="1"/>
  <c r="X262" i="48" s="1"/>
  <c r="Y262" i="48" s="1"/>
  <c r="Z262" i="48" s="1"/>
  <c r="AA262" i="48" s="1"/>
  <c r="AB262" i="48" s="1"/>
  <c r="AC262" i="48" s="1"/>
  <c r="AD262" i="48" s="1"/>
  <c r="AE262" i="48" s="1"/>
  <c r="AF262" i="48" s="1"/>
  <c r="AG262" i="48" s="1"/>
  <c r="AH262" i="48" s="1"/>
  <c r="AI262" i="48" s="1"/>
  <c r="AJ262" i="48" s="1"/>
  <c r="AK262" i="48" s="1"/>
  <c r="H276" i="48"/>
  <c r="I276" i="48" s="1"/>
  <c r="J276" i="48" s="1"/>
  <c r="K276" i="48" s="1"/>
  <c r="L276" i="48" s="1"/>
  <c r="I280" i="48"/>
  <c r="J280" i="48" s="1"/>
  <c r="K280" i="48" s="1"/>
  <c r="L280" i="48" s="1"/>
  <c r="M280" i="48" s="1"/>
  <c r="N280" i="48" s="1"/>
  <c r="O280" i="48" s="1"/>
  <c r="P280" i="48" s="1"/>
  <c r="Q280" i="48" s="1"/>
  <c r="R280" i="48" s="1"/>
  <c r="S280" i="48" s="1"/>
  <c r="T280" i="48" s="1"/>
  <c r="U280" i="48" s="1"/>
  <c r="V280" i="48" s="1"/>
  <c r="I284" i="48"/>
  <c r="J284" i="48" s="1"/>
  <c r="K284" i="48" s="1"/>
  <c r="L284" i="48" s="1"/>
  <c r="M284" i="48" s="1"/>
  <c r="N284" i="48" s="1"/>
  <c r="O284" i="48" s="1"/>
  <c r="P284" i="48" s="1"/>
  <c r="Q284" i="48" s="1"/>
  <c r="R284" i="48" s="1"/>
  <c r="S284" i="48" s="1"/>
  <c r="AJ152" i="55"/>
  <c r="AK152" i="55" s="1"/>
  <c r="AJ150" i="55"/>
  <c r="AK150" i="55" s="1"/>
  <c r="AJ140" i="55"/>
  <c r="AK140" i="55" s="1"/>
  <c r="AJ128" i="55"/>
  <c r="AK128" i="55" s="1"/>
  <c r="AJ126" i="55"/>
  <c r="AK126" i="55" s="1"/>
  <c r="AJ124" i="55"/>
  <c r="AK124" i="55" s="1"/>
  <c r="AJ122" i="55"/>
  <c r="AK122" i="55" s="1"/>
  <c r="AJ120" i="55"/>
  <c r="AK120" i="55" s="1"/>
  <c r="AJ116" i="55"/>
  <c r="AK116" i="55" s="1"/>
  <c r="AJ114" i="55"/>
  <c r="AK114" i="55" s="1"/>
  <c r="AJ112" i="55"/>
  <c r="AK112" i="55" s="1"/>
  <c r="AJ110" i="55"/>
  <c r="AJ108" i="55"/>
  <c r="AK108" i="55" s="1"/>
  <c r="AJ106" i="55"/>
  <c r="AK106" i="55" s="1"/>
  <c r="AJ104" i="55"/>
  <c r="AK104" i="55" s="1"/>
  <c r="AJ80" i="55"/>
  <c r="AJ78" i="55"/>
  <c r="AK78" i="55" s="1"/>
  <c r="AJ76" i="55"/>
  <c r="AJ74" i="55"/>
  <c r="AJ68" i="55"/>
  <c r="AK68" i="55" s="1"/>
  <c r="AJ66" i="55"/>
  <c r="AK66" i="55" s="1"/>
  <c r="AJ56" i="55"/>
  <c r="AK56" i="55" s="1"/>
  <c r="AJ54" i="55"/>
  <c r="AK54" i="55" s="1"/>
  <c r="AJ52" i="55"/>
  <c r="AK52" i="55" s="1"/>
  <c r="AJ43" i="55"/>
  <c r="AK43" i="55" s="1"/>
  <c r="AJ41" i="55"/>
  <c r="AK41" i="55" s="1"/>
  <c r="AJ39" i="55"/>
  <c r="AK39" i="55" s="1"/>
  <c r="AJ11" i="55"/>
  <c r="AK11" i="55" s="1"/>
  <c r="AJ257" i="54" l="1"/>
  <c r="AJ261" i="54"/>
  <c r="AJ118" i="55"/>
  <c r="AK118" i="55" s="1"/>
  <c r="AL117" i="55" s="1"/>
  <c r="AJ146" i="55"/>
  <c r="AK146" i="55" s="1"/>
  <c r="AJ144" i="55"/>
  <c r="AK144" i="55" s="1"/>
  <c r="AJ142" i="55"/>
  <c r="AK142" i="55" s="1"/>
  <c r="AJ50" i="55"/>
  <c r="AK50" i="55" s="1"/>
  <c r="AJ35" i="55"/>
  <c r="AK35" i="55" s="1"/>
  <c r="AL36" i="56"/>
  <c r="AJ148" i="55"/>
  <c r="AK148" i="55" s="1"/>
  <c r="AJ136" i="55"/>
  <c r="AK136" i="55" s="1"/>
  <c r="AJ130" i="55"/>
  <c r="AK130" i="55" s="1"/>
  <c r="AJ132" i="55"/>
  <c r="AK132" i="55" s="1"/>
  <c r="AJ138" i="55"/>
  <c r="AK138" i="55" s="1"/>
  <c r="AJ15" i="55"/>
  <c r="AK15" i="55" s="1"/>
  <c r="AJ31" i="55"/>
  <c r="AK31" i="55" s="1"/>
  <c r="AJ19" i="55"/>
  <c r="AK19" i="55" s="1"/>
  <c r="W313" i="55"/>
  <c r="AJ33" i="55"/>
  <c r="AK33" i="55" s="1"/>
  <c r="AJ102" i="55"/>
  <c r="AK102" i="55" s="1"/>
  <c r="AJ100" i="55"/>
  <c r="AK100" i="55" s="1"/>
  <c r="N241" i="54"/>
  <c r="I214" i="48"/>
  <c r="AE46" i="48"/>
  <c r="S278" i="48"/>
  <c r="S137" i="48"/>
  <c r="S277" i="48" s="1"/>
  <c r="S138" i="48"/>
  <c r="AB15" i="48"/>
  <c r="AC15" i="48" s="1"/>
  <c r="AB14" i="48"/>
  <c r="AB175" i="48" s="1"/>
  <c r="S135" i="48"/>
  <c r="S275" i="48" s="1"/>
  <c r="S136" i="48"/>
  <c r="T136" i="48" s="1"/>
  <c r="U136" i="48" s="1"/>
  <c r="V136" i="48" s="1"/>
  <c r="M173" i="48"/>
  <c r="M174" i="48" s="1"/>
  <c r="N174" i="48" s="1"/>
  <c r="O174" i="48" s="1"/>
  <c r="P174" i="48" s="1"/>
  <c r="Q174" i="48" s="1"/>
  <c r="R174" i="48" s="1"/>
  <c r="S174" i="48" s="1"/>
  <c r="T174" i="48" s="1"/>
  <c r="U174" i="48" s="1"/>
  <c r="V174" i="48" s="1"/>
  <c r="W174" i="48" s="1"/>
  <c r="X174" i="48" s="1"/>
  <c r="Y174" i="48" s="1"/>
  <c r="Z174" i="48" s="1"/>
  <c r="AD22" i="48"/>
  <c r="AD183" i="48" s="1"/>
  <c r="S129" i="48"/>
  <c r="S269" i="48" s="1"/>
  <c r="L142" i="48"/>
  <c r="M142" i="48" s="1"/>
  <c r="N142" i="48" s="1"/>
  <c r="O142" i="48" s="1"/>
  <c r="P142" i="48" s="1"/>
  <c r="Q142" i="48" s="1"/>
  <c r="R142" i="48" s="1"/>
  <c r="S142" i="48" s="1"/>
  <c r="T142" i="48" s="1"/>
  <c r="U142" i="48" s="1"/>
  <c r="V142" i="48" s="1"/>
  <c r="W142" i="48" s="1"/>
  <c r="X142" i="48" s="1"/>
  <c r="Y142" i="48" s="1"/>
  <c r="Z142" i="48" s="1"/>
  <c r="AA142" i="48" s="1"/>
  <c r="AB142" i="48" s="1"/>
  <c r="AC142" i="48" s="1"/>
  <c r="AD142" i="48" s="1"/>
  <c r="AE142" i="48" s="1"/>
  <c r="AF142" i="48" s="1"/>
  <c r="L146" i="48"/>
  <c r="M146" i="48" s="1"/>
  <c r="N146" i="48" s="1"/>
  <c r="O146" i="48" s="1"/>
  <c r="P146" i="48" s="1"/>
  <c r="Q146" i="48" s="1"/>
  <c r="R146" i="48" s="1"/>
  <c r="S272" i="48"/>
  <c r="T272" i="48" s="1"/>
  <c r="U272" i="48" s="1"/>
  <c r="V272" i="48" s="1"/>
  <c r="W272" i="48" s="1"/>
  <c r="X272" i="48" s="1"/>
  <c r="Y272" i="48" s="1"/>
  <c r="Z272" i="48" s="1"/>
  <c r="AA272" i="48" s="1"/>
  <c r="AB272" i="48" s="1"/>
  <c r="AC272" i="48" s="1"/>
  <c r="AD272" i="48" s="1"/>
  <c r="AE272" i="48" s="1"/>
  <c r="AF272" i="48" s="1"/>
  <c r="AG272" i="48" s="1"/>
  <c r="AH272" i="48" s="1"/>
  <c r="AI272" i="48" s="1"/>
  <c r="AJ272" i="48" s="1"/>
  <c r="AK272" i="48" s="1"/>
  <c r="H212" i="48"/>
  <c r="R11" i="48"/>
  <c r="X13" i="48"/>
  <c r="Y13" i="48" s="1"/>
  <c r="Z13" i="48" s="1"/>
  <c r="K247" i="48"/>
  <c r="K248" i="48"/>
  <c r="L248" i="48" s="1"/>
  <c r="M248" i="48" s="1"/>
  <c r="N248" i="48" s="1"/>
  <c r="O248" i="48" s="1"/>
  <c r="P248" i="48" s="1"/>
  <c r="Q248" i="48" s="1"/>
  <c r="R248" i="48" s="1"/>
  <c r="S248" i="48" s="1"/>
  <c r="T248" i="48" s="1"/>
  <c r="U248" i="48" s="1"/>
  <c r="V248" i="48" s="1"/>
  <c r="W248" i="48" s="1"/>
  <c r="X248" i="48" s="1"/>
  <c r="Y248" i="48" s="1"/>
  <c r="Z248" i="48" s="1"/>
  <c r="AA248" i="48" s="1"/>
  <c r="AB248" i="48" s="1"/>
  <c r="AC248" i="48" s="1"/>
  <c r="AD248" i="48" s="1"/>
  <c r="AE248" i="48" s="1"/>
  <c r="AF248" i="48" s="1"/>
  <c r="AG248" i="48" s="1"/>
  <c r="AH248" i="48" s="1"/>
  <c r="AI248" i="48" s="1"/>
  <c r="AJ248" i="48" s="1"/>
  <c r="AK248" i="48" s="1"/>
  <c r="T143" i="48"/>
  <c r="T283" i="48" s="1"/>
  <c r="T144" i="48"/>
  <c r="U144" i="48" s="1"/>
  <c r="V144" i="48" s="1"/>
  <c r="W144" i="48" s="1"/>
  <c r="X144" i="48" s="1"/>
  <c r="Y144" i="48" s="1"/>
  <c r="Z144" i="48" s="1"/>
  <c r="AA144" i="48" s="1"/>
  <c r="AB144" i="48" s="1"/>
  <c r="AC144" i="48" s="1"/>
  <c r="AD144" i="48" s="1"/>
  <c r="AE144" i="48" s="1"/>
  <c r="AF144" i="48" s="1"/>
  <c r="AG144" i="48" s="1"/>
  <c r="AH144" i="48" s="1"/>
  <c r="AI144" i="48" s="1"/>
  <c r="AJ144" i="48" s="1"/>
  <c r="AK144" i="48" s="1"/>
  <c r="J213" i="48"/>
  <c r="J214" i="48" s="1"/>
  <c r="K52" i="48"/>
  <c r="S131" i="48"/>
  <c r="S271" i="48" s="1"/>
  <c r="S132" i="48"/>
  <c r="T132" i="48" s="1"/>
  <c r="U132" i="48" s="1"/>
  <c r="V132" i="48" s="1"/>
  <c r="W132" i="48" s="1"/>
  <c r="X132" i="48" s="1"/>
  <c r="Y132" i="48" s="1"/>
  <c r="Z132" i="48" s="1"/>
  <c r="AA132" i="48" s="1"/>
  <c r="AB132" i="48" s="1"/>
  <c r="AC132" i="48" s="1"/>
  <c r="AD132" i="48" s="1"/>
  <c r="AE132" i="48" s="1"/>
  <c r="AF132" i="48" s="1"/>
  <c r="AG132" i="48" s="1"/>
  <c r="AH132" i="48" s="1"/>
  <c r="AI132" i="48" s="1"/>
  <c r="AJ132" i="48" s="1"/>
  <c r="AK132" i="48" s="1"/>
  <c r="H211" i="48"/>
  <c r="I50" i="48"/>
  <c r="U30" i="48"/>
  <c r="U191" i="48" s="1"/>
  <c r="Q169" i="48"/>
  <c r="Q170" i="48" s="1"/>
  <c r="Q20" i="48"/>
  <c r="T284" i="48"/>
  <c r="U284" i="48" s="1"/>
  <c r="V284" i="48" s="1"/>
  <c r="W284" i="48" s="1"/>
  <c r="X284" i="48" s="1"/>
  <c r="Y284" i="48" s="1"/>
  <c r="Z284" i="48" s="1"/>
  <c r="AA284" i="48" s="1"/>
  <c r="AB284" i="48" s="1"/>
  <c r="AC284" i="48" s="1"/>
  <c r="AD284" i="48" s="1"/>
  <c r="AE284" i="48" s="1"/>
  <c r="AF284" i="48" s="1"/>
  <c r="AG284" i="48" s="1"/>
  <c r="AH284" i="48" s="1"/>
  <c r="AI284" i="48" s="1"/>
  <c r="AJ284" i="48" s="1"/>
  <c r="AK284" i="48" s="1"/>
  <c r="L269" i="48"/>
  <c r="L270" i="48"/>
  <c r="M270" i="48" s="1"/>
  <c r="N270" i="48" s="1"/>
  <c r="O270" i="48" s="1"/>
  <c r="P270" i="48" s="1"/>
  <c r="Q270" i="48" s="1"/>
  <c r="R270" i="48" s="1"/>
  <c r="S270" i="48" s="1"/>
  <c r="T270" i="48" s="1"/>
  <c r="U270" i="48" s="1"/>
  <c r="V270" i="48" s="1"/>
  <c r="W270" i="48" s="1"/>
  <c r="X270" i="48" s="1"/>
  <c r="Y270" i="48" s="1"/>
  <c r="Z270" i="48" s="1"/>
  <c r="AA270" i="48" s="1"/>
  <c r="AB270" i="48" s="1"/>
  <c r="AC270" i="48" s="1"/>
  <c r="AD270" i="48" s="1"/>
  <c r="AE270" i="48" s="1"/>
  <c r="AF270" i="48" s="1"/>
  <c r="T192" i="48"/>
  <c r="U192" i="48" s="1"/>
  <c r="V192" i="48" s="1"/>
  <c r="W192" i="48" s="1"/>
  <c r="X192" i="48" s="1"/>
  <c r="Y192" i="48" s="1"/>
  <c r="Z192" i="48" s="1"/>
  <c r="AA192" i="48" s="1"/>
  <c r="AD186" i="48"/>
  <c r="AE186" i="48" s="1"/>
  <c r="AF186" i="48" s="1"/>
  <c r="AG186" i="48" s="1"/>
  <c r="AH186" i="48" s="1"/>
  <c r="AI186" i="48" s="1"/>
  <c r="AJ186" i="48" s="1"/>
  <c r="AK186" i="48" s="1"/>
  <c r="T133" i="48"/>
  <c r="T273" i="48" s="1"/>
  <c r="M101" i="48"/>
  <c r="M241" i="48" s="1"/>
  <c r="M242" i="48" s="1"/>
  <c r="N242" i="48" s="1"/>
  <c r="O242" i="48" s="1"/>
  <c r="P242" i="48" s="1"/>
  <c r="Q242" i="48" s="1"/>
  <c r="R242" i="48" s="1"/>
  <c r="S242" i="48" s="1"/>
  <c r="T242" i="48" s="1"/>
  <c r="U242" i="48" s="1"/>
  <c r="V242" i="48" s="1"/>
  <c r="W242" i="48" s="1"/>
  <c r="X242" i="48" s="1"/>
  <c r="Y242" i="48" s="1"/>
  <c r="Z242" i="48" s="1"/>
  <c r="AA242" i="48" s="1"/>
  <c r="AB242" i="48" s="1"/>
  <c r="AC242" i="48" s="1"/>
  <c r="AD242" i="48" s="1"/>
  <c r="AE242" i="48" s="1"/>
  <c r="AF242" i="48" s="1"/>
  <c r="AG242" i="48" s="1"/>
  <c r="AH242" i="48" s="1"/>
  <c r="AI242" i="48" s="1"/>
  <c r="AJ242" i="48" s="1"/>
  <c r="AK242" i="48" s="1"/>
  <c r="T148" i="48"/>
  <c r="U148" i="48" s="1"/>
  <c r="V148" i="48" s="1"/>
  <c r="W148" i="48" s="1"/>
  <c r="X148" i="48" s="1"/>
  <c r="Y148" i="48" s="1"/>
  <c r="Z148" i="48" s="1"/>
  <c r="AA148" i="48" s="1"/>
  <c r="AB148" i="48" s="1"/>
  <c r="AC148" i="48" s="1"/>
  <c r="AD148" i="48" s="1"/>
  <c r="AE148" i="48" s="1"/>
  <c r="AF148" i="48" s="1"/>
  <c r="AG148" i="48" s="1"/>
  <c r="AH148" i="48" s="1"/>
  <c r="AI148" i="48" s="1"/>
  <c r="AJ148" i="48" s="1"/>
  <c r="AK148" i="48" s="1"/>
  <c r="T147" i="48"/>
  <c r="T287" i="48" s="1"/>
  <c r="L32" i="48"/>
  <c r="L193" i="48" s="1"/>
  <c r="L194" i="48" s="1"/>
  <c r="M194" i="48" s="1"/>
  <c r="N194" i="48" s="1"/>
  <c r="O194" i="48" s="1"/>
  <c r="P194" i="48" s="1"/>
  <c r="Q194" i="48" s="1"/>
  <c r="R194" i="48" s="1"/>
  <c r="S194" i="48" s="1"/>
  <c r="T194" i="48" s="1"/>
  <c r="U194" i="48" s="1"/>
  <c r="V194" i="48" s="1"/>
  <c r="W194" i="48" s="1"/>
  <c r="X194" i="48" s="1"/>
  <c r="Y194" i="48" s="1"/>
  <c r="Z194" i="48" s="1"/>
  <c r="AA194" i="48" s="1"/>
  <c r="AB194" i="48" s="1"/>
  <c r="AC194" i="48" s="1"/>
  <c r="AD194" i="48" s="1"/>
  <c r="AE194" i="48" s="1"/>
  <c r="AF194" i="48" s="1"/>
  <c r="AG194" i="48" s="1"/>
  <c r="AH194" i="48" s="1"/>
  <c r="AI194" i="48" s="1"/>
  <c r="AJ194" i="48" s="1"/>
  <c r="AK194" i="48" s="1"/>
  <c r="L33" i="48"/>
  <c r="M33" i="48" s="1"/>
  <c r="N33" i="48" s="1"/>
  <c r="O33" i="48" s="1"/>
  <c r="P33" i="48" s="1"/>
  <c r="Q33" i="48" s="1"/>
  <c r="R33" i="48" s="1"/>
  <c r="S33" i="48" s="1"/>
  <c r="T33" i="48" s="1"/>
  <c r="U33" i="48" s="1"/>
  <c r="V33" i="48" s="1"/>
  <c r="W33" i="48" s="1"/>
  <c r="X33" i="48" s="1"/>
  <c r="Y33" i="48" s="1"/>
  <c r="Z33" i="48" s="1"/>
  <c r="AA33" i="48" s="1"/>
  <c r="AB33" i="48" s="1"/>
  <c r="AC33" i="48" s="1"/>
  <c r="AD33" i="48" s="1"/>
  <c r="AE33" i="48" s="1"/>
  <c r="AF33" i="48" s="1"/>
  <c r="AG33" i="48" s="1"/>
  <c r="AH33" i="48" s="1"/>
  <c r="AI33" i="48" s="1"/>
  <c r="AJ33" i="48" s="1"/>
  <c r="AK33" i="48" s="1"/>
  <c r="Q58" i="48"/>
  <c r="R58" i="48" s="1"/>
  <c r="Q57" i="48"/>
  <c r="Q217" i="48" s="1"/>
  <c r="Q218" i="48" s="1"/>
  <c r="R218" i="48" s="1"/>
  <c r="AE59" i="48"/>
  <c r="AE219" i="48" s="1"/>
  <c r="AE220" i="48" s="1"/>
  <c r="AF220" i="48" s="1"/>
  <c r="R27" i="48"/>
  <c r="S27" i="48" s="1"/>
  <c r="T27" i="48" s="1"/>
  <c r="U27" i="48" s="1"/>
  <c r="V27" i="48" s="1"/>
  <c r="W27" i="48" s="1"/>
  <c r="X27" i="48" s="1"/>
  <c r="Y27" i="48" s="1"/>
  <c r="Z27" i="48" s="1"/>
  <c r="AA27" i="48" s="1"/>
  <c r="AB27" i="48" s="1"/>
  <c r="AC27" i="48" s="1"/>
  <c r="AD27" i="48" s="1"/>
  <c r="AE27" i="48" s="1"/>
  <c r="AF27" i="48" s="1"/>
  <c r="AG27" i="48" s="1"/>
  <c r="AH27" i="48" s="1"/>
  <c r="AI27" i="48" s="1"/>
  <c r="AJ27" i="48" s="1"/>
  <c r="AK27" i="48" s="1"/>
  <c r="R26" i="48"/>
  <c r="R187" i="48" s="1"/>
  <c r="R188" i="48" s="1"/>
  <c r="S188" i="48" s="1"/>
  <c r="T188" i="48" s="1"/>
  <c r="U188" i="48" s="1"/>
  <c r="V188" i="48" s="1"/>
  <c r="W188" i="48" s="1"/>
  <c r="X188" i="48" s="1"/>
  <c r="Y188" i="48" s="1"/>
  <c r="Z188" i="48" s="1"/>
  <c r="AA188" i="48" s="1"/>
  <c r="AB188" i="48" s="1"/>
  <c r="AC188" i="48" s="1"/>
  <c r="AD188" i="48" s="1"/>
  <c r="AE188" i="48" s="1"/>
  <c r="AF188" i="48" s="1"/>
  <c r="AG188" i="48" s="1"/>
  <c r="AH188" i="48" s="1"/>
  <c r="AI188" i="48" s="1"/>
  <c r="AJ188" i="48" s="1"/>
  <c r="AK188" i="48" s="1"/>
  <c r="AD24" i="48"/>
  <c r="AD185" i="48" s="1"/>
  <c r="AD25" i="48"/>
  <c r="AE25" i="48" s="1"/>
  <c r="AF25" i="48" s="1"/>
  <c r="AG25" i="48" s="1"/>
  <c r="AH25" i="48" s="1"/>
  <c r="AI25" i="48" s="1"/>
  <c r="AJ25" i="48" s="1"/>
  <c r="AK25" i="48" s="1"/>
  <c r="M275" i="48"/>
  <c r="M276" i="48" s="1"/>
  <c r="N276" i="48" s="1"/>
  <c r="O276" i="48" s="1"/>
  <c r="P276" i="48" s="1"/>
  <c r="Q276" i="48" s="1"/>
  <c r="R276" i="48" s="1"/>
  <c r="S276" i="48" s="1"/>
  <c r="T276" i="48" s="1"/>
  <c r="U276" i="48" s="1"/>
  <c r="V276" i="48" s="1"/>
  <c r="T288" i="48"/>
  <c r="U288" i="48" s="1"/>
  <c r="V288" i="48" s="1"/>
  <c r="W288" i="48" s="1"/>
  <c r="X288" i="48" s="1"/>
  <c r="Y288" i="48" s="1"/>
  <c r="Z288" i="48" s="1"/>
  <c r="AA288" i="48" s="1"/>
  <c r="AB288" i="48" s="1"/>
  <c r="AC288" i="48" s="1"/>
  <c r="AD288" i="48" s="1"/>
  <c r="AE288" i="48" s="1"/>
  <c r="AF288" i="48" s="1"/>
  <c r="AG288" i="48" s="1"/>
  <c r="AH288" i="48" s="1"/>
  <c r="AI288" i="48" s="1"/>
  <c r="AJ288" i="48" s="1"/>
  <c r="AK288" i="48" s="1"/>
  <c r="T274" i="48"/>
  <c r="U274" i="48" s="1"/>
  <c r="V274" i="48" s="1"/>
  <c r="W274" i="48" s="1"/>
  <c r="X274" i="48" s="1"/>
  <c r="Y274" i="48" s="1"/>
  <c r="Z274" i="48" s="1"/>
  <c r="AA274" i="48" s="1"/>
  <c r="AB274" i="48" s="1"/>
  <c r="AC274" i="48" s="1"/>
  <c r="AD274" i="48" s="1"/>
  <c r="AE274" i="48" s="1"/>
  <c r="AF274" i="48" s="1"/>
  <c r="AG274" i="48" s="1"/>
  <c r="AH274" i="48" s="1"/>
  <c r="AI274" i="48" s="1"/>
  <c r="AJ274" i="48" s="1"/>
  <c r="AK274" i="48" s="1"/>
  <c r="M175" i="48"/>
  <c r="M176" i="48" s="1"/>
  <c r="N176" i="48" s="1"/>
  <c r="O176" i="48" s="1"/>
  <c r="P176" i="48" s="1"/>
  <c r="Q176" i="48" s="1"/>
  <c r="R176" i="48" s="1"/>
  <c r="S176" i="48" s="1"/>
  <c r="T176" i="48" s="1"/>
  <c r="U176" i="48" s="1"/>
  <c r="V176" i="48" s="1"/>
  <c r="W176" i="48" s="1"/>
  <c r="X176" i="48" s="1"/>
  <c r="Y176" i="48" s="1"/>
  <c r="Z176" i="48" s="1"/>
  <c r="AA176" i="48" s="1"/>
  <c r="AB176" i="48" s="1"/>
  <c r="AC176" i="48" s="1"/>
  <c r="AD184" i="48"/>
  <c r="AE184" i="48" s="1"/>
  <c r="M140" i="48"/>
  <c r="N140" i="48" s="1"/>
  <c r="O140" i="48" s="1"/>
  <c r="P140" i="48" s="1"/>
  <c r="Q140" i="48" s="1"/>
  <c r="R140" i="48" s="1"/>
  <c r="S140" i="48" s="1"/>
  <c r="T140" i="48" s="1"/>
  <c r="U140" i="48" s="1"/>
  <c r="V140" i="48" s="1"/>
  <c r="K64" i="48"/>
  <c r="L64" i="48" s="1"/>
  <c r="M64" i="48" s="1"/>
  <c r="N64" i="48" s="1"/>
  <c r="O64" i="48" s="1"/>
  <c r="P64" i="48" s="1"/>
  <c r="Q64" i="48" s="1"/>
  <c r="R64" i="48" s="1"/>
  <c r="S64" i="48" s="1"/>
  <c r="T64" i="48" s="1"/>
  <c r="U64" i="48" s="1"/>
  <c r="V64" i="48" s="1"/>
  <c r="W64" i="48" s="1"/>
  <c r="X64" i="48" s="1"/>
  <c r="Y64" i="48" s="1"/>
  <c r="Z64" i="48" s="1"/>
  <c r="AA64" i="48" s="1"/>
  <c r="AB64" i="48" s="1"/>
  <c r="AC64" i="48" s="1"/>
  <c r="AD64" i="48" s="1"/>
  <c r="AE64" i="48" s="1"/>
  <c r="K37" i="48"/>
  <c r="L37" i="48" s="1"/>
  <c r="M37" i="48" s="1"/>
  <c r="N37" i="48" s="1"/>
  <c r="O37" i="48" s="1"/>
  <c r="P37" i="48" s="1"/>
  <c r="Q37" i="48" s="1"/>
  <c r="R37" i="48" s="1"/>
  <c r="S37" i="48" s="1"/>
  <c r="T37" i="48" s="1"/>
  <c r="U37" i="48" s="1"/>
  <c r="V37" i="48" s="1"/>
  <c r="W37" i="48" s="1"/>
  <c r="X37" i="48" s="1"/>
  <c r="Y37" i="48" s="1"/>
  <c r="Z37" i="48" s="1"/>
  <c r="AA37" i="48" s="1"/>
  <c r="AB37" i="48" s="1"/>
  <c r="AC37" i="48" s="1"/>
  <c r="AD37" i="48" s="1"/>
  <c r="AE37" i="48" s="1"/>
  <c r="AF37" i="48" s="1"/>
  <c r="AG37" i="48" s="1"/>
  <c r="AH37" i="48" s="1"/>
  <c r="AI37" i="48" s="1"/>
  <c r="AJ37" i="48" s="1"/>
  <c r="AK37" i="48" s="1"/>
  <c r="M150" i="48"/>
  <c r="N150" i="48" s="1"/>
  <c r="O150" i="48" s="1"/>
  <c r="P150" i="48" s="1"/>
  <c r="Q150" i="48" s="1"/>
  <c r="R150" i="48" s="1"/>
  <c r="S150" i="48" s="1"/>
  <c r="T150" i="48" s="1"/>
  <c r="U150" i="48" s="1"/>
  <c r="V150" i="48" s="1"/>
  <c r="P98" i="48"/>
  <c r="Q98" i="48" s="1"/>
  <c r="R98" i="48" s="1"/>
  <c r="S98" i="48" s="1"/>
  <c r="T98" i="48" s="1"/>
  <c r="U98" i="48" s="1"/>
  <c r="V98" i="48" s="1"/>
  <c r="W98" i="48" s="1"/>
  <c r="X98" i="48" s="1"/>
  <c r="Y98" i="48" s="1"/>
  <c r="Z98" i="48" s="1"/>
  <c r="AA98" i="48" s="1"/>
  <c r="AB98" i="48" s="1"/>
  <c r="AC98" i="48" s="1"/>
  <c r="AD98" i="48" s="1"/>
  <c r="AE98" i="48" s="1"/>
  <c r="AF98" i="48" s="1"/>
  <c r="AG98" i="48" s="1"/>
  <c r="AH98" i="48" s="1"/>
  <c r="AI98" i="48" s="1"/>
  <c r="AJ98" i="48" s="1"/>
  <c r="AK98" i="48" s="1"/>
  <c r="T191" i="48"/>
  <c r="T28" i="48"/>
  <c r="Q9" i="48"/>
  <c r="F127" i="56"/>
  <c r="F267" i="56" s="1"/>
  <c r="F115" i="56"/>
  <c r="F255" i="56" s="1"/>
  <c r="F113" i="56"/>
  <c r="F253" i="56" s="1"/>
  <c r="F111" i="56"/>
  <c r="F251" i="56" s="1"/>
  <c r="F79" i="56"/>
  <c r="F75" i="56"/>
  <c r="F73" i="56"/>
  <c r="H6" i="56"/>
  <c r="I6" i="56" s="1"/>
  <c r="J6" i="56" s="1"/>
  <c r="K6" i="56" s="1"/>
  <c r="L6" i="56" s="1"/>
  <c r="M6" i="56" s="1"/>
  <c r="N6" i="56" s="1"/>
  <c r="O6" i="56" s="1"/>
  <c r="P6" i="56" s="1"/>
  <c r="Q6" i="56" s="1"/>
  <c r="R6" i="56" s="1"/>
  <c r="S6" i="56" s="1"/>
  <c r="T6" i="56" s="1"/>
  <c r="U6" i="56" s="1"/>
  <c r="V6" i="56" s="1"/>
  <c r="W6" i="56" s="1"/>
  <c r="X6" i="56" s="1"/>
  <c r="Y6" i="56" s="1"/>
  <c r="Z6" i="56" s="1"/>
  <c r="AA6" i="56" s="1"/>
  <c r="AB6" i="56" s="1"/>
  <c r="AC6" i="56" s="1"/>
  <c r="AD6" i="56" s="1"/>
  <c r="AE6" i="56" s="1"/>
  <c r="AF6" i="56" s="1"/>
  <c r="AG6" i="56" s="1"/>
  <c r="AH6" i="56" s="1"/>
  <c r="AI6" i="56" s="1"/>
  <c r="AJ6" i="56" s="1"/>
  <c r="AK6" i="56" s="1"/>
  <c r="D338" i="56"/>
  <c r="AL325" i="56"/>
  <c r="AK322" i="56"/>
  <c r="S320" i="56"/>
  <c r="A317" i="56"/>
  <c r="AN313" i="56"/>
  <c r="G314" i="56"/>
  <c r="P312" i="56"/>
  <c r="Q312" i="56" s="1"/>
  <c r="R312" i="56" s="1"/>
  <c r="S312" i="56" s="1"/>
  <c r="T312" i="56" s="1"/>
  <c r="U312" i="56" s="1"/>
  <c r="V312" i="56" s="1"/>
  <c r="W312" i="56" s="1"/>
  <c r="X312" i="56" s="1"/>
  <c r="Y312" i="56" s="1"/>
  <c r="Z312" i="56" s="1"/>
  <c r="AA312" i="56" s="1"/>
  <c r="AB312" i="56" s="1"/>
  <c r="AC312" i="56" s="1"/>
  <c r="AD312" i="56" s="1"/>
  <c r="AE312" i="56" s="1"/>
  <c r="AF312" i="56" s="1"/>
  <c r="AG312" i="56" s="1"/>
  <c r="AH312" i="56" s="1"/>
  <c r="AI312" i="56" s="1"/>
  <c r="AJ312" i="56" s="1"/>
  <c r="AK312" i="56" s="1"/>
  <c r="AL311" i="56" s="1"/>
  <c r="O312" i="56"/>
  <c r="G312" i="56"/>
  <c r="H312" i="56" s="1"/>
  <c r="I312" i="56" s="1"/>
  <c r="J312" i="56" s="1"/>
  <c r="K312" i="56" s="1"/>
  <c r="L312" i="56" s="1"/>
  <c r="M312" i="56" s="1"/>
  <c r="N312" i="56" s="1"/>
  <c r="G310" i="56"/>
  <c r="H310" i="56" s="1"/>
  <c r="I310" i="56" s="1"/>
  <c r="J310" i="56" s="1"/>
  <c r="K310" i="56" s="1"/>
  <c r="L310" i="56" s="1"/>
  <c r="M310" i="56" s="1"/>
  <c r="N310" i="56" s="1"/>
  <c r="O310" i="56" s="1"/>
  <c r="P310" i="56" s="1"/>
  <c r="Q310" i="56" s="1"/>
  <c r="R310" i="56" s="1"/>
  <c r="S310" i="56" s="1"/>
  <c r="T310" i="56" s="1"/>
  <c r="U310" i="56" s="1"/>
  <c r="V310" i="56" s="1"/>
  <c r="W310" i="56" s="1"/>
  <c r="X310" i="56" s="1"/>
  <c r="Y310" i="56" s="1"/>
  <c r="Z310" i="56" s="1"/>
  <c r="AA310" i="56" s="1"/>
  <c r="AB310" i="56" s="1"/>
  <c r="AC310" i="56" s="1"/>
  <c r="AD310" i="56" s="1"/>
  <c r="AE310" i="56" s="1"/>
  <c r="AF310" i="56" s="1"/>
  <c r="AG310" i="56" s="1"/>
  <c r="AH310" i="56" s="1"/>
  <c r="AI310" i="56" s="1"/>
  <c r="AJ310" i="56" s="1"/>
  <c r="AK310" i="56" s="1"/>
  <c r="AL309" i="56"/>
  <c r="AP308" i="56"/>
  <c r="O308" i="56"/>
  <c r="P308" i="56" s="1"/>
  <c r="Q308" i="56" s="1"/>
  <c r="R308" i="56" s="1"/>
  <c r="S308" i="56" s="1"/>
  <c r="T308" i="56" s="1"/>
  <c r="U308" i="56" s="1"/>
  <c r="V308" i="56" s="1"/>
  <c r="W308" i="56" s="1"/>
  <c r="X308" i="56" s="1"/>
  <c r="Y308" i="56" s="1"/>
  <c r="Z308" i="56" s="1"/>
  <c r="AA308" i="56" s="1"/>
  <c r="AB308" i="56" s="1"/>
  <c r="AC308" i="56" s="1"/>
  <c r="AD308" i="56" s="1"/>
  <c r="AE308" i="56" s="1"/>
  <c r="AF308" i="56" s="1"/>
  <c r="AG308" i="56" s="1"/>
  <c r="AH308" i="56" s="1"/>
  <c r="AI308" i="56" s="1"/>
  <c r="AJ308" i="56" s="1"/>
  <c r="AK308" i="56" s="1"/>
  <c r="N308" i="56"/>
  <c r="G308" i="56"/>
  <c r="H308" i="56" s="1"/>
  <c r="I308" i="56" s="1"/>
  <c r="J308" i="56" s="1"/>
  <c r="K308" i="56" s="1"/>
  <c r="L308" i="56" s="1"/>
  <c r="M308" i="56" s="1"/>
  <c r="AK307" i="56"/>
  <c r="AJ307" i="56"/>
  <c r="AI307" i="56"/>
  <c r="AH307" i="56"/>
  <c r="AG307" i="56"/>
  <c r="AF307" i="56"/>
  <c r="AE307" i="56"/>
  <c r="AD307" i="56"/>
  <c r="AC307" i="56"/>
  <c r="AB307" i="56"/>
  <c r="AA307" i="56"/>
  <c r="Z307" i="56"/>
  <c r="Y307" i="56"/>
  <c r="X307" i="56"/>
  <c r="W307" i="56"/>
  <c r="V307" i="56"/>
  <c r="U307" i="56"/>
  <c r="T307" i="56"/>
  <c r="S307" i="56"/>
  <c r="R307" i="56"/>
  <c r="Q307" i="56"/>
  <c r="P307" i="56"/>
  <c r="O307" i="56"/>
  <c r="N307" i="56"/>
  <c r="M307" i="56"/>
  <c r="L307" i="56"/>
  <c r="K307" i="56"/>
  <c r="J307" i="56"/>
  <c r="I307" i="56"/>
  <c r="AL307" i="56" s="1"/>
  <c r="H307" i="56"/>
  <c r="G307" i="56"/>
  <c r="F307" i="56"/>
  <c r="AP306" i="56"/>
  <c r="AO306" i="56"/>
  <c r="AK305" i="56"/>
  <c r="AJ305" i="56"/>
  <c r="AI305" i="56"/>
  <c r="AH305" i="56"/>
  <c r="AG305" i="56"/>
  <c r="AF305" i="56"/>
  <c r="AE305" i="56"/>
  <c r="AD305" i="56"/>
  <c r="AC305" i="56"/>
  <c r="AB305" i="56"/>
  <c r="AA305" i="56"/>
  <c r="Z305" i="56"/>
  <c r="Y305" i="56"/>
  <c r="X305" i="56"/>
  <c r="W305" i="56"/>
  <c r="V305" i="56"/>
  <c r="U305" i="56"/>
  <c r="T305" i="56"/>
  <c r="S305" i="56"/>
  <c r="R305" i="56"/>
  <c r="Q305" i="56"/>
  <c r="P305" i="56"/>
  <c r="O305" i="56"/>
  <c r="N305" i="56"/>
  <c r="M305" i="56"/>
  <c r="L305" i="56"/>
  <c r="K305" i="56"/>
  <c r="J305" i="56"/>
  <c r="I305" i="56"/>
  <c r="H305" i="56"/>
  <c r="G305" i="56"/>
  <c r="F305" i="56"/>
  <c r="G304" i="56"/>
  <c r="H304" i="56" s="1"/>
  <c r="I304" i="56" s="1"/>
  <c r="J304" i="56" s="1"/>
  <c r="K304" i="56" s="1"/>
  <c r="L304" i="56" s="1"/>
  <c r="M304" i="56" s="1"/>
  <c r="N304" i="56" s="1"/>
  <c r="O304" i="56" s="1"/>
  <c r="P304" i="56" s="1"/>
  <c r="Q304" i="56" s="1"/>
  <c r="R304" i="56" s="1"/>
  <c r="S304" i="56" s="1"/>
  <c r="T304" i="56" s="1"/>
  <c r="U304" i="56" s="1"/>
  <c r="V304" i="56" s="1"/>
  <c r="W304" i="56" s="1"/>
  <c r="X304" i="56" s="1"/>
  <c r="Y304" i="56" s="1"/>
  <c r="Z304" i="56" s="1"/>
  <c r="AA304" i="56" s="1"/>
  <c r="AB304" i="56" s="1"/>
  <c r="AC304" i="56" s="1"/>
  <c r="AD304" i="56" s="1"/>
  <c r="AE304" i="56" s="1"/>
  <c r="AF304" i="56" s="1"/>
  <c r="AG304" i="56" s="1"/>
  <c r="AH304" i="56" s="1"/>
  <c r="AI304" i="56" s="1"/>
  <c r="AJ304" i="56" s="1"/>
  <c r="AK304" i="56" s="1"/>
  <c r="AK303" i="56"/>
  <c r="AJ303" i="56"/>
  <c r="AI303" i="56"/>
  <c r="AH303" i="56"/>
  <c r="AG303" i="56"/>
  <c r="AF303" i="56"/>
  <c r="AE303" i="56"/>
  <c r="AD303" i="56"/>
  <c r="AC303" i="56"/>
  <c r="AB303" i="56"/>
  <c r="AA303" i="56"/>
  <c r="Z303" i="56"/>
  <c r="Y303" i="56"/>
  <c r="X303" i="56"/>
  <c r="W303" i="56"/>
  <c r="V303" i="56"/>
  <c r="U303" i="56"/>
  <c r="T303" i="56"/>
  <c r="S303" i="56"/>
  <c r="R303" i="56"/>
  <c r="Q303" i="56"/>
  <c r="P303" i="56"/>
  <c r="O303" i="56"/>
  <c r="N303" i="56"/>
  <c r="M303" i="56"/>
  <c r="L303" i="56"/>
  <c r="K303" i="56"/>
  <c r="J303" i="56"/>
  <c r="I303" i="56"/>
  <c r="AL303" i="56" s="1"/>
  <c r="H303" i="56"/>
  <c r="G303" i="56"/>
  <c r="F303" i="56"/>
  <c r="T302" i="56"/>
  <c r="U302" i="56" s="1"/>
  <c r="V302" i="56" s="1"/>
  <c r="W302" i="56" s="1"/>
  <c r="X302" i="56" s="1"/>
  <c r="Y302" i="56" s="1"/>
  <c r="Z302" i="56" s="1"/>
  <c r="AA302" i="56" s="1"/>
  <c r="AB302" i="56" s="1"/>
  <c r="AC302" i="56" s="1"/>
  <c r="AD302" i="56" s="1"/>
  <c r="AE302" i="56" s="1"/>
  <c r="AF302" i="56" s="1"/>
  <c r="AG302" i="56" s="1"/>
  <c r="AH302" i="56" s="1"/>
  <c r="AI302" i="56" s="1"/>
  <c r="AJ302" i="56" s="1"/>
  <c r="G301" i="56"/>
  <c r="G302" i="56" s="1"/>
  <c r="H302" i="56" s="1"/>
  <c r="I302" i="56" s="1"/>
  <c r="J302" i="56" s="1"/>
  <c r="K302" i="56" s="1"/>
  <c r="L302" i="56" s="1"/>
  <c r="M302" i="56" s="1"/>
  <c r="N302" i="56" s="1"/>
  <c r="O302" i="56" s="1"/>
  <c r="P302" i="56" s="1"/>
  <c r="Q302" i="56" s="1"/>
  <c r="R302" i="56" s="1"/>
  <c r="S302" i="56" s="1"/>
  <c r="G300" i="56"/>
  <c r="H300" i="56" s="1"/>
  <c r="I300" i="56" s="1"/>
  <c r="J300" i="56" s="1"/>
  <c r="K300" i="56" s="1"/>
  <c r="L300" i="56" s="1"/>
  <c r="M300" i="56" s="1"/>
  <c r="N300" i="56" s="1"/>
  <c r="O300" i="56" s="1"/>
  <c r="P300" i="56" s="1"/>
  <c r="Q300" i="56" s="1"/>
  <c r="R300" i="56" s="1"/>
  <c r="S300" i="56" s="1"/>
  <c r="T300" i="56" s="1"/>
  <c r="U300" i="56" s="1"/>
  <c r="V300" i="56" s="1"/>
  <c r="W300" i="56" s="1"/>
  <c r="X300" i="56" s="1"/>
  <c r="Y300" i="56" s="1"/>
  <c r="Z300" i="56" s="1"/>
  <c r="AA300" i="56" s="1"/>
  <c r="AB300" i="56" s="1"/>
  <c r="AC300" i="56" s="1"/>
  <c r="AD300" i="56" s="1"/>
  <c r="AE300" i="56" s="1"/>
  <c r="AF300" i="56" s="1"/>
  <c r="AG300" i="56" s="1"/>
  <c r="AH300" i="56" s="1"/>
  <c r="AI300" i="56" s="1"/>
  <c r="AJ300" i="56" s="1"/>
  <c r="G298" i="56"/>
  <c r="H298" i="56" s="1"/>
  <c r="I298" i="56" s="1"/>
  <c r="J298" i="56" s="1"/>
  <c r="K298" i="56" s="1"/>
  <c r="L298" i="56" s="1"/>
  <c r="M298" i="56" s="1"/>
  <c r="N298" i="56" s="1"/>
  <c r="O298" i="56" s="1"/>
  <c r="P298" i="56" s="1"/>
  <c r="Q298" i="56" s="1"/>
  <c r="R298" i="56" s="1"/>
  <c r="S298" i="56" s="1"/>
  <c r="T298" i="56" s="1"/>
  <c r="U298" i="56" s="1"/>
  <c r="V298" i="56" s="1"/>
  <c r="W298" i="56" s="1"/>
  <c r="X298" i="56" s="1"/>
  <c r="Y298" i="56" s="1"/>
  <c r="Z298" i="56" s="1"/>
  <c r="AA298" i="56" s="1"/>
  <c r="AB298" i="56" s="1"/>
  <c r="AC298" i="56" s="1"/>
  <c r="AD298" i="56" s="1"/>
  <c r="AE298" i="56" s="1"/>
  <c r="AF298" i="56" s="1"/>
  <c r="AG298" i="56" s="1"/>
  <c r="AH298" i="56" s="1"/>
  <c r="AI298" i="56" s="1"/>
  <c r="AJ298" i="56" s="1"/>
  <c r="AM297" i="56"/>
  <c r="AP297" i="56" s="1"/>
  <c r="AL297" i="56"/>
  <c r="AO297" i="56" s="1"/>
  <c r="M296" i="56"/>
  <c r="N296" i="56" s="1"/>
  <c r="O296" i="56" s="1"/>
  <c r="P296" i="56" s="1"/>
  <c r="Q296" i="56" s="1"/>
  <c r="R296" i="56" s="1"/>
  <c r="S296" i="56" s="1"/>
  <c r="T296" i="56" s="1"/>
  <c r="U296" i="56" s="1"/>
  <c r="V296" i="56" s="1"/>
  <c r="W296" i="56" s="1"/>
  <c r="X296" i="56" s="1"/>
  <c r="Y296" i="56" s="1"/>
  <c r="Z296" i="56" s="1"/>
  <c r="AA296" i="56" s="1"/>
  <c r="AB296" i="56" s="1"/>
  <c r="AC296" i="56" s="1"/>
  <c r="AD296" i="56" s="1"/>
  <c r="AE296" i="56" s="1"/>
  <c r="AF296" i="56" s="1"/>
  <c r="AG296" i="56" s="1"/>
  <c r="AH296" i="56" s="1"/>
  <c r="AI296" i="56" s="1"/>
  <c r="AJ296" i="56" s="1"/>
  <c r="G296" i="56"/>
  <c r="H296" i="56" s="1"/>
  <c r="I296" i="56" s="1"/>
  <c r="J296" i="56" s="1"/>
  <c r="K296" i="56" s="1"/>
  <c r="L296" i="56" s="1"/>
  <c r="AP295" i="56"/>
  <c r="AO295" i="56"/>
  <c r="AL295" i="56"/>
  <c r="AM295" i="56" s="1"/>
  <c r="AA294" i="56"/>
  <c r="AB294" i="56" s="1"/>
  <c r="AC294" i="56" s="1"/>
  <c r="AD294" i="56" s="1"/>
  <c r="AE294" i="56" s="1"/>
  <c r="AF294" i="56" s="1"/>
  <c r="AG294" i="56" s="1"/>
  <c r="AH294" i="56" s="1"/>
  <c r="AI294" i="56" s="1"/>
  <c r="AJ294" i="56" s="1"/>
  <c r="K294" i="56"/>
  <c r="L294" i="56" s="1"/>
  <c r="M294" i="56" s="1"/>
  <c r="N294" i="56" s="1"/>
  <c r="O294" i="56" s="1"/>
  <c r="P294" i="56" s="1"/>
  <c r="Q294" i="56" s="1"/>
  <c r="R294" i="56" s="1"/>
  <c r="S294" i="56" s="1"/>
  <c r="T294" i="56" s="1"/>
  <c r="U294" i="56" s="1"/>
  <c r="V294" i="56" s="1"/>
  <c r="W294" i="56" s="1"/>
  <c r="X294" i="56" s="1"/>
  <c r="Y294" i="56" s="1"/>
  <c r="Z294" i="56" s="1"/>
  <c r="G294" i="56"/>
  <c r="H294" i="56" s="1"/>
  <c r="I294" i="56" s="1"/>
  <c r="J294" i="56" s="1"/>
  <c r="AL293" i="56"/>
  <c r="AO293" i="56" s="1"/>
  <c r="AK291" i="56"/>
  <c r="AJ291" i="56"/>
  <c r="AI291" i="56"/>
  <c r="AH291" i="56"/>
  <c r="AG291" i="56"/>
  <c r="AF291" i="56"/>
  <c r="AE291" i="56"/>
  <c r="AD291" i="56"/>
  <c r="AC291" i="56"/>
  <c r="AB291" i="56"/>
  <c r="AA291" i="56"/>
  <c r="Z291" i="56"/>
  <c r="Y291" i="56"/>
  <c r="X291" i="56"/>
  <c r="W291" i="56"/>
  <c r="V291" i="56"/>
  <c r="U291" i="56"/>
  <c r="T291" i="56"/>
  <c r="S291" i="56"/>
  <c r="R291" i="56"/>
  <c r="Q291" i="56"/>
  <c r="P291" i="56"/>
  <c r="O291" i="56"/>
  <c r="N291" i="56"/>
  <c r="M291" i="56"/>
  <c r="L291" i="56"/>
  <c r="K291" i="56"/>
  <c r="J291" i="56"/>
  <c r="I291" i="56"/>
  <c r="H291" i="56"/>
  <c r="G291" i="56"/>
  <c r="G292" i="56" s="1"/>
  <c r="AK289" i="56"/>
  <c r="AJ289" i="56"/>
  <c r="AI289" i="56"/>
  <c r="AH289" i="56"/>
  <c r="AG289" i="56"/>
  <c r="AF289" i="56"/>
  <c r="AE289" i="56"/>
  <c r="AD289" i="56"/>
  <c r="AC289" i="56"/>
  <c r="AB289" i="56"/>
  <c r="AA289" i="56"/>
  <c r="Z289" i="56"/>
  <c r="Y289" i="56"/>
  <c r="X289" i="56"/>
  <c r="W289" i="56"/>
  <c r="V289" i="56"/>
  <c r="U289" i="56"/>
  <c r="T289" i="56"/>
  <c r="S289" i="56"/>
  <c r="R289" i="56"/>
  <c r="Q289" i="56"/>
  <c r="P289" i="56"/>
  <c r="O289" i="56"/>
  <c r="N289" i="56"/>
  <c r="M289" i="56"/>
  <c r="L289" i="56"/>
  <c r="K289" i="56"/>
  <c r="J289" i="56"/>
  <c r="I289" i="56"/>
  <c r="H289" i="56"/>
  <c r="G289" i="56"/>
  <c r="G290" i="56" s="1"/>
  <c r="AK287" i="56"/>
  <c r="AJ287" i="56"/>
  <c r="AI287" i="56"/>
  <c r="AH287" i="56"/>
  <c r="AG287" i="56"/>
  <c r="AF287" i="56"/>
  <c r="AE287" i="56"/>
  <c r="AD287" i="56"/>
  <c r="AC287" i="56"/>
  <c r="AB287" i="56"/>
  <c r="AA287" i="56"/>
  <c r="Z287" i="56"/>
  <c r="Y287" i="56"/>
  <c r="X287" i="56"/>
  <c r="W287" i="56"/>
  <c r="V287" i="56"/>
  <c r="U287" i="56"/>
  <c r="T287" i="56"/>
  <c r="S287" i="56"/>
  <c r="R287" i="56"/>
  <c r="Q287" i="56"/>
  <c r="P287" i="56"/>
  <c r="O287" i="56"/>
  <c r="N287" i="56"/>
  <c r="M287" i="56"/>
  <c r="L287" i="56"/>
  <c r="K287" i="56"/>
  <c r="J287" i="56"/>
  <c r="I287" i="56"/>
  <c r="H287" i="56"/>
  <c r="G287" i="56"/>
  <c r="G288" i="56" s="1"/>
  <c r="AK285" i="56"/>
  <c r="AJ285" i="56"/>
  <c r="AI285" i="56"/>
  <c r="AH285" i="56"/>
  <c r="AG285" i="56"/>
  <c r="AF285" i="56"/>
  <c r="AE285" i="56"/>
  <c r="AD285" i="56"/>
  <c r="AC285" i="56"/>
  <c r="AB285" i="56"/>
  <c r="AA285" i="56"/>
  <c r="Z285" i="56"/>
  <c r="Y285" i="56"/>
  <c r="X285" i="56"/>
  <c r="W285" i="56"/>
  <c r="V285" i="56"/>
  <c r="U285" i="56"/>
  <c r="T285" i="56"/>
  <c r="S285" i="56"/>
  <c r="R285" i="56"/>
  <c r="Q285" i="56"/>
  <c r="P285" i="56"/>
  <c r="O285" i="56"/>
  <c r="N285" i="56"/>
  <c r="M285" i="56"/>
  <c r="L285" i="56"/>
  <c r="K285" i="56"/>
  <c r="J285" i="56"/>
  <c r="I285" i="56"/>
  <c r="H285" i="56"/>
  <c r="G285" i="56"/>
  <c r="G286" i="56" s="1"/>
  <c r="AK283" i="56"/>
  <c r="AJ283" i="56"/>
  <c r="AI283" i="56"/>
  <c r="AH283" i="56"/>
  <c r="AG283" i="56"/>
  <c r="AF283" i="56"/>
  <c r="AE283" i="56"/>
  <c r="AD283" i="56"/>
  <c r="AC283" i="56"/>
  <c r="AB283" i="56"/>
  <c r="AA283" i="56"/>
  <c r="Z283" i="56"/>
  <c r="Y283" i="56"/>
  <c r="X283" i="56"/>
  <c r="W283" i="56"/>
  <c r="V283" i="56"/>
  <c r="U283" i="56"/>
  <c r="T283" i="56"/>
  <c r="S283" i="56"/>
  <c r="R283" i="56"/>
  <c r="Q283" i="56"/>
  <c r="P283" i="56"/>
  <c r="O283" i="56"/>
  <c r="N283" i="56"/>
  <c r="M283" i="56"/>
  <c r="L283" i="56"/>
  <c r="K283" i="56"/>
  <c r="J283" i="56"/>
  <c r="I283" i="56"/>
  <c r="H283" i="56"/>
  <c r="G283" i="56"/>
  <c r="G284" i="56" s="1"/>
  <c r="AK281" i="56"/>
  <c r="AJ281" i="56"/>
  <c r="AI281" i="56"/>
  <c r="AH281" i="56"/>
  <c r="AG281" i="56"/>
  <c r="AF281" i="56"/>
  <c r="AE281" i="56"/>
  <c r="AD281" i="56"/>
  <c r="AC281" i="56"/>
  <c r="AB281" i="56"/>
  <c r="AA281" i="56"/>
  <c r="Z281" i="56"/>
  <c r="Y281" i="56"/>
  <c r="X281" i="56"/>
  <c r="W281" i="56"/>
  <c r="V281" i="56"/>
  <c r="U281" i="56"/>
  <c r="T281" i="56"/>
  <c r="S281" i="56"/>
  <c r="R281" i="56"/>
  <c r="Q281" i="56"/>
  <c r="P281" i="56"/>
  <c r="O281" i="56"/>
  <c r="N281" i="56"/>
  <c r="M281" i="56"/>
  <c r="L281" i="56"/>
  <c r="K281" i="56"/>
  <c r="J281" i="56"/>
  <c r="I281" i="56"/>
  <c r="H281" i="56"/>
  <c r="G281" i="56"/>
  <c r="G282" i="56" s="1"/>
  <c r="AK279" i="56"/>
  <c r="AJ279" i="56"/>
  <c r="AI279" i="56"/>
  <c r="AH279" i="56"/>
  <c r="AG279" i="56"/>
  <c r="AF279" i="56"/>
  <c r="AE279" i="56"/>
  <c r="AD279" i="56"/>
  <c r="AC279" i="56"/>
  <c r="AB279" i="56"/>
  <c r="AA279" i="56"/>
  <c r="Z279" i="56"/>
  <c r="Y279" i="56"/>
  <c r="X279" i="56"/>
  <c r="W279" i="56"/>
  <c r="V279" i="56"/>
  <c r="U279" i="56"/>
  <c r="T279" i="56"/>
  <c r="S279" i="56"/>
  <c r="R279" i="56"/>
  <c r="Q279" i="56"/>
  <c r="P279" i="56"/>
  <c r="O279" i="56"/>
  <c r="N279" i="56"/>
  <c r="M279" i="56"/>
  <c r="L279" i="56"/>
  <c r="K279" i="56"/>
  <c r="J279" i="56"/>
  <c r="I279" i="56"/>
  <c r="H279" i="56"/>
  <c r="G279" i="56"/>
  <c r="G280" i="56" s="1"/>
  <c r="AK277" i="56"/>
  <c r="AJ277" i="56"/>
  <c r="AI277" i="56"/>
  <c r="AH277" i="56"/>
  <c r="AG277" i="56"/>
  <c r="AF277" i="56"/>
  <c r="AE277" i="56"/>
  <c r="AD277" i="56"/>
  <c r="AC277" i="56"/>
  <c r="AB277" i="56"/>
  <c r="AA277" i="56"/>
  <c r="Z277" i="56"/>
  <c r="Y277" i="56"/>
  <c r="X277" i="56"/>
  <c r="W277" i="56"/>
  <c r="V277" i="56"/>
  <c r="U277" i="56"/>
  <c r="T277" i="56"/>
  <c r="S277" i="56"/>
  <c r="R277" i="56"/>
  <c r="Q277" i="56"/>
  <c r="P277" i="56"/>
  <c r="O277" i="56"/>
  <c r="N277" i="56"/>
  <c r="M277" i="56"/>
  <c r="L277" i="56"/>
  <c r="K277" i="56"/>
  <c r="J277" i="56"/>
  <c r="I277" i="56"/>
  <c r="H277" i="56"/>
  <c r="G277" i="56"/>
  <c r="G278" i="56" s="1"/>
  <c r="AK275" i="56"/>
  <c r="AJ275" i="56"/>
  <c r="AI275" i="56"/>
  <c r="AH275" i="56"/>
  <c r="AG275" i="56"/>
  <c r="AF275" i="56"/>
  <c r="AE275" i="56"/>
  <c r="AD275" i="56"/>
  <c r="AC275" i="56"/>
  <c r="AB275" i="56"/>
  <c r="AA275" i="56"/>
  <c r="Z275" i="56"/>
  <c r="Y275" i="56"/>
  <c r="X275" i="56"/>
  <c r="W275" i="56"/>
  <c r="V275" i="56"/>
  <c r="U275" i="56"/>
  <c r="T275" i="56"/>
  <c r="S275" i="56"/>
  <c r="R275" i="56"/>
  <c r="Q275" i="56"/>
  <c r="P275" i="56"/>
  <c r="O275" i="56"/>
  <c r="N275" i="56"/>
  <c r="M275" i="56"/>
  <c r="L275" i="56"/>
  <c r="K275" i="56"/>
  <c r="J275" i="56"/>
  <c r="I275" i="56"/>
  <c r="H275" i="56"/>
  <c r="G275" i="56"/>
  <c r="G276" i="56" s="1"/>
  <c r="AK273" i="56"/>
  <c r="AJ273" i="56"/>
  <c r="AI273" i="56"/>
  <c r="AH273" i="56"/>
  <c r="AG273" i="56"/>
  <c r="AF273" i="56"/>
  <c r="AE273" i="56"/>
  <c r="AD273" i="56"/>
  <c r="AC273" i="56"/>
  <c r="AB273" i="56"/>
  <c r="AA273" i="56"/>
  <c r="Z273" i="56"/>
  <c r="Y273" i="56"/>
  <c r="X273" i="56"/>
  <c r="W273" i="56"/>
  <c r="V273" i="56"/>
  <c r="U273" i="56"/>
  <c r="T273" i="56"/>
  <c r="S273" i="56"/>
  <c r="R273" i="56"/>
  <c r="Q273" i="56"/>
  <c r="P273" i="56"/>
  <c r="O273" i="56"/>
  <c r="N273" i="56"/>
  <c r="M273" i="56"/>
  <c r="L273" i="56"/>
  <c r="K273" i="56"/>
  <c r="J273" i="56"/>
  <c r="I273" i="56"/>
  <c r="H273" i="56"/>
  <c r="G273" i="56"/>
  <c r="G274" i="56" s="1"/>
  <c r="AK271" i="56"/>
  <c r="AJ271" i="56"/>
  <c r="AI271" i="56"/>
  <c r="AH271" i="56"/>
  <c r="AG271" i="56"/>
  <c r="AF271" i="56"/>
  <c r="AE271" i="56"/>
  <c r="AD271" i="56"/>
  <c r="AC271" i="56"/>
  <c r="AB271" i="56"/>
  <c r="AA271" i="56"/>
  <c r="Z271" i="56"/>
  <c r="Y271" i="56"/>
  <c r="X271" i="56"/>
  <c r="W271" i="56"/>
  <c r="V271" i="56"/>
  <c r="U271" i="56"/>
  <c r="T271" i="56"/>
  <c r="S271" i="56"/>
  <c r="R271" i="56"/>
  <c r="Q271" i="56"/>
  <c r="P271" i="56"/>
  <c r="O271" i="56"/>
  <c r="N271" i="56"/>
  <c r="M271" i="56"/>
  <c r="L271" i="56"/>
  <c r="K271" i="56"/>
  <c r="J271" i="56"/>
  <c r="I271" i="56"/>
  <c r="H271" i="56"/>
  <c r="G271" i="56"/>
  <c r="G272" i="56" s="1"/>
  <c r="AK269" i="56"/>
  <c r="AJ269" i="56"/>
  <c r="AI269" i="56"/>
  <c r="AH269" i="56"/>
  <c r="AG269" i="56"/>
  <c r="AF269" i="56"/>
  <c r="AE269" i="56"/>
  <c r="AD269" i="56"/>
  <c r="AC269" i="56"/>
  <c r="AB269" i="56"/>
  <c r="AA269" i="56"/>
  <c r="Z269" i="56"/>
  <c r="Y269" i="56"/>
  <c r="X269" i="56"/>
  <c r="W269" i="56"/>
  <c r="V269" i="56"/>
  <c r="U269" i="56"/>
  <c r="T269" i="56"/>
  <c r="S269" i="56"/>
  <c r="R269" i="56"/>
  <c r="Q269" i="56"/>
  <c r="P269" i="56"/>
  <c r="O269" i="56"/>
  <c r="M269" i="56"/>
  <c r="L269" i="56"/>
  <c r="K269" i="56"/>
  <c r="J269" i="56"/>
  <c r="I269" i="56"/>
  <c r="H269" i="56"/>
  <c r="G269" i="56"/>
  <c r="G270" i="56" s="1"/>
  <c r="AP268" i="56"/>
  <c r="AK267" i="56"/>
  <c r="AJ267" i="56"/>
  <c r="AI267" i="56"/>
  <c r="AH267" i="56"/>
  <c r="AG267" i="56"/>
  <c r="AF267" i="56"/>
  <c r="AE267" i="56"/>
  <c r="AD267" i="56"/>
  <c r="AC267" i="56"/>
  <c r="AB267" i="56"/>
  <c r="AA267" i="56"/>
  <c r="Z267" i="56"/>
  <c r="Y267" i="56"/>
  <c r="X267" i="56"/>
  <c r="W267" i="56"/>
  <c r="V267" i="56"/>
  <c r="U267" i="56"/>
  <c r="T267" i="56"/>
  <c r="S267" i="56"/>
  <c r="R267" i="56"/>
  <c r="Q267" i="56"/>
  <c r="P267" i="56"/>
  <c r="O267" i="56"/>
  <c r="N267" i="56"/>
  <c r="M267" i="56"/>
  <c r="L267" i="56"/>
  <c r="K267" i="56"/>
  <c r="J267" i="56"/>
  <c r="I267" i="56"/>
  <c r="H267" i="56"/>
  <c r="G267" i="56"/>
  <c r="AP266" i="56"/>
  <c r="AO266" i="56"/>
  <c r="AK265" i="56"/>
  <c r="AJ265" i="56"/>
  <c r="AI265" i="56"/>
  <c r="AH265" i="56"/>
  <c r="AG265" i="56"/>
  <c r="AF265" i="56"/>
  <c r="AE265" i="56"/>
  <c r="AD265" i="56"/>
  <c r="AC265" i="56"/>
  <c r="AB265" i="56"/>
  <c r="AA265" i="56"/>
  <c r="Z265" i="56"/>
  <c r="Y265" i="56"/>
  <c r="X265" i="56"/>
  <c r="W265" i="56"/>
  <c r="V265" i="56"/>
  <c r="U265" i="56"/>
  <c r="T265" i="56"/>
  <c r="S265" i="56"/>
  <c r="R265" i="56"/>
  <c r="Q265" i="56"/>
  <c r="P265" i="56"/>
  <c r="O265" i="56"/>
  <c r="N265" i="56"/>
  <c r="M265" i="56"/>
  <c r="L265" i="56"/>
  <c r="K265" i="56"/>
  <c r="J265" i="56"/>
  <c r="I265" i="56"/>
  <c r="H265" i="56"/>
  <c r="G265" i="56"/>
  <c r="AK263" i="56"/>
  <c r="AJ263" i="56"/>
  <c r="AI263" i="56"/>
  <c r="AH263" i="56"/>
  <c r="AG263" i="56"/>
  <c r="AF263" i="56"/>
  <c r="AE263" i="56"/>
  <c r="AD263" i="56"/>
  <c r="AC263" i="56"/>
  <c r="AB263" i="56"/>
  <c r="AA263" i="56"/>
  <c r="Z263" i="56"/>
  <c r="Y263" i="56"/>
  <c r="X263" i="56"/>
  <c r="W263" i="56"/>
  <c r="V263" i="56"/>
  <c r="U263" i="56"/>
  <c r="T263" i="56"/>
  <c r="S263" i="56"/>
  <c r="R263" i="56"/>
  <c r="Q263" i="56"/>
  <c r="P263" i="56"/>
  <c r="O263" i="56"/>
  <c r="N263" i="56"/>
  <c r="M263" i="56"/>
  <c r="L263" i="56"/>
  <c r="K263" i="56"/>
  <c r="J263" i="56"/>
  <c r="I263" i="56"/>
  <c r="H263" i="56"/>
  <c r="G263" i="56"/>
  <c r="G264" i="56" s="1"/>
  <c r="AK261" i="56"/>
  <c r="AJ261" i="56"/>
  <c r="AI261" i="56"/>
  <c r="AH261" i="56"/>
  <c r="AG261" i="56"/>
  <c r="AF261" i="56"/>
  <c r="AE261" i="56"/>
  <c r="AD261" i="56"/>
  <c r="AC261" i="56"/>
  <c r="AB261" i="56"/>
  <c r="AA261" i="56"/>
  <c r="Z261" i="56"/>
  <c r="Y261" i="56"/>
  <c r="X261" i="56"/>
  <c r="W261" i="56"/>
  <c r="V261" i="56"/>
  <c r="U261" i="56"/>
  <c r="T261" i="56"/>
  <c r="S261" i="56"/>
  <c r="R261" i="56"/>
  <c r="Q261" i="56"/>
  <c r="P261" i="56"/>
  <c r="O261" i="56"/>
  <c r="N261" i="56"/>
  <c r="M261" i="56"/>
  <c r="L261" i="56"/>
  <c r="K261" i="56"/>
  <c r="J261" i="56"/>
  <c r="I261" i="56"/>
  <c r="H261" i="56"/>
  <c r="G261" i="56"/>
  <c r="G262" i="56" s="1"/>
  <c r="AK259" i="56"/>
  <c r="AJ259" i="56"/>
  <c r="AI259" i="56"/>
  <c r="AH259" i="56"/>
  <c r="AG259" i="56"/>
  <c r="AF259" i="56"/>
  <c r="AE259" i="56"/>
  <c r="AD259" i="56"/>
  <c r="AC259" i="56"/>
  <c r="AB259" i="56"/>
  <c r="AA259" i="56"/>
  <c r="Z259" i="56"/>
  <c r="Y259" i="56"/>
  <c r="X259" i="56"/>
  <c r="W259" i="56"/>
  <c r="V259" i="56"/>
  <c r="U259" i="56"/>
  <c r="T259" i="56"/>
  <c r="S259" i="56"/>
  <c r="R259" i="56"/>
  <c r="Q259" i="56"/>
  <c r="P259" i="56"/>
  <c r="O259" i="56"/>
  <c r="N259" i="56"/>
  <c r="M259" i="56"/>
  <c r="L259" i="56"/>
  <c r="K259" i="56"/>
  <c r="J259" i="56"/>
  <c r="I259" i="56"/>
  <c r="H259" i="56"/>
  <c r="G259" i="56"/>
  <c r="G260" i="56" s="1"/>
  <c r="AK257" i="56"/>
  <c r="AJ257" i="56"/>
  <c r="AI257" i="56"/>
  <c r="AH257" i="56"/>
  <c r="AG257" i="56"/>
  <c r="AF257" i="56"/>
  <c r="AE257" i="56"/>
  <c r="AD257" i="56"/>
  <c r="AC257" i="56"/>
  <c r="AB257" i="56"/>
  <c r="AA257" i="56"/>
  <c r="Z257" i="56"/>
  <c r="Y257" i="56"/>
  <c r="X257" i="56"/>
  <c r="W257" i="56"/>
  <c r="V257" i="56"/>
  <c r="U257" i="56"/>
  <c r="T257" i="56"/>
  <c r="S257" i="56"/>
  <c r="R257" i="56"/>
  <c r="Q257" i="56"/>
  <c r="P257" i="56"/>
  <c r="O257" i="56"/>
  <c r="N257" i="56"/>
  <c r="M257" i="56"/>
  <c r="L257" i="56"/>
  <c r="K257" i="56"/>
  <c r="J257" i="56"/>
  <c r="I257" i="56"/>
  <c r="H257" i="56"/>
  <c r="G257" i="56"/>
  <c r="G258" i="56" s="1"/>
  <c r="AK255" i="56"/>
  <c r="AJ255" i="56"/>
  <c r="AI255" i="56"/>
  <c r="AH255" i="56"/>
  <c r="AG255" i="56"/>
  <c r="AF255" i="56"/>
  <c r="AE255" i="56"/>
  <c r="AD255" i="56"/>
  <c r="AC255" i="56"/>
  <c r="AB255" i="56"/>
  <c r="AA255" i="56"/>
  <c r="Z255" i="56"/>
  <c r="Y255" i="56"/>
  <c r="X255" i="56"/>
  <c r="W255" i="56"/>
  <c r="V255" i="56"/>
  <c r="U255" i="56"/>
  <c r="T255" i="56"/>
  <c r="S255" i="56"/>
  <c r="R255" i="56"/>
  <c r="Q255" i="56"/>
  <c r="P255" i="56"/>
  <c r="O255" i="56"/>
  <c r="N255" i="56"/>
  <c r="M255" i="56"/>
  <c r="L255" i="56"/>
  <c r="K255" i="56"/>
  <c r="J255" i="56"/>
  <c r="I255" i="56"/>
  <c r="H255" i="56"/>
  <c r="G255" i="56"/>
  <c r="G256" i="56" s="1"/>
  <c r="AK253" i="56"/>
  <c r="AJ253" i="56"/>
  <c r="AI253" i="56"/>
  <c r="AH253" i="56"/>
  <c r="AG253" i="56"/>
  <c r="AF253" i="56"/>
  <c r="AE253" i="56"/>
  <c r="AD253" i="56"/>
  <c r="AC253" i="56"/>
  <c r="AB253" i="56"/>
  <c r="AA253" i="56"/>
  <c r="Z253" i="56"/>
  <c r="Y253" i="56"/>
  <c r="X253" i="56"/>
  <c r="W253" i="56"/>
  <c r="V253" i="56"/>
  <c r="U253" i="56"/>
  <c r="T253" i="56"/>
  <c r="S253" i="56"/>
  <c r="R253" i="56"/>
  <c r="Q253" i="56"/>
  <c r="P253" i="56"/>
  <c r="O253" i="56"/>
  <c r="N253" i="56"/>
  <c r="M253" i="56"/>
  <c r="L253" i="56"/>
  <c r="K253" i="56"/>
  <c r="J253" i="56"/>
  <c r="I253" i="56"/>
  <c r="H253" i="56"/>
  <c r="G253" i="56"/>
  <c r="G254" i="56" s="1"/>
  <c r="AK251" i="56"/>
  <c r="AJ251" i="56"/>
  <c r="AI251" i="56"/>
  <c r="AH251" i="56"/>
  <c r="AG251" i="56"/>
  <c r="AF251" i="56"/>
  <c r="AE251" i="56"/>
  <c r="AD251" i="56"/>
  <c r="AC251" i="56"/>
  <c r="AB251" i="56"/>
  <c r="AA251" i="56"/>
  <c r="Z251" i="56"/>
  <c r="Y251" i="56"/>
  <c r="X251" i="56"/>
  <c r="W251" i="56"/>
  <c r="V251" i="56"/>
  <c r="U251" i="56"/>
  <c r="T251" i="56"/>
  <c r="S251" i="56"/>
  <c r="R251" i="56"/>
  <c r="Q251" i="56"/>
  <c r="P251" i="56"/>
  <c r="O251" i="56"/>
  <c r="N251" i="56"/>
  <c r="M251" i="56"/>
  <c r="L251" i="56"/>
  <c r="K251" i="56"/>
  <c r="J251" i="56"/>
  <c r="I251" i="56"/>
  <c r="H251" i="56"/>
  <c r="G251" i="56"/>
  <c r="AK249" i="56"/>
  <c r="AJ249" i="56"/>
  <c r="AI249" i="56"/>
  <c r="AH249" i="56"/>
  <c r="AG249" i="56"/>
  <c r="AF249" i="56"/>
  <c r="AE249" i="56"/>
  <c r="AD249" i="56"/>
  <c r="AC249" i="56"/>
  <c r="AB249" i="56"/>
  <c r="AA249" i="56"/>
  <c r="Z249" i="56"/>
  <c r="Y249" i="56"/>
  <c r="X249" i="56"/>
  <c r="W249" i="56"/>
  <c r="V249" i="56"/>
  <c r="U249" i="56"/>
  <c r="T249" i="56"/>
  <c r="S249" i="56"/>
  <c r="R249" i="56"/>
  <c r="Q249" i="56"/>
  <c r="P249" i="56"/>
  <c r="O249" i="56"/>
  <c r="N249" i="56"/>
  <c r="M249" i="56"/>
  <c r="L249" i="56"/>
  <c r="K249" i="56"/>
  <c r="J249" i="56"/>
  <c r="I249" i="56"/>
  <c r="H249" i="56"/>
  <c r="G249" i="56"/>
  <c r="G250" i="56" s="1"/>
  <c r="AK247" i="56"/>
  <c r="AJ247" i="56"/>
  <c r="AI247" i="56"/>
  <c r="AH247" i="56"/>
  <c r="AG247" i="56"/>
  <c r="AF247" i="56"/>
  <c r="AE247" i="56"/>
  <c r="AD247" i="56"/>
  <c r="AC247" i="56"/>
  <c r="AB247" i="56"/>
  <c r="AA247" i="56"/>
  <c r="Z247" i="56"/>
  <c r="Y247" i="56"/>
  <c r="X247" i="56"/>
  <c r="W247" i="56"/>
  <c r="V247" i="56"/>
  <c r="U247" i="56"/>
  <c r="T247" i="56"/>
  <c r="S247" i="56"/>
  <c r="R247" i="56"/>
  <c r="Q247" i="56"/>
  <c r="P247" i="56"/>
  <c r="O247" i="56"/>
  <c r="N247" i="56"/>
  <c r="M247" i="56"/>
  <c r="L247" i="56"/>
  <c r="K247" i="56"/>
  <c r="J247" i="56"/>
  <c r="I247" i="56"/>
  <c r="H247" i="56"/>
  <c r="G247" i="56"/>
  <c r="G248" i="56" s="1"/>
  <c r="AK245" i="56"/>
  <c r="AJ245" i="56"/>
  <c r="AI245" i="56"/>
  <c r="AH245" i="56"/>
  <c r="AG245" i="56"/>
  <c r="AF245" i="56"/>
  <c r="AE245" i="56"/>
  <c r="AD245" i="56"/>
  <c r="AC245" i="56"/>
  <c r="AB245" i="56"/>
  <c r="AA245" i="56"/>
  <c r="Z245" i="56"/>
  <c r="Y245" i="56"/>
  <c r="X245" i="56"/>
  <c r="W245" i="56"/>
  <c r="V245" i="56"/>
  <c r="U245" i="56"/>
  <c r="T245" i="56"/>
  <c r="S245" i="56"/>
  <c r="R245" i="56"/>
  <c r="Q245" i="56"/>
  <c r="P245" i="56"/>
  <c r="O245" i="56"/>
  <c r="N245" i="56"/>
  <c r="M245" i="56"/>
  <c r="L245" i="56"/>
  <c r="K245" i="56"/>
  <c r="J245" i="56"/>
  <c r="I245" i="56"/>
  <c r="H245" i="56"/>
  <c r="G245" i="56"/>
  <c r="G246" i="56" s="1"/>
  <c r="H246" i="56" s="1"/>
  <c r="AK243" i="56"/>
  <c r="AJ243" i="56"/>
  <c r="AI243" i="56"/>
  <c r="AH243" i="56"/>
  <c r="AG243" i="56"/>
  <c r="AF243" i="56"/>
  <c r="AE243" i="56"/>
  <c r="AD243" i="56"/>
  <c r="AC243" i="56"/>
  <c r="AB243" i="56"/>
  <c r="AA243" i="56"/>
  <c r="Z243" i="56"/>
  <c r="Y243" i="56"/>
  <c r="X243" i="56"/>
  <c r="W243" i="56"/>
  <c r="V243" i="56"/>
  <c r="U243" i="56"/>
  <c r="T243" i="56"/>
  <c r="S243" i="56"/>
  <c r="R243" i="56"/>
  <c r="Q243" i="56"/>
  <c r="P243" i="56"/>
  <c r="O243" i="56"/>
  <c r="N243" i="56"/>
  <c r="M243" i="56"/>
  <c r="L243" i="56"/>
  <c r="K243" i="56"/>
  <c r="J243" i="56"/>
  <c r="I243" i="56"/>
  <c r="H243" i="56"/>
  <c r="G243" i="56"/>
  <c r="G244" i="56" s="1"/>
  <c r="AK241" i="56"/>
  <c r="AJ241" i="56"/>
  <c r="AI241" i="56"/>
  <c r="AH241" i="56"/>
  <c r="AG241" i="56"/>
  <c r="AF241" i="56"/>
  <c r="AE241" i="56"/>
  <c r="AD241" i="56"/>
  <c r="AC241" i="56"/>
  <c r="AB241" i="56"/>
  <c r="AA241" i="56"/>
  <c r="Z241" i="56"/>
  <c r="Y241" i="56"/>
  <c r="X241" i="56"/>
  <c r="W241" i="56"/>
  <c r="V241" i="56"/>
  <c r="U241" i="56"/>
  <c r="T241" i="56"/>
  <c r="S241" i="56"/>
  <c r="R241" i="56"/>
  <c r="I241" i="56"/>
  <c r="H241" i="56"/>
  <c r="G241" i="56"/>
  <c r="AK239" i="56"/>
  <c r="AJ239" i="56"/>
  <c r="AI239" i="56"/>
  <c r="AH239" i="56"/>
  <c r="AG239" i="56"/>
  <c r="AF239" i="56"/>
  <c r="AE239" i="56"/>
  <c r="AD239" i="56"/>
  <c r="AC239" i="56"/>
  <c r="AB239" i="56"/>
  <c r="AA239" i="56"/>
  <c r="Z239" i="56"/>
  <c r="Y239" i="56"/>
  <c r="X239" i="56"/>
  <c r="W239" i="56"/>
  <c r="V239" i="56"/>
  <c r="U239" i="56"/>
  <c r="T239" i="56"/>
  <c r="S239" i="56"/>
  <c r="R239" i="56"/>
  <c r="I239" i="56"/>
  <c r="H239" i="56"/>
  <c r="H315" i="56" s="1"/>
  <c r="G239" i="56"/>
  <c r="AK237" i="56"/>
  <c r="AJ237" i="56"/>
  <c r="AI237" i="56"/>
  <c r="AH237" i="56"/>
  <c r="AG237" i="56"/>
  <c r="AF237" i="56"/>
  <c r="AE237" i="56"/>
  <c r="AD237" i="56"/>
  <c r="AC237" i="56"/>
  <c r="AB237" i="56"/>
  <c r="AA237" i="56"/>
  <c r="Z237" i="56"/>
  <c r="Y237" i="56"/>
  <c r="X237" i="56"/>
  <c r="W237" i="56"/>
  <c r="V237" i="56"/>
  <c r="U237" i="56"/>
  <c r="T237" i="56"/>
  <c r="S237" i="56"/>
  <c r="R237" i="56"/>
  <c r="I237" i="56"/>
  <c r="H237" i="56"/>
  <c r="G237" i="56"/>
  <c r="G238" i="56" s="1"/>
  <c r="AK235" i="56"/>
  <c r="AJ235" i="56"/>
  <c r="AI235" i="56"/>
  <c r="AH235" i="56"/>
  <c r="AG235" i="56"/>
  <c r="AF235" i="56"/>
  <c r="AE235" i="56"/>
  <c r="AD235" i="56"/>
  <c r="AC235" i="56"/>
  <c r="AB235" i="56"/>
  <c r="AA235" i="56"/>
  <c r="Z235" i="56"/>
  <c r="Y235" i="56"/>
  <c r="X235" i="56"/>
  <c r="W235" i="56"/>
  <c r="V235" i="56"/>
  <c r="U235" i="56"/>
  <c r="T235" i="56"/>
  <c r="S235" i="56"/>
  <c r="I235" i="56"/>
  <c r="H235" i="56"/>
  <c r="G235" i="56"/>
  <c r="G236" i="56" s="1"/>
  <c r="G234" i="56"/>
  <c r="G232" i="56"/>
  <c r="H230" i="56"/>
  <c r="I230" i="56" s="1"/>
  <c r="J230" i="56" s="1"/>
  <c r="K230" i="56" s="1"/>
  <c r="L230" i="56" s="1"/>
  <c r="M230" i="56" s="1"/>
  <c r="N230" i="56" s="1"/>
  <c r="O230" i="56" s="1"/>
  <c r="P230" i="56" s="1"/>
  <c r="Q230" i="56" s="1"/>
  <c r="R230" i="56" s="1"/>
  <c r="S230" i="56" s="1"/>
  <c r="T230" i="56" s="1"/>
  <c r="U230" i="56" s="1"/>
  <c r="V230" i="56" s="1"/>
  <c r="W230" i="56" s="1"/>
  <c r="X230" i="56" s="1"/>
  <c r="Y230" i="56" s="1"/>
  <c r="Z230" i="56" s="1"/>
  <c r="AA230" i="56" s="1"/>
  <c r="AB230" i="56" s="1"/>
  <c r="AC230" i="56" s="1"/>
  <c r="AD230" i="56" s="1"/>
  <c r="AE230" i="56" s="1"/>
  <c r="AF230" i="56" s="1"/>
  <c r="AG230" i="56" s="1"/>
  <c r="AH230" i="56" s="1"/>
  <c r="AI230" i="56" s="1"/>
  <c r="AJ230" i="56" s="1"/>
  <c r="AK230" i="56" s="1"/>
  <c r="AP228" i="56"/>
  <c r="AP226" i="56"/>
  <c r="AO226" i="56"/>
  <c r="AK223" i="56"/>
  <c r="AJ223" i="56"/>
  <c r="AI223" i="56"/>
  <c r="AH223" i="56"/>
  <c r="AG223" i="56"/>
  <c r="AF223" i="56"/>
  <c r="AE223" i="56"/>
  <c r="AD223" i="56"/>
  <c r="AC223" i="56"/>
  <c r="AB223" i="56"/>
  <c r="AA223" i="56"/>
  <c r="Z223" i="56"/>
  <c r="Y223" i="56"/>
  <c r="X223" i="56"/>
  <c r="W223" i="56"/>
  <c r="V223" i="56"/>
  <c r="U223" i="56"/>
  <c r="T223" i="56"/>
  <c r="S223" i="56"/>
  <c r="R223" i="56"/>
  <c r="Q223" i="56"/>
  <c r="P223" i="56"/>
  <c r="O223" i="56"/>
  <c r="N223" i="56"/>
  <c r="M223" i="56"/>
  <c r="L223" i="56"/>
  <c r="K223" i="56"/>
  <c r="J223" i="56"/>
  <c r="I223" i="56"/>
  <c r="H223" i="56"/>
  <c r="G223" i="56"/>
  <c r="AK221" i="56"/>
  <c r="AJ221" i="56"/>
  <c r="AI221" i="56"/>
  <c r="AH221" i="56"/>
  <c r="AG221" i="56"/>
  <c r="AF221" i="56"/>
  <c r="AE221" i="56"/>
  <c r="AD221" i="56"/>
  <c r="AC221" i="56"/>
  <c r="AB221" i="56"/>
  <c r="AA221" i="56"/>
  <c r="Z221" i="56"/>
  <c r="Y221" i="56"/>
  <c r="X221" i="56"/>
  <c r="W221" i="56"/>
  <c r="V221" i="56"/>
  <c r="U221" i="56"/>
  <c r="R221" i="56"/>
  <c r="Q221" i="56"/>
  <c r="P221" i="56"/>
  <c r="O221" i="56"/>
  <c r="N221" i="56"/>
  <c r="J221" i="56"/>
  <c r="I221" i="56"/>
  <c r="H221" i="56"/>
  <c r="G221" i="56"/>
  <c r="G222" i="56" s="1"/>
  <c r="H222" i="56" s="1"/>
  <c r="I222" i="56" s="1"/>
  <c r="AK219" i="56"/>
  <c r="AJ219" i="56"/>
  <c r="AI219" i="56"/>
  <c r="AH219" i="56"/>
  <c r="AG219" i="56"/>
  <c r="AF219" i="56"/>
  <c r="AE219" i="56"/>
  <c r="AD219" i="56"/>
  <c r="AC219" i="56"/>
  <c r="AB219" i="56"/>
  <c r="AA219" i="56"/>
  <c r="Z219" i="56"/>
  <c r="Y219" i="56"/>
  <c r="X219" i="56"/>
  <c r="W219" i="56"/>
  <c r="V219" i="56"/>
  <c r="U219" i="56"/>
  <c r="T219" i="56"/>
  <c r="S219" i="56"/>
  <c r="R219" i="56"/>
  <c r="Q219" i="56"/>
  <c r="P219" i="56"/>
  <c r="O219" i="56"/>
  <c r="N219" i="56"/>
  <c r="M219" i="56"/>
  <c r="K219" i="56"/>
  <c r="J219" i="56"/>
  <c r="I219" i="56"/>
  <c r="H219" i="56"/>
  <c r="G219" i="56"/>
  <c r="G220" i="56" s="1"/>
  <c r="AK217" i="56"/>
  <c r="AJ217" i="56"/>
  <c r="AI217" i="56"/>
  <c r="AH217" i="56"/>
  <c r="AG217" i="56"/>
  <c r="AF217" i="56"/>
  <c r="AE217" i="56"/>
  <c r="AD217" i="56"/>
  <c r="AC217" i="56"/>
  <c r="AB217" i="56"/>
  <c r="AA217" i="56"/>
  <c r="Z217" i="56"/>
  <c r="Y217" i="56"/>
  <c r="X217" i="56"/>
  <c r="W217" i="56"/>
  <c r="V217" i="56"/>
  <c r="U217" i="56"/>
  <c r="T217" i="56"/>
  <c r="R217" i="56"/>
  <c r="Q217" i="56"/>
  <c r="P217" i="56"/>
  <c r="O217" i="56"/>
  <c r="N217" i="56"/>
  <c r="M217" i="56"/>
  <c r="I217" i="56"/>
  <c r="H217" i="56"/>
  <c r="G217" i="56"/>
  <c r="G218" i="56" s="1"/>
  <c r="AK215" i="56"/>
  <c r="AJ215" i="56"/>
  <c r="AI215" i="56"/>
  <c r="AH215" i="56"/>
  <c r="AG215" i="56"/>
  <c r="AF215" i="56"/>
  <c r="AE215" i="56"/>
  <c r="AD215" i="56"/>
  <c r="AC215" i="56"/>
  <c r="AB215" i="56"/>
  <c r="AA215" i="56"/>
  <c r="Z215" i="56"/>
  <c r="Y215" i="56"/>
  <c r="X215" i="56"/>
  <c r="W215" i="56"/>
  <c r="V215" i="56"/>
  <c r="U215" i="56"/>
  <c r="T215" i="56"/>
  <c r="S215" i="56"/>
  <c r="R215" i="56"/>
  <c r="Q215" i="56"/>
  <c r="P215" i="56"/>
  <c r="O215" i="56"/>
  <c r="N215" i="56"/>
  <c r="M215" i="56"/>
  <c r="L215" i="56"/>
  <c r="K215" i="56"/>
  <c r="J215" i="56"/>
  <c r="I215" i="56"/>
  <c r="H215" i="56"/>
  <c r="G215" i="56"/>
  <c r="F215" i="56"/>
  <c r="F213" i="56"/>
  <c r="AJ211" i="56"/>
  <c r="AI211" i="56"/>
  <c r="AH211" i="56"/>
  <c r="AG211" i="56"/>
  <c r="AF211" i="56"/>
  <c r="AE211" i="56"/>
  <c r="AD211" i="56"/>
  <c r="AC211" i="56"/>
  <c r="AB211" i="56"/>
  <c r="AA211" i="56"/>
  <c r="Z211" i="56"/>
  <c r="Y211" i="56"/>
  <c r="X211" i="56"/>
  <c r="W211" i="56"/>
  <c r="V211" i="56"/>
  <c r="U211" i="56"/>
  <c r="T211" i="56"/>
  <c r="S211" i="56"/>
  <c r="R211" i="56"/>
  <c r="Q211" i="56"/>
  <c r="F211" i="56"/>
  <c r="AK209" i="56"/>
  <c r="AJ209" i="56"/>
  <c r="AI209" i="56"/>
  <c r="AH209" i="56"/>
  <c r="AG209" i="56"/>
  <c r="AF209" i="56"/>
  <c r="AE209" i="56"/>
  <c r="AD209" i="56"/>
  <c r="AC209" i="56"/>
  <c r="AB209" i="56"/>
  <c r="AA209" i="56"/>
  <c r="Z209" i="56"/>
  <c r="Y209" i="56"/>
  <c r="X209" i="56"/>
  <c r="W209" i="56"/>
  <c r="V209" i="56"/>
  <c r="U209" i="56"/>
  <c r="T209" i="56"/>
  <c r="S209" i="56"/>
  <c r="R209" i="56"/>
  <c r="Q209" i="56"/>
  <c r="P209" i="56"/>
  <c r="O209" i="56"/>
  <c r="N209" i="56"/>
  <c r="M209" i="56"/>
  <c r="L209" i="56"/>
  <c r="K209" i="56"/>
  <c r="J209" i="56"/>
  <c r="I209" i="56"/>
  <c r="H209" i="56"/>
  <c r="G209" i="56"/>
  <c r="G210" i="56" s="1"/>
  <c r="AK207" i="56"/>
  <c r="AJ207" i="56"/>
  <c r="AI207" i="56"/>
  <c r="AH207" i="56"/>
  <c r="AG207" i="56"/>
  <c r="AF207" i="56"/>
  <c r="AE207" i="56"/>
  <c r="AD207" i="56"/>
  <c r="AC207" i="56"/>
  <c r="AB207" i="56"/>
  <c r="AA207" i="56"/>
  <c r="Z207" i="56"/>
  <c r="Y207" i="56"/>
  <c r="X207" i="56"/>
  <c r="W207" i="56"/>
  <c r="V207" i="56"/>
  <c r="U207" i="56"/>
  <c r="T207" i="56"/>
  <c r="R207" i="56"/>
  <c r="Q207" i="56"/>
  <c r="P207" i="56"/>
  <c r="O207" i="56"/>
  <c r="N207" i="56"/>
  <c r="M207" i="56"/>
  <c r="L207" i="56"/>
  <c r="K207" i="56"/>
  <c r="J207" i="56"/>
  <c r="I207" i="56"/>
  <c r="H207" i="56"/>
  <c r="G207" i="56"/>
  <c r="G208" i="56" s="1"/>
  <c r="AK205" i="56"/>
  <c r="AJ205" i="56"/>
  <c r="AI205" i="56"/>
  <c r="AH205" i="56"/>
  <c r="AG205" i="56"/>
  <c r="AF205" i="56"/>
  <c r="AE205" i="56"/>
  <c r="AD205" i="56"/>
  <c r="AC205" i="56"/>
  <c r="AB205" i="56"/>
  <c r="AA205" i="56"/>
  <c r="Z205" i="56"/>
  <c r="Y205" i="56"/>
  <c r="X205" i="56"/>
  <c r="W205" i="56"/>
  <c r="V205" i="56"/>
  <c r="U205" i="56"/>
  <c r="T205" i="56"/>
  <c r="R205" i="56"/>
  <c r="Q205" i="56"/>
  <c r="P205" i="56"/>
  <c r="O205" i="56"/>
  <c r="N205" i="56"/>
  <c r="M205" i="56"/>
  <c r="L205" i="56"/>
  <c r="K205" i="56"/>
  <c r="J205" i="56"/>
  <c r="I205" i="56"/>
  <c r="H205" i="56"/>
  <c r="G205" i="56"/>
  <c r="G206" i="56" s="1"/>
  <c r="AK203" i="56"/>
  <c r="AJ203" i="56"/>
  <c r="AI203" i="56"/>
  <c r="AH203" i="56"/>
  <c r="AG203" i="56"/>
  <c r="AF203" i="56"/>
  <c r="AE203" i="56"/>
  <c r="AD203" i="56"/>
  <c r="AC203" i="56"/>
  <c r="AB203" i="56"/>
  <c r="AA203" i="56"/>
  <c r="Z203" i="56"/>
  <c r="Y203" i="56"/>
  <c r="X203" i="56"/>
  <c r="W203" i="56"/>
  <c r="V203" i="56"/>
  <c r="U203" i="56"/>
  <c r="T203" i="56"/>
  <c r="S203" i="56"/>
  <c r="R203" i="56"/>
  <c r="Q203" i="56"/>
  <c r="P203" i="56"/>
  <c r="O203" i="56"/>
  <c r="N203" i="56"/>
  <c r="M203" i="56"/>
  <c r="L203" i="56"/>
  <c r="K203" i="56"/>
  <c r="J203" i="56"/>
  <c r="I203" i="56"/>
  <c r="H203" i="56"/>
  <c r="G203" i="56"/>
  <c r="G204" i="56" s="1"/>
  <c r="H204" i="56" s="1"/>
  <c r="F203" i="56"/>
  <c r="AK201" i="56"/>
  <c r="AJ201" i="56"/>
  <c r="AI201" i="56"/>
  <c r="AH201" i="56"/>
  <c r="AG201" i="56"/>
  <c r="AF201" i="56"/>
  <c r="AE201" i="56"/>
  <c r="AD201" i="56"/>
  <c r="AC201" i="56"/>
  <c r="AB201" i="56"/>
  <c r="AA201" i="56"/>
  <c r="Z201" i="56"/>
  <c r="Y201" i="56"/>
  <c r="X201" i="56"/>
  <c r="W201" i="56"/>
  <c r="V201" i="56"/>
  <c r="U201" i="56"/>
  <c r="T201" i="56"/>
  <c r="S201" i="56"/>
  <c r="R201" i="56"/>
  <c r="Q201" i="56"/>
  <c r="P201" i="56"/>
  <c r="O201" i="56"/>
  <c r="N201" i="56"/>
  <c r="M201" i="56"/>
  <c r="L201" i="56"/>
  <c r="K201" i="56"/>
  <c r="J201" i="56"/>
  <c r="I201" i="56"/>
  <c r="H201" i="56"/>
  <c r="G201" i="56"/>
  <c r="G202" i="56" s="1"/>
  <c r="F201" i="56"/>
  <c r="AK199" i="56"/>
  <c r="AJ199" i="56"/>
  <c r="AI199" i="56"/>
  <c r="AH199" i="56"/>
  <c r="AG199" i="56"/>
  <c r="AF199" i="56"/>
  <c r="AE199" i="56"/>
  <c r="AD199" i="56"/>
  <c r="AC199" i="56"/>
  <c r="AB199" i="56"/>
  <c r="AA199" i="56"/>
  <c r="Z199" i="56"/>
  <c r="Y199" i="56"/>
  <c r="X199" i="56"/>
  <c r="W199" i="56"/>
  <c r="V199" i="56"/>
  <c r="U199" i="56"/>
  <c r="T199" i="56"/>
  <c r="S199" i="56"/>
  <c r="R199" i="56"/>
  <c r="Q199" i="56"/>
  <c r="P199" i="56"/>
  <c r="O199" i="56"/>
  <c r="N199" i="56"/>
  <c r="M199" i="56"/>
  <c r="L199" i="56"/>
  <c r="K199" i="56"/>
  <c r="J199" i="56"/>
  <c r="I199" i="56"/>
  <c r="H199" i="56"/>
  <c r="G199" i="56"/>
  <c r="G200" i="56" s="1"/>
  <c r="F199" i="56"/>
  <c r="AK197" i="56"/>
  <c r="AJ197" i="56"/>
  <c r="AI197" i="56"/>
  <c r="AH197" i="56"/>
  <c r="AG197" i="56"/>
  <c r="AF197" i="56"/>
  <c r="AE197" i="56"/>
  <c r="AD197" i="56"/>
  <c r="AC197" i="56"/>
  <c r="AB197" i="56"/>
  <c r="AA197" i="56"/>
  <c r="Z197" i="56"/>
  <c r="Y197" i="56"/>
  <c r="X197" i="56"/>
  <c r="W197" i="56"/>
  <c r="V197" i="56"/>
  <c r="U197" i="56"/>
  <c r="T197" i="56"/>
  <c r="S197" i="56"/>
  <c r="R197" i="56"/>
  <c r="Q197" i="56"/>
  <c r="P197" i="56"/>
  <c r="O197" i="56"/>
  <c r="N197" i="56"/>
  <c r="M197" i="56"/>
  <c r="L197" i="56"/>
  <c r="K197" i="56"/>
  <c r="J197" i="56"/>
  <c r="I197" i="56"/>
  <c r="H197" i="56"/>
  <c r="G197" i="56"/>
  <c r="G198" i="56" s="1"/>
  <c r="AK195" i="56"/>
  <c r="AJ195" i="56"/>
  <c r="AI195" i="56"/>
  <c r="AH195" i="56"/>
  <c r="AG195" i="56"/>
  <c r="AF195" i="56"/>
  <c r="AE195" i="56"/>
  <c r="AD195" i="56"/>
  <c r="AC195" i="56"/>
  <c r="AB195" i="56"/>
  <c r="AA195" i="56"/>
  <c r="Z195" i="56"/>
  <c r="Y195" i="56"/>
  <c r="X195" i="56"/>
  <c r="W195" i="56"/>
  <c r="V195" i="56"/>
  <c r="U195" i="56"/>
  <c r="T195" i="56"/>
  <c r="S195" i="56"/>
  <c r="R195" i="56"/>
  <c r="Q195" i="56"/>
  <c r="P195" i="56"/>
  <c r="O195" i="56"/>
  <c r="N195" i="56"/>
  <c r="M195" i="56"/>
  <c r="L195" i="56"/>
  <c r="K195" i="56"/>
  <c r="J195" i="56"/>
  <c r="I195" i="56"/>
  <c r="H195" i="56"/>
  <c r="G195" i="56"/>
  <c r="G196" i="56" s="1"/>
  <c r="AK193" i="56"/>
  <c r="AJ193" i="56"/>
  <c r="AI193" i="56"/>
  <c r="AH193" i="56"/>
  <c r="AG193" i="56"/>
  <c r="AF193" i="56"/>
  <c r="AE193" i="56"/>
  <c r="AD193" i="56"/>
  <c r="AC193" i="56"/>
  <c r="AB193" i="56"/>
  <c r="AA193" i="56"/>
  <c r="Z193" i="56"/>
  <c r="Y193" i="56"/>
  <c r="X193" i="56"/>
  <c r="W193" i="56"/>
  <c r="V193" i="56"/>
  <c r="U193" i="56"/>
  <c r="T193" i="56"/>
  <c r="S193" i="56"/>
  <c r="R193" i="56"/>
  <c r="Q193" i="56"/>
  <c r="P193" i="56"/>
  <c r="O193" i="56"/>
  <c r="N193" i="56"/>
  <c r="M193" i="56"/>
  <c r="L193" i="56"/>
  <c r="K193" i="56"/>
  <c r="J193" i="56"/>
  <c r="I193" i="56"/>
  <c r="H193" i="56"/>
  <c r="G193" i="56"/>
  <c r="G194" i="56" s="1"/>
  <c r="AK191" i="56"/>
  <c r="AJ191" i="56"/>
  <c r="AI191" i="56"/>
  <c r="AH191" i="56"/>
  <c r="AG191" i="56"/>
  <c r="AF191" i="56"/>
  <c r="AE191" i="56"/>
  <c r="AD191" i="56"/>
  <c r="AC191" i="56"/>
  <c r="AB191" i="56"/>
  <c r="AA191" i="56"/>
  <c r="Z191" i="56"/>
  <c r="Y191" i="56"/>
  <c r="X191" i="56"/>
  <c r="W191" i="56"/>
  <c r="V191" i="56"/>
  <c r="U191" i="56"/>
  <c r="T191" i="56"/>
  <c r="S191" i="56"/>
  <c r="R191" i="56"/>
  <c r="Q191" i="56"/>
  <c r="P191" i="56"/>
  <c r="O191" i="56"/>
  <c r="N191" i="56"/>
  <c r="M191" i="56"/>
  <c r="L191" i="56"/>
  <c r="K191" i="56"/>
  <c r="J191" i="56"/>
  <c r="I191" i="56"/>
  <c r="H191" i="56"/>
  <c r="G191" i="56"/>
  <c r="G192" i="56" s="1"/>
  <c r="AK189" i="56"/>
  <c r="AJ189" i="56"/>
  <c r="AI189" i="56"/>
  <c r="AH189" i="56"/>
  <c r="AG189" i="56"/>
  <c r="AF189" i="56"/>
  <c r="AE189" i="56"/>
  <c r="AD189" i="56"/>
  <c r="AC189" i="56"/>
  <c r="AB189" i="56"/>
  <c r="AA189" i="56"/>
  <c r="Z189" i="56"/>
  <c r="X189" i="56"/>
  <c r="W189" i="56"/>
  <c r="V189" i="56"/>
  <c r="U189" i="56"/>
  <c r="T189" i="56"/>
  <c r="S189" i="56"/>
  <c r="Q189" i="56"/>
  <c r="P189" i="56"/>
  <c r="O189" i="56"/>
  <c r="N189" i="56"/>
  <c r="M189" i="56"/>
  <c r="L189" i="56"/>
  <c r="K189" i="56"/>
  <c r="J189" i="56"/>
  <c r="I189" i="56"/>
  <c r="H189" i="56"/>
  <c r="G189" i="56"/>
  <c r="G190" i="56" s="1"/>
  <c r="AK187" i="56"/>
  <c r="AJ187" i="56"/>
  <c r="AI187" i="56"/>
  <c r="AH187" i="56"/>
  <c r="AG187" i="56"/>
  <c r="AF187" i="56"/>
  <c r="AE187" i="56"/>
  <c r="AD187" i="56"/>
  <c r="AC187" i="56"/>
  <c r="AB187" i="56"/>
  <c r="AA187" i="56"/>
  <c r="Z187" i="56"/>
  <c r="Y187" i="56"/>
  <c r="X187" i="56"/>
  <c r="W187" i="56"/>
  <c r="V187" i="56"/>
  <c r="U187" i="56"/>
  <c r="T187" i="56"/>
  <c r="S187" i="56"/>
  <c r="R187" i="56"/>
  <c r="Q187" i="56"/>
  <c r="P187" i="56"/>
  <c r="O187" i="56"/>
  <c r="N187" i="56"/>
  <c r="M187" i="56"/>
  <c r="L187" i="56"/>
  <c r="K187" i="56"/>
  <c r="J187" i="56"/>
  <c r="I187" i="56"/>
  <c r="H187" i="56"/>
  <c r="G187" i="56"/>
  <c r="G188" i="56" s="1"/>
  <c r="AK185" i="56"/>
  <c r="AJ185" i="56"/>
  <c r="AI185" i="56"/>
  <c r="AH185" i="56"/>
  <c r="AG185" i="56"/>
  <c r="AF185" i="56"/>
  <c r="AE185" i="56"/>
  <c r="AD185" i="56"/>
  <c r="AC185" i="56"/>
  <c r="AB185" i="56"/>
  <c r="AA185" i="56"/>
  <c r="Z185" i="56"/>
  <c r="Y185" i="56"/>
  <c r="X185" i="56"/>
  <c r="W185" i="56"/>
  <c r="V185" i="56"/>
  <c r="S185" i="56"/>
  <c r="R185" i="56"/>
  <c r="Q185" i="56"/>
  <c r="P185" i="56"/>
  <c r="O185" i="56"/>
  <c r="N185" i="56"/>
  <c r="M185" i="56"/>
  <c r="L185" i="56"/>
  <c r="K185" i="56"/>
  <c r="J185" i="56"/>
  <c r="I185" i="56"/>
  <c r="H185" i="56"/>
  <c r="G185" i="56"/>
  <c r="G186" i="56" s="1"/>
  <c r="AK183" i="56"/>
  <c r="AJ183" i="56"/>
  <c r="AI183" i="56"/>
  <c r="AH183" i="56"/>
  <c r="AG183" i="56"/>
  <c r="AF183" i="56"/>
  <c r="AE183" i="56"/>
  <c r="AD183" i="56"/>
  <c r="AC183" i="56"/>
  <c r="AB183" i="56"/>
  <c r="AA183" i="56"/>
  <c r="Z183" i="56"/>
  <c r="Y183" i="56"/>
  <c r="X183" i="56"/>
  <c r="W183" i="56"/>
  <c r="V183" i="56"/>
  <c r="U183" i="56"/>
  <c r="T183" i="56"/>
  <c r="S183" i="56"/>
  <c r="R183" i="56"/>
  <c r="Q183" i="56"/>
  <c r="P183" i="56"/>
  <c r="O183" i="56"/>
  <c r="N183" i="56"/>
  <c r="M183" i="56"/>
  <c r="L183" i="56"/>
  <c r="K183" i="56"/>
  <c r="J183" i="56"/>
  <c r="I183" i="56"/>
  <c r="H183" i="56"/>
  <c r="G183" i="56"/>
  <c r="G184" i="56" s="1"/>
  <c r="AK181" i="56"/>
  <c r="AJ181" i="56"/>
  <c r="AI181" i="56"/>
  <c r="AH181" i="56"/>
  <c r="AG181" i="56"/>
  <c r="AF181" i="56"/>
  <c r="AE181" i="56"/>
  <c r="AD181" i="56"/>
  <c r="AC181" i="56"/>
  <c r="AB181" i="56"/>
  <c r="AA181" i="56"/>
  <c r="Z181" i="56"/>
  <c r="Y181" i="56"/>
  <c r="X181" i="56"/>
  <c r="W181" i="56"/>
  <c r="V181" i="56"/>
  <c r="U181" i="56"/>
  <c r="T181" i="56"/>
  <c r="S181" i="56"/>
  <c r="R181" i="56"/>
  <c r="Q181" i="56"/>
  <c r="P181" i="56"/>
  <c r="O181" i="56"/>
  <c r="N181" i="56"/>
  <c r="M181" i="56"/>
  <c r="L181" i="56"/>
  <c r="K181" i="56"/>
  <c r="J181" i="56"/>
  <c r="I181" i="56"/>
  <c r="H181" i="56"/>
  <c r="G181" i="56"/>
  <c r="G182" i="56" s="1"/>
  <c r="AK179" i="56"/>
  <c r="AJ179" i="56"/>
  <c r="AI179" i="56"/>
  <c r="AH179" i="56"/>
  <c r="AG179" i="56"/>
  <c r="AF179" i="56"/>
  <c r="AE179" i="56"/>
  <c r="AD179" i="56"/>
  <c r="AC179" i="56"/>
  <c r="AB179" i="56"/>
  <c r="AA179" i="56"/>
  <c r="Z179" i="56"/>
  <c r="Y179" i="56"/>
  <c r="X179" i="56"/>
  <c r="W179" i="56"/>
  <c r="V179" i="56"/>
  <c r="U179" i="56"/>
  <c r="T179" i="56"/>
  <c r="S179" i="56"/>
  <c r="R179" i="56"/>
  <c r="Q179" i="56"/>
  <c r="P179" i="56"/>
  <c r="O179" i="56"/>
  <c r="N179" i="56"/>
  <c r="M179" i="56"/>
  <c r="L179" i="56"/>
  <c r="K179" i="56"/>
  <c r="J179" i="56"/>
  <c r="I179" i="56"/>
  <c r="H179" i="56"/>
  <c r="G179" i="56"/>
  <c r="G180" i="56" s="1"/>
  <c r="AK177" i="56"/>
  <c r="AJ177" i="56"/>
  <c r="AI177" i="56"/>
  <c r="AH177" i="56"/>
  <c r="AG177" i="56"/>
  <c r="AF177" i="56"/>
  <c r="AD177" i="56"/>
  <c r="AB177" i="56"/>
  <c r="AA177" i="56"/>
  <c r="X177" i="56"/>
  <c r="W177" i="56"/>
  <c r="V177" i="56"/>
  <c r="U177" i="56"/>
  <c r="T177" i="56"/>
  <c r="Q177" i="56"/>
  <c r="P177" i="56"/>
  <c r="O177" i="56"/>
  <c r="N177" i="56"/>
  <c r="M177" i="56"/>
  <c r="L177" i="56"/>
  <c r="K177" i="56"/>
  <c r="J177" i="56"/>
  <c r="I177" i="56"/>
  <c r="H177" i="56"/>
  <c r="G177" i="56"/>
  <c r="G178" i="56" s="1"/>
  <c r="AK175" i="56"/>
  <c r="AJ175" i="56"/>
  <c r="AI175" i="56"/>
  <c r="AH175" i="56"/>
  <c r="AG175" i="56"/>
  <c r="AF175" i="56"/>
  <c r="AE175" i="56"/>
  <c r="AD175" i="56"/>
  <c r="AC175" i="56"/>
  <c r="AA175" i="56"/>
  <c r="Z175" i="56"/>
  <c r="Y175" i="56"/>
  <c r="X175" i="56"/>
  <c r="W175" i="56"/>
  <c r="V175" i="56"/>
  <c r="T175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G176" i="56" s="1"/>
  <c r="AK173" i="56"/>
  <c r="AJ173" i="56"/>
  <c r="AI173" i="56"/>
  <c r="AH173" i="56"/>
  <c r="AG173" i="56"/>
  <c r="AD173" i="56"/>
  <c r="AC173" i="56"/>
  <c r="Y173" i="56"/>
  <c r="W173" i="56"/>
  <c r="V173" i="56"/>
  <c r="T173" i="56"/>
  <c r="S173" i="56"/>
  <c r="R173" i="56"/>
  <c r="Q173" i="56"/>
  <c r="P173" i="56"/>
  <c r="O173" i="56"/>
  <c r="N173" i="56"/>
  <c r="M173" i="56"/>
  <c r="L173" i="56"/>
  <c r="K173" i="56"/>
  <c r="J173" i="56"/>
  <c r="I173" i="56"/>
  <c r="H173" i="56"/>
  <c r="G173" i="56"/>
  <c r="G174" i="56" s="1"/>
  <c r="AK171" i="56"/>
  <c r="AJ171" i="56"/>
  <c r="AI171" i="56"/>
  <c r="AH171" i="56"/>
  <c r="AG171" i="56"/>
  <c r="AF171" i="56"/>
  <c r="AE171" i="56"/>
  <c r="AD171" i="56"/>
  <c r="AC171" i="56"/>
  <c r="AB171" i="56"/>
  <c r="AA171" i="56"/>
  <c r="Y171" i="56"/>
  <c r="X171" i="56"/>
  <c r="W171" i="56"/>
  <c r="V171" i="56"/>
  <c r="T171" i="56"/>
  <c r="S171" i="56"/>
  <c r="R171" i="56"/>
  <c r="Q171" i="56"/>
  <c r="P171" i="56"/>
  <c r="O171" i="56"/>
  <c r="N171" i="56"/>
  <c r="M171" i="56"/>
  <c r="L171" i="56"/>
  <c r="K171" i="56"/>
  <c r="J171" i="56"/>
  <c r="I171" i="56"/>
  <c r="H171" i="56"/>
  <c r="G171" i="56"/>
  <c r="G172" i="56" s="1"/>
  <c r="H172" i="56" s="1"/>
  <c r="AK169" i="56"/>
  <c r="AJ169" i="56"/>
  <c r="AI169" i="56"/>
  <c r="AH169" i="56"/>
  <c r="AG169" i="56"/>
  <c r="AE169" i="56"/>
  <c r="AD169" i="56"/>
  <c r="AC169" i="56"/>
  <c r="AA169" i="56"/>
  <c r="Y169" i="56"/>
  <c r="X169" i="56"/>
  <c r="W169" i="56"/>
  <c r="S169" i="56"/>
  <c r="R169" i="56"/>
  <c r="Q169" i="56"/>
  <c r="P169" i="56"/>
  <c r="O169" i="56"/>
  <c r="N169" i="56"/>
  <c r="M169" i="56"/>
  <c r="L169" i="56"/>
  <c r="K169" i="56"/>
  <c r="J169" i="56"/>
  <c r="I169" i="56"/>
  <c r="H169" i="56"/>
  <c r="G169" i="56"/>
  <c r="AP168" i="56"/>
  <c r="G168" i="56"/>
  <c r="AM167" i="56"/>
  <c r="AP167" i="56" s="1"/>
  <c r="AL167" i="56"/>
  <c r="AO167" i="56" s="1"/>
  <c r="AP166" i="56"/>
  <c r="AO166" i="56"/>
  <c r="H166" i="56"/>
  <c r="I166" i="56" s="1"/>
  <c r="J166" i="56" s="1"/>
  <c r="K166" i="56" s="1"/>
  <c r="L166" i="56" s="1"/>
  <c r="M166" i="56" s="1"/>
  <c r="N166" i="56" s="1"/>
  <c r="O166" i="56" s="1"/>
  <c r="P166" i="56" s="1"/>
  <c r="Q166" i="56" s="1"/>
  <c r="R166" i="56" s="1"/>
  <c r="S166" i="56" s="1"/>
  <c r="T166" i="56" s="1"/>
  <c r="U166" i="56" s="1"/>
  <c r="V166" i="56" s="1"/>
  <c r="W166" i="56" s="1"/>
  <c r="X166" i="56" s="1"/>
  <c r="Y166" i="56" s="1"/>
  <c r="Z166" i="56" s="1"/>
  <c r="AA166" i="56" s="1"/>
  <c r="AB166" i="56" s="1"/>
  <c r="AC166" i="56" s="1"/>
  <c r="AD166" i="56" s="1"/>
  <c r="AE166" i="56" s="1"/>
  <c r="AF166" i="56" s="1"/>
  <c r="AG166" i="56" s="1"/>
  <c r="AH166" i="56" s="1"/>
  <c r="AI166" i="56" s="1"/>
  <c r="AJ166" i="56" s="1"/>
  <c r="AK166" i="56" s="1"/>
  <c r="G166" i="56"/>
  <c r="AO165" i="56"/>
  <c r="AM165" i="56"/>
  <c r="AP165" i="56" s="1"/>
  <c r="AL165" i="56"/>
  <c r="G164" i="56"/>
  <c r="H164" i="56" s="1"/>
  <c r="I164" i="56" s="1"/>
  <c r="J164" i="56" s="1"/>
  <c r="K164" i="56" s="1"/>
  <c r="L164" i="56" s="1"/>
  <c r="M164" i="56" s="1"/>
  <c r="N164" i="56" s="1"/>
  <c r="O164" i="56" s="1"/>
  <c r="P164" i="56" s="1"/>
  <c r="Q164" i="56" s="1"/>
  <c r="R164" i="56" s="1"/>
  <c r="S164" i="56" s="1"/>
  <c r="T164" i="56" s="1"/>
  <c r="U164" i="56" s="1"/>
  <c r="V164" i="56" s="1"/>
  <c r="W164" i="56" s="1"/>
  <c r="X164" i="56" s="1"/>
  <c r="Y164" i="56" s="1"/>
  <c r="Z164" i="56" s="1"/>
  <c r="AA164" i="56" s="1"/>
  <c r="AB164" i="56" s="1"/>
  <c r="AC164" i="56" s="1"/>
  <c r="AD164" i="56" s="1"/>
  <c r="AE164" i="56" s="1"/>
  <c r="AF164" i="56" s="1"/>
  <c r="AG164" i="56" s="1"/>
  <c r="AH164" i="56" s="1"/>
  <c r="AI164" i="56" s="1"/>
  <c r="AJ164" i="56" s="1"/>
  <c r="AK164" i="56" s="1"/>
  <c r="AM163" i="56"/>
  <c r="AP163" i="56" s="1"/>
  <c r="AL163" i="56"/>
  <c r="AO163" i="56" s="1"/>
  <c r="I162" i="56"/>
  <c r="J162" i="56" s="1"/>
  <c r="K162" i="56" s="1"/>
  <c r="L162" i="56" s="1"/>
  <c r="M162" i="56" s="1"/>
  <c r="N162" i="56" s="1"/>
  <c r="O162" i="56" s="1"/>
  <c r="P162" i="56" s="1"/>
  <c r="Q162" i="56" s="1"/>
  <c r="R162" i="56" s="1"/>
  <c r="S162" i="56" s="1"/>
  <c r="T162" i="56" s="1"/>
  <c r="U162" i="56" s="1"/>
  <c r="V162" i="56" s="1"/>
  <c r="W162" i="56" s="1"/>
  <c r="X162" i="56" s="1"/>
  <c r="Y162" i="56" s="1"/>
  <c r="Z162" i="56" s="1"/>
  <c r="AA162" i="56" s="1"/>
  <c r="AB162" i="56" s="1"/>
  <c r="AC162" i="56" s="1"/>
  <c r="AD162" i="56" s="1"/>
  <c r="AE162" i="56" s="1"/>
  <c r="AF162" i="56" s="1"/>
  <c r="AG162" i="56" s="1"/>
  <c r="AH162" i="56" s="1"/>
  <c r="AI162" i="56" s="1"/>
  <c r="AJ162" i="56" s="1"/>
  <c r="G161" i="56"/>
  <c r="G162" i="56" s="1"/>
  <c r="H162" i="56" s="1"/>
  <c r="H160" i="56"/>
  <c r="I160" i="56" s="1"/>
  <c r="J160" i="56" s="1"/>
  <c r="K160" i="56" s="1"/>
  <c r="L160" i="56" s="1"/>
  <c r="M160" i="56" s="1"/>
  <c r="N160" i="56" s="1"/>
  <c r="O160" i="56" s="1"/>
  <c r="P160" i="56" s="1"/>
  <c r="Q160" i="56" s="1"/>
  <c r="R160" i="56" s="1"/>
  <c r="S160" i="56" s="1"/>
  <c r="T160" i="56" s="1"/>
  <c r="U160" i="56" s="1"/>
  <c r="V160" i="56" s="1"/>
  <c r="W160" i="56" s="1"/>
  <c r="X160" i="56" s="1"/>
  <c r="Y160" i="56" s="1"/>
  <c r="Z160" i="56" s="1"/>
  <c r="AA160" i="56" s="1"/>
  <c r="AB160" i="56" s="1"/>
  <c r="AC160" i="56" s="1"/>
  <c r="AD160" i="56" s="1"/>
  <c r="AE160" i="56" s="1"/>
  <c r="AF160" i="56" s="1"/>
  <c r="AG160" i="56" s="1"/>
  <c r="AH160" i="56" s="1"/>
  <c r="AI160" i="56" s="1"/>
  <c r="AJ160" i="56" s="1"/>
  <c r="G160" i="56"/>
  <c r="G158" i="56"/>
  <c r="H158" i="56" s="1"/>
  <c r="I158" i="56" s="1"/>
  <c r="J158" i="56" s="1"/>
  <c r="K158" i="56" s="1"/>
  <c r="L158" i="56" s="1"/>
  <c r="M158" i="56" s="1"/>
  <c r="N158" i="56" s="1"/>
  <c r="O158" i="56" s="1"/>
  <c r="P158" i="56" s="1"/>
  <c r="Q158" i="56" s="1"/>
  <c r="R158" i="56" s="1"/>
  <c r="S158" i="56" s="1"/>
  <c r="T158" i="56" s="1"/>
  <c r="U158" i="56" s="1"/>
  <c r="V158" i="56" s="1"/>
  <c r="W158" i="56" s="1"/>
  <c r="X158" i="56" s="1"/>
  <c r="Y158" i="56" s="1"/>
  <c r="Z158" i="56" s="1"/>
  <c r="AA158" i="56" s="1"/>
  <c r="AB158" i="56" s="1"/>
  <c r="AC158" i="56" s="1"/>
  <c r="AD158" i="56" s="1"/>
  <c r="AE158" i="56" s="1"/>
  <c r="AF158" i="56" s="1"/>
  <c r="AG158" i="56" s="1"/>
  <c r="AH158" i="56" s="1"/>
  <c r="AI158" i="56" s="1"/>
  <c r="AJ158" i="56" s="1"/>
  <c r="AL157" i="56"/>
  <c r="P156" i="56"/>
  <c r="Q156" i="56" s="1"/>
  <c r="R156" i="56" s="1"/>
  <c r="S156" i="56" s="1"/>
  <c r="T156" i="56" s="1"/>
  <c r="U156" i="56" s="1"/>
  <c r="V156" i="56" s="1"/>
  <c r="W156" i="56" s="1"/>
  <c r="X156" i="56" s="1"/>
  <c r="Y156" i="56" s="1"/>
  <c r="Z156" i="56" s="1"/>
  <c r="AA156" i="56" s="1"/>
  <c r="AB156" i="56" s="1"/>
  <c r="AC156" i="56" s="1"/>
  <c r="AD156" i="56" s="1"/>
  <c r="AE156" i="56" s="1"/>
  <c r="AF156" i="56" s="1"/>
  <c r="AG156" i="56" s="1"/>
  <c r="AH156" i="56" s="1"/>
  <c r="AI156" i="56" s="1"/>
  <c r="AJ156" i="56" s="1"/>
  <c r="I156" i="56"/>
  <c r="J156" i="56" s="1"/>
  <c r="K156" i="56" s="1"/>
  <c r="L156" i="56" s="1"/>
  <c r="M156" i="56" s="1"/>
  <c r="N156" i="56" s="1"/>
  <c r="O156" i="56" s="1"/>
  <c r="H156" i="56"/>
  <c r="G156" i="56"/>
  <c r="AO155" i="56"/>
  <c r="AM155" i="56"/>
  <c r="AP155" i="56" s="1"/>
  <c r="AL155" i="56"/>
  <c r="AD154" i="56"/>
  <c r="AE154" i="56" s="1"/>
  <c r="AF154" i="56" s="1"/>
  <c r="AG154" i="56" s="1"/>
  <c r="AH154" i="56" s="1"/>
  <c r="AI154" i="56" s="1"/>
  <c r="AJ154" i="56" s="1"/>
  <c r="N154" i="56"/>
  <c r="O154" i="56" s="1"/>
  <c r="P154" i="56" s="1"/>
  <c r="Q154" i="56" s="1"/>
  <c r="R154" i="56" s="1"/>
  <c r="S154" i="56" s="1"/>
  <c r="T154" i="56" s="1"/>
  <c r="U154" i="56" s="1"/>
  <c r="V154" i="56" s="1"/>
  <c r="W154" i="56" s="1"/>
  <c r="X154" i="56" s="1"/>
  <c r="Y154" i="56" s="1"/>
  <c r="Z154" i="56" s="1"/>
  <c r="AA154" i="56" s="1"/>
  <c r="AB154" i="56" s="1"/>
  <c r="AC154" i="56" s="1"/>
  <c r="G154" i="56"/>
  <c r="H154" i="56" s="1"/>
  <c r="I154" i="56" s="1"/>
  <c r="J154" i="56" s="1"/>
  <c r="K154" i="56" s="1"/>
  <c r="L154" i="56" s="1"/>
  <c r="M154" i="56" s="1"/>
  <c r="AL153" i="56"/>
  <c r="AL151" i="56"/>
  <c r="AM151" i="56" s="1"/>
  <c r="AP151" i="56" s="1"/>
  <c r="AL149" i="56"/>
  <c r="AL147" i="56"/>
  <c r="AM147" i="56" s="1"/>
  <c r="AP147" i="56" s="1"/>
  <c r="AL127" i="56"/>
  <c r="AM127" i="56" s="1"/>
  <c r="AP127" i="56" s="1"/>
  <c r="AL123" i="56"/>
  <c r="AL117" i="56"/>
  <c r="AL115" i="56"/>
  <c r="AL113" i="56"/>
  <c r="AL111" i="56"/>
  <c r="AL109" i="56"/>
  <c r="AM109" i="56" s="1"/>
  <c r="AP109" i="56" s="1"/>
  <c r="AL107" i="56"/>
  <c r="AL105" i="56"/>
  <c r="AM105" i="56" s="1"/>
  <c r="AP105" i="56" s="1"/>
  <c r="AL103" i="56"/>
  <c r="AL101" i="56"/>
  <c r="AM101" i="56" s="1"/>
  <c r="AP101" i="56" s="1"/>
  <c r="AL67" i="56"/>
  <c r="AM67" i="56" s="1"/>
  <c r="AP67" i="56" s="1"/>
  <c r="AL63" i="56"/>
  <c r="AL55" i="56"/>
  <c r="AM55" i="56" s="1"/>
  <c r="AP55" i="56" s="1"/>
  <c r="AL53" i="56"/>
  <c r="G213" i="56"/>
  <c r="G214" i="56" s="1"/>
  <c r="AL51" i="56"/>
  <c r="AL49" i="56"/>
  <c r="AL42" i="56"/>
  <c r="AL40" i="56"/>
  <c r="AM40" i="56" s="1"/>
  <c r="AP40" i="56" s="1"/>
  <c r="AL34" i="56"/>
  <c r="AO34" i="56" s="1"/>
  <c r="I3" i="56"/>
  <c r="F127" i="55"/>
  <c r="F267" i="55" s="1"/>
  <c r="F115" i="55"/>
  <c r="F255" i="55" s="1"/>
  <c r="F113" i="55"/>
  <c r="F253" i="55" s="1"/>
  <c r="F111" i="55"/>
  <c r="F251" i="55" s="1"/>
  <c r="F79" i="55"/>
  <c r="F75" i="55"/>
  <c r="F73" i="55"/>
  <c r="H6" i="55"/>
  <c r="I6" i="55" s="1"/>
  <c r="J6" i="55" s="1"/>
  <c r="K6" i="55" s="1"/>
  <c r="L6" i="55" s="1"/>
  <c r="M6" i="55" s="1"/>
  <c r="N6" i="55" s="1"/>
  <c r="O6" i="55" s="1"/>
  <c r="P6" i="55" s="1"/>
  <c r="Q6" i="55" s="1"/>
  <c r="R6" i="55" s="1"/>
  <c r="S6" i="55" s="1"/>
  <c r="T6" i="55" s="1"/>
  <c r="U6" i="55" s="1"/>
  <c r="V6" i="55" s="1"/>
  <c r="W6" i="55" s="1"/>
  <c r="X6" i="55" s="1"/>
  <c r="Y6" i="55" s="1"/>
  <c r="Z6" i="55" s="1"/>
  <c r="AA6" i="55" s="1"/>
  <c r="AB6" i="55" s="1"/>
  <c r="AC6" i="55" s="1"/>
  <c r="AD6" i="55" s="1"/>
  <c r="AE6" i="55" s="1"/>
  <c r="AF6" i="55" s="1"/>
  <c r="AG6" i="55" s="1"/>
  <c r="AH6" i="55" s="1"/>
  <c r="AI6" i="55" s="1"/>
  <c r="AJ6" i="55" s="1"/>
  <c r="AK6" i="55" s="1"/>
  <c r="D339" i="55"/>
  <c r="AL326" i="55"/>
  <c r="AK323" i="55"/>
  <c r="S321" i="55"/>
  <c r="A317" i="55"/>
  <c r="AN313" i="55"/>
  <c r="AK313" i="55"/>
  <c r="AJ313" i="55"/>
  <c r="AI313" i="55"/>
  <c r="AD313" i="55"/>
  <c r="Q313" i="55"/>
  <c r="I313" i="55"/>
  <c r="G313" i="55"/>
  <c r="G314" i="55" s="1"/>
  <c r="U312" i="55"/>
  <c r="V312" i="55" s="1"/>
  <c r="W312" i="55" s="1"/>
  <c r="X312" i="55" s="1"/>
  <c r="Y312" i="55" s="1"/>
  <c r="Z312" i="55" s="1"/>
  <c r="AA312" i="55" s="1"/>
  <c r="AB312" i="55" s="1"/>
  <c r="AC312" i="55" s="1"/>
  <c r="AD312" i="55" s="1"/>
  <c r="AE312" i="55" s="1"/>
  <c r="AF312" i="55" s="1"/>
  <c r="AG312" i="55" s="1"/>
  <c r="AH312" i="55" s="1"/>
  <c r="AI312" i="55" s="1"/>
  <c r="AJ312" i="55" s="1"/>
  <c r="AK312" i="55" s="1"/>
  <c r="AL311" i="55" s="1"/>
  <c r="G312" i="55"/>
  <c r="H312" i="55" s="1"/>
  <c r="I312" i="55" s="1"/>
  <c r="J312" i="55" s="1"/>
  <c r="K312" i="55" s="1"/>
  <c r="L312" i="55" s="1"/>
  <c r="M312" i="55" s="1"/>
  <c r="N312" i="55" s="1"/>
  <c r="O312" i="55" s="1"/>
  <c r="P312" i="55" s="1"/>
  <c r="Q312" i="55" s="1"/>
  <c r="R312" i="55" s="1"/>
  <c r="S312" i="55" s="1"/>
  <c r="T312" i="55" s="1"/>
  <c r="Y310" i="55"/>
  <c r="Z310" i="55" s="1"/>
  <c r="AA310" i="55" s="1"/>
  <c r="AB310" i="55" s="1"/>
  <c r="AC310" i="55" s="1"/>
  <c r="AD310" i="55" s="1"/>
  <c r="AE310" i="55" s="1"/>
  <c r="AF310" i="55" s="1"/>
  <c r="AG310" i="55" s="1"/>
  <c r="AH310" i="55" s="1"/>
  <c r="AI310" i="55" s="1"/>
  <c r="AJ310" i="55" s="1"/>
  <c r="AK310" i="55" s="1"/>
  <c r="K310" i="55"/>
  <c r="L310" i="55" s="1"/>
  <c r="M310" i="55" s="1"/>
  <c r="N310" i="55" s="1"/>
  <c r="O310" i="55" s="1"/>
  <c r="P310" i="55" s="1"/>
  <c r="Q310" i="55" s="1"/>
  <c r="R310" i="55" s="1"/>
  <c r="S310" i="55" s="1"/>
  <c r="T310" i="55" s="1"/>
  <c r="U310" i="55" s="1"/>
  <c r="V310" i="55" s="1"/>
  <c r="W310" i="55" s="1"/>
  <c r="X310" i="55" s="1"/>
  <c r="G310" i="55"/>
  <c r="H310" i="55" s="1"/>
  <c r="I310" i="55" s="1"/>
  <c r="J310" i="55" s="1"/>
  <c r="AL309" i="55"/>
  <c r="AP308" i="55"/>
  <c r="AK307" i="55"/>
  <c r="AJ307" i="55"/>
  <c r="AI307" i="55"/>
  <c r="AH307" i="55"/>
  <c r="AG307" i="55"/>
  <c r="AF307" i="55"/>
  <c r="AE307" i="55"/>
  <c r="AD307" i="55"/>
  <c r="AC307" i="55"/>
  <c r="AB307" i="55"/>
  <c r="AA307" i="55"/>
  <c r="Z307" i="55"/>
  <c r="Y307" i="55"/>
  <c r="X307" i="55"/>
  <c r="W307" i="55"/>
  <c r="V307" i="55"/>
  <c r="U307" i="55"/>
  <c r="T307" i="55"/>
  <c r="S307" i="55"/>
  <c r="R307" i="55"/>
  <c r="Q307" i="55"/>
  <c r="P307" i="55"/>
  <c r="O307" i="55"/>
  <c r="N307" i="55"/>
  <c r="M307" i="55"/>
  <c r="L307" i="55"/>
  <c r="K307" i="55"/>
  <c r="J307" i="55"/>
  <c r="I307" i="55"/>
  <c r="H307" i="55"/>
  <c r="G307" i="55"/>
  <c r="F307" i="55"/>
  <c r="AP306" i="55"/>
  <c r="AO306" i="55"/>
  <c r="AK305" i="55"/>
  <c r="AJ305" i="55"/>
  <c r="AI305" i="55"/>
  <c r="AH305" i="55"/>
  <c r="AG305" i="55"/>
  <c r="AF305" i="55"/>
  <c r="AE305" i="55"/>
  <c r="AD305" i="55"/>
  <c r="AC305" i="55"/>
  <c r="AB305" i="55"/>
  <c r="AA305" i="55"/>
  <c r="Z305" i="55"/>
  <c r="Y305" i="55"/>
  <c r="X305" i="55"/>
  <c r="W305" i="55"/>
  <c r="V305" i="55"/>
  <c r="U305" i="55"/>
  <c r="T305" i="55"/>
  <c r="S305" i="55"/>
  <c r="R305" i="55"/>
  <c r="Q305" i="55"/>
  <c r="P305" i="55"/>
  <c r="O305" i="55"/>
  <c r="N305" i="55"/>
  <c r="M305" i="55"/>
  <c r="L305" i="55"/>
  <c r="K305" i="55"/>
  <c r="J305" i="55"/>
  <c r="I305" i="55"/>
  <c r="H305" i="55"/>
  <c r="G305" i="55"/>
  <c r="AL305" i="55" s="1"/>
  <c r="AO305" i="55" s="1"/>
  <c r="F305" i="55"/>
  <c r="AK303" i="55"/>
  <c r="AJ303" i="55"/>
  <c r="AI303" i="55"/>
  <c r="AH303" i="55"/>
  <c r="AG303" i="55"/>
  <c r="AF303" i="55"/>
  <c r="AE303" i="55"/>
  <c r="AD303" i="55"/>
  <c r="AC303" i="55"/>
  <c r="AB303" i="55"/>
  <c r="AA303" i="55"/>
  <c r="Z303" i="55"/>
  <c r="Y303" i="55"/>
  <c r="X303" i="55"/>
  <c r="W303" i="55"/>
  <c r="V303" i="55"/>
  <c r="U303" i="55"/>
  <c r="T303" i="55"/>
  <c r="S303" i="55"/>
  <c r="R303" i="55"/>
  <c r="Q303" i="55"/>
  <c r="P303" i="55"/>
  <c r="O303" i="55"/>
  <c r="N303" i="55"/>
  <c r="M303" i="55"/>
  <c r="L303" i="55"/>
  <c r="K303" i="55"/>
  <c r="J303" i="55"/>
  <c r="I303" i="55"/>
  <c r="H303" i="55"/>
  <c r="G303" i="55"/>
  <c r="G304" i="55" s="1"/>
  <c r="H304" i="55" s="1"/>
  <c r="I304" i="55" s="1"/>
  <c r="J304" i="55" s="1"/>
  <c r="K304" i="55" s="1"/>
  <c r="L304" i="55" s="1"/>
  <c r="M304" i="55" s="1"/>
  <c r="N304" i="55" s="1"/>
  <c r="O304" i="55" s="1"/>
  <c r="P304" i="55" s="1"/>
  <c r="Q304" i="55" s="1"/>
  <c r="R304" i="55" s="1"/>
  <c r="S304" i="55" s="1"/>
  <c r="T304" i="55" s="1"/>
  <c r="U304" i="55" s="1"/>
  <c r="V304" i="55" s="1"/>
  <c r="W304" i="55" s="1"/>
  <c r="X304" i="55" s="1"/>
  <c r="Y304" i="55" s="1"/>
  <c r="Z304" i="55" s="1"/>
  <c r="AA304" i="55" s="1"/>
  <c r="AB304" i="55" s="1"/>
  <c r="AC304" i="55" s="1"/>
  <c r="AD304" i="55" s="1"/>
  <c r="AE304" i="55" s="1"/>
  <c r="AF304" i="55" s="1"/>
  <c r="AG304" i="55" s="1"/>
  <c r="AH304" i="55" s="1"/>
  <c r="AI304" i="55" s="1"/>
  <c r="AJ304" i="55" s="1"/>
  <c r="AK304" i="55" s="1"/>
  <c r="F303" i="55"/>
  <c r="AB302" i="55"/>
  <c r="AC302" i="55" s="1"/>
  <c r="AD302" i="55" s="1"/>
  <c r="AE302" i="55" s="1"/>
  <c r="AF302" i="55" s="1"/>
  <c r="AG302" i="55" s="1"/>
  <c r="AH302" i="55" s="1"/>
  <c r="AI302" i="55" s="1"/>
  <c r="AJ302" i="55" s="1"/>
  <c r="G302" i="55"/>
  <c r="H302" i="55" s="1"/>
  <c r="I302" i="55" s="1"/>
  <c r="J302" i="55" s="1"/>
  <c r="K302" i="55" s="1"/>
  <c r="L302" i="55" s="1"/>
  <c r="M302" i="55" s="1"/>
  <c r="N302" i="55" s="1"/>
  <c r="O302" i="55" s="1"/>
  <c r="P302" i="55" s="1"/>
  <c r="Q302" i="55" s="1"/>
  <c r="R302" i="55" s="1"/>
  <c r="S302" i="55" s="1"/>
  <c r="T302" i="55" s="1"/>
  <c r="U302" i="55" s="1"/>
  <c r="V302" i="55" s="1"/>
  <c r="W302" i="55" s="1"/>
  <c r="X302" i="55" s="1"/>
  <c r="Y302" i="55" s="1"/>
  <c r="Z302" i="55" s="1"/>
  <c r="AA302" i="55" s="1"/>
  <c r="G301" i="55"/>
  <c r="G300" i="55"/>
  <c r="H300" i="55" s="1"/>
  <c r="I300" i="55" s="1"/>
  <c r="J300" i="55" s="1"/>
  <c r="K300" i="55" s="1"/>
  <c r="L300" i="55" s="1"/>
  <c r="M300" i="55" s="1"/>
  <c r="N300" i="55" s="1"/>
  <c r="O300" i="55" s="1"/>
  <c r="P300" i="55" s="1"/>
  <c r="Q300" i="55" s="1"/>
  <c r="R300" i="55" s="1"/>
  <c r="S300" i="55" s="1"/>
  <c r="T300" i="55" s="1"/>
  <c r="U300" i="55" s="1"/>
  <c r="V300" i="55" s="1"/>
  <c r="W300" i="55" s="1"/>
  <c r="X300" i="55" s="1"/>
  <c r="Y300" i="55" s="1"/>
  <c r="Z300" i="55" s="1"/>
  <c r="AA300" i="55" s="1"/>
  <c r="AB300" i="55" s="1"/>
  <c r="AC300" i="55" s="1"/>
  <c r="AD300" i="55" s="1"/>
  <c r="AE300" i="55" s="1"/>
  <c r="AF300" i="55" s="1"/>
  <c r="AG300" i="55" s="1"/>
  <c r="AH300" i="55" s="1"/>
  <c r="AI300" i="55" s="1"/>
  <c r="AJ300" i="55" s="1"/>
  <c r="H298" i="55"/>
  <c r="I298" i="55" s="1"/>
  <c r="J298" i="55" s="1"/>
  <c r="K298" i="55" s="1"/>
  <c r="L298" i="55" s="1"/>
  <c r="M298" i="55" s="1"/>
  <c r="N298" i="55" s="1"/>
  <c r="O298" i="55" s="1"/>
  <c r="P298" i="55" s="1"/>
  <c r="Q298" i="55" s="1"/>
  <c r="R298" i="55" s="1"/>
  <c r="S298" i="55" s="1"/>
  <c r="T298" i="55" s="1"/>
  <c r="U298" i="55" s="1"/>
  <c r="V298" i="55" s="1"/>
  <c r="W298" i="55" s="1"/>
  <c r="X298" i="55" s="1"/>
  <c r="Y298" i="55" s="1"/>
  <c r="Z298" i="55" s="1"/>
  <c r="AA298" i="55" s="1"/>
  <c r="AB298" i="55" s="1"/>
  <c r="AC298" i="55" s="1"/>
  <c r="AD298" i="55" s="1"/>
  <c r="AE298" i="55" s="1"/>
  <c r="AF298" i="55" s="1"/>
  <c r="AG298" i="55" s="1"/>
  <c r="AH298" i="55" s="1"/>
  <c r="AI298" i="55" s="1"/>
  <c r="AJ298" i="55" s="1"/>
  <c r="G298" i="55"/>
  <c r="AO297" i="55"/>
  <c r="AM297" i="55"/>
  <c r="AP297" i="55" s="1"/>
  <c r="AL297" i="55"/>
  <c r="G296" i="55"/>
  <c r="H296" i="55" s="1"/>
  <c r="I296" i="55" s="1"/>
  <c r="J296" i="55" s="1"/>
  <c r="K296" i="55" s="1"/>
  <c r="L296" i="55" s="1"/>
  <c r="M296" i="55" s="1"/>
  <c r="N296" i="55" s="1"/>
  <c r="O296" i="55" s="1"/>
  <c r="P296" i="55" s="1"/>
  <c r="Q296" i="55" s="1"/>
  <c r="R296" i="55" s="1"/>
  <c r="S296" i="55" s="1"/>
  <c r="T296" i="55" s="1"/>
  <c r="U296" i="55" s="1"/>
  <c r="V296" i="55" s="1"/>
  <c r="W296" i="55" s="1"/>
  <c r="X296" i="55" s="1"/>
  <c r="Y296" i="55" s="1"/>
  <c r="Z296" i="55" s="1"/>
  <c r="AA296" i="55" s="1"/>
  <c r="AB296" i="55" s="1"/>
  <c r="AC296" i="55" s="1"/>
  <c r="AD296" i="55" s="1"/>
  <c r="AE296" i="55" s="1"/>
  <c r="AF296" i="55" s="1"/>
  <c r="AG296" i="55" s="1"/>
  <c r="AH296" i="55" s="1"/>
  <c r="AI296" i="55" s="1"/>
  <c r="AJ296" i="55" s="1"/>
  <c r="AM295" i="55"/>
  <c r="AP295" i="55" s="1"/>
  <c r="AL295" i="55"/>
  <c r="AO295" i="55" s="1"/>
  <c r="I294" i="55"/>
  <c r="J294" i="55" s="1"/>
  <c r="K294" i="55" s="1"/>
  <c r="L294" i="55" s="1"/>
  <c r="M294" i="55" s="1"/>
  <c r="N294" i="55" s="1"/>
  <c r="O294" i="55" s="1"/>
  <c r="P294" i="55" s="1"/>
  <c r="Q294" i="55" s="1"/>
  <c r="R294" i="55" s="1"/>
  <c r="S294" i="55" s="1"/>
  <c r="T294" i="55" s="1"/>
  <c r="U294" i="55" s="1"/>
  <c r="V294" i="55" s="1"/>
  <c r="W294" i="55" s="1"/>
  <c r="X294" i="55" s="1"/>
  <c r="Y294" i="55" s="1"/>
  <c r="Z294" i="55" s="1"/>
  <c r="AA294" i="55" s="1"/>
  <c r="AB294" i="55" s="1"/>
  <c r="AC294" i="55" s="1"/>
  <c r="AD294" i="55" s="1"/>
  <c r="AE294" i="55" s="1"/>
  <c r="AF294" i="55" s="1"/>
  <c r="AG294" i="55" s="1"/>
  <c r="AH294" i="55" s="1"/>
  <c r="AI294" i="55" s="1"/>
  <c r="AJ294" i="55" s="1"/>
  <c r="H294" i="55"/>
  <c r="G294" i="55"/>
  <c r="AO293" i="55"/>
  <c r="AM293" i="55"/>
  <c r="AP293" i="55" s="1"/>
  <c r="AL293" i="55"/>
  <c r="AK291" i="55"/>
  <c r="AJ291" i="55"/>
  <c r="AK289" i="55"/>
  <c r="AJ289" i="55"/>
  <c r="AK287" i="55"/>
  <c r="AJ287" i="55"/>
  <c r="AK285" i="55"/>
  <c r="AJ285" i="55"/>
  <c r="AK283" i="55"/>
  <c r="AJ283" i="55"/>
  <c r="AK281" i="55"/>
  <c r="AJ281" i="55"/>
  <c r="AK279" i="55"/>
  <c r="AJ279" i="55"/>
  <c r="AK277" i="55"/>
  <c r="AJ277" i="55"/>
  <c r="AK275" i="55"/>
  <c r="AJ275" i="55"/>
  <c r="AK273" i="55"/>
  <c r="AJ273" i="55"/>
  <c r="AK271" i="55"/>
  <c r="AJ271" i="55"/>
  <c r="AK269" i="55"/>
  <c r="AJ269" i="55"/>
  <c r="AP268" i="55"/>
  <c r="AK267" i="55"/>
  <c r="AJ267" i="55"/>
  <c r="AP266" i="55"/>
  <c r="AO266" i="55"/>
  <c r="AK265" i="55"/>
  <c r="AJ265" i="55"/>
  <c r="AK263" i="55"/>
  <c r="AJ263" i="55"/>
  <c r="AK261" i="55"/>
  <c r="AJ261" i="55"/>
  <c r="AK259" i="55"/>
  <c r="AJ259" i="55"/>
  <c r="AK257" i="55"/>
  <c r="AJ257" i="55"/>
  <c r="AK255" i="55"/>
  <c r="AJ255" i="55"/>
  <c r="AK253" i="55"/>
  <c r="AJ253" i="55"/>
  <c r="AK251" i="55"/>
  <c r="AJ251" i="55"/>
  <c r="AK249" i="55"/>
  <c r="AJ249" i="55"/>
  <c r="AK247" i="55"/>
  <c r="AJ247" i="55"/>
  <c r="AK245" i="55"/>
  <c r="AJ245" i="55"/>
  <c r="AK243" i="55"/>
  <c r="AJ243" i="55"/>
  <c r="AK241" i="55"/>
  <c r="AJ241" i="55"/>
  <c r="AK239" i="55"/>
  <c r="AJ239" i="55"/>
  <c r="AK237" i="55"/>
  <c r="AJ237" i="55"/>
  <c r="AK235" i="55"/>
  <c r="AJ235" i="55"/>
  <c r="AJ233" i="55"/>
  <c r="AJ231" i="55"/>
  <c r="AP228" i="55"/>
  <c r="F227" i="55"/>
  <c r="G227" i="55" s="1"/>
  <c r="G228" i="55" s="1"/>
  <c r="H228" i="55" s="1"/>
  <c r="I228" i="55" s="1"/>
  <c r="J228" i="55" s="1"/>
  <c r="K228" i="55" s="1"/>
  <c r="L228" i="55" s="1"/>
  <c r="M228" i="55" s="1"/>
  <c r="N228" i="55" s="1"/>
  <c r="O228" i="55" s="1"/>
  <c r="P228" i="55" s="1"/>
  <c r="Q228" i="55" s="1"/>
  <c r="R228" i="55" s="1"/>
  <c r="S228" i="55" s="1"/>
  <c r="T228" i="55" s="1"/>
  <c r="U228" i="55" s="1"/>
  <c r="V228" i="55" s="1"/>
  <c r="W228" i="55" s="1"/>
  <c r="X228" i="55" s="1"/>
  <c r="Y228" i="55" s="1"/>
  <c r="Z228" i="55" s="1"/>
  <c r="AA228" i="55" s="1"/>
  <c r="AB228" i="55" s="1"/>
  <c r="AC228" i="55" s="1"/>
  <c r="AD228" i="55" s="1"/>
  <c r="AE228" i="55" s="1"/>
  <c r="AF228" i="55" s="1"/>
  <c r="AG228" i="55" s="1"/>
  <c r="AH228" i="55" s="1"/>
  <c r="AI228" i="55" s="1"/>
  <c r="AP226" i="55"/>
  <c r="AO226" i="55"/>
  <c r="F225" i="55"/>
  <c r="G225" i="55" s="1"/>
  <c r="G226" i="55" s="1"/>
  <c r="H226" i="55" s="1"/>
  <c r="I226" i="55" s="1"/>
  <c r="J226" i="55" s="1"/>
  <c r="K226" i="55" s="1"/>
  <c r="L226" i="55" s="1"/>
  <c r="M226" i="55" s="1"/>
  <c r="N226" i="55" s="1"/>
  <c r="O226" i="55" s="1"/>
  <c r="P226" i="55" s="1"/>
  <c r="Q226" i="55" s="1"/>
  <c r="R226" i="55" s="1"/>
  <c r="S226" i="55" s="1"/>
  <c r="T226" i="55" s="1"/>
  <c r="U226" i="55" s="1"/>
  <c r="V226" i="55" s="1"/>
  <c r="W226" i="55" s="1"/>
  <c r="X226" i="55" s="1"/>
  <c r="Y226" i="55" s="1"/>
  <c r="Z226" i="55" s="1"/>
  <c r="AA226" i="55" s="1"/>
  <c r="AB226" i="55" s="1"/>
  <c r="AC226" i="55" s="1"/>
  <c r="AD226" i="55" s="1"/>
  <c r="AE226" i="55" s="1"/>
  <c r="AF226" i="55" s="1"/>
  <c r="AG226" i="55" s="1"/>
  <c r="AH226" i="55" s="1"/>
  <c r="AI226" i="55" s="1"/>
  <c r="AK223" i="55"/>
  <c r="AJ223" i="55"/>
  <c r="AK221" i="55"/>
  <c r="AJ221" i="55"/>
  <c r="AK219" i="55"/>
  <c r="AJ219" i="55"/>
  <c r="AK217" i="55"/>
  <c r="AJ217" i="55"/>
  <c r="AK215" i="55"/>
  <c r="AJ215" i="55"/>
  <c r="F215" i="55"/>
  <c r="F213" i="55"/>
  <c r="AJ211" i="55"/>
  <c r="F211" i="55"/>
  <c r="AK209" i="55"/>
  <c r="AJ209" i="55"/>
  <c r="AK207" i="55"/>
  <c r="AJ207" i="55"/>
  <c r="AK205" i="55"/>
  <c r="AJ205" i="55"/>
  <c r="AK203" i="55"/>
  <c r="AJ203" i="55"/>
  <c r="F203" i="55"/>
  <c r="AK201" i="55"/>
  <c r="AJ201" i="55"/>
  <c r="F201" i="55"/>
  <c r="AK199" i="55"/>
  <c r="AJ199" i="55"/>
  <c r="F199" i="55"/>
  <c r="AK197" i="55"/>
  <c r="AJ197" i="55"/>
  <c r="AK195" i="55"/>
  <c r="AJ195" i="55"/>
  <c r="AK193" i="55"/>
  <c r="AJ193" i="55"/>
  <c r="AK191" i="55"/>
  <c r="AJ191" i="55"/>
  <c r="AK189" i="55"/>
  <c r="AJ189" i="55"/>
  <c r="AK187" i="55"/>
  <c r="AJ187" i="55"/>
  <c r="AK185" i="55"/>
  <c r="AJ185" i="55"/>
  <c r="AK183" i="55"/>
  <c r="AJ183" i="55"/>
  <c r="AK181" i="55"/>
  <c r="AJ181" i="55"/>
  <c r="AK179" i="55"/>
  <c r="AJ179" i="55"/>
  <c r="AK177" i="55"/>
  <c r="AJ177" i="55"/>
  <c r="AK175" i="55"/>
  <c r="AJ175" i="55"/>
  <c r="AK173" i="55"/>
  <c r="AJ173" i="55"/>
  <c r="AK171" i="55"/>
  <c r="AJ171" i="55"/>
  <c r="AK169" i="55"/>
  <c r="AJ169" i="55"/>
  <c r="AP168" i="55"/>
  <c r="AO167" i="55"/>
  <c r="AL167" i="55"/>
  <c r="AM167" i="55" s="1"/>
  <c r="AP167" i="55" s="1"/>
  <c r="AP166" i="55"/>
  <c r="AO166" i="55"/>
  <c r="AJ166" i="55"/>
  <c r="AK166" i="55" s="1"/>
  <c r="AO165" i="55"/>
  <c r="AL165" i="55"/>
  <c r="AM165" i="55" s="1"/>
  <c r="AP165" i="55" s="1"/>
  <c r="AJ164" i="55"/>
  <c r="AK164" i="55" s="1"/>
  <c r="AL163" i="55"/>
  <c r="AM163" i="55" s="1"/>
  <c r="AP163" i="55" s="1"/>
  <c r="AJ162" i="55"/>
  <c r="AJ160" i="55"/>
  <c r="AJ158" i="55"/>
  <c r="AM157" i="55"/>
  <c r="AP157" i="55" s="1"/>
  <c r="AL157" i="55"/>
  <c r="AO157" i="55" s="1"/>
  <c r="AJ156" i="55"/>
  <c r="AL155" i="55"/>
  <c r="AM155" i="55" s="1"/>
  <c r="AP155" i="55" s="1"/>
  <c r="AJ154" i="55"/>
  <c r="AL153" i="55"/>
  <c r="AL151" i="55"/>
  <c r="AO151" i="55" s="1"/>
  <c r="AL149" i="55"/>
  <c r="AL127" i="55"/>
  <c r="AO127" i="55" s="1"/>
  <c r="AL123" i="55"/>
  <c r="AL115" i="55"/>
  <c r="AM115" i="55" s="1"/>
  <c r="AP115" i="55" s="1"/>
  <c r="AL113" i="55"/>
  <c r="AL111" i="55"/>
  <c r="AO111" i="55" s="1"/>
  <c r="AL109" i="55"/>
  <c r="AM109" i="55" s="1"/>
  <c r="AP109" i="55" s="1"/>
  <c r="AL107" i="55"/>
  <c r="AL105" i="55"/>
  <c r="AM105" i="55" s="1"/>
  <c r="AP105" i="55" s="1"/>
  <c r="AL103" i="55"/>
  <c r="AL101" i="55"/>
  <c r="AM101" i="55" s="1"/>
  <c r="AP101" i="55" s="1"/>
  <c r="F233" i="55"/>
  <c r="F231" i="55"/>
  <c r="AL67" i="55"/>
  <c r="AM67" i="55" s="1"/>
  <c r="AP67" i="55" s="1"/>
  <c r="AL55" i="55"/>
  <c r="AO55" i="55" s="1"/>
  <c r="AL53" i="55"/>
  <c r="AL51" i="55"/>
  <c r="AM51" i="55" s="1"/>
  <c r="AP51" i="55" s="1"/>
  <c r="AL49" i="55"/>
  <c r="AO49" i="55" s="1"/>
  <c r="AL42" i="55"/>
  <c r="AL40" i="55"/>
  <c r="AO40" i="55" s="1"/>
  <c r="AL34" i="55"/>
  <c r="AO34" i="55" s="1"/>
  <c r="I3" i="55"/>
  <c r="F127" i="54"/>
  <c r="F267" i="54" s="1"/>
  <c r="F79" i="54"/>
  <c r="F75" i="54"/>
  <c r="F73" i="54"/>
  <c r="J6" i="54"/>
  <c r="K6" i="54" s="1"/>
  <c r="L6" i="54" s="1"/>
  <c r="M6" i="54" s="1"/>
  <c r="N6" i="54" s="1"/>
  <c r="O6" i="54" s="1"/>
  <c r="P6" i="54" s="1"/>
  <c r="Q6" i="54" s="1"/>
  <c r="R6" i="54" s="1"/>
  <c r="S6" i="54" s="1"/>
  <c r="T6" i="54" s="1"/>
  <c r="U6" i="54" s="1"/>
  <c r="V6" i="54" s="1"/>
  <c r="W6" i="54" s="1"/>
  <c r="X6" i="54" s="1"/>
  <c r="Y6" i="54" s="1"/>
  <c r="Z6" i="54" s="1"/>
  <c r="AA6" i="54" s="1"/>
  <c r="AB6" i="54" s="1"/>
  <c r="AC6" i="54" s="1"/>
  <c r="AD6" i="54" s="1"/>
  <c r="AE6" i="54" s="1"/>
  <c r="AF6" i="54" s="1"/>
  <c r="AG6" i="54" s="1"/>
  <c r="AH6" i="54" s="1"/>
  <c r="AI6" i="54" s="1"/>
  <c r="AJ6" i="54" s="1"/>
  <c r="AK6" i="54" s="1"/>
  <c r="I6" i="54"/>
  <c r="H6" i="54"/>
  <c r="D338" i="54"/>
  <c r="AL325" i="54"/>
  <c r="AK322" i="54"/>
  <c r="S320" i="54"/>
  <c r="A317" i="54"/>
  <c r="AN313" i="54"/>
  <c r="G314" i="54"/>
  <c r="O312" i="54"/>
  <c r="P312" i="54" s="1"/>
  <c r="Q312" i="54" s="1"/>
  <c r="R312" i="54" s="1"/>
  <c r="S312" i="54" s="1"/>
  <c r="T312" i="54" s="1"/>
  <c r="U312" i="54" s="1"/>
  <c r="V312" i="54" s="1"/>
  <c r="W312" i="54" s="1"/>
  <c r="X312" i="54" s="1"/>
  <c r="Y312" i="54" s="1"/>
  <c r="Z312" i="54" s="1"/>
  <c r="AA312" i="54" s="1"/>
  <c r="AB312" i="54" s="1"/>
  <c r="AC312" i="54" s="1"/>
  <c r="AD312" i="54" s="1"/>
  <c r="AE312" i="54" s="1"/>
  <c r="AF312" i="54" s="1"/>
  <c r="AG312" i="54" s="1"/>
  <c r="AH312" i="54" s="1"/>
  <c r="AI312" i="54" s="1"/>
  <c r="AJ312" i="54" s="1"/>
  <c r="AK312" i="54" s="1"/>
  <c r="AL311" i="54" s="1"/>
  <c r="G312" i="54"/>
  <c r="H312" i="54" s="1"/>
  <c r="I312" i="54" s="1"/>
  <c r="J312" i="54" s="1"/>
  <c r="K312" i="54" s="1"/>
  <c r="L312" i="54" s="1"/>
  <c r="M312" i="54" s="1"/>
  <c r="N312" i="54" s="1"/>
  <c r="G310" i="54"/>
  <c r="H310" i="54" s="1"/>
  <c r="I310" i="54" s="1"/>
  <c r="J310" i="54" s="1"/>
  <c r="K310" i="54" s="1"/>
  <c r="L310" i="54" s="1"/>
  <c r="M310" i="54" s="1"/>
  <c r="N310" i="54" s="1"/>
  <c r="O310" i="54" s="1"/>
  <c r="P310" i="54" s="1"/>
  <c r="Q310" i="54" s="1"/>
  <c r="R310" i="54" s="1"/>
  <c r="S310" i="54" s="1"/>
  <c r="T310" i="54" s="1"/>
  <c r="U310" i="54" s="1"/>
  <c r="V310" i="54" s="1"/>
  <c r="W310" i="54" s="1"/>
  <c r="X310" i="54" s="1"/>
  <c r="Y310" i="54" s="1"/>
  <c r="Z310" i="54" s="1"/>
  <c r="AA310" i="54" s="1"/>
  <c r="AB310" i="54" s="1"/>
  <c r="AC310" i="54" s="1"/>
  <c r="AD310" i="54" s="1"/>
  <c r="AE310" i="54" s="1"/>
  <c r="AF310" i="54" s="1"/>
  <c r="AG310" i="54" s="1"/>
  <c r="AH310" i="54" s="1"/>
  <c r="AI310" i="54" s="1"/>
  <c r="AJ310" i="54" s="1"/>
  <c r="AK310" i="54" s="1"/>
  <c r="AL309" i="54"/>
  <c r="AP308" i="54"/>
  <c r="AK307" i="54"/>
  <c r="AJ307" i="54"/>
  <c r="AI307" i="54"/>
  <c r="AH307" i="54"/>
  <c r="AG307" i="54"/>
  <c r="AF307" i="54"/>
  <c r="AE307" i="54"/>
  <c r="AD307" i="54"/>
  <c r="AC307" i="54"/>
  <c r="AB307" i="54"/>
  <c r="AA307" i="54"/>
  <c r="Z307" i="54"/>
  <c r="Y307" i="54"/>
  <c r="X307" i="54"/>
  <c r="W307" i="54"/>
  <c r="V307" i="54"/>
  <c r="U307" i="54"/>
  <c r="T307" i="54"/>
  <c r="S307" i="54"/>
  <c r="R307" i="54"/>
  <c r="Q307" i="54"/>
  <c r="P307" i="54"/>
  <c r="O307" i="54"/>
  <c r="N307" i="54"/>
  <c r="M307" i="54"/>
  <c r="L307" i="54"/>
  <c r="K307" i="54"/>
  <c r="J307" i="54"/>
  <c r="I307" i="54"/>
  <c r="H307" i="54"/>
  <c r="G307" i="54"/>
  <c r="F307" i="54"/>
  <c r="AP306" i="54"/>
  <c r="AO306" i="54"/>
  <c r="G306" i="54"/>
  <c r="AK305" i="54"/>
  <c r="AJ305" i="54"/>
  <c r="AI305" i="54"/>
  <c r="AH305" i="54"/>
  <c r="AG305" i="54"/>
  <c r="AF305" i="54"/>
  <c r="AE305" i="54"/>
  <c r="AD305" i="54"/>
  <c r="AC305" i="54"/>
  <c r="AB305" i="54"/>
  <c r="AA305" i="54"/>
  <c r="Z305" i="54"/>
  <c r="Y305" i="54"/>
  <c r="X305" i="54"/>
  <c r="W305" i="54"/>
  <c r="V305" i="54"/>
  <c r="U305" i="54"/>
  <c r="T305" i="54"/>
  <c r="S305" i="54"/>
  <c r="R305" i="54"/>
  <c r="Q305" i="54"/>
  <c r="P305" i="54"/>
  <c r="O305" i="54"/>
  <c r="N305" i="54"/>
  <c r="M305" i="54"/>
  <c r="L305" i="54"/>
  <c r="K305" i="54"/>
  <c r="J305" i="54"/>
  <c r="I305" i="54"/>
  <c r="H305" i="54"/>
  <c r="G305" i="54"/>
  <c r="F305" i="54"/>
  <c r="AK303" i="54"/>
  <c r="AJ303" i="54"/>
  <c r="AI303" i="54"/>
  <c r="AH303" i="54"/>
  <c r="AG303" i="54"/>
  <c r="AF303" i="54"/>
  <c r="AE303" i="54"/>
  <c r="AD303" i="54"/>
  <c r="AC303" i="54"/>
  <c r="AB303" i="54"/>
  <c r="AA303" i="54"/>
  <c r="Z303" i="54"/>
  <c r="Y303" i="54"/>
  <c r="X303" i="54"/>
  <c r="W303" i="54"/>
  <c r="V303" i="54"/>
  <c r="U303" i="54"/>
  <c r="T303" i="54"/>
  <c r="S303" i="54"/>
  <c r="R303" i="54"/>
  <c r="Q303" i="54"/>
  <c r="P303" i="54"/>
  <c r="O303" i="54"/>
  <c r="N303" i="54"/>
  <c r="M303" i="54"/>
  <c r="L303" i="54"/>
  <c r="K303" i="54"/>
  <c r="J303" i="54"/>
  <c r="I303" i="54"/>
  <c r="H303" i="54"/>
  <c r="G303" i="54"/>
  <c r="G304" i="54" s="1"/>
  <c r="H304" i="54" s="1"/>
  <c r="I304" i="54" s="1"/>
  <c r="J304" i="54" s="1"/>
  <c r="K304" i="54" s="1"/>
  <c r="L304" i="54" s="1"/>
  <c r="M304" i="54" s="1"/>
  <c r="N304" i="54" s="1"/>
  <c r="O304" i="54" s="1"/>
  <c r="P304" i="54" s="1"/>
  <c r="Q304" i="54" s="1"/>
  <c r="R304" i="54" s="1"/>
  <c r="S304" i="54" s="1"/>
  <c r="F303" i="54"/>
  <c r="G301" i="54"/>
  <c r="G302" i="54" s="1"/>
  <c r="H302" i="54" s="1"/>
  <c r="I302" i="54" s="1"/>
  <c r="J302" i="54" s="1"/>
  <c r="K302" i="54" s="1"/>
  <c r="L302" i="54" s="1"/>
  <c r="M302" i="54" s="1"/>
  <c r="N302" i="54" s="1"/>
  <c r="O302" i="54" s="1"/>
  <c r="P302" i="54" s="1"/>
  <c r="Q302" i="54" s="1"/>
  <c r="R302" i="54" s="1"/>
  <c r="S302" i="54" s="1"/>
  <c r="T302" i="54" s="1"/>
  <c r="U302" i="54" s="1"/>
  <c r="V302" i="54" s="1"/>
  <c r="W302" i="54" s="1"/>
  <c r="X302" i="54" s="1"/>
  <c r="Y302" i="54" s="1"/>
  <c r="Z302" i="54" s="1"/>
  <c r="AA302" i="54" s="1"/>
  <c r="AB302" i="54" s="1"/>
  <c r="AC302" i="54" s="1"/>
  <c r="AD302" i="54" s="1"/>
  <c r="AE302" i="54" s="1"/>
  <c r="AF302" i="54" s="1"/>
  <c r="AG302" i="54" s="1"/>
  <c r="AH302" i="54" s="1"/>
  <c r="AI302" i="54" s="1"/>
  <c r="AJ302" i="54" s="1"/>
  <c r="M300" i="54"/>
  <c r="N300" i="54" s="1"/>
  <c r="O300" i="54" s="1"/>
  <c r="P300" i="54" s="1"/>
  <c r="Q300" i="54" s="1"/>
  <c r="R300" i="54" s="1"/>
  <c r="S300" i="54" s="1"/>
  <c r="T300" i="54" s="1"/>
  <c r="U300" i="54" s="1"/>
  <c r="V300" i="54" s="1"/>
  <c r="W300" i="54" s="1"/>
  <c r="X300" i="54" s="1"/>
  <c r="Y300" i="54" s="1"/>
  <c r="Z300" i="54" s="1"/>
  <c r="AA300" i="54" s="1"/>
  <c r="AB300" i="54" s="1"/>
  <c r="AC300" i="54" s="1"/>
  <c r="AD300" i="54" s="1"/>
  <c r="AE300" i="54" s="1"/>
  <c r="AF300" i="54" s="1"/>
  <c r="AG300" i="54" s="1"/>
  <c r="AH300" i="54" s="1"/>
  <c r="AI300" i="54" s="1"/>
  <c r="AJ300" i="54" s="1"/>
  <c r="I300" i="54"/>
  <c r="J300" i="54" s="1"/>
  <c r="K300" i="54" s="1"/>
  <c r="L300" i="54" s="1"/>
  <c r="G300" i="54"/>
  <c r="H300" i="54" s="1"/>
  <c r="S298" i="54"/>
  <c r="T298" i="54" s="1"/>
  <c r="U298" i="54" s="1"/>
  <c r="V298" i="54" s="1"/>
  <c r="W298" i="54" s="1"/>
  <c r="X298" i="54" s="1"/>
  <c r="Y298" i="54" s="1"/>
  <c r="Z298" i="54" s="1"/>
  <c r="AA298" i="54" s="1"/>
  <c r="AB298" i="54" s="1"/>
  <c r="AC298" i="54" s="1"/>
  <c r="AD298" i="54" s="1"/>
  <c r="AE298" i="54" s="1"/>
  <c r="AF298" i="54" s="1"/>
  <c r="AG298" i="54" s="1"/>
  <c r="AH298" i="54" s="1"/>
  <c r="AI298" i="54" s="1"/>
  <c r="AJ298" i="54" s="1"/>
  <c r="G298" i="54"/>
  <c r="H298" i="54" s="1"/>
  <c r="I298" i="54" s="1"/>
  <c r="J298" i="54" s="1"/>
  <c r="K298" i="54" s="1"/>
  <c r="L298" i="54" s="1"/>
  <c r="M298" i="54" s="1"/>
  <c r="N298" i="54" s="1"/>
  <c r="O298" i="54" s="1"/>
  <c r="P298" i="54" s="1"/>
  <c r="Q298" i="54" s="1"/>
  <c r="R298" i="54" s="1"/>
  <c r="AL297" i="54"/>
  <c r="I296" i="54"/>
  <c r="J296" i="54" s="1"/>
  <c r="K296" i="54" s="1"/>
  <c r="L296" i="54" s="1"/>
  <c r="M296" i="54" s="1"/>
  <c r="N296" i="54" s="1"/>
  <c r="O296" i="54" s="1"/>
  <c r="P296" i="54" s="1"/>
  <c r="Q296" i="54" s="1"/>
  <c r="R296" i="54" s="1"/>
  <c r="S296" i="54" s="1"/>
  <c r="T296" i="54" s="1"/>
  <c r="U296" i="54" s="1"/>
  <c r="V296" i="54" s="1"/>
  <c r="W296" i="54" s="1"/>
  <c r="X296" i="54" s="1"/>
  <c r="Y296" i="54" s="1"/>
  <c r="Z296" i="54" s="1"/>
  <c r="AA296" i="54" s="1"/>
  <c r="AB296" i="54" s="1"/>
  <c r="AC296" i="54" s="1"/>
  <c r="AD296" i="54" s="1"/>
  <c r="AE296" i="54" s="1"/>
  <c r="AF296" i="54" s="1"/>
  <c r="AG296" i="54" s="1"/>
  <c r="AH296" i="54" s="1"/>
  <c r="AI296" i="54" s="1"/>
  <c r="AJ296" i="54" s="1"/>
  <c r="G296" i="54"/>
  <c r="H296" i="54" s="1"/>
  <c r="AL295" i="54"/>
  <c r="AM295" i="54" s="1"/>
  <c r="AP295" i="54" s="1"/>
  <c r="K294" i="54"/>
  <c r="L294" i="54" s="1"/>
  <c r="M294" i="54" s="1"/>
  <c r="N294" i="54" s="1"/>
  <c r="O294" i="54" s="1"/>
  <c r="P294" i="54" s="1"/>
  <c r="Q294" i="54" s="1"/>
  <c r="R294" i="54" s="1"/>
  <c r="S294" i="54" s="1"/>
  <c r="T294" i="54" s="1"/>
  <c r="U294" i="54" s="1"/>
  <c r="V294" i="54" s="1"/>
  <c r="W294" i="54" s="1"/>
  <c r="X294" i="54" s="1"/>
  <c r="Y294" i="54" s="1"/>
  <c r="Z294" i="54" s="1"/>
  <c r="AA294" i="54" s="1"/>
  <c r="AB294" i="54" s="1"/>
  <c r="AC294" i="54" s="1"/>
  <c r="AD294" i="54" s="1"/>
  <c r="AE294" i="54" s="1"/>
  <c r="AF294" i="54" s="1"/>
  <c r="AG294" i="54" s="1"/>
  <c r="AH294" i="54" s="1"/>
  <c r="AI294" i="54" s="1"/>
  <c r="AJ294" i="54" s="1"/>
  <c r="G294" i="54"/>
  <c r="H294" i="54" s="1"/>
  <c r="I294" i="54" s="1"/>
  <c r="J294" i="54" s="1"/>
  <c r="AL293" i="54"/>
  <c r="AK291" i="54"/>
  <c r="AJ291" i="54"/>
  <c r="AI291" i="54"/>
  <c r="AH291" i="54"/>
  <c r="AG291" i="54"/>
  <c r="AF291" i="54"/>
  <c r="AE291" i="54"/>
  <c r="AD291" i="54"/>
  <c r="AC291" i="54"/>
  <c r="AB291" i="54"/>
  <c r="AA291" i="54"/>
  <c r="Z291" i="54"/>
  <c r="Y291" i="54"/>
  <c r="X291" i="54"/>
  <c r="W291" i="54"/>
  <c r="V291" i="54"/>
  <c r="U291" i="54"/>
  <c r="T291" i="54"/>
  <c r="S291" i="54"/>
  <c r="R291" i="54"/>
  <c r="Q291" i="54"/>
  <c r="P291" i="54"/>
  <c r="O291" i="54"/>
  <c r="N291" i="54"/>
  <c r="M291" i="54"/>
  <c r="L291" i="54"/>
  <c r="K291" i="54"/>
  <c r="J291" i="54"/>
  <c r="I291" i="54"/>
  <c r="H291" i="54"/>
  <c r="G291" i="54"/>
  <c r="AK289" i="54"/>
  <c r="AJ289" i="54"/>
  <c r="AI289" i="54"/>
  <c r="AH289" i="54"/>
  <c r="AG289" i="54"/>
  <c r="AF289" i="54"/>
  <c r="AE289" i="54"/>
  <c r="AD289" i="54"/>
  <c r="AC289" i="54"/>
  <c r="AB289" i="54"/>
  <c r="AA289" i="54"/>
  <c r="Z289" i="54"/>
  <c r="Y289" i="54"/>
  <c r="X289" i="54"/>
  <c r="W289" i="54"/>
  <c r="V289" i="54"/>
  <c r="U289" i="54"/>
  <c r="T289" i="54"/>
  <c r="S289" i="54"/>
  <c r="R289" i="54"/>
  <c r="Q289" i="54"/>
  <c r="P289" i="54"/>
  <c r="O289" i="54"/>
  <c r="N289" i="54"/>
  <c r="M289" i="54"/>
  <c r="L289" i="54"/>
  <c r="K289" i="54"/>
  <c r="J289" i="54"/>
  <c r="I289" i="54"/>
  <c r="H289" i="54"/>
  <c r="G289" i="54"/>
  <c r="G290" i="54" s="1"/>
  <c r="H290" i="54" s="1"/>
  <c r="I290" i="54" s="1"/>
  <c r="AK287" i="54"/>
  <c r="AJ287" i="54"/>
  <c r="AI287" i="54"/>
  <c r="AH287" i="54"/>
  <c r="AG287" i="54"/>
  <c r="AF287" i="54"/>
  <c r="AE287" i="54"/>
  <c r="AD287" i="54"/>
  <c r="AC287" i="54"/>
  <c r="AB287" i="54"/>
  <c r="AA287" i="54"/>
  <c r="Z287" i="54"/>
  <c r="Y287" i="54"/>
  <c r="X287" i="54"/>
  <c r="U287" i="54"/>
  <c r="T287" i="54"/>
  <c r="S287" i="54"/>
  <c r="R287" i="54"/>
  <c r="Q287" i="54"/>
  <c r="P287" i="54"/>
  <c r="O287" i="54"/>
  <c r="N287" i="54"/>
  <c r="M287" i="54"/>
  <c r="L287" i="54"/>
  <c r="K287" i="54"/>
  <c r="J287" i="54"/>
  <c r="I287" i="54"/>
  <c r="H287" i="54"/>
  <c r="G287" i="54"/>
  <c r="G288" i="54" s="1"/>
  <c r="AK285" i="54"/>
  <c r="AJ285" i="54"/>
  <c r="AI285" i="54"/>
  <c r="AH285" i="54"/>
  <c r="AG285" i="54"/>
  <c r="AF285" i="54"/>
  <c r="AE285" i="54"/>
  <c r="AD285" i="54"/>
  <c r="AC285" i="54"/>
  <c r="AB285" i="54"/>
  <c r="AA285" i="54"/>
  <c r="Z285" i="54"/>
  <c r="Y285" i="54"/>
  <c r="X285" i="54"/>
  <c r="U285" i="54"/>
  <c r="T285" i="54"/>
  <c r="S285" i="54"/>
  <c r="R285" i="54"/>
  <c r="Q285" i="54"/>
  <c r="P285" i="54"/>
  <c r="O285" i="54"/>
  <c r="N285" i="54"/>
  <c r="M285" i="54"/>
  <c r="L285" i="54"/>
  <c r="K285" i="54"/>
  <c r="J285" i="54"/>
  <c r="I285" i="54"/>
  <c r="H285" i="54"/>
  <c r="G285" i="54"/>
  <c r="G286" i="54" s="1"/>
  <c r="AK283" i="54"/>
  <c r="AJ283" i="54"/>
  <c r="AI283" i="54"/>
  <c r="AH283" i="54"/>
  <c r="AG283" i="54"/>
  <c r="AF283" i="54"/>
  <c r="AE283" i="54"/>
  <c r="AD283" i="54"/>
  <c r="AC283" i="54"/>
  <c r="AB283" i="54"/>
  <c r="AA283" i="54"/>
  <c r="Z283" i="54"/>
  <c r="Y283" i="54"/>
  <c r="X283" i="54"/>
  <c r="U283" i="54"/>
  <c r="T283" i="54"/>
  <c r="S283" i="54"/>
  <c r="R283" i="54"/>
  <c r="Q283" i="54"/>
  <c r="P283" i="54"/>
  <c r="O283" i="54"/>
  <c r="N283" i="54"/>
  <c r="M283" i="54"/>
  <c r="L283" i="54"/>
  <c r="K283" i="54"/>
  <c r="J283" i="54"/>
  <c r="I283" i="54"/>
  <c r="H283" i="54"/>
  <c r="G283" i="54"/>
  <c r="G284" i="54" s="1"/>
  <c r="AK281" i="54"/>
  <c r="AJ281" i="54"/>
  <c r="AI281" i="54"/>
  <c r="AH281" i="54"/>
  <c r="AG281" i="54"/>
  <c r="AF281" i="54"/>
  <c r="AE281" i="54"/>
  <c r="AD281" i="54"/>
  <c r="AC281" i="54"/>
  <c r="AB281" i="54"/>
  <c r="AA281" i="54"/>
  <c r="Z281" i="54"/>
  <c r="Y281" i="54"/>
  <c r="X281" i="54"/>
  <c r="W281" i="54"/>
  <c r="U281" i="54"/>
  <c r="T281" i="54"/>
  <c r="S281" i="54"/>
  <c r="R281" i="54"/>
  <c r="Q281" i="54"/>
  <c r="P281" i="54"/>
  <c r="O281" i="54"/>
  <c r="N281" i="54"/>
  <c r="M281" i="54"/>
  <c r="L281" i="54"/>
  <c r="K281" i="54"/>
  <c r="J281" i="54"/>
  <c r="I281" i="54"/>
  <c r="H281" i="54"/>
  <c r="G281" i="54"/>
  <c r="G282" i="54" s="1"/>
  <c r="AK279" i="54"/>
  <c r="AJ279" i="54"/>
  <c r="AI279" i="54"/>
  <c r="AH279" i="54"/>
  <c r="AG279" i="54"/>
  <c r="AF279" i="54"/>
  <c r="AE279" i="54"/>
  <c r="AD279" i="54"/>
  <c r="AC279" i="54"/>
  <c r="AB279" i="54"/>
  <c r="AA279" i="54"/>
  <c r="Z279" i="54"/>
  <c r="Y279" i="54"/>
  <c r="X279" i="54"/>
  <c r="V279" i="54"/>
  <c r="U279" i="54"/>
  <c r="T279" i="54"/>
  <c r="S279" i="54"/>
  <c r="R279" i="54"/>
  <c r="Q279" i="54"/>
  <c r="P279" i="54"/>
  <c r="O279" i="54"/>
  <c r="N279" i="54"/>
  <c r="M279" i="54"/>
  <c r="L279" i="54"/>
  <c r="K279" i="54"/>
  <c r="J279" i="54"/>
  <c r="I279" i="54"/>
  <c r="H279" i="54"/>
  <c r="G279" i="54"/>
  <c r="G280" i="54" s="1"/>
  <c r="AK277" i="54"/>
  <c r="AJ277" i="54"/>
  <c r="AI277" i="54"/>
  <c r="AH277" i="54"/>
  <c r="AG277" i="54"/>
  <c r="AF277" i="54"/>
  <c r="AE277" i="54"/>
  <c r="AD277" i="54"/>
  <c r="AC277" i="54"/>
  <c r="AB277" i="54"/>
  <c r="AA277" i="54"/>
  <c r="Z277" i="54"/>
  <c r="Y277" i="54"/>
  <c r="X277" i="54"/>
  <c r="U277" i="54"/>
  <c r="T277" i="54"/>
  <c r="S277" i="54"/>
  <c r="R277" i="54"/>
  <c r="Q277" i="54"/>
  <c r="P277" i="54"/>
  <c r="O277" i="54"/>
  <c r="N277" i="54"/>
  <c r="M277" i="54"/>
  <c r="L277" i="54"/>
  <c r="K277" i="54"/>
  <c r="J277" i="54"/>
  <c r="I277" i="54"/>
  <c r="H277" i="54"/>
  <c r="G277" i="54"/>
  <c r="G278" i="54" s="1"/>
  <c r="AK275" i="54"/>
  <c r="AJ275" i="54"/>
  <c r="AI275" i="54"/>
  <c r="AH275" i="54"/>
  <c r="AG275" i="54"/>
  <c r="AF275" i="54"/>
  <c r="AD275" i="54"/>
  <c r="AC275" i="54"/>
  <c r="AB275" i="54"/>
  <c r="AA275" i="54"/>
  <c r="Z275" i="54"/>
  <c r="Y275" i="54"/>
  <c r="X275" i="54"/>
  <c r="V275" i="54"/>
  <c r="U275" i="54"/>
  <c r="T275" i="54"/>
  <c r="S275" i="54"/>
  <c r="R275" i="54"/>
  <c r="Q275" i="54"/>
  <c r="P275" i="54"/>
  <c r="O275" i="54"/>
  <c r="N275" i="54"/>
  <c r="M275" i="54"/>
  <c r="L275" i="54"/>
  <c r="K275" i="54"/>
  <c r="J275" i="54"/>
  <c r="I275" i="54"/>
  <c r="H275" i="54"/>
  <c r="G275" i="54"/>
  <c r="G276" i="54" s="1"/>
  <c r="AK273" i="54"/>
  <c r="AJ273" i="54"/>
  <c r="AI273" i="54"/>
  <c r="AH273" i="54"/>
  <c r="AG273" i="54"/>
  <c r="AF273" i="54"/>
  <c r="AD273" i="54"/>
  <c r="AC273" i="54"/>
  <c r="AB273" i="54"/>
  <c r="AA273" i="54"/>
  <c r="Z273" i="54"/>
  <c r="Y273" i="54"/>
  <c r="X273" i="54"/>
  <c r="W273" i="54"/>
  <c r="T273" i="54"/>
  <c r="S273" i="54"/>
  <c r="R273" i="54"/>
  <c r="Q273" i="54"/>
  <c r="P273" i="54"/>
  <c r="O273" i="54"/>
  <c r="N273" i="54"/>
  <c r="M273" i="54"/>
  <c r="L273" i="54"/>
  <c r="K273" i="54"/>
  <c r="J273" i="54"/>
  <c r="I273" i="54"/>
  <c r="H273" i="54"/>
  <c r="G273" i="54"/>
  <c r="G274" i="54" s="1"/>
  <c r="AK271" i="54"/>
  <c r="AJ271" i="54"/>
  <c r="AI271" i="54"/>
  <c r="AH271" i="54"/>
  <c r="AG271" i="54"/>
  <c r="AF271" i="54"/>
  <c r="AD271" i="54"/>
  <c r="AC271" i="54"/>
  <c r="AB271" i="54"/>
  <c r="AA271" i="54"/>
  <c r="Z271" i="54"/>
  <c r="Y271" i="54"/>
  <c r="X271" i="54"/>
  <c r="W271" i="54"/>
  <c r="T271" i="54"/>
  <c r="S271" i="54"/>
  <c r="R271" i="54"/>
  <c r="Q271" i="54"/>
  <c r="P271" i="54"/>
  <c r="O271" i="54"/>
  <c r="N271" i="54"/>
  <c r="M271" i="54"/>
  <c r="L271" i="54"/>
  <c r="K271" i="54"/>
  <c r="J271" i="54"/>
  <c r="I271" i="54"/>
  <c r="H271" i="54"/>
  <c r="G271" i="54"/>
  <c r="G272" i="54" s="1"/>
  <c r="AK269" i="54"/>
  <c r="AJ269" i="54"/>
  <c r="AI269" i="54"/>
  <c r="AH269" i="54"/>
  <c r="AG269" i="54"/>
  <c r="AF269" i="54"/>
  <c r="AC269" i="54"/>
  <c r="AB269" i="54"/>
  <c r="AA269" i="54"/>
  <c r="Z269" i="54"/>
  <c r="Y269" i="54"/>
  <c r="X269" i="54"/>
  <c r="W269" i="54"/>
  <c r="T269" i="54"/>
  <c r="S269" i="54"/>
  <c r="R269" i="54"/>
  <c r="Q269" i="54"/>
  <c r="P269" i="54"/>
  <c r="O269" i="54"/>
  <c r="M269" i="54"/>
  <c r="L269" i="54"/>
  <c r="K269" i="54"/>
  <c r="J269" i="54"/>
  <c r="I269" i="54"/>
  <c r="H269" i="54"/>
  <c r="G269" i="54"/>
  <c r="G270" i="54" s="1"/>
  <c r="AP268" i="54"/>
  <c r="AK267" i="54"/>
  <c r="AJ267" i="54"/>
  <c r="AI267" i="54"/>
  <c r="AH267" i="54"/>
  <c r="AG267" i="54"/>
  <c r="AF267" i="54"/>
  <c r="AE267" i="54"/>
  <c r="AD267" i="54"/>
  <c r="AC267" i="54"/>
  <c r="AB267" i="54"/>
  <c r="AA267" i="54"/>
  <c r="Z267" i="54"/>
  <c r="Y267" i="54"/>
  <c r="X267" i="54"/>
  <c r="W267" i="54"/>
  <c r="V267" i="54"/>
  <c r="U267" i="54"/>
  <c r="T267" i="54"/>
  <c r="S267" i="54"/>
  <c r="R267" i="54"/>
  <c r="Q267" i="54"/>
  <c r="P267" i="54"/>
  <c r="O267" i="54"/>
  <c r="N267" i="54"/>
  <c r="M267" i="54"/>
  <c r="L267" i="54"/>
  <c r="K267" i="54"/>
  <c r="J267" i="54"/>
  <c r="I267" i="54"/>
  <c r="H267" i="54"/>
  <c r="G267" i="54"/>
  <c r="AP266" i="54"/>
  <c r="AO266" i="54"/>
  <c r="AK265" i="54"/>
  <c r="AI265" i="54"/>
  <c r="AH265" i="54"/>
  <c r="AG265" i="54"/>
  <c r="AF265" i="54"/>
  <c r="AE265" i="54"/>
  <c r="AD265" i="54"/>
  <c r="AC265" i="54"/>
  <c r="AB265" i="54"/>
  <c r="AA265" i="54"/>
  <c r="Z265" i="54"/>
  <c r="Y265" i="54"/>
  <c r="X265" i="54"/>
  <c r="W265" i="54"/>
  <c r="V265" i="54"/>
  <c r="U265" i="54"/>
  <c r="T265" i="54"/>
  <c r="S265" i="54"/>
  <c r="R265" i="54"/>
  <c r="Q265" i="54"/>
  <c r="P265" i="54"/>
  <c r="O265" i="54"/>
  <c r="N265" i="54"/>
  <c r="M265" i="54"/>
  <c r="L265" i="54"/>
  <c r="K265" i="54"/>
  <c r="J265" i="54"/>
  <c r="I265" i="54"/>
  <c r="H265" i="54"/>
  <c r="G265" i="54"/>
  <c r="G266" i="54" s="1"/>
  <c r="AK263" i="54"/>
  <c r="AJ263" i="54"/>
  <c r="AI263" i="54"/>
  <c r="AH263" i="54"/>
  <c r="AG263" i="54"/>
  <c r="AF263" i="54"/>
  <c r="AE263" i="54"/>
  <c r="AD263" i="54"/>
  <c r="AC263" i="54"/>
  <c r="AB263" i="54"/>
  <c r="AA263" i="54"/>
  <c r="Z263" i="54"/>
  <c r="Y263" i="54"/>
  <c r="X263" i="54"/>
  <c r="W263" i="54"/>
  <c r="V263" i="54"/>
  <c r="U263" i="54"/>
  <c r="T263" i="54"/>
  <c r="S263" i="54"/>
  <c r="R263" i="54"/>
  <c r="Q263" i="54"/>
  <c r="P263" i="54"/>
  <c r="O263" i="54"/>
  <c r="N263" i="54"/>
  <c r="M263" i="54"/>
  <c r="L263" i="54"/>
  <c r="K263" i="54"/>
  <c r="J263" i="54"/>
  <c r="I263" i="54"/>
  <c r="H263" i="54"/>
  <c r="G263" i="54"/>
  <c r="AK261" i="54"/>
  <c r="AI261" i="54"/>
  <c r="AH261" i="54"/>
  <c r="AG261" i="54"/>
  <c r="AF261" i="54"/>
  <c r="AE261" i="54"/>
  <c r="AD261" i="54"/>
  <c r="AC261" i="54"/>
  <c r="AB261" i="54"/>
  <c r="AA261" i="54"/>
  <c r="Z261" i="54"/>
  <c r="Y261" i="54"/>
  <c r="X261" i="54"/>
  <c r="W261" i="54"/>
  <c r="V261" i="54"/>
  <c r="U261" i="54"/>
  <c r="T261" i="54"/>
  <c r="S261" i="54"/>
  <c r="R261" i="54"/>
  <c r="Q261" i="54"/>
  <c r="P261" i="54"/>
  <c r="O261" i="54"/>
  <c r="N261" i="54"/>
  <c r="M261" i="54"/>
  <c r="L261" i="54"/>
  <c r="K261" i="54"/>
  <c r="J261" i="54"/>
  <c r="I261" i="54"/>
  <c r="H261" i="54"/>
  <c r="G261" i="54"/>
  <c r="G262" i="54" s="1"/>
  <c r="AK259" i="54"/>
  <c r="AI259" i="54"/>
  <c r="AH259" i="54"/>
  <c r="AG259" i="54"/>
  <c r="AF259" i="54"/>
  <c r="AE259" i="54"/>
  <c r="AD259" i="54"/>
  <c r="AC259" i="54"/>
  <c r="AB259" i="54"/>
  <c r="AA259" i="54"/>
  <c r="Z259" i="54"/>
  <c r="Y259" i="54"/>
  <c r="X259" i="54"/>
  <c r="W259" i="54"/>
  <c r="V259" i="54"/>
  <c r="U259" i="54"/>
  <c r="T259" i="54"/>
  <c r="S259" i="54"/>
  <c r="R259" i="54"/>
  <c r="Q259" i="54"/>
  <c r="P259" i="54"/>
  <c r="O259" i="54"/>
  <c r="N259" i="54"/>
  <c r="M259" i="54"/>
  <c r="L259" i="54"/>
  <c r="K259" i="54"/>
  <c r="J259" i="54"/>
  <c r="I259" i="54"/>
  <c r="H259" i="54"/>
  <c r="G259" i="54"/>
  <c r="G260" i="54" s="1"/>
  <c r="H260" i="54" s="1"/>
  <c r="AK257" i="54"/>
  <c r="AI257" i="54"/>
  <c r="AH257" i="54"/>
  <c r="AG257" i="54"/>
  <c r="AF257" i="54"/>
  <c r="AE257" i="54"/>
  <c r="AD257" i="54"/>
  <c r="AC257" i="54"/>
  <c r="AB257" i="54"/>
  <c r="AA257" i="54"/>
  <c r="Z257" i="54"/>
  <c r="Y257" i="54"/>
  <c r="X257" i="54"/>
  <c r="W257" i="54"/>
  <c r="V257" i="54"/>
  <c r="U257" i="54"/>
  <c r="T257" i="54"/>
  <c r="S257" i="54"/>
  <c r="R257" i="54"/>
  <c r="Q257" i="54"/>
  <c r="P257" i="54"/>
  <c r="O257" i="54"/>
  <c r="N257" i="54"/>
  <c r="M257" i="54"/>
  <c r="L257" i="54"/>
  <c r="K257" i="54"/>
  <c r="J257" i="54"/>
  <c r="I257" i="54"/>
  <c r="H257" i="54"/>
  <c r="G257" i="54"/>
  <c r="G258" i="54" s="1"/>
  <c r="AK255" i="54"/>
  <c r="AJ255" i="54"/>
  <c r="AI255" i="54"/>
  <c r="AH255" i="54"/>
  <c r="AG255" i="54"/>
  <c r="AF255" i="54"/>
  <c r="AE255" i="54"/>
  <c r="AD255" i="54"/>
  <c r="AC255" i="54"/>
  <c r="AB255" i="54"/>
  <c r="AA255" i="54"/>
  <c r="Z255" i="54"/>
  <c r="Y255" i="54"/>
  <c r="X255" i="54"/>
  <c r="W255" i="54"/>
  <c r="V255" i="54"/>
  <c r="U255" i="54"/>
  <c r="T255" i="54"/>
  <c r="S255" i="54"/>
  <c r="R255" i="54"/>
  <c r="Q255" i="54"/>
  <c r="P255" i="54"/>
  <c r="O255" i="54"/>
  <c r="N255" i="54"/>
  <c r="M255" i="54"/>
  <c r="L255" i="54"/>
  <c r="K255" i="54"/>
  <c r="J255" i="54"/>
  <c r="I255" i="54"/>
  <c r="H255" i="54"/>
  <c r="G255" i="54"/>
  <c r="G256" i="54" s="1"/>
  <c r="AK253" i="54"/>
  <c r="AJ253" i="54"/>
  <c r="AI253" i="54"/>
  <c r="AH253" i="54"/>
  <c r="AG253" i="54"/>
  <c r="AF253" i="54"/>
  <c r="AE253" i="54"/>
  <c r="AD253" i="54"/>
  <c r="AC253" i="54"/>
  <c r="AB253" i="54"/>
  <c r="AA253" i="54"/>
  <c r="Z253" i="54"/>
  <c r="Y253" i="54"/>
  <c r="X253" i="54"/>
  <c r="W253" i="54"/>
  <c r="V253" i="54"/>
  <c r="U253" i="54"/>
  <c r="T253" i="54"/>
  <c r="S253" i="54"/>
  <c r="R253" i="54"/>
  <c r="Q253" i="54"/>
  <c r="P253" i="54"/>
  <c r="O253" i="54"/>
  <c r="N253" i="54"/>
  <c r="M253" i="54"/>
  <c r="L253" i="54"/>
  <c r="K253" i="54"/>
  <c r="J253" i="54"/>
  <c r="I253" i="54"/>
  <c r="H253" i="54"/>
  <c r="G253" i="54"/>
  <c r="G254" i="54" s="1"/>
  <c r="H254" i="54" s="1"/>
  <c r="AK251" i="54"/>
  <c r="AJ251" i="54"/>
  <c r="AI251" i="54"/>
  <c r="AH251" i="54"/>
  <c r="AG251" i="54"/>
  <c r="AF251" i="54"/>
  <c r="AE251" i="54"/>
  <c r="AD251" i="54"/>
  <c r="AC251" i="54"/>
  <c r="AB251" i="54"/>
  <c r="AA251" i="54"/>
  <c r="Z251" i="54"/>
  <c r="Y251" i="54"/>
  <c r="X251" i="54"/>
  <c r="W251" i="54"/>
  <c r="V251" i="54"/>
  <c r="U251" i="54"/>
  <c r="T251" i="54"/>
  <c r="S251" i="54"/>
  <c r="R251" i="54"/>
  <c r="Q251" i="54"/>
  <c r="P251" i="54"/>
  <c r="O251" i="54"/>
  <c r="N251" i="54"/>
  <c r="M251" i="54"/>
  <c r="L251" i="54"/>
  <c r="K251" i="54"/>
  <c r="J251" i="54"/>
  <c r="I251" i="54"/>
  <c r="H251" i="54"/>
  <c r="G251" i="54"/>
  <c r="G252" i="54" s="1"/>
  <c r="AK249" i="54"/>
  <c r="AJ249" i="54"/>
  <c r="AI249" i="54"/>
  <c r="AH249" i="54"/>
  <c r="AG249" i="54"/>
  <c r="AF249" i="54"/>
  <c r="AE249" i="54"/>
  <c r="AD249" i="54"/>
  <c r="AC249" i="54"/>
  <c r="AB249" i="54"/>
  <c r="AA249" i="54"/>
  <c r="Z249" i="54"/>
  <c r="Y249" i="54"/>
  <c r="X249" i="54"/>
  <c r="W249" i="54"/>
  <c r="V249" i="54"/>
  <c r="U249" i="54"/>
  <c r="T249" i="54"/>
  <c r="S249" i="54"/>
  <c r="R249" i="54"/>
  <c r="Q249" i="54"/>
  <c r="P249" i="54"/>
  <c r="O249" i="54"/>
  <c r="N249" i="54"/>
  <c r="M249" i="54"/>
  <c r="L249" i="54"/>
  <c r="K249" i="54"/>
  <c r="J249" i="54"/>
  <c r="I249" i="54"/>
  <c r="H249" i="54"/>
  <c r="G249" i="54"/>
  <c r="G250" i="54" s="1"/>
  <c r="AK247" i="54"/>
  <c r="AJ247" i="54"/>
  <c r="AI247" i="54"/>
  <c r="AH247" i="54"/>
  <c r="AG247" i="54"/>
  <c r="AF247" i="54"/>
  <c r="AC247" i="54"/>
  <c r="AB247" i="54"/>
  <c r="AA247" i="54"/>
  <c r="Z247" i="54"/>
  <c r="Y247" i="54"/>
  <c r="X247" i="54"/>
  <c r="W247" i="54"/>
  <c r="V247" i="54"/>
  <c r="U247" i="54"/>
  <c r="T247" i="54"/>
  <c r="S247" i="54"/>
  <c r="R247" i="54"/>
  <c r="Q247" i="54"/>
  <c r="P247" i="54"/>
  <c r="O247" i="54"/>
  <c r="N247" i="54"/>
  <c r="M247" i="54"/>
  <c r="L247" i="54"/>
  <c r="K247" i="54"/>
  <c r="J247" i="54"/>
  <c r="I247" i="54"/>
  <c r="H247" i="54"/>
  <c r="G247" i="54"/>
  <c r="G248" i="54" s="1"/>
  <c r="AK245" i="54"/>
  <c r="AJ245" i="54"/>
  <c r="AI245" i="54"/>
  <c r="AH245" i="54"/>
  <c r="AG245" i="54"/>
  <c r="AF245" i="54"/>
  <c r="AE245" i="54"/>
  <c r="AD245" i="54"/>
  <c r="AC245" i="54"/>
  <c r="AB245" i="54"/>
  <c r="AA245" i="54"/>
  <c r="Z245" i="54"/>
  <c r="Y245" i="54"/>
  <c r="X245" i="54"/>
  <c r="W245" i="54"/>
  <c r="V245" i="54"/>
  <c r="U245" i="54"/>
  <c r="T245" i="54"/>
  <c r="S245" i="54"/>
  <c r="R245" i="54"/>
  <c r="Q245" i="54"/>
  <c r="P245" i="54"/>
  <c r="O245" i="54"/>
  <c r="N245" i="54"/>
  <c r="M245" i="54"/>
  <c r="L245" i="54"/>
  <c r="K245" i="54"/>
  <c r="J245" i="54"/>
  <c r="I245" i="54"/>
  <c r="H245" i="54"/>
  <c r="G245" i="54"/>
  <c r="G246" i="54" s="1"/>
  <c r="AK243" i="54"/>
  <c r="AJ243" i="54"/>
  <c r="AI243" i="54"/>
  <c r="AH243" i="54"/>
  <c r="AG243" i="54"/>
  <c r="AF243" i="54"/>
  <c r="AE243" i="54"/>
  <c r="AD243" i="54"/>
  <c r="AC243" i="54"/>
  <c r="AB243" i="54"/>
  <c r="AA243" i="54"/>
  <c r="Z243" i="54"/>
  <c r="Y243" i="54"/>
  <c r="X243" i="54"/>
  <c r="W243" i="54"/>
  <c r="V243" i="54"/>
  <c r="U243" i="54"/>
  <c r="T243" i="54"/>
  <c r="S243" i="54"/>
  <c r="R243" i="54"/>
  <c r="Q243" i="54"/>
  <c r="P243" i="54"/>
  <c r="O243" i="54"/>
  <c r="N243" i="54"/>
  <c r="M243" i="54"/>
  <c r="L243" i="54"/>
  <c r="K243" i="54"/>
  <c r="J243" i="54"/>
  <c r="I243" i="54"/>
  <c r="H243" i="54"/>
  <c r="G243" i="54"/>
  <c r="AK241" i="54"/>
  <c r="AJ241" i="54"/>
  <c r="AI241" i="54"/>
  <c r="AH241" i="54"/>
  <c r="AG241" i="54"/>
  <c r="AF241" i="54"/>
  <c r="AE241" i="54"/>
  <c r="AD241" i="54"/>
  <c r="AC241" i="54"/>
  <c r="AB241" i="54"/>
  <c r="AA241" i="54"/>
  <c r="Z241" i="54"/>
  <c r="Y241" i="54"/>
  <c r="X241" i="54"/>
  <c r="W241" i="54"/>
  <c r="V241" i="54"/>
  <c r="U241" i="54"/>
  <c r="T241" i="54"/>
  <c r="M241" i="54"/>
  <c r="K241" i="54"/>
  <c r="J241" i="54"/>
  <c r="I241" i="54"/>
  <c r="H241" i="54"/>
  <c r="G241" i="54"/>
  <c r="G242" i="54" s="1"/>
  <c r="AK239" i="54"/>
  <c r="AJ239" i="54"/>
  <c r="AI239" i="54"/>
  <c r="AH239" i="54"/>
  <c r="AG239" i="54"/>
  <c r="AF239" i="54"/>
  <c r="AE239" i="54"/>
  <c r="AD239" i="54"/>
  <c r="AC239" i="54"/>
  <c r="AB239" i="54"/>
  <c r="AA239" i="54"/>
  <c r="Z239" i="54"/>
  <c r="Y239" i="54"/>
  <c r="X239" i="54"/>
  <c r="W239" i="54"/>
  <c r="V239" i="54"/>
  <c r="U239" i="54"/>
  <c r="T239" i="54"/>
  <c r="S239" i="54"/>
  <c r="R239" i="54"/>
  <c r="M239" i="54"/>
  <c r="K239" i="54"/>
  <c r="J239" i="54"/>
  <c r="I239" i="54"/>
  <c r="H239" i="54"/>
  <c r="G239" i="54"/>
  <c r="G240" i="54" s="1"/>
  <c r="AK237" i="54"/>
  <c r="AJ237" i="54"/>
  <c r="AI237" i="54"/>
  <c r="AH237" i="54"/>
  <c r="AG237" i="54"/>
  <c r="AF237" i="54"/>
  <c r="AE237" i="54"/>
  <c r="AD237" i="54"/>
  <c r="AC237" i="54"/>
  <c r="AB237" i="54"/>
  <c r="AA237" i="54"/>
  <c r="Z237" i="54"/>
  <c r="Y237" i="54"/>
  <c r="X237" i="54"/>
  <c r="W237" i="54"/>
  <c r="V237" i="54"/>
  <c r="U237" i="54"/>
  <c r="T237" i="54"/>
  <c r="S237" i="54"/>
  <c r="O237" i="54"/>
  <c r="N237" i="54"/>
  <c r="M237" i="54"/>
  <c r="L237" i="54"/>
  <c r="I237" i="54"/>
  <c r="H237" i="54"/>
  <c r="G237" i="54"/>
  <c r="G238" i="54" s="1"/>
  <c r="AK235" i="54"/>
  <c r="AK315" i="54" s="1"/>
  <c r="AI235" i="54"/>
  <c r="AI315" i="54" s="1"/>
  <c r="AH235" i="54"/>
  <c r="AH315" i="54" s="1"/>
  <c r="AG235" i="54"/>
  <c r="AG315" i="54" s="1"/>
  <c r="AF235" i="54"/>
  <c r="AF315" i="54" s="1"/>
  <c r="AB235" i="54"/>
  <c r="AB315" i="54" s="1"/>
  <c r="AA235" i="54"/>
  <c r="AA315" i="54" s="1"/>
  <c r="Z235" i="54"/>
  <c r="Y235" i="54"/>
  <c r="Y315" i="54" s="1"/>
  <c r="X235" i="54"/>
  <c r="X315" i="54" s="1"/>
  <c r="W235" i="54"/>
  <c r="V235" i="54"/>
  <c r="U235" i="54"/>
  <c r="U315" i="54" s="1"/>
  <c r="T235" i="54"/>
  <c r="T315" i="54" s="1"/>
  <c r="S235" i="54"/>
  <c r="S315" i="54" s="1"/>
  <c r="R235" i="54"/>
  <c r="J235" i="54"/>
  <c r="J315" i="54" s="1"/>
  <c r="I235" i="54"/>
  <c r="I315" i="54" s="1"/>
  <c r="H235" i="54"/>
  <c r="H315" i="54" s="1"/>
  <c r="G235" i="54"/>
  <c r="G234" i="54"/>
  <c r="G232" i="54"/>
  <c r="H230" i="54"/>
  <c r="I230" i="54" s="1"/>
  <c r="J230" i="54" s="1"/>
  <c r="K230" i="54" s="1"/>
  <c r="L230" i="54" s="1"/>
  <c r="M230" i="54" s="1"/>
  <c r="N230" i="54" s="1"/>
  <c r="O230" i="54" s="1"/>
  <c r="P230" i="54" s="1"/>
  <c r="Q230" i="54" s="1"/>
  <c r="R230" i="54" s="1"/>
  <c r="S230" i="54" s="1"/>
  <c r="T230" i="54" s="1"/>
  <c r="U230" i="54" s="1"/>
  <c r="AP228" i="54"/>
  <c r="AP226" i="54"/>
  <c r="AO226" i="54"/>
  <c r="G226" i="54"/>
  <c r="H226" i="54" s="1"/>
  <c r="I226" i="54" s="1"/>
  <c r="J226" i="54" s="1"/>
  <c r="K226" i="54" s="1"/>
  <c r="L226" i="54" s="1"/>
  <c r="M226" i="54" s="1"/>
  <c r="N226" i="54" s="1"/>
  <c r="O226" i="54" s="1"/>
  <c r="P226" i="54" s="1"/>
  <c r="Q226" i="54" s="1"/>
  <c r="R226" i="54" s="1"/>
  <c r="S226" i="54" s="1"/>
  <c r="T226" i="54" s="1"/>
  <c r="U226" i="54" s="1"/>
  <c r="AK223" i="54"/>
  <c r="AJ223" i="54"/>
  <c r="AI223" i="54"/>
  <c r="AH223" i="54"/>
  <c r="AG223" i="54"/>
  <c r="AF223" i="54"/>
  <c r="AE223" i="54"/>
  <c r="AB223" i="54"/>
  <c r="AA223" i="54"/>
  <c r="Z223" i="54"/>
  <c r="Y223" i="54"/>
  <c r="X223" i="54"/>
  <c r="W223" i="54"/>
  <c r="T223" i="54"/>
  <c r="Q223" i="54"/>
  <c r="P223" i="54"/>
  <c r="O223" i="54"/>
  <c r="N223" i="54"/>
  <c r="M223" i="54"/>
  <c r="L223" i="54"/>
  <c r="K223" i="54"/>
  <c r="J223" i="54"/>
  <c r="I223" i="54"/>
  <c r="H223" i="54"/>
  <c r="G223" i="54"/>
  <c r="AK221" i="54"/>
  <c r="AJ221" i="54"/>
  <c r="AI221" i="54"/>
  <c r="AH221" i="54"/>
  <c r="AG221" i="54"/>
  <c r="AF221" i="54"/>
  <c r="AE221" i="54"/>
  <c r="AD221" i="54"/>
  <c r="AC221" i="54"/>
  <c r="AC315" i="54" s="1"/>
  <c r="AA221" i="54"/>
  <c r="N221" i="54"/>
  <c r="J221" i="54"/>
  <c r="I221" i="54"/>
  <c r="H221" i="54"/>
  <c r="G221" i="54"/>
  <c r="G222" i="54" s="1"/>
  <c r="H222" i="54" s="1"/>
  <c r="AK219" i="54"/>
  <c r="AJ219" i="54"/>
  <c r="AI219" i="54"/>
  <c r="AH219" i="54"/>
  <c r="AG219" i="54"/>
  <c r="AF219" i="54"/>
  <c r="AE219" i="54"/>
  <c r="AD219" i="54"/>
  <c r="AC219" i="54"/>
  <c r="AB219" i="54"/>
  <c r="AA219" i="54"/>
  <c r="Z219" i="54"/>
  <c r="Y219" i="54"/>
  <c r="X219" i="54"/>
  <c r="W219" i="54"/>
  <c r="P219" i="54"/>
  <c r="N219" i="54"/>
  <c r="M219" i="54"/>
  <c r="K219" i="54"/>
  <c r="J219" i="54"/>
  <c r="I219" i="54"/>
  <c r="H219" i="54"/>
  <c r="G219" i="54"/>
  <c r="G220" i="54" s="1"/>
  <c r="H220" i="54" s="1"/>
  <c r="AK217" i="54"/>
  <c r="AJ217" i="54"/>
  <c r="AI217" i="54"/>
  <c r="AH217" i="54"/>
  <c r="AG217" i="54"/>
  <c r="AF217" i="54"/>
  <c r="AE217" i="54"/>
  <c r="AD217" i="54"/>
  <c r="AC217" i="54"/>
  <c r="AB217" i="54"/>
  <c r="AA217" i="54"/>
  <c r="P217" i="54"/>
  <c r="N217" i="54"/>
  <c r="M217" i="54"/>
  <c r="I217" i="54"/>
  <c r="H217" i="54"/>
  <c r="G217" i="54"/>
  <c r="G218" i="54" s="1"/>
  <c r="H218" i="54" s="1"/>
  <c r="AK215" i="54"/>
  <c r="AJ215" i="54"/>
  <c r="AI215" i="54"/>
  <c r="AH215" i="54"/>
  <c r="AG215" i="54"/>
  <c r="AF215" i="54"/>
  <c r="AE215" i="54"/>
  <c r="AD215" i="54"/>
  <c r="AC215" i="54"/>
  <c r="AB215" i="54"/>
  <c r="AA215" i="54"/>
  <c r="Z215" i="54"/>
  <c r="Y215" i="54"/>
  <c r="X215" i="54"/>
  <c r="W215" i="54"/>
  <c r="V215" i="54"/>
  <c r="U215" i="54"/>
  <c r="T215" i="54"/>
  <c r="S215" i="54"/>
  <c r="R215" i="54"/>
  <c r="Q215" i="54"/>
  <c r="P215" i="54"/>
  <c r="O215" i="54"/>
  <c r="N215" i="54"/>
  <c r="M215" i="54"/>
  <c r="L215" i="54"/>
  <c r="K215" i="54"/>
  <c r="J215" i="54"/>
  <c r="I215" i="54"/>
  <c r="H215" i="54"/>
  <c r="G215" i="54"/>
  <c r="G216" i="54" s="1"/>
  <c r="F215" i="54"/>
  <c r="F213" i="54"/>
  <c r="AJ211" i="54"/>
  <c r="AI211" i="54"/>
  <c r="AH211" i="54"/>
  <c r="AG211" i="54"/>
  <c r="AF211" i="54"/>
  <c r="AE211" i="54"/>
  <c r="AD211" i="54"/>
  <c r="AC211" i="54"/>
  <c r="AB211" i="54"/>
  <c r="AA211" i="54"/>
  <c r="Z211" i="54"/>
  <c r="Y211" i="54"/>
  <c r="X211" i="54"/>
  <c r="W211" i="54"/>
  <c r="V211" i="54"/>
  <c r="U211" i="54"/>
  <c r="T211" i="54"/>
  <c r="S211" i="54"/>
  <c r="R211" i="54"/>
  <c r="Q211" i="54"/>
  <c r="F211" i="54"/>
  <c r="AK209" i="54"/>
  <c r="AJ209" i="54"/>
  <c r="AI209" i="54"/>
  <c r="AH209" i="54"/>
  <c r="AG209" i="54"/>
  <c r="AF209" i="54"/>
  <c r="AE209" i="54"/>
  <c r="AD209" i="54"/>
  <c r="AC209" i="54"/>
  <c r="AB209" i="54"/>
  <c r="AA209" i="54"/>
  <c r="Z209" i="54"/>
  <c r="Y209" i="54"/>
  <c r="X209" i="54"/>
  <c r="W209" i="54"/>
  <c r="V209" i="54"/>
  <c r="U209" i="54"/>
  <c r="T209" i="54"/>
  <c r="S209" i="54"/>
  <c r="R209" i="54"/>
  <c r="Q209" i="54"/>
  <c r="P209" i="54"/>
  <c r="O209" i="54"/>
  <c r="N209" i="54"/>
  <c r="M209" i="54"/>
  <c r="L209" i="54"/>
  <c r="K209" i="54"/>
  <c r="J209" i="54"/>
  <c r="I209" i="54"/>
  <c r="H209" i="54"/>
  <c r="G209" i="54"/>
  <c r="AK207" i="54"/>
  <c r="AJ207" i="54"/>
  <c r="AI207" i="54"/>
  <c r="AH207" i="54"/>
  <c r="AG207" i="54"/>
  <c r="AF207" i="54"/>
  <c r="AE207" i="54"/>
  <c r="AD207" i="54"/>
  <c r="AC207" i="54"/>
  <c r="AB207" i="54"/>
  <c r="AA207" i="54"/>
  <c r="Z207" i="54"/>
  <c r="Y207" i="54"/>
  <c r="X207" i="54"/>
  <c r="W207" i="54"/>
  <c r="T207" i="54"/>
  <c r="R207" i="54"/>
  <c r="P207" i="54"/>
  <c r="O207" i="54"/>
  <c r="N207" i="54"/>
  <c r="M207" i="54"/>
  <c r="L207" i="54"/>
  <c r="K207" i="54"/>
  <c r="J207" i="54"/>
  <c r="I207" i="54"/>
  <c r="H207" i="54"/>
  <c r="G207" i="54"/>
  <c r="G208" i="54" s="1"/>
  <c r="H208" i="54" s="1"/>
  <c r="AK205" i="54"/>
  <c r="AJ205" i="54"/>
  <c r="AI205" i="54"/>
  <c r="AH205" i="54"/>
  <c r="AG205" i="54"/>
  <c r="AF205" i="54"/>
  <c r="AE205" i="54"/>
  <c r="AD205" i="54"/>
  <c r="AC205" i="54"/>
  <c r="AB205" i="54"/>
  <c r="AA205" i="54"/>
  <c r="Z205" i="54"/>
  <c r="Y205" i="54"/>
  <c r="X205" i="54"/>
  <c r="W205" i="54"/>
  <c r="T205" i="54"/>
  <c r="R205" i="54"/>
  <c r="P205" i="54"/>
  <c r="O205" i="54"/>
  <c r="N205" i="54"/>
  <c r="M205" i="54"/>
  <c r="L205" i="54"/>
  <c r="K205" i="54"/>
  <c r="J205" i="54"/>
  <c r="I205" i="54"/>
  <c r="H205" i="54"/>
  <c r="G205" i="54"/>
  <c r="G206" i="54" s="1"/>
  <c r="AK203" i="54"/>
  <c r="AJ203" i="54"/>
  <c r="AI203" i="54"/>
  <c r="AH203" i="54"/>
  <c r="AG203" i="54"/>
  <c r="AF203" i="54"/>
  <c r="AE203" i="54"/>
  <c r="AD203" i="54"/>
  <c r="AC203" i="54"/>
  <c r="AB203" i="54"/>
  <c r="AA203" i="54"/>
  <c r="Z203" i="54"/>
  <c r="Y203" i="54"/>
  <c r="X203" i="54"/>
  <c r="W203" i="54"/>
  <c r="V203" i="54"/>
  <c r="U203" i="54"/>
  <c r="T203" i="54"/>
  <c r="S203" i="54"/>
  <c r="R203" i="54"/>
  <c r="Q203" i="54"/>
  <c r="P203" i="54"/>
  <c r="O203" i="54"/>
  <c r="N203" i="54"/>
  <c r="M203" i="54"/>
  <c r="L203" i="54"/>
  <c r="K203" i="54"/>
  <c r="J203" i="54"/>
  <c r="I203" i="54"/>
  <c r="H203" i="54"/>
  <c r="G203" i="54"/>
  <c r="G204" i="54" s="1"/>
  <c r="F203" i="54"/>
  <c r="AK201" i="54"/>
  <c r="AJ201" i="54"/>
  <c r="AI201" i="54"/>
  <c r="AH201" i="54"/>
  <c r="AG201" i="54"/>
  <c r="AF201" i="54"/>
  <c r="AE201" i="54"/>
  <c r="AD201" i="54"/>
  <c r="AC201" i="54"/>
  <c r="AB201" i="54"/>
  <c r="AA201" i="54"/>
  <c r="Z201" i="54"/>
  <c r="Y201" i="54"/>
  <c r="X201" i="54"/>
  <c r="W201" i="54"/>
  <c r="V201" i="54"/>
  <c r="U201" i="54"/>
  <c r="T201" i="54"/>
  <c r="S201" i="54"/>
  <c r="R201" i="54"/>
  <c r="Q201" i="54"/>
  <c r="P201" i="54"/>
  <c r="O201" i="54"/>
  <c r="N201" i="54"/>
  <c r="M201" i="54"/>
  <c r="L201" i="54"/>
  <c r="K201" i="54"/>
  <c r="J201" i="54"/>
  <c r="I201" i="54"/>
  <c r="H201" i="54"/>
  <c r="G201" i="54"/>
  <c r="F201" i="54"/>
  <c r="AK199" i="54"/>
  <c r="AJ199" i="54"/>
  <c r="AI199" i="54"/>
  <c r="AH199" i="54"/>
  <c r="AG199" i="54"/>
  <c r="AF199" i="54"/>
  <c r="AE199" i="54"/>
  <c r="AD199" i="54"/>
  <c r="AC199" i="54"/>
  <c r="AB199" i="54"/>
  <c r="AA199" i="54"/>
  <c r="Z199" i="54"/>
  <c r="Y199" i="54"/>
  <c r="X199" i="54"/>
  <c r="W199" i="54"/>
  <c r="V199" i="54"/>
  <c r="U199" i="54"/>
  <c r="T199" i="54"/>
  <c r="S199" i="54"/>
  <c r="R199" i="54"/>
  <c r="Q199" i="54"/>
  <c r="P199" i="54"/>
  <c r="O199" i="54"/>
  <c r="N199" i="54"/>
  <c r="M199" i="54"/>
  <c r="L199" i="54"/>
  <c r="K199" i="54"/>
  <c r="J199" i="54"/>
  <c r="I199" i="54"/>
  <c r="H199" i="54"/>
  <c r="G199" i="54"/>
  <c r="G200" i="54" s="1"/>
  <c r="H200" i="54" s="1"/>
  <c r="F199" i="54"/>
  <c r="AK197" i="54"/>
  <c r="AJ197" i="54"/>
  <c r="AI197" i="54"/>
  <c r="AH197" i="54"/>
  <c r="AG197" i="54"/>
  <c r="AD197" i="54"/>
  <c r="AC197" i="54"/>
  <c r="AB197" i="54"/>
  <c r="AA197" i="54"/>
  <c r="Z197" i="54"/>
  <c r="Y197" i="54"/>
  <c r="X197" i="54"/>
  <c r="W197" i="54"/>
  <c r="V197" i="54"/>
  <c r="T197" i="54"/>
  <c r="R197" i="54"/>
  <c r="P197" i="54"/>
  <c r="O197" i="54"/>
  <c r="N197" i="54"/>
  <c r="M197" i="54"/>
  <c r="L197" i="54"/>
  <c r="K197" i="54"/>
  <c r="J197" i="54"/>
  <c r="I197" i="54"/>
  <c r="H197" i="54"/>
  <c r="G197" i="54"/>
  <c r="G198" i="54" s="1"/>
  <c r="AK195" i="54"/>
  <c r="AJ195" i="54"/>
  <c r="AI195" i="54"/>
  <c r="AH195" i="54"/>
  <c r="AG195" i="54"/>
  <c r="AD195" i="54"/>
  <c r="AC195" i="54"/>
  <c r="AB195" i="54"/>
  <c r="AA195" i="54"/>
  <c r="Z195" i="54"/>
  <c r="Y195" i="54"/>
  <c r="X195" i="54"/>
  <c r="W195" i="54"/>
  <c r="V195" i="54"/>
  <c r="T195" i="54"/>
  <c r="R195" i="54"/>
  <c r="P195" i="54"/>
  <c r="O195" i="54"/>
  <c r="N195" i="54"/>
  <c r="M195" i="54"/>
  <c r="L195" i="54"/>
  <c r="K195" i="54"/>
  <c r="J195" i="54"/>
  <c r="I195" i="54"/>
  <c r="H195" i="54"/>
  <c r="G195" i="54"/>
  <c r="AK193" i="54"/>
  <c r="AJ193" i="54"/>
  <c r="AI193" i="54"/>
  <c r="AH193" i="54"/>
  <c r="AG193" i="54"/>
  <c r="AF193" i="54"/>
  <c r="AE193" i="54"/>
  <c r="AD193" i="54"/>
  <c r="AC193" i="54"/>
  <c r="AB193" i="54"/>
  <c r="AA193" i="54"/>
  <c r="Z193" i="54"/>
  <c r="Y193" i="54"/>
  <c r="X193" i="54"/>
  <c r="W193" i="54"/>
  <c r="V193" i="54"/>
  <c r="T193" i="54"/>
  <c r="R193" i="54"/>
  <c r="P193" i="54"/>
  <c r="O193" i="54"/>
  <c r="N193" i="54"/>
  <c r="M193" i="54"/>
  <c r="L193" i="54"/>
  <c r="K193" i="54"/>
  <c r="J193" i="54"/>
  <c r="I193" i="54"/>
  <c r="H193" i="54"/>
  <c r="G193" i="54"/>
  <c r="G194" i="54" s="1"/>
  <c r="AK191" i="54"/>
  <c r="AJ191" i="54"/>
  <c r="AI191" i="54"/>
  <c r="AH191" i="54"/>
  <c r="AG191" i="54"/>
  <c r="AF191" i="54"/>
  <c r="AE191" i="54"/>
  <c r="AD191" i="54"/>
  <c r="AC191" i="54"/>
  <c r="AB191" i="54"/>
  <c r="AA191" i="54"/>
  <c r="Z191" i="54"/>
  <c r="Y191" i="54"/>
  <c r="X191" i="54"/>
  <c r="V191" i="54"/>
  <c r="U191" i="54"/>
  <c r="T191" i="54"/>
  <c r="S191" i="54"/>
  <c r="R191" i="54"/>
  <c r="Q191" i="54"/>
  <c r="P191" i="54"/>
  <c r="O191" i="54"/>
  <c r="N191" i="54"/>
  <c r="M191" i="54"/>
  <c r="L191" i="54"/>
  <c r="K191" i="54"/>
  <c r="J191" i="54"/>
  <c r="I191" i="54"/>
  <c r="H191" i="54"/>
  <c r="G191" i="54"/>
  <c r="G192" i="54" s="1"/>
  <c r="AK189" i="54"/>
  <c r="AJ189" i="54"/>
  <c r="AI189" i="54"/>
  <c r="AH189" i="54"/>
  <c r="AG189" i="54"/>
  <c r="AC189" i="54"/>
  <c r="AB189" i="54"/>
  <c r="AA189" i="54"/>
  <c r="Z189" i="54"/>
  <c r="U189" i="54"/>
  <c r="T189" i="54"/>
  <c r="S189" i="54"/>
  <c r="Q189" i="54"/>
  <c r="P189" i="54"/>
  <c r="O189" i="54"/>
  <c r="N189" i="54"/>
  <c r="M189" i="54"/>
  <c r="L189" i="54"/>
  <c r="K189" i="54"/>
  <c r="J189" i="54"/>
  <c r="I189" i="54"/>
  <c r="H189" i="54"/>
  <c r="G189" i="54"/>
  <c r="G190" i="54" s="1"/>
  <c r="AK187" i="54"/>
  <c r="AJ187" i="54"/>
  <c r="AI187" i="54"/>
  <c r="AH187" i="54"/>
  <c r="AG187" i="54"/>
  <c r="AF187" i="54"/>
  <c r="AE187" i="54"/>
  <c r="AD187" i="54"/>
  <c r="AC187" i="54"/>
  <c r="AB187" i="54"/>
  <c r="AA187" i="54"/>
  <c r="Z187" i="54"/>
  <c r="Y187" i="54"/>
  <c r="X187" i="54"/>
  <c r="W187" i="54"/>
  <c r="V187" i="54"/>
  <c r="U187" i="54"/>
  <c r="T187" i="54"/>
  <c r="P187" i="54"/>
  <c r="O187" i="54"/>
  <c r="N187" i="54"/>
  <c r="M187" i="54"/>
  <c r="L187" i="54"/>
  <c r="K187" i="54"/>
  <c r="J187" i="54"/>
  <c r="I187" i="54"/>
  <c r="H187" i="54"/>
  <c r="G187" i="54"/>
  <c r="G188" i="54" s="1"/>
  <c r="AK185" i="54"/>
  <c r="AJ185" i="54"/>
  <c r="AI185" i="54"/>
  <c r="AH185" i="54"/>
  <c r="AG185" i="54"/>
  <c r="AF185" i="54"/>
  <c r="AE185" i="54"/>
  <c r="AD185" i="54"/>
  <c r="AC185" i="54"/>
  <c r="AB185" i="54"/>
  <c r="AA185" i="54"/>
  <c r="Z185" i="54"/>
  <c r="Y185" i="54"/>
  <c r="X185" i="54"/>
  <c r="W185" i="54"/>
  <c r="V185" i="54"/>
  <c r="U185" i="54"/>
  <c r="T185" i="54"/>
  <c r="P185" i="54"/>
  <c r="O185" i="54"/>
  <c r="N185" i="54"/>
  <c r="M185" i="54"/>
  <c r="L185" i="54"/>
  <c r="K185" i="54"/>
  <c r="J185" i="54"/>
  <c r="I185" i="54"/>
  <c r="H185" i="54"/>
  <c r="G185" i="54"/>
  <c r="G186" i="54" s="1"/>
  <c r="AK183" i="54"/>
  <c r="AJ183" i="54"/>
  <c r="AI183" i="54"/>
  <c r="AH183" i="54"/>
  <c r="AG183" i="54"/>
  <c r="AD183" i="54"/>
  <c r="AC183" i="54"/>
  <c r="AB183" i="54"/>
  <c r="AA183" i="54"/>
  <c r="Z183" i="54"/>
  <c r="Y183" i="54"/>
  <c r="X183" i="54"/>
  <c r="W183" i="54"/>
  <c r="V183" i="54"/>
  <c r="T183" i="54"/>
  <c r="Q183" i="54"/>
  <c r="P183" i="54"/>
  <c r="O183" i="54"/>
  <c r="N183" i="54"/>
  <c r="M183" i="54"/>
  <c r="L183" i="54"/>
  <c r="K183" i="54"/>
  <c r="J183" i="54"/>
  <c r="I183" i="54"/>
  <c r="H183" i="54"/>
  <c r="G183" i="54"/>
  <c r="G184" i="54" s="1"/>
  <c r="AK181" i="54"/>
  <c r="AJ181" i="54"/>
  <c r="AI181" i="54"/>
  <c r="AH181" i="54"/>
  <c r="AG181" i="54"/>
  <c r="AF181" i="54"/>
  <c r="AE181" i="54"/>
  <c r="AD181" i="54"/>
  <c r="AC181" i="54"/>
  <c r="AB181" i="54"/>
  <c r="AA181" i="54"/>
  <c r="Z181" i="54"/>
  <c r="Y181" i="54"/>
  <c r="X181" i="54"/>
  <c r="W181" i="54"/>
  <c r="V181" i="54"/>
  <c r="U181" i="54"/>
  <c r="T181" i="54"/>
  <c r="S181" i="54"/>
  <c r="Q181" i="54"/>
  <c r="P181" i="54"/>
  <c r="O181" i="54"/>
  <c r="N181" i="54"/>
  <c r="M181" i="54"/>
  <c r="L181" i="54"/>
  <c r="K181" i="54"/>
  <c r="H181" i="54"/>
  <c r="G181" i="54"/>
  <c r="G182" i="54" s="1"/>
  <c r="AK179" i="54"/>
  <c r="AJ179" i="54"/>
  <c r="AH179" i="54"/>
  <c r="AG179" i="54"/>
  <c r="AF179" i="54"/>
  <c r="AE179" i="54"/>
  <c r="AD179" i="54"/>
  <c r="AC179" i="54"/>
  <c r="AB179" i="54"/>
  <c r="AA179" i="54"/>
  <c r="Z179" i="54"/>
  <c r="Y179" i="54"/>
  <c r="X179" i="54"/>
  <c r="V179" i="54"/>
  <c r="U179" i="54"/>
  <c r="T179" i="54"/>
  <c r="S179" i="54"/>
  <c r="R179" i="54"/>
  <c r="Q179" i="54"/>
  <c r="P179" i="54"/>
  <c r="O179" i="54"/>
  <c r="N179" i="54"/>
  <c r="M179" i="54"/>
  <c r="L179" i="54"/>
  <c r="K179" i="54"/>
  <c r="J179" i="54"/>
  <c r="I179" i="54"/>
  <c r="H179" i="54"/>
  <c r="G179" i="54"/>
  <c r="G180" i="54" s="1"/>
  <c r="AK177" i="54"/>
  <c r="AH177" i="54"/>
  <c r="AG177" i="54"/>
  <c r="AA177" i="54"/>
  <c r="T177" i="54"/>
  <c r="Q177" i="54"/>
  <c r="P177" i="54"/>
  <c r="O177" i="54"/>
  <c r="N177" i="54"/>
  <c r="M177" i="54"/>
  <c r="L177" i="54"/>
  <c r="K177" i="54"/>
  <c r="J177" i="54"/>
  <c r="I177" i="54"/>
  <c r="H177" i="54"/>
  <c r="G177" i="54"/>
  <c r="G178" i="54" s="1"/>
  <c r="AK175" i="54"/>
  <c r="AJ175" i="54"/>
  <c r="AI175" i="54"/>
  <c r="AH175" i="54"/>
  <c r="AG175" i="54"/>
  <c r="AF175" i="54"/>
  <c r="AE175" i="54"/>
  <c r="AD175" i="54"/>
  <c r="AA175" i="54"/>
  <c r="Z175" i="54"/>
  <c r="W175" i="54"/>
  <c r="V175" i="54"/>
  <c r="T175" i="54"/>
  <c r="Q175" i="54"/>
  <c r="P175" i="54"/>
  <c r="O175" i="54"/>
  <c r="N175" i="54"/>
  <c r="M175" i="54"/>
  <c r="L175" i="54"/>
  <c r="H175" i="54"/>
  <c r="G175" i="54"/>
  <c r="G176" i="54" s="1"/>
  <c r="AK173" i="54"/>
  <c r="AH173" i="54"/>
  <c r="AG173" i="54"/>
  <c r="Y173" i="54"/>
  <c r="W173" i="54"/>
  <c r="V173" i="54"/>
  <c r="T173" i="54"/>
  <c r="Q173" i="54"/>
  <c r="P173" i="54"/>
  <c r="O173" i="54"/>
  <c r="N173" i="54"/>
  <c r="M173" i="54"/>
  <c r="L173" i="54"/>
  <c r="K173" i="54"/>
  <c r="J173" i="54"/>
  <c r="I173" i="54"/>
  <c r="H173" i="54"/>
  <c r="G173" i="54"/>
  <c r="G174" i="54" s="1"/>
  <c r="AK171" i="54"/>
  <c r="AH171" i="54"/>
  <c r="AG171" i="54"/>
  <c r="AD171" i="54"/>
  <c r="AA171" i="54"/>
  <c r="V171" i="54"/>
  <c r="T171" i="54"/>
  <c r="S171" i="54"/>
  <c r="R171" i="54"/>
  <c r="Q171" i="54"/>
  <c r="P171" i="54"/>
  <c r="O171" i="54"/>
  <c r="N171" i="54"/>
  <c r="M171" i="54"/>
  <c r="L171" i="54"/>
  <c r="K171" i="54"/>
  <c r="J171" i="54"/>
  <c r="I171" i="54"/>
  <c r="H171" i="54"/>
  <c r="G171" i="54"/>
  <c r="G172" i="54" s="1"/>
  <c r="AK169" i="54"/>
  <c r="AH169" i="54"/>
  <c r="AG169" i="54"/>
  <c r="AD169" i="54"/>
  <c r="AA169" i="54"/>
  <c r="W169" i="54"/>
  <c r="S169" i="54"/>
  <c r="R169" i="54"/>
  <c r="Q169" i="54"/>
  <c r="P169" i="54"/>
  <c r="O169" i="54"/>
  <c r="N169" i="54"/>
  <c r="M169" i="54"/>
  <c r="L169" i="54"/>
  <c r="K169" i="54"/>
  <c r="J169" i="54"/>
  <c r="I169" i="54"/>
  <c r="H169" i="54"/>
  <c r="G169" i="54"/>
  <c r="AP168" i="54"/>
  <c r="I168" i="54"/>
  <c r="J168" i="54" s="1"/>
  <c r="H168" i="54"/>
  <c r="G168" i="54"/>
  <c r="AL167" i="54"/>
  <c r="AO167" i="54" s="1"/>
  <c r="AP166" i="54"/>
  <c r="AO166" i="54"/>
  <c r="I166" i="54"/>
  <c r="J166" i="54" s="1"/>
  <c r="K166" i="54" s="1"/>
  <c r="L166" i="54" s="1"/>
  <c r="M166" i="54" s="1"/>
  <c r="N166" i="54" s="1"/>
  <c r="O166" i="54" s="1"/>
  <c r="P166" i="54" s="1"/>
  <c r="Q166" i="54" s="1"/>
  <c r="R166" i="54" s="1"/>
  <c r="S166" i="54" s="1"/>
  <c r="T166" i="54" s="1"/>
  <c r="U166" i="54" s="1"/>
  <c r="V166" i="54" s="1"/>
  <c r="W166" i="54" s="1"/>
  <c r="X166" i="54" s="1"/>
  <c r="Y166" i="54" s="1"/>
  <c r="Z166" i="54" s="1"/>
  <c r="AA166" i="54" s="1"/>
  <c r="AB166" i="54" s="1"/>
  <c r="AC166" i="54" s="1"/>
  <c r="AD166" i="54" s="1"/>
  <c r="AE166" i="54" s="1"/>
  <c r="AF166" i="54" s="1"/>
  <c r="AG166" i="54" s="1"/>
  <c r="AH166" i="54" s="1"/>
  <c r="AI166" i="54" s="1"/>
  <c r="AJ166" i="54" s="1"/>
  <c r="AK166" i="54" s="1"/>
  <c r="G166" i="54"/>
  <c r="H166" i="54" s="1"/>
  <c r="AL165" i="54"/>
  <c r="L164" i="54"/>
  <c r="M164" i="54" s="1"/>
  <c r="N164" i="54" s="1"/>
  <c r="O164" i="54" s="1"/>
  <c r="P164" i="54" s="1"/>
  <c r="Q164" i="54" s="1"/>
  <c r="R164" i="54" s="1"/>
  <c r="S164" i="54" s="1"/>
  <c r="T164" i="54" s="1"/>
  <c r="U164" i="54" s="1"/>
  <c r="V164" i="54" s="1"/>
  <c r="W164" i="54" s="1"/>
  <c r="X164" i="54" s="1"/>
  <c r="Y164" i="54" s="1"/>
  <c r="Z164" i="54" s="1"/>
  <c r="AA164" i="54" s="1"/>
  <c r="AB164" i="54" s="1"/>
  <c r="AC164" i="54" s="1"/>
  <c r="AD164" i="54" s="1"/>
  <c r="AE164" i="54" s="1"/>
  <c r="AF164" i="54" s="1"/>
  <c r="AG164" i="54" s="1"/>
  <c r="AH164" i="54" s="1"/>
  <c r="AI164" i="54" s="1"/>
  <c r="AJ164" i="54" s="1"/>
  <c r="AK164" i="54" s="1"/>
  <c r="I164" i="54"/>
  <c r="J164" i="54" s="1"/>
  <c r="K164" i="54" s="1"/>
  <c r="H164" i="54"/>
  <c r="G164" i="54"/>
  <c r="AL163" i="54"/>
  <c r="AM163" i="54" s="1"/>
  <c r="AP163" i="54" s="1"/>
  <c r="G161" i="54"/>
  <c r="G162" i="54" s="1"/>
  <c r="H162" i="54" s="1"/>
  <c r="I162" i="54" s="1"/>
  <c r="J162" i="54" s="1"/>
  <c r="K162" i="54" s="1"/>
  <c r="L162" i="54" s="1"/>
  <c r="M162" i="54" s="1"/>
  <c r="N162" i="54" s="1"/>
  <c r="O162" i="54" s="1"/>
  <c r="P162" i="54" s="1"/>
  <c r="Q162" i="54" s="1"/>
  <c r="R162" i="54" s="1"/>
  <c r="S162" i="54" s="1"/>
  <c r="T162" i="54" s="1"/>
  <c r="U162" i="54" s="1"/>
  <c r="V162" i="54" s="1"/>
  <c r="W162" i="54" s="1"/>
  <c r="X162" i="54" s="1"/>
  <c r="Y162" i="54" s="1"/>
  <c r="Z162" i="54" s="1"/>
  <c r="AA162" i="54" s="1"/>
  <c r="AB162" i="54" s="1"/>
  <c r="AC162" i="54" s="1"/>
  <c r="AD162" i="54" s="1"/>
  <c r="AE162" i="54" s="1"/>
  <c r="AF162" i="54" s="1"/>
  <c r="AG162" i="54" s="1"/>
  <c r="AH162" i="54" s="1"/>
  <c r="AI162" i="54" s="1"/>
  <c r="AJ162" i="54" s="1"/>
  <c r="G160" i="54"/>
  <c r="H160" i="54" s="1"/>
  <c r="I160" i="54" s="1"/>
  <c r="J160" i="54" s="1"/>
  <c r="K160" i="54" s="1"/>
  <c r="L160" i="54" s="1"/>
  <c r="M160" i="54" s="1"/>
  <c r="N160" i="54" s="1"/>
  <c r="O160" i="54" s="1"/>
  <c r="P160" i="54" s="1"/>
  <c r="Q160" i="54" s="1"/>
  <c r="R160" i="54" s="1"/>
  <c r="S160" i="54" s="1"/>
  <c r="T160" i="54" s="1"/>
  <c r="U160" i="54" s="1"/>
  <c r="V160" i="54" s="1"/>
  <c r="W160" i="54" s="1"/>
  <c r="X160" i="54" s="1"/>
  <c r="Y160" i="54" s="1"/>
  <c r="Z160" i="54" s="1"/>
  <c r="AA160" i="54" s="1"/>
  <c r="AB160" i="54" s="1"/>
  <c r="AC160" i="54" s="1"/>
  <c r="AD160" i="54" s="1"/>
  <c r="AE160" i="54" s="1"/>
  <c r="AF160" i="54" s="1"/>
  <c r="AG160" i="54" s="1"/>
  <c r="AH160" i="54" s="1"/>
  <c r="AI160" i="54" s="1"/>
  <c r="AJ160" i="54" s="1"/>
  <c r="H158" i="54"/>
  <c r="I158" i="54" s="1"/>
  <c r="J158" i="54" s="1"/>
  <c r="K158" i="54" s="1"/>
  <c r="L158" i="54" s="1"/>
  <c r="M158" i="54" s="1"/>
  <c r="N158" i="54" s="1"/>
  <c r="O158" i="54" s="1"/>
  <c r="P158" i="54" s="1"/>
  <c r="Q158" i="54" s="1"/>
  <c r="R158" i="54" s="1"/>
  <c r="S158" i="54" s="1"/>
  <c r="T158" i="54" s="1"/>
  <c r="U158" i="54" s="1"/>
  <c r="V158" i="54" s="1"/>
  <c r="W158" i="54" s="1"/>
  <c r="X158" i="54" s="1"/>
  <c r="Y158" i="54" s="1"/>
  <c r="Z158" i="54" s="1"/>
  <c r="AA158" i="54" s="1"/>
  <c r="AB158" i="54" s="1"/>
  <c r="AC158" i="54" s="1"/>
  <c r="AD158" i="54" s="1"/>
  <c r="AE158" i="54" s="1"/>
  <c r="AF158" i="54" s="1"/>
  <c r="AG158" i="54" s="1"/>
  <c r="AH158" i="54" s="1"/>
  <c r="AI158" i="54" s="1"/>
  <c r="AJ158" i="54" s="1"/>
  <c r="G158" i="54"/>
  <c r="AL157" i="54"/>
  <c r="G156" i="54"/>
  <c r="H156" i="54" s="1"/>
  <c r="I156" i="54" s="1"/>
  <c r="J156" i="54" s="1"/>
  <c r="K156" i="54" s="1"/>
  <c r="L156" i="54" s="1"/>
  <c r="M156" i="54" s="1"/>
  <c r="N156" i="54" s="1"/>
  <c r="O156" i="54" s="1"/>
  <c r="P156" i="54" s="1"/>
  <c r="Q156" i="54" s="1"/>
  <c r="R156" i="54" s="1"/>
  <c r="S156" i="54" s="1"/>
  <c r="T156" i="54" s="1"/>
  <c r="U156" i="54" s="1"/>
  <c r="V156" i="54" s="1"/>
  <c r="W156" i="54" s="1"/>
  <c r="X156" i="54" s="1"/>
  <c r="Y156" i="54" s="1"/>
  <c r="Z156" i="54" s="1"/>
  <c r="AA156" i="54" s="1"/>
  <c r="AB156" i="54" s="1"/>
  <c r="AC156" i="54" s="1"/>
  <c r="AD156" i="54" s="1"/>
  <c r="AE156" i="54" s="1"/>
  <c r="AF156" i="54" s="1"/>
  <c r="AG156" i="54" s="1"/>
  <c r="AH156" i="54" s="1"/>
  <c r="AI156" i="54" s="1"/>
  <c r="AJ156" i="54" s="1"/>
  <c r="AL155" i="54"/>
  <c r="AM155" i="54" s="1"/>
  <c r="AP155" i="54" s="1"/>
  <c r="L154" i="54"/>
  <c r="M154" i="54" s="1"/>
  <c r="N154" i="54" s="1"/>
  <c r="O154" i="54" s="1"/>
  <c r="P154" i="54" s="1"/>
  <c r="Q154" i="54" s="1"/>
  <c r="R154" i="54" s="1"/>
  <c r="S154" i="54" s="1"/>
  <c r="T154" i="54" s="1"/>
  <c r="U154" i="54" s="1"/>
  <c r="V154" i="54" s="1"/>
  <c r="W154" i="54" s="1"/>
  <c r="X154" i="54" s="1"/>
  <c r="Y154" i="54" s="1"/>
  <c r="Z154" i="54" s="1"/>
  <c r="AA154" i="54" s="1"/>
  <c r="AB154" i="54" s="1"/>
  <c r="AC154" i="54" s="1"/>
  <c r="AD154" i="54" s="1"/>
  <c r="AE154" i="54" s="1"/>
  <c r="AF154" i="54" s="1"/>
  <c r="AG154" i="54" s="1"/>
  <c r="AH154" i="54" s="1"/>
  <c r="AI154" i="54" s="1"/>
  <c r="AJ154" i="54" s="1"/>
  <c r="G154" i="54"/>
  <c r="H154" i="54" s="1"/>
  <c r="I154" i="54" s="1"/>
  <c r="J154" i="54" s="1"/>
  <c r="K154" i="54" s="1"/>
  <c r="AM153" i="54"/>
  <c r="AP153" i="54" s="1"/>
  <c r="AL153" i="54"/>
  <c r="AO153" i="54" s="1"/>
  <c r="AL151" i="54"/>
  <c r="AO151" i="54" s="1"/>
  <c r="AL149" i="54"/>
  <c r="AL127" i="54"/>
  <c r="AM127" i="54" s="1"/>
  <c r="AP127" i="54" s="1"/>
  <c r="AL123" i="54"/>
  <c r="AM123" i="54" s="1"/>
  <c r="AP123" i="54" s="1"/>
  <c r="AL115" i="54"/>
  <c r="AM115" i="54" s="1"/>
  <c r="AP115" i="54" s="1"/>
  <c r="AL113" i="54"/>
  <c r="AL111" i="54"/>
  <c r="AL109" i="54"/>
  <c r="AO109" i="54" s="1"/>
  <c r="AL107" i="54"/>
  <c r="AL105" i="54"/>
  <c r="AO105" i="54" s="1"/>
  <c r="AL103" i="54"/>
  <c r="AL67" i="54"/>
  <c r="AO67" i="54" s="1"/>
  <c r="AL55" i="54"/>
  <c r="AO55" i="54" s="1"/>
  <c r="AL53" i="54"/>
  <c r="H213" i="54"/>
  <c r="G213" i="54"/>
  <c r="G214" i="54" s="1"/>
  <c r="AL51" i="54"/>
  <c r="AO51" i="54" s="1"/>
  <c r="G211" i="54"/>
  <c r="AL49" i="54"/>
  <c r="AM49" i="54" s="1"/>
  <c r="AP49" i="54" s="1"/>
  <c r="AL42" i="54"/>
  <c r="AL40" i="54"/>
  <c r="AO40" i="54" s="1"/>
  <c r="I3" i="54"/>
  <c r="F127" i="53"/>
  <c r="F267" i="53" s="1"/>
  <c r="F115" i="53"/>
  <c r="F255" i="53" s="1"/>
  <c r="F113" i="53"/>
  <c r="F253" i="53" s="1"/>
  <c r="F111" i="53"/>
  <c r="F251" i="53" s="1"/>
  <c r="F79" i="53"/>
  <c r="F75" i="53"/>
  <c r="F73" i="53"/>
  <c r="F231" i="53" s="1"/>
  <c r="H6" i="53"/>
  <c r="I6" i="53" s="1"/>
  <c r="J6" i="53" s="1"/>
  <c r="K6" i="53" s="1"/>
  <c r="L6" i="53" s="1"/>
  <c r="M6" i="53" s="1"/>
  <c r="N6" i="53" s="1"/>
  <c r="O6" i="53" s="1"/>
  <c r="P6" i="53" s="1"/>
  <c r="Q6" i="53" s="1"/>
  <c r="R6" i="53" s="1"/>
  <c r="S6" i="53" s="1"/>
  <c r="T6" i="53" s="1"/>
  <c r="U6" i="53" s="1"/>
  <c r="V6" i="53" s="1"/>
  <c r="W6" i="53" s="1"/>
  <c r="X6" i="53" s="1"/>
  <c r="Y6" i="53" s="1"/>
  <c r="Z6" i="53" s="1"/>
  <c r="AA6" i="53" s="1"/>
  <c r="AB6" i="53" s="1"/>
  <c r="AC6" i="53" s="1"/>
  <c r="AD6" i="53" s="1"/>
  <c r="AE6" i="53" s="1"/>
  <c r="AF6" i="53" s="1"/>
  <c r="AG6" i="53" s="1"/>
  <c r="AH6" i="53" s="1"/>
  <c r="AI6" i="53" s="1"/>
  <c r="AJ6" i="53" s="1"/>
  <c r="AK6" i="53" s="1"/>
  <c r="D339" i="53"/>
  <c r="AL326" i="53"/>
  <c r="AK323" i="53"/>
  <c r="S321" i="53"/>
  <c r="A317" i="53"/>
  <c r="AN313" i="53"/>
  <c r="AK313" i="53"/>
  <c r="AJ313" i="53"/>
  <c r="AI313" i="53"/>
  <c r="AH313" i="53"/>
  <c r="AG313" i="53"/>
  <c r="AD313" i="53"/>
  <c r="AC313" i="53"/>
  <c r="P313" i="53"/>
  <c r="G313" i="53"/>
  <c r="G314" i="53" s="1"/>
  <c r="G312" i="53"/>
  <c r="H312" i="53" s="1"/>
  <c r="I312" i="53" s="1"/>
  <c r="J312" i="53" s="1"/>
  <c r="K312" i="53" s="1"/>
  <c r="L312" i="53" s="1"/>
  <c r="M312" i="53" s="1"/>
  <c r="N312" i="53" s="1"/>
  <c r="O312" i="53" s="1"/>
  <c r="P312" i="53" s="1"/>
  <c r="Q312" i="53" s="1"/>
  <c r="R312" i="53" s="1"/>
  <c r="S312" i="53" s="1"/>
  <c r="T312" i="53" s="1"/>
  <c r="U312" i="53" s="1"/>
  <c r="V312" i="53" s="1"/>
  <c r="W312" i="53" s="1"/>
  <c r="X312" i="53" s="1"/>
  <c r="Y312" i="53" s="1"/>
  <c r="Z312" i="53" s="1"/>
  <c r="AA312" i="53" s="1"/>
  <c r="AB312" i="53" s="1"/>
  <c r="AC312" i="53" s="1"/>
  <c r="AD312" i="53" s="1"/>
  <c r="AE312" i="53" s="1"/>
  <c r="AF312" i="53" s="1"/>
  <c r="AG312" i="53" s="1"/>
  <c r="AH312" i="53" s="1"/>
  <c r="AI312" i="53" s="1"/>
  <c r="AJ312" i="53" s="1"/>
  <c r="AK312" i="53" s="1"/>
  <c r="AL311" i="53" s="1"/>
  <c r="G310" i="53"/>
  <c r="H310" i="53" s="1"/>
  <c r="I310" i="53" s="1"/>
  <c r="J310" i="53" s="1"/>
  <c r="K310" i="53" s="1"/>
  <c r="L310" i="53" s="1"/>
  <c r="M310" i="53" s="1"/>
  <c r="N310" i="53" s="1"/>
  <c r="O310" i="53" s="1"/>
  <c r="P310" i="53" s="1"/>
  <c r="Q310" i="53" s="1"/>
  <c r="R310" i="53" s="1"/>
  <c r="S310" i="53" s="1"/>
  <c r="T310" i="53" s="1"/>
  <c r="U310" i="53" s="1"/>
  <c r="V310" i="53" s="1"/>
  <c r="W310" i="53" s="1"/>
  <c r="X310" i="53" s="1"/>
  <c r="Y310" i="53" s="1"/>
  <c r="Z310" i="53" s="1"/>
  <c r="AA310" i="53" s="1"/>
  <c r="AB310" i="53" s="1"/>
  <c r="AC310" i="53" s="1"/>
  <c r="AD310" i="53" s="1"/>
  <c r="AE310" i="53" s="1"/>
  <c r="AF310" i="53" s="1"/>
  <c r="AG310" i="53" s="1"/>
  <c r="AH310" i="53" s="1"/>
  <c r="AI310" i="53" s="1"/>
  <c r="AJ310" i="53" s="1"/>
  <c r="AK310" i="53" s="1"/>
  <c r="AL309" i="53"/>
  <c r="AP308" i="53"/>
  <c r="AK307" i="53"/>
  <c r="AJ307" i="53"/>
  <c r="AI307" i="53"/>
  <c r="AH307" i="53"/>
  <c r="AG307" i="53"/>
  <c r="AF307" i="53"/>
  <c r="AE307" i="53"/>
  <c r="AD307" i="53"/>
  <c r="AC307" i="53"/>
  <c r="AB307" i="53"/>
  <c r="AA307" i="53"/>
  <c r="Z307" i="53"/>
  <c r="Y307" i="53"/>
  <c r="X307" i="53"/>
  <c r="W307" i="53"/>
  <c r="V307" i="53"/>
  <c r="U307" i="53"/>
  <c r="T307" i="53"/>
  <c r="S307" i="53"/>
  <c r="R307" i="53"/>
  <c r="Q307" i="53"/>
  <c r="P307" i="53"/>
  <c r="O307" i="53"/>
  <c r="N307" i="53"/>
  <c r="M307" i="53"/>
  <c r="L307" i="53"/>
  <c r="K307" i="53"/>
  <c r="J307" i="53"/>
  <c r="I307" i="53"/>
  <c r="H307" i="53"/>
  <c r="G307" i="53"/>
  <c r="F307" i="53"/>
  <c r="AP306" i="53"/>
  <c r="AO306" i="53"/>
  <c r="AK305" i="53"/>
  <c r="AJ305" i="53"/>
  <c r="AI305" i="53"/>
  <c r="AH305" i="53"/>
  <c r="AG305" i="53"/>
  <c r="AF305" i="53"/>
  <c r="AE305" i="53"/>
  <c r="AD305" i="53"/>
  <c r="AC305" i="53"/>
  <c r="AB305" i="53"/>
  <c r="AA305" i="53"/>
  <c r="Z305" i="53"/>
  <c r="Y305" i="53"/>
  <c r="X305" i="53"/>
  <c r="W305" i="53"/>
  <c r="V305" i="53"/>
  <c r="U305" i="53"/>
  <c r="T305" i="53"/>
  <c r="S305" i="53"/>
  <c r="R305" i="53"/>
  <c r="Q305" i="53"/>
  <c r="P305" i="53"/>
  <c r="O305" i="53"/>
  <c r="N305" i="53"/>
  <c r="M305" i="53"/>
  <c r="L305" i="53"/>
  <c r="K305" i="53"/>
  <c r="J305" i="53"/>
  <c r="I305" i="53"/>
  <c r="H305" i="53"/>
  <c r="G305" i="53"/>
  <c r="G306" i="53" s="1"/>
  <c r="F305" i="53"/>
  <c r="AK303" i="53"/>
  <c r="AJ303" i="53"/>
  <c r="AI303" i="53"/>
  <c r="AH303" i="53"/>
  <c r="AG303" i="53"/>
  <c r="AF303" i="53"/>
  <c r="AE303" i="53"/>
  <c r="AD303" i="53"/>
  <c r="AC303" i="53"/>
  <c r="AB303" i="53"/>
  <c r="AA303" i="53"/>
  <c r="Z303" i="53"/>
  <c r="Y303" i="53"/>
  <c r="X303" i="53"/>
  <c r="W303" i="53"/>
  <c r="V303" i="53"/>
  <c r="U303" i="53"/>
  <c r="T303" i="53"/>
  <c r="S303" i="53"/>
  <c r="R303" i="53"/>
  <c r="Q303" i="53"/>
  <c r="P303" i="53"/>
  <c r="O303" i="53"/>
  <c r="N303" i="53"/>
  <c r="M303" i="53"/>
  <c r="L303" i="53"/>
  <c r="K303" i="53"/>
  <c r="J303" i="53"/>
  <c r="I303" i="53"/>
  <c r="H303" i="53"/>
  <c r="G303" i="53"/>
  <c r="F303" i="53"/>
  <c r="G301" i="53"/>
  <c r="G302" i="53" s="1"/>
  <c r="H302" i="53" s="1"/>
  <c r="I302" i="53" s="1"/>
  <c r="J302" i="53" s="1"/>
  <c r="K302" i="53" s="1"/>
  <c r="L302" i="53" s="1"/>
  <c r="M302" i="53" s="1"/>
  <c r="N302" i="53" s="1"/>
  <c r="O302" i="53" s="1"/>
  <c r="P302" i="53" s="1"/>
  <c r="Q302" i="53" s="1"/>
  <c r="R302" i="53" s="1"/>
  <c r="S302" i="53" s="1"/>
  <c r="T302" i="53" s="1"/>
  <c r="U302" i="53" s="1"/>
  <c r="V302" i="53" s="1"/>
  <c r="W302" i="53" s="1"/>
  <c r="X302" i="53" s="1"/>
  <c r="Y302" i="53" s="1"/>
  <c r="Z302" i="53" s="1"/>
  <c r="AA302" i="53" s="1"/>
  <c r="AB302" i="53" s="1"/>
  <c r="AC302" i="53" s="1"/>
  <c r="AD302" i="53" s="1"/>
  <c r="AE302" i="53" s="1"/>
  <c r="AF302" i="53" s="1"/>
  <c r="AG302" i="53" s="1"/>
  <c r="AH302" i="53" s="1"/>
  <c r="AI302" i="53" s="1"/>
  <c r="AJ302" i="53" s="1"/>
  <c r="G300" i="53"/>
  <c r="H300" i="53" s="1"/>
  <c r="I300" i="53" s="1"/>
  <c r="J300" i="53" s="1"/>
  <c r="K300" i="53" s="1"/>
  <c r="L300" i="53" s="1"/>
  <c r="M300" i="53" s="1"/>
  <c r="N300" i="53" s="1"/>
  <c r="O300" i="53" s="1"/>
  <c r="P300" i="53" s="1"/>
  <c r="Q300" i="53" s="1"/>
  <c r="R300" i="53" s="1"/>
  <c r="S300" i="53" s="1"/>
  <c r="T300" i="53" s="1"/>
  <c r="U300" i="53" s="1"/>
  <c r="V300" i="53" s="1"/>
  <c r="W300" i="53" s="1"/>
  <c r="X300" i="53" s="1"/>
  <c r="Y300" i="53" s="1"/>
  <c r="Z300" i="53" s="1"/>
  <c r="AA300" i="53" s="1"/>
  <c r="AB300" i="53" s="1"/>
  <c r="AC300" i="53" s="1"/>
  <c r="AD300" i="53" s="1"/>
  <c r="AE300" i="53" s="1"/>
  <c r="AF300" i="53" s="1"/>
  <c r="AG300" i="53" s="1"/>
  <c r="AH300" i="53" s="1"/>
  <c r="AI300" i="53" s="1"/>
  <c r="AJ300" i="53" s="1"/>
  <c r="G298" i="53"/>
  <c r="H298" i="53" s="1"/>
  <c r="I298" i="53" s="1"/>
  <c r="J298" i="53" s="1"/>
  <c r="K298" i="53" s="1"/>
  <c r="L298" i="53" s="1"/>
  <c r="M298" i="53" s="1"/>
  <c r="N298" i="53" s="1"/>
  <c r="O298" i="53" s="1"/>
  <c r="P298" i="53" s="1"/>
  <c r="Q298" i="53" s="1"/>
  <c r="R298" i="53" s="1"/>
  <c r="S298" i="53" s="1"/>
  <c r="T298" i="53" s="1"/>
  <c r="U298" i="53" s="1"/>
  <c r="V298" i="53" s="1"/>
  <c r="W298" i="53" s="1"/>
  <c r="X298" i="53" s="1"/>
  <c r="Y298" i="53" s="1"/>
  <c r="Z298" i="53" s="1"/>
  <c r="AA298" i="53" s="1"/>
  <c r="AB298" i="53" s="1"/>
  <c r="AC298" i="53" s="1"/>
  <c r="AD298" i="53" s="1"/>
  <c r="AE298" i="53" s="1"/>
  <c r="AF298" i="53" s="1"/>
  <c r="AG298" i="53" s="1"/>
  <c r="AH298" i="53" s="1"/>
  <c r="AI298" i="53" s="1"/>
  <c r="AJ298" i="53" s="1"/>
  <c r="AL297" i="53"/>
  <c r="I296" i="53"/>
  <c r="J296" i="53" s="1"/>
  <c r="K296" i="53" s="1"/>
  <c r="L296" i="53" s="1"/>
  <c r="M296" i="53" s="1"/>
  <c r="N296" i="53" s="1"/>
  <c r="O296" i="53" s="1"/>
  <c r="P296" i="53" s="1"/>
  <c r="Q296" i="53" s="1"/>
  <c r="R296" i="53" s="1"/>
  <c r="S296" i="53" s="1"/>
  <c r="T296" i="53" s="1"/>
  <c r="U296" i="53" s="1"/>
  <c r="V296" i="53" s="1"/>
  <c r="W296" i="53" s="1"/>
  <c r="X296" i="53" s="1"/>
  <c r="Y296" i="53" s="1"/>
  <c r="Z296" i="53" s="1"/>
  <c r="AA296" i="53" s="1"/>
  <c r="AB296" i="53" s="1"/>
  <c r="AC296" i="53" s="1"/>
  <c r="AD296" i="53" s="1"/>
  <c r="AE296" i="53" s="1"/>
  <c r="AF296" i="53" s="1"/>
  <c r="AG296" i="53" s="1"/>
  <c r="AH296" i="53" s="1"/>
  <c r="AI296" i="53" s="1"/>
  <c r="AJ296" i="53" s="1"/>
  <c r="G296" i="53"/>
  <c r="H296" i="53" s="1"/>
  <c r="AL295" i="53"/>
  <c r="AM295" i="53" s="1"/>
  <c r="AP295" i="53" s="1"/>
  <c r="G294" i="53"/>
  <c r="H294" i="53" s="1"/>
  <c r="I294" i="53" s="1"/>
  <c r="J294" i="53" s="1"/>
  <c r="K294" i="53" s="1"/>
  <c r="L294" i="53" s="1"/>
  <c r="M294" i="53" s="1"/>
  <c r="N294" i="53" s="1"/>
  <c r="O294" i="53" s="1"/>
  <c r="P294" i="53" s="1"/>
  <c r="Q294" i="53" s="1"/>
  <c r="R294" i="53" s="1"/>
  <c r="S294" i="53" s="1"/>
  <c r="T294" i="53" s="1"/>
  <c r="U294" i="53" s="1"/>
  <c r="V294" i="53" s="1"/>
  <c r="W294" i="53" s="1"/>
  <c r="X294" i="53" s="1"/>
  <c r="Y294" i="53" s="1"/>
  <c r="Z294" i="53" s="1"/>
  <c r="AA294" i="53" s="1"/>
  <c r="AB294" i="53" s="1"/>
  <c r="AC294" i="53" s="1"/>
  <c r="AD294" i="53" s="1"/>
  <c r="AE294" i="53" s="1"/>
  <c r="AF294" i="53" s="1"/>
  <c r="AG294" i="53" s="1"/>
  <c r="AH294" i="53" s="1"/>
  <c r="AI294" i="53" s="1"/>
  <c r="AJ294" i="53" s="1"/>
  <c r="AL293" i="53"/>
  <c r="AK291" i="53"/>
  <c r="AJ291" i="53"/>
  <c r="AI291" i="53"/>
  <c r="AH291" i="53"/>
  <c r="AG291" i="53"/>
  <c r="AF291" i="53"/>
  <c r="AE291" i="53"/>
  <c r="AK289" i="53"/>
  <c r="AJ289" i="53"/>
  <c r="AI289" i="53"/>
  <c r="AH289" i="53"/>
  <c r="AG289" i="53"/>
  <c r="AF289" i="53"/>
  <c r="AE289" i="53"/>
  <c r="AK287" i="53"/>
  <c r="AJ287" i="53"/>
  <c r="AI287" i="53"/>
  <c r="AH287" i="53"/>
  <c r="AG287" i="53"/>
  <c r="AF287" i="53"/>
  <c r="AE287" i="53"/>
  <c r="AK285" i="53"/>
  <c r="AJ285" i="53"/>
  <c r="AI285" i="53"/>
  <c r="AH285" i="53"/>
  <c r="AG285" i="53"/>
  <c r="AF285" i="53"/>
  <c r="AE285" i="53"/>
  <c r="AK283" i="53"/>
  <c r="AJ283" i="53"/>
  <c r="AI283" i="53"/>
  <c r="AH283" i="53"/>
  <c r="AG283" i="53"/>
  <c r="AF283" i="53"/>
  <c r="AE283" i="53"/>
  <c r="AK281" i="53"/>
  <c r="AJ281" i="53"/>
  <c r="AI281" i="53"/>
  <c r="AH281" i="53"/>
  <c r="AG281" i="53"/>
  <c r="AF281" i="53"/>
  <c r="AE281" i="53"/>
  <c r="AK279" i="53"/>
  <c r="AJ279" i="53"/>
  <c r="AI279" i="53"/>
  <c r="AH279" i="53"/>
  <c r="AG279" i="53"/>
  <c r="AF279" i="53"/>
  <c r="AE279" i="53"/>
  <c r="AK277" i="53"/>
  <c r="AJ277" i="53"/>
  <c r="AI277" i="53"/>
  <c r="AH277" i="53"/>
  <c r="AG277" i="53"/>
  <c r="AF277" i="53"/>
  <c r="AE277" i="53"/>
  <c r="AK275" i="53"/>
  <c r="AJ275" i="53"/>
  <c r="AI275" i="53"/>
  <c r="AH275" i="53"/>
  <c r="AG275" i="53"/>
  <c r="AF275" i="53"/>
  <c r="AE275" i="53"/>
  <c r="AK273" i="53"/>
  <c r="AJ273" i="53"/>
  <c r="AI273" i="53"/>
  <c r="AH273" i="53"/>
  <c r="AG273" i="53"/>
  <c r="AF273" i="53"/>
  <c r="AE273" i="53"/>
  <c r="AK271" i="53"/>
  <c r="AJ271" i="53"/>
  <c r="AI271" i="53"/>
  <c r="AH271" i="53"/>
  <c r="AG271" i="53"/>
  <c r="AF271" i="53"/>
  <c r="AE271" i="53"/>
  <c r="AK269" i="53"/>
  <c r="AJ269" i="53"/>
  <c r="AI269" i="53"/>
  <c r="AH269" i="53"/>
  <c r="AG269" i="53"/>
  <c r="AF269" i="53"/>
  <c r="AE269" i="53"/>
  <c r="AP268" i="53"/>
  <c r="AK267" i="53"/>
  <c r="AJ267" i="53"/>
  <c r="AI267" i="53"/>
  <c r="AH267" i="53"/>
  <c r="AG267" i="53"/>
  <c r="AF267" i="53"/>
  <c r="AE267" i="53"/>
  <c r="AP266" i="53"/>
  <c r="AO266" i="53"/>
  <c r="AK265" i="53"/>
  <c r="AJ265" i="53"/>
  <c r="AI265" i="53"/>
  <c r="AH265" i="53"/>
  <c r="AG265" i="53"/>
  <c r="AF265" i="53"/>
  <c r="AE265" i="53"/>
  <c r="AK263" i="53"/>
  <c r="AJ263" i="53"/>
  <c r="AI263" i="53"/>
  <c r="AH263" i="53"/>
  <c r="AG263" i="53"/>
  <c r="AF263" i="53"/>
  <c r="AE263" i="53"/>
  <c r="AK261" i="53"/>
  <c r="AJ261" i="53"/>
  <c r="AI261" i="53"/>
  <c r="AH261" i="53"/>
  <c r="AG261" i="53"/>
  <c r="AF261" i="53"/>
  <c r="AE261" i="53"/>
  <c r="AK259" i="53"/>
  <c r="AJ259" i="53"/>
  <c r="AI259" i="53"/>
  <c r="AH259" i="53"/>
  <c r="AG259" i="53"/>
  <c r="AF259" i="53"/>
  <c r="AE259" i="53"/>
  <c r="AK257" i="53"/>
  <c r="AJ257" i="53"/>
  <c r="AI257" i="53"/>
  <c r="AH257" i="53"/>
  <c r="AG257" i="53"/>
  <c r="AF257" i="53"/>
  <c r="AE257" i="53"/>
  <c r="AK255" i="53"/>
  <c r="AJ255" i="53"/>
  <c r="AI255" i="53"/>
  <c r="AH255" i="53"/>
  <c r="AG255" i="53"/>
  <c r="AF255" i="53"/>
  <c r="AE255" i="53"/>
  <c r="AK253" i="53"/>
  <c r="AJ253" i="53"/>
  <c r="AI253" i="53"/>
  <c r="AH253" i="53"/>
  <c r="AG253" i="53"/>
  <c r="AF253" i="53"/>
  <c r="AE253" i="53"/>
  <c r="AK251" i="53"/>
  <c r="AJ251" i="53"/>
  <c r="AI251" i="53"/>
  <c r="AH251" i="53"/>
  <c r="AG251" i="53"/>
  <c r="AF251" i="53"/>
  <c r="AE251" i="53"/>
  <c r="AK249" i="53"/>
  <c r="AJ249" i="53"/>
  <c r="AI249" i="53"/>
  <c r="AH249" i="53"/>
  <c r="AG249" i="53"/>
  <c r="AF249" i="53"/>
  <c r="AE249" i="53"/>
  <c r="AK247" i="53"/>
  <c r="AJ247" i="53"/>
  <c r="AI247" i="53"/>
  <c r="AH247" i="53"/>
  <c r="AG247" i="53"/>
  <c r="AF247" i="53"/>
  <c r="AE247" i="53"/>
  <c r="AK245" i="53"/>
  <c r="AJ245" i="53"/>
  <c r="AI245" i="53"/>
  <c r="AH245" i="53"/>
  <c r="AG245" i="53"/>
  <c r="AF245" i="53"/>
  <c r="AE245" i="53"/>
  <c r="AK243" i="53"/>
  <c r="AJ243" i="53"/>
  <c r="AI243" i="53"/>
  <c r="AH243" i="53"/>
  <c r="AG243" i="53"/>
  <c r="AF243" i="53"/>
  <c r="AE243" i="53"/>
  <c r="AK241" i="53"/>
  <c r="AJ241" i="53"/>
  <c r="AI241" i="53"/>
  <c r="AH241" i="53"/>
  <c r="AG241" i="53"/>
  <c r="AF241" i="53"/>
  <c r="AE241" i="53"/>
  <c r="AK239" i="53"/>
  <c r="AJ239" i="53"/>
  <c r="AI239" i="53"/>
  <c r="AH239" i="53"/>
  <c r="AG239" i="53"/>
  <c r="AF239" i="53"/>
  <c r="AE239" i="53"/>
  <c r="AK237" i="53"/>
  <c r="AJ237" i="53"/>
  <c r="AI237" i="53"/>
  <c r="AH237" i="53"/>
  <c r="AG237" i="53"/>
  <c r="AF237" i="53"/>
  <c r="AE237" i="53"/>
  <c r="AK235" i="53"/>
  <c r="AJ235" i="53"/>
  <c r="AI235" i="53"/>
  <c r="AH235" i="53"/>
  <c r="AG235" i="53"/>
  <c r="AF235" i="53"/>
  <c r="AE235" i="53"/>
  <c r="AJ233" i="53"/>
  <c r="AI233" i="53"/>
  <c r="AH233" i="53"/>
  <c r="AG233" i="53"/>
  <c r="AF233" i="53"/>
  <c r="AE233" i="53"/>
  <c r="AJ231" i="53"/>
  <c r="AI231" i="53"/>
  <c r="AH231" i="53"/>
  <c r="AG231" i="53"/>
  <c r="AF231" i="53"/>
  <c r="AE231" i="53"/>
  <c r="AP228" i="53"/>
  <c r="F227" i="53"/>
  <c r="AP226" i="53"/>
  <c r="AO226" i="53"/>
  <c r="F225" i="53"/>
  <c r="AK223" i="53"/>
  <c r="AJ223" i="53"/>
  <c r="AI223" i="53"/>
  <c r="AH223" i="53"/>
  <c r="AG223" i="53"/>
  <c r="AF223" i="53"/>
  <c r="AE223" i="53"/>
  <c r="AK221" i="53"/>
  <c r="AJ221" i="53"/>
  <c r="AI221" i="53"/>
  <c r="AH221" i="53"/>
  <c r="AG221" i="53"/>
  <c r="AF221" i="53"/>
  <c r="AE221" i="53"/>
  <c r="AK219" i="53"/>
  <c r="AJ219" i="53"/>
  <c r="AI219" i="53"/>
  <c r="AH219" i="53"/>
  <c r="AG219" i="53"/>
  <c r="AF219" i="53"/>
  <c r="AE219" i="53"/>
  <c r="AK217" i="53"/>
  <c r="AJ217" i="53"/>
  <c r="AI217" i="53"/>
  <c r="AH217" i="53"/>
  <c r="AG217" i="53"/>
  <c r="AF217" i="53"/>
  <c r="AE217" i="53"/>
  <c r="AK215" i="53"/>
  <c r="AJ215" i="53"/>
  <c r="AI215" i="53"/>
  <c r="AH215" i="53"/>
  <c r="AG215" i="53"/>
  <c r="AF215" i="53"/>
  <c r="AE215" i="53"/>
  <c r="F215" i="53"/>
  <c r="F213" i="53"/>
  <c r="AJ211" i="53"/>
  <c r="AI211" i="53"/>
  <c r="AH211" i="53"/>
  <c r="AG211" i="53"/>
  <c r="AF211" i="53"/>
  <c r="AE211" i="53"/>
  <c r="F211" i="53"/>
  <c r="AK209" i="53"/>
  <c r="AJ209" i="53"/>
  <c r="AI209" i="53"/>
  <c r="AH209" i="53"/>
  <c r="AG209" i="53"/>
  <c r="AF209" i="53"/>
  <c r="AE209" i="53"/>
  <c r="AK207" i="53"/>
  <c r="AJ207" i="53"/>
  <c r="AI207" i="53"/>
  <c r="AH207" i="53"/>
  <c r="AG207" i="53"/>
  <c r="AF207" i="53"/>
  <c r="AE207" i="53"/>
  <c r="AK205" i="53"/>
  <c r="AJ205" i="53"/>
  <c r="AI205" i="53"/>
  <c r="AH205" i="53"/>
  <c r="AG205" i="53"/>
  <c r="AF205" i="53"/>
  <c r="AE205" i="53"/>
  <c r="AK203" i="53"/>
  <c r="AJ203" i="53"/>
  <c r="AI203" i="53"/>
  <c r="AH203" i="53"/>
  <c r="AG203" i="53"/>
  <c r="AF203" i="53"/>
  <c r="AE203" i="53"/>
  <c r="F203" i="53"/>
  <c r="AK201" i="53"/>
  <c r="AJ201" i="53"/>
  <c r="AI201" i="53"/>
  <c r="AH201" i="53"/>
  <c r="AG201" i="53"/>
  <c r="AF201" i="53"/>
  <c r="AE201" i="53"/>
  <c r="F201" i="53"/>
  <c r="AK199" i="53"/>
  <c r="AJ199" i="53"/>
  <c r="AI199" i="53"/>
  <c r="AH199" i="53"/>
  <c r="AG199" i="53"/>
  <c r="AF199" i="53"/>
  <c r="AE199" i="53"/>
  <c r="F199" i="53"/>
  <c r="AK197" i="53"/>
  <c r="AJ197" i="53"/>
  <c r="AI197" i="53"/>
  <c r="AH197" i="53"/>
  <c r="AG197" i="53"/>
  <c r="AF197" i="53"/>
  <c r="AE197" i="53"/>
  <c r="AK195" i="53"/>
  <c r="AJ195" i="53"/>
  <c r="AI195" i="53"/>
  <c r="AH195" i="53"/>
  <c r="AG195" i="53"/>
  <c r="AF195" i="53"/>
  <c r="AE195" i="53"/>
  <c r="AK193" i="53"/>
  <c r="AJ193" i="53"/>
  <c r="AI193" i="53"/>
  <c r="AH193" i="53"/>
  <c r="AG193" i="53"/>
  <c r="AF193" i="53"/>
  <c r="AE193" i="53"/>
  <c r="AK191" i="53"/>
  <c r="AJ191" i="53"/>
  <c r="AI191" i="53"/>
  <c r="AH191" i="53"/>
  <c r="AG191" i="53"/>
  <c r="AF191" i="53"/>
  <c r="AE191" i="53"/>
  <c r="AK189" i="53"/>
  <c r="AJ189" i="53"/>
  <c r="AI189" i="53"/>
  <c r="AH189" i="53"/>
  <c r="AG189" i="53"/>
  <c r="AF189" i="53"/>
  <c r="AE189" i="53"/>
  <c r="AK187" i="53"/>
  <c r="AJ187" i="53"/>
  <c r="AI187" i="53"/>
  <c r="AH187" i="53"/>
  <c r="AG187" i="53"/>
  <c r="AF187" i="53"/>
  <c r="AE187" i="53"/>
  <c r="AK185" i="53"/>
  <c r="AJ185" i="53"/>
  <c r="AI185" i="53"/>
  <c r="AH185" i="53"/>
  <c r="AG185" i="53"/>
  <c r="AF185" i="53"/>
  <c r="AE185" i="53"/>
  <c r="AK183" i="53"/>
  <c r="AJ183" i="53"/>
  <c r="AI183" i="53"/>
  <c r="AH183" i="53"/>
  <c r="AG183" i="53"/>
  <c r="AF183" i="53"/>
  <c r="AE183" i="53"/>
  <c r="AK181" i="53"/>
  <c r="AJ181" i="53"/>
  <c r="AI181" i="53"/>
  <c r="AH181" i="53"/>
  <c r="AG181" i="53"/>
  <c r="AF181" i="53"/>
  <c r="AE181" i="53"/>
  <c r="AK179" i="53"/>
  <c r="AJ179" i="53"/>
  <c r="AI179" i="53"/>
  <c r="AH179" i="53"/>
  <c r="AG179" i="53"/>
  <c r="AF179" i="53"/>
  <c r="AE179" i="53"/>
  <c r="AK177" i="53"/>
  <c r="AJ177" i="53"/>
  <c r="AI177" i="53"/>
  <c r="AH177" i="53"/>
  <c r="AG177" i="53"/>
  <c r="AF177" i="53"/>
  <c r="AK175" i="53"/>
  <c r="AJ175" i="53"/>
  <c r="AI175" i="53"/>
  <c r="AH175" i="53"/>
  <c r="AG175" i="53"/>
  <c r="AF175" i="53"/>
  <c r="AE175" i="53"/>
  <c r="AK173" i="53"/>
  <c r="AJ173" i="53"/>
  <c r="AI173" i="53"/>
  <c r="AH173" i="53"/>
  <c r="AG173" i="53"/>
  <c r="AE173" i="53"/>
  <c r="AK171" i="53"/>
  <c r="AJ171" i="53"/>
  <c r="AI171" i="53"/>
  <c r="AH171" i="53"/>
  <c r="AG171" i="53"/>
  <c r="AF171" i="53"/>
  <c r="AE171" i="53"/>
  <c r="AK169" i="53"/>
  <c r="AJ169" i="53"/>
  <c r="AI169" i="53"/>
  <c r="AH169" i="53"/>
  <c r="AG169" i="53"/>
  <c r="AE169" i="53"/>
  <c r="AP168" i="53"/>
  <c r="AL167" i="53"/>
  <c r="AO167" i="53" s="1"/>
  <c r="AP166" i="53"/>
  <c r="AO166" i="53"/>
  <c r="AL165" i="53"/>
  <c r="AO165" i="53" s="1"/>
  <c r="AL163" i="53"/>
  <c r="AM163" i="53" s="1"/>
  <c r="AP163" i="53" s="1"/>
  <c r="AL157" i="53"/>
  <c r="AL155" i="53"/>
  <c r="AO155" i="53" s="1"/>
  <c r="AL153" i="53"/>
  <c r="AO153" i="53" s="1"/>
  <c r="AL151" i="53"/>
  <c r="AM151" i="53" s="1"/>
  <c r="AP151" i="53" s="1"/>
  <c r="AL149" i="53"/>
  <c r="AM149" i="53" s="1"/>
  <c r="AP149" i="53" s="1"/>
  <c r="AL127" i="53"/>
  <c r="AL123" i="53"/>
  <c r="AL117" i="53"/>
  <c r="AL115" i="53"/>
  <c r="AL113" i="53"/>
  <c r="AL111" i="53"/>
  <c r="AL109" i="53"/>
  <c r="AO109" i="53" s="1"/>
  <c r="AL107" i="53"/>
  <c r="AL105" i="53"/>
  <c r="AO105" i="53" s="1"/>
  <c r="AL103" i="53"/>
  <c r="AL97" i="53"/>
  <c r="F233" i="53"/>
  <c r="AL67" i="53"/>
  <c r="AM67" i="53" s="1"/>
  <c r="AP67" i="53" s="1"/>
  <c r="AL55" i="53"/>
  <c r="AM55" i="53" s="1"/>
  <c r="AP55" i="53" s="1"/>
  <c r="AL53" i="53"/>
  <c r="AL51" i="53"/>
  <c r="AO51" i="53" s="1"/>
  <c r="AL42" i="53"/>
  <c r="AL40" i="53"/>
  <c r="AM40" i="53" s="1"/>
  <c r="AP40" i="53" s="1"/>
  <c r="F127" i="52"/>
  <c r="F267" i="52" s="1"/>
  <c r="F115" i="52"/>
  <c r="F255" i="52" s="1"/>
  <c r="F113" i="52"/>
  <c r="F253" i="52" s="1"/>
  <c r="F111" i="52"/>
  <c r="F251" i="52" s="1"/>
  <c r="F79" i="52"/>
  <c r="F75" i="52"/>
  <c r="F73" i="52"/>
  <c r="I6" i="52"/>
  <c r="J6" i="52" s="1"/>
  <c r="K6" i="52" s="1"/>
  <c r="L6" i="52" s="1"/>
  <c r="M6" i="52" s="1"/>
  <c r="N6" i="52" s="1"/>
  <c r="O6" i="52" s="1"/>
  <c r="P6" i="52" s="1"/>
  <c r="Q6" i="52" s="1"/>
  <c r="R6" i="52" s="1"/>
  <c r="S6" i="52" s="1"/>
  <c r="T6" i="52" s="1"/>
  <c r="U6" i="52" s="1"/>
  <c r="V6" i="52" s="1"/>
  <c r="W6" i="52" s="1"/>
  <c r="X6" i="52" s="1"/>
  <c r="Y6" i="52" s="1"/>
  <c r="Z6" i="52" s="1"/>
  <c r="AA6" i="52" s="1"/>
  <c r="AB6" i="52" s="1"/>
  <c r="AC6" i="52" s="1"/>
  <c r="AD6" i="52" s="1"/>
  <c r="AE6" i="52" s="1"/>
  <c r="AF6" i="52" s="1"/>
  <c r="AG6" i="52" s="1"/>
  <c r="AH6" i="52" s="1"/>
  <c r="AI6" i="52" s="1"/>
  <c r="AJ6" i="52" s="1"/>
  <c r="AK6" i="52" s="1"/>
  <c r="H6" i="52"/>
  <c r="AL325" i="52"/>
  <c r="AK322" i="52"/>
  <c r="S320" i="52"/>
  <c r="A317" i="52"/>
  <c r="AK313" i="52"/>
  <c r="G314" i="52"/>
  <c r="G312" i="52"/>
  <c r="H312" i="52" s="1"/>
  <c r="I312" i="52" s="1"/>
  <c r="J312" i="52" s="1"/>
  <c r="K312" i="52" s="1"/>
  <c r="L312" i="52" s="1"/>
  <c r="M312" i="52" s="1"/>
  <c r="N312" i="52" s="1"/>
  <c r="O312" i="52" s="1"/>
  <c r="P312" i="52" s="1"/>
  <c r="Q312" i="52" s="1"/>
  <c r="R312" i="52" s="1"/>
  <c r="S312" i="52" s="1"/>
  <c r="T312" i="52" s="1"/>
  <c r="U312" i="52" s="1"/>
  <c r="V312" i="52" s="1"/>
  <c r="W312" i="52" s="1"/>
  <c r="X312" i="52" s="1"/>
  <c r="Y312" i="52" s="1"/>
  <c r="Z312" i="52" s="1"/>
  <c r="AA312" i="52" s="1"/>
  <c r="AB312" i="52" s="1"/>
  <c r="AC312" i="52" s="1"/>
  <c r="AD312" i="52" s="1"/>
  <c r="AE312" i="52" s="1"/>
  <c r="AF312" i="52" s="1"/>
  <c r="AG312" i="52" s="1"/>
  <c r="AH312" i="52" s="1"/>
  <c r="AI312" i="52" s="1"/>
  <c r="AJ312" i="52" s="1"/>
  <c r="AK312" i="52" s="1"/>
  <c r="H310" i="52"/>
  <c r="I310" i="52" s="1"/>
  <c r="J310" i="52" s="1"/>
  <c r="K310" i="52" s="1"/>
  <c r="L310" i="52" s="1"/>
  <c r="M310" i="52" s="1"/>
  <c r="N310" i="52" s="1"/>
  <c r="O310" i="52" s="1"/>
  <c r="P310" i="52" s="1"/>
  <c r="Q310" i="52" s="1"/>
  <c r="R310" i="52" s="1"/>
  <c r="S310" i="52" s="1"/>
  <c r="T310" i="52" s="1"/>
  <c r="U310" i="52" s="1"/>
  <c r="V310" i="52" s="1"/>
  <c r="W310" i="52" s="1"/>
  <c r="X310" i="52" s="1"/>
  <c r="Y310" i="52" s="1"/>
  <c r="Z310" i="52" s="1"/>
  <c r="AA310" i="52" s="1"/>
  <c r="AB310" i="52" s="1"/>
  <c r="AC310" i="52" s="1"/>
  <c r="AD310" i="52" s="1"/>
  <c r="AE310" i="52" s="1"/>
  <c r="AF310" i="52" s="1"/>
  <c r="AG310" i="52" s="1"/>
  <c r="AH310" i="52" s="1"/>
  <c r="AI310" i="52" s="1"/>
  <c r="AJ310" i="52" s="1"/>
  <c r="AK310" i="52" s="1"/>
  <c r="G310" i="52"/>
  <c r="AK307" i="52"/>
  <c r="AJ307" i="52"/>
  <c r="AI307" i="52"/>
  <c r="AH307" i="52"/>
  <c r="AG307" i="52"/>
  <c r="AF307" i="52"/>
  <c r="AE307" i="52"/>
  <c r="AD307" i="52"/>
  <c r="AC307" i="52"/>
  <c r="AB307" i="52"/>
  <c r="AA307" i="52"/>
  <c r="Z307" i="52"/>
  <c r="Y307" i="52"/>
  <c r="X307" i="52"/>
  <c r="W307" i="52"/>
  <c r="V307" i="52"/>
  <c r="U307" i="52"/>
  <c r="T307" i="52"/>
  <c r="S307" i="52"/>
  <c r="R307" i="52"/>
  <c r="Q307" i="52"/>
  <c r="P307" i="52"/>
  <c r="O307" i="52"/>
  <c r="N307" i="52"/>
  <c r="M307" i="52"/>
  <c r="L307" i="52"/>
  <c r="K307" i="52"/>
  <c r="J307" i="52"/>
  <c r="I307" i="52"/>
  <c r="H307" i="52"/>
  <c r="G307" i="52"/>
  <c r="G308" i="52" s="1"/>
  <c r="F307" i="52"/>
  <c r="AK305" i="52"/>
  <c r="AJ305" i="52"/>
  <c r="AI305" i="52"/>
  <c r="AH305" i="52"/>
  <c r="AG305" i="52"/>
  <c r="AF305" i="52"/>
  <c r="AE305" i="52"/>
  <c r="AD305" i="52"/>
  <c r="AC305" i="52"/>
  <c r="AB305" i="52"/>
  <c r="AA305" i="52"/>
  <c r="Z305" i="52"/>
  <c r="Y305" i="52"/>
  <c r="X305" i="52"/>
  <c r="W305" i="52"/>
  <c r="V305" i="52"/>
  <c r="U305" i="52"/>
  <c r="T305" i="52"/>
  <c r="S305" i="52"/>
  <c r="R305" i="52"/>
  <c r="Q305" i="52"/>
  <c r="P305" i="52"/>
  <c r="O305" i="52"/>
  <c r="N305" i="52"/>
  <c r="M305" i="52"/>
  <c r="L305" i="52"/>
  <c r="K305" i="52"/>
  <c r="J305" i="52"/>
  <c r="I305" i="52"/>
  <c r="H305" i="52"/>
  <c r="G305" i="52"/>
  <c r="F305" i="52"/>
  <c r="AK303" i="52"/>
  <c r="AJ303" i="52"/>
  <c r="AI303" i="52"/>
  <c r="AH303" i="52"/>
  <c r="AG303" i="52"/>
  <c r="AF303" i="52"/>
  <c r="AE303" i="52"/>
  <c r="AD303" i="52"/>
  <c r="AC303" i="52"/>
  <c r="AB303" i="52"/>
  <c r="AA303" i="52"/>
  <c r="Z303" i="52"/>
  <c r="Y303" i="52"/>
  <c r="X303" i="52"/>
  <c r="W303" i="52"/>
  <c r="V303" i="52"/>
  <c r="U303" i="52"/>
  <c r="T303" i="52"/>
  <c r="S303" i="52"/>
  <c r="R303" i="52"/>
  <c r="Q303" i="52"/>
  <c r="P303" i="52"/>
  <c r="O303" i="52"/>
  <c r="N303" i="52"/>
  <c r="M303" i="52"/>
  <c r="L303" i="52"/>
  <c r="K303" i="52"/>
  <c r="J303" i="52"/>
  <c r="I303" i="52"/>
  <c r="H303" i="52"/>
  <c r="G303" i="52"/>
  <c r="G304" i="52" s="1"/>
  <c r="H304" i="52" s="1"/>
  <c r="F303" i="52"/>
  <c r="G301" i="52"/>
  <c r="G302" i="52" s="1"/>
  <c r="H302" i="52" s="1"/>
  <c r="I302" i="52" s="1"/>
  <c r="J302" i="52" s="1"/>
  <c r="K302" i="52" s="1"/>
  <c r="L302" i="52" s="1"/>
  <c r="M302" i="52" s="1"/>
  <c r="N302" i="52" s="1"/>
  <c r="O302" i="52" s="1"/>
  <c r="P302" i="52" s="1"/>
  <c r="Q302" i="52" s="1"/>
  <c r="R302" i="52" s="1"/>
  <c r="S302" i="52" s="1"/>
  <c r="T302" i="52" s="1"/>
  <c r="U302" i="52" s="1"/>
  <c r="V302" i="52" s="1"/>
  <c r="W302" i="52" s="1"/>
  <c r="X302" i="52" s="1"/>
  <c r="Y302" i="52" s="1"/>
  <c r="Z302" i="52" s="1"/>
  <c r="AA302" i="52" s="1"/>
  <c r="AB302" i="52" s="1"/>
  <c r="AC302" i="52" s="1"/>
  <c r="AD302" i="52" s="1"/>
  <c r="AE302" i="52" s="1"/>
  <c r="AF302" i="52" s="1"/>
  <c r="AG302" i="52" s="1"/>
  <c r="AH302" i="52" s="1"/>
  <c r="AI302" i="52" s="1"/>
  <c r="AJ302" i="52" s="1"/>
  <c r="G300" i="52"/>
  <c r="H300" i="52" s="1"/>
  <c r="I300" i="52" s="1"/>
  <c r="J300" i="52" s="1"/>
  <c r="K300" i="52" s="1"/>
  <c r="L300" i="52" s="1"/>
  <c r="M300" i="52" s="1"/>
  <c r="N300" i="52" s="1"/>
  <c r="O300" i="52" s="1"/>
  <c r="P300" i="52" s="1"/>
  <c r="Q300" i="52" s="1"/>
  <c r="R300" i="52" s="1"/>
  <c r="S300" i="52" s="1"/>
  <c r="T300" i="52" s="1"/>
  <c r="U300" i="52" s="1"/>
  <c r="V300" i="52" s="1"/>
  <c r="W300" i="52" s="1"/>
  <c r="X300" i="52" s="1"/>
  <c r="Y300" i="52" s="1"/>
  <c r="Z300" i="52" s="1"/>
  <c r="AA300" i="52" s="1"/>
  <c r="AB300" i="52" s="1"/>
  <c r="AC300" i="52" s="1"/>
  <c r="AD300" i="52" s="1"/>
  <c r="AE300" i="52" s="1"/>
  <c r="AF300" i="52" s="1"/>
  <c r="AG300" i="52" s="1"/>
  <c r="AH300" i="52" s="1"/>
  <c r="AI300" i="52" s="1"/>
  <c r="AJ300" i="52" s="1"/>
  <c r="G298" i="52"/>
  <c r="H298" i="52" s="1"/>
  <c r="I298" i="52" s="1"/>
  <c r="J298" i="52" s="1"/>
  <c r="K298" i="52" s="1"/>
  <c r="L298" i="52" s="1"/>
  <c r="M298" i="52" s="1"/>
  <c r="N298" i="52" s="1"/>
  <c r="O298" i="52" s="1"/>
  <c r="P298" i="52" s="1"/>
  <c r="Q298" i="52" s="1"/>
  <c r="R298" i="52" s="1"/>
  <c r="S298" i="52" s="1"/>
  <c r="T298" i="52" s="1"/>
  <c r="U298" i="52" s="1"/>
  <c r="V298" i="52" s="1"/>
  <c r="W298" i="52" s="1"/>
  <c r="X298" i="52" s="1"/>
  <c r="Y298" i="52" s="1"/>
  <c r="Z298" i="52" s="1"/>
  <c r="AA298" i="52" s="1"/>
  <c r="AB298" i="52" s="1"/>
  <c r="AC298" i="52" s="1"/>
  <c r="AD298" i="52" s="1"/>
  <c r="AE298" i="52" s="1"/>
  <c r="AF298" i="52" s="1"/>
  <c r="AG298" i="52" s="1"/>
  <c r="AH298" i="52" s="1"/>
  <c r="AI298" i="52" s="1"/>
  <c r="AJ298" i="52" s="1"/>
  <c r="G296" i="52"/>
  <c r="H296" i="52" s="1"/>
  <c r="I296" i="52" s="1"/>
  <c r="J296" i="52" s="1"/>
  <c r="K296" i="52" s="1"/>
  <c r="L296" i="52" s="1"/>
  <c r="M296" i="52" s="1"/>
  <c r="N296" i="52" s="1"/>
  <c r="O296" i="52" s="1"/>
  <c r="P296" i="52" s="1"/>
  <c r="Q296" i="52" s="1"/>
  <c r="R296" i="52" s="1"/>
  <c r="S296" i="52" s="1"/>
  <c r="T296" i="52" s="1"/>
  <c r="U296" i="52" s="1"/>
  <c r="V296" i="52" s="1"/>
  <c r="W296" i="52" s="1"/>
  <c r="X296" i="52" s="1"/>
  <c r="Y296" i="52" s="1"/>
  <c r="Z296" i="52" s="1"/>
  <c r="AA296" i="52" s="1"/>
  <c r="AB296" i="52" s="1"/>
  <c r="AC296" i="52" s="1"/>
  <c r="AD296" i="52" s="1"/>
  <c r="AE296" i="52" s="1"/>
  <c r="AF296" i="52" s="1"/>
  <c r="AG296" i="52" s="1"/>
  <c r="AH296" i="52" s="1"/>
  <c r="AI296" i="52" s="1"/>
  <c r="AJ296" i="52" s="1"/>
  <c r="G294" i="52"/>
  <c r="H294" i="52" s="1"/>
  <c r="I294" i="52" s="1"/>
  <c r="J294" i="52" s="1"/>
  <c r="K294" i="52" s="1"/>
  <c r="L294" i="52" s="1"/>
  <c r="M294" i="52" s="1"/>
  <c r="N294" i="52" s="1"/>
  <c r="O294" i="52" s="1"/>
  <c r="P294" i="52" s="1"/>
  <c r="Q294" i="52" s="1"/>
  <c r="R294" i="52" s="1"/>
  <c r="S294" i="52" s="1"/>
  <c r="T294" i="52" s="1"/>
  <c r="U294" i="52" s="1"/>
  <c r="V294" i="52" s="1"/>
  <c r="W294" i="52" s="1"/>
  <c r="X294" i="52" s="1"/>
  <c r="Y294" i="52" s="1"/>
  <c r="Z294" i="52" s="1"/>
  <c r="AA294" i="52" s="1"/>
  <c r="AB294" i="52" s="1"/>
  <c r="AC294" i="52" s="1"/>
  <c r="AD294" i="52" s="1"/>
  <c r="AE294" i="52" s="1"/>
  <c r="AF294" i="52" s="1"/>
  <c r="AG294" i="52" s="1"/>
  <c r="AH294" i="52" s="1"/>
  <c r="AI294" i="52" s="1"/>
  <c r="AJ294" i="52" s="1"/>
  <c r="AK291" i="52"/>
  <c r="S291" i="52"/>
  <c r="R291" i="52"/>
  <c r="Q291" i="52"/>
  <c r="H291" i="52"/>
  <c r="G291" i="52"/>
  <c r="G292" i="52" s="1"/>
  <c r="H292" i="52" s="1"/>
  <c r="AK289" i="52"/>
  <c r="S289" i="52"/>
  <c r="R289" i="52"/>
  <c r="Q289" i="52"/>
  <c r="H289" i="52"/>
  <c r="G289" i="52"/>
  <c r="G290" i="52" s="1"/>
  <c r="AK287" i="52"/>
  <c r="S287" i="52"/>
  <c r="R287" i="52"/>
  <c r="Q287" i="52"/>
  <c r="H287" i="52"/>
  <c r="G287" i="52"/>
  <c r="G288" i="52" s="1"/>
  <c r="H288" i="52" s="1"/>
  <c r="I288" i="52" s="1"/>
  <c r="J288" i="52" s="1"/>
  <c r="K288" i="52" s="1"/>
  <c r="L288" i="52" s="1"/>
  <c r="M288" i="52" s="1"/>
  <c r="N288" i="52" s="1"/>
  <c r="O288" i="52" s="1"/>
  <c r="P288" i="52" s="1"/>
  <c r="AK285" i="52"/>
  <c r="S285" i="52"/>
  <c r="R285" i="52"/>
  <c r="Q285" i="52"/>
  <c r="H285" i="52"/>
  <c r="G285" i="52"/>
  <c r="G286" i="52" s="1"/>
  <c r="AK283" i="52"/>
  <c r="S283" i="52"/>
  <c r="R283" i="52"/>
  <c r="Q283" i="52"/>
  <c r="H283" i="52"/>
  <c r="G283" i="52"/>
  <c r="G284" i="52" s="1"/>
  <c r="AK281" i="52"/>
  <c r="S281" i="52"/>
  <c r="R281" i="52"/>
  <c r="Q281" i="52"/>
  <c r="H281" i="52"/>
  <c r="G281" i="52"/>
  <c r="G282" i="52" s="1"/>
  <c r="AK279" i="52"/>
  <c r="S279" i="52"/>
  <c r="R279" i="52"/>
  <c r="Q279" i="52"/>
  <c r="H279" i="52"/>
  <c r="G279" i="52"/>
  <c r="G280" i="52" s="1"/>
  <c r="H280" i="52" s="1"/>
  <c r="I280" i="52" s="1"/>
  <c r="J280" i="52" s="1"/>
  <c r="K280" i="52" s="1"/>
  <c r="L280" i="52" s="1"/>
  <c r="M280" i="52" s="1"/>
  <c r="N280" i="52" s="1"/>
  <c r="O280" i="52" s="1"/>
  <c r="P280" i="52" s="1"/>
  <c r="AK277" i="52"/>
  <c r="S277" i="52"/>
  <c r="R277" i="52"/>
  <c r="Q277" i="52"/>
  <c r="H277" i="52"/>
  <c r="G277" i="52"/>
  <c r="G278" i="52" s="1"/>
  <c r="AK275" i="52"/>
  <c r="S275" i="52"/>
  <c r="R275" i="52"/>
  <c r="Q275" i="52"/>
  <c r="H275" i="52"/>
  <c r="G275" i="52"/>
  <c r="G276" i="52" s="1"/>
  <c r="H276" i="52" s="1"/>
  <c r="I276" i="52" s="1"/>
  <c r="J276" i="52" s="1"/>
  <c r="K276" i="52" s="1"/>
  <c r="L276" i="52" s="1"/>
  <c r="M276" i="52" s="1"/>
  <c r="N276" i="52" s="1"/>
  <c r="O276" i="52" s="1"/>
  <c r="P276" i="52" s="1"/>
  <c r="AK273" i="52"/>
  <c r="S273" i="52"/>
  <c r="R273" i="52"/>
  <c r="Q273" i="52"/>
  <c r="H273" i="52"/>
  <c r="G273" i="52"/>
  <c r="G274" i="52" s="1"/>
  <c r="AK271" i="52"/>
  <c r="S271" i="52"/>
  <c r="R271" i="52"/>
  <c r="Q271" i="52"/>
  <c r="H271" i="52"/>
  <c r="G271" i="52"/>
  <c r="G272" i="52" s="1"/>
  <c r="AK269" i="52"/>
  <c r="S269" i="52"/>
  <c r="R269" i="52"/>
  <c r="Q269" i="52"/>
  <c r="H269" i="52"/>
  <c r="G269" i="52"/>
  <c r="G270" i="52" s="1"/>
  <c r="AK267" i="52"/>
  <c r="S267" i="52"/>
  <c r="R267" i="52"/>
  <c r="Q267" i="52"/>
  <c r="H267" i="52"/>
  <c r="G267" i="52"/>
  <c r="AK265" i="52"/>
  <c r="S265" i="52"/>
  <c r="R265" i="52"/>
  <c r="Q265" i="52"/>
  <c r="H265" i="52"/>
  <c r="G265" i="52"/>
  <c r="G266" i="52" s="1"/>
  <c r="AK263" i="52"/>
  <c r="S263" i="52"/>
  <c r="R263" i="52"/>
  <c r="Q263" i="52"/>
  <c r="H263" i="52"/>
  <c r="G263" i="52"/>
  <c r="AK261" i="52"/>
  <c r="S261" i="52"/>
  <c r="R261" i="52"/>
  <c r="Q261" i="52"/>
  <c r="H261" i="52"/>
  <c r="G261" i="52"/>
  <c r="G262" i="52" s="1"/>
  <c r="AK259" i="52"/>
  <c r="S259" i="52"/>
  <c r="R259" i="52"/>
  <c r="Q259" i="52"/>
  <c r="H259" i="52"/>
  <c r="G259" i="52"/>
  <c r="G260" i="52" s="1"/>
  <c r="H260" i="52" s="1"/>
  <c r="I260" i="52" s="1"/>
  <c r="J260" i="52" s="1"/>
  <c r="K260" i="52" s="1"/>
  <c r="L260" i="52" s="1"/>
  <c r="M260" i="52" s="1"/>
  <c r="N260" i="52" s="1"/>
  <c r="O260" i="52" s="1"/>
  <c r="P260" i="52" s="1"/>
  <c r="AK257" i="52"/>
  <c r="S257" i="52"/>
  <c r="R257" i="52"/>
  <c r="Q257" i="52"/>
  <c r="H257" i="52"/>
  <c r="G257" i="52"/>
  <c r="G258" i="52" s="1"/>
  <c r="AK255" i="52"/>
  <c r="S255" i="52"/>
  <c r="R255" i="52"/>
  <c r="Q255" i="52"/>
  <c r="H255" i="52"/>
  <c r="G255" i="52"/>
  <c r="AK253" i="52"/>
  <c r="S253" i="52"/>
  <c r="R253" i="52"/>
  <c r="Q253" i="52"/>
  <c r="H253" i="52"/>
  <c r="G253" i="52"/>
  <c r="G254" i="52" s="1"/>
  <c r="AK251" i="52"/>
  <c r="S251" i="52"/>
  <c r="R251" i="52"/>
  <c r="Q251" i="52"/>
  <c r="H251" i="52"/>
  <c r="G251" i="52"/>
  <c r="AK249" i="52"/>
  <c r="S249" i="52"/>
  <c r="R249" i="52"/>
  <c r="Q249" i="52"/>
  <c r="H249" i="52"/>
  <c r="G249" i="52"/>
  <c r="G250" i="52" s="1"/>
  <c r="AK247" i="52"/>
  <c r="S247" i="52"/>
  <c r="R247" i="52"/>
  <c r="Q247" i="52"/>
  <c r="H247" i="52"/>
  <c r="G247" i="52"/>
  <c r="AK245" i="52"/>
  <c r="S245" i="52"/>
  <c r="R245" i="52"/>
  <c r="Q245" i="52"/>
  <c r="H245" i="52"/>
  <c r="G245" i="52"/>
  <c r="G246" i="52" s="1"/>
  <c r="AK243" i="52"/>
  <c r="S243" i="52"/>
  <c r="R243" i="52"/>
  <c r="Q243" i="52"/>
  <c r="H243" i="52"/>
  <c r="G243" i="52"/>
  <c r="G244" i="52" s="1"/>
  <c r="AK241" i="52"/>
  <c r="S241" i="52"/>
  <c r="R241" i="52"/>
  <c r="Q241" i="52"/>
  <c r="H241" i="52"/>
  <c r="G242" i="52"/>
  <c r="AK239" i="52"/>
  <c r="S239" i="52"/>
  <c r="R239" i="52"/>
  <c r="Q239" i="52"/>
  <c r="G240" i="52"/>
  <c r="AK237" i="52"/>
  <c r="S237" i="52"/>
  <c r="R237" i="52"/>
  <c r="Q237" i="52"/>
  <c r="H237" i="52"/>
  <c r="G237" i="52"/>
  <c r="G238" i="52" s="1"/>
  <c r="AK235" i="52"/>
  <c r="S235" i="52"/>
  <c r="R235" i="52"/>
  <c r="Q235" i="52"/>
  <c r="H235" i="52"/>
  <c r="G236" i="52"/>
  <c r="G234" i="52"/>
  <c r="G232" i="52"/>
  <c r="H230" i="52"/>
  <c r="F227" i="52"/>
  <c r="G228" i="52" s="1"/>
  <c r="AK223" i="52"/>
  <c r="S223" i="52"/>
  <c r="R223" i="52"/>
  <c r="Q223" i="52"/>
  <c r="H223" i="52"/>
  <c r="G223" i="52"/>
  <c r="G224" i="52" s="1"/>
  <c r="AK221" i="52"/>
  <c r="R221" i="52"/>
  <c r="Q221" i="52"/>
  <c r="H221" i="52"/>
  <c r="G221" i="52"/>
  <c r="G222" i="52" s="1"/>
  <c r="AK219" i="52"/>
  <c r="S219" i="52"/>
  <c r="R219" i="52"/>
  <c r="Q219" i="52"/>
  <c r="H219" i="52"/>
  <c r="G219" i="52"/>
  <c r="G220" i="52" s="1"/>
  <c r="AK217" i="52"/>
  <c r="R217" i="52"/>
  <c r="Q217" i="52"/>
  <c r="G217" i="52"/>
  <c r="G218" i="52" s="1"/>
  <c r="AK215" i="52"/>
  <c r="S215" i="52"/>
  <c r="R215" i="52"/>
  <c r="Q215" i="52"/>
  <c r="H215" i="52"/>
  <c r="G215" i="52"/>
  <c r="G216" i="52" s="1"/>
  <c r="F215" i="52"/>
  <c r="F213" i="52"/>
  <c r="S211" i="52"/>
  <c r="R211" i="52"/>
  <c r="Q211" i="52"/>
  <c r="F211" i="52"/>
  <c r="AK209" i="52"/>
  <c r="S209" i="52"/>
  <c r="R209" i="52"/>
  <c r="Q209" i="52"/>
  <c r="G209" i="52"/>
  <c r="AK207" i="52"/>
  <c r="S207" i="52"/>
  <c r="R207" i="52"/>
  <c r="Q207" i="52"/>
  <c r="G207" i="52"/>
  <c r="G208" i="52" s="1"/>
  <c r="AK205" i="52"/>
  <c r="S205" i="52"/>
  <c r="R205" i="52"/>
  <c r="Q205" i="52"/>
  <c r="G205" i="52"/>
  <c r="AK203" i="52"/>
  <c r="S203" i="52"/>
  <c r="R203" i="52"/>
  <c r="Q203" i="52"/>
  <c r="H203" i="52"/>
  <c r="G203" i="52"/>
  <c r="G204" i="52" s="1"/>
  <c r="F203" i="52"/>
  <c r="AK201" i="52"/>
  <c r="S201" i="52"/>
  <c r="R201" i="52"/>
  <c r="Q201" i="52"/>
  <c r="H201" i="52"/>
  <c r="G201" i="52"/>
  <c r="G202" i="52" s="1"/>
  <c r="F201" i="52"/>
  <c r="AK199" i="52"/>
  <c r="S199" i="52"/>
  <c r="R199" i="52"/>
  <c r="Q199" i="52"/>
  <c r="H199" i="52"/>
  <c r="G199" i="52"/>
  <c r="G200" i="52" s="1"/>
  <c r="F199" i="52"/>
  <c r="AK197" i="52"/>
  <c r="S197" i="52"/>
  <c r="R197" i="52"/>
  <c r="Q197" i="52"/>
  <c r="G197" i="52"/>
  <c r="G198" i="52" s="1"/>
  <c r="AK195" i="52"/>
  <c r="S195" i="52"/>
  <c r="R195" i="52"/>
  <c r="Q195" i="52"/>
  <c r="G195" i="52"/>
  <c r="G196" i="52" s="1"/>
  <c r="AK193" i="52"/>
  <c r="S193" i="52"/>
  <c r="R193" i="52"/>
  <c r="Q193" i="52"/>
  <c r="G193" i="52"/>
  <c r="G194" i="52" s="1"/>
  <c r="AK191" i="52"/>
  <c r="R191" i="52"/>
  <c r="Q191" i="52"/>
  <c r="H191" i="52"/>
  <c r="G191" i="52"/>
  <c r="G192" i="52" s="1"/>
  <c r="AK189" i="52"/>
  <c r="Q189" i="52"/>
  <c r="H189" i="52"/>
  <c r="G189" i="52"/>
  <c r="G190" i="52" s="1"/>
  <c r="AK187" i="52"/>
  <c r="S187" i="52"/>
  <c r="R187" i="52"/>
  <c r="Q187" i="52"/>
  <c r="H187" i="52"/>
  <c r="G187" i="52"/>
  <c r="G188" i="52" s="1"/>
  <c r="AK185" i="52"/>
  <c r="S185" i="52"/>
  <c r="R185" i="52"/>
  <c r="Q185" i="52"/>
  <c r="H185" i="52"/>
  <c r="G185" i="52"/>
  <c r="G186" i="52" s="1"/>
  <c r="H186" i="52" s="1"/>
  <c r="I186" i="52" s="1"/>
  <c r="J186" i="52" s="1"/>
  <c r="K186" i="52" s="1"/>
  <c r="L186" i="52" s="1"/>
  <c r="M186" i="52" s="1"/>
  <c r="AK183" i="52"/>
  <c r="S183" i="52"/>
  <c r="R183" i="52"/>
  <c r="Q183" i="52"/>
  <c r="H183" i="52"/>
  <c r="G183" i="52"/>
  <c r="G184" i="52" s="1"/>
  <c r="AK181" i="52"/>
  <c r="S181" i="52"/>
  <c r="R181" i="52"/>
  <c r="Q181" i="52"/>
  <c r="H181" i="52"/>
  <c r="G181" i="52"/>
  <c r="G182" i="52" s="1"/>
  <c r="H182" i="52" s="1"/>
  <c r="I182" i="52" s="1"/>
  <c r="J182" i="52" s="1"/>
  <c r="K182" i="52" s="1"/>
  <c r="L182" i="52" s="1"/>
  <c r="M182" i="52" s="1"/>
  <c r="N182" i="52" s="1"/>
  <c r="O182" i="52" s="1"/>
  <c r="P182" i="52" s="1"/>
  <c r="AK179" i="52"/>
  <c r="R179" i="52"/>
  <c r="Q179" i="52"/>
  <c r="H179" i="52"/>
  <c r="G179" i="52"/>
  <c r="AK177" i="52"/>
  <c r="Q177" i="52"/>
  <c r="H177" i="52"/>
  <c r="G177" i="52"/>
  <c r="G178" i="52" s="1"/>
  <c r="H178" i="52" s="1"/>
  <c r="I178" i="52" s="1"/>
  <c r="J178" i="52" s="1"/>
  <c r="K178" i="52" s="1"/>
  <c r="L178" i="52" s="1"/>
  <c r="M178" i="52" s="1"/>
  <c r="N178" i="52" s="1"/>
  <c r="O178" i="52" s="1"/>
  <c r="P178" i="52" s="1"/>
  <c r="AK175" i="52"/>
  <c r="S175" i="52"/>
  <c r="R175" i="52"/>
  <c r="Q175" i="52"/>
  <c r="H175" i="52"/>
  <c r="G175" i="52"/>
  <c r="G176" i="52" s="1"/>
  <c r="AK173" i="52"/>
  <c r="S173" i="52"/>
  <c r="R173" i="52"/>
  <c r="Q173" i="52"/>
  <c r="H173" i="52"/>
  <c r="G173" i="52"/>
  <c r="G174" i="52" s="1"/>
  <c r="AK171" i="52"/>
  <c r="S171" i="52"/>
  <c r="R171" i="52"/>
  <c r="Q171" i="52"/>
  <c r="H171" i="52"/>
  <c r="G171" i="52"/>
  <c r="G172" i="52" s="1"/>
  <c r="AK169" i="52"/>
  <c r="S169" i="52"/>
  <c r="R169" i="52"/>
  <c r="Q169" i="52"/>
  <c r="H169" i="52"/>
  <c r="G169" i="52"/>
  <c r="G170" i="52" s="1"/>
  <c r="G168" i="52"/>
  <c r="G166" i="52"/>
  <c r="H166" i="52" s="1"/>
  <c r="G164" i="52"/>
  <c r="H164" i="52" s="1"/>
  <c r="G161" i="52"/>
  <c r="G162" i="52" s="1"/>
  <c r="H162" i="52" s="1"/>
  <c r="I162" i="52" s="1"/>
  <c r="J162" i="52" s="1"/>
  <c r="K162" i="52" s="1"/>
  <c r="L162" i="52" s="1"/>
  <c r="M162" i="52" s="1"/>
  <c r="N162" i="52" s="1"/>
  <c r="O162" i="52" s="1"/>
  <c r="P162" i="52" s="1"/>
  <c r="Q162" i="52" s="1"/>
  <c r="R162" i="52" s="1"/>
  <c r="S162" i="52" s="1"/>
  <c r="T162" i="52" s="1"/>
  <c r="U162" i="52" s="1"/>
  <c r="V162" i="52" s="1"/>
  <c r="W162" i="52" s="1"/>
  <c r="X162" i="52" s="1"/>
  <c r="Y162" i="52" s="1"/>
  <c r="G160" i="52"/>
  <c r="H160" i="52" s="1"/>
  <c r="I160" i="52" s="1"/>
  <c r="J160" i="52" s="1"/>
  <c r="K160" i="52" s="1"/>
  <c r="L160" i="52" s="1"/>
  <c r="M160" i="52" s="1"/>
  <c r="N160" i="52" s="1"/>
  <c r="O160" i="52" s="1"/>
  <c r="P160" i="52" s="1"/>
  <c r="Q160" i="52" s="1"/>
  <c r="R160" i="52" s="1"/>
  <c r="S160" i="52" s="1"/>
  <c r="T160" i="52" s="1"/>
  <c r="U160" i="52" s="1"/>
  <c r="V160" i="52" s="1"/>
  <c r="W160" i="52" s="1"/>
  <c r="X160" i="52" s="1"/>
  <c r="Y160" i="52" s="1"/>
  <c r="G158" i="52"/>
  <c r="H158" i="52" s="1"/>
  <c r="G156" i="52"/>
  <c r="H156" i="52" s="1"/>
  <c r="I156" i="52" s="1"/>
  <c r="J156" i="52" s="1"/>
  <c r="K156" i="52" s="1"/>
  <c r="L156" i="52" s="1"/>
  <c r="M156" i="52" s="1"/>
  <c r="N156" i="52" s="1"/>
  <c r="O156" i="52" s="1"/>
  <c r="P156" i="52" s="1"/>
  <c r="Q156" i="52" s="1"/>
  <c r="R156" i="52" s="1"/>
  <c r="S156" i="52" s="1"/>
  <c r="T156" i="52" s="1"/>
  <c r="U156" i="52" s="1"/>
  <c r="V156" i="52" s="1"/>
  <c r="W156" i="52" s="1"/>
  <c r="X156" i="52" s="1"/>
  <c r="Y156" i="52" s="1"/>
  <c r="G154" i="52"/>
  <c r="H154" i="52" s="1"/>
  <c r="I154" i="52" s="1"/>
  <c r="J154" i="52" s="1"/>
  <c r="K154" i="52" s="1"/>
  <c r="L154" i="52" s="1"/>
  <c r="M154" i="52" s="1"/>
  <c r="N154" i="52" s="1"/>
  <c r="O154" i="52" s="1"/>
  <c r="P154" i="52" s="1"/>
  <c r="Q154" i="52" s="1"/>
  <c r="R154" i="52" s="1"/>
  <c r="S154" i="52" s="1"/>
  <c r="T154" i="52" s="1"/>
  <c r="U154" i="52" s="1"/>
  <c r="V154" i="52" s="1"/>
  <c r="W154" i="52" s="1"/>
  <c r="X154" i="52" s="1"/>
  <c r="Y154" i="52" s="1"/>
  <c r="AK152" i="52"/>
  <c r="AK128" i="52"/>
  <c r="AK124" i="52"/>
  <c r="AK118" i="52"/>
  <c r="AK116" i="52"/>
  <c r="AK114" i="52"/>
  <c r="AK112" i="52"/>
  <c r="AK108" i="52"/>
  <c r="AK106" i="52"/>
  <c r="AK104" i="52"/>
  <c r="AK102" i="52"/>
  <c r="AK98" i="52"/>
  <c r="AK96" i="52"/>
  <c r="AK68" i="52"/>
  <c r="AK56" i="52"/>
  <c r="AK54" i="52"/>
  <c r="H213" i="52"/>
  <c r="G213" i="52"/>
  <c r="G214" i="52" s="1"/>
  <c r="AK43" i="52"/>
  <c r="AK41" i="52"/>
  <c r="AK39" i="52"/>
  <c r="I3" i="52"/>
  <c r="AF315" i="56" l="1"/>
  <c r="AD315" i="56"/>
  <c r="W315" i="56"/>
  <c r="O315" i="56"/>
  <c r="AG315" i="56"/>
  <c r="M315" i="56"/>
  <c r="AK315" i="56"/>
  <c r="G242" i="56"/>
  <c r="H242" i="56" s="1"/>
  <c r="I242" i="56" s="1"/>
  <c r="J242" i="56" s="1"/>
  <c r="K242" i="56" s="1"/>
  <c r="L242" i="56" s="1"/>
  <c r="M242" i="56" s="1"/>
  <c r="N242" i="56" s="1"/>
  <c r="O242" i="56" s="1"/>
  <c r="P242" i="56" s="1"/>
  <c r="Q242" i="56" s="1"/>
  <c r="R242" i="56" s="1"/>
  <c r="S242" i="56" s="1"/>
  <c r="T242" i="56" s="1"/>
  <c r="U242" i="56" s="1"/>
  <c r="V242" i="56" s="1"/>
  <c r="W242" i="56" s="1"/>
  <c r="X242" i="56" s="1"/>
  <c r="Y242" i="56" s="1"/>
  <c r="Z242" i="56" s="1"/>
  <c r="AA242" i="56" s="1"/>
  <c r="AB242" i="56" s="1"/>
  <c r="AC242" i="56" s="1"/>
  <c r="AD242" i="56" s="1"/>
  <c r="AE242" i="56" s="1"/>
  <c r="AF242" i="56" s="1"/>
  <c r="AG242" i="56" s="1"/>
  <c r="AH242" i="56" s="1"/>
  <c r="AI242" i="56" s="1"/>
  <c r="AJ242" i="56" s="1"/>
  <c r="AK242" i="56" s="1"/>
  <c r="G315" i="56"/>
  <c r="G316" i="56" s="1"/>
  <c r="H316" i="56" s="1"/>
  <c r="G236" i="54"/>
  <c r="G315" i="54"/>
  <c r="G240" i="56"/>
  <c r="H240" i="56" s="1"/>
  <c r="I240" i="56" s="1"/>
  <c r="AO163" i="55"/>
  <c r="AJ216" i="55"/>
  <c r="AK216" i="55" s="1"/>
  <c r="G170" i="56"/>
  <c r="H170" i="56" s="1"/>
  <c r="I170" i="56" s="1"/>
  <c r="J170" i="56" s="1"/>
  <c r="K170" i="56" s="1"/>
  <c r="L170" i="56" s="1"/>
  <c r="M170" i="56" s="1"/>
  <c r="N170" i="56" s="1"/>
  <c r="O170" i="56" s="1"/>
  <c r="P170" i="56" s="1"/>
  <c r="Q170" i="56" s="1"/>
  <c r="R170" i="56" s="1"/>
  <c r="S170" i="56" s="1"/>
  <c r="H262" i="56"/>
  <c r="H232" i="56"/>
  <c r="I232" i="56" s="1"/>
  <c r="J232" i="56" s="1"/>
  <c r="K232" i="56" s="1"/>
  <c r="L232" i="56" s="1"/>
  <c r="M232" i="56" s="1"/>
  <c r="N232" i="56" s="1"/>
  <c r="O232" i="56" s="1"/>
  <c r="P232" i="56" s="1"/>
  <c r="Q232" i="56" s="1"/>
  <c r="R232" i="56" s="1"/>
  <c r="S232" i="56" s="1"/>
  <c r="T232" i="56" s="1"/>
  <c r="U232" i="56" s="1"/>
  <c r="V232" i="56" s="1"/>
  <c r="W232" i="56" s="1"/>
  <c r="X232" i="56" s="1"/>
  <c r="Y232" i="56" s="1"/>
  <c r="Z232" i="56" s="1"/>
  <c r="AA232" i="56" s="1"/>
  <c r="AB232" i="56" s="1"/>
  <c r="AC232" i="56" s="1"/>
  <c r="AD232" i="56" s="1"/>
  <c r="AE232" i="56" s="1"/>
  <c r="AF232" i="56" s="1"/>
  <c r="AG232" i="56" s="1"/>
  <c r="AH232" i="56" s="1"/>
  <c r="AI232" i="56" s="1"/>
  <c r="AJ232" i="56" s="1"/>
  <c r="AK232" i="56" s="1"/>
  <c r="J222" i="56"/>
  <c r="I172" i="56"/>
  <c r="J172" i="56" s="1"/>
  <c r="K172" i="56" s="1"/>
  <c r="L172" i="56" s="1"/>
  <c r="M172" i="56" s="1"/>
  <c r="N172" i="56" s="1"/>
  <c r="O172" i="56" s="1"/>
  <c r="P172" i="56" s="1"/>
  <c r="Q172" i="56" s="1"/>
  <c r="R172" i="56" s="1"/>
  <c r="S172" i="56" s="1"/>
  <c r="T172" i="56" s="1"/>
  <c r="H184" i="56"/>
  <c r="I184" i="56" s="1"/>
  <c r="J184" i="56" s="1"/>
  <c r="K184" i="56" s="1"/>
  <c r="L184" i="56" s="1"/>
  <c r="M184" i="56" s="1"/>
  <c r="N184" i="56" s="1"/>
  <c r="O184" i="56" s="1"/>
  <c r="P184" i="56" s="1"/>
  <c r="Q184" i="56" s="1"/>
  <c r="R184" i="56" s="1"/>
  <c r="S184" i="56" s="1"/>
  <c r="T184" i="56" s="1"/>
  <c r="U184" i="56" s="1"/>
  <c r="V184" i="56" s="1"/>
  <c r="W184" i="56" s="1"/>
  <c r="X184" i="56" s="1"/>
  <c r="Y184" i="56" s="1"/>
  <c r="Z184" i="56" s="1"/>
  <c r="AA184" i="56" s="1"/>
  <c r="AB184" i="56" s="1"/>
  <c r="AC184" i="56" s="1"/>
  <c r="AD184" i="56" s="1"/>
  <c r="AE184" i="56" s="1"/>
  <c r="AF184" i="56" s="1"/>
  <c r="AG184" i="56" s="1"/>
  <c r="AH184" i="56" s="1"/>
  <c r="AI184" i="56" s="1"/>
  <c r="AJ184" i="56" s="1"/>
  <c r="AK184" i="56" s="1"/>
  <c r="H208" i="56"/>
  <c r="I208" i="56" s="1"/>
  <c r="J208" i="56" s="1"/>
  <c r="K208" i="56" s="1"/>
  <c r="L208" i="56" s="1"/>
  <c r="M208" i="56" s="1"/>
  <c r="N208" i="56" s="1"/>
  <c r="O208" i="56" s="1"/>
  <c r="P208" i="56" s="1"/>
  <c r="Q208" i="56" s="1"/>
  <c r="R208" i="56" s="1"/>
  <c r="AO127" i="56"/>
  <c r="H190" i="56"/>
  <c r="I190" i="56" s="1"/>
  <c r="J190" i="56" s="1"/>
  <c r="K190" i="56" s="1"/>
  <c r="L190" i="56" s="1"/>
  <c r="M190" i="56" s="1"/>
  <c r="N190" i="56" s="1"/>
  <c r="O190" i="56" s="1"/>
  <c r="P190" i="56" s="1"/>
  <c r="Q190" i="56" s="1"/>
  <c r="AJ280" i="55"/>
  <c r="AK280" i="55" s="1"/>
  <c r="AJ200" i="55"/>
  <c r="AK200" i="55" s="1"/>
  <c r="AJ246" i="55"/>
  <c r="V229" i="54"/>
  <c r="V230" i="54" s="1"/>
  <c r="W230" i="54" s="1"/>
  <c r="X230" i="54" s="1"/>
  <c r="Y230" i="54" s="1"/>
  <c r="Z230" i="54" s="1"/>
  <c r="AA230" i="54" s="1"/>
  <c r="AB230" i="54" s="1"/>
  <c r="AC230" i="54" s="1"/>
  <c r="AD230" i="54" s="1"/>
  <c r="AE230" i="54" s="1"/>
  <c r="AF230" i="54" s="1"/>
  <c r="AG230" i="54" s="1"/>
  <c r="AH230" i="54" s="1"/>
  <c r="AI230" i="54" s="1"/>
  <c r="AJ230" i="54" s="1"/>
  <c r="AK230" i="54" s="1"/>
  <c r="V225" i="54"/>
  <c r="V226" i="54" s="1"/>
  <c r="W226" i="54" s="1"/>
  <c r="X226" i="54" s="1"/>
  <c r="Y226" i="54" s="1"/>
  <c r="Z226" i="54" s="1"/>
  <c r="AA226" i="54" s="1"/>
  <c r="AB226" i="54" s="1"/>
  <c r="AC226" i="54" s="1"/>
  <c r="AD226" i="54" s="1"/>
  <c r="AE226" i="54" s="1"/>
  <c r="AF226" i="54" s="1"/>
  <c r="AG226" i="54" s="1"/>
  <c r="AH226" i="54" s="1"/>
  <c r="AI226" i="54" s="1"/>
  <c r="AJ226" i="54" s="1"/>
  <c r="AK226" i="54" s="1"/>
  <c r="AM167" i="54"/>
  <c r="AP167" i="54" s="1"/>
  <c r="AO163" i="54"/>
  <c r="AL303" i="54"/>
  <c r="AL305" i="54"/>
  <c r="T304" i="54"/>
  <c r="U304" i="54" s="1"/>
  <c r="V304" i="54" s="1"/>
  <c r="W304" i="54" s="1"/>
  <c r="X304" i="54" s="1"/>
  <c r="Y304" i="54" s="1"/>
  <c r="Z304" i="54" s="1"/>
  <c r="AA304" i="54" s="1"/>
  <c r="AB304" i="54" s="1"/>
  <c r="AC304" i="54" s="1"/>
  <c r="AD304" i="54" s="1"/>
  <c r="AE304" i="54" s="1"/>
  <c r="AF304" i="54" s="1"/>
  <c r="AG304" i="54" s="1"/>
  <c r="AH304" i="54" s="1"/>
  <c r="AI304" i="54" s="1"/>
  <c r="AJ304" i="54" s="1"/>
  <c r="AK304" i="54" s="1"/>
  <c r="AO155" i="54"/>
  <c r="AO295" i="54"/>
  <c r="AJ250" i="55"/>
  <c r="AK250" i="55" s="1"/>
  <c r="AL249" i="55" s="1"/>
  <c r="AO249" i="55" s="1"/>
  <c r="I254" i="54"/>
  <c r="H252" i="54"/>
  <c r="I252" i="54" s="1"/>
  <c r="J252" i="54" s="1"/>
  <c r="K252" i="54" s="1"/>
  <c r="L252" i="54" s="1"/>
  <c r="M252" i="54" s="1"/>
  <c r="N252" i="54" s="1"/>
  <c r="O252" i="54" s="1"/>
  <c r="P252" i="54" s="1"/>
  <c r="Q252" i="54" s="1"/>
  <c r="R252" i="54" s="1"/>
  <c r="S252" i="54" s="1"/>
  <c r="T252" i="54" s="1"/>
  <c r="U252" i="54" s="1"/>
  <c r="V252" i="54" s="1"/>
  <c r="W252" i="54" s="1"/>
  <c r="X252" i="54" s="1"/>
  <c r="Y252" i="54" s="1"/>
  <c r="Z252" i="54" s="1"/>
  <c r="AA252" i="54" s="1"/>
  <c r="AB252" i="54" s="1"/>
  <c r="AC252" i="54" s="1"/>
  <c r="AD252" i="54" s="1"/>
  <c r="AE252" i="54" s="1"/>
  <c r="AF252" i="54" s="1"/>
  <c r="AG252" i="54" s="1"/>
  <c r="AH252" i="54" s="1"/>
  <c r="AI252" i="54" s="1"/>
  <c r="AJ252" i="54" s="1"/>
  <c r="AK252" i="54" s="1"/>
  <c r="H246" i="54"/>
  <c r="I246" i="54" s="1"/>
  <c r="J246" i="54" s="1"/>
  <c r="K246" i="54" s="1"/>
  <c r="L246" i="54" s="1"/>
  <c r="M246" i="54" s="1"/>
  <c r="N246" i="54" s="1"/>
  <c r="O246" i="54" s="1"/>
  <c r="P246" i="54" s="1"/>
  <c r="Q246" i="54" s="1"/>
  <c r="R246" i="54" s="1"/>
  <c r="S246" i="54" s="1"/>
  <c r="T246" i="54" s="1"/>
  <c r="U246" i="54" s="1"/>
  <c r="V246" i="54" s="1"/>
  <c r="W246" i="54" s="1"/>
  <c r="X246" i="54" s="1"/>
  <c r="Y246" i="54" s="1"/>
  <c r="Z246" i="54" s="1"/>
  <c r="AA246" i="54" s="1"/>
  <c r="AB246" i="54" s="1"/>
  <c r="AC246" i="54" s="1"/>
  <c r="AD246" i="54" s="1"/>
  <c r="AE246" i="54" s="1"/>
  <c r="AF246" i="54" s="1"/>
  <c r="AG246" i="54" s="1"/>
  <c r="AH246" i="54" s="1"/>
  <c r="AI246" i="54" s="1"/>
  <c r="AJ246" i="54" s="1"/>
  <c r="H266" i="54"/>
  <c r="I266" i="54" s="1"/>
  <c r="J266" i="54" s="1"/>
  <c r="K266" i="54" s="1"/>
  <c r="L266" i="54" s="1"/>
  <c r="M266" i="54" s="1"/>
  <c r="N266" i="54" s="1"/>
  <c r="O266" i="54" s="1"/>
  <c r="P266" i="54" s="1"/>
  <c r="Q266" i="54" s="1"/>
  <c r="R266" i="54" s="1"/>
  <c r="S266" i="54" s="1"/>
  <c r="T266" i="54" s="1"/>
  <c r="U266" i="54" s="1"/>
  <c r="V266" i="54" s="1"/>
  <c r="W266" i="54" s="1"/>
  <c r="X266" i="54" s="1"/>
  <c r="Y266" i="54" s="1"/>
  <c r="Z266" i="54" s="1"/>
  <c r="AA266" i="54" s="1"/>
  <c r="AB266" i="54" s="1"/>
  <c r="AC266" i="54" s="1"/>
  <c r="AD266" i="54" s="1"/>
  <c r="AE266" i="54" s="1"/>
  <c r="AF266" i="54" s="1"/>
  <c r="AG266" i="54" s="1"/>
  <c r="AH266" i="54" s="1"/>
  <c r="AI266" i="54" s="1"/>
  <c r="H270" i="54"/>
  <c r="H272" i="54"/>
  <c r="I272" i="54" s="1"/>
  <c r="J272" i="54" s="1"/>
  <c r="K272" i="54" s="1"/>
  <c r="L272" i="54" s="1"/>
  <c r="M272" i="54" s="1"/>
  <c r="N272" i="54" s="1"/>
  <c r="O272" i="54" s="1"/>
  <c r="P272" i="54" s="1"/>
  <c r="Q272" i="54" s="1"/>
  <c r="R272" i="54" s="1"/>
  <c r="S272" i="54" s="1"/>
  <c r="T272" i="54" s="1"/>
  <c r="I208" i="54"/>
  <c r="AO123" i="54"/>
  <c r="H194" i="54"/>
  <c r="I194" i="54" s="1"/>
  <c r="J194" i="54" s="1"/>
  <c r="K194" i="54" s="1"/>
  <c r="L194" i="54" s="1"/>
  <c r="M194" i="54" s="1"/>
  <c r="N194" i="54" s="1"/>
  <c r="O194" i="54" s="1"/>
  <c r="P194" i="54" s="1"/>
  <c r="H198" i="54"/>
  <c r="I198" i="54" s="1"/>
  <c r="J198" i="54" s="1"/>
  <c r="K198" i="54" s="1"/>
  <c r="L198" i="54" s="1"/>
  <c r="M198" i="54" s="1"/>
  <c r="N198" i="54" s="1"/>
  <c r="O198" i="54" s="1"/>
  <c r="P198" i="54" s="1"/>
  <c r="Q198" i="54" s="1"/>
  <c r="R198" i="54" s="1"/>
  <c r="H206" i="54"/>
  <c r="I206" i="54" s="1"/>
  <c r="J206" i="54" s="1"/>
  <c r="K206" i="54" s="1"/>
  <c r="L206" i="54" s="1"/>
  <c r="M206" i="54" s="1"/>
  <c r="N206" i="54" s="1"/>
  <c r="O206" i="54" s="1"/>
  <c r="P206" i="54" s="1"/>
  <c r="H216" i="54"/>
  <c r="I216" i="54" s="1"/>
  <c r="J290" i="54"/>
  <c r="K290" i="54" s="1"/>
  <c r="L290" i="54" s="1"/>
  <c r="M290" i="54" s="1"/>
  <c r="N290" i="54" s="1"/>
  <c r="O290" i="54" s="1"/>
  <c r="P290" i="54" s="1"/>
  <c r="Q290" i="54" s="1"/>
  <c r="R290" i="54" s="1"/>
  <c r="S290" i="54" s="1"/>
  <c r="T290" i="54" s="1"/>
  <c r="U290" i="54" s="1"/>
  <c r="V290" i="54" s="1"/>
  <c r="W290" i="54" s="1"/>
  <c r="X290" i="54" s="1"/>
  <c r="Y290" i="54" s="1"/>
  <c r="Z290" i="54" s="1"/>
  <c r="AA290" i="54" s="1"/>
  <c r="AB290" i="54" s="1"/>
  <c r="AC290" i="54" s="1"/>
  <c r="AD290" i="54" s="1"/>
  <c r="AE290" i="54" s="1"/>
  <c r="AF290" i="54" s="1"/>
  <c r="AG290" i="54" s="1"/>
  <c r="AH290" i="54" s="1"/>
  <c r="AI290" i="54" s="1"/>
  <c r="AJ290" i="54" s="1"/>
  <c r="AK290" i="54" s="1"/>
  <c r="AL289" i="54" s="1"/>
  <c r="AM289" i="54" s="1"/>
  <c r="AP289" i="54" s="1"/>
  <c r="H276" i="54"/>
  <c r="I276" i="54" s="1"/>
  <c r="J276" i="54" s="1"/>
  <c r="K276" i="54" s="1"/>
  <c r="L276" i="54" s="1"/>
  <c r="M276" i="54" s="1"/>
  <c r="N276" i="54" s="1"/>
  <c r="O276" i="54" s="1"/>
  <c r="P276" i="54" s="1"/>
  <c r="Q276" i="54" s="1"/>
  <c r="R276" i="54" s="1"/>
  <c r="S276" i="54" s="1"/>
  <c r="T276" i="54" s="1"/>
  <c r="U276" i="54" s="1"/>
  <c r="V276" i="54" s="1"/>
  <c r="H248" i="54"/>
  <c r="I248" i="54" s="1"/>
  <c r="J248" i="54" s="1"/>
  <c r="K248" i="54" s="1"/>
  <c r="L248" i="54" s="1"/>
  <c r="M248" i="54" s="1"/>
  <c r="N248" i="54" s="1"/>
  <c r="O248" i="54" s="1"/>
  <c r="P248" i="54" s="1"/>
  <c r="Q248" i="54" s="1"/>
  <c r="R248" i="54" s="1"/>
  <c r="S248" i="54" s="1"/>
  <c r="T248" i="54" s="1"/>
  <c r="U248" i="54" s="1"/>
  <c r="V248" i="54" s="1"/>
  <c r="W248" i="54" s="1"/>
  <c r="X248" i="54" s="1"/>
  <c r="Y248" i="54" s="1"/>
  <c r="Z248" i="54" s="1"/>
  <c r="AA248" i="54" s="1"/>
  <c r="AB248" i="54" s="1"/>
  <c r="AC248" i="54" s="1"/>
  <c r="AD248" i="54" s="1"/>
  <c r="G244" i="54"/>
  <c r="H244" i="54" s="1"/>
  <c r="I244" i="54" s="1"/>
  <c r="J244" i="54" s="1"/>
  <c r="K244" i="54" s="1"/>
  <c r="L244" i="54" s="1"/>
  <c r="M244" i="54" s="1"/>
  <c r="N244" i="54" s="1"/>
  <c r="O244" i="54" s="1"/>
  <c r="P244" i="54" s="1"/>
  <c r="Q244" i="54" s="1"/>
  <c r="R244" i="54" s="1"/>
  <c r="S244" i="54" s="1"/>
  <c r="T244" i="54" s="1"/>
  <c r="U244" i="54" s="1"/>
  <c r="V244" i="54" s="1"/>
  <c r="W244" i="54" s="1"/>
  <c r="X244" i="54" s="1"/>
  <c r="Y244" i="54" s="1"/>
  <c r="Z244" i="54" s="1"/>
  <c r="AA244" i="54" s="1"/>
  <c r="AB244" i="54" s="1"/>
  <c r="AC244" i="54" s="1"/>
  <c r="AD244" i="54" s="1"/>
  <c r="AE244" i="54" s="1"/>
  <c r="AF244" i="54" s="1"/>
  <c r="AG244" i="54" s="1"/>
  <c r="AH244" i="54" s="1"/>
  <c r="AI244" i="54" s="1"/>
  <c r="AJ244" i="54" s="1"/>
  <c r="AK244" i="54" s="1"/>
  <c r="G316" i="54"/>
  <c r="H232" i="54"/>
  <c r="H236" i="54"/>
  <c r="I236" i="54" s="1"/>
  <c r="J236" i="54" s="1"/>
  <c r="K236" i="54" s="1"/>
  <c r="L236" i="54" s="1"/>
  <c r="M236" i="54" s="1"/>
  <c r="H234" i="54"/>
  <c r="I234" i="54" s="1"/>
  <c r="J234" i="54" s="1"/>
  <c r="K234" i="54" s="1"/>
  <c r="L234" i="54" s="1"/>
  <c r="M234" i="54" s="1"/>
  <c r="N234" i="54" s="1"/>
  <c r="O234" i="54" s="1"/>
  <c r="P234" i="54" s="1"/>
  <c r="Q234" i="54" s="1"/>
  <c r="R234" i="54" s="1"/>
  <c r="S234" i="54" s="1"/>
  <c r="T234" i="54" s="1"/>
  <c r="U234" i="54" s="1"/>
  <c r="V234" i="54" s="1"/>
  <c r="W234" i="54" s="1"/>
  <c r="X234" i="54" s="1"/>
  <c r="Y234" i="54" s="1"/>
  <c r="Z234" i="54" s="1"/>
  <c r="AA234" i="54" s="1"/>
  <c r="AB234" i="54" s="1"/>
  <c r="AC234" i="54" s="1"/>
  <c r="AD234" i="54" s="1"/>
  <c r="AE234" i="54" s="1"/>
  <c r="AF234" i="54" s="1"/>
  <c r="AG234" i="54" s="1"/>
  <c r="AH234" i="54" s="1"/>
  <c r="AI234" i="54" s="1"/>
  <c r="AJ234" i="54" s="1"/>
  <c r="AK234" i="54" s="1"/>
  <c r="AM40" i="54"/>
  <c r="AP40" i="54" s="1"/>
  <c r="AM67" i="54"/>
  <c r="AP67" i="54" s="1"/>
  <c r="J216" i="54"/>
  <c r="K216" i="54" s="1"/>
  <c r="L216" i="54" s="1"/>
  <c r="M216" i="54" s="1"/>
  <c r="N216" i="54" s="1"/>
  <c r="O216" i="54" s="1"/>
  <c r="P216" i="54" s="1"/>
  <c r="Q216" i="54" s="1"/>
  <c r="R216" i="54" s="1"/>
  <c r="S216" i="54" s="1"/>
  <c r="T216" i="54" s="1"/>
  <c r="U216" i="54" s="1"/>
  <c r="V216" i="54" s="1"/>
  <c r="W216" i="54" s="1"/>
  <c r="X216" i="54" s="1"/>
  <c r="Y216" i="54" s="1"/>
  <c r="Z216" i="54" s="1"/>
  <c r="AA216" i="54" s="1"/>
  <c r="AB216" i="54" s="1"/>
  <c r="AC216" i="54" s="1"/>
  <c r="AD216" i="54" s="1"/>
  <c r="AE216" i="54" s="1"/>
  <c r="AF216" i="54" s="1"/>
  <c r="AG216" i="54" s="1"/>
  <c r="AH216" i="54" s="1"/>
  <c r="AI216" i="54" s="1"/>
  <c r="AJ216" i="54" s="1"/>
  <c r="AK216" i="54" s="1"/>
  <c r="J254" i="54"/>
  <c r="K254" i="54" s="1"/>
  <c r="L254" i="54" s="1"/>
  <c r="M254" i="54" s="1"/>
  <c r="N254" i="54" s="1"/>
  <c r="O254" i="54" s="1"/>
  <c r="P254" i="54" s="1"/>
  <c r="Q254" i="54" s="1"/>
  <c r="R254" i="54" s="1"/>
  <c r="S254" i="54" s="1"/>
  <c r="T254" i="54" s="1"/>
  <c r="U254" i="54" s="1"/>
  <c r="V254" i="54" s="1"/>
  <c r="W254" i="54" s="1"/>
  <c r="X254" i="54" s="1"/>
  <c r="Y254" i="54" s="1"/>
  <c r="Z254" i="54" s="1"/>
  <c r="AA254" i="54" s="1"/>
  <c r="AB254" i="54" s="1"/>
  <c r="AC254" i="54" s="1"/>
  <c r="AD254" i="54" s="1"/>
  <c r="AE254" i="54" s="1"/>
  <c r="AF254" i="54" s="1"/>
  <c r="AG254" i="54" s="1"/>
  <c r="AH254" i="54" s="1"/>
  <c r="AI254" i="54" s="1"/>
  <c r="AJ254" i="54" s="1"/>
  <c r="AK254" i="54" s="1"/>
  <c r="AL253" i="54" s="1"/>
  <c r="AO253" i="54" s="1"/>
  <c r="H274" i="54"/>
  <c r="I274" i="54" s="1"/>
  <c r="J274" i="54" s="1"/>
  <c r="K274" i="54" s="1"/>
  <c r="L274" i="54" s="1"/>
  <c r="M274" i="54" s="1"/>
  <c r="N274" i="54" s="1"/>
  <c r="O274" i="54" s="1"/>
  <c r="P274" i="54" s="1"/>
  <c r="Q274" i="54" s="1"/>
  <c r="R274" i="54" s="1"/>
  <c r="S274" i="54" s="1"/>
  <c r="T274" i="54" s="1"/>
  <c r="U274" i="54" s="1"/>
  <c r="H284" i="54"/>
  <c r="AM51" i="54"/>
  <c r="AP51" i="54" s="1"/>
  <c r="I200" i="54"/>
  <c r="J200" i="54" s="1"/>
  <c r="K200" i="54" s="1"/>
  <c r="L200" i="54" s="1"/>
  <c r="M200" i="54" s="1"/>
  <c r="N200" i="54" s="1"/>
  <c r="O200" i="54" s="1"/>
  <c r="P200" i="54" s="1"/>
  <c r="Q200" i="54" s="1"/>
  <c r="R200" i="54" s="1"/>
  <c r="S200" i="54" s="1"/>
  <c r="T200" i="54" s="1"/>
  <c r="U200" i="54" s="1"/>
  <c r="V200" i="54" s="1"/>
  <c r="W200" i="54" s="1"/>
  <c r="X200" i="54" s="1"/>
  <c r="Y200" i="54" s="1"/>
  <c r="Z200" i="54" s="1"/>
  <c r="AA200" i="54" s="1"/>
  <c r="AB200" i="54" s="1"/>
  <c r="AC200" i="54" s="1"/>
  <c r="AD200" i="54" s="1"/>
  <c r="AE200" i="54" s="1"/>
  <c r="AF200" i="54" s="1"/>
  <c r="AG200" i="54" s="1"/>
  <c r="AH200" i="54" s="1"/>
  <c r="AI200" i="54" s="1"/>
  <c r="AJ200" i="54" s="1"/>
  <c r="AK200" i="54" s="1"/>
  <c r="I220" i="54"/>
  <c r="J220" i="54" s="1"/>
  <c r="K220" i="54" s="1"/>
  <c r="H286" i="54"/>
  <c r="I286" i="54" s="1"/>
  <c r="J286" i="54" s="1"/>
  <c r="K286" i="54" s="1"/>
  <c r="L286" i="54" s="1"/>
  <c r="M286" i="54" s="1"/>
  <c r="N286" i="54" s="1"/>
  <c r="O286" i="54" s="1"/>
  <c r="P286" i="54" s="1"/>
  <c r="Q286" i="54" s="1"/>
  <c r="R286" i="54" s="1"/>
  <c r="S286" i="54" s="1"/>
  <c r="T286" i="54" s="1"/>
  <c r="U286" i="54" s="1"/>
  <c r="H174" i="54"/>
  <c r="I174" i="54" s="1"/>
  <c r="J174" i="54" s="1"/>
  <c r="K174" i="54" s="1"/>
  <c r="L174" i="54" s="1"/>
  <c r="M174" i="54" s="1"/>
  <c r="N174" i="54" s="1"/>
  <c r="O174" i="54" s="1"/>
  <c r="P174" i="54" s="1"/>
  <c r="Q174" i="54" s="1"/>
  <c r="R174" i="54" s="1"/>
  <c r="H180" i="54"/>
  <c r="I180" i="54" s="1"/>
  <c r="J180" i="54" s="1"/>
  <c r="K180" i="54" s="1"/>
  <c r="L180" i="54" s="1"/>
  <c r="M180" i="54" s="1"/>
  <c r="N180" i="54" s="1"/>
  <c r="O180" i="54" s="1"/>
  <c r="P180" i="54" s="1"/>
  <c r="Q180" i="54" s="1"/>
  <c r="R180" i="54" s="1"/>
  <c r="S180" i="54" s="1"/>
  <c r="T180" i="54" s="1"/>
  <c r="U180" i="54" s="1"/>
  <c r="V180" i="54" s="1"/>
  <c r="H186" i="54"/>
  <c r="I186" i="54" s="1"/>
  <c r="J186" i="54" s="1"/>
  <c r="K186" i="54" s="1"/>
  <c r="L186" i="54" s="1"/>
  <c r="M186" i="54" s="1"/>
  <c r="N186" i="54" s="1"/>
  <c r="O186" i="54" s="1"/>
  <c r="P186" i="54" s="1"/>
  <c r="H188" i="54"/>
  <c r="I188" i="54" s="1"/>
  <c r="J188" i="54" s="1"/>
  <c r="K188" i="54" s="1"/>
  <c r="L188" i="54" s="1"/>
  <c r="M188" i="54" s="1"/>
  <c r="N188" i="54" s="1"/>
  <c r="O188" i="54" s="1"/>
  <c r="P188" i="54" s="1"/>
  <c r="H192" i="54"/>
  <c r="I192" i="54" s="1"/>
  <c r="J192" i="54" s="1"/>
  <c r="K192" i="54" s="1"/>
  <c r="L192" i="54" s="1"/>
  <c r="M192" i="54" s="1"/>
  <c r="N192" i="54" s="1"/>
  <c r="O192" i="54" s="1"/>
  <c r="P192" i="54" s="1"/>
  <c r="Q192" i="54" s="1"/>
  <c r="R192" i="54" s="1"/>
  <c r="S192" i="54" s="1"/>
  <c r="T192" i="54" s="1"/>
  <c r="U192" i="54" s="1"/>
  <c r="V192" i="54" s="1"/>
  <c r="H238" i="54"/>
  <c r="I238" i="54" s="1"/>
  <c r="J238" i="54" s="1"/>
  <c r="H240" i="54"/>
  <c r="I240" i="54" s="1"/>
  <c r="J240" i="54" s="1"/>
  <c r="K240" i="54" s="1"/>
  <c r="H250" i="54"/>
  <c r="I250" i="54" s="1"/>
  <c r="J250" i="54" s="1"/>
  <c r="K250" i="54" s="1"/>
  <c r="L250" i="54" s="1"/>
  <c r="M250" i="54" s="1"/>
  <c r="N250" i="54" s="1"/>
  <c r="O250" i="54" s="1"/>
  <c r="P250" i="54" s="1"/>
  <c r="Q250" i="54" s="1"/>
  <c r="R250" i="54" s="1"/>
  <c r="S250" i="54" s="1"/>
  <c r="T250" i="54" s="1"/>
  <c r="U250" i="54" s="1"/>
  <c r="V250" i="54" s="1"/>
  <c r="W250" i="54" s="1"/>
  <c r="X250" i="54" s="1"/>
  <c r="Y250" i="54" s="1"/>
  <c r="Z250" i="54" s="1"/>
  <c r="AA250" i="54" s="1"/>
  <c r="AB250" i="54" s="1"/>
  <c r="AC250" i="54" s="1"/>
  <c r="AD250" i="54" s="1"/>
  <c r="AE250" i="54" s="1"/>
  <c r="AF250" i="54" s="1"/>
  <c r="AG250" i="54" s="1"/>
  <c r="AH250" i="54" s="1"/>
  <c r="AI250" i="54" s="1"/>
  <c r="AJ250" i="54" s="1"/>
  <c r="AK250" i="54" s="1"/>
  <c r="AL249" i="54" s="1"/>
  <c r="H258" i="54"/>
  <c r="I258" i="54" s="1"/>
  <c r="J258" i="54" s="1"/>
  <c r="K258" i="54" s="1"/>
  <c r="L258" i="54" s="1"/>
  <c r="M258" i="54" s="1"/>
  <c r="N258" i="54" s="1"/>
  <c r="O258" i="54" s="1"/>
  <c r="P258" i="54" s="1"/>
  <c r="Q258" i="54" s="1"/>
  <c r="R258" i="54" s="1"/>
  <c r="S258" i="54" s="1"/>
  <c r="T258" i="54" s="1"/>
  <c r="U258" i="54" s="1"/>
  <c r="V258" i="54" s="1"/>
  <c r="W258" i="54" s="1"/>
  <c r="X258" i="54" s="1"/>
  <c r="Y258" i="54" s="1"/>
  <c r="Z258" i="54" s="1"/>
  <c r="AA258" i="54" s="1"/>
  <c r="AB258" i="54" s="1"/>
  <c r="AC258" i="54" s="1"/>
  <c r="AD258" i="54" s="1"/>
  <c r="AE258" i="54" s="1"/>
  <c r="AF258" i="54" s="1"/>
  <c r="AG258" i="54" s="1"/>
  <c r="AH258" i="54" s="1"/>
  <c r="AI258" i="54" s="1"/>
  <c r="AJ258" i="54" s="1"/>
  <c r="AK258" i="54" s="1"/>
  <c r="AL257" i="54" s="1"/>
  <c r="AO257" i="54" s="1"/>
  <c r="H262" i="54"/>
  <c r="I262" i="54" s="1"/>
  <c r="J262" i="54" s="1"/>
  <c r="K262" i="54" s="1"/>
  <c r="L262" i="54" s="1"/>
  <c r="M262" i="54" s="1"/>
  <c r="N262" i="54" s="1"/>
  <c r="O262" i="54" s="1"/>
  <c r="P262" i="54" s="1"/>
  <c r="Q262" i="54" s="1"/>
  <c r="R262" i="54" s="1"/>
  <c r="S262" i="54" s="1"/>
  <c r="T262" i="54" s="1"/>
  <c r="U262" i="54" s="1"/>
  <c r="V262" i="54" s="1"/>
  <c r="W262" i="54" s="1"/>
  <c r="X262" i="54" s="1"/>
  <c r="Y262" i="54" s="1"/>
  <c r="Z262" i="54" s="1"/>
  <c r="AA262" i="54" s="1"/>
  <c r="AB262" i="54" s="1"/>
  <c r="AC262" i="54" s="1"/>
  <c r="AD262" i="54" s="1"/>
  <c r="AE262" i="54" s="1"/>
  <c r="AF262" i="54" s="1"/>
  <c r="AG262" i="54" s="1"/>
  <c r="AH262" i="54" s="1"/>
  <c r="AI262" i="54" s="1"/>
  <c r="AJ262" i="54" s="1"/>
  <c r="AK262" i="54" s="1"/>
  <c r="AM127" i="55"/>
  <c r="AP127" i="55" s="1"/>
  <c r="AJ286" i="55"/>
  <c r="AK286" i="55" s="1"/>
  <c r="AE154" i="53"/>
  <c r="AF154" i="53" s="1"/>
  <c r="AG154" i="53" s="1"/>
  <c r="AH154" i="53" s="1"/>
  <c r="AI154" i="53" s="1"/>
  <c r="AJ154" i="53" s="1"/>
  <c r="AE158" i="53"/>
  <c r="AF158" i="53" s="1"/>
  <c r="AG158" i="53" s="1"/>
  <c r="AH158" i="53" s="1"/>
  <c r="AI158" i="53" s="1"/>
  <c r="AJ158" i="53" s="1"/>
  <c r="AE160" i="53"/>
  <c r="AF160" i="53" s="1"/>
  <c r="AG160" i="53" s="1"/>
  <c r="AH160" i="53" s="1"/>
  <c r="AI160" i="53" s="1"/>
  <c r="AJ160" i="53" s="1"/>
  <c r="AE164" i="53"/>
  <c r="AF164" i="53" s="1"/>
  <c r="AG164" i="53" s="1"/>
  <c r="AH164" i="53" s="1"/>
  <c r="AI164" i="53" s="1"/>
  <c r="AJ164" i="53" s="1"/>
  <c r="AK164" i="53" s="1"/>
  <c r="AE226" i="53"/>
  <c r="AF226" i="53" s="1"/>
  <c r="AG226" i="53" s="1"/>
  <c r="AH226" i="53" s="1"/>
  <c r="AI226" i="53" s="1"/>
  <c r="AJ226" i="53" s="1"/>
  <c r="AE156" i="53"/>
  <c r="AF156" i="53" s="1"/>
  <c r="AG156" i="53" s="1"/>
  <c r="AH156" i="53" s="1"/>
  <c r="AI156" i="53" s="1"/>
  <c r="AJ156" i="53" s="1"/>
  <c r="AE162" i="53"/>
  <c r="AF162" i="53" s="1"/>
  <c r="AG162" i="53" s="1"/>
  <c r="AH162" i="53" s="1"/>
  <c r="AI162" i="53" s="1"/>
  <c r="AJ162" i="53" s="1"/>
  <c r="AE204" i="53"/>
  <c r="AF204" i="53" s="1"/>
  <c r="AG204" i="53" s="1"/>
  <c r="AH204" i="53" s="1"/>
  <c r="AI204" i="53" s="1"/>
  <c r="AJ204" i="53" s="1"/>
  <c r="AK204" i="53" s="1"/>
  <c r="AL203" i="53" s="1"/>
  <c r="AE230" i="53"/>
  <c r="AF230" i="53" s="1"/>
  <c r="AG230" i="53" s="1"/>
  <c r="AE166" i="53"/>
  <c r="AF166" i="53" s="1"/>
  <c r="AG166" i="53" s="1"/>
  <c r="AH166" i="53" s="1"/>
  <c r="AI166" i="53" s="1"/>
  <c r="AJ166" i="53" s="1"/>
  <c r="AK166" i="53" s="1"/>
  <c r="L239" i="54"/>
  <c r="AL225" i="53"/>
  <c r="AO225" i="53" s="1"/>
  <c r="AM55" i="54"/>
  <c r="AP55" i="54" s="1"/>
  <c r="AO127" i="54"/>
  <c r="H244" i="56"/>
  <c r="I244" i="56" s="1"/>
  <c r="J244" i="56" s="1"/>
  <c r="K244" i="56" s="1"/>
  <c r="L244" i="56" s="1"/>
  <c r="M244" i="56" s="1"/>
  <c r="N244" i="56" s="1"/>
  <c r="O244" i="56" s="1"/>
  <c r="P244" i="56" s="1"/>
  <c r="Q244" i="56" s="1"/>
  <c r="R244" i="56" s="1"/>
  <c r="S244" i="56" s="1"/>
  <c r="T244" i="56" s="1"/>
  <c r="U244" i="56" s="1"/>
  <c r="V244" i="56" s="1"/>
  <c r="W244" i="56" s="1"/>
  <c r="X244" i="56" s="1"/>
  <c r="Y244" i="56" s="1"/>
  <c r="Z244" i="56" s="1"/>
  <c r="AA244" i="56" s="1"/>
  <c r="AB244" i="56" s="1"/>
  <c r="AC244" i="56" s="1"/>
  <c r="AD244" i="56" s="1"/>
  <c r="AE244" i="56" s="1"/>
  <c r="AF244" i="56" s="1"/>
  <c r="AG244" i="56" s="1"/>
  <c r="AH244" i="56" s="1"/>
  <c r="AI244" i="56" s="1"/>
  <c r="AJ244" i="56" s="1"/>
  <c r="AK244" i="56" s="1"/>
  <c r="H272" i="56"/>
  <c r="H280" i="56"/>
  <c r="I280" i="56" s="1"/>
  <c r="J280" i="56" s="1"/>
  <c r="K280" i="56" s="1"/>
  <c r="L280" i="56" s="1"/>
  <c r="M280" i="56" s="1"/>
  <c r="N280" i="56" s="1"/>
  <c r="O280" i="56" s="1"/>
  <c r="P280" i="56" s="1"/>
  <c r="Q280" i="56" s="1"/>
  <c r="R280" i="56" s="1"/>
  <c r="S280" i="56" s="1"/>
  <c r="T280" i="56" s="1"/>
  <c r="U280" i="56" s="1"/>
  <c r="V280" i="56" s="1"/>
  <c r="W280" i="56" s="1"/>
  <c r="X280" i="56" s="1"/>
  <c r="Y280" i="56" s="1"/>
  <c r="Z280" i="56" s="1"/>
  <c r="AA280" i="56" s="1"/>
  <c r="AB280" i="56" s="1"/>
  <c r="AC280" i="56" s="1"/>
  <c r="AD280" i="56" s="1"/>
  <c r="AE280" i="56" s="1"/>
  <c r="AF280" i="56" s="1"/>
  <c r="AG280" i="56" s="1"/>
  <c r="AH280" i="56" s="1"/>
  <c r="AI280" i="56" s="1"/>
  <c r="AJ280" i="56" s="1"/>
  <c r="AK280" i="56" s="1"/>
  <c r="H288" i="56"/>
  <c r="I288" i="56" s="1"/>
  <c r="J288" i="56" s="1"/>
  <c r="K288" i="56" s="1"/>
  <c r="L288" i="56" s="1"/>
  <c r="M288" i="56" s="1"/>
  <c r="N288" i="56" s="1"/>
  <c r="O288" i="56" s="1"/>
  <c r="P288" i="56" s="1"/>
  <c r="Q288" i="56" s="1"/>
  <c r="R288" i="56" s="1"/>
  <c r="S288" i="56" s="1"/>
  <c r="T288" i="56" s="1"/>
  <c r="U288" i="56" s="1"/>
  <c r="V288" i="56" s="1"/>
  <c r="W288" i="56" s="1"/>
  <c r="X288" i="56" s="1"/>
  <c r="Y288" i="56" s="1"/>
  <c r="Z288" i="56" s="1"/>
  <c r="AA288" i="56" s="1"/>
  <c r="AB288" i="56" s="1"/>
  <c r="AC288" i="56" s="1"/>
  <c r="AD288" i="56" s="1"/>
  <c r="AE288" i="56" s="1"/>
  <c r="AF288" i="56" s="1"/>
  <c r="AG288" i="56" s="1"/>
  <c r="AH288" i="56" s="1"/>
  <c r="AI288" i="56" s="1"/>
  <c r="AJ288" i="56" s="1"/>
  <c r="AK288" i="56" s="1"/>
  <c r="H178" i="56"/>
  <c r="I178" i="56" s="1"/>
  <c r="J178" i="56" s="1"/>
  <c r="K178" i="56" s="1"/>
  <c r="L178" i="56" s="1"/>
  <c r="M178" i="56" s="1"/>
  <c r="N178" i="56" s="1"/>
  <c r="O178" i="56" s="1"/>
  <c r="P178" i="56" s="1"/>
  <c r="Q178" i="56" s="1"/>
  <c r="H182" i="56"/>
  <c r="I182" i="56" s="1"/>
  <c r="J182" i="56" s="1"/>
  <c r="K182" i="56" s="1"/>
  <c r="L182" i="56" s="1"/>
  <c r="M182" i="56" s="1"/>
  <c r="N182" i="56" s="1"/>
  <c r="O182" i="56" s="1"/>
  <c r="P182" i="56" s="1"/>
  <c r="Q182" i="56" s="1"/>
  <c r="R182" i="56" s="1"/>
  <c r="S182" i="56" s="1"/>
  <c r="T182" i="56" s="1"/>
  <c r="U182" i="56" s="1"/>
  <c r="V182" i="56" s="1"/>
  <c r="W182" i="56" s="1"/>
  <c r="X182" i="56" s="1"/>
  <c r="Y182" i="56" s="1"/>
  <c r="Z182" i="56" s="1"/>
  <c r="AA182" i="56" s="1"/>
  <c r="AB182" i="56" s="1"/>
  <c r="AC182" i="56" s="1"/>
  <c r="AD182" i="56" s="1"/>
  <c r="AE182" i="56" s="1"/>
  <c r="AF182" i="56" s="1"/>
  <c r="AG182" i="56" s="1"/>
  <c r="AH182" i="56" s="1"/>
  <c r="AI182" i="56" s="1"/>
  <c r="AJ182" i="56" s="1"/>
  <c r="AK182" i="56" s="1"/>
  <c r="H198" i="56"/>
  <c r="I198" i="56" s="1"/>
  <c r="J198" i="56" s="1"/>
  <c r="K198" i="56" s="1"/>
  <c r="L198" i="56" s="1"/>
  <c r="M198" i="56" s="1"/>
  <c r="N198" i="56" s="1"/>
  <c r="O198" i="56" s="1"/>
  <c r="P198" i="56" s="1"/>
  <c r="Q198" i="56" s="1"/>
  <c r="R198" i="56" s="1"/>
  <c r="S198" i="56" s="1"/>
  <c r="T198" i="56" s="1"/>
  <c r="U198" i="56" s="1"/>
  <c r="V198" i="56" s="1"/>
  <c r="W198" i="56" s="1"/>
  <c r="X198" i="56" s="1"/>
  <c r="Y198" i="56" s="1"/>
  <c r="Z198" i="56" s="1"/>
  <c r="AA198" i="56" s="1"/>
  <c r="AB198" i="56" s="1"/>
  <c r="AC198" i="56" s="1"/>
  <c r="AD198" i="56" s="1"/>
  <c r="AE198" i="56" s="1"/>
  <c r="AF198" i="56" s="1"/>
  <c r="AG198" i="56" s="1"/>
  <c r="AH198" i="56" s="1"/>
  <c r="AI198" i="56" s="1"/>
  <c r="AJ198" i="56" s="1"/>
  <c r="AK198" i="56" s="1"/>
  <c r="AL197" i="56" s="1"/>
  <c r="AO197" i="56" s="1"/>
  <c r="H200" i="56"/>
  <c r="I200" i="56" s="1"/>
  <c r="J200" i="56" s="1"/>
  <c r="K200" i="56" s="1"/>
  <c r="L200" i="56" s="1"/>
  <c r="M200" i="56" s="1"/>
  <c r="N200" i="56" s="1"/>
  <c r="O200" i="56" s="1"/>
  <c r="P200" i="56" s="1"/>
  <c r="Q200" i="56" s="1"/>
  <c r="R200" i="56" s="1"/>
  <c r="S200" i="56" s="1"/>
  <c r="T200" i="56" s="1"/>
  <c r="U200" i="56" s="1"/>
  <c r="V200" i="56" s="1"/>
  <c r="W200" i="56" s="1"/>
  <c r="X200" i="56" s="1"/>
  <c r="Y200" i="56" s="1"/>
  <c r="Z200" i="56" s="1"/>
  <c r="AA200" i="56" s="1"/>
  <c r="AB200" i="56" s="1"/>
  <c r="AC200" i="56" s="1"/>
  <c r="AD200" i="56" s="1"/>
  <c r="AE200" i="56" s="1"/>
  <c r="AF200" i="56" s="1"/>
  <c r="AG200" i="56" s="1"/>
  <c r="AH200" i="56" s="1"/>
  <c r="AI200" i="56" s="1"/>
  <c r="AJ200" i="56" s="1"/>
  <c r="AK200" i="56" s="1"/>
  <c r="H202" i="56"/>
  <c r="I202" i="56" s="1"/>
  <c r="H206" i="56"/>
  <c r="I206" i="56" s="1"/>
  <c r="J206" i="56" s="1"/>
  <c r="K206" i="56" s="1"/>
  <c r="L206" i="56" s="1"/>
  <c r="M206" i="56" s="1"/>
  <c r="N206" i="56" s="1"/>
  <c r="O206" i="56" s="1"/>
  <c r="P206" i="56" s="1"/>
  <c r="Q206" i="56" s="1"/>
  <c r="R206" i="56" s="1"/>
  <c r="H220" i="56"/>
  <c r="I220" i="56" s="1"/>
  <c r="J220" i="56" s="1"/>
  <c r="K220" i="56" s="1"/>
  <c r="H236" i="56"/>
  <c r="I236" i="56" s="1"/>
  <c r="J236" i="56" s="1"/>
  <c r="K236" i="56" s="1"/>
  <c r="L236" i="56" s="1"/>
  <c r="M236" i="56" s="1"/>
  <c r="N236" i="56" s="1"/>
  <c r="O236" i="56" s="1"/>
  <c r="P236" i="56" s="1"/>
  <c r="Q236" i="56" s="1"/>
  <c r="AL247" i="56"/>
  <c r="AO247" i="56" s="1"/>
  <c r="H250" i="56"/>
  <c r="I250" i="56" s="1"/>
  <c r="J250" i="56" s="1"/>
  <c r="K250" i="56" s="1"/>
  <c r="L250" i="56" s="1"/>
  <c r="M250" i="56" s="1"/>
  <c r="N250" i="56" s="1"/>
  <c r="O250" i="56" s="1"/>
  <c r="P250" i="56" s="1"/>
  <c r="Q250" i="56" s="1"/>
  <c r="R250" i="56" s="1"/>
  <c r="S250" i="56" s="1"/>
  <c r="T250" i="56" s="1"/>
  <c r="U250" i="56" s="1"/>
  <c r="V250" i="56" s="1"/>
  <c r="W250" i="56" s="1"/>
  <c r="X250" i="56" s="1"/>
  <c r="Y250" i="56" s="1"/>
  <c r="Z250" i="56" s="1"/>
  <c r="AA250" i="56" s="1"/>
  <c r="AB250" i="56" s="1"/>
  <c r="AC250" i="56" s="1"/>
  <c r="AD250" i="56" s="1"/>
  <c r="AE250" i="56" s="1"/>
  <c r="AF250" i="56" s="1"/>
  <c r="AG250" i="56" s="1"/>
  <c r="AH250" i="56" s="1"/>
  <c r="AI250" i="56" s="1"/>
  <c r="AJ250" i="56" s="1"/>
  <c r="AK250" i="56" s="1"/>
  <c r="AL249" i="56" s="1"/>
  <c r="AO249" i="56" s="1"/>
  <c r="H258" i="56"/>
  <c r="I258" i="56" s="1"/>
  <c r="H180" i="56"/>
  <c r="I180" i="56" s="1"/>
  <c r="J180" i="56" s="1"/>
  <c r="K180" i="56" s="1"/>
  <c r="L180" i="56" s="1"/>
  <c r="M180" i="56" s="1"/>
  <c r="N180" i="56" s="1"/>
  <c r="O180" i="56" s="1"/>
  <c r="P180" i="56" s="1"/>
  <c r="Q180" i="56" s="1"/>
  <c r="R180" i="56" s="1"/>
  <c r="S180" i="56" s="1"/>
  <c r="T180" i="56" s="1"/>
  <c r="U180" i="56" s="1"/>
  <c r="V180" i="56" s="1"/>
  <c r="W180" i="56" s="1"/>
  <c r="X180" i="56" s="1"/>
  <c r="Y180" i="56" s="1"/>
  <c r="Z180" i="56" s="1"/>
  <c r="AA180" i="56" s="1"/>
  <c r="AB180" i="56" s="1"/>
  <c r="AC180" i="56" s="1"/>
  <c r="AD180" i="56" s="1"/>
  <c r="AE180" i="56" s="1"/>
  <c r="AF180" i="56" s="1"/>
  <c r="AG180" i="56" s="1"/>
  <c r="AH180" i="56" s="1"/>
  <c r="AI180" i="56" s="1"/>
  <c r="AJ180" i="56" s="1"/>
  <c r="AK180" i="56" s="1"/>
  <c r="H196" i="56"/>
  <c r="I196" i="56" s="1"/>
  <c r="J196" i="56" s="1"/>
  <c r="K196" i="56" s="1"/>
  <c r="L196" i="56" s="1"/>
  <c r="M196" i="56" s="1"/>
  <c r="N196" i="56" s="1"/>
  <c r="O196" i="56" s="1"/>
  <c r="P196" i="56" s="1"/>
  <c r="Q196" i="56" s="1"/>
  <c r="R196" i="56" s="1"/>
  <c r="S196" i="56" s="1"/>
  <c r="T196" i="56" s="1"/>
  <c r="U196" i="56" s="1"/>
  <c r="V196" i="56" s="1"/>
  <c r="W196" i="56" s="1"/>
  <c r="X196" i="56" s="1"/>
  <c r="Y196" i="56" s="1"/>
  <c r="Z196" i="56" s="1"/>
  <c r="AA196" i="56" s="1"/>
  <c r="AB196" i="56" s="1"/>
  <c r="AC196" i="56" s="1"/>
  <c r="AD196" i="56" s="1"/>
  <c r="AE196" i="56" s="1"/>
  <c r="AF196" i="56" s="1"/>
  <c r="AG196" i="56" s="1"/>
  <c r="AH196" i="56" s="1"/>
  <c r="AI196" i="56" s="1"/>
  <c r="AJ196" i="56" s="1"/>
  <c r="AK196" i="56" s="1"/>
  <c r="H248" i="56"/>
  <c r="I248" i="56" s="1"/>
  <c r="J248" i="56" s="1"/>
  <c r="K248" i="56" s="1"/>
  <c r="L248" i="56" s="1"/>
  <c r="M248" i="56" s="1"/>
  <c r="N248" i="56" s="1"/>
  <c r="O248" i="56" s="1"/>
  <c r="P248" i="56" s="1"/>
  <c r="Q248" i="56" s="1"/>
  <c r="R248" i="56" s="1"/>
  <c r="S248" i="56" s="1"/>
  <c r="T248" i="56" s="1"/>
  <c r="U248" i="56" s="1"/>
  <c r="V248" i="56" s="1"/>
  <c r="W248" i="56" s="1"/>
  <c r="X248" i="56" s="1"/>
  <c r="Y248" i="56" s="1"/>
  <c r="Z248" i="56" s="1"/>
  <c r="AA248" i="56" s="1"/>
  <c r="AB248" i="56" s="1"/>
  <c r="AC248" i="56" s="1"/>
  <c r="AD248" i="56" s="1"/>
  <c r="AE248" i="56" s="1"/>
  <c r="AF248" i="56" s="1"/>
  <c r="AG248" i="56" s="1"/>
  <c r="AH248" i="56" s="1"/>
  <c r="AI248" i="56" s="1"/>
  <c r="AJ248" i="56" s="1"/>
  <c r="AK248" i="56" s="1"/>
  <c r="H264" i="56"/>
  <c r="I264" i="56" s="1"/>
  <c r="J264" i="56" s="1"/>
  <c r="K264" i="56" s="1"/>
  <c r="L264" i="56" s="1"/>
  <c r="M264" i="56" s="1"/>
  <c r="N264" i="56" s="1"/>
  <c r="O264" i="56" s="1"/>
  <c r="P264" i="56" s="1"/>
  <c r="Q264" i="56" s="1"/>
  <c r="R264" i="56" s="1"/>
  <c r="S264" i="56" s="1"/>
  <c r="T264" i="56" s="1"/>
  <c r="U264" i="56" s="1"/>
  <c r="V264" i="56" s="1"/>
  <c r="W264" i="56" s="1"/>
  <c r="X264" i="56" s="1"/>
  <c r="Y264" i="56" s="1"/>
  <c r="Z264" i="56" s="1"/>
  <c r="AA264" i="56" s="1"/>
  <c r="AB264" i="56" s="1"/>
  <c r="AC264" i="56" s="1"/>
  <c r="AD264" i="56" s="1"/>
  <c r="AE264" i="56" s="1"/>
  <c r="AF264" i="56" s="1"/>
  <c r="AG264" i="56" s="1"/>
  <c r="AH264" i="56" s="1"/>
  <c r="AI264" i="56" s="1"/>
  <c r="AJ264" i="56" s="1"/>
  <c r="AK264" i="56" s="1"/>
  <c r="AL267" i="56"/>
  <c r="AO267" i="56" s="1"/>
  <c r="H276" i="56"/>
  <c r="I276" i="56" s="1"/>
  <c r="J276" i="56" s="1"/>
  <c r="K276" i="56" s="1"/>
  <c r="L276" i="56" s="1"/>
  <c r="M276" i="56" s="1"/>
  <c r="N276" i="56" s="1"/>
  <c r="O276" i="56" s="1"/>
  <c r="P276" i="56" s="1"/>
  <c r="Q276" i="56" s="1"/>
  <c r="R276" i="56" s="1"/>
  <c r="S276" i="56" s="1"/>
  <c r="T276" i="56" s="1"/>
  <c r="U276" i="56" s="1"/>
  <c r="V276" i="56" s="1"/>
  <c r="W276" i="56" s="1"/>
  <c r="X276" i="56" s="1"/>
  <c r="Y276" i="56" s="1"/>
  <c r="Z276" i="56" s="1"/>
  <c r="AA276" i="56" s="1"/>
  <c r="AB276" i="56" s="1"/>
  <c r="AC276" i="56" s="1"/>
  <c r="AD276" i="56" s="1"/>
  <c r="AE276" i="56" s="1"/>
  <c r="AF276" i="56" s="1"/>
  <c r="AG276" i="56" s="1"/>
  <c r="AH276" i="56" s="1"/>
  <c r="AI276" i="56" s="1"/>
  <c r="AJ276" i="56" s="1"/>
  <c r="AK276" i="56" s="1"/>
  <c r="H284" i="56"/>
  <c r="I284" i="56" s="1"/>
  <c r="J284" i="56" s="1"/>
  <c r="K284" i="56" s="1"/>
  <c r="L284" i="56" s="1"/>
  <c r="M284" i="56" s="1"/>
  <c r="N284" i="56" s="1"/>
  <c r="O284" i="56" s="1"/>
  <c r="P284" i="56" s="1"/>
  <c r="Q284" i="56" s="1"/>
  <c r="R284" i="56" s="1"/>
  <c r="S284" i="56" s="1"/>
  <c r="T284" i="56" s="1"/>
  <c r="U284" i="56" s="1"/>
  <c r="V284" i="56" s="1"/>
  <c r="W284" i="56" s="1"/>
  <c r="X284" i="56" s="1"/>
  <c r="Y284" i="56" s="1"/>
  <c r="Z284" i="56" s="1"/>
  <c r="AA284" i="56" s="1"/>
  <c r="AB284" i="56" s="1"/>
  <c r="AC284" i="56" s="1"/>
  <c r="AD284" i="56" s="1"/>
  <c r="AE284" i="56" s="1"/>
  <c r="AF284" i="56" s="1"/>
  <c r="AG284" i="56" s="1"/>
  <c r="AH284" i="56" s="1"/>
  <c r="AI284" i="56" s="1"/>
  <c r="AJ284" i="56" s="1"/>
  <c r="AK284" i="56" s="1"/>
  <c r="H292" i="56"/>
  <c r="I292" i="56" s="1"/>
  <c r="J292" i="56" s="1"/>
  <c r="K292" i="56" s="1"/>
  <c r="L292" i="56" s="1"/>
  <c r="M292" i="56" s="1"/>
  <c r="N292" i="56" s="1"/>
  <c r="O292" i="56" s="1"/>
  <c r="P292" i="56" s="1"/>
  <c r="Q292" i="56" s="1"/>
  <c r="R292" i="56" s="1"/>
  <c r="S292" i="56" s="1"/>
  <c r="T292" i="56" s="1"/>
  <c r="U292" i="56" s="1"/>
  <c r="V292" i="56" s="1"/>
  <c r="W292" i="56" s="1"/>
  <c r="X292" i="56" s="1"/>
  <c r="Y292" i="56" s="1"/>
  <c r="Z292" i="56" s="1"/>
  <c r="AA292" i="56" s="1"/>
  <c r="AB292" i="56" s="1"/>
  <c r="AC292" i="56" s="1"/>
  <c r="AD292" i="56" s="1"/>
  <c r="AE292" i="56" s="1"/>
  <c r="AF292" i="56" s="1"/>
  <c r="AG292" i="56" s="1"/>
  <c r="AH292" i="56" s="1"/>
  <c r="AI292" i="56" s="1"/>
  <c r="AJ292" i="56" s="1"/>
  <c r="AK292" i="56" s="1"/>
  <c r="AO115" i="55"/>
  <c r="AJ232" i="55"/>
  <c r="AJ282" i="55"/>
  <c r="AK282" i="55" s="1"/>
  <c r="AJ194" i="55"/>
  <c r="AK194" i="55" s="1"/>
  <c r="AJ234" i="55"/>
  <c r="AJ244" i="55"/>
  <c r="AK244" i="55" s="1"/>
  <c r="AJ262" i="55"/>
  <c r="AK262" i="55" s="1"/>
  <c r="AL267" i="55"/>
  <c r="AO267" i="55" s="1"/>
  <c r="AJ265" i="54"/>
  <c r="AL265" i="54" s="1"/>
  <c r="AM265" i="54" s="1"/>
  <c r="AP265" i="54" s="1"/>
  <c r="AL117" i="54"/>
  <c r="W287" i="54"/>
  <c r="W275" i="54"/>
  <c r="R183" i="54"/>
  <c r="R181" i="54"/>
  <c r="Q187" i="54"/>
  <c r="P237" i="54"/>
  <c r="AL95" i="56"/>
  <c r="AM95" i="56" s="1"/>
  <c r="AP95" i="56" s="1"/>
  <c r="R235" i="56"/>
  <c r="AL267" i="53"/>
  <c r="AM267" i="53" s="1"/>
  <c r="AP267" i="53" s="1"/>
  <c r="AO40" i="53"/>
  <c r="Z156" i="52"/>
  <c r="AA156" i="52" s="1"/>
  <c r="AB156" i="52" s="1"/>
  <c r="AC156" i="52" s="1"/>
  <c r="AD156" i="52" s="1"/>
  <c r="AE156" i="52" s="1"/>
  <c r="AF156" i="52" s="1"/>
  <c r="AG156" i="52" s="1"/>
  <c r="AH156" i="52" s="1"/>
  <c r="AI156" i="52" s="1"/>
  <c r="AJ156" i="52" s="1"/>
  <c r="Z160" i="52"/>
  <c r="AA160" i="52" s="1"/>
  <c r="AB160" i="52" s="1"/>
  <c r="AC160" i="52" s="1"/>
  <c r="AD160" i="52" s="1"/>
  <c r="AE160" i="52" s="1"/>
  <c r="AF160" i="52" s="1"/>
  <c r="AG160" i="52" s="1"/>
  <c r="AH160" i="52" s="1"/>
  <c r="AI160" i="52" s="1"/>
  <c r="AJ160" i="52" s="1"/>
  <c r="Z154" i="52"/>
  <c r="AA154" i="52" s="1"/>
  <c r="AB154" i="52" s="1"/>
  <c r="AC154" i="52" s="1"/>
  <c r="AD154" i="52" s="1"/>
  <c r="AE154" i="52" s="1"/>
  <c r="AF154" i="52" s="1"/>
  <c r="AG154" i="52" s="1"/>
  <c r="AH154" i="52" s="1"/>
  <c r="AI154" i="52" s="1"/>
  <c r="AJ154" i="52" s="1"/>
  <c r="Z162" i="52"/>
  <c r="AA162" i="52" s="1"/>
  <c r="AB162" i="52" s="1"/>
  <c r="AC162" i="52" s="1"/>
  <c r="AD162" i="52" s="1"/>
  <c r="AE162" i="52" s="1"/>
  <c r="AF162" i="52" s="1"/>
  <c r="AG162" i="52" s="1"/>
  <c r="AH162" i="52" s="1"/>
  <c r="AI162" i="52" s="1"/>
  <c r="AJ162" i="52" s="1"/>
  <c r="N185" i="52"/>
  <c r="S207" i="56"/>
  <c r="W277" i="54"/>
  <c r="W279" i="54"/>
  <c r="V281" i="54"/>
  <c r="V277" i="54"/>
  <c r="U269" i="54"/>
  <c r="R223" i="54"/>
  <c r="H176" i="52"/>
  <c r="I176" i="52" s="1"/>
  <c r="J176" i="52" s="1"/>
  <c r="K176" i="52" s="1"/>
  <c r="L176" i="52" s="1"/>
  <c r="M176" i="52" s="1"/>
  <c r="N176" i="52" s="1"/>
  <c r="O176" i="52" s="1"/>
  <c r="P176" i="52" s="1"/>
  <c r="Q176" i="52" s="1"/>
  <c r="R176" i="52" s="1"/>
  <c r="S176" i="52" s="1"/>
  <c r="T176" i="52" s="1"/>
  <c r="U176" i="52" s="1"/>
  <c r="V176" i="52" s="1"/>
  <c r="W176" i="52" s="1"/>
  <c r="X176" i="52" s="1"/>
  <c r="Y176" i="52" s="1"/>
  <c r="H262" i="52"/>
  <c r="I262" i="52" s="1"/>
  <c r="J262" i="52" s="1"/>
  <c r="K262" i="52" s="1"/>
  <c r="L262" i="52" s="1"/>
  <c r="M262" i="52" s="1"/>
  <c r="N262" i="52" s="1"/>
  <c r="O262" i="52" s="1"/>
  <c r="P262" i="52" s="1"/>
  <c r="Q262" i="52" s="1"/>
  <c r="R262" i="52" s="1"/>
  <c r="S262" i="52" s="1"/>
  <c r="T262" i="52" s="1"/>
  <c r="U262" i="52" s="1"/>
  <c r="V262" i="52" s="1"/>
  <c r="W262" i="52" s="1"/>
  <c r="X262" i="52" s="1"/>
  <c r="Y262" i="52" s="1"/>
  <c r="H274" i="52"/>
  <c r="I274" i="52" s="1"/>
  <c r="J274" i="52" s="1"/>
  <c r="K274" i="52" s="1"/>
  <c r="L274" i="52" s="1"/>
  <c r="M274" i="52" s="1"/>
  <c r="N274" i="52" s="1"/>
  <c r="H278" i="52"/>
  <c r="I278" i="52" s="1"/>
  <c r="J278" i="52" s="1"/>
  <c r="K278" i="52" s="1"/>
  <c r="L278" i="52" s="1"/>
  <c r="M278" i="52" s="1"/>
  <c r="N278" i="52" s="1"/>
  <c r="O278" i="52" s="1"/>
  <c r="P278" i="52" s="1"/>
  <c r="H282" i="52"/>
  <c r="I282" i="52" s="1"/>
  <c r="J282" i="52" s="1"/>
  <c r="K282" i="52" s="1"/>
  <c r="L282" i="52" s="1"/>
  <c r="M282" i="52" s="1"/>
  <c r="N282" i="52" s="1"/>
  <c r="H286" i="52"/>
  <c r="I286" i="52" s="1"/>
  <c r="J286" i="52" s="1"/>
  <c r="K286" i="52" s="1"/>
  <c r="L286" i="52" s="1"/>
  <c r="M286" i="52" s="1"/>
  <c r="N286" i="52" s="1"/>
  <c r="H290" i="52"/>
  <c r="I290" i="52" s="1"/>
  <c r="J290" i="52" s="1"/>
  <c r="K290" i="52" s="1"/>
  <c r="L290" i="52" s="1"/>
  <c r="M290" i="52" s="1"/>
  <c r="N290" i="52" s="1"/>
  <c r="O290" i="52" s="1"/>
  <c r="P290" i="52" s="1"/>
  <c r="H216" i="52"/>
  <c r="I216" i="52" s="1"/>
  <c r="J216" i="52" s="1"/>
  <c r="K216" i="52" s="1"/>
  <c r="L216" i="52" s="1"/>
  <c r="M216" i="52" s="1"/>
  <c r="N216" i="52" s="1"/>
  <c r="O216" i="52" s="1"/>
  <c r="P216" i="52" s="1"/>
  <c r="Q216" i="52" s="1"/>
  <c r="R216" i="52" s="1"/>
  <c r="S216" i="52" s="1"/>
  <c r="I166" i="52"/>
  <c r="J166" i="52" s="1"/>
  <c r="K166" i="52" s="1"/>
  <c r="L166" i="52" s="1"/>
  <c r="M166" i="52" s="1"/>
  <c r="N166" i="52" s="1"/>
  <c r="O166" i="52" s="1"/>
  <c r="P166" i="52" s="1"/>
  <c r="Q166" i="52" s="1"/>
  <c r="R166" i="52" s="1"/>
  <c r="S166" i="52" s="1"/>
  <c r="I164" i="52"/>
  <c r="J164" i="52" s="1"/>
  <c r="K164" i="52" s="1"/>
  <c r="L164" i="52" s="1"/>
  <c r="M164" i="52" s="1"/>
  <c r="N164" i="52" s="1"/>
  <c r="O164" i="52" s="1"/>
  <c r="P164" i="52" s="1"/>
  <c r="Q164" i="52" s="1"/>
  <c r="R164" i="52" s="1"/>
  <c r="S164" i="52" s="1"/>
  <c r="I158" i="52"/>
  <c r="J158" i="52" s="1"/>
  <c r="K158" i="52" s="1"/>
  <c r="L158" i="52" s="1"/>
  <c r="M158" i="52" s="1"/>
  <c r="N158" i="52" s="1"/>
  <c r="O158" i="52" s="1"/>
  <c r="P158" i="52" s="1"/>
  <c r="Q158" i="52" s="1"/>
  <c r="R158" i="52" s="1"/>
  <c r="S158" i="52" s="1"/>
  <c r="T158" i="52" s="1"/>
  <c r="U158" i="52" s="1"/>
  <c r="V158" i="52" s="1"/>
  <c r="W158" i="52" s="1"/>
  <c r="X158" i="52" s="1"/>
  <c r="Y158" i="52" s="1"/>
  <c r="Q315" i="52"/>
  <c r="G315" i="52"/>
  <c r="G316" i="52" s="1"/>
  <c r="I230" i="52"/>
  <c r="J230" i="52" s="1"/>
  <c r="K230" i="52" s="1"/>
  <c r="L230" i="52" s="1"/>
  <c r="M230" i="52" s="1"/>
  <c r="N230" i="52" s="1"/>
  <c r="O230" i="52" s="1"/>
  <c r="P230" i="52" s="1"/>
  <c r="Q230" i="52" s="1"/>
  <c r="R230" i="52" s="1"/>
  <c r="S230" i="52" s="1"/>
  <c r="T230" i="52" s="1"/>
  <c r="U230" i="52" s="1"/>
  <c r="V230" i="52" s="1"/>
  <c r="W230" i="52" s="1"/>
  <c r="X230" i="52" s="1"/>
  <c r="Y230" i="52" s="1"/>
  <c r="I292" i="52"/>
  <c r="J292" i="52" s="1"/>
  <c r="K292" i="52" s="1"/>
  <c r="L292" i="52" s="1"/>
  <c r="M292" i="52" s="1"/>
  <c r="N292" i="52" s="1"/>
  <c r="O292" i="52" s="1"/>
  <c r="P292" i="52" s="1"/>
  <c r="Q292" i="52" s="1"/>
  <c r="R292" i="52" s="1"/>
  <c r="S292" i="52" s="1"/>
  <c r="I304" i="52"/>
  <c r="J304" i="52" s="1"/>
  <c r="K304" i="52" s="1"/>
  <c r="L304" i="52" s="1"/>
  <c r="M304" i="52" s="1"/>
  <c r="N304" i="52" s="1"/>
  <c r="O304" i="52" s="1"/>
  <c r="P304" i="52" s="1"/>
  <c r="Q304" i="52" s="1"/>
  <c r="R304" i="52" s="1"/>
  <c r="S304" i="52" s="1"/>
  <c r="T304" i="52" s="1"/>
  <c r="U304" i="52" s="1"/>
  <c r="V304" i="52" s="1"/>
  <c r="W304" i="52" s="1"/>
  <c r="X304" i="52" s="1"/>
  <c r="Y304" i="52" s="1"/>
  <c r="Z304" i="52" s="1"/>
  <c r="AA304" i="52" s="1"/>
  <c r="AB304" i="52" s="1"/>
  <c r="AC304" i="52" s="1"/>
  <c r="AD304" i="52" s="1"/>
  <c r="AE304" i="52" s="1"/>
  <c r="AF304" i="52" s="1"/>
  <c r="AG304" i="52" s="1"/>
  <c r="AH304" i="52" s="1"/>
  <c r="AI304" i="52" s="1"/>
  <c r="AJ304" i="52" s="1"/>
  <c r="AK304" i="52" s="1"/>
  <c r="H204" i="52"/>
  <c r="H188" i="52"/>
  <c r="I188" i="52" s="1"/>
  <c r="J188" i="52" s="1"/>
  <c r="K188" i="52" s="1"/>
  <c r="L188" i="52" s="1"/>
  <c r="M188" i="52" s="1"/>
  <c r="N188" i="52" s="1"/>
  <c r="O188" i="52" s="1"/>
  <c r="P188" i="52" s="1"/>
  <c r="H190" i="52"/>
  <c r="I190" i="52" s="1"/>
  <c r="J190" i="52" s="1"/>
  <c r="K190" i="52" s="1"/>
  <c r="L190" i="52" s="1"/>
  <c r="H192" i="52"/>
  <c r="H202" i="52"/>
  <c r="I202" i="52" s="1"/>
  <c r="J202" i="52" s="1"/>
  <c r="K202" i="52" s="1"/>
  <c r="L202" i="52" s="1"/>
  <c r="M202" i="52" s="1"/>
  <c r="N202" i="52" s="1"/>
  <c r="O202" i="52" s="1"/>
  <c r="P202" i="52" s="1"/>
  <c r="Q202" i="52" s="1"/>
  <c r="R202" i="52" s="1"/>
  <c r="S202" i="52" s="1"/>
  <c r="H254" i="52"/>
  <c r="H270" i="52"/>
  <c r="I270" i="52" s="1"/>
  <c r="J270" i="52" s="1"/>
  <c r="K270" i="52" s="1"/>
  <c r="L270" i="52" s="1"/>
  <c r="M270" i="52" s="1"/>
  <c r="H172" i="52"/>
  <c r="I172" i="52" s="1"/>
  <c r="J172" i="52" s="1"/>
  <c r="K172" i="52" s="1"/>
  <c r="L172" i="52" s="1"/>
  <c r="M172" i="52" s="1"/>
  <c r="N172" i="52" s="1"/>
  <c r="O172" i="52" s="1"/>
  <c r="P172" i="52" s="1"/>
  <c r="Q172" i="52" s="1"/>
  <c r="R172" i="52" s="1"/>
  <c r="S172" i="52" s="1"/>
  <c r="T172" i="52" s="1"/>
  <c r="U172" i="52" s="1"/>
  <c r="V172" i="52" s="1"/>
  <c r="W172" i="52" s="1"/>
  <c r="X172" i="52" s="1"/>
  <c r="Y172" i="52" s="1"/>
  <c r="H238" i="52"/>
  <c r="H242" i="52"/>
  <c r="I242" i="52" s="1"/>
  <c r="J242" i="52" s="1"/>
  <c r="K242" i="52" s="1"/>
  <c r="L242" i="52" s="1"/>
  <c r="M242" i="52" s="1"/>
  <c r="N242" i="52" s="1"/>
  <c r="O242" i="52" s="1"/>
  <c r="P242" i="52" s="1"/>
  <c r="Q242" i="52" s="1"/>
  <c r="R242" i="52" s="1"/>
  <c r="S242" i="52" s="1"/>
  <c r="H184" i="52"/>
  <c r="I184" i="52" s="1"/>
  <c r="J184" i="52" s="1"/>
  <c r="K184" i="52" s="1"/>
  <c r="L184" i="52" s="1"/>
  <c r="M184" i="52" s="1"/>
  <c r="N184" i="52" s="1"/>
  <c r="O184" i="52" s="1"/>
  <c r="P184" i="52" s="1"/>
  <c r="H244" i="52"/>
  <c r="H174" i="52"/>
  <c r="Q260" i="52"/>
  <c r="R260" i="52" s="1"/>
  <c r="S260" i="52" s="1"/>
  <c r="T260" i="52" s="1"/>
  <c r="U260" i="52" s="1"/>
  <c r="V260" i="52" s="1"/>
  <c r="W260" i="52" s="1"/>
  <c r="X260" i="52" s="1"/>
  <c r="Y260" i="52" s="1"/>
  <c r="H272" i="52"/>
  <c r="I272" i="52" s="1"/>
  <c r="J272" i="52" s="1"/>
  <c r="K272" i="52" s="1"/>
  <c r="L272" i="52" s="1"/>
  <c r="M272" i="52" s="1"/>
  <c r="N272" i="52" s="1"/>
  <c r="H284" i="52"/>
  <c r="I284" i="52" s="1"/>
  <c r="J284" i="52" s="1"/>
  <c r="K284" i="52" s="1"/>
  <c r="L284" i="52" s="1"/>
  <c r="M284" i="52" s="1"/>
  <c r="N284" i="52" s="1"/>
  <c r="G252" i="52"/>
  <c r="H252" i="52" s="1"/>
  <c r="AK126" i="52"/>
  <c r="G180" i="52"/>
  <c r="H180" i="52" s="1"/>
  <c r="AE173" i="56"/>
  <c r="T185" i="56"/>
  <c r="AL46" i="56"/>
  <c r="AM46" i="56" s="1"/>
  <c r="AP46" i="56" s="1"/>
  <c r="S205" i="56"/>
  <c r="AL205" i="56" s="1"/>
  <c r="AO205" i="56" s="1"/>
  <c r="AL44" i="56"/>
  <c r="AM44" i="56" s="1"/>
  <c r="AP44" i="56" s="1"/>
  <c r="U185" i="56"/>
  <c r="J239" i="56"/>
  <c r="J315" i="56" s="1"/>
  <c r="AL147" i="55"/>
  <c r="AM147" i="55" s="1"/>
  <c r="AP147" i="55" s="1"/>
  <c r="H313" i="55"/>
  <c r="H314" i="55" s="1"/>
  <c r="I314" i="55" s="1"/>
  <c r="W315" i="55"/>
  <c r="W179" i="54"/>
  <c r="AL147" i="54"/>
  <c r="AO147" i="54" s="1"/>
  <c r="V287" i="54"/>
  <c r="AL287" i="54" s="1"/>
  <c r="V285" i="54"/>
  <c r="V283" i="54"/>
  <c r="U273" i="54"/>
  <c r="U271" i="54"/>
  <c r="Q207" i="54"/>
  <c r="Q197" i="54"/>
  <c r="AO295" i="53"/>
  <c r="AO163" i="53"/>
  <c r="AM165" i="53"/>
  <c r="AP165" i="53" s="1"/>
  <c r="H306" i="53"/>
  <c r="I306" i="53" s="1"/>
  <c r="J306" i="53" s="1"/>
  <c r="K306" i="53" s="1"/>
  <c r="L306" i="53" s="1"/>
  <c r="M306" i="53" s="1"/>
  <c r="N306" i="53" s="1"/>
  <c r="O306" i="53" s="1"/>
  <c r="P306" i="53" s="1"/>
  <c r="Q306" i="53" s="1"/>
  <c r="R306" i="53" s="1"/>
  <c r="S306" i="53" s="1"/>
  <c r="T306" i="53" s="1"/>
  <c r="U306" i="53" s="1"/>
  <c r="V306" i="53" s="1"/>
  <c r="W306" i="53" s="1"/>
  <c r="X306" i="53" s="1"/>
  <c r="Y306" i="53" s="1"/>
  <c r="Z306" i="53" s="1"/>
  <c r="AA306" i="53" s="1"/>
  <c r="AB306" i="53" s="1"/>
  <c r="AC306" i="53" s="1"/>
  <c r="AD306" i="53" s="1"/>
  <c r="AE306" i="53" s="1"/>
  <c r="AF306" i="53" s="1"/>
  <c r="AG306" i="53" s="1"/>
  <c r="AH306" i="53" s="1"/>
  <c r="AI306" i="53" s="1"/>
  <c r="AJ306" i="53" s="1"/>
  <c r="AK306" i="53" s="1"/>
  <c r="AM153" i="53"/>
  <c r="AP153" i="53" s="1"/>
  <c r="AM155" i="53"/>
  <c r="AP155" i="53" s="1"/>
  <c r="AM167" i="53"/>
  <c r="AP167" i="53" s="1"/>
  <c r="H232" i="52"/>
  <c r="H236" i="52"/>
  <c r="H238" i="56"/>
  <c r="I238" i="56" s="1"/>
  <c r="J238" i="56" s="1"/>
  <c r="K238" i="56" s="1"/>
  <c r="H174" i="56"/>
  <c r="I174" i="56" s="1"/>
  <c r="J174" i="56" s="1"/>
  <c r="K174" i="56" s="1"/>
  <c r="L174" i="56" s="1"/>
  <c r="M174" i="56" s="1"/>
  <c r="N174" i="56" s="1"/>
  <c r="O174" i="56" s="1"/>
  <c r="P174" i="56" s="1"/>
  <c r="Q174" i="56" s="1"/>
  <c r="R174" i="56" s="1"/>
  <c r="S174" i="56" s="1"/>
  <c r="T174" i="56" s="1"/>
  <c r="Q315" i="55"/>
  <c r="X175" i="54"/>
  <c r="O221" i="54"/>
  <c r="O219" i="54"/>
  <c r="O217" i="54"/>
  <c r="I284" i="54"/>
  <c r="J284" i="54" s="1"/>
  <c r="K284" i="54" s="1"/>
  <c r="L284" i="54" s="1"/>
  <c r="M284" i="54" s="1"/>
  <c r="N284" i="54" s="1"/>
  <c r="O284" i="54" s="1"/>
  <c r="P284" i="54" s="1"/>
  <c r="Q284" i="54" s="1"/>
  <c r="R284" i="54" s="1"/>
  <c r="S284" i="54" s="1"/>
  <c r="T284" i="54" s="1"/>
  <c r="U284" i="54" s="1"/>
  <c r="I260" i="54"/>
  <c r="J260" i="54" s="1"/>
  <c r="K260" i="54" s="1"/>
  <c r="L260" i="54" s="1"/>
  <c r="M260" i="54" s="1"/>
  <c r="N260" i="54" s="1"/>
  <c r="O260" i="54" s="1"/>
  <c r="P260" i="54" s="1"/>
  <c r="Q260" i="54" s="1"/>
  <c r="R260" i="54" s="1"/>
  <c r="S260" i="54" s="1"/>
  <c r="T260" i="54" s="1"/>
  <c r="U260" i="54" s="1"/>
  <c r="V260" i="54" s="1"/>
  <c r="W260" i="54" s="1"/>
  <c r="X260" i="54" s="1"/>
  <c r="Y260" i="54" s="1"/>
  <c r="Z260" i="54" s="1"/>
  <c r="AA260" i="54" s="1"/>
  <c r="AB260" i="54" s="1"/>
  <c r="AC260" i="54" s="1"/>
  <c r="AD260" i="54" s="1"/>
  <c r="AE260" i="54" s="1"/>
  <c r="AF260" i="54" s="1"/>
  <c r="AG260" i="54" s="1"/>
  <c r="AH260" i="54" s="1"/>
  <c r="AI260" i="54" s="1"/>
  <c r="AJ260" i="54" s="1"/>
  <c r="AK260" i="54" s="1"/>
  <c r="AG315" i="53"/>
  <c r="AL251" i="53"/>
  <c r="AO67" i="53"/>
  <c r="AL201" i="53"/>
  <c r="AM51" i="53"/>
  <c r="AP51" i="53" s="1"/>
  <c r="AO55" i="53"/>
  <c r="AL265" i="53"/>
  <c r="AM265" i="53" s="1"/>
  <c r="AP265" i="53" s="1"/>
  <c r="AL46" i="53"/>
  <c r="AM46" i="53" s="1"/>
  <c r="AP46" i="53" s="1"/>
  <c r="S191" i="52"/>
  <c r="AK150" i="52"/>
  <c r="H240" i="52"/>
  <c r="G211" i="52"/>
  <c r="H207" i="52"/>
  <c r="H208" i="52" s="1"/>
  <c r="I208" i="52" s="1"/>
  <c r="J208" i="52" s="1"/>
  <c r="K208" i="52" s="1"/>
  <c r="L208" i="52" s="1"/>
  <c r="M208" i="52" s="1"/>
  <c r="N208" i="52" s="1"/>
  <c r="O208" i="52" s="1"/>
  <c r="P208" i="52" s="1"/>
  <c r="H224" i="52"/>
  <c r="I224" i="52" s="1"/>
  <c r="H193" i="52"/>
  <c r="H194" i="52" s="1"/>
  <c r="H197" i="52"/>
  <c r="H198" i="52" s="1"/>
  <c r="I198" i="52" s="1"/>
  <c r="J198" i="52" s="1"/>
  <c r="K198" i="52" s="1"/>
  <c r="L198" i="52" s="1"/>
  <c r="M198" i="52" s="1"/>
  <c r="N198" i="52" s="1"/>
  <c r="O198" i="52" s="1"/>
  <c r="P198" i="52" s="1"/>
  <c r="H218" i="52"/>
  <c r="AD176" i="48"/>
  <c r="AE176" i="48" s="1"/>
  <c r="AF176" i="48" s="1"/>
  <c r="W149" i="48"/>
  <c r="W289" i="48" s="1"/>
  <c r="W290" i="48" s="1"/>
  <c r="X290" i="48" s="1"/>
  <c r="Y290" i="48" s="1"/>
  <c r="Z290" i="48" s="1"/>
  <c r="AA290" i="48" s="1"/>
  <c r="AB290" i="48" s="1"/>
  <c r="AC290" i="48" s="1"/>
  <c r="AD290" i="48" s="1"/>
  <c r="AE290" i="48" s="1"/>
  <c r="AF290" i="48" s="1"/>
  <c r="AG290" i="48" s="1"/>
  <c r="AH290" i="48" s="1"/>
  <c r="AI290" i="48" s="1"/>
  <c r="AJ290" i="48" s="1"/>
  <c r="AK290" i="48" s="1"/>
  <c r="W135" i="48"/>
  <c r="W275" i="48" s="1"/>
  <c r="W276" i="48" s="1"/>
  <c r="X276" i="48" s="1"/>
  <c r="Y276" i="48" s="1"/>
  <c r="Z276" i="48" s="1"/>
  <c r="AA276" i="48" s="1"/>
  <c r="AB276" i="48" s="1"/>
  <c r="AC276" i="48" s="1"/>
  <c r="AD276" i="48" s="1"/>
  <c r="AE276" i="48" s="1"/>
  <c r="AF276" i="48" s="1"/>
  <c r="AG276" i="48" s="1"/>
  <c r="AH276" i="48" s="1"/>
  <c r="AI276" i="48" s="1"/>
  <c r="AJ276" i="48" s="1"/>
  <c r="AK276" i="48" s="1"/>
  <c r="T189" i="48"/>
  <c r="T190" i="48" s="1"/>
  <c r="T29" i="48"/>
  <c r="AE207" i="48"/>
  <c r="AE208" i="48" s="1"/>
  <c r="AF208" i="48" s="1"/>
  <c r="AF63" i="48"/>
  <c r="AF223" i="48" s="1"/>
  <c r="AF224" i="48" s="1"/>
  <c r="AG224" i="48" s="1"/>
  <c r="AF64" i="48"/>
  <c r="AG64" i="48" s="1"/>
  <c r="AE60" i="48"/>
  <c r="AF60" i="48" s="1"/>
  <c r="M102" i="48"/>
  <c r="N102" i="48" s="1"/>
  <c r="O102" i="48" s="1"/>
  <c r="P102" i="48" s="1"/>
  <c r="Q102" i="48" s="1"/>
  <c r="R102" i="48" s="1"/>
  <c r="S102" i="48" s="1"/>
  <c r="T102" i="48" s="1"/>
  <c r="U102" i="48" s="1"/>
  <c r="V102" i="48" s="1"/>
  <c r="W102" i="48" s="1"/>
  <c r="X102" i="48" s="1"/>
  <c r="Y102" i="48" s="1"/>
  <c r="Z102" i="48" s="1"/>
  <c r="AA102" i="48" s="1"/>
  <c r="AB102" i="48" s="1"/>
  <c r="AC102" i="48" s="1"/>
  <c r="AD102" i="48" s="1"/>
  <c r="AE102" i="48" s="1"/>
  <c r="AF102" i="48" s="1"/>
  <c r="AG102" i="48" s="1"/>
  <c r="AH102" i="48" s="1"/>
  <c r="AI102" i="48" s="1"/>
  <c r="AJ102" i="48" s="1"/>
  <c r="AK102" i="48" s="1"/>
  <c r="AA12" i="48"/>
  <c r="AA173" i="48" s="1"/>
  <c r="AA174" i="48" s="1"/>
  <c r="AB174" i="48" s="1"/>
  <c r="AC174" i="48" s="1"/>
  <c r="S145" i="48"/>
  <c r="S285" i="48" s="1"/>
  <c r="S286" i="48" s="1"/>
  <c r="T286" i="48" s="1"/>
  <c r="U286" i="48" s="1"/>
  <c r="V286" i="48" s="1"/>
  <c r="W286" i="48" s="1"/>
  <c r="X286" i="48" s="1"/>
  <c r="Y286" i="48" s="1"/>
  <c r="Z286" i="48" s="1"/>
  <c r="AA286" i="48" s="1"/>
  <c r="AB286" i="48" s="1"/>
  <c r="AC286" i="48" s="1"/>
  <c r="AD286" i="48" s="1"/>
  <c r="AE286" i="48" s="1"/>
  <c r="AF286" i="48" s="1"/>
  <c r="S130" i="48"/>
  <c r="T130" i="48" s="1"/>
  <c r="U130" i="48" s="1"/>
  <c r="V130" i="48" s="1"/>
  <c r="W130" i="48" s="1"/>
  <c r="X130" i="48" s="1"/>
  <c r="Y130" i="48" s="1"/>
  <c r="Z130" i="48" s="1"/>
  <c r="AA130" i="48" s="1"/>
  <c r="AB130" i="48" s="1"/>
  <c r="AC130" i="48" s="1"/>
  <c r="AD130" i="48" s="1"/>
  <c r="AE130" i="48" s="1"/>
  <c r="AF130" i="48" s="1"/>
  <c r="AE47" i="48"/>
  <c r="AF47" i="48" s="1"/>
  <c r="R8" i="48"/>
  <c r="R169" i="48" s="1"/>
  <c r="R170" i="48" s="1"/>
  <c r="S57" i="48"/>
  <c r="S58" i="48"/>
  <c r="T58" i="48" s="1"/>
  <c r="U58" i="48" s="1"/>
  <c r="V58" i="48" s="1"/>
  <c r="W58" i="48" s="1"/>
  <c r="X58" i="48" s="1"/>
  <c r="Y58" i="48" s="1"/>
  <c r="Z58" i="48" s="1"/>
  <c r="AA58" i="48" s="1"/>
  <c r="AB58" i="48" s="1"/>
  <c r="AC58" i="48" s="1"/>
  <c r="AD58" i="48" s="1"/>
  <c r="Q181" i="48"/>
  <c r="Q182" i="48" s="1"/>
  <c r="Q21" i="48"/>
  <c r="I211" i="48"/>
  <c r="I212" i="48" s="1"/>
  <c r="J212" i="48" s="1"/>
  <c r="K212" i="48" s="1"/>
  <c r="L212" i="48" s="1"/>
  <c r="M212" i="48" s="1"/>
  <c r="N212" i="48" s="1"/>
  <c r="O212" i="48" s="1"/>
  <c r="P212" i="48" s="1"/>
  <c r="Q212" i="48" s="1"/>
  <c r="R212" i="48" s="1"/>
  <c r="S212" i="48" s="1"/>
  <c r="T212" i="48" s="1"/>
  <c r="U212" i="48" s="1"/>
  <c r="V212" i="48" s="1"/>
  <c r="W212" i="48" s="1"/>
  <c r="X212" i="48" s="1"/>
  <c r="Y212" i="48" s="1"/>
  <c r="Z212" i="48" s="1"/>
  <c r="AA212" i="48" s="1"/>
  <c r="AB212" i="48" s="1"/>
  <c r="AC212" i="48" s="1"/>
  <c r="AD212" i="48" s="1"/>
  <c r="AE212" i="48" s="1"/>
  <c r="AF212" i="48" s="1"/>
  <c r="AG212" i="48" s="1"/>
  <c r="AH212" i="48" s="1"/>
  <c r="AI212" i="48" s="1"/>
  <c r="AJ212" i="48" s="1"/>
  <c r="J50" i="48"/>
  <c r="K213" i="48"/>
  <c r="K214" i="48" s="1"/>
  <c r="L52" i="48"/>
  <c r="AG141" i="48"/>
  <c r="AG281" i="48" s="1"/>
  <c r="AG282" i="48" s="1"/>
  <c r="AH282" i="48" s="1"/>
  <c r="AI282" i="48" s="1"/>
  <c r="AJ282" i="48" s="1"/>
  <c r="AK282" i="48" s="1"/>
  <c r="AD14" i="48"/>
  <c r="AD175" i="48" s="1"/>
  <c r="AD23" i="48"/>
  <c r="AE23" i="48" s="1"/>
  <c r="T137" i="48"/>
  <c r="T277" i="48" s="1"/>
  <c r="T278" i="48" s="1"/>
  <c r="U278" i="48" s="1"/>
  <c r="V278" i="48" s="1"/>
  <c r="W139" i="48"/>
  <c r="W279" i="48" s="1"/>
  <c r="W280" i="48" s="1"/>
  <c r="X280" i="48" s="1"/>
  <c r="Y280" i="48" s="1"/>
  <c r="Z280" i="48" s="1"/>
  <c r="AA280" i="48" s="1"/>
  <c r="AB280" i="48" s="1"/>
  <c r="AC280" i="48" s="1"/>
  <c r="AD280" i="48" s="1"/>
  <c r="AE280" i="48" s="1"/>
  <c r="AF280" i="48" s="1"/>
  <c r="AG280" i="48" s="1"/>
  <c r="AH280" i="48" s="1"/>
  <c r="AI280" i="48" s="1"/>
  <c r="AJ280" i="48" s="1"/>
  <c r="AK280" i="48" s="1"/>
  <c r="T134" i="48"/>
  <c r="U134" i="48" s="1"/>
  <c r="V134" i="48" s="1"/>
  <c r="W134" i="48" s="1"/>
  <c r="X134" i="48" s="1"/>
  <c r="Y134" i="48" s="1"/>
  <c r="Z134" i="48" s="1"/>
  <c r="AA134" i="48" s="1"/>
  <c r="AB134" i="48" s="1"/>
  <c r="AC134" i="48" s="1"/>
  <c r="AD134" i="48" s="1"/>
  <c r="AE134" i="48" s="1"/>
  <c r="AF134" i="48" s="1"/>
  <c r="AG134" i="48" s="1"/>
  <c r="AH134" i="48" s="1"/>
  <c r="AI134" i="48" s="1"/>
  <c r="AJ134" i="48" s="1"/>
  <c r="AK134" i="48" s="1"/>
  <c r="U31" i="48"/>
  <c r="V31" i="48" s="1"/>
  <c r="W31" i="48" s="1"/>
  <c r="X31" i="48" s="1"/>
  <c r="Y31" i="48" s="1"/>
  <c r="Z31" i="48" s="1"/>
  <c r="AA31" i="48" s="1"/>
  <c r="S10" i="48"/>
  <c r="S171" i="48" s="1"/>
  <c r="S172" i="48" s="1"/>
  <c r="T172" i="48" s="1"/>
  <c r="U172" i="48" s="1"/>
  <c r="V172" i="48" s="1"/>
  <c r="W172" i="48" s="1"/>
  <c r="X172" i="48" s="1"/>
  <c r="Y172" i="48" s="1"/>
  <c r="Z172" i="48" s="1"/>
  <c r="AA172" i="48" s="1"/>
  <c r="S11" i="48"/>
  <c r="T11" i="48" s="1"/>
  <c r="U11" i="48" s="1"/>
  <c r="V11" i="48" s="1"/>
  <c r="W11" i="48" s="1"/>
  <c r="X11" i="48" s="1"/>
  <c r="Y11" i="48" s="1"/>
  <c r="Z11" i="48" s="1"/>
  <c r="AA11" i="48" s="1"/>
  <c r="AO105" i="56"/>
  <c r="AJ240" i="55"/>
  <c r="AK240" i="55" s="1"/>
  <c r="I270" i="54"/>
  <c r="J270" i="54" s="1"/>
  <c r="K270" i="54" s="1"/>
  <c r="L270" i="54" s="1"/>
  <c r="M270" i="54" s="1"/>
  <c r="AM109" i="54"/>
  <c r="AP109" i="54" s="1"/>
  <c r="AM105" i="54"/>
  <c r="AP105" i="54" s="1"/>
  <c r="I222" i="54"/>
  <c r="J222" i="54" s="1"/>
  <c r="AO49" i="54"/>
  <c r="AL263" i="53"/>
  <c r="AM263" i="53" s="1"/>
  <c r="AP263" i="53" s="1"/>
  <c r="AM109" i="53"/>
  <c r="AP109" i="53" s="1"/>
  <c r="AL247" i="53"/>
  <c r="AM247" i="53" s="1"/>
  <c r="AP247" i="53" s="1"/>
  <c r="AM105" i="53"/>
  <c r="AP105" i="53" s="1"/>
  <c r="AL263" i="55"/>
  <c r="AM263" i="55" s="1"/>
  <c r="AP263" i="55" s="1"/>
  <c r="AM40" i="55"/>
  <c r="AP40" i="55" s="1"/>
  <c r="AM49" i="55"/>
  <c r="AP49" i="55" s="1"/>
  <c r="I315" i="55"/>
  <c r="AO51" i="55"/>
  <c r="AM55" i="55"/>
  <c r="AP55" i="55" s="1"/>
  <c r="AO101" i="55"/>
  <c r="AO105" i="55"/>
  <c r="AM111" i="55"/>
  <c r="AP111" i="55" s="1"/>
  <c r="AL215" i="55"/>
  <c r="AO215" i="55" s="1"/>
  <c r="AL247" i="55"/>
  <c r="AM247" i="55" s="1"/>
  <c r="AP247" i="55" s="1"/>
  <c r="AL255" i="55"/>
  <c r="AO255" i="55" s="1"/>
  <c r="AJ260" i="55"/>
  <c r="AK260" i="55" s="1"/>
  <c r="AO67" i="55"/>
  <c r="AO109" i="55"/>
  <c r="AJ254" i="55"/>
  <c r="AK254" i="55" s="1"/>
  <c r="AL253" i="55" s="1"/>
  <c r="AM253" i="55" s="1"/>
  <c r="AP253" i="55" s="1"/>
  <c r="AM34" i="56"/>
  <c r="AP34" i="56" s="1"/>
  <c r="AO67" i="56"/>
  <c r="AO109" i="56"/>
  <c r="J202" i="56"/>
  <c r="K202" i="56" s="1"/>
  <c r="L202" i="56" s="1"/>
  <c r="M202" i="56" s="1"/>
  <c r="N202" i="56" s="1"/>
  <c r="O202" i="56" s="1"/>
  <c r="P202" i="56" s="1"/>
  <c r="Q202" i="56" s="1"/>
  <c r="R202" i="56" s="1"/>
  <c r="S202" i="56" s="1"/>
  <c r="T202" i="56" s="1"/>
  <c r="U202" i="56" s="1"/>
  <c r="V202" i="56" s="1"/>
  <c r="W202" i="56" s="1"/>
  <c r="X202" i="56" s="1"/>
  <c r="Y202" i="56" s="1"/>
  <c r="Z202" i="56" s="1"/>
  <c r="AA202" i="56" s="1"/>
  <c r="AB202" i="56" s="1"/>
  <c r="AC202" i="56" s="1"/>
  <c r="AD202" i="56" s="1"/>
  <c r="AE202" i="56" s="1"/>
  <c r="AF202" i="56" s="1"/>
  <c r="AG202" i="56" s="1"/>
  <c r="AH202" i="56" s="1"/>
  <c r="AI202" i="56" s="1"/>
  <c r="AJ202" i="56" s="1"/>
  <c r="AK202" i="56" s="1"/>
  <c r="AO55" i="56"/>
  <c r="AO147" i="56"/>
  <c r="H188" i="56"/>
  <c r="I188" i="56" s="1"/>
  <c r="J188" i="56" s="1"/>
  <c r="K188" i="56" s="1"/>
  <c r="L188" i="56" s="1"/>
  <c r="M188" i="56" s="1"/>
  <c r="N188" i="56" s="1"/>
  <c r="O188" i="56" s="1"/>
  <c r="P188" i="56" s="1"/>
  <c r="Q188" i="56" s="1"/>
  <c r="R188" i="56" s="1"/>
  <c r="S188" i="56" s="1"/>
  <c r="T188" i="56" s="1"/>
  <c r="U188" i="56" s="1"/>
  <c r="V188" i="56" s="1"/>
  <c r="W188" i="56" s="1"/>
  <c r="X188" i="56" s="1"/>
  <c r="Y188" i="56" s="1"/>
  <c r="Z188" i="56" s="1"/>
  <c r="AA188" i="56" s="1"/>
  <c r="AB188" i="56" s="1"/>
  <c r="AC188" i="56" s="1"/>
  <c r="AD188" i="56" s="1"/>
  <c r="AE188" i="56" s="1"/>
  <c r="AF188" i="56" s="1"/>
  <c r="AG188" i="56" s="1"/>
  <c r="AH188" i="56" s="1"/>
  <c r="AI188" i="56" s="1"/>
  <c r="AJ188" i="56" s="1"/>
  <c r="AK188" i="56" s="1"/>
  <c r="I246" i="56"/>
  <c r="J246" i="56" s="1"/>
  <c r="K246" i="56" s="1"/>
  <c r="L246" i="56" s="1"/>
  <c r="M246" i="56" s="1"/>
  <c r="N246" i="56" s="1"/>
  <c r="O246" i="56" s="1"/>
  <c r="P246" i="56" s="1"/>
  <c r="Q246" i="56" s="1"/>
  <c r="R246" i="56" s="1"/>
  <c r="S246" i="56" s="1"/>
  <c r="T246" i="56" s="1"/>
  <c r="U246" i="56" s="1"/>
  <c r="V246" i="56" s="1"/>
  <c r="W246" i="56" s="1"/>
  <c r="X246" i="56" s="1"/>
  <c r="Y246" i="56" s="1"/>
  <c r="Z246" i="56" s="1"/>
  <c r="AA246" i="56" s="1"/>
  <c r="AB246" i="56" s="1"/>
  <c r="AC246" i="56" s="1"/>
  <c r="AD246" i="56" s="1"/>
  <c r="AE246" i="56" s="1"/>
  <c r="AF246" i="56" s="1"/>
  <c r="AG246" i="56" s="1"/>
  <c r="AH246" i="56" s="1"/>
  <c r="AI246" i="56" s="1"/>
  <c r="AJ246" i="56" s="1"/>
  <c r="AL263" i="56"/>
  <c r="AO263" i="56" s="1"/>
  <c r="AO101" i="56"/>
  <c r="AO151" i="56"/>
  <c r="H186" i="56"/>
  <c r="I186" i="56" s="1"/>
  <c r="J186" i="56" s="1"/>
  <c r="K186" i="56" s="1"/>
  <c r="L186" i="56" s="1"/>
  <c r="M186" i="56" s="1"/>
  <c r="N186" i="56" s="1"/>
  <c r="O186" i="56" s="1"/>
  <c r="P186" i="56" s="1"/>
  <c r="Q186" i="56" s="1"/>
  <c r="R186" i="56" s="1"/>
  <c r="S186" i="56" s="1"/>
  <c r="AL195" i="56"/>
  <c r="AO195" i="56" s="1"/>
  <c r="H210" i="56"/>
  <c r="I210" i="56" s="1"/>
  <c r="J210" i="56" s="1"/>
  <c r="K210" i="56" s="1"/>
  <c r="L210" i="56" s="1"/>
  <c r="M210" i="56" s="1"/>
  <c r="N210" i="56" s="1"/>
  <c r="O210" i="56" s="1"/>
  <c r="P210" i="56" s="1"/>
  <c r="Q210" i="56" s="1"/>
  <c r="R210" i="56" s="1"/>
  <c r="S210" i="56" s="1"/>
  <c r="T210" i="56" s="1"/>
  <c r="U210" i="56" s="1"/>
  <c r="V210" i="56" s="1"/>
  <c r="W210" i="56" s="1"/>
  <c r="X210" i="56" s="1"/>
  <c r="Y210" i="56" s="1"/>
  <c r="Z210" i="56" s="1"/>
  <c r="AA210" i="56" s="1"/>
  <c r="AB210" i="56" s="1"/>
  <c r="AC210" i="56" s="1"/>
  <c r="AD210" i="56" s="1"/>
  <c r="AE210" i="56" s="1"/>
  <c r="AF210" i="56" s="1"/>
  <c r="AG210" i="56" s="1"/>
  <c r="AH210" i="56" s="1"/>
  <c r="AI210" i="56" s="1"/>
  <c r="AJ210" i="56" s="1"/>
  <c r="AK210" i="56" s="1"/>
  <c r="H256" i="56"/>
  <c r="AM267" i="56"/>
  <c r="AP267" i="56" s="1"/>
  <c r="H274" i="56"/>
  <c r="I274" i="56" s="1"/>
  <c r="J274" i="56" s="1"/>
  <c r="K274" i="56" s="1"/>
  <c r="L274" i="56" s="1"/>
  <c r="M274" i="56" s="1"/>
  <c r="N274" i="56" s="1"/>
  <c r="O274" i="56" s="1"/>
  <c r="P274" i="56" s="1"/>
  <c r="Q274" i="56" s="1"/>
  <c r="R274" i="56" s="1"/>
  <c r="S274" i="56" s="1"/>
  <c r="T274" i="56" s="1"/>
  <c r="U274" i="56" s="1"/>
  <c r="V274" i="56" s="1"/>
  <c r="W274" i="56" s="1"/>
  <c r="X274" i="56" s="1"/>
  <c r="Y274" i="56" s="1"/>
  <c r="Z274" i="56" s="1"/>
  <c r="AA274" i="56" s="1"/>
  <c r="AB274" i="56" s="1"/>
  <c r="AC274" i="56" s="1"/>
  <c r="AD274" i="56" s="1"/>
  <c r="AE274" i="56" s="1"/>
  <c r="AF274" i="56" s="1"/>
  <c r="AG274" i="56" s="1"/>
  <c r="AH274" i="56" s="1"/>
  <c r="AI274" i="56" s="1"/>
  <c r="AJ274" i="56" s="1"/>
  <c r="AK274" i="56" s="1"/>
  <c r="H282" i="56"/>
  <c r="I282" i="56" s="1"/>
  <c r="J282" i="56" s="1"/>
  <c r="K282" i="56" s="1"/>
  <c r="L282" i="56" s="1"/>
  <c r="M282" i="56" s="1"/>
  <c r="N282" i="56" s="1"/>
  <c r="O282" i="56" s="1"/>
  <c r="P282" i="56" s="1"/>
  <c r="Q282" i="56" s="1"/>
  <c r="R282" i="56" s="1"/>
  <c r="S282" i="56" s="1"/>
  <c r="T282" i="56" s="1"/>
  <c r="U282" i="56" s="1"/>
  <c r="V282" i="56" s="1"/>
  <c r="W282" i="56" s="1"/>
  <c r="X282" i="56" s="1"/>
  <c r="Y282" i="56" s="1"/>
  <c r="Z282" i="56" s="1"/>
  <c r="AA282" i="56" s="1"/>
  <c r="AB282" i="56" s="1"/>
  <c r="AC282" i="56" s="1"/>
  <c r="AD282" i="56" s="1"/>
  <c r="AE282" i="56" s="1"/>
  <c r="AF282" i="56" s="1"/>
  <c r="AG282" i="56" s="1"/>
  <c r="AH282" i="56" s="1"/>
  <c r="AI282" i="56" s="1"/>
  <c r="AJ282" i="56" s="1"/>
  <c r="AK282" i="56" s="1"/>
  <c r="AL287" i="56"/>
  <c r="AO287" i="56" s="1"/>
  <c r="AM151" i="54"/>
  <c r="AP151" i="54" s="1"/>
  <c r="I218" i="54"/>
  <c r="H178" i="54"/>
  <c r="I178" i="54" s="1"/>
  <c r="J178" i="54" s="1"/>
  <c r="K178" i="54" s="1"/>
  <c r="L178" i="54" s="1"/>
  <c r="M178" i="54" s="1"/>
  <c r="N178" i="54" s="1"/>
  <c r="O178" i="54" s="1"/>
  <c r="P178" i="54" s="1"/>
  <c r="Q178" i="54" s="1"/>
  <c r="H190" i="54"/>
  <c r="I190" i="54" s="1"/>
  <c r="J190" i="54" s="1"/>
  <c r="K190" i="54" s="1"/>
  <c r="L190" i="54" s="1"/>
  <c r="M190" i="54" s="1"/>
  <c r="N190" i="54" s="1"/>
  <c r="O190" i="54" s="1"/>
  <c r="P190" i="54" s="1"/>
  <c r="Q190" i="54" s="1"/>
  <c r="AL215" i="54"/>
  <c r="AM215" i="54" s="1"/>
  <c r="AP215" i="54" s="1"/>
  <c r="H282" i="54"/>
  <c r="I282" i="54" s="1"/>
  <c r="J282" i="54" s="1"/>
  <c r="K282" i="54" s="1"/>
  <c r="L282" i="54" s="1"/>
  <c r="M282" i="54" s="1"/>
  <c r="N282" i="54" s="1"/>
  <c r="O282" i="54" s="1"/>
  <c r="P282" i="54" s="1"/>
  <c r="Q282" i="54" s="1"/>
  <c r="R282" i="54" s="1"/>
  <c r="S282" i="54" s="1"/>
  <c r="T282" i="54" s="1"/>
  <c r="U282" i="54" s="1"/>
  <c r="V282" i="54" s="1"/>
  <c r="W282" i="54" s="1"/>
  <c r="X282" i="54" s="1"/>
  <c r="Y282" i="54" s="1"/>
  <c r="Z282" i="54" s="1"/>
  <c r="AA282" i="54" s="1"/>
  <c r="AB282" i="54" s="1"/>
  <c r="AC282" i="54" s="1"/>
  <c r="AD282" i="54" s="1"/>
  <c r="AE282" i="54" s="1"/>
  <c r="AF282" i="54" s="1"/>
  <c r="AG282" i="54" s="1"/>
  <c r="AH282" i="54" s="1"/>
  <c r="AI282" i="54" s="1"/>
  <c r="AJ282" i="54" s="1"/>
  <c r="AK282" i="54" s="1"/>
  <c r="H182" i="54"/>
  <c r="I182" i="54" s="1"/>
  <c r="AL251" i="54"/>
  <c r="AM251" i="54" s="1"/>
  <c r="AP251" i="54" s="1"/>
  <c r="H278" i="54"/>
  <c r="I278" i="54" s="1"/>
  <c r="J278" i="54" s="1"/>
  <c r="K278" i="54" s="1"/>
  <c r="L278" i="54" s="1"/>
  <c r="M278" i="54" s="1"/>
  <c r="N278" i="54" s="1"/>
  <c r="O278" i="54" s="1"/>
  <c r="P278" i="54" s="1"/>
  <c r="Q278" i="54" s="1"/>
  <c r="R278" i="54" s="1"/>
  <c r="S278" i="54" s="1"/>
  <c r="T278" i="54" s="1"/>
  <c r="U278" i="54" s="1"/>
  <c r="AO151" i="53"/>
  <c r="G226" i="56"/>
  <c r="H226" i="56" s="1"/>
  <c r="I226" i="56" s="1"/>
  <c r="J226" i="56" s="1"/>
  <c r="K226" i="56" s="1"/>
  <c r="L226" i="56" s="1"/>
  <c r="M226" i="56" s="1"/>
  <c r="N226" i="56" s="1"/>
  <c r="O226" i="56" s="1"/>
  <c r="P226" i="56" s="1"/>
  <c r="Q226" i="56" s="1"/>
  <c r="R226" i="56" s="1"/>
  <c r="S226" i="56" s="1"/>
  <c r="T226" i="56" s="1"/>
  <c r="U226" i="56" s="1"/>
  <c r="V226" i="56" s="1"/>
  <c r="W226" i="56" s="1"/>
  <c r="X226" i="56" s="1"/>
  <c r="Y226" i="56" s="1"/>
  <c r="Z226" i="56" s="1"/>
  <c r="AA226" i="56" s="1"/>
  <c r="AB226" i="56" s="1"/>
  <c r="AC226" i="56" s="1"/>
  <c r="AD226" i="56" s="1"/>
  <c r="AE226" i="56" s="1"/>
  <c r="AF226" i="56" s="1"/>
  <c r="AG226" i="56" s="1"/>
  <c r="AH226" i="56" s="1"/>
  <c r="AI226" i="56" s="1"/>
  <c r="AJ226" i="56" s="1"/>
  <c r="AK226" i="56" s="1"/>
  <c r="AL225" i="56"/>
  <c r="AL291" i="56"/>
  <c r="AM291" i="56" s="1"/>
  <c r="AP291" i="56" s="1"/>
  <c r="H176" i="56"/>
  <c r="I176" i="56" s="1"/>
  <c r="J176" i="56" s="1"/>
  <c r="K176" i="56" s="1"/>
  <c r="L176" i="56" s="1"/>
  <c r="M176" i="56" s="1"/>
  <c r="N176" i="56" s="1"/>
  <c r="O176" i="56" s="1"/>
  <c r="P176" i="56" s="1"/>
  <c r="Q176" i="56" s="1"/>
  <c r="R176" i="56" s="1"/>
  <c r="S176" i="56" s="1"/>
  <c r="T176" i="56" s="1"/>
  <c r="AL255" i="56"/>
  <c r="AO255" i="56" s="1"/>
  <c r="U175" i="56"/>
  <c r="AM36" i="56"/>
  <c r="AP36" i="56" s="1"/>
  <c r="AO36" i="56"/>
  <c r="AO42" i="56"/>
  <c r="AM42" i="56"/>
  <c r="AP42" i="56" s="1"/>
  <c r="AM103" i="56"/>
  <c r="AP103" i="56" s="1"/>
  <c r="AO103" i="56"/>
  <c r="AM107" i="56"/>
  <c r="AP107" i="56" s="1"/>
  <c r="AO107" i="56"/>
  <c r="AM53" i="56"/>
  <c r="AP53" i="56" s="1"/>
  <c r="AO53" i="56"/>
  <c r="AO117" i="56"/>
  <c r="AM117" i="56"/>
  <c r="AP117" i="56" s="1"/>
  <c r="AO113" i="56"/>
  <c r="AM113" i="56"/>
  <c r="AP113" i="56" s="1"/>
  <c r="AO51" i="56"/>
  <c r="AM51" i="56"/>
  <c r="AP51" i="56" s="1"/>
  <c r="AO63" i="56"/>
  <c r="AM63" i="56"/>
  <c r="AP63" i="56" s="1"/>
  <c r="AM149" i="56"/>
  <c r="AP149" i="56" s="1"/>
  <c r="AO149" i="56"/>
  <c r="AO49" i="56"/>
  <c r="AM49" i="56"/>
  <c r="AP49" i="56" s="1"/>
  <c r="H213" i="56"/>
  <c r="H214" i="56" s="1"/>
  <c r="L219" i="56"/>
  <c r="G211" i="56"/>
  <c r="AO40" i="56"/>
  <c r="AO111" i="56"/>
  <c r="AM111" i="56"/>
  <c r="AP111" i="56" s="1"/>
  <c r="AO115" i="56"/>
  <c r="AM115" i="56"/>
  <c r="AP115" i="56" s="1"/>
  <c r="AO123" i="56"/>
  <c r="AM123" i="56"/>
  <c r="AP123" i="56" s="1"/>
  <c r="J217" i="56"/>
  <c r="AL168" i="56"/>
  <c r="AO168" i="56" s="1"/>
  <c r="H168" i="56"/>
  <c r="I168" i="56" s="1"/>
  <c r="J168" i="56" s="1"/>
  <c r="K168" i="56" s="1"/>
  <c r="L168" i="56" s="1"/>
  <c r="M168" i="56" s="1"/>
  <c r="N168" i="56" s="1"/>
  <c r="O168" i="56" s="1"/>
  <c r="P168" i="56" s="1"/>
  <c r="Q168" i="56" s="1"/>
  <c r="R168" i="56" s="1"/>
  <c r="S168" i="56" s="1"/>
  <c r="T168" i="56" s="1"/>
  <c r="U168" i="56" s="1"/>
  <c r="V168" i="56" s="1"/>
  <c r="W168" i="56" s="1"/>
  <c r="X168" i="56" s="1"/>
  <c r="Y168" i="56" s="1"/>
  <c r="Z168" i="56" s="1"/>
  <c r="AA168" i="56" s="1"/>
  <c r="AB168" i="56" s="1"/>
  <c r="AC168" i="56" s="1"/>
  <c r="AD168" i="56" s="1"/>
  <c r="AE168" i="56" s="1"/>
  <c r="AF168" i="56" s="1"/>
  <c r="AG168" i="56" s="1"/>
  <c r="AH168" i="56" s="1"/>
  <c r="AI168" i="56" s="1"/>
  <c r="AJ168" i="56" s="1"/>
  <c r="AK168" i="56" s="1"/>
  <c r="H192" i="56"/>
  <c r="I192" i="56" s="1"/>
  <c r="J192" i="56" s="1"/>
  <c r="K192" i="56" s="1"/>
  <c r="L192" i="56" s="1"/>
  <c r="M192" i="56" s="1"/>
  <c r="N192" i="56" s="1"/>
  <c r="O192" i="56" s="1"/>
  <c r="P192" i="56" s="1"/>
  <c r="Q192" i="56" s="1"/>
  <c r="R192" i="56" s="1"/>
  <c r="S192" i="56" s="1"/>
  <c r="T192" i="56" s="1"/>
  <c r="U192" i="56" s="1"/>
  <c r="V192" i="56" s="1"/>
  <c r="W192" i="56" s="1"/>
  <c r="X192" i="56" s="1"/>
  <c r="Y192" i="56" s="1"/>
  <c r="Z192" i="56" s="1"/>
  <c r="AA192" i="56" s="1"/>
  <c r="AB192" i="56" s="1"/>
  <c r="AC192" i="56" s="1"/>
  <c r="AD192" i="56" s="1"/>
  <c r="AE192" i="56" s="1"/>
  <c r="AF192" i="56" s="1"/>
  <c r="AG192" i="56" s="1"/>
  <c r="AH192" i="56" s="1"/>
  <c r="AI192" i="56" s="1"/>
  <c r="AJ192" i="56" s="1"/>
  <c r="AK192" i="56" s="1"/>
  <c r="AO153" i="56"/>
  <c r="AM153" i="56"/>
  <c r="AP153" i="56" s="1"/>
  <c r="AO157" i="56"/>
  <c r="AM157" i="56"/>
  <c r="AP157" i="56" s="1"/>
  <c r="H194" i="56"/>
  <c r="I194" i="56" s="1"/>
  <c r="J194" i="56" s="1"/>
  <c r="K194" i="56" s="1"/>
  <c r="L194" i="56" s="1"/>
  <c r="M194" i="56" s="1"/>
  <c r="N194" i="56" s="1"/>
  <c r="O194" i="56" s="1"/>
  <c r="P194" i="56" s="1"/>
  <c r="Q194" i="56" s="1"/>
  <c r="R194" i="56" s="1"/>
  <c r="S194" i="56" s="1"/>
  <c r="T194" i="56" s="1"/>
  <c r="U194" i="56" s="1"/>
  <c r="V194" i="56" s="1"/>
  <c r="W194" i="56" s="1"/>
  <c r="X194" i="56" s="1"/>
  <c r="Y194" i="56" s="1"/>
  <c r="Z194" i="56" s="1"/>
  <c r="AA194" i="56" s="1"/>
  <c r="AB194" i="56" s="1"/>
  <c r="AC194" i="56" s="1"/>
  <c r="AD194" i="56" s="1"/>
  <c r="AE194" i="56" s="1"/>
  <c r="AF194" i="56" s="1"/>
  <c r="AG194" i="56" s="1"/>
  <c r="AH194" i="56" s="1"/>
  <c r="AI194" i="56" s="1"/>
  <c r="AJ194" i="56" s="1"/>
  <c r="AK194" i="56" s="1"/>
  <c r="I204" i="56"/>
  <c r="J204" i="56" s="1"/>
  <c r="K204" i="56" s="1"/>
  <c r="L204" i="56" s="1"/>
  <c r="M204" i="56" s="1"/>
  <c r="N204" i="56" s="1"/>
  <c r="O204" i="56" s="1"/>
  <c r="P204" i="56" s="1"/>
  <c r="Q204" i="56" s="1"/>
  <c r="R204" i="56" s="1"/>
  <c r="S204" i="56" s="1"/>
  <c r="T204" i="56" s="1"/>
  <c r="U204" i="56" s="1"/>
  <c r="V204" i="56" s="1"/>
  <c r="W204" i="56" s="1"/>
  <c r="X204" i="56" s="1"/>
  <c r="Y204" i="56" s="1"/>
  <c r="Z204" i="56" s="1"/>
  <c r="AA204" i="56" s="1"/>
  <c r="AB204" i="56" s="1"/>
  <c r="AC204" i="56" s="1"/>
  <c r="AD204" i="56" s="1"/>
  <c r="AE204" i="56" s="1"/>
  <c r="AF204" i="56" s="1"/>
  <c r="AG204" i="56" s="1"/>
  <c r="AH204" i="56" s="1"/>
  <c r="AI204" i="56" s="1"/>
  <c r="AJ204" i="56" s="1"/>
  <c r="AK204" i="56" s="1"/>
  <c r="AL203" i="56" s="1"/>
  <c r="G216" i="56"/>
  <c r="H216" i="56" s="1"/>
  <c r="I216" i="56" s="1"/>
  <c r="J216" i="56" s="1"/>
  <c r="K216" i="56" s="1"/>
  <c r="L216" i="56" s="1"/>
  <c r="M216" i="56" s="1"/>
  <c r="N216" i="56" s="1"/>
  <c r="O216" i="56" s="1"/>
  <c r="P216" i="56" s="1"/>
  <c r="Q216" i="56" s="1"/>
  <c r="R216" i="56" s="1"/>
  <c r="S216" i="56" s="1"/>
  <c r="T216" i="56" s="1"/>
  <c r="U216" i="56" s="1"/>
  <c r="V216" i="56" s="1"/>
  <c r="W216" i="56" s="1"/>
  <c r="X216" i="56" s="1"/>
  <c r="Y216" i="56" s="1"/>
  <c r="Z216" i="56" s="1"/>
  <c r="AA216" i="56" s="1"/>
  <c r="AB216" i="56" s="1"/>
  <c r="AC216" i="56" s="1"/>
  <c r="AD216" i="56" s="1"/>
  <c r="AE216" i="56" s="1"/>
  <c r="AF216" i="56" s="1"/>
  <c r="AG216" i="56" s="1"/>
  <c r="AH216" i="56" s="1"/>
  <c r="AI216" i="56" s="1"/>
  <c r="AJ216" i="56" s="1"/>
  <c r="AK216" i="56" s="1"/>
  <c r="AL215" i="56"/>
  <c r="H234" i="56"/>
  <c r="I234" i="56" s="1"/>
  <c r="J234" i="56" s="1"/>
  <c r="K234" i="56" s="1"/>
  <c r="L234" i="56" s="1"/>
  <c r="M234" i="56" s="1"/>
  <c r="N234" i="56" s="1"/>
  <c r="O234" i="56" s="1"/>
  <c r="P234" i="56" s="1"/>
  <c r="Q234" i="56" s="1"/>
  <c r="R234" i="56" s="1"/>
  <c r="S234" i="56" s="1"/>
  <c r="T234" i="56" s="1"/>
  <c r="U234" i="56" s="1"/>
  <c r="V234" i="56" s="1"/>
  <c r="W234" i="56" s="1"/>
  <c r="X234" i="56" s="1"/>
  <c r="Y234" i="56" s="1"/>
  <c r="Z234" i="56" s="1"/>
  <c r="AA234" i="56" s="1"/>
  <c r="AB234" i="56" s="1"/>
  <c r="AC234" i="56" s="1"/>
  <c r="AD234" i="56" s="1"/>
  <c r="AE234" i="56" s="1"/>
  <c r="AF234" i="56" s="1"/>
  <c r="AG234" i="56" s="1"/>
  <c r="AH234" i="56" s="1"/>
  <c r="AI234" i="56" s="1"/>
  <c r="AJ234" i="56" s="1"/>
  <c r="AK234" i="56" s="1"/>
  <c r="H218" i="56"/>
  <c r="I218" i="56" s="1"/>
  <c r="G224" i="56"/>
  <c r="H224" i="56" s="1"/>
  <c r="I224" i="56" s="1"/>
  <c r="J224" i="56" s="1"/>
  <c r="K224" i="56" s="1"/>
  <c r="L224" i="56" s="1"/>
  <c r="M224" i="56" s="1"/>
  <c r="N224" i="56" s="1"/>
  <c r="O224" i="56" s="1"/>
  <c r="P224" i="56" s="1"/>
  <c r="Q224" i="56" s="1"/>
  <c r="R224" i="56" s="1"/>
  <c r="S224" i="56" s="1"/>
  <c r="T224" i="56" s="1"/>
  <c r="U224" i="56" s="1"/>
  <c r="V224" i="56" s="1"/>
  <c r="W224" i="56" s="1"/>
  <c r="X224" i="56" s="1"/>
  <c r="Y224" i="56" s="1"/>
  <c r="Z224" i="56" s="1"/>
  <c r="AA224" i="56" s="1"/>
  <c r="AB224" i="56" s="1"/>
  <c r="AC224" i="56" s="1"/>
  <c r="AD224" i="56" s="1"/>
  <c r="AE224" i="56" s="1"/>
  <c r="AF224" i="56" s="1"/>
  <c r="AG224" i="56" s="1"/>
  <c r="AH224" i="56" s="1"/>
  <c r="AI224" i="56" s="1"/>
  <c r="AJ224" i="56" s="1"/>
  <c r="AK224" i="56" s="1"/>
  <c r="AL223" i="56"/>
  <c r="AL227" i="56"/>
  <c r="AL201" i="56"/>
  <c r="AL209" i="56"/>
  <c r="G252" i="56"/>
  <c r="H252" i="56" s="1"/>
  <c r="I252" i="56" s="1"/>
  <c r="J252" i="56" s="1"/>
  <c r="K252" i="56" s="1"/>
  <c r="L252" i="56" s="1"/>
  <c r="M252" i="56" s="1"/>
  <c r="N252" i="56" s="1"/>
  <c r="O252" i="56" s="1"/>
  <c r="P252" i="56" s="1"/>
  <c r="Q252" i="56" s="1"/>
  <c r="R252" i="56" s="1"/>
  <c r="S252" i="56" s="1"/>
  <c r="T252" i="56" s="1"/>
  <c r="U252" i="56" s="1"/>
  <c r="V252" i="56" s="1"/>
  <c r="W252" i="56" s="1"/>
  <c r="X252" i="56" s="1"/>
  <c r="Y252" i="56" s="1"/>
  <c r="Z252" i="56" s="1"/>
  <c r="AA252" i="56" s="1"/>
  <c r="AB252" i="56" s="1"/>
  <c r="AC252" i="56" s="1"/>
  <c r="AD252" i="56" s="1"/>
  <c r="AE252" i="56" s="1"/>
  <c r="AF252" i="56" s="1"/>
  <c r="AG252" i="56" s="1"/>
  <c r="AH252" i="56" s="1"/>
  <c r="AI252" i="56" s="1"/>
  <c r="AJ252" i="56" s="1"/>
  <c r="AK252" i="56" s="1"/>
  <c r="AL251" i="56"/>
  <c r="I256" i="56"/>
  <c r="J256" i="56" s="1"/>
  <c r="K256" i="56" s="1"/>
  <c r="L256" i="56" s="1"/>
  <c r="M256" i="56" s="1"/>
  <c r="N256" i="56" s="1"/>
  <c r="O256" i="56" s="1"/>
  <c r="P256" i="56" s="1"/>
  <c r="Q256" i="56" s="1"/>
  <c r="R256" i="56" s="1"/>
  <c r="S256" i="56" s="1"/>
  <c r="T256" i="56" s="1"/>
  <c r="U256" i="56" s="1"/>
  <c r="V256" i="56" s="1"/>
  <c r="W256" i="56" s="1"/>
  <c r="X256" i="56" s="1"/>
  <c r="Y256" i="56" s="1"/>
  <c r="Z256" i="56" s="1"/>
  <c r="AA256" i="56" s="1"/>
  <c r="AB256" i="56" s="1"/>
  <c r="AC256" i="56" s="1"/>
  <c r="AD256" i="56" s="1"/>
  <c r="AE256" i="56" s="1"/>
  <c r="AF256" i="56" s="1"/>
  <c r="AG256" i="56" s="1"/>
  <c r="AH256" i="56" s="1"/>
  <c r="AI256" i="56" s="1"/>
  <c r="AJ256" i="56" s="1"/>
  <c r="AK256" i="56" s="1"/>
  <c r="G268" i="56"/>
  <c r="H270" i="56"/>
  <c r="I270" i="56" s="1"/>
  <c r="J270" i="56" s="1"/>
  <c r="K270" i="56" s="1"/>
  <c r="L270" i="56" s="1"/>
  <c r="M270" i="56" s="1"/>
  <c r="I272" i="56"/>
  <c r="J272" i="56" s="1"/>
  <c r="K272" i="56" s="1"/>
  <c r="L272" i="56" s="1"/>
  <c r="M272" i="56" s="1"/>
  <c r="N272" i="56" s="1"/>
  <c r="O272" i="56" s="1"/>
  <c r="P272" i="56" s="1"/>
  <c r="Q272" i="56" s="1"/>
  <c r="R272" i="56" s="1"/>
  <c r="S272" i="56" s="1"/>
  <c r="T272" i="56" s="1"/>
  <c r="U272" i="56" s="1"/>
  <c r="V272" i="56" s="1"/>
  <c r="W272" i="56" s="1"/>
  <c r="X272" i="56" s="1"/>
  <c r="Y272" i="56" s="1"/>
  <c r="Z272" i="56" s="1"/>
  <c r="AA272" i="56" s="1"/>
  <c r="AB272" i="56" s="1"/>
  <c r="AC272" i="56" s="1"/>
  <c r="AD272" i="56" s="1"/>
  <c r="AE272" i="56" s="1"/>
  <c r="AF272" i="56" s="1"/>
  <c r="AG272" i="56" s="1"/>
  <c r="AH272" i="56" s="1"/>
  <c r="AI272" i="56" s="1"/>
  <c r="AJ272" i="56" s="1"/>
  <c r="AK272" i="56" s="1"/>
  <c r="H254" i="56"/>
  <c r="I254" i="56" s="1"/>
  <c r="J254" i="56" s="1"/>
  <c r="K254" i="56" s="1"/>
  <c r="L254" i="56" s="1"/>
  <c r="M254" i="56" s="1"/>
  <c r="N254" i="56" s="1"/>
  <c r="O254" i="56" s="1"/>
  <c r="P254" i="56" s="1"/>
  <c r="Q254" i="56" s="1"/>
  <c r="R254" i="56" s="1"/>
  <c r="S254" i="56" s="1"/>
  <c r="T254" i="56" s="1"/>
  <c r="U254" i="56" s="1"/>
  <c r="V254" i="56" s="1"/>
  <c r="W254" i="56" s="1"/>
  <c r="X254" i="56" s="1"/>
  <c r="Y254" i="56" s="1"/>
  <c r="Z254" i="56" s="1"/>
  <c r="AA254" i="56" s="1"/>
  <c r="AB254" i="56" s="1"/>
  <c r="AC254" i="56" s="1"/>
  <c r="AD254" i="56" s="1"/>
  <c r="AE254" i="56" s="1"/>
  <c r="AF254" i="56" s="1"/>
  <c r="AG254" i="56" s="1"/>
  <c r="AH254" i="56" s="1"/>
  <c r="AI254" i="56" s="1"/>
  <c r="AJ254" i="56" s="1"/>
  <c r="AK254" i="56" s="1"/>
  <c r="AL253" i="56" s="1"/>
  <c r="J258" i="56"/>
  <c r="K258" i="56" s="1"/>
  <c r="L258" i="56" s="1"/>
  <c r="M258" i="56" s="1"/>
  <c r="N258" i="56" s="1"/>
  <c r="O258" i="56" s="1"/>
  <c r="P258" i="56" s="1"/>
  <c r="Q258" i="56" s="1"/>
  <c r="R258" i="56" s="1"/>
  <c r="S258" i="56" s="1"/>
  <c r="T258" i="56" s="1"/>
  <c r="U258" i="56" s="1"/>
  <c r="V258" i="56" s="1"/>
  <c r="W258" i="56" s="1"/>
  <c r="X258" i="56" s="1"/>
  <c r="Y258" i="56" s="1"/>
  <c r="Z258" i="56" s="1"/>
  <c r="AA258" i="56" s="1"/>
  <c r="AB258" i="56" s="1"/>
  <c r="AC258" i="56" s="1"/>
  <c r="AD258" i="56" s="1"/>
  <c r="AE258" i="56" s="1"/>
  <c r="AF258" i="56" s="1"/>
  <c r="AG258" i="56" s="1"/>
  <c r="AH258" i="56" s="1"/>
  <c r="AI258" i="56" s="1"/>
  <c r="AJ258" i="56" s="1"/>
  <c r="AK258" i="56" s="1"/>
  <c r="AL257" i="56" s="1"/>
  <c r="G266" i="56"/>
  <c r="H266" i="56" s="1"/>
  <c r="I266" i="56" s="1"/>
  <c r="J266" i="56" s="1"/>
  <c r="K266" i="56" s="1"/>
  <c r="L266" i="56" s="1"/>
  <c r="M266" i="56" s="1"/>
  <c r="N266" i="56" s="1"/>
  <c r="O266" i="56" s="1"/>
  <c r="P266" i="56" s="1"/>
  <c r="Q266" i="56" s="1"/>
  <c r="R266" i="56" s="1"/>
  <c r="S266" i="56" s="1"/>
  <c r="T266" i="56" s="1"/>
  <c r="U266" i="56" s="1"/>
  <c r="V266" i="56" s="1"/>
  <c r="W266" i="56" s="1"/>
  <c r="X266" i="56" s="1"/>
  <c r="Y266" i="56" s="1"/>
  <c r="Z266" i="56" s="1"/>
  <c r="AA266" i="56" s="1"/>
  <c r="AB266" i="56" s="1"/>
  <c r="AC266" i="56" s="1"/>
  <c r="AD266" i="56" s="1"/>
  <c r="AE266" i="56" s="1"/>
  <c r="AF266" i="56" s="1"/>
  <c r="AG266" i="56" s="1"/>
  <c r="AH266" i="56" s="1"/>
  <c r="AI266" i="56" s="1"/>
  <c r="AJ266" i="56" s="1"/>
  <c r="AK266" i="56" s="1"/>
  <c r="AL265" i="56"/>
  <c r="H278" i="56"/>
  <c r="I278" i="56" s="1"/>
  <c r="J278" i="56" s="1"/>
  <c r="K278" i="56" s="1"/>
  <c r="L278" i="56" s="1"/>
  <c r="M278" i="56" s="1"/>
  <c r="N278" i="56" s="1"/>
  <c r="O278" i="56" s="1"/>
  <c r="P278" i="56" s="1"/>
  <c r="Q278" i="56" s="1"/>
  <c r="R278" i="56" s="1"/>
  <c r="S278" i="56" s="1"/>
  <c r="T278" i="56" s="1"/>
  <c r="U278" i="56" s="1"/>
  <c r="V278" i="56" s="1"/>
  <c r="W278" i="56" s="1"/>
  <c r="X278" i="56" s="1"/>
  <c r="Y278" i="56" s="1"/>
  <c r="Z278" i="56" s="1"/>
  <c r="AA278" i="56" s="1"/>
  <c r="AB278" i="56" s="1"/>
  <c r="AC278" i="56" s="1"/>
  <c r="AD278" i="56" s="1"/>
  <c r="AE278" i="56" s="1"/>
  <c r="AF278" i="56" s="1"/>
  <c r="AG278" i="56" s="1"/>
  <c r="AH278" i="56" s="1"/>
  <c r="AI278" i="56" s="1"/>
  <c r="AJ278" i="56" s="1"/>
  <c r="AK278" i="56" s="1"/>
  <c r="AO307" i="56"/>
  <c r="AM307" i="56"/>
  <c r="AP307" i="56" s="1"/>
  <c r="H260" i="56"/>
  <c r="I260" i="56" s="1"/>
  <c r="J260" i="56" s="1"/>
  <c r="K260" i="56" s="1"/>
  <c r="L260" i="56" s="1"/>
  <c r="M260" i="56" s="1"/>
  <c r="N260" i="56" s="1"/>
  <c r="O260" i="56" s="1"/>
  <c r="P260" i="56" s="1"/>
  <c r="Q260" i="56" s="1"/>
  <c r="R260" i="56" s="1"/>
  <c r="S260" i="56" s="1"/>
  <c r="T260" i="56" s="1"/>
  <c r="U260" i="56" s="1"/>
  <c r="V260" i="56" s="1"/>
  <c r="W260" i="56" s="1"/>
  <c r="X260" i="56" s="1"/>
  <c r="Y260" i="56" s="1"/>
  <c r="Z260" i="56" s="1"/>
  <c r="AA260" i="56" s="1"/>
  <c r="AB260" i="56" s="1"/>
  <c r="AC260" i="56" s="1"/>
  <c r="AD260" i="56" s="1"/>
  <c r="AE260" i="56" s="1"/>
  <c r="AF260" i="56" s="1"/>
  <c r="AG260" i="56" s="1"/>
  <c r="AH260" i="56" s="1"/>
  <c r="AI260" i="56" s="1"/>
  <c r="AJ260" i="56" s="1"/>
  <c r="AK260" i="56" s="1"/>
  <c r="I262" i="56"/>
  <c r="J262" i="56" s="1"/>
  <c r="K262" i="56" s="1"/>
  <c r="L262" i="56" s="1"/>
  <c r="M262" i="56" s="1"/>
  <c r="N262" i="56" s="1"/>
  <c r="O262" i="56" s="1"/>
  <c r="P262" i="56" s="1"/>
  <c r="Q262" i="56" s="1"/>
  <c r="R262" i="56" s="1"/>
  <c r="S262" i="56" s="1"/>
  <c r="T262" i="56" s="1"/>
  <c r="U262" i="56" s="1"/>
  <c r="V262" i="56" s="1"/>
  <c r="W262" i="56" s="1"/>
  <c r="X262" i="56" s="1"/>
  <c r="Y262" i="56" s="1"/>
  <c r="Z262" i="56" s="1"/>
  <c r="AA262" i="56" s="1"/>
  <c r="AB262" i="56" s="1"/>
  <c r="AC262" i="56" s="1"/>
  <c r="AD262" i="56" s="1"/>
  <c r="AE262" i="56" s="1"/>
  <c r="AF262" i="56" s="1"/>
  <c r="AG262" i="56" s="1"/>
  <c r="AH262" i="56" s="1"/>
  <c r="AI262" i="56" s="1"/>
  <c r="AJ262" i="56" s="1"/>
  <c r="AK262" i="56" s="1"/>
  <c r="H286" i="56"/>
  <c r="I286" i="56" s="1"/>
  <c r="J286" i="56" s="1"/>
  <c r="K286" i="56" s="1"/>
  <c r="L286" i="56" s="1"/>
  <c r="M286" i="56" s="1"/>
  <c r="N286" i="56" s="1"/>
  <c r="O286" i="56" s="1"/>
  <c r="P286" i="56" s="1"/>
  <c r="Q286" i="56" s="1"/>
  <c r="R286" i="56" s="1"/>
  <c r="S286" i="56" s="1"/>
  <c r="T286" i="56" s="1"/>
  <c r="U286" i="56" s="1"/>
  <c r="V286" i="56" s="1"/>
  <c r="W286" i="56" s="1"/>
  <c r="X286" i="56" s="1"/>
  <c r="Y286" i="56" s="1"/>
  <c r="Z286" i="56" s="1"/>
  <c r="AA286" i="56" s="1"/>
  <c r="AB286" i="56" s="1"/>
  <c r="AC286" i="56" s="1"/>
  <c r="AD286" i="56" s="1"/>
  <c r="AE286" i="56" s="1"/>
  <c r="AF286" i="56" s="1"/>
  <c r="AG286" i="56" s="1"/>
  <c r="AH286" i="56" s="1"/>
  <c r="AI286" i="56" s="1"/>
  <c r="AJ286" i="56" s="1"/>
  <c r="AK286" i="56" s="1"/>
  <c r="AM293" i="56"/>
  <c r="AP293" i="56" s="1"/>
  <c r="G306" i="56"/>
  <c r="H306" i="56" s="1"/>
  <c r="I306" i="56" s="1"/>
  <c r="J306" i="56" s="1"/>
  <c r="K306" i="56" s="1"/>
  <c r="L306" i="56" s="1"/>
  <c r="M306" i="56" s="1"/>
  <c r="N306" i="56" s="1"/>
  <c r="O306" i="56" s="1"/>
  <c r="P306" i="56" s="1"/>
  <c r="Q306" i="56" s="1"/>
  <c r="R306" i="56" s="1"/>
  <c r="S306" i="56" s="1"/>
  <c r="T306" i="56" s="1"/>
  <c r="U306" i="56" s="1"/>
  <c r="V306" i="56" s="1"/>
  <c r="W306" i="56" s="1"/>
  <c r="X306" i="56" s="1"/>
  <c r="Y306" i="56" s="1"/>
  <c r="Z306" i="56" s="1"/>
  <c r="AA306" i="56" s="1"/>
  <c r="AB306" i="56" s="1"/>
  <c r="AC306" i="56" s="1"/>
  <c r="AD306" i="56" s="1"/>
  <c r="AE306" i="56" s="1"/>
  <c r="AF306" i="56" s="1"/>
  <c r="AG306" i="56" s="1"/>
  <c r="AH306" i="56" s="1"/>
  <c r="AI306" i="56" s="1"/>
  <c r="AJ306" i="56" s="1"/>
  <c r="AK306" i="56" s="1"/>
  <c r="AL305" i="56"/>
  <c r="AL308" i="56"/>
  <c r="AO308" i="56" s="1"/>
  <c r="AO303" i="56"/>
  <c r="AM303" i="56"/>
  <c r="AP303" i="56" s="1"/>
  <c r="H314" i="56"/>
  <c r="H290" i="56"/>
  <c r="I290" i="56" s="1"/>
  <c r="J290" i="56" s="1"/>
  <c r="K290" i="56" s="1"/>
  <c r="L290" i="56" s="1"/>
  <c r="M290" i="56" s="1"/>
  <c r="N290" i="56" s="1"/>
  <c r="O290" i="56" s="1"/>
  <c r="P290" i="56" s="1"/>
  <c r="Q290" i="56" s="1"/>
  <c r="R290" i="56" s="1"/>
  <c r="S290" i="56" s="1"/>
  <c r="T290" i="56" s="1"/>
  <c r="U290" i="56" s="1"/>
  <c r="V290" i="56" s="1"/>
  <c r="W290" i="56" s="1"/>
  <c r="X290" i="56" s="1"/>
  <c r="Y290" i="56" s="1"/>
  <c r="Z290" i="56" s="1"/>
  <c r="AA290" i="56" s="1"/>
  <c r="AB290" i="56" s="1"/>
  <c r="AC290" i="56" s="1"/>
  <c r="AD290" i="56" s="1"/>
  <c r="AE290" i="56" s="1"/>
  <c r="AF290" i="56" s="1"/>
  <c r="AG290" i="56" s="1"/>
  <c r="AH290" i="56" s="1"/>
  <c r="AI290" i="56" s="1"/>
  <c r="AJ290" i="56" s="1"/>
  <c r="AK290" i="56" s="1"/>
  <c r="AL289" i="56" s="1"/>
  <c r="AO42" i="55"/>
  <c r="AM42" i="55"/>
  <c r="AP42" i="55" s="1"/>
  <c r="AM103" i="55"/>
  <c r="AP103" i="55" s="1"/>
  <c r="AO103" i="55"/>
  <c r="AO53" i="55"/>
  <c r="AM53" i="55"/>
  <c r="AP53" i="55" s="1"/>
  <c r="AM107" i="55"/>
  <c r="AP107" i="55" s="1"/>
  <c r="AO107" i="55"/>
  <c r="AO113" i="55"/>
  <c r="AM113" i="55"/>
  <c r="AP113" i="55" s="1"/>
  <c r="AO117" i="55"/>
  <c r="AM117" i="55"/>
  <c r="AP117" i="55" s="1"/>
  <c r="AO149" i="55"/>
  <c r="AM149" i="55"/>
  <c r="AP149" i="55" s="1"/>
  <c r="AM123" i="55"/>
  <c r="AP123" i="55" s="1"/>
  <c r="AO123" i="55"/>
  <c r="AO153" i="55"/>
  <c r="AM153" i="55"/>
  <c r="AP153" i="55" s="1"/>
  <c r="AM34" i="55"/>
  <c r="J313" i="55"/>
  <c r="AO147" i="55"/>
  <c r="AL168" i="55"/>
  <c r="AO168" i="55" s="1"/>
  <c r="AJ168" i="55"/>
  <c r="AK168" i="55" s="1"/>
  <c r="AL227" i="55"/>
  <c r="AK315" i="55"/>
  <c r="AJ196" i="55"/>
  <c r="AK196" i="55" s="1"/>
  <c r="AL195" i="55"/>
  <c r="AJ204" i="55"/>
  <c r="AK204" i="55" s="1"/>
  <c r="AL203" i="55" s="1"/>
  <c r="G315" i="55"/>
  <c r="G316" i="55" s="1"/>
  <c r="AM151" i="55"/>
  <c r="AP151" i="55" s="1"/>
  <c r="AO155" i="55"/>
  <c r="AD315" i="55"/>
  <c r="AI315" i="55"/>
  <c r="AL201" i="55"/>
  <c r="AL209" i="55"/>
  <c r="AJ210" i="55"/>
  <c r="AK210" i="55" s="1"/>
  <c r="AL265" i="55"/>
  <c r="AJ266" i="55"/>
  <c r="AK266" i="55" s="1"/>
  <c r="H315" i="55"/>
  <c r="AJ315" i="55"/>
  <c r="AJ202" i="55"/>
  <c r="AK202" i="55" s="1"/>
  <c r="AJ226" i="55"/>
  <c r="AL225" i="55"/>
  <c r="AJ252" i="55"/>
  <c r="AK252" i="55" s="1"/>
  <c r="AL251" i="55"/>
  <c r="AM255" i="55"/>
  <c r="AP255" i="55" s="1"/>
  <c r="AJ258" i="55"/>
  <c r="AK258" i="55" s="1"/>
  <c r="AL257" i="55" s="1"/>
  <c r="AJ264" i="55"/>
  <c r="AK264" i="55" s="1"/>
  <c r="AM267" i="55"/>
  <c r="AP267" i="55" s="1"/>
  <c r="AJ284" i="55"/>
  <c r="AK284" i="55" s="1"/>
  <c r="AJ276" i="55"/>
  <c r="AK276" i="55" s="1"/>
  <c r="AJ242" i="55"/>
  <c r="AK242" i="55" s="1"/>
  <c r="AJ248" i="55"/>
  <c r="AK248" i="55" s="1"/>
  <c r="AJ256" i="55"/>
  <c r="AK256" i="55" s="1"/>
  <c r="AJ288" i="55"/>
  <c r="AK288" i="55" s="1"/>
  <c r="AL291" i="55"/>
  <c r="AJ292" i="55"/>
  <c r="AK292" i="55" s="1"/>
  <c r="AL287" i="55"/>
  <c r="AJ290" i="55"/>
  <c r="AK290" i="55" s="1"/>
  <c r="AL289" i="55" s="1"/>
  <c r="G308" i="55"/>
  <c r="AL307" i="55"/>
  <c r="AL303" i="55"/>
  <c r="AM305" i="55"/>
  <c r="AP305" i="55" s="1"/>
  <c r="G306" i="55"/>
  <c r="H306" i="55" s="1"/>
  <c r="I306" i="55" s="1"/>
  <c r="J306" i="55" s="1"/>
  <c r="K306" i="55" s="1"/>
  <c r="L306" i="55" s="1"/>
  <c r="M306" i="55" s="1"/>
  <c r="N306" i="55" s="1"/>
  <c r="O306" i="55" s="1"/>
  <c r="P306" i="55" s="1"/>
  <c r="Q306" i="55" s="1"/>
  <c r="R306" i="55" s="1"/>
  <c r="S306" i="55" s="1"/>
  <c r="T306" i="55" s="1"/>
  <c r="U306" i="55" s="1"/>
  <c r="V306" i="55" s="1"/>
  <c r="W306" i="55" s="1"/>
  <c r="X306" i="55" s="1"/>
  <c r="Y306" i="55" s="1"/>
  <c r="Z306" i="55" s="1"/>
  <c r="AA306" i="55" s="1"/>
  <c r="AB306" i="55" s="1"/>
  <c r="AC306" i="55" s="1"/>
  <c r="AD306" i="55" s="1"/>
  <c r="AE306" i="55" s="1"/>
  <c r="AF306" i="55" s="1"/>
  <c r="AG306" i="55" s="1"/>
  <c r="AH306" i="55" s="1"/>
  <c r="AI306" i="55" s="1"/>
  <c r="AJ306" i="55" s="1"/>
  <c r="AK306" i="55" s="1"/>
  <c r="AL225" i="54"/>
  <c r="AM225" i="54" s="1"/>
  <c r="AP225" i="54" s="1"/>
  <c r="AO149" i="54"/>
  <c r="AM149" i="54"/>
  <c r="AP149" i="54" s="1"/>
  <c r="AM42" i="54"/>
  <c r="AP42" i="54" s="1"/>
  <c r="AO42" i="54"/>
  <c r="AO107" i="54"/>
  <c r="AM107" i="54"/>
  <c r="AP107" i="54" s="1"/>
  <c r="AM113" i="54"/>
  <c r="AP113" i="54" s="1"/>
  <c r="AO113" i="54"/>
  <c r="AM117" i="54"/>
  <c r="AP117" i="54" s="1"/>
  <c r="AO117" i="54"/>
  <c r="U175" i="54"/>
  <c r="AO53" i="54"/>
  <c r="AM53" i="54"/>
  <c r="AP53" i="54" s="1"/>
  <c r="AO103" i="54"/>
  <c r="AM103" i="54"/>
  <c r="AP103" i="54" s="1"/>
  <c r="L219" i="54"/>
  <c r="K168" i="54"/>
  <c r="L168" i="54" s="1"/>
  <c r="M168" i="54" s="1"/>
  <c r="N168" i="54" s="1"/>
  <c r="O168" i="54" s="1"/>
  <c r="P168" i="54" s="1"/>
  <c r="Q168" i="54" s="1"/>
  <c r="R168" i="54" s="1"/>
  <c r="S168" i="54" s="1"/>
  <c r="T168" i="54" s="1"/>
  <c r="U168" i="54" s="1"/>
  <c r="V168" i="54" s="1"/>
  <c r="W168" i="54" s="1"/>
  <c r="X168" i="54" s="1"/>
  <c r="Y168" i="54" s="1"/>
  <c r="Z168" i="54" s="1"/>
  <c r="AA168" i="54" s="1"/>
  <c r="AB168" i="54" s="1"/>
  <c r="AC168" i="54" s="1"/>
  <c r="AD168" i="54" s="1"/>
  <c r="AE168" i="54" s="1"/>
  <c r="AF168" i="54" s="1"/>
  <c r="AG168" i="54" s="1"/>
  <c r="AH168" i="54" s="1"/>
  <c r="AI168" i="54" s="1"/>
  <c r="AJ168" i="54" s="1"/>
  <c r="AK168" i="54" s="1"/>
  <c r="AM111" i="54"/>
  <c r="AP111" i="54" s="1"/>
  <c r="AO111" i="54"/>
  <c r="H214" i="54"/>
  <c r="AM165" i="54"/>
  <c r="AP165" i="54" s="1"/>
  <c r="AO165" i="54"/>
  <c r="H172" i="54"/>
  <c r="I172" i="54" s="1"/>
  <c r="J172" i="54" s="1"/>
  <c r="K172" i="54" s="1"/>
  <c r="L172" i="54" s="1"/>
  <c r="M172" i="54" s="1"/>
  <c r="N172" i="54" s="1"/>
  <c r="O172" i="54" s="1"/>
  <c r="P172" i="54" s="1"/>
  <c r="Q172" i="54" s="1"/>
  <c r="R172" i="54" s="1"/>
  <c r="S172" i="54" s="1"/>
  <c r="T172" i="54" s="1"/>
  <c r="G196" i="54"/>
  <c r="H196" i="54" s="1"/>
  <c r="I196" i="54" s="1"/>
  <c r="J196" i="54" s="1"/>
  <c r="K196" i="54" s="1"/>
  <c r="L196" i="54" s="1"/>
  <c r="M196" i="54" s="1"/>
  <c r="N196" i="54" s="1"/>
  <c r="O196" i="54" s="1"/>
  <c r="P196" i="54" s="1"/>
  <c r="G212" i="54"/>
  <c r="AO157" i="54"/>
  <c r="AM157" i="54"/>
  <c r="AP157" i="54" s="1"/>
  <c r="J217" i="54"/>
  <c r="AO115" i="54"/>
  <c r="G224" i="54"/>
  <c r="H224" i="54" s="1"/>
  <c r="I224" i="54" s="1"/>
  <c r="J224" i="54" s="1"/>
  <c r="K224" i="54" s="1"/>
  <c r="L224" i="54" s="1"/>
  <c r="M224" i="54" s="1"/>
  <c r="N224" i="54" s="1"/>
  <c r="O224" i="54" s="1"/>
  <c r="P224" i="54" s="1"/>
  <c r="Q224" i="54" s="1"/>
  <c r="H176" i="54"/>
  <c r="I176" i="54" s="1"/>
  <c r="H184" i="54"/>
  <c r="I184" i="54" s="1"/>
  <c r="J184" i="54" s="1"/>
  <c r="K184" i="54" s="1"/>
  <c r="L184" i="54" s="1"/>
  <c r="M184" i="54" s="1"/>
  <c r="N184" i="54" s="1"/>
  <c r="O184" i="54" s="1"/>
  <c r="P184" i="54" s="1"/>
  <c r="Q184" i="54" s="1"/>
  <c r="R184" i="54" s="1"/>
  <c r="J208" i="54"/>
  <c r="K208" i="54" s="1"/>
  <c r="L208" i="54" s="1"/>
  <c r="M208" i="54" s="1"/>
  <c r="N208" i="54" s="1"/>
  <c r="O208" i="54" s="1"/>
  <c r="P208" i="54" s="1"/>
  <c r="G170" i="54"/>
  <c r="H170" i="54" s="1"/>
  <c r="I170" i="54" s="1"/>
  <c r="J170" i="54" s="1"/>
  <c r="K170" i="54" s="1"/>
  <c r="L170" i="54" s="1"/>
  <c r="M170" i="54" s="1"/>
  <c r="N170" i="54" s="1"/>
  <c r="O170" i="54" s="1"/>
  <c r="P170" i="54" s="1"/>
  <c r="Q170" i="54" s="1"/>
  <c r="R170" i="54" s="1"/>
  <c r="S170" i="54" s="1"/>
  <c r="H204" i="54"/>
  <c r="I204" i="54" s="1"/>
  <c r="J204" i="54" s="1"/>
  <c r="K204" i="54" s="1"/>
  <c r="L204" i="54" s="1"/>
  <c r="M204" i="54" s="1"/>
  <c r="N204" i="54" s="1"/>
  <c r="O204" i="54" s="1"/>
  <c r="P204" i="54" s="1"/>
  <c r="Q204" i="54" s="1"/>
  <c r="R204" i="54" s="1"/>
  <c r="S204" i="54" s="1"/>
  <c r="T204" i="54" s="1"/>
  <c r="U204" i="54" s="1"/>
  <c r="V204" i="54" s="1"/>
  <c r="W204" i="54" s="1"/>
  <c r="X204" i="54" s="1"/>
  <c r="Y204" i="54" s="1"/>
  <c r="Z204" i="54" s="1"/>
  <c r="AA204" i="54" s="1"/>
  <c r="AB204" i="54" s="1"/>
  <c r="AC204" i="54" s="1"/>
  <c r="AD204" i="54" s="1"/>
  <c r="AE204" i="54" s="1"/>
  <c r="AF204" i="54" s="1"/>
  <c r="AG204" i="54" s="1"/>
  <c r="AH204" i="54" s="1"/>
  <c r="AI204" i="54" s="1"/>
  <c r="AJ204" i="54" s="1"/>
  <c r="AK204" i="54" s="1"/>
  <c r="AL203" i="54" s="1"/>
  <c r="G202" i="54"/>
  <c r="H202" i="54" s="1"/>
  <c r="I202" i="54" s="1"/>
  <c r="J202" i="54" s="1"/>
  <c r="K202" i="54" s="1"/>
  <c r="L202" i="54" s="1"/>
  <c r="M202" i="54" s="1"/>
  <c r="N202" i="54" s="1"/>
  <c r="O202" i="54" s="1"/>
  <c r="P202" i="54" s="1"/>
  <c r="Q202" i="54" s="1"/>
  <c r="R202" i="54" s="1"/>
  <c r="S202" i="54" s="1"/>
  <c r="T202" i="54" s="1"/>
  <c r="U202" i="54" s="1"/>
  <c r="V202" i="54" s="1"/>
  <c r="W202" i="54" s="1"/>
  <c r="X202" i="54" s="1"/>
  <c r="Y202" i="54" s="1"/>
  <c r="Z202" i="54" s="1"/>
  <c r="AA202" i="54" s="1"/>
  <c r="AB202" i="54" s="1"/>
  <c r="AC202" i="54" s="1"/>
  <c r="AD202" i="54" s="1"/>
  <c r="AE202" i="54" s="1"/>
  <c r="AF202" i="54" s="1"/>
  <c r="AG202" i="54" s="1"/>
  <c r="AH202" i="54" s="1"/>
  <c r="AI202" i="54" s="1"/>
  <c r="AJ202" i="54" s="1"/>
  <c r="AK202" i="54" s="1"/>
  <c r="AL201" i="54"/>
  <c r="G228" i="54"/>
  <c r="AL227" i="54"/>
  <c r="G210" i="54"/>
  <c r="H210" i="54" s="1"/>
  <c r="I210" i="54" s="1"/>
  <c r="J210" i="54" s="1"/>
  <c r="K210" i="54" s="1"/>
  <c r="L210" i="54" s="1"/>
  <c r="M210" i="54" s="1"/>
  <c r="N210" i="54" s="1"/>
  <c r="O210" i="54" s="1"/>
  <c r="P210" i="54" s="1"/>
  <c r="Q210" i="54" s="1"/>
  <c r="R210" i="54" s="1"/>
  <c r="S210" i="54" s="1"/>
  <c r="T210" i="54" s="1"/>
  <c r="U210" i="54" s="1"/>
  <c r="V210" i="54" s="1"/>
  <c r="W210" i="54" s="1"/>
  <c r="X210" i="54" s="1"/>
  <c r="Y210" i="54" s="1"/>
  <c r="Z210" i="54" s="1"/>
  <c r="AA210" i="54" s="1"/>
  <c r="AB210" i="54" s="1"/>
  <c r="AC210" i="54" s="1"/>
  <c r="AD210" i="54" s="1"/>
  <c r="AE210" i="54" s="1"/>
  <c r="AF210" i="54" s="1"/>
  <c r="AG210" i="54" s="1"/>
  <c r="AH210" i="54" s="1"/>
  <c r="AI210" i="54" s="1"/>
  <c r="AJ210" i="54" s="1"/>
  <c r="AK210" i="54" s="1"/>
  <c r="AL209" i="54"/>
  <c r="I232" i="54"/>
  <c r="J232" i="54" s="1"/>
  <c r="K232" i="54" s="1"/>
  <c r="L232" i="54" s="1"/>
  <c r="M232" i="54" s="1"/>
  <c r="N232" i="54" s="1"/>
  <c r="O232" i="54" s="1"/>
  <c r="P232" i="54" s="1"/>
  <c r="Q232" i="54" s="1"/>
  <c r="R232" i="54" s="1"/>
  <c r="S232" i="54" s="1"/>
  <c r="T232" i="54" s="1"/>
  <c r="U232" i="54" s="1"/>
  <c r="V232" i="54" s="1"/>
  <c r="W232" i="54" s="1"/>
  <c r="X232" i="54" s="1"/>
  <c r="Y232" i="54" s="1"/>
  <c r="Z232" i="54" s="1"/>
  <c r="AA232" i="54" s="1"/>
  <c r="AB232" i="54" s="1"/>
  <c r="AC232" i="54" s="1"/>
  <c r="AD232" i="54" s="1"/>
  <c r="AE232" i="54" s="1"/>
  <c r="AF232" i="54" s="1"/>
  <c r="AG232" i="54" s="1"/>
  <c r="AH232" i="54" s="1"/>
  <c r="AI232" i="54" s="1"/>
  <c r="AJ232" i="54" s="1"/>
  <c r="AK232" i="54" s="1"/>
  <c r="AM305" i="54"/>
  <c r="AP305" i="54" s="1"/>
  <c r="AO305" i="54"/>
  <c r="H242" i="54"/>
  <c r="I242" i="54" s="1"/>
  <c r="J242" i="54" s="1"/>
  <c r="K242" i="54" s="1"/>
  <c r="L242" i="54" s="1"/>
  <c r="M242" i="54" s="1"/>
  <c r="N242" i="54" s="1"/>
  <c r="AL255" i="54"/>
  <c r="H256" i="54"/>
  <c r="I256" i="54" s="1"/>
  <c r="J256" i="54" s="1"/>
  <c r="K256" i="54" s="1"/>
  <c r="L256" i="54" s="1"/>
  <c r="M256" i="54" s="1"/>
  <c r="N256" i="54" s="1"/>
  <c r="O256" i="54" s="1"/>
  <c r="P256" i="54" s="1"/>
  <c r="Q256" i="54" s="1"/>
  <c r="R256" i="54" s="1"/>
  <c r="S256" i="54" s="1"/>
  <c r="T256" i="54" s="1"/>
  <c r="U256" i="54" s="1"/>
  <c r="V256" i="54" s="1"/>
  <c r="W256" i="54" s="1"/>
  <c r="X256" i="54" s="1"/>
  <c r="Y256" i="54" s="1"/>
  <c r="Z256" i="54" s="1"/>
  <c r="AA256" i="54" s="1"/>
  <c r="AB256" i="54" s="1"/>
  <c r="AC256" i="54" s="1"/>
  <c r="AD256" i="54" s="1"/>
  <c r="AE256" i="54" s="1"/>
  <c r="AF256" i="54" s="1"/>
  <c r="AG256" i="54" s="1"/>
  <c r="AH256" i="54" s="1"/>
  <c r="AI256" i="54" s="1"/>
  <c r="AJ256" i="54" s="1"/>
  <c r="AK256" i="54" s="1"/>
  <c r="G268" i="54"/>
  <c r="AL267" i="54"/>
  <c r="AM293" i="54"/>
  <c r="AP293" i="54" s="1"/>
  <c r="AO293" i="54"/>
  <c r="G264" i="54"/>
  <c r="H264" i="54" s="1"/>
  <c r="I264" i="54" s="1"/>
  <c r="J264" i="54" s="1"/>
  <c r="K264" i="54" s="1"/>
  <c r="L264" i="54" s="1"/>
  <c r="M264" i="54" s="1"/>
  <c r="N264" i="54" s="1"/>
  <c r="O264" i="54" s="1"/>
  <c r="P264" i="54" s="1"/>
  <c r="Q264" i="54" s="1"/>
  <c r="R264" i="54" s="1"/>
  <c r="S264" i="54" s="1"/>
  <c r="T264" i="54" s="1"/>
  <c r="U264" i="54" s="1"/>
  <c r="V264" i="54" s="1"/>
  <c r="W264" i="54" s="1"/>
  <c r="X264" i="54" s="1"/>
  <c r="Y264" i="54" s="1"/>
  <c r="Z264" i="54" s="1"/>
  <c r="AA264" i="54" s="1"/>
  <c r="AB264" i="54" s="1"/>
  <c r="AC264" i="54" s="1"/>
  <c r="AD264" i="54" s="1"/>
  <c r="AE264" i="54" s="1"/>
  <c r="AF264" i="54" s="1"/>
  <c r="AG264" i="54" s="1"/>
  <c r="AH264" i="54" s="1"/>
  <c r="AI264" i="54" s="1"/>
  <c r="AJ264" i="54" s="1"/>
  <c r="AK264" i="54" s="1"/>
  <c r="AL263" i="54"/>
  <c r="AO303" i="54"/>
  <c r="AM303" i="54"/>
  <c r="AP303" i="54" s="1"/>
  <c r="AM297" i="54"/>
  <c r="AP297" i="54" s="1"/>
  <c r="AO297" i="54"/>
  <c r="H280" i="54"/>
  <c r="I280" i="54" s="1"/>
  <c r="J280" i="54" s="1"/>
  <c r="K280" i="54" s="1"/>
  <c r="L280" i="54" s="1"/>
  <c r="M280" i="54" s="1"/>
  <c r="N280" i="54" s="1"/>
  <c r="O280" i="54" s="1"/>
  <c r="P280" i="54" s="1"/>
  <c r="Q280" i="54" s="1"/>
  <c r="R280" i="54" s="1"/>
  <c r="S280" i="54" s="1"/>
  <c r="T280" i="54" s="1"/>
  <c r="U280" i="54" s="1"/>
  <c r="V280" i="54" s="1"/>
  <c r="H288" i="54"/>
  <c r="I288" i="54" s="1"/>
  <c r="J288" i="54" s="1"/>
  <c r="K288" i="54" s="1"/>
  <c r="L288" i="54" s="1"/>
  <c r="M288" i="54" s="1"/>
  <c r="N288" i="54" s="1"/>
  <c r="O288" i="54" s="1"/>
  <c r="P288" i="54" s="1"/>
  <c r="Q288" i="54" s="1"/>
  <c r="R288" i="54" s="1"/>
  <c r="S288" i="54" s="1"/>
  <c r="T288" i="54" s="1"/>
  <c r="U288" i="54" s="1"/>
  <c r="G292" i="54"/>
  <c r="H292" i="54" s="1"/>
  <c r="I292" i="54" s="1"/>
  <c r="J292" i="54" s="1"/>
  <c r="K292" i="54" s="1"/>
  <c r="L292" i="54" s="1"/>
  <c r="M292" i="54" s="1"/>
  <c r="N292" i="54" s="1"/>
  <c r="O292" i="54" s="1"/>
  <c r="P292" i="54" s="1"/>
  <c r="Q292" i="54" s="1"/>
  <c r="R292" i="54" s="1"/>
  <c r="S292" i="54" s="1"/>
  <c r="T292" i="54" s="1"/>
  <c r="U292" i="54" s="1"/>
  <c r="V292" i="54" s="1"/>
  <c r="W292" i="54" s="1"/>
  <c r="X292" i="54" s="1"/>
  <c r="Y292" i="54" s="1"/>
  <c r="Z292" i="54" s="1"/>
  <c r="AA292" i="54" s="1"/>
  <c r="AB292" i="54" s="1"/>
  <c r="AC292" i="54" s="1"/>
  <c r="AD292" i="54" s="1"/>
  <c r="AE292" i="54" s="1"/>
  <c r="AF292" i="54" s="1"/>
  <c r="AG292" i="54" s="1"/>
  <c r="AH292" i="54" s="1"/>
  <c r="AI292" i="54" s="1"/>
  <c r="AJ292" i="54" s="1"/>
  <c r="AK292" i="54" s="1"/>
  <c r="AL291" i="54"/>
  <c r="H306" i="54"/>
  <c r="I306" i="54" s="1"/>
  <c r="J306" i="54" s="1"/>
  <c r="K306" i="54" s="1"/>
  <c r="L306" i="54" s="1"/>
  <c r="M306" i="54" s="1"/>
  <c r="N306" i="54" s="1"/>
  <c r="O306" i="54" s="1"/>
  <c r="P306" i="54" s="1"/>
  <c r="Q306" i="54" s="1"/>
  <c r="R306" i="54" s="1"/>
  <c r="S306" i="54" s="1"/>
  <c r="T306" i="54" s="1"/>
  <c r="U306" i="54" s="1"/>
  <c r="V306" i="54" s="1"/>
  <c r="W306" i="54" s="1"/>
  <c r="X306" i="54" s="1"/>
  <c r="Y306" i="54" s="1"/>
  <c r="Z306" i="54" s="1"/>
  <c r="AA306" i="54" s="1"/>
  <c r="AB306" i="54" s="1"/>
  <c r="AC306" i="54" s="1"/>
  <c r="AD306" i="54" s="1"/>
  <c r="AE306" i="54" s="1"/>
  <c r="AF306" i="54" s="1"/>
  <c r="AG306" i="54" s="1"/>
  <c r="AH306" i="54" s="1"/>
  <c r="AI306" i="54" s="1"/>
  <c r="AJ306" i="54" s="1"/>
  <c r="AK306" i="54" s="1"/>
  <c r="H314" i="54"/>
  <c r="G308" i="54"/>
  <c r="AL307" i="54"/>
  <c r="AL227" i="53"/>
  <c r="AO227" i="53" s="1"/>
  <c r="AM225" i="53"/>
  <c r="AP225" i="53" s="1"/>
  <c r="AK315" i="53"/>
  <c r="AM103" i="53"/>
  <c r="AP103" i="53" s="1"/>
  <c r="AO103" i="53"/>
  <c r="AM107" i="53"/>
  <c r="AP107" i="53" s="1"/>
  <c r="AO107" i="53"/>
  <c r="AM53" i="53"/>
  <c r="AP53" i="53" s="1"/>
  <c r="AO53" i="53"/>
  <c r="AO113" i="53"/>
  <c r="AM113" i="53"/>
  <c r="AP113" i="53" s="1"/>
  <c r="AO42" i="53"/>
  <c r="AM42" i="53"/>
  <c r="AP42" i="53" s="1"/>
  <c r="AM97" i="53"/>
  <c r="AP97" i="53" s="1"/>
  <c r="AO97" i="53"/>
  <c r="AO117" i="53"/>
  <c r="AM117" i="53"/>
  <c r="AP117" i="53" s="1"/>
  <c r="AO127" i="53"/>
  <c r="AM127" i="53"/>
  <c r="AP127" i="53" s="1"/>
  <c r="AO201" i="53"/>
  <c r="AM201" i="53"/>
  <c r="AP201" i="53" s="1"/>
  <c r="AO111" i="53"/>
  <c r="AM111" i="53"/>
  <c r="AP111" i="53" s="1"/>
  <c r="AO115" i="53"/>
  <c r="AM115" i="53"/>
  <c r="AP115" i="53" s="1"/>
  <c r="AO123" i="53"/>
  <c r="AM123" i="53"/>
  <c r="AP123" i="53" s="1"/>
  <c r="AO149" i="53"/>
  <c r="AO157" i="53"/>
  <c r="AM157" i="53"/>
  <c r="AP157" i="53" s="1"/>
  <c r="AO203" i="53"/>
  <c r="AM203" i="53"/>
  <c r="AP203" i="53" s="1"/>
  <c r="AC315" i="53"/>
  <c r="AH315" i="53"/>
  <c r="AL255" i="53"/>
  <c r="AD315" i="53"/>
  <c r="AM251" i="53"/>
  <c r="AP251" i="53" s="1"/>
  <c r="AO251" i="53"/>
  <c r="AL291" i="53"/>
  <c r="AO263" i="53"/>
  <c r="AO293" i="53"/>
  <c r="AM293" i="53"/>
  <c r="AP293" i="53" s="1"/>
  <c r="G315" i="53"/>
  <c r="G316" i="53" s="1"/>
  <c r="AI315" i="53"/>
  <c r="AO267" i="53"/>
  <c r="AJ315" i="53"/>
  <c r="AL215" i="53"/>
  <c r="AO297" i="53"/>
  <c r="AM297" i="53"/>
  <c r="AP297" i="53" s="1"/>
  <c r="G304" i="53"/>
  <c r="H304" i="53" s="1"/>
  <c r="I304" i="53" s="1"/>
  <c r="J304" i="53" s="1"/>
  <c r="K304" i="53" s="1"/>
  <c r="L304" i="53" s="1"/>
  <c r="M304" i="53" s="1"/>
  <c r="N304" i="53" s="1"/>
  <c r="O304" i="53" s="1"/>
  <c r="P304" i="53" s="1"/>
  <c r="Q304" i="53" s="1"/>
  <c r="R304" i="53" s="1"/>
  <c r="S304" i="53" s="1"/>
  <c r="T304" i="53" s="1"/>
  <c r="U304" i="53" s="1"/>
  <c r="V304" i="53" s="1"/>
  <c r="W304" i="53" s="1"/>
  <c r="X304" i="53" s="1"/>
  <c r="Y304" i="53" s="1"/>
  <c r="Z304" i="53" s="1"/>
  <c r="AA304" i="53" s="1"/>
  <c r="AB304" i="53" s="1"/>
  <c r="AC304" i="53" s="1"/>
  <c r="AD304" i="53" s="1"/>
  <c r="AE304" i="53" s="1"/>
  <c r="AF304" i="53" s="1"/>
  <c r="AG304" i="53" s="1"/>
  <c r="AH304" i="53" s="1"/>
  <c r="AI304" i="53" s="1"/>
  <c r="AJ304" i="53" s="1"/>
  <c r="AK304" i="53" s="1"/>
  <c r="AL303" i="53"/>
  <c r="G308" i="53"/>
  <c r="AL307" i="53"/>
  <c r="AL305" i="53"/>
  <c r="H220" i="52"/>
  <c r="I220" i="52" s="1"/>
  <c r="G206" i="52"/>
  <c r="H168" i="52"/>
  <c r="G212" i="52"/>
  <c r="H214" i="52"/>
  <c r="I214" i="52" s="1"/>
  <c r="J214" i="52" s="1"/>
  <c r="K214" i="52" s="1"/>
  <c r="L214" i="52" s="1"/>
  <c r="M214" i="52" s="1"/>
  <c r="N214" i="52" s="1"/>
  <c r="O214" i="52" s="1"/>
  <c r="P214" i="52" s="1"/>
  <c r="H228" i="52"/>
  <c r="H170" i="52"/>
  <c r="AK315" i="52"/>
  <c r="G210" i="52"/>
  <c r="H226" i="52"/>
  <c r="H200" i="52"/>
  <c r="H222" i="52"/>
  <c r="I222" i="52" s="1"/>
  <c r="H246" i="52"/>
  <c r="H234" i="52"/>
  <c r="G248" i="52"/>
  <c r="H248" i="52" s="1"/>
  <c r="H250" i="52"/>
  <c r="G264" i="52"/>
  <c r="H264" i="52" s="1"/>
  <c r="G268" i="52"/>
  <c r="G256" i="52"/>
  <c r="H256" i="52" s="1"/>
  <c r="H258" i="52"/>
  <c r="H266" i="52"/>
  <c r="G306" i="52"/>
  <c r="H306" i="52" s="1"/>
  <c r="I306" i="52" s="1"/>
  <c r="J306" i="52" s="1"/>
  <c r="K306" i="52" s="1"/>
  <c r="L306" i="52" s="1"/>
  <c r="M306" i="52" s="1"/>
  <c r="N306" i="52" s="1"/>
  <c r="O306" i="52" s="1"/>
  <c r="P306" i="52" s="1"/>
  <c r="Q306" i="52" s="1"/>
  <c r="R306" i="52" s="1"/>
  <c r="S306" i="52" s="1"/>
  <c r="T306" i="52" s="1"/>
  <c r="U306" i="52" s="1"/>
  <c r="V306" i="52" s="1"/>
  <c r="W306" i="52" s="1"/>
  <c r="X306" i="52" s="1"/>
  <c r="Y306" i="52" s="1"/>
  <c r="Z306" i="52" s="1"/>
  <c r="AA306" i="52" s="1"/>
  <c r="AB306" i="52" s="1"/>
  <c r="AC306" i="52" s="1"/>
  <c r="AD306" i="52" s="1"/>
  <c r="AE306" i="52" s="1"/>
  <c r="AF306" i="52" s="1"/>
  <c r="AG306" i="52" s="1"/>
  <c r="AH306" i="52" s="1"/>
  <c r="AI306" i="52" s="1"/>
  <c r="AJ306" i="52" s="1"/>
  <c r="AK306" i="52" s="1"/>
  <c r="H308" i="52"/>
  <c r="I308" i="52" s="1"/>
  <c r="J308" i="52" s="1"/>
  <c r="K308" i="52" s="1"/>
  <c r="L308" i="52" s="1"/>
  <c r="M308" i="52" s="1"/>
  <c r="N308" i="52" s="1"/>
  <c r="O308" i="52" s="1"/>
  <c r="P308" i="52" s="1"/>
  <c r="Q308" i="52" s="1"/>
  <c r="R308" i="52" s="1"/>
  <c r="S308" i="52" s="1"/>
  <c r="T308" i="52" s="1"/>
  <c r="U308" i="52" s="1"/>
  <c r="V308" i="52" s="1"/>
  <c r="W308" i="52" s="1"/>
  <c r="X308" i="52" s="1"/>
  <c r="Y308" i="52" s="1"/>
  <c r="Z308" i="52" s="1"/>
  <c r="AA308" i="52" s="1"/>
  <c r="AB308" i="52" s="1"/>
  <c r="AC308" i="52" s="1"/>
  <c r="AD308" i="52" s="1"/>
  <c r="AE308" i="52" s="1"/>
  <c r="AF308" i="52" s="1"/>
  <c r="AG308" i="52" s="1"/>
  <c r="AH308" i="52" s="1"/>
  <c r="AI308" i="52" s="1"/>
  <c r="AJ308" i="52" s="1"/>
  <c r="AK308" i="52" s="1"/>
  <c r="AM247" i="56" l="1"/>
  <c r="AP247" i="56" s="1"/>
  <c r="AO95" i="56"/>
  <c r="AM255" i="56"/>
  <c r="AP255" i="56" s="1"/>
  <c r="AO253" i="55"/>
  <c r="AM249" i="55"/>
  <c r="AP249" i="55" s="1"/>
  <c r="AO44" i="56"/>
  <c r="L220" i="56"/>
  <c r="M220" i="56" s="1"/>
  <c r="N220" i="56" s="1"/>
  <c r="O220" i="56" s="1"/>
  <c r="P220" i="56" s="1"/>
  <c r="Q220" i="56" s="1"/>
  <c r="R220" i="56" s="1"/>
  <c r="S220" i="56" s="1"/>
  <c r="T220" i="56" s="1"/>
  <c r="U220" i="56" s="1"/>
  <c r="V220" i="56" s="1"/>
  <c r="W220" i="56" s="1"/>
  <c r="X220" i="56" s="1"/>
  <c r="Y220" i="56" s="1"/>
  <c r="Z220" i="56" s="1"/>
  <c r="AA220" i="56" s="1"/>
  <c r="AB220" i="56" s="1"/>
  <c r="AC220" i="56" s="1"/>
  <c r="AD220" i="56" s="1"/>
  <c r="AE220" i="56" s="1"/>
  <c r="AF220" i="56" s="1"/>
  <c r="AG220" i="56" s="1"/>
  <c r="AH220" i="56" s="1"/>
  <c r="AI220" i="56" s="1"/>
  <c r="AJ220" i="56" s="1"/>
  <c r="AK220" i="56" s="1"/>
  <c r="S208" i="56"/>
  <c r="T208" i="56" s="1"/>
  <c r="U208" i="56" s="1"/>
  <c r="V208" i="56" s="1"/>
  <c r="W208" i="56" s="1"/>
  <c r="X208" i="56" s="1"/>
  <c r="Y208" i="56" s="1"/>
  <c r="Z208" i="56" s="1"/>
  <c r="AA208" i="56" s="1"/>
  <c r="AB208" i="56" s="1"/>
  <c r="AC208" i="56" s="1"/>
  <c r="AD208" i="56" s="1"/>
  <c r="AE208" i="56" s="1"/>
  <c r="AF208" i="56" s="1"/>
  <c r="AG208" i="56" s="1"/>
  <c r="AH208" i="56" s="1"/>
  <c r="AI208" i="56" s="1"/>
  <c r="AJ208" i="56" s="1"/>
  <c r="AK208" i="56" s="1"/>
  <c r="AL207" i="56" s="1"/>
  <c r="AO207" i="56" s="1"/>
  <c r="J218" i="56"/>
  <c r="AM215" i="55"/>
  <c r="AP215" i="55" s="1"/>
  <c r="S173" i="54"/>
  <c r="S174" i="54" s="1"/>
  <c r="T174" i="54" s="1"/>
  <c r="K237" i="54"/>
  <c r="J181" i="54"/>
  <c r="J182" i="54" s="1"/>
  <c r="K182" i="54" s="1"/>
  <c r="L182" i="54" s="1"/>
  <c r="M182" i="54" s="1"/>
  <c r="N182" i="54" s="1"/>
  <c r="O182" i="54" s="1"/>
  <c r="P182" i="54" s="1"/>
  <c r="Q182" i="54" s="1"/>
  <c r="R182" i="54" s="1"/>
  <c r="S182" i="54" s="1"/>
  <c r="T182" i="54" s="1"/>
  <c r="U182" i="54" s="1"/>
  <c r="V182" i="54" s="1"/>
  <c r="W182" i="54" s="1"/>
  <c r="X182" i="54" s="1"/>
  <c r="Y182" i="54" s="1"/>
  <c r="Z182" i="54" s="1"/>
  <c r="AA182" i="54" s="1"/>
  <c r="AB182" i="54" s="1"/>
  <c r="AC182" i="54" s="1"/>
  <c r="AD182" i="54" s="1"/>
  <c r="AE182" i="54" s="1"/>
  <c r="AF182" i="54" s="1"/>
  <c r="AG182" i="54" s="1"/>
  <c r="AH182" i="54" s="1"/>
  <c r="AI182" i="54" s="1"/>
  <c r="AJ182" i="54" s="1"/>
  <c r="AK182" i="54" s="1"/>
  <c r="J175" i="54"/>
  <c r="J176" i="54" s="1"/>
  <c r="AO46" i="56"/>
  <c r="AL247" i="54"/>
  <c r="AM247" i="54" s="1"/>
  <c r="AP247" i="54" s="1"/>
  <c r="AO215" i="54"/>
  <c r="AO289" i="54"/>
  <c r="AO251" i="54"/>
  <c r="AM253" i="54"/>
  <c r="AP253" i="54" s="1"/>
  <c r="AL168" i="54"/>
  <c r="AO168" i="54" s="1"/>
  <c r="L220" i="54"/>
  <c r="M220" i="54" s="1"/>
  <c r="N220" i="54" s="1"/>
  <c r="O220" i="54" s="1"/>
  <c r="P220" i="54" s="1"/>
  <c r="W280" i="54"/>
  <c r="X280" i="54" s="1"/>
  <c r="Y280" i="54" s="1"/>
  <c r="Z280" i="54" s="1"/>
  <c r="AA280" i="54" s="1"/>
  <c r="AB280" i="54" s="1"/>
  <c r="AC280" i="54" s="1"/>
  <c r="AD280" i="54" s="1"/>
  <c r="AE280" i="54" s="1"/>
  <c r="AF280" i="54" s="1"/>
  <c r="AG280" i="54" s="1"/>
  <c r="AH280" i="54" s="1"/>
  <c r="AI280" i="54" s="1"/>
  <c r="AJ280" i="54" s="1"/>
  <c r="AK280" i="54" s="1"/>
  <c r="R224" i="54"/>
  <c r="J218" i="54"/>
  <c r="V286" i="54"/>
  <c r="Q208" i="54"/>
  <c r="R208" i="54" s="1"/>
  <c r="AJ266" i="54"/>
  <c r="AK266" i="54" s="1"/>
  <c r="AO225" i="54"/>
  <c r="N236" i="54"/>
  <c r="O236" i="54" s="1"/>
  <c r="P236" i="54" s="1"/>
  <c r="Q235" i="54" s="1"/>
  <c r="W276" i="54"/>
  <c r="X276" i="54" s="1"/>
  <c r="Y276" i="54" s="1"/>
  <c r="Z276" i="54" s="1"/>
  <c r="AA276" i="54" s="1"/>
  <c r="AB276" i="54" s="1"/>
  <c r="AC276" i="54" s="1"/>
  <c r="AD276" i="54" s="1"/>
  <c r="V288" i="54"/>
  <c r="W288" i="54" s="1"/>
  <c r="X288" i="54" s="1"/>
  <c r="Y288" i="54" s="1"/>
  <c r="Z288" i="54" s="1"/>
  <c r="AA288" i="54" s="1"/>
  <c r="AB288" i="54" s="1"/>
  <c r="AC288" i="54" s="1"/>
  <c r="AD288" i="54" s="1"/>
  <c r="AE288" i="54" s="1"/>
  <c r="AF288" i="54" s="1"/>
  <c r="AG288" i="54" s="1"/>
  <c r="AH288" i="54" s="1"/>
  <c r="AI288" i="54" s="1"/>
  <c r="AJ288" i="54" s="1"/>
  <c r="AK288" i="54" s="1"/>
  <c r="AE168" i="53"/>
  <c r="AF168" i="53" s="1"/>
  <c r="AG168" i="53" s="1"/>
  <c r="AH168" i="53" s="1"/>
  <c r="AI168" i="53" s="1"/>
  <c r="AJ168" i="53" s="1"/>
  <c r="AK168" i="53" s="1"/>
  <c r="AE200" i="53"/>
  <c r="AF200" i="53" s="1"/>
  <c r="AG200" i="53" s="1"/>
  <c r="AH200" i="53" s="1"/>
  <c r="AI200" i="53" s="1"/>
  <c r="AJ200" i="53" s="1"/>
  <c r="AK200" i="53" s="1"/>
  <c r="AE238" i="53"/>
  <c r="AF238" i="53" s="1"/>
  <c r="AG238" i="53" s="1"/>
  <c r="AH238" i="53" s="1"/>
  <c r="AI238" i="53" s="1"/>
  <c r="AJ238" i="53" s="1"/>
  <c r="AK238" i="53" s="1"/>
  <c r="AE232" i="53"/>
  <c r="AF232" i="53" s="1"/>
  <c r="AG232" i="53" s="1"/>
  <c r="AH232" i="53" s="1"/>
  <c r="AI232" i="53" s="1"/>
  <c r="AJ232" i="53" s="1"/>
  <c r="AE266" i="53"/>
  <c r="AF266" i="53" s="1"/>
  <c r="AG266" i="53" s="1"/>
  <c r="AH266" i="53" s="1"/>
  <c r="AI266" i="53" s="1"/>
  <c r="AJ266" i="53" s="1"/>
  <c r="AK266" i="53" s="1"/>
  <c r="AE240" i="53"/>
  <c r="AF240" i="53" s="1"/>
  <c r="AG240" i="53" s="1"/>
  <c r="AH240" i="53" s="1"/>
  <c r="AI240" i="53" s="1"/>
  <c r="AJ240" i="53" s="1"/>
  <c r="AK240" i="53" s="1"/>
  <c r="AE244" i="53"/>
  <c r="AF244" i="53" s="1"/>
  <c r="AG244" i="53" s="1"/>
  <c r="AH244" i="53" s="1"/>
  <c r="AI244" i="53" s="1"/>
  <c r="AJ244" i="53" s="1"/>
  <c r="AK244" i="53" s="1"/>
  <c r="AE248" i="53"/>
  <c r="AF248" i="53" s="1"/>
  <c r="AG248" i="53" s="1"/>
  <c r="AH248" i="53" s="1"/>
  <c r="AI248" i="53" s="1"/>
  <c r="AJ248" i="53" s="1"/>
  <c r="AK248" i="53" s="1"/>
  <c r="AE258" i="53"/>
  <c r="AF258" i="53" s="1"/>
  <c r="AG258" i="53" s="1"/>
  <c r="AH258" i="53" s="1"/>
  <c r="AI258" i="53" s="1"/>
  <c r="AJ258" i="53" s="1"/>
  <c r="AK258" i="53" s="1"/>
  <c r="AL257" i="53" s="1"/>
  <c r="AE216" i="53"/>
  <c r="AF216" i="53" s="1"/>
  <c r="AG216" i="53" s="1"/>
  <c r="AH216" i="53" s="1"/>
  <c r="AI216" i="53" s="1"/>
  <c r="AJ216" i="53" s="1"/>
  <c r="AK216" i="53" s="1"/>
  <c r="AE202" i="53"/>
  <c r="AF202" i="53" s="1"/>
  <c r="AG202" i="53" s="1"/>
  <c r="AH202" i="53" s="1"/>
  <c r="AI202" i="53" s="1"/>
  <c r="AJ202" i="53" s="1"/>
  <c r="AK202" i="53" s="1"/>
  <c r="AE290" i="53"/>
  <c r="AF290" i="53" s="1"/>
  <c r="AG290" i="53" s="1"/>
  <c r="AH290" i="53" s="1"/>
  <c r="AI290" i="53" s="1"/>
  <c r="AJ290" i="53" s="1"/>
  <c r="AK290" i="53" s="1"/>
  <c r="AL289" i="53" s="1"/>
  <c r="AE234" i="53"/>
  <c r="AF234" i="53" s="1"/>
  <c r="AG234" i="53" s="1"/>
  <c r="AH234" i="53" s="1"/>
  <c r="AI234" i="53" s="1"/>
  <c r="AJ234" i="53" s="1"/>
  <c r="AE254" i="53"/>
  <c r="AF254" i="53" s="1"/>
  <c r="AG254" i="53" s="1"/>
  <c r="AH254" i="53" s="1"/>
  <c r="AI254" i="53" s="1"/>
  <c r="AJ254" i="53" s="1"/>
  <c r="AK254" i="53" s="1"/>
  <c r="AL253" i="53" s="1"/>
  <c r="AE252" i="53"/>
  <c r="AF252" i="53" s="1"/>
  <c r="AG252" i="53" s="1"/>
  <c r="AH252" i="53" s="1"/>
  <c r="AI252" i="53" s="1"/>
  <c r="AJ252" i="53" s="1"/>
  <c r="AK252" i="53" s="1"/>
  <c r="AE182" i="53"/>
  <c r="AF182" i="53" s="1"/>
  <c r="AG182" i="53" s="1"/>
  <c r="AH182" i="53" s="1"/>
  <c r="AI182" i="53" s="1"/>
  <c r="AJ182" i="53" s="1"/>
  <c r="AK182" i="53" s="1"/>
  <c r="AE246" i="53"/>
  <c r="AF246" i="53" s="1"/>
  <c r="AG246" i="53" s="1"/>
  <c r="AH246" i="53" s="1"/>
  <c r="AI246" i="53" s="1"/>
  <c r="AJ246" i="53" s="1"/>
  <c r="AE260" i="53"/>
  <c r="AF260" i="53" s="1"/>
  <c r="AG260" i="53" s="1"/>
  <c r="AH260" i="53" s="1"/>
  <c r="AI260" i="53" s="1"/>
  <c r="AJ260" i="53" s="1"/>
  <c r="AK260" i="53" s="1"/>
  <c r="AE292" i="53"/>
  <c r="AF292" i="53" s="1"/>
  <c r="AG292" i="53" s="1"/>
  <c r="AH292" i="53" s="1"/>
  <c r="AI292" i="53" s="1"/>
  <c r="AJ292" i="53" s="1"/>
  <c r="AK292" i="53" s="1"/>
  <c r="AE280" i="53"/>
  <c r="AF280" i="53" s="1"/>
  <c r="AG280" i="53" s="1"/>
  <c r="AH280" i="53" s="1"/>
  <c r="AI280" i="53" s="1"/>
  <c r="AJ280" i="53" s="1"/>
  <c r="AK280" i="53" s="1"/>
  <c r="AE250" i="53"/>
  <c r="AF250" i="53" s="1"/>
  <c r="AG250" i="53" s="1"/>
  <c r="AH250" i="53" s="1"/>
  <c r="AI250" i="53" s="1"/>
  <c r="AJ250" i="53" s="1"/>
  <c r="AK250" i="53" s="1"/>
  <c r="AL249" i="53" s="1"/>
  <c r="AE276" i="53"/>
  <c r="AF276" i="53" s="1"/>
  <c r="AG276" i="53" s="1"/>
  <c r="AH276" i="53" s="1"/>
  <c r="AI276" i="53" s="1"/>
  <c r="AJ276" i="53" s="1"/>
  <c r="AK276" i="53" s="1"/>
  <c r="AE272" i="53"/>
  <c r="AF272" i="53" s="1"/>
  <c r="AG272" i="53" s="1"/>
  <c r="AH272" i="53" s="1"/>
  <c r="AI272" i="53" s="1"/>
  <c r="AJ272" i="53" s="1"/>
  <c r="AK272" i="53" s="1"/>
  <c r="AE256" i="53"/>
  <c r="AF256" i="53" s="1"/>
  <c r="AG256" i="53" s="1"/>
  <c r="AH256" i="53" s="1"/>
  <c r="AI256" i="53" s="1"/>
  <c r="AJ256" i="53" s="1"/>
  <c r="AK256" i="53" s="1"/>
  <c r="AE262" i="53"/>
  <c r="AF262" i="53" s="1"/>
  <c r="AG262" i="53" s="1"/>
  <c r="AH262" i="53" s="1"/>
  <c r="AI262" i="53" s="1"/>
  <c r="AJ262" i="53" s="1"/>
  <c r="AK262" i="53" s="1"/>
  <c r="AE264" i="53"/>
  <c r="AF264" i="53" s="1"/>
  <c r="AG264" i="53" s="1"/>
  <c r="AH264" i="53" s="1"/>
  <c r="AI264" i="53" s="1"/>
  <c r="AJ264" i="53" s="1"/>
  <c r="AK264" i="53" s="1"/>
  <c r="AE278" i="53"/>
  <c r="AF278" i="53" s="1"/>
  <c r="AG278" i="53" s="1"/>
  <c r="AH278" i="53" s="1"/>
  <c r="AI278" i="53" s="1"/>
  <c r="AJ278" i="53" s="1"/>
  <c r="AK278" i="53" s="1"/>
  <c r="L240" i="54"/>
  <c r="M240" i="54" s="1"/>
  <c r="N240" i="54" s="1"/>
  <c r="O239" i="54" s="1"/>
  <c r="O315" i="54" s="1"/>
  <c r="AM227" i="53"/>
  <c r="AP227" i="53" s="1"/>
  <c r="AE286" i="53"/>
  <c r="AF286" i="53" s="1"/>
  <c r="AG286" i="53" s="1"/>
  <c r="AH286" i="53" s="1"/>
  <c r="AI286" i="53" s="1"/>
  <c r="AJ286" i="53" s="1"/>
  <c r="AK286" i="53" s="1"/>
  <c r="AM197" i="56"/>
  <c r="AP197" i="56" s="1"/>
  <c r="T186" i="56"/>
  <c r="U186" i="56" s="1"/>
  <c r="V186" i="56" s="1"/>
  <c r="W186" i="56" s="1"/>
  <c r="X186" i="56" s="1"/>
  <c r="Y186" i="56" s="1"/>
  <c r="Z186" i="56" s="1"/>
  <c r="AA186" i="56" s="1"/>
  <c r="AB186" i="56" s="1"/>
  <c r="AC186" i="56" s="1"/>
  <c r="AD186" i="56" s="1"/>
  <c r="AE186" i="56" s="1"/>
  <c r="AF186" i="56" s="1"/>
  <c r="AG186" i="56" s="1"/>
  <c r="AH186" i="56" s="1"/>
  <c r="AI186" i="56" s="1"/>
  <c r="AJ186" i="56" s="1"/>
  <c r="AK186" i="56" s="1"/>
  <c r="AO247" i="53"/>
  <c r="AE284" i="53"/>
  <c r="AF284" i="53" s="1"/>
  <c r="AG284" i="53" s="1"/>
  <c r="AH284" i="53" s="1"/>
  <c r="AI284" i="53" s="1"/>
  <c r="AJ284" i="53" s="1"/>
  <c r="AK284" i="53" s="1"/>
  <c r="R236" i="56"/>
  <c r="S236" i="56" s="1"/>
  <c r="T236" i="56" s="1"/>
  <c r="U236" i="56" s="1"/>
  <c r="V236" i="56" s="1"/>
  <c r="W236" i="56" s="1"/>
  <c r="X236" i="56" s="1"/>
  <c r="Y236" i="56" s="1"/>
  <c r="Z236" i="56" s="1"/>
  <c r="AA236" i="56" s="1"/>
  <c r="AB236" i="56" s="1"/>
  <c r="AC236" i="56" s="1"/>
  <c r="AD236" i="56" s="1"/>
  <c r="AE236" i="56" s="1"/>
  <c r="AF236" i="56" s="1"/>
  <c r="AG236" i="56" s="1"/>
  <c r="AH236" i="56" s="1"/>
  <c r="AI236" i="56" s="1"/>
  <c r="AJ236" i="56" s="1"/>
  <c r="AK236" i="56" s="1"/>
  <c r="AJ208" i="55"/>
  <c r="AK208" i="55" s="1"/>
  <c r="AL207" i="55" s="1"/>
  <c r="AO207" i="55" s="1"/>
  <c r="AM249" i="56"/>
  <c r="AP249" i="56" s="1"/>
  <c r="U176" i="56"/>
  <c r="V176" i="56" s="1"/>
  <c r="W176" i="56" s="1"/>
  <c r="X176" i="56" s="1"/>
  <c r="Y176" i="56" s="1"/>
  <c r="Z176" i="56" s="1"/>
  <c r="AA176" i="56" s="1"/>
  <c r="I316" i="56"/>
  <c r="AJ182" i="55"/>
  <c r="AK182" i="55" s="1"/>
  <c r="AJ198" i="55"/>
  <c r="AK198" i="55" s="1"/>
  <c r="AL197" i="55" s="1"/>
  <c r="AM197" i="55" s="1"/>
  <c r="AP197" i="55" s="1"/>
  <c r="AJ192" i="55"/>
  <c r="AK192" i="55" s="1"/>
  <c r="AO265" i="54"/>
  <c r="AM257" i="54"/>
  <c r="AP257" i="54" s="1"/>
  <c r="AM147" i="54"/>
  <c r="AP147" i="54" s="1"/>
  <c r="V278" i="54"/>
  <c r="W278" i="54" s="1"/>
  <c r="X278" i="54" s="1"/>
  <c r="Y278" i="54" s="1"/>
  <c r="Z278" i="54" s="1"/>
  <c r="AA278" i="54" s="1"/>
  <c r="AB278" i="54" s="1"/>
  <c r="AC278" i="54" s="1"/>
  <c r="AD278" i="54" s="1"/>
  <c r="AE278" i="54" s="1"/>
  <c r="AF278" i="54" s="1"/>
  <c r="AG278" i="54" s="1"/>
  <c r="AH278" i="54" s="1"/>
  <c r="AI278" i="54" s="1"/>
  <c r="AJ278" i="54" s="1"/>
  <c r="AK278" i="54" s="1"/>
  <c r="U272" i="54"/>
  <c r="R187" i="54"/>
  <c r="Q188" i="54"/>
  <c r="AJ180" i="55"/>
  <c r="AK180" i="55" s="1"/>
  <c r="AJ274" i="55"/>
  <c r="AK274" i="55" s="1"/>
  <c r="AJ58" i="55"/>
  <c r="AK58" i="55" s="1"/>
  <c r="AJ184" i="55"/>
  <c r="AK184" i="55" s="1"/>
  <c r="O283" i="52"/>
  <c r="O284" i="52" s="1"/>
  <c r="P284" i="52" s="1"/>
  <c r="O281" i="52"/>
  <c r="O282" i="52" s="1"/>
  <c r="P282" i="52" s="1"/>
  <c r="O273" i="52"/>
  <c r="O274" i="52" s="1"/>
  <c r="P274" i="52" s="1"/>
  <c r="O271" i="52"/>
  <c r="O272" i="52" s="1"/>
  <c r="P272" i="52" s="1"/>
  <c r="Z158" i="52"/>
  <c r="AA158" i="52" s="1"/>
  <c r="AB158" i="52" s="1"/>
  <c r="AC158" i="52" s="1"/>
  <c r="AD158" i="52" s="1"/>
  <c r="AE158" i="52" s="1"/>
  <c r="AF158" i="52" s="1"/>
  <c r="AG158" i="52" s="1"/>
  <c r="AH158" i="52" s="1"/>
  <c r="AI158" i="52" s="1"/>
  <c r="AJ158" i="52" s="1"/>
  <c r="Z260" i="52"/>
  <c r="AA260" i="52" s="1"/>
  <c r="AB260" i="52" s="1"/>
  <c r="AC260" i="52" s="1"/>
  <c r="AD260" i="52" s="1"/>
  <c r="AE260" i="52" s="1"/>
  <c r="AF260" i="52" s="1"/>
  <c r="AG260" i="52" s="1"/>
  <c r="AH260" i="52" s="1"/>
  <c r="AI260" i="52" s="1"/>
  <c r="AJ260" i="52" s="1"/>
  <c r="AK260" i="52" s="1"/>
  <c r="Z176" i="52"/>
  <c r="AA176" i="52" s="1"/>
  <c r="AB176" i="52" s="1"/>
  <c r="AC176" i="52" s="1"/>
  <c r="AD176" i="52" s="1"/>
  <c r="AE176" i="52" s="1"/>
  <c r="AF176" i="52" s="1"/>
  <c r="AG176" i="52" s="1"/>
  <c r="AH176" i="52" s="1"/>
  <c r="AI176" i="52" s="1"/>
  <c r="AJ176" i="52" s="1"/>
  <c r="Z230" i="52"/>
  <c r="AA230" i="52" s="1"/>
  <c r="AB230" i="52" s="1"/>
  <c r="AC230" i="52" s="1"/>
  <c r="AD230" i="52" s="1"/>
  <c r="AE230" i="52" s="1"/>
  <c r="AF230" i="52" s="1"/>
  <c r="AG230" i="52" s="1"/>
  <c r="AH230" i="52" s="1"/>
  <c r="AI230" i="52" s="1"/>
  <c r="AJ230" i="52" s="1"/>
  <c r="Z262" i="52"/>
  <c r="AA262" i="52" s="1"/>
  <c r="AB262" i="52" s="1"/>
  <c r="AC262" i="52" s="1"/>
  <c r="AD262" i="52" s="1"/>
  <c r="AE262" i="52" s="1"/>
  <c r="AF262" i="52" s="1"/>
  <c r="AG262" i="52" s="1"/>
  <c r="AH262" i="52" s="1"/>
  <c r="AI262" i="52" s="1"/>
  <c r="AJ262" i="52" s="1"/>
  <c r="AK262" i="52" s="1"/>
  <c r="Z172" i="52"/>
  <c r="AA172" i="52" s="1"/>
  <c r="AB172" i="52" s="1"/>
  <c r="AC172" i="52" s="1"/>
  <c r="AD172" i="52" s="1"/>
  <c r="AE172" i="52" s="1"/>
  <c r="AF172" i="52" s="1"/>
  <c r="AG172" i="52" s="1"/>
  <c r="AH172" i="52" s="1"/>
  <c r="AI172" i="52" s="1"/>
  <c r="AJ172" i="52" s="1"/>
  <c r="O285" i="52"/>
  <c r="N269" i="52"/>
  <c r="N270" i="52" s="1"/>
  <c r="N186" i="52"/>
  <c r="O186" i="52" s="1"/>
  <c r="P186" i="52" s="1"/>
  <c r="M189" i="52"/>
  <c r="M315" i="52" s="1"/>
  <c r="AJ272" i="55"/>
  <c r="AK272" i="55" s="1"/>
  <c r="W192" i="54"/>
  <c r="X192" i="54" s="1"/>
  <c r="Y192" i="54" s="1"/>
  <c r="Z192" i="54" s="1"/>
  <c r="AA192" i="54" s="1"/>
  <c r="AB192" i="54" s="1"/>
  <c r="AC192" i="54" s="1"/>
  <c r="AD192" i="54" s="1"/>
  <c r="AE192" i="54" s="1"/>
  <c r="AF192" i="54" s="1"/>
  <c r="AG192" i="54" s="1"/>
  <c r="AH192" i="54" s="1"/>
  <c r="AI192" i="54" s="1"/>
  <c r="AJ192" i="54" s="1"/>
  <c r="AK192" i="54" s="1"/>
  <c r="W180" i="54"/>
  <c r="X180" i="54" s="1"/>
  <c r="Y180" i="54" s="1"/>
  <c r="Z180" i="54" s="1"/>
  <c r="AA180" i="54" s="1"/>
  <c r="AB180" i="54" s="1"/>
  <c r="AC180" i="54" s="1"/>
  <c r="AD180" i="54" s="1"/>
  <c r="AE180" i="54" s="1"/>
  <c r="AF180" i="54" s="1"/>
  <c r="AG180" i="54" s="1"/>
  <c r="AH180" i="54" s="1"/>
  <c r="AI180" i="54" s="1"/>
  <c r="AJ180" i="54" s="1"/>
  <c r="AK180" i="54" s="1"/>
  <c r="V189" i="54"/>
  <c r="V284" i="54"/>
  <c r="Q219" i="54"/>
  <c r="Q205" i="54"/>
  <c r="Q206" i="54" s="1"/>
  <c r="R206" i="54" s="1"/>
  <c r="AE274" i="53"/>
  <c r="AF274" i="53" s="1"/>
  <c r="AG274" i="53" s="1"/>
  <c r="AH274" i="53" s="1"/>
  <c r="AI274" i="53" s="1"/>
  <c r="AJ274" i="53" s="1"/>
  <c r="AK274" i="53" s="1"/>
  <c r="J223" i="52"/>
  <c r="J224" i="52" s="1"/>
  <c r="K224" i="52" s="1"/>
  <c r="L224" i="52" s="1"/>
  <c r="M224" i="52" s="1"/>
  <c r="N224" i="52" s="1"/>
  <c r="O224" i="52" s="1"/>
  <c r="J222" i="52"/>
  <c r="K222" i="52" s="1"/>
  <c r="J219" i="52"/>
  <c r="I239" i="52"/>
  <c r="I240" i="52" s="1"/>
  <c r="J240" i="52" s="1"/>
  <c r="K240" i="52" s="1"/>
  <c r="L240" i="52" s="1"/>
  <c r="M240" i="52" s="1"/>
  <c r="N240" i="52" s="1"/>
  <c r="O240" i="52" s="1"/>
  <c r="P240" i="52" s="1"/>
  <c r="I217" i="52"/>
  <c r="I218" i="52" s="1"/>
  <c r="J218" i="52" s="1"/>
  <c r="K218" i="52" s="1"/>
  <c r="L218" i="52" s="1"/>
  <c r="M218" i="52" s="1"/>
  <c r="N218" i="52" s="1"/>
  <c r="O218" i="52" s="1"/>
  <c r="P218" i="52" s="1"/>
  <c r="T202" i="52"/>
  <c r="U202" i="52" s="1"/>
  <c r="V202" i="52" s="1"/>
  <c r="W202" i="52" s="1"/>
  <c r="X202" i="52" s="1"/>
  <c r="Y202" i="52" s="1"/>
  <c r="T216" i="52"/>
  <c r="U216" i="52" s="1"/>
  <c r="V216" i="52" s="1"/>
  <c r="W216" i="52" s="1"/>
  <c r="X216" i="52" s="1"/>
  <c r="Y216" i="52" s="1"/>
  <c r="T164" i="52"/>
  <c r="U164" i="52" s="1"/>
  <c r="V164" i="52" s="1"/>
  <c r="W164" i="52" s="1"/>
  <c r="X164" i="52" s="1"/>
  <c r="Y164" i="52" s="1"/>
  <c r="T166" i="52"/>
  <c r="U166" i="52" s="1"/>
  <c r="V166" i="52" s="1"/>
  <c r="W166" i="52" s="1"/>
  <c r="X166" i="52" s="1"/>
  <c r="Y166" i="52" s="1"/>
  <c r="I168" i="52"/>
  <c r="J168" i="52" s="1"/>
  <c r="K168" i="52" s="1"/>
  <c r="L168" i="52" s="1"/>
  <c r="M168" i="52" s="1"/>
  <c r="N168" i="52" s="1"/>
  <c r="O168" i="52" s="1"/>
  <c r="P168" i="52" s="1"/>
  <c r="Q168" i="52" s="1"/>
  <c r="R168" i="52" s="1"/>
  <c r="S168" i="52" s="1"/>
  <c r="T292" i="52"/>
  <c r="U292" i="52" s="1"/>
  <c r="V292" i="52" s="1"/>
  <c r="W292" i="52" s="1"/>
  <c r="X292" i="52" s="1"/>
  <c r="Y292" i="52" s="1"/>
  <c r="T242" i="52"/>
  <c r="U242" i="52" s="1"/>
  <c r="V242" i="52" s="1"/>
  <c r="W242" i="52" s="1"/>
  <c r="X242" i="52" s="1"/>
  <c r="Y242" i="52" s="1"/>
  <c r="I258" i="52"/>
  <c r="J258" i="52" s="1"/>
  <c r="K258" i="52" s="1"/>
  <c r="L258" i="52" s="1"/>
  <c r="M258" i="52" s="1"/>
  <c r="N258" i="52" s="1"/>
  <c r="O258" i="52" s="1"/>
  <c r="P258" i="52" s="1"/>
  <c r="Q258" i="52" s="1"/>
  <c r="R258" i="52" s="1"/>
  <c r="S258" i="52" s="1"/>
  <c r="I250" i="52"/>
  <c r="J250" i="52" s="1"/>
  <c r="K250" i="52" s="1"/>
  <c r="L250" i="52" s="1"/>
  <c r="M250" i="52" s="1"/>
  <c r="N250" i="52" s="1"/>
  <c r="O250" i="52" s="1"/>
  <c r="P250" i="52" s="1"/>
  <c r="Q250" i="52" s="1"/>
  <c r="R250" i="52" s="1"/>
  <c r="S250" i="52" s="1"/>
  <c r="I200" i="52"/>
  <c r="J200" i="52" s="1"/>
  <c r="K200" i="52" s="1"/>
  <c r="L200" i="52" s="1"/>
  <c r="M200" i="52" s="1"/>
  <c r="N200" i="52" s="1"/>
  <c r="O200" i="52" s="1"/>
  <c r="P200" i="52" s="1"/>
  <c r="Q200" i="52" s="1"/>
  <c r="R200" i="52" s="1"/>
  <c r="S200" i="52" s="1"/>
  <c r="I256" i="52"/>
  <c r="J256" i="52" s="1"/>
  <c r="K256" i="52" s="1"/>
  <c r="L256" i="52" s="1"/>
  <c r="M256" i="52" s="1"/>
  <c r="N256" i="52" s="1"/>
  <c r="O256" i="52" s="1"/>
  <c r="P256" i="52" s="1"/>
  <c r="Q256" i="52" s="1"/>
  <c r="R256" i="52" s="1"/>
  <c r="S256" i="52" s="1"/>
  <c r="I248" i="52"/>
  <c r="J248" i="52" s="1"/>
  <c r="K248" i="52" s="1"/>
  <c r="L248" i="52" s="1"/>
  <c r="M248" i="52" s="1"/>
  <c r="N248" i="52" s="1"/>
  <c r="O248" i="52" s="1"/>
  <c r="P248" i="52" s="1"/>
  <c r="Q248" i="52" s="1"/>
  <c r="R248" i="52" s="1"/>
  <c r="S248" i="52" s="1"/>
  <c r="I226" i="52"/>
  <c r="J226" i="52" s="1"/>
  <c r="K226" i="52" s="1"/>
  <c r="I170" i="52"/>
  <c r="J170" i="52" s="1"/>
  <c r="K170" i="52" s="1"/>
  <c r="L170" i="52" s="1"/>
  <c r="M170" i="52" s="1"/>
  <c r="N170" i="52" s="1"/>
  <c r="O170" i="52" s="1"/>
  <c r="P170" i="52" s="1"/>
  <c r="Q170" i="52" s="1"/>
  <c r="R170" i="52" s="1"/>
  <c r="S170" i="52" s="1"/>
  <c r="T170" i="52" s="1"/>
  <c r="I236" i="52"/>
  <c r="J236" i="52" s="1"/>
  <c r="K236" i="52" s="1"/>
  <c r="L236" i="52" s="1"/>
  <c r="M236" i="52" s="1"/>
  <c r="N236" i="52" s="1"/>
  <c r="O236" i="52" s="1"/>
  <c r="P236" i="52" s="1"/>
  <c r="Q236" i="52" s="1"/>
  <c r="R236" i="52" s="1"/>
  <c r="S236" i="52" s="1"/>
  <c r="I244" i="52"/>
  <c r="J244" i="52" s="1"/>
  <c r="K244" i="52" s="1"/>
  <c r="L244" i="52" s="1"/>
  <c r="M244" i="52" s="1"/>
  <c r="N244" i="52" s="1"/>
  <c r="O244" i="52" s="1"/>
  <c r="P244" i="52" s="1"/>
  <c r="Q244" i="52" s="1"/>
  <c r="R244" i="52" s="1"/>
  <c r="S244" i="52" s="1"/>
  <c r="I204" i="52"/>
  <c r="J204" i="52" s="1"/>
  <c r="K204" i="52" s="1"/>
  <c r="L204" i="52" s="1"/>
  <c r="M204" i="52" s="1"/>
  <c r="N204" i="52" s="1"/>
  <c r="O204" i="52" s="1"/>
  <c r="P204" i="52" s="1"/>
  <c r="Q204" i="52" s="1"/>
  <c r="R204" i="52" s="1"/>
  <c r="S204" i="52" s="1"/>
  <c r="I234" i="52"/>
  <c r="J234" i="52" s="1"/>
  <c r="K234" i="52" s="1"/>
  <c r="L234" i="52" s="1"/>
  <c r="M234" i="52" s="1"/>
  <c r="N234" i="52" s="1"/>
  <c r="O234" i="52" s="1"/>
  <c r="P234" i="52" s="1"/>
  <c r="Q234" i="52" s="1"/>
  <c r="R234" i="52" s="1"/>
  <c r="S234" i="52" s="1"/>
  <c r="T234" i="52" s="1"/>
  <c r="U234" i="52" s="1"/>
  <c r="V234" i="52" s="1"/>
  <c r="W234" i="52" s="1"/>
  <c r="X234" i="52" s="1"/>
  <c r="Y234" i="52" s="1"/>
  <c r="I228" i="52"/>
  <c r="J228" i="52" s="1"/>
  <c r="K228" i="52" s="1"/>
  <c r="L228" i="52" s="1"/>
  <c r="M228" i="52" s="1"/>
  <c r="N228" i="52" s="1"/>
  <c r="O228" i="52" s="1"/>
  <c r="P228" i="52" s="1"/>
  <c r="Q228" i="52" s="1"/>
  <c r="R228" i="52" s="1"/>
  <c r="S228" i="52" s="1"/>
  <c r="I232" i="52"/>
  <c r="J232" i="52" s="1"/>
  <c r="K232" i="52" s="1"/>
  <c r="L232" i="52" s="1"/>
  <c r="M232" i="52" s="1"/>
  <c r="N232" i="52" s="1"/>
  <c r="O232" i="52" s="1"/>
  <c r="P232" i="52" s="1"/>
  <c r="Q232" i="52" s="1"/>
  <c r="R232" i="52" s="1"/>
  <c r="S232" i="52" s="1"/>
  <c r="I254" i="52"/>
  <c r="J254" i="52" s="1"/>
  <c r="K254" i="52" s="1"/>
  <c r="L254" i="52" s="1"/>
  <c r="M254" i="52" s="1"/>
  <c r="N254" i="52" s="1"/>
  <c r="O254" i="52" s="1"/>
  <c r="P254" i="52" s="1"/>
  <c r="Q254" i="52" s="1"/>
  <c r="R254" i="52" s="1"/>
  <c r="S254" i="52" s="1"/>
  <c r="I246" i="52"/>
  <c r="J246" i="52" s="1"/>
  <c r="K246" i="52" s="1"/>
  <c r="L246" i="52" s="1"/>
  <c r="M246" i="52" s="1"/>
  <c r="N246" i="52" s="1"/>
  <c r="O246" i="52" s="1"/>
  <c r="P246" i="52" s="1"/>
  <c r="Q246" i="52" s="1"/>
  <c r="R246" i="52" s="1"/>
  <c r="S246" i="52" s="1"/>
  <c r="T246" i="52" s="1"/>
  <c r="U246" i="52" s="1"/>
  <c r="V246" i="52" s="1"/>
  <c r="W246" i="52" s="1"/>
  <c r="X246" i="52" s="1"/>
  <c r="Y246" i="52" s="1"/>
  <c r="I252" i="52"/>
  <c r="J252" i="52" s="1"/>
  <c r="K252" i="52" s="1"/>
  <c r="L252" i="52" s="1"/>
  <c r="M252" i="52" s="1"/>
  <c r="N252" i="52" s="1"/>
  <c r="O252" i="52" s="1"/>
  <c r="P252" i="52" s="1"/>
  <c r="Q252" i="52" s="1"/>
  <c r="R252" i="52" s="1"/>
  <c r="S252" i="52" s="1"/>
  <c r="I238" i="52"/>
  <c r="J238" i="52" s="1"/>
  <c r="K238" i="52" s="1"/>
  <c r="L238" i="52" s="1"/>
  <c r="M238" i="52" s="1"/>
  <c r="N238" i="52" s="1"/>
  <c r="O238" i="52" s="1"/>
  <c r="P238" i="52" s="1"/>
  <c r="Q238" i="52" s="1"/>
  <c r="R238" i="52" s="1"/>
  <c r="S238" i="52" s="1"/>
  <c r="I180" i="52"/>
  <c r="J180" i="52" s="1"/>
  <c r="K180" i="52" s="1"/>
  <c r="L180" i="52" s="1"/>
  <c r="M180" i="52" s="1"/>
  <c r="N180" i="52" s="1"/>
  <c r="O180" i="52" s="1"/>
  <c r="P180" i="52" s="1"/>
  <c r="Q180" i="52" s="1"/>
  <c r="R180" i="52" s="1"/>
  <c r="I192" i="52"/>
  <c r="J192" i="52" s="1"/>
  <c r="K192" i="52" s="1"/>
  <c r="L192" i="52" s="1"/>
  <c r="M192" i="52" s="1"/>
  <c r="N192" i="52" s="1"/>
  <c r="O192" i="52" s="1"/>
  <c r="P192" i="52" s="1"/>
  <c r="Q192" i="52" s="1"/>
  <c r="R192" i="52" s="1"/>
  <c r="S192" i="52" s="1"/>
  <c r="I194" i="52"/>
  <c r="J194" i="52" s="1"/>
  <c r="K194" i="52" s="1"/>
  <c r="L194" i="52" s="1"/>
  <c r="M194" i="52" s="1"/>
  <c r="N194" i="52" s="1"/>
  <c r="O194" i="52" s="1"/>
  <c r="P194" i="52" s="1"/>
  <c r="Q194" i="52" s="1"/>
  <c r="R194" i="52" s="1"/>
  <c r="S194" i="52" s="1"/>
  <c r="I264" i="52"/>
  <c r="J264" i="52" s="1"/>
  <c r="K264" i="52" s="1"/>
  <c r="L264" i="52" s="1"/>
  <c r="M264" i="52" s="1"/>
  <c r="N264" i="52" s="1"/>
  <c r="O264" i="52" s="1"/>
  <c r="P264" i="52" s="1"/>
  <c r="Q264" i="52" s="1"/>
  <c r="R264" i="52" s="1"/>
  <c r="S264" i="52" s="1"/>
  <c r="I266" i="52"/>
  <c r="J266" i="52" s="1"/>
  <c r="K266" i="52" s="1"/>
  <c r="L266" i="52" s="1"/>
  <c r="M266" i="52" s="1"/>
  <c r="N266" i="52" s="1"/>
  <c r="O266" i="52" s="1"/>
  <c r="P266" i="52" s="1"/>
  <c r="Q266" i="52" s="1"/>
  <c r="R266" i="52" s="1"/>
  <c r="S266" i="52" s="1"/>
  <c r="I174" i="52"/>
  <c r="J174" i="52" s="1"/>
  <c r="K174" i="52" s="1"/>
  <c r="L174" i="52" s="1"/>
  <c r="M174" i="52" s="1"/>
  <c r="N174" i="52" s="1"/>
  <c r="O174" i="52" s="1"/>
  <c r="P174" i="52" s="1"/>
  <c r="Q174" i="52" s="1"/>
  <c r="R174" i="52" s="1"/>
  <c r="S174" i="52" s="1"/>
  <c r="T174" i="52" s="1"/>
  <c r="U174" i="52" s="1"/>
  <c r="Q290" i="52"/>
  <c r="R290" i="52" s="1"/>
  <c r="S290" i="52" s="1"/>
  <c r="Q276" i="52"/>
  <c r="R276" i="52" s="1"/>
  <c r="S276" i="52" s="1"/>
  <c r="T276" i="52" s="1"/>
  <c r="U276" i="52" s="1"/>
  <c r="V276" i="52" s="1"/>
  <c r="W276" i="52" s="1"/>
  <c r="X276" i="52" s="1"/>
  <c r="Y276" i="52" s="1"/>
  <c r="AK120" i="52"/>
  <c r="AK122" i="52"/>
  <c r="Q280" i="52"/>
  <c r="R280" i="52" s="1"/>
  <c r="S280" i="52" s="1"/>
  <c r="AK66" i="52"/>
  <c r="AK78" i="52"/>
  <c r="S206" i="56"/>
  <c r="T206" i="56" s="1"/>
  <c r="U206" i="56" s="1"/>
  <c r="V206" i="56" s="1"/>
  <c r="W206" i="56" s="1"/>
  <c r="X206" i="56" s="1"/>
  <c r="Y206" i="56" s="1"/>
  <c r="Z206" i="56" s="1"/>
  <c r="AA206" i="56" s="1"/>
  <c r="AB206" i="56" s="1"/>
  <c r="AC206" i="56" s="1"/>
  <c r="AD206" i="56" s="1"/>
  <c r="AE206" i="56" s="1"/>
  <c r="AF206" i="56" s="1"/>
  <c r="AG206" i="56" s="1"/>
  <c r="AH206" i="56" s="1"/>
  <c r="AI206" i="56" s="1"/>
  <c r="AJ206" i="56" s="1"/>
  <c r="AK206" i="56" s="1"/>
  <c r="AM205" i="56"/>
  <c r="AP205" i="56" s="1"/>
  <c r="L237" i="56"/>
  <c r="AG313" i="55"/>
  <c r="AG315" i="55"/>
  <c r="AJ13" i="55"/>
  <c r="AK13" i="55" s="1"/>
  <c r="AJ278" i="55"/>
  <c r="AK278" i="55" s="1"/>
  <c r="AJ21" i="55"/>
  <c r="AK21" i="55" s="1"/>
  <c r="AJ134" i="55"/>
  <c r="AK134" i="55" s="1"/>
  <c r="AJ23" i="55"/>
  <c r="AK23" i="55" s="1"/>
  <c r="AJ37" i="55"/>
  <c r="AK37" i="55" s="1"/>
  <c r="AL36" i="55" s="1"/>
  <c r="AJ206" i="55"/>
  <c r="AK206" i="55" s="1"/>
  <c r="AL44" i="55"/>
  <c r="AJ45" i="55"/>
  <c r="AK45" i="55" s="1"/>
  <c r="AJ47" i="55"/>
  <c r="AK47" i="55" s="1"/>
  <c r="AL46" i="55" s="1"/>
  <c r="AJ60" i="55"/>
  <c r="AK60" i="55" s="1"/>
  <c r="Q195" i="54"/>
  <c r="Q193" i="54"/>
  <c r="AM195" i="56"/>
  <c r="AP195" i="56" s="1"/>
  <c r="AI169" i="54"/>
  <c r="Y175" i="54"/>
  <c r="U177" i="54"/>
  <c r="AO265" i="53"/>
  <c r="AE282" i="53"/>
  <c r="AF282" i="53" s="1"/>
  <c r="AG282" i="53" s="1"/>
  <c r="AH282" i="53" s="1"/>
  <c r="AI282" i="53" s="1"/>
  <c r="AJ282" i="53" s="1"/>
  <c r="AK282" i="53" s="1"/>
  <c r="AO46" i="53"/>
  <c r="AL44" i="53"/>
  <c r="AL205" i="53"/>
  <c r="AM205" i="53" s="1"/>
  <c r="AP205" i="53" s="1"/>
  <c r="AL36" i="53"/>
  <c r="AK31" i="52"/>
  <c r="AK140" i="52"/>
  <c r="AK21" i="52"/>
  <c r="Q184" i="52"/>
  <c r="R184" i="52" s="1"/>
  <c r="S184" i="52" s="1"/>
  <c r="AK23" i="52"/>
  <c r="Q208" i="52"/>
  <c r="R208" i="52" s="1"/>
  <c r="S208" i="52" s="1"/>
  <c r="AK60" i="52"/>
  <c r="H209" i="52"/>
  <c r="AL147" i="53"/>
  <c r="AL287" i="53"/>
  <c r="AM287" i="53" s="1"/>
  <c r="AP287" i="53" s="1"/>
  <c r="AE180" i="53"/>
  <c r="AF180" i="53" s="1"/>
  <c r="AG180" i="53" s="1"/>
  <c r="AH180" i="53" s="1"/>
  <c r="AI180" i="53" s="1"/>
  <c r="AJ180" i="53" s="1"/>
  <c r="AK180" i="53" s="1"/>
  <c r="AL101" i="53"/>
  <c r="AL34" i="53"/>
  <c r="AL195" i="53"/>
  <c r="AO195" i="53" s="1"/>
  <c r="H313" i="53"/>
  <c r="H314" i="53" s="1"/>
  <c r="AK138" i="52"/>
  <c r="AK33" i="52"/>
  <c r="H195" i="52"/>
  <c r="AK35" i="52"/>
  <c r="H205" i="52"/>
  <c r="H314" i="52"/>
  <c r="AK45" i="52"/>
  <c r="W140" i="48"/>
  <c r="X140" i="48" s="1"/>
  <c r="Y140" i="48" s="1"/>
  <c r="Z140" i="48" s="1"/>
  <c r="AA140" i="48" s="1"/>
  <c r="AB140" i="48" s="1"/>
  <c r="AC140" i="48" s="1"/>
  <c r="AD140" i="48" s="1"/>
  <c r="AE140" i="48" s="1"/>
  <c r="AF140" i="48" s="1"/>
  <c r="AG140" i="48" s="1"/>
  <c r="AH140" i="48" s="1"/>
  <c r="AI140" i="48" s="1"/>
  <c r="AJ140" i="48" s="1"/>
  <c r="AK140" i="48" s="1"/>
  <c r="AD15" i="48"/>
  <c r="AE15" i="48" s="1"/>
  <c r="AF15" i="48" s="1"/>
  <c r="L213" i="48"/>
  <c r="L214" i="48" s="1"/>
  <c r="M52" i="48"/>
  <c r="R20" i="48"/>
  <c r="R181" i="48" s="1"/>
  <c r="S217" i="48"/>
  <c r="S218" i="48" s="1"/>
  <c r="T218" i="48" s="1"/>
  <c r="U218" i="48" s="1"/>
  <c r="V218" i="48" s="1"/>
  <c r="W218" i="48" s="1"/>
  <c r="X218" i="48" s="1"/>
  <c r="Y218" i="48" s="1"/>
  <c r="Z218" i="48" s="1"/>
  <c r="AA218" i="48" s="1"/>
  <c r="AB218" i="48" s="1"/>
  <c r="AC218" i="48" s="1"/>
  <c r="AD218" i="48" s="1"/>
  <c r="S61" i="48"/>
  <c r="AG129" i="48"/>
  <c r="AG269" i="48" s="1"/>
  <c r="AG270" i="48" s="1"/>
  <c r="AH270" i="48" s="1"/>
  <c r="AI270" i="48" s="1"/>
  <c r="AJ270" i="48" s="1"/>
  <c r="AK270" i="48" s="1"/>
  <c r="AA13" i="48"/>
  <c r="AB13" i="48" s="1"/>
  <c r="AC13" i="48" s="1"/>
  <c r="U29" i="48"/>
  <c r="V29" i="48" s="1"/>
  <c r="W29" i="48" s="1"/>
  <c r="X29" i="48" s="1"/>
  <c r="Y29" i="48" s="1"/>
  <c r="U28" i="48"/>
  <c r="W136" i="48"/>
  <c r="X136" i="48" s="1"/>
  <c r="Y136" i="48" s="1"/>
  <c r="Z136" i="48" s="1"/>
  <c r="AA136" i="48" s="1"/>
  <c r="AB136" i="48" s="1"/>
  <c r="AC136" i="48" s="1"/>
  <c r="AD136" i="48" s="1"/>
  <c r="AE136" i="48" s="1"/>
  <c r="AF136" i="48" s="1"/>
  <c r="AG136" i="48" s="1"/>
  <c r="AH136" i="48" s="1"/>
  <c r="AI136" i="48" s="1"/>
  <c r="AJ136" i="48" s="1"/>
  <c r="AK136" i="48" s="1"/>
  <c r="W150" i="48"/>
  <c r="X150" i="48" s="1"/>
  <c r="Y150" i="48" s="1"/>
  <c r="Z150" i="48" s="1"/>
  <c r="AA150" i="48" s="1"/>
  <c r="AB150" i="48" s="1"/>
  <c r="AC150" i="48" s="1"/>
  <c r="AD150" i="48" s="1"/>
  <c r="AE150" i="48" s="1"/>
  <c r="AF150" i="48" s="1"/>
  <c r="AG150" i="48" s="1"/>
  <c r="AH150" i="48" s="1"/>
  <c r="AI150" i="48" s="1"/>
  <c r="AJ150" i="48" s="1"/>
  <c r="AK150" i="48" s="1"/>
  <c r="AB30" i="48"/>
  <c r="AB191" i="48" s="1"/>
  <c r="AB192" i="48" s="1"/>
  <c r="AC192" i="48" s="1"/>
  <c r="AD192" i="48" s="1"/>
  <c r="AE192" i="48" s="1"/>
  <c r="AF192" i="48" s="1"/>
  <c r="AG192" i="48" s="1"/>
  <c r="AH192" i="48" s="1"/>
  <c r="AI192" i="48" s="1"/>
  <c r="AJ192" i="48" s="1"/>
  <c r="AK192" i="48" s="1"/>
  <c r="T138" i="48"/>
  <c r="U138" i="48" s="1"/>
  <c r="V138" i="48" s="1"/>
  <c r="R182" i="48"/>
  <c r="S182" i="48" s="1"/>
  <c r="T182" i="48" s="1"/>
  <c r="U182" i="48" s="1"/>
  <c r="V182" i="48" s="1"/>
  <c r="W182" i="48" s="1"/>
  <c r="X182" i="48" s="1"/>
  <c r="Y182" i="48" s="1"/>
  <c r="Z182" i="48" s="1"/>
  <c r="AA182" i="48" s="1"/>
  <c r="AB182" i="48" s="1"/>
  <c r="AC182" i="48" s="1"/>
  <c r="R9" i="48"/>
  <c r="S146" i="48"/>
  <c r="T146" i="48" s="1"/>
  <c r="U146" i="48" s="1"/>
  <c r="V146" i="48" s="1"/>
  <c r="W146" i="48" s="1"/>
  <c r="X146" i="48" s="1"/>
  <c r="Y146" i="48" s="1"/>
  <c r="Z146" i="48" s="1"/>
  <c r="AA146" i="48" s="1"/>
  <c r="AB146" i="48" s="1"/>
  <c r="AC146" i="48" s="1"/>
  <c r="AD146" i="48" s="1"/>
  <c r="AE146" i="48" s="1"/>
  <c r="AF146" i="48" s="1"/>
  <c r="AG142" i="48"/>
  <c r="AH142" i="48" s="1"/>
  <c r="AI142" i="48" s="1"/>
  <c r="AJ142" i="48" s="1"/>
  <c r="AK142" i="48" s="1"/>
  <c r="K49" i="48"/>
  <c r="K50" i="48" s="1"/>
  <c r="L50" i="48" s="1"/>
  <c r="M50" i="48" s="1"/>
  <c r="N50" i="48" s="1"/>
  <c r="O50" i="48" s="1"/>
  <c r="P50" i="48" s="1"/>
  <c r="Q50" i="48" s="1"/>
  <c r="R50" i="48" s="1"/>
  <c r="S50" i="48" s="1"/>
  <c r="T50" i="48" s="1"/>
  <c r="U50" i="48" s="1"/>
  <c r="V50" i="48" s="1"/>
  <c r="W50" i="48" s="1"/>
  <c r="X50" i="48" s="1"/>
  <c r="Y50" i="48" s="1"/>
  <c r="Z50" i="48" s="1"/>
  <c r="AA50" i="48" s="1"/>
  <c r="AB50" i="48" s="1"/>
  <c r="AC50" i="48" s="1"/>
  <c r="AD50" i="48" s="1"/>
  <c r="AG59" i="48"/>
  <c r="AG219" i="48" s="1"/>
  <c r="AG220" i="48" s="1"/>
  <c r="AH220" i="48" s="1"/>
  <c r="AI220" i="48" s="1"/>
  <c r="AJ220" i="48" s="1"/>
  <c r="AK220" i="48" s="1"/>
  <c r="AG60" i="48"/>
  <c r="AH60" i="48" s="1"/>
  <c r="AI60" i="48" s="1"/>
  <c r="AJ60" i="48" s="1"/>
  <c r="AK60" i="48" s="1"/>
  <c r="AB10" i="48"/>
  <c r="AB171" i="48" s="1"/>
  <c r="AB172" i="48" s="1"/>
  <c r="AC172" i="48" s="1"/>
  <c r="AF22" i="48"/>
  <c r="AF183" i="48" s="1"/>
  <c r="AF184" i="48" s="1"/>
  <c r="AG184" i="48" s="1"/>
  <c r="AH184" i="48" s="1"/>
  <c r="AI184" i="48" s="1"/>
  <c r="AJ184" i="48" s="1"/>
  <c r="AK184" i="48" s="1"/>
  <c r="AE57" i="48"/>
  <c r="AE217" i="48" s="1"/>
  <c r="AE58" i="48"/>
  <c r="AF58" i="48" s="1"/>
  <c r="AG46" i="48"/>
  <c r="AG207" i="48" s="1"/>
  <c r="AG208" i="48" s="1"/>
  <c r="AH208" i="48" s="1"/>
  <c r="AI208" i="48" s="1"/>
  <c r="AJ208" i="48" s="1"/>
  <c r="AK208" i="48" s="1"/>
  <c r="AH63" i="48"/>
  <c r="AH223" i="48" s="1"/>
  <c r="AH224" i="48" s="1"/>
  <c r="AI224" i="48" s="1"/>
  <c r="AJ224" i="48" s="1"/>
  <c r="AK224" i="48" s="1"/>
  <c r="AO291" i="56"/>
  <c r="AM287" i="56"/>
  <c r="AP287" i="56" s="1"/>
  <c r="AM263" i="56"/>
  <c r="AP263" i="56" s="1"/>
  <c r="AO263" i="55"/>
  <c r="AO247" i="55"/>
  <c r="J315" i="55"/>
  <c r="AO225" i="56"/>
  <c r="AM225" i="56"/>
  <c r="AP225" i="56" s="1"/>
  <c r="AM209" i="56"/>
  <c r="AP209" i="56" s="1"/>
  <c r="AO209" i="56"/>
  <c r="AM227" i="56"/>
  <c r="AP227" i="56" s="1"/>
  <c r="AO227" i="56"/>
  <c r="H211" i="56"/>
  <c r="AB175" i="56"/>
  <c r="AM289" i="56"/>
  <c r="AP289" i="56" s="1"/>
  <c r="AO289" i="56"/>
  <c r="AM265" i="56"/>
  <c r="AP265" i="56" s="1"/>
  <c r="AO265" i="56"/>
  <c r="AO257" i="56"/>
  <c r="AM257" i="56"/>
  <c r="AP257" i="56" s="1"/>
  <c r="AM251" i="56"/>
  <c r="AP251" i="56" s="1"/>
  <c r="AO251" i="56"/>
  <c r="AM201" i="56"/>
  <c r="AP201" i="56" s="1"/>
  <c r="AO201" i="56"/>
  <c r="H228" i="56"/>
  <c r="I228" i="56" s="1"/>
  <c r="J228" i="56" s="1"/>
  <c r="K228" i="56" s="1"/>
  <c r="L228" i="56" s="1"/>
  <c r="M228" i="56" s="1"/>
  <c r="N228" i="56" s="1"/>
  <c r="O228" i="56" s="1"/>
  <c r="P228" i="56" s="1"/>
  <c r="Q228" i="56" s="1"/>
  <c r="R228" i="56" s="1"/>
  <c r="S228" i="56" s="1"/>
  <c r="T228" i="56" s="1"/>
  <c r="U228" i="56" s="1"/>
  <c r="V228" i="56" s="1"/>
  <c r="W228" i="56" s="1"/>
  <c r="X228" i="56" s="1"/>
  <c r="Y228" i="56" s="1"/>
  <c r="Z228" i="56" s="1"/>
  <c r="AA228" i="56" s="1"/>
  <c r="AB228" i="56" s="1"/>
  <c r="AC228" i="56" s="1"/>
  <c r="AD228" i="56" s="1"/>
  <c r="AE228" i="56" s="1"/>
  <c r="AF228" i="56" s="1"/>
  <c r="AG228" i="56" s="1"/>
  <c r="AH228" i="56" s="1"/>
  <c r="AI228" i="56" s="1"/>
  <c r="AJ228" i="56" s="1"/>
  <c r="AK228" i="56" s="1"/>
  <c r="AO215" i="56"/>
  <c r="AM215" i="56"/>
  <c r="AP215" i="56" s="1"/>
  <c r="G212" i="56"/>
  <c r="K217" i="56"/>
  <c r="R189" i="56"/>
  <c r="R190" i="56" s="1"/>
  <c r="S190" i="56" s="1"/>
  <c r="T190" i="56" s="1"/>
  <c r="U190" i="56" s="1"/>
  <c r="V190" i="56" s="1"/>
  <c r="W190" i="56" s="1"/>
  <c r="X190" i="56" s="1"/>
  <c r="AM253" i="56"/>
  <c r="AP253" i="56" s="1"/>
  <c r="AO253" i="56"/>
  <c r="AO223" i="56"/>
  <c r="AM223" i="56"/>
  <c r="AP223" i="56" s="1"/>
  <c r="I213" i="56"/>
  <c r="I214" i="56" s="1"/>
  <c r="N269" i="56"/>
  <c r="N315" i="56" s="1"/>
  <c r="I314" i="56"/>
  <c r="AO305" i="56"/>
  <c r="AM305" i="56"/>
  <c r="AP305" i="56" s="1"/>
  <c r="H268" i="56"/>
  <c r="I268" i="56" s="1"/>
  <c r="J268" i="56" s="1"/>
  <c r="K268" i="56" s="1"/>
  <c r="L268" i="56" s="1"/>
  <c r="M268" i="56" s="1"/>
  <c r="N268" i="56" s="1"/>
  <c r="O268" i="56" s="1"/>
  <c r="P268" i="56" s="1"/>
  <c r="Q268" i="56" s="1"/>
  <c r="R268" i="56" s="1"/>
  <c r="S268" i="56" s="1"/>
  <c r="T268" i="56" s="1"/>
  <c r="U268" i="56" s="1"/>
  <c r="V268" i="56" s="1"/>
  <c r="W268" i="56" s="1"/>
  <c r="X268" i="56" s="1"/>
  <c r="Y268" i="56" s="1"/>
  <c r="Z268" i="56" s="1"/>
  <c r="AA268" i="56" s="1"/>
  <c r="AB268" i="56" s="1"/>
  <c r="AC268" i="56" s="1"/>
  <c r="AD268" i="56" s="1"/>
  <c r="AE268" i="56" s="1"/>
  <c r="AF268" i="56" s="1"/>
  <c r="AG268" i="56" s="1"/>
  <c r="AH268" i="56" s="1"/>
  <c r="AI268" i="56" s="1"/>
  <c r="AJ268" i="56" s="1"/>
  <c r="AK268" i="56" s="1"/>
  <c r="AO203" i="56"/>
  <c r="AM203" i="56"/>
  <c r="AP203" i="56" s="1"/>
  <c r="U171" i="56"/>
  <c r="U172" i="56" s="1"/>
  <c r="V172" i="56" s="1"/>
  <c r="W172" i="56" s="1"/>
  <c r="X172" i="56" s="1"/>
  <c r="Y172" i="56" s="1"/>
  <c r="AO303" i="55"/>
  <c r="AM303" i="55"/>
  <c r="AP303" i="55" s="1"/>
  <c r="H308" i="55"/>
  <c r="I308" i="55" s="1"/>
  <c r="J308" i="55" s="1"/>
  <c r="K308" i="55" s="1"/>
  <c r="L308" i="55" s="1"/>
  <c r="M308" i="55" s="1"/>
  <c r="N308" i="55" s="1"/>
  <c r="O308" i="55" s="1"/>
  <c r="P308" i="55" s="1"/>
  <c r="Q308" i="55" s="1"/>
  <c r="R308" i="55" s="1"/>
  <c r="S308" i="55" s="1"/>
  <c r="T308" i="55" s="1"/>
  <c r="U308" i="55" s="1"/>
  <c r="V308" i="55" s="1"/>
  <c r="W308" i="55" s="1"/>
  <c r="X308" i="55" s="1"/>
  <c r="Y308" i="55" s="1"/>
  <c r="Z308" i="55" s="1"/>
  <c r="AA308" i="55" s="1"/>
  <c r="AB308" i="55" s="1"/>
  <c r="AC308" i="55" s="1"/>
  <c r="AD308" i="55" s="1"/>
  <c r="AE308" i="55" s="1"/>
  <c r="AF308" i="55" s="1"/>
  <c r="AG308" i="55" s="1"/>
  <c r="AH308" i="55" s="1"/>
  <c r="AI308" i="55" s="1"/>
  <c r="AJ308" i="55" s="1"/>
  <c r="AK308" i="55" s="1"/>
  <c r="AO289" i="55"/>
  <c r="AM289" i="55"/>
  <c r="AP289" i="55" s="1"/>
  <c r="AO209" i="55"/>
  <c r="AM209" i="55"/>
  <c r="AP209" i="55" s="1"/>
  <c r="J314" i="55"/>
  <c r="AM287" i="55"/>
  <c r="AP287" i="55" s="1"/>
  <c r="AO287" i="55"/>
  <c r="AO251" i="55"/>
  <c r="AM251" i="55"/>
  <c r="AP251" i="55" s="1"/>
  <c r="AM201" i="55"/>
  <c r="AP201" i="55" s="1"/>
  <c r="AO201" i="55"/>
  <c r="H316" i="55"/>
  <c r="I316" i="55" s="1"/>
  <c r="AM195" i="55"/>
  <c r="AP195" i="55" s="1"/>
  <c r="AO195" i="55"/>
  <c r="AO307" i="55"/>
  <c r="AM307" i="55"/>
  <c r="AP307" i="55" s="1"/>
  <c r="AJ268" i="55"/>
  <c r="AK268" i="55" s="1"/>
  <c r="AO265" i="55"/>
  <c r="AM265" i="55"/>
  <c r="AP265" i="55" s="1"/>
  <c r="AO291" i="55"/>
  <c r="AM291" i="55"/>
  <c r="AP291" i="55" s="1"/>
  <c r="AO227" i="55"/>
  <c r="AM227" i="55"/>
  <c r="AP227" i="55" s="1"/>
  <c r="AO257" i="55"/>
  <c r="AM257" i="55"/>
  <c r="AP257" i="55" s="1"/>
  <c r="AO225" i="55"/>
  <c r="AM225" i="55"/>
  <c r="AP225" i="55" s="1"/>
  <c r="AO203" i="55"/>
  <c r="AM203" i="55"/>
  <c r="AP203" i="55" s="1"/>
  <c r="AJ228" i="55"/>
  <c r="AP34" i="55"/>
  <c r="R189" i="54"/>
  <c r="R190" i="54" s="1"/>
  <c r="S190" i="54" s="1"/>
  <c r="T190" i="54" s="1"/>
  <c r="U190" i="54" s="1"/>
  <c r="AO209" i="54"/>
  <c r="AM209" i="54"/>
  <c r="AP209" i="54" s="1"/>
  <c r="AO307" i="54"/>
  <c r="AM307" i="54"/>
  <c r="AP307" i="54" s="1"/>
  <c r="AM287" i="54"/>
  <c r="AP287" i="54" s="1"/>
  <c r="AO287" i="54"/>
  <c r="AO249" i="54"/>
  <c r="AM249" i="54"/>
  <c r="AP249" i="54" s="1"/>
  <c r="H268" i="54"/>
  <c r="I268" i="54" s="1"/>
  <c r="J268" i="54" s="1"/>
  <c r="K268" i="54" s="1"/>
  <c r="L268" i="54" s="1"/>
  <c r="M268" i="54" s="1"/>
  <c r="N268" i="54" s="1"/>
  <c r="O268" i="54" s="1"/>
  <c r="P268" i="54" s="1"/>
  <c r="Q268" i="54" s="1"/>
  <c r="R268" i="54" s="1"/>
  <c r="S268" i="54" s="1"/>
  <c r="T268" i="54" s="1"/>
  <c r="U268" i="54" s="1"/>
  <c r="V268" i="54" s="1"/>
  <c r="W268" i="54" s="1"/>
  <c r="X268" i="54" s="1"/>
  <c r="Y268" i="54" s="1"/>
  <c r="Z268" i="54" s="1"/>
  <c r="AA268" i="54" s="1"/>
  <c r="AB268" i="54" s="1"/>
  <c r="AC268" i="54" s="1"/>
  <c r="AD268" i="54" s="1"/>
  <c r="AE268" i="54" s="1"/>
  <c r="AF268" i="54" s="1"/>
  <c r="AG268" i="54" s="1"/>
  <c r="AH268" i="54" s="1"/>
  <c r="AI268" i="54" s="1"/>
  <c r="AJ268" i="54" s="1"/>
  <c r="AK268" i="54" s="1"/>
  <c r="H228" i="54"/>
  <c r="I228" i="54" s="1"/>
  <c r="J228" i="54" s="1"/>
  <c r="K228" i="54" s="1"/>
  <c r="L228" i="54" s="1"/>
  <c r="M228" i="54" s="1"/>
  <c r="N228" i="54" s="1"/>
  <c r="O228" i="54" s="1"/>
  <c r="P228" i="54" s="1"/>
  <c r="Q228" i="54" s="1"/>
  <c r="R228" i="54" s="1"/>
  <c r="S228" i="54" s="1"/>
  <c r="T228" i="54" s="1"/>
  <c r="U228" i="54" s="1"/>
  <c r="V228" i="54" s="1"/>
  <c r="W228" i="54" s="1"/>
  <c r="X228" i="54" s="1"/>
  <c r="Y228" i="54" s="1"/>
  <c r="Z228" i="54" s="1"/>
  <c r="AA228" i="54" s="1"/>
  <c r="AB228" i="54" s="1"/>
  <c r="AC228" i="54" s="1"/>
  <c r="AD228" i="54" s="1"/>
  <c r="AE228" i="54" s="1"/>
  <c r="AF228" i="54" s="1"/>
  <c r="AG228" i="54" s="1"/>
  <c r="AH228" i="54" s="1"/>
  <c r="AI228" i="54" s="1"/>
  <c r="AJ228" i="54" s="1"/>
  <c r="AK228" i="54" s="1"/>
  <c r="H316" i="54"/>
  <c r="I316" i="54" s="1"/>
  <c r="N269" i="54"/>
  <c r="Y189" i="54"/>
  <c r="H308" i="54"/>
  <c r="I308" i="54" s="1"/>
  <c r="J308" i="54" s="1"/>
  <c r="K308" i="54" s="1"/>
  <c r="L308" i="54" s="1"/>
  <c r="M308" i="54" s="1"/>
  <c r="N308" i="54" s="1"/>
  <c r="O308" i="54" s="1"/>
  <c r="P308" i="54" s="1"/>
  <c r="Q308" i="54" s="1"/>
  <c r="R308" i="54" s="1"/>
  <c r="S308" i="54" s="1"/>
  <c r="T308" i="54" s="1"/>
  <c r="U308" i="54" s="1"/>
  <c r="V308" i="54" s="1"/>
  <c r="W308" i="54" s="1"/>
  <c r="X308" i="54" s="1"/>
  <c r="Y308" i="54" s="1"/>
  <c r="Z308" i="54" s="1"/>
  <c r="AA308" i="54" s="1"/>
  <c r="AB308" i="54" s="1"/>
  <c r="AC308" i="54" s="1"/>
  <c r="AD308" i="54" s="1"/>
  <c r="AE308" i="54" s="1"/>
  <c r="AF308" i="54" s="1"/>
  <c r="AG308" i="54" s="1"/>
  <c r="AH308" i="54" s="1"/>
  <c r="AI308" i="54" s="1"/>
  <c r="AJ308" i="54" s="1"/>
  <c r="AK308" i="54" s="1"/>
  <c r="AO291" i="54"/>
  <c r="AM291" i="54"/>
  <c r="AP291" i="54" s="1"/>
  <c r="AM203" i="54"/>
  <c r="AP203" i="54" s="1"/>
  <c r="AO203" i="54"/>
  <c r="AM263" i="54"/>
  <c r="AP263" i="54" s="1"/>
  <c r="AO263" i="54"/>
  <c r="AM255" i="54"/>
  <c r="AP255" i="54" s="1"/>
  <c r="AO255" i="54"/>
  <c r="AO201" i="54"/>
  <c r="AM201" i="54"/>
  <c r="AP201" i="54" s="1"/>
  <c r="I213" i="54"/>
  <c r="I214" i="54" s="1"/>
  <c r="K217" i="54"/>
  <c r="I314" i="54"/>
  <c r="AO267" i="54"/>
  <c r="AM267" i="54"/>
  <c r="AP267" i="54" s="1"/>
  <c r="AM227" i="54"/>
  <c r="AP227" i="54" s="1"/>
  <c r="AO227" i="54"/>
  <c r="H211" i="54"/>
  <c r="U171" i="54"/>
  <c r="U172" i="54" s="1"/>
  <c r="V172" i="54" s="1"/>
  <c r="AO303" i="53"/>
  <c r="AM303" i="53"/>
  <c r="AP303" i="53" s="1"/>
  <c r="AO215" i="53"/>
  <c r="AM215" i="53"/>
  <c r="AP215" i="53" s="1"/>
  <c r="AO255" i="53"/>
  <c r="AM255" i="53"/>
  <c r="AP255" i="53" s="1"/>
  <c r="H308" i="53"/>
  <c r="I308" i="53" s="1"/>
  <c r="J308" i="53" s="1"/>
  <c r="K308" i="53" s="1"/>
  <c r="L308" i="53" s="1"/>
  <c r="M308" i="53" s="1"/>
  <c r="N308" i="53" s="1"/>
  <c r="O308" i="53" s="1"/>
  <c r="P308" i="53" s="1"/>
  <c r="Q308" i="53" s="1"/>
  <c r="R308" i="53" s="1"/>
  <c r="S308" i="53" s="1"/>
  <c r="T308" i="53" s="1"/>
  <c r="U308" i="53" s="1"/>
  <c r="V308" i="53" s="1"/>
  <c r="W308" i="53" s="1"/>
  <c r="X308" i="53" s="1"/>
  <c r="Y308" i="53" s="1"/>
  <c r="Z308" i="53" s="1"/>
  <c r="AA308" i="53" s="1"/>
  <c r="AB308" i="53" s="1"/>
  <c r="AC308" i="53" s="1"/>
  <c r="AD308" i="53" s="1"/>
  <c r="AE308" i="53" s="1"/>
  <c r="AF308" i="53" s="1"/>
  <c r="AG308" i="53" s="1"/>
  <c r="AH308" i="53" s="1"/>
  <c r="AI308" i="53" s="1"/>
  <c r="AJ308" i="53" s="1"/>
  <c r="AK308" i="53" s="1"/>
  <c r="AM305" i="53"/>
  <c r="AP305" i="53" s="1"/>
  <c r="AO305" i="53"/>
  <c r="AO291" i="53"/>
  <c r="AM291" i="53"/>
  <c r="AP291" i="53" s="1"/>
  <c r="AO307" i="53"/>
  <c r="AM307" i="53"/>
  <c r="AP307" i="53" s="1"/>
  <c r="H211" i="52"/>
  <c r="H268" i="52"/>
  <c r="R189" i="52"/>
  <c r="L315" i="56" l="1"/>
  <c r="K238" i="54"/>
  <c r="L238" i="54" s="1"/>
  <c r="M238" i="54" s="1"/>
  <c r="N238" i="54" s="1"/>
  <c r="O238" i="54" s="1"/>
  <c r="P238" i="54" s="1"/>
  <c r="K315" i="54"/>
  <c r="AB176" i="56"/>
  <c r="AC176" i="56" s="1"/>
  <c r="AD176" i="56" s="1"/>
  <c r="AE176" i="56" s="1"/>
  <c r="AF176" i="56" s="1"/>
  <c r="AG176" i="56" s="1"/>
  <c r="AH176" i="56" s="1"/>
  <c r="AI176" i="56" s="1"/>
  <c r="AJ176" i="56" s="1"/>
  <c r="AK176" i="56" s="1"/>
  <c r="L238" i="56"/>
  <c r="M238" i="56" s="1"/>
  <c r="N238" i="56" s="1"/>
  <c r="O238" i="56" s="1"/>
  <c r="AO197" i="55"/>
  <c r="K218" i="56"/>
  <c r="AM207" i="55"/>
  <c r="AP207" i="55" s="1"/>
  <c r="AM207" i="56"/>
  <c r="AP207" i="56" s="1"/>
  <c r="AE275" i="54"/>
  <c r="AE276" i="54" s="1"/>
  <c r="AF276" i="54" s="1"/>
  <c r="AG276" i="54" s="1"/>
  <c r="AH276" i="54" s="1"/>
  <c r="AI276" i="54" s="1"/>
  <c r="AJ276" i="54" s="1"/>
  <c r="AK276" i="54" s="1"/>
  <c r="K175" i="54"/>
  <c r="K176" i="54" s="1"/>
  <c r="L176" i="54" s="1"/>
  <c r="M176" i="54" s="1"/>
  <c r="N176" i="54" s="1"/>
  <c r="O176" i="54" s="1"/>
  <c r="P176" i="54" s="1"/>
  <c r="Q176" i="54" s="1"/>
  <c r="R176" i="54" s="1"/>
  <c r="J316" i="54"/>
  <c r="AO247" i="54"/>
  <c r="AE248" i="54"/>
  <c r="AF248" i="54" s="1"/>
  <c r="AG248" i="54" s="1"/>
  <c r="AH248" i="54" s="1"/>
  <c r="AI248" i="54" s="1"/>
  <c r="AJ248" i="54" s="1"/>
  <c r="AK248" i="54" s="1"/>
  <c r="AL308" i="54"/>
  <c r="AO308" i="54" s="1"/>
  <c r="K218" i="54"/>
  <c r="AL228" i="54"/>
  <c r="AO228" i="54" s="1"/>
  <c r="R188" i="54"/>
  <c r="AJ220" i="55"/>
  <c r="AK220" i="55" s="1"/>
  <c r="AO289" i="53"/>
  <c r="AM289" i="53"/>
  <c r="AP289" i="53" s="1"/>
  <c r="AO257" i="53"/>
  <c r="AM257" i="53"/>
  <c r="AP257" i="53" s="1"/>
  <c r="AE268" i="53"/>
  <c r="AF268" i="53" s="1"/>
  <c r="AG268" i="53" s="1"/>
  <c r="AH268" i="53" s="1"/>
  <c r="AI268" i="53" s="1"/>
  <c r="AJ268" i="53" s="1"/>
  <c r="AK268" i="53" s="1"/>
  <c r="AO253" i="53"/>
  <c r="AM253" i="53"/>
  <c r="AP253" i="53" s="1"/>
  <c r="AE228" i="53"/>
  <c r="AF228" i="53" s="1"/>
  <c r="AG228" i="53" s="1"/>
  <c r="AH228" i="53" s="1"/>
  <c r="AI228" i="53" s="1"/>
  <c r="AJ228" i="53" s="1"/>
  <c r="AE198" i="53"/>
  <c r="AF198" i="53" s="1"/>
  <c r="AG198" i="53" s="1"/>
  <c r="AH198" i="53" s="1"/>
  <c r="AI198" i="53" s="1"/>
  <c r="AJ198" i="53" s="1"/>
  <c r="AK198" i="53" s="1"/>
  <c r="AL197" i="53" s="1"/>
  <c r="AL168" i="53"/>
  <c r="AO168" i="53" s="1"/>
  <c r="AE208" i="53"/>
  <c r="AF208" i="53" s="1"/>
  <c r="AG208" i="53" s="1"/>
  <c r="AH208" i="53" s="1"/>
  <c r="AI208" i="53" s="1"/>
  <c r="AJ208" i="53" s="1"/>
  <c r="AK208" i="53" s="1"/>
  <c r="AL207" i="53" s="1"/>
  <c r="AO249" i="53"/>
  <c r="AM249" i="53"/>
  <c r="AP249" i="53" s="1"/>
  <c r="AE242" i="53"/>
  <c r="AF242" i="53" s="1"/>
  <c r="AG242" i="53" s="1"/>
  <c r="AH242" i="53" s="1"/>
  <c r="AI242" i="53" s="1"/>
  <c r="AJ242" i="53" s="1"/>
  <c r="AK242" i="53" s="1"/>
  <c r="P315" i="53"/>
  <c r="Q238" i="54"/>
  <c r="AO287" i="53"/>
  <c r="AL268" i="54"/>
  <c r="AO268" i="54" s="1"/>
  <c r="AE184" i="53"/>
  <c r="AF184" i="53" s="1"/>
  <c r="AG184" i="53" s="1"/>
  <c r="AH184" i="53" s="1"/>
  <c r="AI184" i="53" s="1"/>
  <c r="AJ184" i="53" s="1"/>
  <c r="AK184" i="53" s="1"/>
  <c r="V173" i="52"/>
  <c r="V315" i="52" s="1"/>
  <c r="U169" i="52"/>
  <c r="U315" i="52" s="1"/>
  <c r="T231" i="52"/>
  <c r="T232" i="52" s="1"/>
  <c r="U232" i="52" s="1"/>
  <c r="V232" i="52" s="1"/>
  <c r="W232" i="52" s="1"/>
  <c r="X232" i="52" s="1"/>
  <c r="Y232" i="52" s="1"/>
  <c r="Z232" i="52" s="1"/>
  <c r="AA232" i="52" s="1"/>
  <c r="AB232" i="52" s="1"/>
  <c r="AC232" i="52" s="1"/>
  <c r="AD232" i="52" s="1"/>
  <c r="AE232" i="52" s="1"/>
  <c r="AF232" i="52" s="1"/>
  <c r="AG232" i="52" s="1"/>
  <c r="AH232" i="52" s="1"/>
  <c r="AI232" i="52" s="1"/>
  <c r="AJ232" i="52" s="1"/>
  <c r="T227" i="52"/>
  <c r="T228" i="52" s="1"/>
  <c r="U228" i="52" s="1"/>
  <c r="V228" i="52" s="1"/>
  <c r="W228" i="52" s="1"/>
  <c r="X228" i="52" s="1"/>
  <c r="Y228" i="52" s="1"/>
  <c r="Z228" i="52" s="1"/>
  <c r="AA228" i="52" s="1"/>
  <c r="AB228" i="52" s="1"/>
  <c r="AC228" i="52" s="1"/>
  <c r="AD228" i="52" s="1"/>
  <c r="AE228" i="52" s="1"/>
  <c r="AF228" i="52" s="1"/>
  <c r="AG228" i="52" s="1"/>
  <c r="AH228" i="52" s="1"/>
  <c r="AI228" i="52" s="1"/>
  <c r="AJ228" i="52" s="1"/>
  <c r="J316" i="56"/>
  <c r="W283" i="54"/>
  <c r="W284" i="54" s="1"/>
  <c r="X284" i="54" s="1"/>
  <c r="Y284" i="54" s="1"/>
  <c r="Z284" i="54" s="1"/>
  <c r="AA284" i="54" s="1"/>
  <c r="AB284" i="54" s="1"/>
  <c r="AC284" i="54" s="1"/>
  <c r="AD284" i="54" s="1"/>
  <c r="AE284" i="54" s="1"/>
  <c r="AF284" i="54" s="1"/>
  <c r="AG284" i="54" s="1"/>
  <c r="AH284" i="54" s="1"/>
  <c r="AI284" i="54" s="1"/>
  <c r="AJ284" i="54" s="1"/>
  <c r="AK284" i="54" s="1"/>
  <c r="W285" i="54"/>
  <c r="W286" i="54" s="1"/>
  <c r="X286" i="54" s="1"/>
  <c r="Y286" i="54" s="1"/>
  <c r="Z286" i="54" s="1"/>
  <c r="AA286" i="54" s="1"/>
  <c r="AB286" i="54" s="1"/>
  <c r="AC286" i="54" s="1"/>
  <c r="AD286" i="54" s="1"/>
  <c r="AE286" i="54" s="1"/>
  <c r="AF286" i="54" s="1"/>
  <c r="AG286" i="54" s="1"/>
  <c r="AH286" i="54" s="1"/>
  <c r="AI286" i="54" s="1"/>
  <c r="AJ286" i="54" s="1"/>
  <c r="AK286" i="54" s="1"/>
  <c r="V269" i="54"/>
  <c r="V271" i="54"/>
  <c r="V272" i="54" s="1"/>
  <c r="W272" i="54" s="1"/>
  <c r="X272" i="54" s="1"/>
  <c r="Y272" i="54" s="1"/>
  <c r="Z272" i="54" s="1"/>
  <c r="AA272" i="54" s="1"/>
  <c r="AB272" i="54" s="1"/>
  <c r="AC272" i="54" s="1"/>
  <c r="AD272" i="54" s="1"/>
  <c r="Q220" i="54"/>
  <c r="O269" i="52"/>
  <c r="O270" i="52" s="1"/>
  <c r="P270" i="52" s="1"/>
  <c r="Q270" i="52" s="1"/>
  <c r="R270" i="52" s="1"/>
  <c r="S270" i="52" s="1"/>
  <c r="T270" i="52" s="1"/>
  <c r="U270" i="52" s="1"/>
  <c r="V270" i="52" s="1"/>
  <c r="W270" i="52" s="1"/>
  <c r="X270" i="52" s="1"/>
  <c r="Y270" i="52" s="1"/>
  <c r="P223" i="52"/>
  <c r="P315" i="52" s="1"/>
  <c r="O313" i="55"/>
  <c r="O315" i="52"/>
  <c r="Z166" i="52"/>
  <c r="AA166" i="52" s="1"/>
  <c r="AB166" i="52" s="1"/>
  <c r="AC166" i="52" s="1"/>
  <c r="AD166" i="52" s="1"/>
  <c r="AE166" i="52" s="1"/>
  <c r="AF166" i="52" s="1"/>
  <c r="AG166" i="52" s="1"/>
  <c r="AH166" i="52" s="1"/>
  <c r="AI166" i="52" s="1"/>
  <c r="AJ166" i="52" s="1"/>
  <c r="AK166" i="52" s="1"/>
  <c r="Z164" i="52"/>
  <c r="AA164" i="52" s="1"/>
  <c r="AB164" i="52" s="1"/>
  <c r="AC164" i="52" s="1"/>
  <c r="AD164" i="52" s="1"/>
  <c r="AE164" i="52" s="1"/>
  <c r="AF164" i="52" s="1"/>
  <c r="AG164" i="52" s="1"/>
  <c r="AH164" i="52" s="1"/>
  <c r="AI164" i="52" s="1"/>
  <c r="AJ164" i="52" s="1"/>
  <c r="AK164" i="52" s="1"/>
  <c r="N315" i="52"/>
  <c r="J315" i="52"/>
  <c r="Z242" i="52"/>
  <c r="AA242" i="52" s="1"/>
  <c r="AB242" i="52" s="1"/>
  <c r="AC242" i="52" s="1"/>
  <c r="AD242" i="52" s="1"/>
  <c r="AE242" i="52" s="1"/>
  <c r="AF242" i="52" s="1"/>
  <c r="AG242" i="52" s="1"/>
  <c r="AH242" i="52" s="1"/>
  <c r="AI242" i="52" s="1"/>
  <c r="AJ242" i="52" s="1"/>
  <c r="AK242" i="52" s="1"/>
  <c r="Z276" i="52"/>
  <c r="AA276" i="52" s="1"/>
  <c r="AB276" i="52" s="1"/>
  <c r="AC276" i="52" s="1"/>
  <c r="AD276" i="52" s="1"/>
  <c r="AE276" i="52" s="1"/>
  <c r="AF276" i="52" s="1"/>
  <c r="AG276" i="52" s="1"/>
  <c r="AH276" i="52" s="1"/>
  <c r="AI276" i="52" s="1"/>
  <c r="AJ276" i="52" s="1"/>
  <c r="Z246" i="52"/>
  <c r="AA246" i="52" s="1"/>
  <c r="AB246" i="52" s="1"/>
  <c r="AC246" i="52" s="1"/>
  <c r="AD246" i="52" s="1"/>
  <c r="AE246" i="52" s="1"/>
  <c r="AF246" i="52" s="1"/>
  <c r="AG246" i="52" s="1"/>
  <c r="AH246" i="52" s="1"/>
  <c r="AI246" i="52" s="1"/>
  <c r="AJ246" i="52" s="1"/>
  <c r="Z234" i="52"/>
  <c r="AA234" i="52" s="1"/>
  <c r="AB234" i="52" s="1"/>
  <c r="AC234" i="52" s="1"/>
  <c r="AD234" i="52" s="1"/>
  <c r="AE234" i="52" s="1"/>
  <c r="AF234" i="52" s="1"/>
  <c r="AG234" i="52" s="1"/>
  <c r="AH234" i="52" s="1"/>
  <c r="AI234" i="52" s="1"/>
  <c r="AJ234" i="52" s="1"/>
  <c r="Z292" i="52"/>
  <c r="AA292" i="52" s="1"/>
  <c r="AB292" i="52" s="1"/>
  <c r="AC292" i="52" s="1"/>
  <c r="AD292" i="52" s="1"/>
  <c r="AE292" i="52" s="1"/>
  <c r="AF292" i="52" s="1"/>
  <c r="AG292" i="52" s="1"/>
  <c r="AH292" i="52" s="1"/>
  <c r="AI292" i="52" s="1"/>
  <c r="AJ292" i="52" s="1"/>
  <c r="AK292" i="52" s="1"/>
  <c r="Z216" i="52"/>
  <c r="AA216" i="52" s="1"/>
  <c r="AB216" i="52" s="1"/>
  <c r="AC216" i="52" s="1"/>
  <c r="AD216" i="52" s="1"/>
  <c r="AE216" i="52" s="1"/>
  <c r="AF216" i="52" s="1"/>
  <c r="AG216" i="52" s="1"/>
  <c r="AH216" i="52" s="1"/>
  <c r="AI216" i="52" s="1"/>
  <c r="AJ216" i="52" s="1"/>
  <c r="AK216" i="52" s="1"/>
  <c r="Z202" i="52"/>
  <c r="AA202" i="52" s="1"/>
  <c r="AB202" i="52" s="1"/>
  <c r="AC202" i="52" s="1"/>
  <c r="AD202" i="52" s="1"/>
  <c r="AE202" i="52" s="1"/>
  <c r="AF202" i="52" s="1"/>
  <c r="AG202" i="52" s="1"/>
  <c r="AH202" i="52" s="1"/>
  <c r="AI202" i="52" s="1"/>
  <c r="AJ202" i="52" s="1"/>
  <c r="AK202" i="52" s="1"/>
  <c r="O286" i="52"/>
  <c r="P286" i="52" s="1"/>
  <c r="M190" i="52"/>
  <c r="N190" i="52" s="1"/>
  <c r="O190" i="52" s="1"/>
  <c r="P190" i="52" s="1"/>
  <c r="I315" i="52"/>
  <c r="L221" i="52"/>
  <c r="L222" i="52" s="1"/>
  <c r="M222" i="52" s="1"/>
  <c r="N222" i="52" s="1"/>
  <c r="O222" i="52" s="1"/>
  <c r="P222" i="52" s="1"/>
  <c r="V273" i="54"/>
  <c r="V274" i="54" s="1"/>
  <c r="W274" i="54" s="1"/>
  <c r="X274" i="54" s="1"/>
  <c r="Y274" i="54" s="1"/>
  <c r="Z274" i="54" s="1"/>
  <c r="AA274" i="54" s="1"/>
  <c r="AB274" i="54" s="1"/>
  <c r="AC274" i="54" s="1"/>
  <c r="AD274" i="54" s="1"/>
  <c r="AE273" i="54" s="1"/>
  <c r="V190" i="54"/>
  <c r="W190" i="54" s="1"/>
  <c r="X189" i="54" s="1"/>
  <c r="Q217" i="54"/>
  <c r="S207" i="54"/>
  <c r="S208" i="54" s="1"/>
  <c r="T208" i="54" s="1"/>
  <c r="S197" i="54"/>
  <c r="S198" i="54" s="1"/>
  <c r="T198" i="54" s="1"/>
  <c r="Q196" i="54"/>
  <c r="R196" i="54" s="1"/>
  <c r="S193" i="54"/>
  <c r="J220" i="52"/>
  <c r="K220" i="52" s="1"/>
  <c r="L220" i="52" s="1"/>
  <c r="M220" i="52" s="1"/>
  <c r="N220" i="52" s="1"/>
  <c r="O220" i="52" s="1"/>
  <c r="P220" i="52" s="1"/>
  <c r="Q220" i="52" s="1"/>
  <c r="R220" i="52" s="1"/>
  <c r="S220" i="52" s="1"/>
  <c r="T220" i="52" s="1"/>
  <c r="U220" i="52" s="1"/>
  <c r="V220" i="52" s="1"/>
  <c r="W220" i="52" s="1"/>
  <c r="X220" i="52" s="1"/>
  <c r="Y220" i="52" s="1"/>
  <c r="L225" i="52"/>
  <c r="T208" i="52"/>
  <c r="U208" i="52" s="1"/>
  <c r="V208" i="52" s="1"/>
  <c r="W208" i="52" s="1"/>
  <c r="X208" i="52" s="1"/>
  <c r="Y208" i="52" s="1"/>
  <c r="H315" i="52"/>
  <c r="H316" i="52" s="1"/>
  <c r="T236" i="52"/>
  <c r="U236" i="52" s="1"/>
  <c r="V236" i="52" s="1"/>
  <c r="T238" i="52"/>
  <c r="U238" i="52" s="1"/>
  <c r="V238" i="52" s="1"/>
  <c r="W238" i="52" s="1"/>
  <c r="X238" i="52" s="1"/>
  <c r="Y238" i="52" s="1"/>
  <c r="T264" i="52"/>
  <c r="U264" i="52" s="1"/>
  <c r="V264" i="52" s="1"/>
  <c r="W264" i="52" s="1"/>
  <c r="X264" i="52" s="1"/>
  <c r="Y264" i="52" s="1"/>
  <c r="T280" i="52"/>
  <c r="U280" i="52" s="1"/>
  <c r="V280" i="52" s="1"/>
  <c r="W280" i="52" s="1"/>
  <c r="X280" i="52" s="1"/>
  <c r="Y280" i="52" s="1"/>
  <c r="T266" i="52"/>
  <c r="U266" i="52" s="1"/>
  <c r="V266" i="52" s="1"/>
  <c r="W266" i="52" s="1"/>
  <c r="X266" i="52" s="1"/>
  <c r="Y266" i="52" s="1"/>
  <c r="T200" i="52"/>
  <c r="U200" i="52" s="1"/>
  <c r="V200" i="52" s="1"/>
  <c r="W200" i="52" s="1"/>
  <c r="X200" i="52" s="1"/>
  <c r="Y200" i="52" s="1"/>
  <c r="T204" i="52"/>
  <c r="U204" i="52" s="1"/>
  <c r="V204" i="52" s="1"/>
  <c r="W204" i="52" s="1"/>
  <c r="X204" i="52" s="1"/>
  <c r="Y204" i="52" s="1"/>
  <c r="T168" i="52"/>
  <c r="U168" i="52" s="1"/>
  <c r="V168" i="52" s="1"/>
  <c r="W168" i="52" s="1"/>
  <c r="X168" i="52" s="1"/>
  <c r="Y168" i="52" s="1"/>
  <c r="T290" i="52"/>
  <c r="U290" i="52" s="1"/>
  <c r="V290" i="52" s="1"/>
  <c r="W290" i="52" s="1"/>
  <c r="X290" i="52" s="1"/>
  <c r="Y290" i="52" s="1"/>
  <c r="T254" i="52"/>
  <c r="U254" i="52" s="1"/>
  <c r="V254" i="52" s="1"/>
  <c r="W254" i="52" s="1"/>
  <c r="X254" i="52" s="1"/>
  <c r="Y254" i="52" s="1"/>
  <c r="T256" i="52"/>
  <c r="U256" i="52" s="1"/>
  <c r="V256" i="52" s="1"/>
  <c r="W256" i="52" s="1"/>
  <c r="X256" i="52" s="1"/>
  <c r="Y256" i="52" s="1"/>
  <c r="T252" i="52"/>
  <c r="U252" i="52" s="1"/>
  <c r="V252" i="52" s="1"/>
  <c r="W252" i="52" s="1"/>
  <c r="X252" i="52" s="1"/>
  <c r="Y252" i="52" s="1"/>
  <c r="T244" i="52"/>
  <c r="U244" i="52" s="1"/>
  <c r="V244" i="52" s="1"/>
  <c r="W244" i="52" s="1"/>
  <c r="X244" i="52" s="1"/>
  <c r="Y244" i="52" s="1"/>
  <c r="T248" i="52"/>
  <c r="U248" i="52" s="1"/>
  <c r="V248" i="52" s="1"/>
  <c r="W248" i="52" s="1"/>
  <c r="X248" i="52" s="1"/>
  <c r="Y248" i="52" s="1"/>
  <c r="T250" i="52"/>
  <c r="U250" i="52" s="1"/>
  <c r="V250" i="52" s="1"/>
  <c r="W250" i="52" s="1"/>
  <c r="X250" i="52" s="1"/>
  <c r="Y250" i="52" s="1"/>
  <c r="T258" i="52"/>
  <c r="U258" i="52" s="1"/>
  <c r="V258" i="52" s="1"/>
  <c r="W258" i="52" s="1"/>
  <c r="X258" i="52" s="1"/>
  <c r="Y258" i="52" s="1"/>
  <c r="T194" i="52"/>
  <c r="U194" i="52" s="1"/>
  <c r="V194" i="52" s="1"/>
  <c r="W194" i="52" s="1"/>
  <c r="X194" i="52" s="1"/>
  <c r="Y194" i="52" s="1"/>
  <c r="T184" i="52"/>
  <c r="U184" i="52" s="1"/>
  <c r="V184" i="52" s="1"/>
  <c r="W184" i="52" s="1"/>
  <c r="X184" i="52" s="1"/>
  <c r="Y184" i="52" s="1"/>
  <c r="T192" i="52"/>
  <c r="U192" i="52" s="1"/>
  <c r="V192" i="52" s="1"/>
  <c r="W192" i="52" s="1"/>
  <c r="X192" i="52" s="1"/>
  <c r="Y192" i="52" s="1"/>
  <c r="I268" i="52"/>
  <c r="J268" i="52" s="1"/>
  <c r="K268" i="52" s="1"/>
  <c r="L268" i="52" s="1"/>
  <c r="M268" i="52" s="1"/>
  <c r="N268" i="52" s="1"/>
  <c r="O268" i="52" s="1"/>
  <c r="P268" i="52" s="1"/>
  <c r="Q268" i="52" s="1"/>
  <c r="R268" i="52" s="1"/>
  <c r="S268" i="52" s="1"/>
  <c r="Q284" i="52"/>
  <c r="R284" i="52" s="1"/>
  <c r="S284" i="52" s="1"/>
  <c r="Q282" i="52"/>
  <c r="R282" i="52" s="1"/>
  <c r="S282" i="52" s="1"/>
  <c r="T282" i="52" s="1"/>
  <c r="U282" i="52" s="1"/>
  <c r="V282" i="52" s="1"/>
  <c r="W282" i="52" s="1"/>
  <c r="X282" i="52" s="1"/>
  <c r="Y282" i="52" s="1"/>
  <c r="AK148" i="52"/>
  <c r="Q272" i="52"/>
  <c r="R272" i="52" s="1"/>
  <c r="S272" i="52" s="1"/>
  <c r="Q190" i="52"/>
  <c r="R190" i="52" s="1"/>
  <c r="Q182" i="52"/>
  <c r="R182" i="52" s="1"/>
  <c r="S182" i="52" s="1"/>
  <c r="AC177" i="56"/>
  <c r="AC315" i="56" s="1"/>
  <c r="AC313" i="55"/>
  <c r="AC315" i="55"/>
  <c r="AJ29" i="55"/>
  <c r="AK29" i="55" s="1"/>
  <c r="AO36" i="55"/>
  <c r="AM36" i="55"/>
  <c r="AP36" i="55" s="1"/>
  <c r="AL205" i="55"/>
  <c r="AO44" i="55"/>
  <c r="AM44" i="55"/>
  <c r="AP44" i="55" s="1"/>
  <c r="AO46" i="55"/>
  <c r="AM46" i="55"/>
  <c r="AP46" i="55" s="1"/>
  <c r="AH313" i="55"/>
  <c r="AH315" i="55"/>
  <c r="AJ9" i="55"/>
  <c r="AK9" i="55" s="1"/>
  <c r="S183" i="54"/>
  <c r="S184" i="54" s="1"/>
  <c r="T184" i="54" s="1"/>
  <c r="Q194" i="54"/>
  <c r="R194" i="54" s="1"/>
  <c r="J240" i="56"/>
  <c r="K240" i="56" s="1"/>
  <c r="P221" i="54"/>
  <c r="AE270" i="53"/>
  <c r="AF270" i="53" s="1"/>
  <c r="AG270" i="53" s="1"/>
  <c r="AH270" i="53" s="1"/>
  <c r="AI270" i="53" s="1"/>
  <c r="AJ270" i="53" s="1"/>
  <c r="AK270" i="53" s="1"/>
  <c r="AO205" i="53"/>
  <c r="AM44" i="53"/>
  <c r="AP44" i="53" s="1"/>
  <c r="AO44" i="53"/>
  <c r="AO36" i="53"/>
  <c r="AM36" i="53"/>
  <c r="AP36" i="53" s="1"/>
  <c r="I315" i="53"/>
  <c r="Q178" i="52"/>
  <c r="Q198" i="52"/>
  <c r="R198" i="52" s="1"/>
  <c r="S198" i="52" s="1"/>
  <c r="AK47" i="52"/>
  <c r="H210" i="52"/>
  <c r="AL209" i="53"/>
  <c r="AO209" i="53" s="1"/>
  <c r="AL49" i="53"/>
  <c r="AM49" i="53" s="1"/>
  <c r="AP49" i="53" s="1"/>
  <c r="I313" i="53"/>
  <c r="I314" i="53" s="1"/>
  <c r="AO147" i="53"/>
  <c r="AM147" i="53"/>
  <c r="AP147" i="53" s="1"/>
  <c r="AE288" i="53"/>
  <c r="AF288" i="53" s="1"/>
  <c r="AG288" i="53" s="1"/>
  <c r="AH288" i="53" s="1"/>
  <c r="AI288" i="53" s="1"/>
  <c r="AJ288" i="53" s="1"/>
  <c r="AK288" i="53" s="1"/>
  <c r="N313" i="53"/>
  <c r="AO101" i="53"/>
  <c r="AM101" i="53"/>
  <c r="AP101" i="53" s="1"/>
  <c r="AO34" i="53"/>
  <c r="AM34" i="53"/>
  <c r="AP34" i="53" s="1"/>
  <c r="AM195" i="53"/>
  <c r="AP195" i="53" s="1"/>
  <c r="H315" i="53"/>
  <c r="H316" i="53" s="1"/>
  <c r="S189" i="52"/>
  <c r="Q278" i="52"/>
  <c r="R278" i="52" s="1"/>
  <c r="S278" i="52" s="1"/>
  <c r="H196" i="52"/>
  <c r="H206" i="52"/>
  <c r="AE49" i="48"/>
  <c r="AE50" i="48" s="1"/>
  <c r="AF50" i="48" s="1"/>
  <c r="AG47" i="48"/>
  <c r="AH47" i="48" s="1"/>
  <c r="AI47" i="48" s="1"/>
  <c r="AJ47" i="48" s="1"/>
  <c r="AK47" i="48" s="1"/>
  <c r="AF23" i="48"/>
  <c r="AG23" i="48" s="1"/>
  <c r="AH23" i="48" s="1"/>
  <c r="AI23" i="48" s="1"/>
  <c r="AJ23" i="48" s="1"/>
  <c r="AK23" i="48" s="1"/>
  <c r="AG146" i="48"/>
  <c r="AH146" i="48" s="1"/>
  <c r="AI146" i="48" s="1"/>
  <c r="AJ146" i="48" s="1"/>
  <c r="AK146" i="48" s="1"/>
  <c r="AG145" i="48"/>
  <c r="AG285" i="48" s="1"/>
  <c r="AG286" i="48" s="1"/>
  <c r="AH286" i="48" s="1"/>
  <c r="AI286" i="48" s="1"/>
  <c r="AJ286" i="48" s="1"/>
  <c r="AK286" i="48" s="1"/>
  <c r="AB31" i="48"/>
  <c r="AC31" i="48" s="1"/>
  <c r="AD31" i="48" s="1"/>
  <c r="AE31" i="48" s="1"/>
  <c r="AF31" i="48" s="1"/>
  <c r="AG31" i="48" s="1"/>
  <c r="AH31" i="48" s="1"/>
  <c r="AI31" i="48" s="1"/>
  <c r="AJ31" i="48" s="1"/>
  <c r="AK31" i="48" s="1"/>
  <c r="U189" i="48"/>
  <c r="U190" i="48" s="1"/>
  <c r="V190" i="48" s="1"/>
  <c r="W190" i="48" s="1"/>
  <c r="X190" i="48" s="1"/>
  <c r="Y190" i="48" s="1"/>
  <c r="U16" i="48"/>
  <c r="AG130" i="48"/>
  <c r="AH130" i="48" s="1"/>
  <c r="AI130" i="48" s="1"/>
  <c r="AJ130" i="48" s="1"/>
  <c r="AK130" i="48" s="1"/>
  <c r="R21" i="48"/>
  <c r="S21" i="48" s="1"/>
  <c r="T21" i="48" s="1"/>
  <c r="U21" i="48" s="1"/>
  <c r="V21" i="48" s="1"/>
  <c r="W21" i="48" s="1"/>
  <c r="X21" i="48" s="1"/>
  <c r="Y21" i="48" s="1"/>
  <c r="Z21" i="48" s="1"/>
  <c r="AA21" i="48" s="1"/>
  <c r="AB21" i="48" s="1"/>
  <c r="AC21" i="48" s="1"/>
  <c r="AG14" i="48"/>
  <c r="AG175" i="48" s="1"/>
  <c r="AG176" i="48" s="1"/>
  <c r="AH176" i="48" s="1"/>
  <c r="AI176" i="48" s="1"/>
  <c r="AJ176" i="48" s="1"/>
  <c r="AK176" i="48" s="1"/>
  <c r="S8" i="48"/>
  <c r="S169" i="48" s="1"/>
  <c r="S170" i="48" s="1"/>
  <c r="T170" i="48" s="1"/>
  <c r="U170" i="48" s="1"/>
  <c r="V170" i="48" s="1"/>
  <c r="W170" i="48" s="1"/>
  <c r="X170" i="48" s="1"/>
  <c r="Y170" i="48" s="1"/>
  <c r="Z170" i="48" s="1"/>
  <c r="AA170" i="48" s="1"/>
  <c r="Z28" i="48"/>
  <c r="Z29" i="48"/>
  <c r="AA29" i="48" s="1"/>
  <c r="AB29" i="48" s="1"/>
  <c r="AC29" i="48" s="1"/>
  <c r="AG57" i="48"/>
  <c r="AG217" i="48" s="1"/>
  <c r="S221" i="48"/>
  <c r="S222" i="48" s="1"/>
  <c r="S62" i="48"/>
  <c r="M213" i="48"/>
  <c r="M214" i="48" s="1"/>
  <c r="N52" i="48"/>
  <c r="AH64" i="48"/>
  <c r="AI64" i="48" s="1"/>
  <c r="AJ64" i="48" s="1"/>
  <c r="AK64" i="48" s="1"/>
  <c r="AB11" i="48"/>
  <c r="AC11" i="48" s="1"/>
  <c r="W137" i="48"/>
  <c r="W277" i="48" s="1"/>
  <c r="W278" i="48" s="1"/>
  <c r="X278" i="48" s="1"/>
  <c r="Y278" i="48" s="1"/>
  <c r="Z278" i="48" s="1"/>
  <c r="AA278" i="48" s="1"/>
  <c r="AB278" i="48" s="1"/>
  <c r="AC278" i="48" s="1"/>
  <c r="AD278" i="48" s="1"/>
  <c r="AE278" i="48" s="1"/>
  <c r="AF278" i="48" s="1"/>
  <c r="AG278" i="48" s="1"/>
  <c r="AH278" i="48" s="1"/>
  <c r="AI278" i="48" s="1"/>
  <c r="AJ278" i="48" s="1"/>
  <c r="AK278" i="48" s="1"/>
  <c r="AE218" i="48"/>
  <c r="AF218" i="48" s="1"/>
  <c r="J316" i="55"/>
  <c r="AL268" i="56"/>
  <c r="AO268" i="56" s="1"/>
  <c r="AL228" i="56"/>
  <c r="AO228" i="56" s="1"/>
  <c r="L217" i="56"/>
  <c r="Z171" i="56"/>
  <c r="Z172" i="56" s="1"/>
  <c r="AA172" i="56" s="1"/>
  <c r="AB172" i="56" s="1"/>
  <c r="AC172" i="56" s="1"/>
  <c r="AD172" i="56" s="1"/>
  <c r="AE172" i="56" s="1"/>
  <c r="AF172" i="56" s="1"/>
  <c r="AG172" i="56" s="1"/>
  <c r="AH172" i="56" s="1"/>
  <c r="AI172" i="56" s="1"/>
  <c r="AJ172" i="56" s="1"/>
  <c r="AK172" i="56" s="1"/>
  <c r="N270" i="56"/>
  <c r="O270" i="56" s="1"/>
  <c r="P270" i="56" s="1"/>
  <c r="Q270" i="56" s="1"/>
  <c r="R270" i="56" s="1"/>
  <c r="S270" i="56" s="1"/>
  <c r="T270" i="56" s="1"/>
  <c r="U270" i="56" s="1"/>
  <c r="V270" i="56" s="1"/>
  <c r="W270" i="56" s="1"/>
  <c r="X270" i="56" s="1"/>
  <c r="Y270" i="56" s="1"/>
  <c r="Z270" i="56" s="1"/>
  <c r="AA270" i="56" s="1"/>
  <c r="AB270" i="56" s="1"/>
  <c r="AC270" i="56" s="1"/>
  <c r="AD270" i="56" s="1"/>
  <c r="AE270" i="56" s="1"/>
  <c r="AF270" i="56" s="1"/>
  <c r="AG270" i="56" s="1"/>
  <c r="AH270" i="56" s="1"/>
  <c r="AI270" i="56" s="1"/>
  <c r="AJ270" i="56" s="1"/>
  <c r="AK270" i="56" s="1"/>
  <c r="R177" i="56"/>
  <c r="J314" i="56"/>
  <c r="K221" i="56"/>
  <c r="Y189" i="56"/>
  <c r="Y190" i="56" s="1"/>
  <c r="Z190" i="56" s="1"/>
  <c r="AA190" i="56" s="1"/>
  <c r="AB190" i="56" s="1"/>
  <c r="AC190" i="56" s="1"/>
  <c r="AD190" i="56" s="1"/>
  <c r="AE190" i="56" s="1"/>
  <c r="AF190" i="56" s="1"/>
  <c r="AG190" i="56" s="1"/>
  <c r="AH190" i="56" s="1"/>
  <c r="AI190" i="56" s="1"/>
  <c r="AJ190" i="56" s="1"/>
  <c r="AK190" i="56" s="1"/>
  <c r="J213" i="56"/>
  <c r="J214" i="56" s="1"/>
  <c r="H212" i="56"/>
  <c r="I211" i="56"/>
  <c r="AJ270" i="55"/>
  <c r="AK270" i="55" s="1"/>
  <c r="AJ176" i="55"/>
  <c r="AK176" i="55" s="1"/>
  <c r="AL228" i="55"/>
  <c r="AO228" i="55" s="1"/>
  <c r="K313" i="55"/>
  <c r="K314" i="55" s="1"/>
  <c r="AL268" i="55"/>
  <c r="AO268" i="55" s="1"/>
  <c r="AL308" i="55"/>
  <c r="AO308" i="55" s="1"/>
  <c r="R177" i="54"/>
  <c r="J213" i="54"/>
  <c r="J214" i="54" s="1"/>
  <c r="L217" i="54"/>
  <c r="J314" i="54"/>
  <c r="K221" i="54"/>
  <c r="K222" i="54" s="1"/>
  <c r="H212" i="54"/>
  <c r="I211" i="54"/>
  <c r="N270" i="54"/>
  <c r="O270" i="54" s="1"/>
  <c r="P270" i="54" s="1"/>
  <c r="Q270" i="54" s="1"/>
  <c r="R270" i="54" s="1"/>
  <c r="S270" i="54" s="1"/>
  <c r="T270" i="54" s="1"/>
  <c r="U270" i="54" s="1"/>
  <c r="V270" i="54" s="1"/>
  <c r="W270" i="54" s="1"/>
  <c r="X270" i="54" s="1"/>
  <c r="Y270" i="54" s="1"/>
  <c r="Z270" i="54" s="1"/>
  <c r="AA270" i="54" s="1"/>
  <c r="AB270" i="54" s="1"/>
  <c r="AC270" i="54" s="1"/>
  <c r="AD270" i="54" s="1"/>
  <c r="AL308" i="53"/>
  <c r="AO308" i="53" s="1"/>
  <c r="H212" i="52"/>
  <c r="I212" i="52" s="1"/>
  <c r="J212" i="52" s="1"/>
  <c r="K212" i="52" s="1"/>
  <c r="L212" i="52" s="1"/>
  <c r="M212" i="52" s="1"/>
  <c r="N212" i="52" s="1"/>
  <c r="O212" i="52" s="1"/>
  <c r="P212" i="52" s="1"/>
  <c r="R177" i="52"/>
  <c r="R315" i="52" s="1"/>
  <c r="K222" i="56" l="1"/>
  <c r="K315" i="56"/>
  <c r="K316" i="56" s="1"/>
  <c r="L218" i="56"/>
  <c r="M218" i="56" s="1"/>
  <c r="N218" i="56" s="1"/>
  <c r="O218" i="56" s="1"/>
  <c r="P218" i="56" s="1"/>
  <c r="Q218" i="56" s="1"/>
  <c r="R218" i="56" s="1"/>
  <c r="S175" i="54"/>
  <c r="S176" i="54" s="1"/>
  <c r="T176" i="54" s="1"/>
  <c r="U176" i="54" s="1"/>
  <c r="V176" i="54" s="1"/>
  <c r="W176" i="54" s="1"/>
  <c r="X176" i="54" s="1"/>
  <c r="Y176" i="54" s="1"/>
  <c r="Z176" i="54" s="1"/>
  <c r="AA176" i="54" s="1"/>
  <c r="R237" i="54"/>
  <c r="AE271" i="54"/>
  <c r="AE272" i="54" s="1"/>
  <c r="AF272" i="54" s="1"/>
  <c r="AG272" i="54" s="1"/>
  <c r="AH272" i="54" s="1"/>
  <c r="AI272" i="54" s="1"/>
  <c r="AJ272" i="54" s="1"/>
  <c r="AK272" i="54" s="1"/>
  <c r="AE274" i="54"/>
  <c r="AF274" i="54" s="1"/>
  <c r="AG274" i="54" s="1"/>
  <c r="AH274" i="54" s="1"/>
  <c r="AI274" i="54" s="1"/>
  <c r="AJ274" i="54" s="1"/>
  <c r="AK274" i="54" s="1"/>
  <c r="AE269" i="54"/>
  <c r="AE270" i="54" s="1"/>
  <c r="AF270" i="54" s="1"/>
  <c r="AG270" i="54" s="1"/>
  <c r="AH270" i="54" s="1"/>
  <c r="AI270" i="54" s="1"/>
  <c r="AJ270" i="54" s="1"/>
  <c r="AK270" i="54" s="1"/>
  <c r="AL268" i="53"/>
  <c r="AO268" i="53" s="1"/>
  <c r="K316" i="54"/>
  <c r="AO207" i="53"/>
  <c r="AM207" i="53"/>
  <c r="AP207" i="53" s="1"/>
  <c r="AM197" i="53"/>
  <c r="AP197" i="53" s="1"/>
  <c r="AO197" i="53"/>
  <c r="AE196" i="53"/>
  <c r="AF196" i="53" s="1"/>
  <c r="AG196" i="53" s="1"/>
  <c r="AH196" i="53" s="1"/>
  <c r="AI196" i="53" s="1"/>
  <c r="AJ196" i="53" s="1"/>
  <c r="AK196" i="53" s="1"/>
  <c r="AL228" i="53"/>
  <c r="AO228" i="53" s="1"/>
  <c r="AE206" i="53"/>
  <c r="AF206" i="53" s="1"/>
  <c r="AG206" i="53" s="1"/>
  <c r="AH206" i="53" s="1"/>
  <c r="AI206" i="53" s="1"/>
  <c r="AJ206" i="53" s="1"/>
  <c r="AK206" i="53" s="1"/>
  <c r="X190" i="54"/>
  <c r="Y190" i="54" s="1"/>
  <c r="Z190" i="54" s="1"/>
  <c r="AA190" i="54" s="1"/>
  <c r="AB190" i="54" s="1"/>
  <c r="AC190" i="54" s="1"/>
  <c r="AE192" i="53"/>
  <c r="AF192" i="53" s="1"/>
  <c r="AG192" i="53" s="1"/>
  <c r="AH192" i="53" s="1"/>
  <c r="AI192" i="53" s="1"/>
  <c r="AJ192" i="53" s="1"/>
  <c r="AK192" i="53" s="1"/>
  <c r="AE188" i="53"/>
  <c r="AF188" i="53" s="1"/>
  <c r="AG188" i="53" s="1"/>
  <c r="AH188" i="53" s="1"/>
  <c r="AI188" i="53" s="1"/>
  <c r="AJ188" i="53" s="1"/>
  <c r="AK188" i="53" s="1"/>
  <c r="W235" i="52"/>
  <c r="W315" i="52" s="1"/>
  <c r="V174" i="52"/>
  <c r="W174" i="52" s="1"/>
  <c r="X174" i="52" s="1"/>
  <c r="Y174" i="52" s="1"/>
  <c r="Z174" i="52" s="1"/>
  <c r="AA174" i="52" s="1"/>
  <c r="AB174" i="52" s="1"/>
  <c r="AC174" i="52" s="1"/>
  <c r="AD174" i="52" s="1"/>
  <c r="AE174" i="52" s="1"/>
  <c r="AF174" i="52" s="1"/>
  <c r="AG174" i="52" s="1"/>
  <c r="AH174" i="52" s="1"/>
  <c r="AI174" i="52" s="1"/>
  <c r="AJ174" i="52" s="1"/>
  <c r="U170" i="52"/>
  <c r="V170" i="52" s="1"/>
  <c r="W170" i="52" s="1"/>
  <c r="X170" i="52" s="1"/>
  <c r="Y170" i="52" s="1"/>
  <c r="Z170" i="52" s="1"/>
  <c r="AA170" i="52" s="1"/>
  <c r="AB170" i="52" s="1"/>
  <c r="AC170" i="52" s="1"/>
  <c r="AD170" i="52" s="1"/>
  <c r="AE170" i="52" s="1"/>
  <c r="AF170" i="52" s="1"/>
  <c r="AG170" i="52" s="1"/>
  <c r="AH170" i="52" s="1"/>
  <c r="AI170" i="52" s="1"/>
  <c r="AJ170" i="52" s="1"/>
  <c r="S187" i="54"/>
  <c r="S188" i="54" s="1"/>
  <c r="T188" i="54" s="1"/>
  <c r="U188" i="54" s="1"/>
  <c r="V188" i="54" s="1"/>
  <c r="W188" i="54" s="1"/>
  <c r="X188" i="54" s="1"/>
  <c r="Y188" i="54" s="1"/>
  <c r="Z188" i="54" s="1"/>
  <c r="AA188" i="54" s="1"/>
  <c r="AB188" i="54" s="1"/>
  <c r="AC188" i="54" s="1"/>
  <c r="AD188" i="54" s="1"/>
  <c r="AE188" i="54" s="1"/>
  <c r="AF188" i="54" s="1"/>
  <c r="AG188" i="54" s="1"/>
  <c r="AH188" i="54" s="1"/>
  <c r="AI188" i="54" s="1"/>
  <c r="AJ188" i="54" s="1"/>
  <c r="AK188" i="54" s="1"/>
  <c r="R217" i="54"/>
  <c r="O240" i="54"/>
  <c r="P240" i="54" s="1"/>
  <c r="O241" i="54"/>
  <c r="O242" i="54" s="1"/>
  <c r="Q236" i="54"/>
  <c r="R236" i="54" s="1"/>
  <c r="S236" i="54" s="1"/>
  <c r="T236" i="54" s="1"/>
  <c r="U236" i="54" s="1"/>
  <c r="V236" i="54" s="1"/>
  <c r="W236" i="54" s="1"/>
  <c r="X236" i="54" s="1"/>
  <c r="Y236" i="54" s="1"/>
  <c r="Z236" i="54" s="1"/>
  <c r="AA236" i="54" s="1"/>
  <c r="AB236" i="54" s="1"/>
  <c r="AC236" i="54" s="1"/>
  <c r="P224" i="52"/>
  <c r="AJ190" i="55"/>
  <c r="AK190" i="55" s="1"/>
  <c r="O315" i="55"/>
  <c r="Z168" i="52"/>
  <c r="AA168" i="52" s="1"/>
  <c r="AB168" i="52" s="1"/>
  <c r="AC168" i="52" s="1"/>
  <c r="AD168" i="52" s="1"/>
  <c r="AE168" i="52" s="1"/>
  <c r="AF168" i="52" s="1"/>
  <c r="AG168" i="52" s="1"/>
  <c r="AH168" i="52" s="1"/>
  <c r="AI168" i="52" s="1"/>
  <c r="AJ168" i="52" s="1"/>
  <c r="AK168" i="52" s="1"/>
  <c r="Z192" i="52"/>
  <c r="AA192" i="52" s="1"/>
  <c r="AB192" i="52" s="1"/>
  <c r="AC192" i="52" s="1"/>
  <c r="AD192" i="52" s="1"/>
  <c r="AE192" i="52" s="1"/>
  <c r="AF192" i="52" s="1"/>
  <c r="AG192" i="52" s="1"/>
  <c r="AH192" i="52" s="1"/>
  <c r="AI192" i="52" s="1"/>
  <c r="AJ192" i="52" s="1"/>
  <c r="AK192" i="52" s="1"/>
  <c r="Z282" i="52"/>
  <c r="AA282" i="52" s="1"/>
  <c r="AB282" i="52" s="1"/>
  <c r="AC282" i="52" s="1"/>
  <c r="AD282" i="52" s="1"/>
  <c r="AE282" i="52" s="1"/>
  <c r="AF282" i="52" s="1"/>
  <c r="AG282" i="52" s="1"/>
  <c r="AH282" i="52" s="1"/>
  <c r="AI282" i="52" s="1"/>
  <c r="AJ282" i="52" s="1"/>
  <c r="Z254" i="52"/>
  <c r="AA254" i="52" s="1"/>
  <c r="AB254" i="52" s="1"/>
  <c r="AC254" i="52" s="1"/>
  <c r="AD254" i="52" s="1"/>
  <c r="AE254" i="52" s="1"/>
  <c r="AF254" i="52" s="1"/>
  <c r="AG254" i="52" s="1"/>
  <c r="AH254" i="52" s="1"/>
  <c r="AI254" i="52" s="1"/>
  <c r="AJ254" i="52" s="1"/>
  <c r="AK254" i="52" s="1"/>
  <c r="Z194" i="52"/>
  <c r="AA194" i="52" s="1"/>
  <c r="AB194" i="52" s="1"/>
  <c r="AC194" i="52" s="1"/>
  <c r="AD194" i="52" s="1"/>
  <c r="AE194" i="52" s="1"/>
  <c r="AF194" i="52" s="1"/>
  <c r="AG194" i="52" s="1"/>
  <c r="AH194" i="52" s="1"/>
  <c r="AI194" i="52" s="1"/>
  <c r="AJ194" i="52" s="1"/>
  <c r="AK194" i="52" s="1"/>
  <c r="Z244" i="52"/>
  <c r="AA244" i="52" s="1"/>
  <c r="AB244" i="52" s="1"/>
  <c r="AC244" i="52" s="1"/>
  <c r="AD244" i="52" s="1"/>
  <c r="AE244" i="52" s="1"/>
  <c r="AF244" i="52" s="1"/>
  <c r="AG244" i="52" s="1"/>
  <c r="AH244" i="52" s="1"/>
  <c r="AI244" i="52" s="1"/>
  <c r="AJ244" i="52" s="1"/>
  <c r="AK244" i="52" s="1"/>
  <c r="Z290" i="52"/>
  <c r="AA290" i="52" s="1"/>
  <c r="AB290" i="52" s="1"/>
  <c r="AC290" i="52" s="1"/>
  <c r="AD290" i="52" s="1"/>
  <c r="AE290" i="52" s="1"/>
  <c r="AF290" i="52" s="1"/>
  <c r="AG290" i="52" s="1"/>
  <c r="AH290" i="52" s="1"/>
  <c r="AI290" i="52" s="1"/>
  <c r="AJ290" i="52" s="1"/>
  <c r="AK290" i="52" s="1"/>
  <c r="Z266" i="52"/>
  <c r="AA266" i="52" s="1"/>
  <c r="AB266" i="52" s="1"/>
  <c r="AC266" i="52" s="1"/>
  <c r="AD266" i="52" s="1"/>
  <c r="AE266" i="52" s="1"/>
  <c r="AF266" i="52" s="1"/>
  <c r="AG266" i="52" s="1"/>
  <c r="AH266" i="52" s="1"/>
  <c r="AI266" i="52" s="1"/>
  <c r="AJ266" i="52" s="1"/>
  <c r="AK266" i="52" s="1"/>
  <c r="Z238" i="52"/>
  <c r="AA238" i="52" s="1"/>
  <c r="AB238" i="52" s="1"/>
  <c r="AC238" i="52" s="1"/>
  <c r="AD238" i="52" s="1"/>
  <c r="AE238" i="52" s="1"/>
  <c r="AF238" i="52" s="1"/>
  <c r="AG238" i="52" s="1"/>
  <c r="AH238" i="52" s="1"/>
  <c r="AI238" i="52" s="1"/>
  <c r="AJ238" i="52" s="1"/>
  <c r="AK238" i="52" s="1"/>
  <c r="Z250" i="52"/>
  <c r="AA250" i="52" s="1"/>
  <c r="AB250" i="52" s="1"/>
  <c r="AC250" i="52" s="1"/>
  <c r="AD250" i="52" s="1"/>
  <c r="AE250" i="52" s="1"/>
  <c r="AF250" i="52" s="1"/>
  <c r="AG250" i="52" s="1"/>
  <c r="AH250" i="52" s="1"/>
  <c r="AI250" i="52" s="1"/>
  <c r="AJ250" i="52" s="1"/>
  <c r="AK250" i="52" s="1"/>
  <c r="Z256" i="52"/>
  <c r="AA256" i="52" s="1"/>
  <c r="AB256" i="52" s="1"/>
  <c r="AC256" i="52" s="1"/>
  <c r="AD256" i="52" s="1"/>
  <c r="AE256" i="52" s="1"/>
  <c r="AF256" i="52" s="1"/>
  <c r="AG256" i="52" s="1"/>
  <c r="AH256" i="52" s="1"/>
  <c r="AI256" i="52" s="1"/>
  <c r="AJ256" i="52" s="1"/>
  <c r="AK256" i="52" s="1"/>
  <c r="Z204" i="52"/>
  <c r="AA204" i="52" s="1"/>
  <c r="AB204" i="52" s="1"/>
  <c r="AC204" i="52" s="1"/>
  <c r="AD204" i="52" s="1"/>
  <c r="AE204" i="52" s="1"/>
  <c r="AF204" i="52" s="1"/>
  <c r="AG204" i="52" s="1"/>
  <c r="AH204" i="52" s="1"/>
  <c r="AI204" i="52" s="1"/>
  <c r="AJ204" i="52" s="1"/>
  <c r="AK204" i="52" s="1"/>
  <c r="Z264" i="52"/>
  <c r="AA264" i="52" s="1"/>
  <c r="AB264" i="52" s="1"/>
  <c r="AC264" i="52" s="1"/>
  <c r="AD264" i="52" s="1"/>
  <c r="AE264" i="52" s="1"/>
  <c r="AF264" i="52" s="1"/>
  <c r="AG264" i="52" s="1"/>
  <c r="AH264" i="52" s="1"/>
  <c r="AI264" i="52" s="1"/>
  <c r="AJ264" i="52" s="1"/>
  <c r="AK264" i="52" s="1"/>
  <c r="Z184" i="52"/>
  <c r="AA184" i="52" s="1"/>
  <c r="AB184" i="52" s="1"/>
  <c r="AC184" i="52" s="1"/>
  <c r="AD184" i="52" s="1"/>
  <c r="AE184" i="52" s="1"/>
  <c r="AF184" i="52" s="1"/>
  <c r="AG184" i="52" s="1"/>
  <c r="AH184" i="52" s="1"/>
  <c r="AI184" i="52" s="1"/>
  <c r="AJ184" i="52" s="1"/>
  <c r="AK184" i="52" s="1"/>
  <c r="Z248" i="52"/>
  <c r="AA248" i="52" s="1"/>
  <c r="AB248" i="52" s="1"/>
  <c r="AC248" i="52" s="1"/>
  <c r="AD248" i="52" s="1"/>
  <c r="AE248" i="52" s="1"/>
  <c r="AF248" i="52" s="1"/>
  <c r="AG248" i="52" s="1"/>
  <c r="AH248" i="52" s="1"/>
  <c r="AI248" i="52" s="1"/>
  <c r="AJ248" i="52" s="1"/>
  <c r="AK248" i="52" s="1"/>
  <c r="Z200" i="52"/>
  <c r="AA200" i="52" s="1"/>
  <c r="AB200" i="52" s="1"/>
  <c r="AC200" i="52" s="1"/>
  <c r="AD200" i="52" s="1"/>
  <c r="AE200" i="52" s="1"/>
  <c r="AF200" i="52" s="1"/>
  <c r="AG200" i="52" s="1"/>
  <c r="AH200" i="52" s="1"/>
  <c r="AI200" i="52" s="1"/>
  <c r="AJ200" i="52" s="1"/>
  <c r="AK200" i="52" s="1"/>
  <c r="Z220" i="52"/>
  <c r="AA220" i="52" s="1"/>
  <c r="AB220" i="52" s="1"/>
  <c r="AC220" i="52" s="1"/>
  <c r="AD220" i="52" s="1"/>
  <c r="AE220" i="52" s="1"/>
  <c r="AF220" i="52" s="1"/>
  <c r="AG220" i="52" s="1"/>
  <c r="AH220" i="52" s="1"/>
  <c r="AI220" i="52" s="1"/>
  <c r="AJ220" i="52" s="1"/>
  <c r="AK220" i="52" s="1"/>
  <c r="Z208" i="52"/>
  <c r="AA208" i="52" s="1"/>
  <c r="AB208" i="52" s="1"/>
  <c r="AC208" i="52" s="1"/>
  <c r="AD208" i="52" s="1"/>
  <c r="AE208" i="52" s="1"/>
  <c r="AF208" i="52" s="1"/>
  <c r="AG208" i="52" s="1"/>
  <c r="AH208" i="52" s="1"/>
  <c r="AI208" i="52" s="1"/>
  <c r="AJ208" i="52" s="1"/>
  <c r="AK208" i="52" s="1"/>
  <c r="Z258" i="52"/>
  <c r="AA258" i="52" s="1"/>
  <c r="AB258" i="52" s="1"/>
  <c r="AC258" i="52" s="1"/>
  <c r="AD258" i="52" s="1"/>
  <c r="AE258" i="52" s="1"/>
  <c r="AF258" i="52" s="1"/>
  <c r="AG258" i="52" s="1"/>
  <c r="AH258" i="52" s="1"/>
  <c r="AI258" i="52" s="1"/>
  <c r="AJ258" i="52" s="1"/>
  <c r="AK258" i="52" s="1"/>
  <c r="Z252" i="52"/>
  <c r="AA252" i="52" s="1"/>
  <c r="AB252" i="52" s="1"/>
  <c r="AC252" i="52" s="1"/>
  <c r="AD252" i="52" s="1"/>
  <c r="AE252" i="52" s="1"/>
  <c r="AF252" i="52" s="1"/>
  <c r="AG252" i="52" s="1"/>
  <c r="AH252" i="52" s="1"/>
  <c r="AI252" i="52" s="1"/>
  <c r="AJ252" i="52" s="1"/>
  <c r="AK252" i="52" s="1"/>
  <c r="Z280" i="52"/>
  <c r="AA280" i="52" s="1"/>
  <c r="AB280" i="52" s="1"/>
  <c r="AC280" i="52" s="1"/>
  <c r="AD280" i="52" s="1"/>
  <c r="AE280" i="52" s="1"/>
  <c r="AF280" i="52" s="1"/>
  <c r="AG280" i="52" s="1"/>
  <c r="AH280" i="52" s="1"/>
  <c r="AI280" i="52" s="1"/>
  <c r="AJ280" i="52" s="1"/>
  <c r="AK280" i="52" s="1"/>
  <c r="Z270" i="52"/>
  <c r="AA270" i="52" s="1"/>
  <c r="AB270" i="52" s="1"/>
  <c r="AC270" i="52" s="1"/>
  <c r="AD270" i="52" s="1"/>
  <c r="AE270" i="52" s="1"/>
  <c r="AF270" i="52" s="1"/>
  <c r="AG270" i="52" s="1"/>
  <c r="AH270" i="52" s="1"/>
  <c r="AI270" i="52" s="1"/>
  <c r="AJ270" i="52" s="1"/>
  <c r="L315" i="52"/>
  <c r="U205" i="54"/>
  <c r="S194" i="54"/>
  <c r="T194" i="54" s="1"/>
  <c r="S223" i="54"/>
  <c r="AL63" i="54"/>
  <c r="S205" i="54"/>
  <c r="S195" i="54"/>
  <c r="L226" i="52"/>
  <c r="M226" i="52" s="1"/>
  <c r="N226" i="52" s="1"/>
  <c r="O226" i="52" s="1"/>
  <c r="P226" i="52" s="1"/>
  <c r="Q226" i="52" s="1"/>
  <c r="R226" i="52" s="1"/>
  <c r="S226" i="52" s="1"/>
  <c r="T226" i="52" s="1"/>
  <c r="U226" i="52" s="1"/>
  <c r="V226" i="52" s="1"/>
  <c r="W226" i="52" s="1"/>
  <c r="X226" i="52" s="1"/>
  <c r="Y226" i="52" s="1"/>
  <c r="T278" i="52"/>
  <c r="U278" i="52" s="1"/>
  <c r="V278" i="52" s="1"/>
  <c r="W278" i="52" s="1"/>
  <c r="X278" i="52" s="1"/>
  <c r="Y278" i="52" s="1"/>
  <c r="T284" i="52"/>
  <c r="U284" i="52" s="1"/>
  <c r="V284" i="52" s="1"/>
  <c r="W284" i="52" s="1"/>
  <c r="X284" i="52" s="1"/>
  <c r="Y284" i="52" s="1"/>
  <c r="T272" i="52"/>
  <c r="U272" i="52" s="1"/>
  <c r="V272" i="52" s="1"/>
  <c r="W272" i="52" s="1"/>
  <c r="X272" i="52" s="1"/>
  <c r="Y272" i="52" s="1"/>
  <c r="T198" i="52"/>
  <c r="U198" i="52" s="1"/>
  <c r="V198" i="52" s="1"/>
  <c r="W198" i="52" s="1"/>
  <c r="X198" i="52" s="1"/>
  <c r="Y198" i="52" s="1"/>
  <c r="T268" i="52"/>
  <c r="U268" i="52" s="1"/>
  <c r="V268" i="52" s="1"/>
  <c r="W268" i="52" s="1"/>
  <c r="X268" i="52" s="1"/>
  <c r="Y268" i="52" s="1"/>
  <c r="T182" i="52"/>
  <c r="U182" i="52" s="1"/>
  <c r="V182" i="52" s="1"/>
  <c r="W182" i="52" s="1"/>
  <c r="X182" i="52" s="1"/>
  <c r="Y182" i="52" s="1"/>
  <c r="I196" i="52"/>
  <c r="J196" i="52" s="1"/>
  <c r="K196" i="52" s="1"/>
  <c r="L196" i="52" s="1"/>
  <c r="M196" i="52" s="1"/>
  <c r="N196" i="52" s="1"/>
  <c r="O196" i="52" s="1"/>
  <c r="P196" i="52" s="1"/>
  <c r="Q196" i="52" s="1"/>
  <c r="R196" i="52" s="1"/>
  <c r="S196" i="52" s="1"/>
  <c r="I210" i="52"/>
  <c r="J210" i="52" s="1"/>
  <c r="K210" i="52" s="1"/>
  <c r="L210" i="52" s="1"/>
  <c r="M210" i="52" s="1"/>
  <c r="N210" i="52" s="1"/>
  <c r="O210" i="52" s="1"/>
  <c r="P210" i="52" s="1"/>
  <c r="Q210" i="52" s="1"/>
  <c r="R210" i="52" s="1"/>
  <c r="S210" i="52" s="1"/>
  <c r="I206" i="52"/>
  <c r="J206" i="52" s="1"/>
  <c r="K206" i="52" s="1"/>
  <c r="L206" i="52" s="1"/>
  <c r="M206" i="52" s="1"/>
  <c r="N206" i="52" s="1"/>
  <c r="O206" i="52" s="1"/>
  <c r="P206" i="52" s="1"/>
  <c r="Q206" i="52" s="1"/>
  <c r="R206" i="52" s="1"/>
  <c r="S206" i="52" s="1"/>
  <c r="AK144" i="52"/>
  <c r="AK132" i="52"/>
  <c r="S190" i="52"/>
  <c r="T190" i="52" s="1"/>
  <c r="U190" i="52" s="1"/>
  <c r="V190" i="52" s="1"/>
  <c r="W190" i="52" s="1"/>
  <c r="X190" i="52" s="1"/>
  <c r="Y190" i="52" s="1"/>
  <c r="I314" i="52"/>
  <c r="J314" i="52" s="1"/>
  <c r="K314" i="52" s="1"/>
  <c r="N315" i="55"/>
  <c r="N313" i="55"/>
  <c r="AL223" i="55"/>
  <c r="AL63" i="55"/>
  <c r="AJ64" i="55"/>
  <c r="AK64" i="55" s="1"/>
  <c r="AM205" i="55"/>
  <c r="AP205" i="55" s="1"/>
  <c r="AO205" i="55"/>
  <c r="AB175" i="54"/>
  <c r="U183" i="54"/>
  <c r="U184" i="54" s="1"/>
  <c r="V184" i="54" s="1"/>
  <c r="W184" i="54" s="1"/>
  <c r="X184" i="54" s="1"/>
  <c r="Y184" i="54" s="1"/>
  <c r="Z184" i="54" s="1"/>
  <c r="AA184" i="54" s="1"/>
  <c r="AB184" i="54" s="1"/>
  <c r="AC184" i="54" s="1"/>
  <c r="AD184" i="54" s="1"/>
  <c r="L240" i="56"/>
  <c r="M240" i="56" s="1"/>
  <c r="N240" i="56" s="1"/>
  <c r="O240" i="56" s="1"/>
  <c r="P240" i="56" s="1"/>
  <c r="Q240" i="56" s="1"/>
  <c r="R240" i="56" s="1"/>
  <c r="S240" i="56" s="1"/>
  <c r="T240" i="56" s="1"/>
  <c r="U240" i="56" s="1"/>
  <c r="V240" i="56" s="1"/>
  <c r="W240" i="56" s="1"/>
  <c r="X240" i="56" s="1"/>
  <c r="Y240" i="56" s="1"/>
  <c r="Z240" i="56" s="1"/>
  <c r="AA240" i="56" s="1"/>
  <c r="AB240" i="56" s="1"/>
  <c r="AC240" i="56" s="1"/>
  <c r="AD240" i="56" s="1"/>
  <c r="AE240" i="56" s="1"/>
  <c r="AF240" i="56" s="1"/>
  <c r="AG240" i="56" s="1"/>
  <c r="AH240" i="56" s="1"/>
  <c r="AI240" i="56" s="1"/>
  <c r="AJ240" i="56" s="1"/>
  <c r="AK240" i="56" s="1"/>
  <c r="V177" i="54"/>
  <c r="V217" i="54"/>
  <c r="V221" i="54"/>
  <c r="AL223" i="53"/>
  <c r="AL63" i="53"/>
  <c r="AM209" i="53"/>
  <c r="AP209" i="53" s="1"/>
  <c r="AL95" i="53"/>
  <c r="AK100" i="52"/>
  <c r="AK37" i="52"/>
  <c r="AO49" i="53"/>
  <c r="I316" i="53"/>
  <c r="N315" i="53"/>
  <c r="J313" i="53"/>
  <c r="J314" i="53" s="1"/>
  <c r="S179" i="52"/>
  <c r="S180" i="52" s="1"/>
  <c r="T180" i="52" s="1"/>
  <c r="U180" i="52" s="1"/>
  <c r="V180" i="52" s="1"/>
  <c r="W180" i="52" s="1"/>
  <c r="X180" i="52" s="1"/>
  <c r="Y180" i="52" s="1"/>
  <c r="AK64" i="52"/>
  <c r="AG49" i="48"/>
  <c r="AG209" i="48" s="1"/>
  <c r="AG50" i="48"/>
  <c r="AH50" i="48" s="1"/>
  <c r="AI50" i="48" s="1"/>
  <c r="AJ50" i="48" s="1"/>
  <c r="AK50" i="48" s="1"/>
  <c r="AK211" i="48" s="1"/>
  <c r="AK212" i="48" s="1"/>
  <c r="AG218" i="48"/>
  <c r="AH218" i="48" s="1"/>
  <c r="AI218" i="48" s="1"/>
  <c r="AJ218" i="48" s="1"/>
  <c r="AK218" i="48" s="1"/>
  <c r="AD11" i="48"/>
  <c r="AE11" i="48" s="1"/>
  <c r="AF11" i="48" s="1"/>
  <c r="AG11" i="48" s="1"/>
  <c r="AD10" i="48"/>
  <c r="AD171" i="48" s="1"/>
  <c r="AD172" i="48" s="1"/>
  <c r="AE172" i="48" s="1"/>
  <c r="AF172" i="48" s="1"/>
  <c r="AG172" i="48" s="1"/>
  <c r="T61" i="48"/>
  <c r="T221" i="48" s="1"/>
  <c r="T222" i="48" s="1"/>
  <c r="U222" i="48" s="1"/>
  <c r="V222" i="48" s="1"/>
  <c r="W222" i="48" s="1"/>
  <c r="X222" i="48" s="1"/>
  <c r="Y222" i="48" s="1"/>
  <c r="Z222" i="48" s="1"/>
  <c r="AA222" i="48" s="1"/>
  <c r="AB222" i="48" s="1"/>
  <c r="AC222" i="48" s="1"/>
  <c r="AD222" i="48" s="1"/>
  <c r="AG58" i="48"/>
  <c r="AH58" i="48" s="1"/>
  <c r="AI58" i="48" s="1"/>
  <c r="AJ58" i="48" s="1"/>
  <c r="AK58" i="48" s="1"/>
  <c r="S9" i="48"/>
  <c r="T9" i="48" s="1"/>
  <c r="U9" i="48" s="1"/>
  <c r="V9" i="48" s="1"/>
  <c r="W9" i="48" s="1"/>
  <c r="X9" i="48" s="1"/>
  <c r="Y9" i="48" s="1"/>
  <c r="Z9" i="48" s="1"/>
  <c r="AA9" i="48" s="1"/>
  <c r="AD28" i="48"/>
  <c r="AD189" i="48" s="1"/>
  <c r="AD29" i="48"/>
  <c r="AE29" i="48" s="1"/>
  <c r="AF29" i="48" s="1"/>
  <c r="AG29" i="48" s="1"/>
  <c r="AH29" i="48" s="1"/>
  <c r="AI29" i="48" s="1"/>
  <c r="AJ29" i="48" s="1"/>
  <c r="AK29" i="48" s="1"/>
  <c r="U177" i="48"/>
  <c r="U178" i="48" s="1"/>
  <c r="V178" i="48" s="1"/>
  <c r="U17" i="48"/>
  <c r="V17" i="48" s="1"/>
  <c r="AE209" i="48"/>
  <c r="AE210" i="48" s="1"/>
  <c r="AF210" i="48" s="1"/>
  <c r="W138" i="48"/>
  <c r="X138" i="48" s="1"/>
  <c r="Y138" i="48" s="1"/>
  <c r="Z138" i="48" s="1"/>
  <c r="AA138" i="48" s="1"/>
  <c r="AB138" i="48" s="1"/>
  <c r="AC138" i="48" s="1"/>
  <c r="AD138" i="48" s="1"/>
  <c r="AE138" i="48" s="1"/>
  <c r="AF138" i="48" s="1"/>
  <c r="AG138" i="48" s="1"/>
  <c r="AH138" i="48" s="1"/>
  <c r="AI138" i="48" s="1"/>
  <c r="AJ138" i="48" s="1"/>
  <c r="AK138" i="48" s="1"/>
  <c r="N213" i="48"/>
  <c r="N214" i="48" s="1"/>
  <c r="O52" i="48"/>
  <c r="Z189" i="48"/>
  <c r="Z190" i="48" s="1"/>
  <c r="AA190" i="48" s="1"/>
  <c r="AB190" i="48" s="1"/>
  <c r="AC190" i="48" s="1"/>
  <c r="AD190" i="48" s="1"/>
  <c r="AE190" i="48" s="1"/>
  <c r="AF190" i="48" s="1"/>
  <c r="AG190" i="48" s="1"/>
  <c r="AH190" i="48" s="1"/>
  <c r="AI190" i="48" s="1"/>
  <c r="AJ190" i="48" s="1"/>
  <c r="AK190" i="48" s="1"/>
  <c r="Z16" i="48"/>
  <c r="Z177" i="48" s="1"/>
  <c r="AG15" i="48"/>
  <c r="AH15" i="48" s="1"/>
  <c r="AI15" i="48" s="1"/>
  <c r="AJ15" i="48" s="1"/>
  <c r="AK15" i="48" s="1"/>
  <c r="AD20" i="48"/>
  <c r="K314" i="56"/>
  <c r="I212" i="56"/>
  <c r="Y177" i="56"/>
  <c r="Y315" i="56" s="1"/>
  <c r="J211" i="56"/>
  <c r="K213" i="56"/>
  <c r="K214" i="56" s="1"/>
  <c r="R178" i="56"/>
  <c r="AJ172" i="55"/>
  <c r="AK172" i="55" s="1"/>
  <c r="K315" i="55"/>
  <c r="K316" i="55" s="1"/>
  <c r="R178" i="54"/>
  <c r="I212" i="54"/>
  <c r="S177" i="54"/>
  <c r="K314" i="54"/>
  <c r="J211" i="54"/>
  <c r="L218" i="54"/>
  <c r="M218" i="54" s="1"/>
  <c r="N218" i="54" s="1"/>
  <c r="O218" i="54" s="1"/>
  <c r="P218" i="54" s="1"/>
  <c r="Q218" i="54" s="1"/>
  <c r="K213" i="54"/>
  <c r="K214" i="54" s="1"/>
  <c r="R178" i="52"/>
  <c r="S217" i="52"/>
  <c r="R238" i="54" l="1"/>
  <c r="S238" i="54" s="1"/>
  <c r="T238" i="54" s="1"/>
  <c r="U238" i="54" s="1"/>
  <c r="V238" i="54" s="1"/>
  <c r="W238" i="54" s="1"/>
  <c r="X238" i="54" s="1"/>
  <c r="Y238" i="54" s="1"/>
  <c r="Z238" i="54" s="1"/>
  <c r="AA238" i="54" s="1"/>
  <c r="AB238" i="54" s="1"/>
  <c r="AC238" i="54" s="1"/>
  <c r="AD238" i="54" s="1"/>
  <c r="AE238" i="54" s="1"/>
  <c r="AF238" i="54" s="1"/>
  <c r="AG238" i="54" s="1"/>
  <c r="AH238" i="54" s="1"/>
  <c r="AI238" i="54" s="1"/>
  <c r="AJ238" i="54" s="1"/>
  <c r="AK238" i="54" s="1"/>
  <c r="R315" i="54"/>
  <c r="AB176" i="54"/>
  <c r="Q239" i="54"/>
  <c r="AE184" i="54"/>
  <c r="AD235" i="54"/>
  <c r="AJ238" i="55"/>
  <c r="AK238" i="55" s="1"/>
  <c r="R218" i="54"/>
  <c r="AE210" i="53"/>
  <c r="AF210" i="53" s="1"/>
  <c r="AG210" i="53" s="1"/>
  <c r="AH210" i="53" s="1"/>
  <c r="AI210" i="53" s="1"/>
  <c r="AJ210" i="53" s="1"/>
  <c r="AK210" i="53" s="1"/>
  <c r="AE236" i="53"/>
  <c r="AF236" i="53" s="1"/>
  <c r="AG236" i="53" s="1"/>
  <c r="AH236" i="53" s="1"/>
  <c r="AI236" i="53" s="1"/>
  <c r="AJ236" i="53" s="1"/>
  <c r="AK236" i="53" s="1"/>
  <c r="AE194" i="53"/>
  <c r="AF194" i="53" s="1"/>
  <c r="AG194" i="53" s="1"/>
  <c r="AH194" i="53" s="1"/>
  <c r="AI194" i="53" s="1"/>
  <c r="AJ194" i="53" s="1"/>
  <c r="AK194" i="53" s="1"/>
  <c r="AL97" i="54"/>
  <c r="W236" i="52"/>
  <c r="X236" i="52" s="1"/>
  <c r="Y236" i="52" s="1"/>
  <c r="Z236" i="52" s="1"/>
  <c r="AA236" i="52" s="1"/>
  <c r="AB236" i="52" s="1"/>
  <c r="AC236" i="52" s="1"/>
  <c r="AD236" i="52" s="1"/>
  <c r="AE236" i="52" s="1"/>
  <c r="AF236" i="52" s="1"/>
  <c r="AG236" i="52" s="1"/>
  <c r="AH236" i="52" s="1"/>
  <c r="AI236" i="52" s="1"/>
  <c r="AJ236" i="52" s="1"/>
  <c r="AK236" i="52" s="1"/>
  <c r="R219" i="54"/>
  <c r="R220" i="54" s="1"/>
  <c r="AJ188" i="55"/>
  <c r="AK188" i="55" s="1"/>
  <c r="AJ98" i="55"/>
  <c r="AK98" i="55" s="1"/>
  <c r="AL97" i="55" s="1"/>
  <c r="AM97" i="55" s="1"/>
  <c r="AP97" i="55" s="1"/>
  <c r="L315" i="55"/>
  <c r="L316" i="55" s="1"/>
  <c r="Z268" i="52"/>
  <c r="AA268" i="52" s="1"/>
  <c r="AB268" i="52" s="1"/>
  <c r="AC268" i="52" s="1"/>
  <c r="AD268" i="52" s="1"/>
  <c r="AE268" i="52" s="1"/>
  <c r="AF268" i="52" s="1"/>
  <c r="AG268" i="52" s="1"/>
  <c r="AH268" i="52" s="1"/>
  <c r="AI268" i="52" s="1"/>
  <c r="AJ268" i="52" s="1"/>
  <c r="AK268" i="52" s="1"/>
  <c r="Z198" i="52"/>
  <c r="AA198" i="52" s="1"/>
  <c r="AB198" i="52" s="1"/>
  <c r="AC198" i="52" s="1"/>
  <c r="AD198" i="52" s="1"/>
  <c r="AE198" i="52" s="1"/>
  <c r="AF198" i="52" s="1"/>
  <c r="AG198" i="52" s="1"/>
  <c r="AH198" i="52" s="1"/>
  <c r="AI198" i="52" s="1"/>
  <c r="AJ198" i="52" s="1"/>
  <c r="AK198" i="52" s="1"/>
  <c r="Z226" i="52"/>
  <c r="AA226" i="52" s="1"/>
  <c r="AB226" i="52" s="1"/>
  <c r="AC226" i="52" s="1"/>
  <c r="AD226" i="52" s="1"/>
  <c r="AE226" i="52" s="1"/>
  <c r="AF226" i="52" s="1"/>
  <c r="AG226" i="52" s="1"/>
  <c r="AH226" i="52" s="1"/>
  <c r="AI226" i="52" s="1"/>
  <c r="AJ226" i="52" s="1"/>
  <c r="Z272" i="52"/>
  <c r="AA272" i="52" s="1"/>
  <c r="AB272" i="52" s="1"/>
  <c r="AC272" i="52" s="1"/>
  <c r="AD272" i="52" s="1"/>
  <c r="AE272" i="52" s="1"/>
  <c r="AF272" i="52" s="1"/>
  <c r="AG272" i="52" s="1"/>
  <c r="AH272" i="52" s="1"/>
  <c r="AI272" i="52" s="1"/>
  <c r="AJ272" i="52" s="1"/>
  <c r="AK272" i="52" s="1"/>
  <c r="Z180" i="52"/>
  <c r="AA180" i="52" s="1"/>
  <c r="AB180" i="52" s="1"/>
  <c r="AC180" i="52" s="1"/>
  <c r="AD180" i="52" s="1"/>
  <c r="AE180" i="52" s="1"/>
  <c r="AF180" i="52" s="1"/>
  <c r="AG180" i="52" s="1"/>
  <c r="AH180" i="52" s="1"/>
  <c r="AI180" i="52" s="1"/>
  <c r="AJ180" i="52" s="1"/>
  <c r="Z182" i="52"/>
  <c r="AA182" i="52" s="1"/>
  <c r="AB182" i="52" s="1"/>
  <c r="AC182" i="52" s="1"/>
  <c r="AD182" i="52" s="1"/>
  <c r="AE182" i="52" s="1"/>
  <c r="AF182" i="52" s="1"/>
  <c r="AG182" i="52" s="1"/>
  <c r="AH182" i="52" s="1"/>
  <c r="AI182" i="52" s="1"/>
  <c r="AJ182" i="52" s="1"/>
  <c r="AK182" i="52" s="1"/>
  <c r="Z284" i="52"/>
  <c r="AA284" i="52" s="1"/>
  <c r="AB284" i="52" s="1"/>
  <c r="AC284" i="52" s="1"/>
  <c r="AD284" i="52" s="1"/>
  <c r="AE284" i="52" s="1"/>
  <c r="AF284" i="52" s="1"/>
  <c r="AG284" i="52" s="1"/>
  <c r="AH284" i="52" s="1"/>
  <c r="AI284" i="52" s="1"/>
  <c r="AJ284" i="52" s="1"/>
  <c r="AK284" i="52" s="1"/>
  <c r="Z278" i="52"/>
  <c r="AA278" i="52" s="1"/>
  <c r="AB278" i="52" s="1"/>
  <c r="AC278" i="52" s="1"/>
  <c r="AD278" i="52" s="1"/>
  <c r="AE278" i="52" s="1"/>
  <c r="AF278" i="52" s="1"/>
  <c r="AG278" i="52" s="1"/>
  <c r="AH278" i="52" s="1"/>
  <c r="AI278" i="52" s="1"/>
  <c r="AJ278" i="52" s="1"/>
  <c r="AK278" i="52" s="1"/>
  <c r="Z190" i="52"/>
  <c r="AA190" i="52" s="1"/>
  <c r="AB190" i="52" s="1"/>
  <c r="AC190" i="52" s="1"/>
  <c r="AD190" i="52" s="1"/>
  <c r="AE190" i="52" s="1"/>
  <c r="AF190" i="52" s="1"/>
  <c r="AG190" i="52" s="1"/>
  <c r="AH190" i="52" s="1"/>
  <c r="AI190" i="52" s="1"/>
  <c r="AJ190" i="52" s="1"/>
  <c r="AJ17" i="55"/>
  <c r="AK17" i="55" s="1"/>
  <c r="U207" i="54"/>
  <c r="U208" i="54" s="1"/>
  <c r="U197" i="54"/>
  <c r="U198" i="54" s="1"/>
  <c r="V198" i="54" s="1"/>
  <c r="W198" i="54" s="1"/>
  <c r="X198" i="54" s="1"/>
  <c r="Y198" i="54" s="1"/>
  <c r="Z198" i="54" s="1"/>
  <c r="AA198" i="54" s="1"/>
  <c r="AB198" i="54" s="1"/>
  <c r="AC198" i="54" s="1"/>
  <c r="AD198" i="54" s="1"/>
  <c r="AE198" i="54" s="1"/>
  <c r="S196" i="54"/>
  <c r="T196" i="54" s="1"/>
  <c r="U193" i="54"/>
  <c r="U194" i="54" s="1"/>
  <c r="V194" i="54" s="1"/>
  <c r="W194" i="54" s="1"/>
  <c r="X194" i="54" s="1"/>
  <c r="Y194" i="54" s="1"/>
  <c r="Z194" i="54" s="1"/>
  <c r="AA194" i="54" s="1"/>
  <c r="AB194" i="54" s="1"/>
  <c r="AC194" i="54" s="1"/>
  <c r="AD194" i="54" s="1"/>
  <c r="AE194" i="54" s="1"/>
  <c r="AF194" i="54" s="1"/>
  <c r="AG194" i="54" s="1"/>
  <c r="AH194" i="54" s="1"/>
  <c r="AI194" i="54" s="1"/>
  <c r="AJ194" i="54" s="1"/>
  <c r="AK194" i="54" s="1"/>
  <c r="AO63" i="54"/>
  <c r="AM63" i="54"/>
  <c r="AP63" i="54" s="1"/>
  <c r="S224" i="54"/>
  <c r="T224" i="54" s="1"/>
  <c r="U224" i="54" s="1"/>
  <c r="S206" i="54"/>
  <c r="T206" i="54" s="1"/>
  <c r="U206" i="54" s="1"/>
  <c r="Q185" i="54"/>
  <c r="T210" i="52"/>
  <c r="U210" i="52" s="1"/>
  <c r="V210" i="52" s="1"/>
  <c r="W210" i="52" s="1"/>
  <c r="X210" i="52" s="1"/>
  <c r="Y210" i="52" s="1"/>
  <c r="T196" i="52"/>
  <c r="U196" i="52" s="1"/>
  <c r="V196" i="52" s="1"/>
  <c r="W196" i="52" s="1"/>
  <c r="X196" i="52" s="1"/>
  <c r="Y196" i="52" s="1"/>
  <c r="T206" i="52"/>
  <c r="U206" i="52" s="1"/>
  <c r="V206" i="52" s="1"/>
  <c r="W206" i="52" s="1"/>
  <c r="X206" i="52" s="1"/>
  <c r="Y206" i="52" s="1"/>
  <c r="Q288" i="52"/>
  <c r="R288" i="52" s="1"/>
  <c r="S288" i="52" s="1"/>
  <c r="Q240" i="52"/>
  <c r="R240" i="52" s="1"/>
  <c r="S240" i="52" s="1"/>
  <c r="I316" i="52"/>
  <c r="J316" i="52" s="1"/>
  <c r="K316" i="52" s="1"/>
  <c r="P237" i="56"/>
  <c r="P315" i="56" s="1"/>
  <c r="AL97" i="56"/>
  <c r="AJ224" i="55"/>
  <c r="AK224" i="55" s="1"/>
  <c r="AJ27" i="55"/>
  <c r="AK27" i="55" s="1"/>
  <c r="AM63" i="55"/>
  <c r="AP63" i="55" s="1"/>
  <c r="AO63" i="55"/>
  <c r="AM223" i="55"/>
  <c r="AP223" i="55" s="1"/>
  <c r="AO223" i="55"/>
  <c r="Q221" i="54"/>
  <c r="AO63" i="53"/>
  <c r="AM63" i="53"/>
  <c r="AP63" i="53" s="1"/>
  <c r="AO223" i="53"/>
  <c r="AM223" i="53"/>
  <c r="AP223" i="53" s="1"/>
  <c r="AO95" i="53"/>
  <c r="AM95" i="53"/>
  <c r="AP95" i="53" s="1"/>
  <c r="Q274" i="52"/>
  <c r="R274" i="52" s="1"/>
  <c r="S274" i="52" s="1"/>
  <c r="O313" i="53"/>
  <c r="O315" i="53"/>
  <c r="J315" i="53"/>
  <c r="J316" i="53" s="1"/>
  <c r="AK19" i="52"/>
  <c r="Q218" i="52"/>
  <c r="R218" i="52" s="1"/>
  <c r="S218" i="52" s="1"/>
  <c r="T218" i="52" s="1"/>
  <c r="U218" i="52" s="1"/>
  <c r="V218" i="52" s="1"/>
  <c r="W218" i="52" s="1"/>
  <c r="X218" i="52" s="1"/>
  <c r="Y218" i="52" s="1"/>
  <c r="AK58" i="52"/>
  <c r="Q224" i="52"/>
  <c r="R224" i="52" s="1"/>
  <c r="S224" i="52" s="1"/>
  <c r="W17" i="48"/>
  <c r="X17" i="48" s="1"/>
  <c r="Y17" i="48" s="1"/>
  <c r="Z17" i="48" s="1"/>
  <c r="W16" i="48"/>
  <c r="W177" i="48" s="1"/>
  <c r="AH10" i="48"/>
  <c r="AH171" i="48" s="1"/>
  <c r="AH11" i="48"/>
  <c r="AI11" i="48" s="1"/>
  <c r="AJ11" i="48" s="1"/>
  <c r="AK11" i="48" s="1"/>
  <c r="O213" i="48"/>
  <c r="O214" i="48" s="1"/>
  <c r="P52" i="48"/>
  <c r="AG210" i="48"/>
  <c r="AH210" i="48" s="1"/>
  <c r="AI210" i="48" s="1"/>
  <c r="AJ210" i="48" s="1"/>
  <c r="AK210" i="48" s="1"/>
  <c r="T62" i="48"/>
  <c r="U62" i="48" s="1"/>
  <c r="V62" i="48" s="1"/>
  <c r="W62" i="48" s="1"/>
  <c r="X62" i="48" s="1"/>
  <c r="Y62" i="48" s="1"/>
  <c r="Z62" i="48" s="1"/>
  <c r="AA62" i="48" s="1"/>
  <c r="AB62" i="48" s="1"/>
  <c r="AC62" i="48" s="1"/>
  <c r="AD62" i="48" s="1"/>
  <c r="AD181" i="48"/>
  <c r="AD182" i="48" s="1"/>
  <c r="AE182" i="48" s="1"/>
  <c r="AF182" i="48" s="1"/>
  <c r="AD21" i="48"/>
  <c r="AE21" i="48" s="1"/>
  <c r="AF21" i="48" s="1"/>
  <c r="W178" i="48"/>
  <c r="X178" i="48" s="1"/>
  <c r="Y178" i="48" s="1"/>
  <c r="Z178" i="48" s="1"/>
  <c r="AB8" i="48"/>
  <c r="AB169" i="48" s="1"/>
  <c r="AB170" i="48" s="1"/>
  <c r="AC170" i="48" s="1"/>
  <c r="AH172" i="48"/>
  <c r="AI172" i="48" s="1"/>
  <c r="AJ172" i="48" s="1"/>
  <c r="AK172" i="48" s="1"/>
  <c r="J212" i="56"/>
  <c r="L213" i="56"/>
  <c r="L214" i="56" s="1"/>
  <c r="Z177" i="56"/>
  <c r="S217" i="56"/>
  <c r="S221" i="56"/>
  <c r="L221" i="56"/>
  <c r="L314" i="56"/>
  <c r="K211" i="56"/>
  <c r="AL57" i="56"/>
  <c r="S177" i="56"/>
  <c r="L313" i="55"/>
  <c r="L314" i="55" s="1"/>
  <c r="J212" i="54"/>
  <c r="S178" i="54"/>
  <c r="T178" i="54" s="1"/>
  <c r="U178" i="54" s="1"/>
  <c r="V178" i="54" s="1"/>
  <c r="L221" i="54"/>
  <c r="L314" i="54"/>
  <c r="L213" i="54"/>
  <c r="L214" i="54" s="1"/>
  <c r="K211" i="54"/>
  <c r="L314" i="52"/>
  <c r="H315" i="48"/>
  <c r="O315" i="48"/>
  <c r="Y315" i="48"/>
  <c r="AC315" i="48"/>
  <c r="AI315" i="48"/>
  <c r="AJ315" i="48"/>
  <c r="H313" i="48"/>
  <c r="I313" i="48"/>
  <c r="O313" i="48"/>
  <c r="Y313" i="48"/>
  <c r="AC313" i="48"/>
  <c r="AI313" i="48"/>
  <c r="AJ313" i="48"/>
  <c r="AK313" i="48"/>
  <c r="G313" i="48"/>
  <c r="F77" i="48"/>
  <c r="F233" i="48" s="1"/>
  <c r="F71" i="48"/>
  <c r="F231" i="48" s="1"/>
  <c r="F69" i="48"/>
  <c r="F229" i="48" s="1"/>
  <c r="F67" i="48"/>
  <c r="F227" i="48" s="1"/>
  <c r="F65" i="48"/>
  <c r="F225" i="48" s="1"/>
  <c r="S218" i="56" l="1"/>
  <c r="T218" i="56" s="1"/>
  <c r="U218" i="56" s="1"/>
  <c r="V218" i="56" s="1"/>
  <c r="W218" i="56" s="1"/>
  <c r="X218" i="56" s="1"/>
  <c r="Y218" i="56" s="1"/>
  <c r="Z218" i="56" s="1"/>
  <c r="AA218" i="56" s="1"/>
  <c r="AB218" i="56" s="1"/>
  <c r="AC218" i="56" s="1"/>
  <c r="AD218" i="56" s="1"/>
  <c r="AE218" i="56" s="1"/>
  <c r="AF218" i="56" s="1"/>
  <c r="AG218" i="56" s="1"/>
  <c r="AH218" i="56" s="1"/>
  <c r="AI218" i="56" s="1"/>
  <c r="AJ218" i="56" s="1"/>
  <c r="AK218" i="56" s="1"/>
  <c r="AL217" i="56" s="1"/>
  <c r="S315" i="56"/>
  <c r="Q240" i="54"/>
  <c r="R240" i="54" s="1"/>
  <c r="S240" i="54" s="1"/>
  <c r="T240" i="54" s="1"/>
  <c r="U240" i="54" s="1"/>
  <c r="V240" i="54" s="1"/>
  <c r="W240" i="54" s="1"/>
  <c r="X240" i="54" s="1"/>
  <c r="Y240" i="54" s="1"/>
  <c r="Z240" i="54" s="1"/>
  <c r="AA240" i="54" s="1"/>
  <c r="AB240" i="54" s="1"/>
  <c r="AC240" i="54" s="1"/>
  <c r="AD240" i="54" s="1"/>
  <c r="AE240" i="54" s="1"/>
  <c r="AF240" i="54" s="1"/>
  <c r="AG240" i="54" s="1"/>
  <c r="AH240" i="54" s="1"/>
  <c r="AI240" i="54" s="1"/>
  <c r="AJ240" i="54" s="1"/>
  <c r="AK240" i="54" s="1"/>
  <c r="Q315" i="54"/>
  <c r="AD236" i="54"/>
  <c r="AE235" i="54" s="1"/>
  <c r="V223" i="54"/>
  <c r="AF197" i="54"/>
  <c r="AF198" i="54" s="1"/>
  <c r="AG198" i="54" s="1"/>
  <c r="AH198" i="54" s="1"/>
  <c r="AI198" i="54" s="1"/>
  <c r="AJ198" i="54" s="1"/>
  <c r="AK198" i="54" s="1"/>
  <c r="AL197" i="54" s="1"/>
  <c r="AF183" i="54"/>
  <c r="AF184" i="54" s="1"/>
  <c r="AG184" i="54" s="1"/>
  <c r="AH184" i="54" s="1"/>
  <c r="AI184" i="54" s="1"/>
  <c r="AJ184" i="54" s="1"/>
  <c r="AK184" i="54" s="1"/>
  <c r="S218" i="54"/>
  <c r="Q186" i="54"/>
  <c r="AE224" i="53"/>
  <c r="AF224" i="53" s="1"/>
  <c r="AG224" i="53" s="1"/>
  <c r="AH224" i="53" s="1"/>
  <c r="AI224" i="53" s="1"/>
  <c r="AJ224" i="53" s="1"/>
  <c r="AK224" i="53" s="1"/>
  <c r="AM97" i="54"/>
  <c r="AP97" i="54" s="1"/>
  <c r="AO97" i="54"/>
  <c r="AD189" i="54"/>
  <c r="AD190" i="54" s="1"/>
  <c r="S219" i="54"/>
  <c r="S220" i="54" s="1"/>
  <c r="AL101" i="54"/>
  <c r="AJ235" i="54"/>
  <c r="AL95" i="54"/>
  <c r="AO97" i="55"/>
  <c r="AL95" i="55"/>
  <c r="R313" i="55"/>
  <c r="R315" i="55"/>
  <c r="AJ96" i="55"/>
  <c r="AK96" i="55" s="1"/>
  <c r="P313" i="55"/>
  <c r="Z210" i="52"/>
  <c r="AA210" i="52" s="1"/>
  <c r="AB210" i="52" s="1"/>
  <c r="AC210" i="52" s="1"/>
  <c r="AD210" i="52" s="1"/>
  <c r="AE210" i="52" s="1"/>
  <c r="AF210" i="52" s="1"/>
  <c r="AG210" i="52" s="1"/>
  <c r="AH210" i="52" s="1"/>
  <c r="AI210" i="52" s="1"/>
  <c r="AJ210" i="52" s="1"/>
  <c r="AK210" i="52" s="1"/>
  <c r="Z218" i="52"/>
  <c r="AA218" i="52" s="1"/>
  <c r="AB218" i="52" s="1"/>
  <c r="AC218" i="52" s="1"/>
  <c r="AD218" i="52" s="1"/>
  <c r="AE218" i="52" s="1"/>
  <c r="AF218" i="52" s="1"/>
  <c r="AG218" i="52" s="1"/>
  <c r="AH218" i="52" s="1"/>
  <c r="AI218" i="52" s="1"/>
  <c r="AJ218" i="52" s="1"/>
  <c r="AK218" i="52" s="1"/>
  <c r="Z206" i="52"/>
  <c r="AA206" i="52" s="1"/>
  <c r="AB206" i="52" s="1"/>
  <c r="AC206" i="52" s="1"/>
  <c r="AD206" i="52" s="1"/>
  <c r="AE206" i="52" s="1"/>
  <c r="AF206" i="52" s="1"/>
  <c r="AG206" i="52" s="1"/>
  <c r="AH206" i="52" s="1"/>
  <c r="AI206" i="52" s="1"/>
  <c r="AJ206" i="52" s="1"/>
  <c r="AK206" i="52" s="1"/>
  <c r="Z196" i="52"/>
  <c r="AA196" i="52" s="1"/>
  <c r="AB196" i="52" s="1"/>
  <c r="AC196" i="52" s="1"/>
  <c r="AD196" i="52" s="1"/>
  <c r="AE196" i="52" s="1"/>
  <c r="AF196" i="52" s="1"/>
  <c r="AG196" i="52" s="1"/>
  <c r="AH196" i="52" s="1"/>
  <c r="AI196" i="52" s="1"/>
  <c r="AJ196" i="52" s="1"/>
  <c r="AK196" i="52" s="1"/>
  <c r="AC175" i="54"/>
  <c r="AC176" i="54" s="1"/>
  <c r="AD176" i="54" s="1"/>
  <c r="AE176" i="54" s="1"/>
  <c r="AF176" i="54" s="1"/>
  <c r="AG176" i="54" s="1"/>
  <c r="AH176" i="54" s="1"/>
  <c r="AI176" i="54" s="1"/>
  <c r="AJ176" i="54" s="1"/>
  <c r="AK176" i="54" s="1"/>
  <c r="AL36" i="54"/>
  <c r="U195" i="54"/>
  <c r="AL34" i="54"/>
  <c r="R185" i="54"/>
  <c r="T224" i="52"/>
  <c r="U224" i="52" s="1"/>
  <c r="V224" i="52" s="1"/>
  <c r="W224" i="52" s="1"/>
  <c r="X224" i="52" s="1"/>
  <c r="Y224" i="52" s="1"/>
  <c r="T240" i="52"/>
  <c r="U240" i="52" s="1"/>
  <c r="V240" i="52" s="1"/>
  <c r="W240" i="52" s="1"/>
  <c r="X240" i="52" s="1"/>
  <c r="Y240" i="52" s="1"/>
  <c r="T274" i="52"/>
  <c r="U274" i="52" s="1"/>
  <c r="V274" i="52" s="1"/>
  <c r="W274" i="52" s="1"/>
  <c r="X274" i="52" s="1"/>
  <c r="Y274" i="52" s="1"/>
  <c r="T288" i="52"/>
  <c r="U288" i="52" s="1"/>
  <c r="V288" i="52" s="1"/>
  <c r="W288" i="52" s="1"/>
  <c r="X288" i="52" s="1"/>
  <c r="Y288" i="52" s="1"/>
  <c r="AK134" i="52"/>
  <c r="AK146" i="52"/>
  <c r="AO97" i="56"/>
  <c r="AM97" i="56"/>
  <c r="AP97" i="56" s="1"/>
  <c r="P238" i="56"/>
  <c r="Q238" i="56" s="1"/>
  <c r="R238" i="56" s="1"/>
  <c r="S238" i="56" s="1"/>
  <c r="T238" i="56" s="1"/>
  <c r="U238" i="56" s="1"/>
  <c r="V238" i="56" s="1"/>
  <c r="W238" i="56" s="1"/>
  <c r="X238" i="56" s="1"/>
  <c r="Y238" i="56" s="1"/>
  <c r="Z238" i="56" s="1"/>
  <c r="AA238" i="56" s="1"/>
  <c r="AB238" i="56" s="1"/>
  <c r="AC238" i="56" s="1"/>
  <c r="AD238" i="56" s="1"/>
  <c r="AE238" i="56" s="1"/>
  <c r="AF238" i="56" s="1"/>
  <c r="AG238" i="56" s="1"/>
  <c r="AH238" i="56" s="1"/>
  <c r="AI238" i="56" s="1"/>
  <c r="AJ238" i="56" s="1"/>
  <c r="AK238" i="56" s="1"/>
  <c r="AJ186" i="55"/>
  <c r="AK186" i="55" s="1"/>
  <c r="Y315" i="55"/>
  <c r="Y313" i="55"/>
  <c r="W177" i="54"/>
  <c r="W178" i="54" s="1"/>
  <c r="K212" i="56"/>
  <c r="W171" i="54"/>
  <c r="W221" i="54"/>
  <c r="W315" i="54" s="1"/>
  <c r="AB177" i="54"/>
  <c r="K212" i="54"/>
  <c r="AE190" i="53"/>
  <c r="AF190" i="53" s="1"/>
  <c r="AG190" i="53" s="1"/>
  <c r="AH190" i="53" s="1"/>
  <c r="AI190" i="53" s="1"/>
  <c r="AJ190" i="53" s="1"/>
  <c r="AK190" i="53" s="1"/>
  <c r="AL57" i="53"/>
  <c r="AO57" i="53" s="1"/>
  <c r="AE218" i="53"/>
  <c r="AF218" i="53" s="1"/>
  <c r="AG218" i="53" s="1"/>
  <c r="AH218" i="53" s="1"/>
  <c r="AI218" i="53" s="1"/>
  <c r="AJ218" i="53" s="1"/>
  <c r="AK218" i="53" s="1"/>
  <c r="AL217" i="53" s="1"/>
  <c r="AM217" i="53" s="1"/>
  <c r="AP217" i="53" s="1"/>
  <c r="AK180" i="52"/>
  <c r="AA16" i="48"/>
  <c r="AA177" i="48" s="1"/>
  <c r="AA178" i="48" s="1"/>
  <c r="AB178" i="48" s="1"/>
  <c r="AC178" i="48" s="1"/>
  <c r="AE61" i="48"/>
  <c r="AB9" i="48"/>
  <c r="AC9" i="48" s="1"/>
  <c r="AD173" i="48"/>
  <c r="AD174" i="48" s="1"/>
  <c r="AD13" i="48"/>
  <c r="P213" i="48"/>
  <c r="P214" i="48" s="1"/>
  <c r="Q52" i="48"/>
  <c r="AG20" i="48"/>
  <c r="AG181" i="48" s="1"/>
  <c r="AG182" i="48" s="1"/>
  <c r="AH182" i="48" s="1"/>
  <c r="AI182" i="48" s="1"/>
  <c r="AJ182" i="48" s="1"/>
  <c r="AK182" i="48" s="1"/>
  <c r="AG21" i="48"/>
  <c r="AH21" i="48" s="1"/>
  <c r="AI21" i="48" s="1"/>
  <c r="AJ21" i="48" s="1"/>
  <c r="AK21" i="48" s="1"/>
  <c r="L211" i="56"/>
  <c r="L222" i="56"/>
  <c r="L316" i="56"/>
  <c r="AM217" i="56"/>
  <c r="AP217" i="56" s="1"/>
  <c r="AO217" i="56"/>
  <c r="M213" i="56"/>
  <c r="M214" i="56" s="1"/>
  <c r="AM57" i="56"/>
  <c r="AO57" i="56"/>
  <c r="S178" i="56"/>
  <c r="T178" i="56" s="1"/>
  <c r="U178" i="56" s="1"/>
  <c r="V178" i="56" s="1"/>
  <c r="W178" i="56" s="1"/>
  <c r="X178" i="56" s="1"/>
  <c r="Y178" i="56" s="1"/>
  <c r="Z178" i="56" s="1"/>
  <c r="AA178" i="56" s="1"/>
  <c r="AB178" i="56" s="1"/>
  <c r="AC178" i="56" s="1"/>
  <c r="AD178" i="56" s="1"/>
  <c r="AJ218" i="55"/>
  <c r="AK218" i="55" s="1"/>
  <c r="AL217" i="55" s="1"/>
  <c r="AL57" i="55"/>
  <c r="L316" i="54"/>
  <c r="L222" i="54"/>
  <c r="L211" i="54"/>
  <c r="L212" i="54" s="1"/>
  <c r="M213" i="54"/>
  <c r="M214" i="54" s="1"/>
  <c r="S178" i="52"/>
  <c r="L316" i="52"/>
  <c r="AF12" i="47"/>
  <c r="AD8" i="47"/>
  <c r="AD10" i="47"/>
  <c r="AC24" i="47"/>
  <c r="AC22" i="47"/>
  <c r="AC28" i="47"/>
  <c r="V224" i="54" l="1"/>
  <c r="W224" i="54" s="1"/>
  <c r="X224" i="54" s="1"/>
  <c r="Y224" i="54" s="1"/>
  <c r="Z224" i="54" s="1"/>
  <c r="AA224" i="54" s="1"/>
  <c r="AB224" i="54" s="1"/>
  <c r="AC224" i="54" s="1"/>
  <c r="AD223" i="54" s="1"/>
  <c r="V315" i="54"/>
  <c r="AJ315" i="54"/>
  <c r="AE236" i="54"/>
  <c r="AF236" i="54" s="1"/>
  <c r="AG236" i="54" s="1"/>
  <c r="AH236" i="54" s="1"/>
  <c r="AI236" i="54" s="1"/>
  <c r="AJ236" i="54" s="1"/>
  <c r="AK236" i="54" s="1"/>
  <c r="AE315" i="54"/>
  <c r="L212" i="56"/>
  <c r="AM197" i="54"/>
  <c r="AP197" i="54" s="1"/>
  <c r="AO197" i="54"/>
  <c r="AD224" i="54"/>
  <c r="AE224" i="54" s="1"/>
  <c r="AF224" i="54" s="1"/>
  <c r="AG224" i="54" s="1"/>
  <c r="AH224" i="54" s="1"/>
  <c r="AI224" i="54" s="1"/>
  <c r="AJ224" i="54" s="1"/>
  <c r="AK224" i="54" s="1"/>
  <c r="W172" i="54"/>
  <c r="AE190" i="54"/>
  <c r="R186" i="54"/>
  <c r="AE220" i="53"/>
  <c r="AF220" i="53" s="1"/>
  <c r="AG220" i="53" s="1"/>
  <c r="AH220" i="53" s="1"/>
  <c r="AI220" i="53" s="1"/>
  <c r="AJ220" i="53" s="1"/>
  <c r="AK220" i="53" s="1"/>
  <c r="Y315" i="53"/>
  <c r="T177" i="52"/>
  <c r="T315" i="52" s="1"/>
  <c r="V205" i="54"/>
  <c r="AL44" i="54"/>
  <c r="V207" i="54"/>
  <c r="V208" i="54" s="1"/>
  <c r="W208" i="54" s="1"/>
  <c r="X208" i="54" s="1"/>
  <c r="Y208" i="54" s="1"/>
  <c r="Z208" i="54" s="1"/>
  <c r="AA208" i="54" s="1"/>
  <c r="AB208" i="54" s="1"/>
  <c r="AC208" i="54" s="1"/>
  <c r="AD208" i="54" s="1"/>
  <c r="AE208" i="54" s="1"/>
  <c r="AF208" i="54" s="1"/>
  <c r="AG208" i="54" s="1"/>
  <c r="AH208" i="54" s="1"/>
  <c r="AI208" i="54" s="1"/>
  <c r="AJ208" i="54" s="1"/>
  <c r="AK208" i="54" s="1"/>
  <c r="AL207" i="54" s="1"/>
  <c r="T217" i="54"/>
  <c r="T218" i="54" s="1"/>
  <c r="AO101" i="54"/>
  <c r="AM101" i="54"/>
  <c r="AP101" i="54" s="1"/>
  <c r="P242" i="54"/>
  <c r="AM95" i="54"/>
  <c r="AP95" i="54" s="1"/>
  <c r="AO95" i="54"/>
  <c r="AO95" i="55"/>
  <c r="AM95" i="55"/>
  <c r="AP95" i="55" s="1"/>
  <c r="P315" i="55"/>
  <c r="AJ236" i="55"/>
  <c r="AK236" i="55" s="1"/>
  <c r="Z274" i="52"/>
  <c r="AA274" i="52" s="1"/>
  <c r="AB274" i="52" s="1"/>
  <c r="AC274" i="52" s="1"/>
  <c r="AD274" i="52" s="1"/>
  <c r="AE274" i="52" s="1"/>
  <c r="AF274" i="52" s="1"/>
  <c r="AG274" i="52" s="1"/>
  <c r="AH274" i="52" s="1"/>
  <c r="AI274" i="52" s="1"/>
  <c r="AJ274" i="52" s="1"/>
  <c r="AK274" i="52" s="1"/>
  <c r="Z288" i="52"/>
  <c r="AA288" i="52" s="1"/>
  <c r="AB288" i="52" s="1"/>
  <c r="AC288" i="52" s="1"/>
  <c r="AD288" i="52" s="1"/>
  <c r="AE288" i="52" s="1"/>
  <c r="AF288" i="52" s="1"/>
  <c r="AG288" i="52" s="1"/>
  <c r="AH288" i="52" s="1"/>
  <c r="AI288" i="52" s="1"/>
  <c r="AJ288" i="52" s="1"/>
  <c r="AK288" i="52" s="1"/>
  <c r="Z240" i="52"/>
  <c r="AA240" i="52" s="1"/>
  <c r="AB240" i="52" s="1"/>
  <c r="AC240" i="52" s="1"/>
  <c r="AD240" i="52" s="1"/>
  <c r="AE240" i="52" s="1"/>
  <c r="AF240" i="52" s="1"/>
  <c r="AG240" i="52" s="1"/>
  <c r="AH240" i="52" s="1"/>
  <c r="AI240" i="52" s="1"/>
  <c r="AJ240" i="52" s="1"/>
  <c r="AK240" i="52" s="1"/>
  <c r="Z224" i="52"/>
  <c r="AA224" i="52" s="1"/>
  <c r="AB224" i="52" s="1"/>
  <c r="AC224" i="52" s="1"/>
  <c r="AD224" i="52" s="1"/>
  <c r="AE224" i="52" s="1"/>
  <c r="AF224" i="52" s="1"/>
  <c r="AG224" i="52" s="1"/>
  <c r="AH224" i="52" s="1"/>
  <c r="AI224" i="52" s="1"/>
  <c r="AJ224" i="52" s="1"/>
  <c r="AK224" i="52" s="1"/>
  <c r="AO36" i="54"/>
  <c r="AM36" i="54"/>
  <c r="AP36" i="54" s="1"/>
  <c r="AM34" i="54"/>
  <c r="AP34" i="54" s="1"/>
  <c r="AO34" i="54"/>
  <c r="U196" i="54"/>
  <c r="V196" i="54" s="1"/>
  <c r="W196" i="54" s="1"/>
  <c r="X196" i="54" s="1"/>
  <c r="Y196" i="54" s="1"/>
  <c r="Z196" i="54" s="1"/>
  <c r="AA196" i="54" s="1"/>
  <c r="AB196" i="54" s="1"/>
  <c r="AC196" i="54" s="1"/>
  <c r="AD196" i="54" s="1"/>
  <c r="AE196" i="54" s="1"/>
  <c r="AK282" i="52"/>
  <c r="AJ62" i="55"/>
  <c r="AK62" i="55" s="1"/>
  <c r="AJ25" i="55"/>
  <c r="AK25" i="55" s="1"/>
  <c r="S315" i="55"/>
  <c r="R221" i="54"/>
  <c r="X171" i="54"/>
  <c r="K313" i="53"/>
  <c r="K314" i="53" s="1"/>
  <c r="L313" i="53"/>
  <c r="AO217" i="53"/>
  <c r="AM57" i="53"/>
  <c r="AP57" i="53" s="1"/>
  <c r="Y313" i="53"/>
  <c r="AD8" i="48"/>
  <c r="AD169" i="48" s="1"/>
  <c r="AD170" i="48" s="1"/>
  <c r="AE170" i="48" s="1"/>
  <c r="AA17" i="48"/>
  <c r="AB17" i="48" s="1"/>
  <c r="AC17" i="48" s="1"/>
  <c r="AE221" i="48"/>
  <c r="AE222" i="48" s="1"/>
  <c r="AF222" i="48" s="1"/>
  <c r="AE8" i="48"/>
  <c r="AE169" i="48" s="1"/>
  <c r="Q213" i="48"/>
  <c r="Q214" i="48" s="1"/>
  <c r="R52" i="48"/>
  <c r="AE13" i="48"/>
  <c r="AF13" i="48" s="1"/>
  <c r="AG13" i="48" s="1"/>
  <c r="AE173" i="48"/>
  <c r="AE174" i="48" s="1"/>
  <c r="AF174" i="48" s="1"/>
  <c r="AG174" i="48" s="1"/>
  <c r="AE62" i="48"/>
  <c r="AF62" i="48" s="1"/>
  <c r="AP57" i="56"/>
  <c r="M314" i="56"/>
  <c r="M221" i="56"/>
  <c r="N213" i="56"/>
  <c r="N214" i="56" s="1"/>
  <c r="M211" i="56"/>
  <c r="S313" i="55"/>
  <c r="M313" i="55"/>
  <c r="M314" i="55" s="1"/>
  <c r="AO57" i="55"/>
  <c r="AM57" i="55"/>
  <c r="AM217" i="55"/>
  <c r="AP217" i="55" s="1"/>
  <c r="AO217" i="55"/>
  <c r="N213" i="54"/>
  <c r="N214" i="54" s="1"/>
  <c r="M211" i="54"/>
  <c r="M212" i="54" s="1"/>
  <c r="M314" i="54"/>
  <c r="M221" i="54"/>
  <c r="AE313" i="53"/>
  <c r="AE177" i="53"/>
  <c r="AE315" i="53" s="1"/>
  <c r="M314" i="52"/>
  <c r="AB28" i="47"/>
  <c r="V235" i="47"/>
  <c r="Y16" i="47"/>
  <c r="AL223" i="54" l="1"/>
  <c r="AD315" i="54"/>
  <c r="M212" i="56"/>
  <c r="M316" i="56"/>
  <c r="N316" i="56" s="1"/>
  <c r="O316" i="56" s="1"/>
  <c r="P316" i="56" s="1"/>
  <c r="Q316" i="56" s="1"/>
  <c r="R316" i="56" s="1"/>
  <c r="S316" i="56" s="1"/>
  <c r="U217" i="54"/>
  <c r="U218" i="54" s="1"/>
  <c r="V218" i="54" s="1"/>
  <c r="W218" i="54" s="1"/>
  <c r="AF195" i="54"/>
  <c r="AL195" i="54" s="1"/>
  <c r="Q241" i="54"/>
  <c r="AF189" i="54"/>
  <c r="X172" i="54"/>
  <c r="M316" i="54"/>
  <c r="N316" i="54" s="1"/>
  <c r="O316" i="54" s="1"/>
  <c r="P316" i="54" s="1"/>
  <c r="L315" i="53"/>
  <c r="T178" i="52"/>
  <c r="U178" i="52" s="1"/>
  <c r="V178" i="52" s="1"/>
  <c r="W178" i="52" s="1"/>
  <c r="X178" i="52" s="1"/>
  <c r="Y178" i="52" s="1"/>
  <c r="Z178" i="52" s="1"/>
  <c r="AA178" i="52" s="1"/>
  <c r="AB178" i="52" s="1"/>
  <c r="AC178" i="52" s="1"/>
  <c r="AD178" i="52" s="1"/>
  <c r="AE178" i="52" s="1"/>
  <c r="AF178" i="52" s="1"/>
  <c r="AG178" i="52" s="1"/>
  <c r="AH178" i="52" s="1"/>
  <c r="AI178" i="52" s="1"/>
  <c r="AJ178" i="52" s="1"/>
  <c r="AM44" i="54"/>
  <c r="AP44" i="54" s="1"/>
  <c r="AO44" i="54"/>
  <c r="AL205" i="54"/>
  <c r="V206" i="54"/>
  <c r="W206" i="54" s="1"/>
  <c r="X206" i="54" s="1"/>
  <c r="Y206" i="54" s="1"/>
  <c r="Z206" i="54" s="1"/>
  <c r="AA206" i="54" s="1"/>
  <c r="AB206" i="54" s="1"/>
  <c r="AC206" i="54" s="1"/>
  <c r="AD206" i="54" s="1"/>
  <c r="AE206" i="54" s="1"/>
  <c r="AF206" i="54" s="1"/>
  <c r="AG206" i="54" s="1"/>
  <c r="AH206" i="54" s="1"/>
  <c r="AI206" i="54" s="1"/>
  <c r="AJ206" i="54" s="1"/>
  <c r="AK206" i="54" s="1"/>
  <c r="AO207" i="54"/>
  <c r="AM207" i="54"/>
  <c r="AP207" i="54" s="1"/>
  <c r="AL46" i="54"/>
  <c r="T219" i="54"/>
  <c r="T220" i="54" s="1"/>
  <c r="Y217" i="54"/>
  <c r="X178" i="54"/>
  <c r="Y177" i="54" s="1"/>
  <c r="S221" i="54"/>
  <c r="X169" i="54"/>
  <c r="Y169" i="54"/>
  <c r="AK142" i="52"/>
  <c r="AK270" i="52"/>
  <c r="AK130" i="52"/>
  <c r="Q286" i="52"/>
  <c r="R286" i="52" s="1"/>
  <c r="S286" i="52" s="1"/>
  <c r="M316" i="52"/>
  <c r="Q188" i="52"/>
  <c r="R188" i="52" s="1"/>
  <c r="S188" i="52" s="1"/>
  <c r="AC177" i="54"/>
  <c r="K315" i="53"/>
  <c r="K316" i="53" s="1"/>
  <c r="L314" i="53"/>
  <c r="AK27" i="52"/>
  <c r="N314" i="52"/>
  <c r="Q313" i="53"/>
  <c r="AH173" i="48"/>
  <c r="AH174" i="48" s="1"/>
  <c r="AI174" i="48" s="1"/>
  <c r="AJ174" i="48" s="1"/>
  <c r="AK174" i="48" s="1"/>
  <c r="AG61" i="48"/>
  <c r="AG221" i="48" s="1"/>
  <c r="AD9" i="48"/>
  <c r="AE9" i="48" s="1"/>
  <c r="AG222" i="48"/>
  <c r="AH222" i="48" s="1"/>
  <c r="AI222" i="48" s="1"/>
  <c r="AJ222" i="48" s="1"/>
  <c r="AK222" i="48" s="1"/>
  <c r="R213" i="48"/>
  <c r="R214" i="48" s="1"/>
  <c r="S52" i="48"/>
  <c r="AD17" i="48"/>
  <c r="AD16" i="48"/>
  <c r="AD177" i="48" s="1"/>
  <c r="AD178" i="48" s="1"/>
  <c r="N211" i="56"/>
  <c r="N314" i="56"/>
  <c r="M222" i="56"/>
  <c r="N222" i="56" s="1"/>
  <c r="O222" i="56" s="1"/>
  <c r="P222" i="56" s="1"/>
  <c r="Q222" i="56" s="1"/>
  <c r="R222" i="56" s="1"/>
  <c r="S222" i="56" s="1"/>
  <c r="O213" i="56"/>
  <c r="O214" i="56" s="1"/>
  <c r="AE177" i="56"/>
  <c r="AE315" i="56" s="1"/>
  <c r="M315" i="55"/>
  <c r="M316" i="55" s="1"/>
  <c r="N316" i="55" s="1"/>
  <c r="O316" i="55" s="1"/>
  <c r="P316" i="55" s="1"/>
  <c r="Q316" i="55" s="1"/>
  <c r="R316" i="55" s="1"/>
  <c r="S316" i="55" s="1"/>
  <c r="AE313" i="55"/>
  <c r="N314" i="55"/>
  <c r="AP57" i="55"/>
  <c r="AE177" i="54"/>
  <c r="N314" i="54"/>
  <c r="O213" i="54"/>
  <c r="O214" i="54" s="1"/>
  <c r="N211" i="54"/>
  <c r="N212" i="54" s="1"/>
  <c r="T221" i="54"/>
  <c r="M222" i="54"/>
  <c r="N222" i="54" s="1"/>
  <c r="O222" i="54" s="1"/>
  <c r="P222" i="54" s="1"/>
  <c r="Q222" i="54" s="1"/>
  <c r="R222" i="54" s="1"/>
  <c r="Q222" i="52"/>
  <c r="R222" i="52" s="1"/>
  <c r="F127" i="51"/>
  <c r="F267" i="51" s="1"/>
  <c r="D338" i="51"/>
  <c r="AL325" i="51"/>
  <c r="AK322" i="51"/>
  <c r="S320" i="51"/>
  <c r="A317" i="51"/>
  <c r="AN313" i="51"/>
  <c r="L312" i="51"/>
  <c r="M312" i="51" s="1"/>
  <c r="N312" i="51" s="1"/>
  <c r="O312" i="51" s="1"/>
  <c r="P312" i="51" s="1"/>
  <c r="Q312" i="51" s="1"/>
  <c r="R312" i="51" s="1"/>
  <c r="S312" i="51" s="1"/>
  <c r="T312" i="51" s="1"/>
  <c r="U312" i="51" s="1"/>
  <c r="V312" i="51" s="1"/>
  <c r="W312" i="51" s="1"/>
  <c r="X312" i="51" s="1"/>
  <c r="Y312" i="51" s="1"/>
  <c r="Z312" i="51" s="1"/>
  <c r="AA312" i="51" s="1"/>
  <c r="AB312" i="51" s="1"/>
  <c r="AC312" i="51" s="1"/>
  <c r="AD312" i="51" s="1"/>
  <c r="AE312" i="51" s="1"/>
  <c r="AF312" i="51" s="1"/>
  <c r="AG312" i="51" s="1"/>
  <c r="AH312" i="51" s="1"/>
  <c r="AI312" i="51" s="1"/>
  <c r="AJ312" i="51" s="1"/>
  <c r="AK312" i="51" s="1"/>
  <c r="AL311" i="51" s="1"/>
  <c r="H312" i="51"/>
  <c r="I312" i="51" s="1"/>
  <c r="J312" i="51" s="1"/>
  <c r="K312" i="51" s="1"/>
  <c r="G312" i="51"/>
  <c r="I310" i="51"/>
  <c r="J310" i="51" s="1"/>
  <c r="K310" i="51" s="1"/>
  <c r="L310" i="51" s="1"/>
  <c r="M310" i="51" s="1"/>
  <c r="N310" i="51" s="1"/>
  <c r="O310" i="51" s="1"/>
  <c r="P310" i="51" s="1"/>
  <c r="Q310" i="51" s="1"/>
  <c r="R310" i="51" s="1"/>
  <c r="S310" i="51" s="1"/>
  <c r="T310" i="51" s="1"/>
  <c r="U310" i="51" s="1"/>
  <c r="V310" i="51" s="1"/>
  <c r="W310" i="51" s="1"/>
  <c r="X310" i="51" s="1"/>
  <c r="Y310" i="51" s="1"/>
  <c r="Z310" i="51" s="1"/>
  <c r="AA310" i="51" s="1"/>
  <c r="AB310" i="51" s="1"/>
  <c r="AC310" i="51" s="1"/>
  <c r="AD310" i="51" s="1"/>
  <c r="AE310" i="51" s="1"/>
  <c r="AF310" i="51" s="1"/>
  <c r="AG310" i="51" s="1"/>
  <c r="AH310" i="51" s="1"/>
  <c r="AI310" i="51" s="1"/>
  <c r="AJ310" i="51" s="1"/>
  <c r="AK310" i="51" s="1"/>
  <c r="H310" i="51"/>
  <c r="G310" i="51"/>
  <c r="AL309" i="51"/>
  <c r="AP308" i="51"/>
  <c r="H308" i="51"/>
  <c r="I308" i="51" s="1"/>
  <c r="AK307" i="51"/>
  <c r="AJ307" i="51"/>
  <c r="AI307" i="51"/>
  <c r="AH307" i="51"/>
  <c r="AG307" i="51"/>
  <c r="AF307" i="51"/>
  <c r="AE307" i="51"/>
  <c r="AD307" i="51"/>
  <c r="AC307" i="51"/>
  <c r="AB307" i="51"/>
  <c r="AA307" i="51"/>
  <c r="Z307" i="51"/>
  <c r="Y307" i="51"/>
  <c r="X307" i="51"/>
  <c r="W307" i="51"/>
  <c r="V307" i="51"/>
  <c r="U307" i="51"/>
  <c r="T307" i="51"/>
  <c r="S307" i="51"/>
  <c r="R307" i="51"/>
  <c r="Q307" i="51"/>
  <c r="P307" i="51"/>
  <c r="O307" i="51"/>
  <c r="N307" i="51"/>
  <c r="M307" i="51"/>
  <c r="L307" i="51"/>
  <c r="K307" i="51"/>
  <c r="J307" i="51"/>
  <c r="I307" i="51"/>
  <c r="H307" i="51"/>
  <c r="G307" i="51"/>
  <c r="G308" i="51" s="1"/>
  <c r="F307" i="51"/>
  <c r="AP306" i="51"/>
  <c r="AO306" i="51"/>
  <c r="G306" i="51"/>
  <c r="H306" i="51" s="1"/>
  <c r="I306" i="51" s="1"/>
  <c r="J306" i="51" s="1"/>
  <c r="K306" i="51" s="1"/>
  <c r="AK305" i="51"/>
  <c r="AJ305" i="51"/>
  <c r="AI305" i="51"/>
  <c r="AH305" i="51"/>
  <c r="AG305" i="51"/>
  <c r="AF305" i="51"/>
  <c r="AE305" i="51"/>
  <c r="AD305" i="51"/>
  <c r="AC305" i="51"/>
  <c r="AB305" i="51"/>
  <c r="AA305" i="51"/>
  <c r="Z305" i="51"/>
  <c r="Y305" i="51"/>
  <c r="X305" i="51"/>
  <c r="W305" i="51"/>
  <c r="V305" i="51"/>
  <c r="U305" i="51"/>
  <c r="T305" i="51"/>
  <c r="S305" i="51"/>
  <c r="R305" i="51"/>
  <c r="Q305" i="51"/>
  <c r="P305" i="51"/>
  <c r="O305" i="51"/>
  <c r="N305" i="51"/>
  <c r="M305" i="51"/>
  <c r="L305" i="51"/>
  <c r="K305" i="51"/>
  <c r="J305" i="51"/>
  <c r="I305" i="51"/>
  <c r="H305" i="51"/>
  <c r="G305" i="51"/>
  <c r="F305" i="51"/>
  <c r="AK303" i="51"/>
  <c r="AJ303" i="51"/>
  <c r="AI303" i="51"/>
  <c r="AH303" i="51"/>
  <c r="AG303" i="51"/>
  <c r="AF303" i="51"/>
  <c r="AE303" i="51"/>
  <c r="AD303" i="51"/>
  <c r="AC303" i="51"/>
  <c r="AB303" i="51"/>
  <c r="AA303" i="51"/>
  <c r="Z303" i="51"/>
  <c r="Y303" i="51"/>
  <c r="X303" i="51"/>
  <c r="W303" i="51"/>
  <c r="V303" i="51"/>
  <c r="U303" i="51"/>
  <c r="T303" i="51"/>
  <c r="S303" i="51"/>
  <c r="R303" i="51"/>
  <c r="Q303" i="51"/>
  <c r="P303" i="51"/>
  <c r="O303" i="51"/>
  <c r="N303" i="51"/>
  <c r="M303" i="51"/>
  <c r="L303" i="51"/>
  <c r="K303" i="51"/>
  <c r="J303" i="51"/>
  <c r="I303" i="51"/>
  <c r="H303" i="51"/>
  <c r="G303" i="51"/>
  <c r="F303" i="51"/>
  <c r="M302" i="51"/>
  <c r="N302" i="51" s="1"/>
  <c r="O302" i="51" s="1"/>
  <c r="P302" i="51" s="1"/>
  <c r="Q302" i="51" s="1"/>
  <c r="R302" i="51" s="1"/>
  <c r="S302" i="51" s="1"/>
  <c r="T302" i="51" s="1"/>
  <c r="U302" i="51" s="1"/>
  <c r="V302" i="51" s="1"/>
  <c r="W302" i="51" s="1"/>
  <c r="X302" i="51" s="1"/>
  <c r="Y302" i="51" s="1"/>
  <c r="Z302" i="51" s="1"/>
  <c r="AA302" i="51" s="1"/>
  <c r="AB302" i="51" s="1"/>
  <c r="AC302" i="51" s="1"/>
  <c r="AD302" i="51" s="1"/>
  <c r="AE302" i="51" s="1"/>
  <c r="AF302" i="51" s="1"/>
  <c r="AG302" i="51" s="1"/>
  <c r="AH302" i="51" s="1"/>
  <c r="AI302" i="51" s="1"/>
  <c r="AJ302" i="51" s="1"/>
  <c r="I302" i="51"/>
  <c r="J302" i="51" s="1"/>
  <c r="K302" i="51" s="1"/>
  <c r="L302" i="51" s="1"/>
  <c r="G302" i="51"/>
  <c r="H302" i="51" s="1"/>
  <c r="G301" i="51"/>
  <c r="J300" i="51"/>
  <c r="K300" i="51" s="1"/>
  <c r="L300" i="51" s="1"/>
  <c r="M300" i="51" s="1"/>
  <c r="N300" i="51" s="1"/>
  <c r="O300" i="51" s="1"/>
  <c r="P300" i="51" s="1"/>
  <c r="Q300" i="51" s="1"/>
  <c r="R300" i="51" s="1"/>
  <c r="S300" i="51" s="1"/>
  <c r="T300" i="51" s="1"/>
  <c r="U300" i="51" s="1"/>
  <c r="V300" i="51" s="1"/>
  <c r="W300" i="51" s="1"/>
  <c r="X300" i="51" s="1"/>
  <c r="Y300" i="51" s="1"/>
  <c r="Z300" i="51" s="1"/>
  <c r="AA300" i="51" s="1"/>
  <c r="AB300" i="51" s="1"/>
  <c r="AC300" i="51" s="1"/>
  <c r="AD300" i="51" s="1"/>
  <c r="AE300" i="51" s="1"/>
  <c r="AF300" i="51" s="1"/>
  <c r="AG300" i="51" s="1"/>
  <c r="AH300" i="51" s="1"/>
  <c r="AI300" i="51" s="1"/>
  <c r="AJ300" i="51" s="1"/>
  <c r="H300" i="51"/>
  <c r="I300" i="51" s="1"/>
  <c r="G300" i="51"/>
  <c r="J298" i="51"/>
  <c r="K298" i="51" s="1"/>
  <c r="L298" i="51" s="1"/>
  <c r="M298" i="51" s="1"/>
  <c r="N298" i="51" s="1"/>
  <c r="O298" i="51" s="1"/>
  <c r="P298" i="51" s="1"/>
  <c r="Q298" i="51" s="1"/>
  <c r="R298" i="51" s="1"/>
  <c r="S298" i="51" s="1"/>
  <c r="T298" i="51" s="1"/>
  <c r="U298" i="51" s="1"/>
  <c r="V298" i="51" s="1"/>
  <c r="W298" i="51" s="1"/>
  <c r="X298" i="51" s="1"/>
  <c r="Y298" i="51" s="1"/>
  <c r="Z298" i="51" s="1"/>
  <c r="AA298" i="51" s="1"/>
  <c r="AB298" i="51" s="1"/>
  <c r="AC298" i="51" s="1"/>
  <c r="AD298" i="51" s="1"/>
  <c r="AE298" i="51" s="1"/>
  <c r="AF298" i="51" s="1"/>
  <c r="AG298" i="51" s="1"/>
  <c r="AH298" i="51" s="1"/>
  <c r="AI298" i="51" s="1"/>
  <c r="AJ298" i="51" s="1"/>
  <c r="H298" i="51"/>
  <c r="I298" i="51" s="1"/>
  <c r="G298" i="51"/>
  <c r="AM297" i="51"/>
  <c r="AP297" i="51" s="1"/>
  <c r="AL297" i="51"/>
  <c r="AO297" i="51" s="1"/>
  <c r="L296" i="51"/>
  <c r="M296" i="51" s="1"/>
  <c r="N296" i="51" s="1"/>
  <c r="O296" i="51" s="1"/>
  <c r="P296" i="51" s="1"/>
  <c r="Q296" i="51" s="1"/>
  <c r="R296" i="51" s="1"/>
  <c r="S296" i="51" s="1"/>
  <c r="T296" i="51" s="1"/>
  <c r="U296" i="51" s="1"/>
  <c r="V296" i="51" s="1"/>
  <c r="W296" i="51" s="1"/>
  <c r="X296" i="51" s="1"/>
  <c r="Y296" i="51" s="1"/>
  <c r="Z296" i="51" s="1"/>
  <c r="AA296" i="51" s="1"/>
  <c r="AB296" i="51" s="1"/>
  <c r="AC296" i="51" s="1"/>
  <c r="AD296" i="51" s="1"/>
  <c r="AE296" i="51" s="1"/>
  <c r="AF296" i="51" s="1"/>
  <c r="AG296" i="51" s="1"/>
  <c r="AH296" i="51" s="1"/>
  <c r="AI296" i="51" s="1"/>
  <c r="AJ296" i="51" s="1"/>
  <c r="H296" i="51"/>
  <c r="I296" i="51" s="1"/>
  <c r="J296" i="51" s="1"/>
  <c r="K296" i="51" s="1"/>
  <c r="G296" i="51"/>
  <c r="AL295" i="51"/>
  <c r="AO295" i="51" s="1"/>
  <c r="J294" i="51"/>
  <c r="K294" i="51" s="1"/>
  <c r="L294" i="51" s="1"/>
  <c r="M294" i="51" s="1"/>
  <c r="N294" i="51" s="1"/>
  <c r="O294" i="51" s="1"/>
  <c r="P294" i="51" s="1"/>
  <c r="Q294" i="51" s="1"/>
  <c r="R294" i="51" s="1"/>
  <c r="S294" i="51" s="1"/>
  <c r="T294" i="51" s="1"/>
  <c r="U294" i="51" s="1"/>
  <c r="V294" i="51" s="1"/>
  <c r="W294" i="51" s="1"/>
  <c r="X294" i="51" s="1"/>
  <c r="Y294" i="51" s="1"/>
  <c r="Z294" i="51" s="1"/>
  <c r="AA294" i="51" s="1"/>
  <c r="AB294" i="51" s="1"/>
  <c r="AC294" i="51" s="1"/>
  <c r="AD294" i="51" s="1"/>
  <c r="AE294" i="51" s="1"/>
  <c r="AF294" i="51" s="1"/>
  <c r="AG294" i="51" s="1"/>
  <c r="AH294" i="51" s="1"/>
  <c r="AI294" i="51" s="1"/>
  <c r="AJ294" i="51" s="1"/>
  <c r="H294" i="51"/>
  <c r="I294" i="51" s="1"/>
  <c r="G294" i="51"/>
  <c r="AM293" i="51"/>
  <c r="AP293" i="51" s="1"/>
  <c r="AL293" i="51"/>
  <c r="AO293" i="51" s="1"/>
  <c r="AK291" i="51"/>
  <c r="AJ291" i="51"/>
  <c r="AI291" i="51"/>
  <c r="AH291" i="51"/>
  <c r="AG291" i="51"/>
  <c r="AF291" i="51"/>
  <c r="AE291" i="51"/>
  <c r="AD291" i="51"/>
  <c r="AC291" i="51"/>
  <c r="AB291" i="51"/>
  <c r="AA291" i="51"/>
  <c r="Z291" i="51"/>
  <c r="Y291" i="51"/>
  <c r="X291" i="51"/>
  <c r="W291" i="51"/>
  <c r="V291" i="51"/>
  <c r="U291" i="51"/>
  <c r="T291" i="51"/>
  <c r="S291" i="51"/>
  <c r="R291" i="51"/>
  <c r="Q291" i="51"/>
  <c r="P291" i="51"/>
  <c r="O291" i="51"/>
  <c r="N291" i="51"/>
  <c r="J291" i="51"/>
  <c r="I291" i="51"/>
  <c r="H291" i="51"/>
  <c r="G291" i="51"/>
  <c r="G292" i="51" s="1"/>
  <c r="AK289" i="51"/>
  <c r="AJ289" i="51"/>
  <c r="AI289" i="51"/>
  <c r="AH289" i="51"/>
  <c r="AG289" i="51"/>
  <c r="AF289" i="51"/>
  <c r="AE289" i="51"/>
  <c r="AD289" i="51"/>
  <c r="AC289" i="51"/>
  <c r="AB289" i="51"/>
  <c r="AA289" i="51"/>
  <c r="Z289" i="51"/>
  <c r="Y289" i="51"/>
  <c r="X289" i="51"/>
  <c r="W289" i="51"/>
  <c r="V289" i="51"/>
  <c r="U289" i="51"/>
  <c r="T289" i="51"/>
  <c r="S289" i="51"/>
  <c r="R289" i="51"/>
  <c r="O289" i="51"/>
  <c r="N289" i="51"/>
  <c r="J289" i="51"/>
  <c r="I289" i="51"/>
  <c r="H289" i="51"/>
  <c r="G289" i="51"/>
  <c r="G290" i="51" s="1"/>
  <c r="AK287" i="51"/>
  <c r="AJ287" i="51"/>
  <c r="AI287" i="51"/>
  <c r="AH287" i="51"/>
  <c r="AG287" i="51"/>
  <c r="AF287" i="51"/>
  <c r="AE287" i="51"/>
  <c r="AD287" i="51"/>
  <c r="AC287" i="51"/>
  <c r="AB287" i="51"/>
  <c r="AA287" i="51"/>
  <c r="Z287" i="51"/>
  <c r="Y287" i="51"/>
  <c r="X287" i="51"/>
  <c r="W287" i="51"/>
  <c r="V287" i="51"/>
  <c r="U287" i="51"/>
  <c r="T287" i="51"/>
  <c r="S287" i="51"/>
  <c r="R287" i="51"/>
  <c r="N287" i="51"/>
  <c r="J287" i="51"/>
  <c r="I287" i="51"/>
  <c r="H287" i="51"/>
  <c r="G287" i="51"/>
  <c r="G288" i="51" s="1"/>
  <c r="AK285" i="51"/>
  <c r="AJ285" i="51"/>
  <c r="AI285" i="51"/>
  <c r="AH285" i="51"/>
  <c r="AG285" i="51"/>
  <c r="AF285" i="51"/>
  <c r="AE285" i="51"/>
  <c r="AD285" i="51"/>
  <c r="AC285" i="51"/>
  <c r="AB285" i="51"/>
  <c r="AA285" i="51"/>
  <c r="Z285" i="51"/>
  <c r="Y285" i="51"/>
  <c r="X285" i="51"/>
  <c r="W285" i="51"/>
  <c r="V285" i="51"/>
  <c r="U285" i="51"/>
  <c r="T285" i="51"/>
  <c r="S285" i="51"/>
  <c r="R285" i="51"/>
  <c r="N285" i="51"/>
  <c r="J285" i="51"/>
  <c r="I285" i="51"/>
  <c r="H285" i="51"/>
  <c r="G285" i="51"/>
  <c r="G286" i="51" s="1"/>
  <c r="AK283" i="51"/>
  <c r="AJ283" i="51"/>
  <c r="AI283" i="51"/>
  <c r="AH283" i="51"/>
  <c r="AG283" i="51"/>
  <c r="AF283" i="51"/>
  <c r="AE283" i="51"/>
  <c r="AD283" i="51"/>
  <c r="AC283" i="51"/>
  <c r="AB283" i="51"/>
  <c r="AA283" i="51"/>
  <c r="Z283" i="51"/>
  <c r="Y283" i="51"/>
  <c r="X283" i="51"/>
  <c r="W283" i="51"/>
  <c r="V283" i="51"/>
  <c r="U283" i="51"/>
  <c r="T283" i="51"/>
  <c r="S283" i="51"/>
  <c r="R283" i="51"/>
  <c r="O283" i="51"/>
  <c r="N283" i="51"/>
  <c r="J283" i="51"/>
  <c r="I283" i="51"/>
  <c r="H283" i="51"/>
  <c r="G283" i="51"/>
  <c r="G284" i="51" s="1"/>
  <c r="AK281" i="51"/>
  <c r="AJ281" i="51"/>
  <c r="AI281" i="51"/>
  <c r="AH281" i="51"/>
  <c r="AG281" i="51"/>
  <c r="AF281" i="51"/>
  <c r="AE281" i="51"/>
  <c r="AD281" i="51"/>
  <c r="AC281" i="51"/>
  <c r="AB281" i="51"/>
  <c r="AA281" i="51"/>
  <c r="Z281" i="51"/>
  <c r="Y281" i="51"/>
  <c r="X281" i="51"/>
  <c r="W281" i="51"/>
  <c r="V281" i="51"/>
  <c r="U281" i="51"/>
  <c r="T281" i="51"/>
  <c r="S281" i="51"/>
  <c r="R281" i="51"/>
  <c r="Q281" i="51"/>
  <c r="N281" i="51"/>
  <c r="J281" i="51"/>
  <c r="I281" i="51"/>
  <c r="H281" i="51"/>
  <c r="G281" i="51"/>
  <c r="G282" i="51" s="1"/>
  <c r="AK279" i="51"/>
  <c r="AJ279" i="51"/>
  <c r="AI279" i="51"/>
  <c r="AH279" i="51"/>
  <c r="AG279" i="51"/>
  <c r="AF279" i="51"/>
  <c r="AE279" i="51"/>
  <c r="AD279" i="51"/>
  <c r="AC279" i="51"/>
  <c r="AB279" i="51"/>
  <c r="AA279" i="51"/>
  <c r="Z279" i="51"/>
  <c r="Y279" i="51"/>
  <c r="X279" i="51"/>
  <c r="W279" i="51"/>
  <c r="V279" i="51"/>
  <c r="U279" i="51"/>
  <c r="R279" i="51"/>
  <c r="P279" i="51"/>
  <c r="O279" i="51"/>
  <c r="N279" i="51"/>
  <c r="J279" i="51"/>
  <c r="I279" i="51"/>
  <c r="H279" i="51"/>
  <c r="G279" i="51"/>
  <c r="G280" i="51" s="1"/>
  <c r="AK277" i="51"/>
  <c r="AJ277" i="51"/>
  <c r="AI277" i="51"/>
  <c r="AH277" i="51"/>
  <c r="AG277" i="51"/>
  <c r="AF277" i="51"/>
  <c r="AE277" i="51"/>
  <c r="AD277" i="51"/>
  <c r="AC277" i="51"/>
  <c r="AB277" i="51"/>
  <c r="AA277" i="51"/>
  <c r="Z277" i="51"/>
  <c r="Y277" i="51"/>
  <c r="X277" i="51"/>
  <c r="W277" i="51"/>
  <c r="V277" i="51"/>
  <c r="U277" i="51"/>
  <c r="T277" i="51"/>
  <c r="S277" i="51"/>
  <c r="R277" i="51"/>
  <c r="N277" i="51"/>
  <c r="J277" i="51"/>
  <c r="I277" i="51"/>
  <c r="H277" i="51"/>
  <c r="G277" i="51"/>
  <c r="G278" i="51" s="1"/>
  <c r="AK275" i="51"/>
  <c r="AJ275" i="51"/>
  <c r="AI275" i="51"/>
  <c r="AH275" i="51"/>
  <c r="AG275" i="51"/>
  <c r="AF275" i="51"/>
  <c r="AE275" i="51"/>
  <c r="AD275" i="51"/>
  <c r="AC275" i="51"/>
  <c r="AB275" i="51"/>
  <c r="AA275" i="51"/>
  <c r="Z275" i="51"/>
  <c r="Y275" i="51"/>
  <c r="X275" i="51"/>
  <c r="W275" i="51"/>
  <c r="V275" i="51"/>
  <c r="U275" i="51"/>
  <c r="T275" i="51"/>
  <c r="S275" i="51"/>
  <c r="R275" i="51"/>
  <c r="P275" i="51"/>
  <c r="N275" i="51"/>
  <c r="J275" i="51"/>
  <c r="I275" i="51"/>
  <c r="H275" i="51"/>
  <c r="G275" i="51"/>
  <c r="G276" i="51" s="1"/>
  <c r="AK273" i="51"/>
  <c r="AJ273" i="51"/>
  <c r="AI273" i="51"/>
  <c r="AH273" i="51"/>
  <c r="AG273" i="51"/>
  <c r="AF273" i="51"/>
  <c r="AE273" i="51"/>
  <c r="AD273" i="51"/>
  <c r="AC273" i="51"/>
  <c r="AB273" i="51"/>
  <c r="AA273" i="51"/>
  <c r="Z273" i="51"/>
  <c r="Y273" i="51"/>
  <c r="X273" i="51"/>
  <c r="W273" i="51"/>
  <c r="V273" i="51"/>
  <c r="U273" i="51"/>
  <c r="T273" i="51"/>
  <c r="S273" i="51"/>
  <c r="R273" i="51"/>
  <c r="Q273" i="51"/>
  <c r="J273" i="51"/>
  <c r="I273" i="51"/>
  <c r="H273" i="51"/>
  <c r="G273" i="51"/>
  <c r="G274" i="51" s="1"/>
  <c r="AK271" i="51"/>
  <c r="AJ271" i="51"/>
  <c r="AI271" i="51"/>
  <c r="AH271" i="51"/>
  <c r="AG271" i="51"/>
  <c r="AF271" i="51"/>
  <c r="AE271" i="51"/>
  <c r="AD271" i="51"/>
  <c r="AC271" i="51"/>
  <c r="AB271" i="51"/>
  <c r="AA271" i="51"/>
  <c r="Z271" i="51"/>
  <c r="Y271" i="51"/>
  <c r="X271" i="51"/>
  <c r="W271" i="51"/>
  <c r="V271" i="51"/>
  <c r="U271" i="51"/>
  <c r="T271" i="51"/>
  <c r="S271" i="51"/>
  <c r="R271" i="51"/>
  <c r="Q271" i="51"/>
  <c r="O271" i="51"/>
  <c r="J271" i="51"/>
  <c r="I271" i="51"/>
  <c r="H271" i="51"/>
  <c r="G271" i="51"/>
  <c r="G272" i="51" s="1"/>
  <c r="AK269" i="51"/>
  <c r="AJ269" i="51"/>
  <c r="AI269" i="51"/>
  <c r="AH269" i="51"/>
  <c r="AG269" i="51"/>
  <c r="AF269" i="51"/>
  <c r="AE269" i="51"/>
  <c r="AD269" i="51"/>
  <c r="AC269" i="51"/>
  <c r="AB269" i="51"/>
  <c r="AA269" i="51"/>
  <c r="Z269" i="51"/>
  <c r="X269" i="51"/>
  <c r="W269" i="51"/>
  <c r="V269" i="51"/>
  <c r="U269" i="51"/>
  <c r="T269" i="51"/>
  <c r="S269" i="51"/>
  <c r="R269" i="51"/>
  <c r="Q269" i="51"/>
  <c r="O269" i="51"/>
  <c r="J269" i="51"/>
  <c r="I269" i="51"/>
  <c r="H269" i="51"/>
  <c r="G269" i="51"/>
  <c r="G270" i="51" s="1"/>
  <c r="H270" i="51" s="1"/>
  <c r="I270" i="51" s="1"/>
  <c r="J270" i="51" s="1"/>
  <c r="AP268" i="51"/>
  <c r="AK267" i="51"/>
  <c r="AJ267" i="51"/>
  <c r="AI267" i="51"/>
  <c r="AH267" i="51"/>
  <c r="AG267" i="51"/>
  <c r="AF267" i="51"/>
  <c r="AE267" i="51"/>
  <c r="AD267" i="51"/>
  <c r="AC267" i="51"/>
  <c r="AB267" i="51"/>
  <c r="AA267" i="51"/>
  <c r="Z267" i="51"/>
  <c r="Y267" i="51"/>
  <c r="X267" i="51"/>
  <c r="W267" i="51"/>
  <c r="V267" i="51"/>
  <c r="U267" i="51"/>
  <c r="T267" i="51"/>
  <c r="S267" i="51"/>
  <c r="R267" i="51"/>
  <c r="Q267" i="51"/>
  <c r="P267" i="51"/>
  <c r="O267" i="51"/>
  <c r="N267" i="51"/>
  <c r="J267" i="51"/>
  <c r="I267" i="51"/>
  <c r="H267" i="51"/>
  <c r="G267" i="51"/>
  <c r="G268" i="51" s="1"/>
  <c r="AP266" i="51"/>
  <c r="AO266" i="51"/>
  <c r="AJ265" i="51"/>
  <c r="AI265" i="51"/>
  <c r="AH265" i="51"/>
  <c r="AG265" i="51"/>
  <c r="AF265" i="51"/>
  <c r="AE265" i="51"/>
  <c r="AD265" i="51"/>
  <c r="AC265" i="51"/>
  <c r="AB265" i="51"/>
  <c r="AA265" i="51"/>
  <c r="Z265" i="51"/>
  <c r="Y265" i="51"/>
  <c r="X265" i="51"/>
  <c r="W265" i="51"/>
  <c r="V265" i="51"/>
  <c r="U265" i="51"/>
  <c r="T265" i="51"/>
  <c r="S265" i="51"/>
  <c r="R265" i="51"/>
  <c r="Q265" i="51"/>
  <c r="P265" i="51"/>
  <c r="O265" i="51"/>
  <c r="N265" i="51"/>
  <c r="I265" i="51"/>
  <c r="H265" i="51"/>
  <c r="G265" i="51"/>
  <c r="AJ263" i="51"/>
  <c r="AI263" i="51"/>
  <c r="AH263" i="51"/>
  <c r="AG263" i="51"/>
  <c r="AF263" i="51"/>
  <c r="AE263" i="51"/>
  <c r="AD263" i="51"/>
  <c r="AC263" i="51"/>
  <c r="AB263" i="51"/>
  <c r="AA263" i="51"/>
  <c r="Z263" i="51"/>
  <c r="Y263" i="51"/>
  <c r="X263" i="51"/>
  <c r="W263" i="51"/>
  <c r="V263" i="51"/>
  <c r="U263" i="51"/>
  <c r="T263" i="51"/>
  <c r="S263" i="51"/>
  <c r="R263" i="51"/>
  <c r="Q263" i="51"/>
  <c r="P263" i="51"/>
  <c r="O263" i="51"/>
  <c r="N263" i="51"/>
  <c r="J263" i="51"/>
  <c r="I263" i="51"/>
  <c r="H263" i="51"/>
  <c r="G263" i="51"/>
  <c r="G264" i="51" s="1"/>
  <c r="H264" i="51" s="1"/>
  <c r="AJ261" i="51"/>
  <c r="AI261" i="51"/>
  <c r="AH261" i="51"/>
  <c r="AG261" i="51"/>
  <c r="AF261" i="51"/>
  <c r="AE261" i="51"/>
  <c r="AD261" i="51"/>
  <c r="AC261" i="51"/>
  <c r="AB261" i="51"/>
  <c r="AA261" i="51"/>
  <c r="Z261" i="51"/>
  <c r="Y261" i="51"/>
  <c r="X261" i="51"/>
  <c r="W261" i="51"/>
  <c r="V261" i="51"/>
  <c r="U261" i="51"/>
  <c r="T261" i="51"/>
  <c r="S261" i="51"/>
  <c r="R261" i="51"/>
  <c r="Q261" i="51"/>
  <c r="P261" i="51"/>
  <c r="O261" i="51"/>
  <c r="N261" i="51"/>
  <c r="I261" i="51"/>
  <c r="H261" i="51"/>
  <c r="G261" i="51"/>
  <c r="G262" i="51" s="1"/>
  <c r="H262" i="51" s="1"/>
  <c r="AK259" i="51"/>
  <c r="AJ259" i="51"/>
  <c r="AI259" i="51"/>
  <c r="AH259" i="51"/>
  <c r="AG259" i="51"/>
  <c r="AF259" i="51"/>
  <c r="AE259" i="51"/>
  <c r="AD259" i="51"/>
  <c r="AC259" i="51"/>
  <c r="AB259" i="51"/>
  <c r="AA259" i="51"/>
  <c r="Z259" i="51"/>
  <c r="Y259" i="51"/>
  <c r="X259" i="51"/>
  <c r="W259" i="51"/>
  <c r="V259" i="51"/>
  <c r="U259" i="51"/>
  <c r="T259" i="51"/>
  <c r="S259" i="51"/>
  <c r="R259" i="51"/>
  <c r="Q259" i="51"/>
  <c r="P259" i="51"/>
  <c r="O259" i="51"/>
  <c r="N259" i="51"/>
  <c r="J259" i="51"/>
  <c r="I259" i="51"/>
  <c r="H259" i="51"/>
  <c r="G259" i="51"/>
  <c r="G260" i="51" s="1"/>
  <c r="AJ257" i="51"/>
  <c r="AI257" i="51"/>
  <c r="AH257" i="51"/>
  <c r="AG257" i="51"/>
  <c r="AF257" i="51"/>
  <c r="AE257" i="51"/>
  <c r="AD257" i="51"/>
  <c r="AC257" i="51"/>
  <c r="AB257" i="51"/>
  <c r="AA257" i="51"/>
  <c r="Z257" i="51"/>
  <c r="Y257" i="51"/>
  <c r="X257" i="51"/>
  <c r="W257" i="51"/>
  <c r="V257" i="51"/>
  <c r="U257" i="51"/>
  <c r="T257" i="51"/>
  <c r="S257" i="51"/>
  <c r="R257" i="51"/>
  <c r="Q257" i="51"/>
  <c r="P257" i="51"/>
  <c r="O257" i="51"/>
  <c r="N257" i="51"/>
  <c r="I257" i="51"/>
  <c r="H257" i="51"/>
  <c r="G257" i="51"/>
  <c r="G258" i="51" s="1"/>
  <c r="AK255" i="51"/>
  <c r="AJ255" i="51"/>
  <c r="AI255" i="51"/>
  <c r="AH255" i="51"/>
  <c r="AG255" i="51"/>
  <c r="AF255" i="51"/>
  <c r="AE255" i="51"/>
  <c r="AD255" i="51"/>
  <c r="AC255" i="51"/>
  <c r="AB255" i="51"/>
  <c r="AA255" i="51"/>
  <c r="Z255" i="51"/>
  <c r="Y255" i="51"/>
  <c r="X255" i="51"/>
  <c r="W255" i="51"/>
  <c r="V255" i="51"/>
  <c r="U255" i="51"/>
  <c r="T255" i="51"/>
  <c r="S255" i="51"/>
  <c r="R255" i="51"/>
  <c r="Q255" i="51"/>
  <c r="P255" i="51"/>
  <c r="O255" i="51"/>
  <c r="N255" i="51"/>
  <c r="J255" i="51"/>
  <c r="I255" i="51"/>
  <c r="H255" i="51"/>
  <c r="G255" i="51"/>
  <c r="G256" i="51" s="1"/>
  <c r="H256" i="51" s="1"/>
  <c r="AK253" i="51"/>
  <c r="AJ253" i="51"/>
  <c r="AI253" i="51"/>
  <c r="AH253" i="51"/>
  <c r="AG253" i="51"/>
  <c r="AF253" i="51"/>
  <c r="AE253" i="51"/>
  <c r="AD253" i="51"/>
  <c r="AC253" i="51"/>
  <c r="AB253" i="51"/>
  <c r="AA253" i="51"/>
  <c r="Z253" i="51"/>
  <c r="Y253" i="51"/>
  <c r="X253" i="51"/>
  <c r="W253" i="51"/>
  <c r="V253" i="51"/>
  <c r="U253" i="51"/>
  <c r="T253" i="51"/>
  <c r="S253" i="51"/>
  <c r="R253" i="51"/>
  <c r="Q253" i="51"/>
  <c r="P253" i="51"/>
  <c r="O253" i="51"/>
  <c r="N253" i="51"/>
  <c r="J253" i="51"/>
  <c r="I253" i="51"/>
  <c r="H253" i="51"/>
  <c r="G253" i="51"/>
  <c r="G254" i="51" s="1"/>
  <c r="AK251" i="51"/>
  <c r="AJ251" i="51"/>
  <c r="AI251" i="51"/>
  <c r="AH251" i="51"/>
  <c r="AG251" i="51"/>
  <c r="AF251" i="51"/>
  <c r="AE251" i="51"/>
  <c r="AD251" i="51"/>
  <c r="AC251" i="51"/>
  <c r="AB251" i="51"/>
  <c r="AA251" i="51"/>
  <c r="Z251" i="51"/>
  <c r="Y251" i="51"/>
  <c r="X251" i="51"/>
  <c r="W251" i="51"/>
  <c r="V251" i="51"/>
  <c r="U251" i="51"/>
  <c r="T251" i="51"/>
  <c r="S251" i="51"/>
  <c r="R251" i="51"/>
  <c r="Q251" i="51"/>
  <c r="P251" i="51"/>
  <c r="O251" i="51"/>
  <c r="N251" i="51"/>
  <c r="J251" i="51"/>
  <c r="I251" i="51"/>
  <c r="H251" i="51"/>
  <c r="G251" i="51"/>
  <c r="AK249" i="51"/>
  <c r="AJ249" i="51"/>
  <c r="AI249" i="51"/>
  <c r="AH249" i="51"/>
  <c r="AG249" i="51"/>
  <c r="AF249" i="51"/>
  <c r="AE249" i="51"/>
  <c r="AD249" i="51"/>
  <c r="AC249" i="51"/>
  <c r="AB249" i="51"/>
  <c r="AA249" i="51"/>
  <c r="Z249" i="51"/>
  <c r="Y249" i="51"/>
  <c r="X249" i="51"/>
  <c r="W249" i="51"/>
  <c r="V249" i="51"/>
  <c r="U249" i="51"/>
  <c r="T249" i="51"/>
  <c r="S249" i="51"/>
  <c r="R249" i="51"/>
  <c r="Q249" i="51"/>
  <c r="P249" i="51"/>
  <c r="O249" i="51"/>
  <c r="N249" i="51"/>
  <c r="J249" i="51"/>
  <c r="I249" i="51"/>
  <c r="H249" i="51"/>
  <c r="G249" i="51"/>
  <c r="G250" i="51" s="1"/>
  <c r="AK247" i="51"/>
  <c r="AJ247" i="51"/>
  <c r="AI247" i="51"/>
  <c r="AH247" i="51"/>
  <c r="AG247" i="51"/>
  <c r="AF247" i="51"/>
  <c r="AE247" i="51"/>
  <c r="AD247" i="51"/>
  <c r="AC247" i="51"/>
  <c r="AB247" i="51"/>
  <c r="AA247" i="51"/>
  <c r="Z247" i="51"/>
  <c r="Y247" i="51"/>
  <c r="X247" i="51"/>
  <c r="W247" i="51"/>
  <c r="V247" i="51"/>
  <c r="U247" i="51"/>
  <c r="T247" i="51"/>
  <c r="S247" i="51"/>
  <c r="R247" i="51"/>
  <c r="Q247" i="51"/>
  <c r="P247" i="51"/>
  <c r="O247" i="51"/>
  <c r="N247" i="51"/>
  <c r="J247" i="51"/>
  <c r="H247" i="51"/>
  <c r="G247" i="51"/>
  <c r="AK245" i="51"/>
  <c r="AJ245" i="51"/>
  <c r="AI245" i="51"/>
  <c r="AH245" i="51"/>
  <c r="AG245" i="51"/>
  <c r="AF245" i="51"/>
  <c r="AE245" i="51"/>
  <c r="AD245" i="51"/>
  <c r="AC245" i="51"/>
  <c r="AB245" i="51"/>
  <c r="AA245" i="51"/>
  <c r="Z245" i="51"/>
  <c r="Y245" i="51"/>
  <c r="X245" i="51"/>
  <c r="W245" i="51"/>
  <c r="V245" i="51"/>
  <c r="U245" i="51"/>
  <c r="T245" i="51"/>
  <c r="S245" i="51"/>
  <c r="R245" i="51"/>
  <c r="Q245" i="51"/>
  <c r="P245" i="51"/>
  <c r="O245" i="51"/>
  <c r="N245" i="51"/>
  <c r="J245" i="51"/>
  <c r="I245" i="51"/>
  <c r="H245" i="51"/>
  <c r="G245" i="51"/>
  <c r="G246" i="51" s="1"/>
  <c r="AK243" i="51"/>
  <c r="AJ243" i="51"/>
  <c r="AI243" i="51"/>
  <c r="AH243" i="51"/>
  <c r="AG243" i="51"/>
  <c r="AF243" i="51"/>
  <c r="AE243" i="51"/>
  <c r="AD243" i="51"/>
  <c r="AC243" i="51"/>
  <c r="AB243" i="51"/>
  <c r="AA243" i="51"/>
  <c r="Z243" i="51"/>
  <c r="Y243" i="51"/>
  <c r="X243" i="51"/>
  <c r="W243" i="51"/>
  <c r="V243" i="51"/>
  <c r="U243" i="51"/>
  <c r="T243" i="51"/>
  <c r="S243" i="51"/>
  <c r="R243" i="51"/>
  <c r="Q243" i="51"/>
  <c r="P243" i="51"/>
  <c r="O243" i="51"/>
  <c r="N243" i="51"/>
  <c r="J243" i="51"/>
  <c r="I243" i="51"/>
  <c r="H243" i="51"/>
  <c r="G243" i="51"/>
  <c r="G244" i="51" s="1"/>
  <c r="AK241" i="51"/>
  <c r="AJ241" i="51"/>
  <c r="AI241" i="51"/>
  <c r="AH241" i="51"/>
  <c r="AG241" i="51"/>
  <c r="AF241" i="51"/>
  <c r="AE241" i="51"/>
  <c r="AD241" i="51"/>
  <c r="AC241" i="51"/>
  <c r="AB241" i="51"/>
  <c r="AA241" i="51"/>
  <c r="Z241" i="51"/>
  <c r="Y241" i="51"/>
  <c r="X241" i="51"/>
  <c r="W241" i="51"/>
  <c r="V241" i="51"/>
  <c r="U241" i="51"/>
  <c r="T241" i="51"/>
  <c r="S241" i="51"/>
  <c r="R241" i="51"/>
  <c r="Q241" i="51"/>
  <c r="P241" i="51"/>
  <c r="O241" i="51"/>
  <c r="N241" i="51"/>
  <c r="G241" i="51"/>
  <c r="G242" i="51" s="1"/>
  <c r="AK239" i="51"/>
  <c r="AJ239" i="51"/>
  <c r="AI239" i="51"/>
  <c r="AH239" i="51"/>
  <c r="AG239" i="51"/>
  <c r="AF239" i="51"/>
  <c r="AE239" i="51"/>
  <c r="AD239" i="51"/>
  <c r="AC239" i="51"/>
  <c r="AB239" i="51"/>
  <c r="AA239" i="51"/>
  <c r="Z239" i="51"/>
  <c r="Y239" i="51"/>
  <c r="X239" i="51"/>
  <c r="W239" i="51"/>
  <c r="V239" i="51"/>
  <c r="U239" i="51"/>
  <c r="T239" i="51"/>
  <c r="S239" i="51"/>
  <c r="R239" i="51"/>
  <c r="Q239" i="51"/>
  <c r="P239" i="51"/>
  <c r="O239" i="51"/>
  <c r="N239" i="51"/>
  <c r="AK237" i="51"/>
  <c r="AJ237" i="51"/>
  <c r="AI237" i="51"/>
  <c r="AH237" i="51"/>
  <c r="AG237" i="51"/>
  <c r="AF237" i="51"/>
  <c r="AE237" i="51"/>
  <c r="AD237" i="51"/>
  <c r="AC237" i="51"/>
  <c r="AB237" i="51"/>
  <c r="AA237" i="51"/>
  <c r="Z237" i="51"/>
  <c r="Y237" i="51"/>
  <c r="X237" i="51"/>
  <c r="W237" i="51"/>
  <c r="V237" i="51"/>
  <c r="U237" i="51"/>
  <c r="T237" i="51"/>
  <c r="S237" i="51"/>
  <c r="R237" i="51"/>
  <c r="Q237" i="51"/>
  <c r="P237" i="51"/>
  <c r="O237" i="51"/>
  <c r="N237" i="51"/>
  <c r="J237" i="51"/>
  <c r="I237" i="51"/>
  <c r="H237" i="51"/>
  <c r="G237" i="51"/>
  <c r="G238" i="51" s="1"/>
  <c r="H238" i="51" s="1"/>
  <c r="AK235" i="51"/>
  <c r="AJ235" i="51"/>
  <c r="AJ315" i="51" s="1"/>
  <c r="AI235" i="51"/>
  <c r="AI315" i="51" s="1"/>
  <c r="AH235" i="51"/>
  <c r="AG235" i="51"/>
  <c r="AF235" i="51"/>
  <c r="AE235" i="51"/>
  <c r="AD235" i="51"/>
  <c r="AC235" i="51"/>
  <c r="AB235" i="51"/>
  <c r="AB315" i="51" s="1"/>
  <c r="AA235" i="51"/>
  <c r="AA315" i="51" s="1"/>
  <c r="Z235" i="51"/>
  <c r="Y235" i="51"/>
  <c r="X235" i="51"/>
  <c r="W235" i="51"/>
  <c r="W315" i="51" s="1"/>
  <c r="V235" i="51"/>
  <c r="U235" i="51"/>
  <c r="U315" i="51" s="1"/>
  <c r="T235" i="51"/>
  <c r="S235" i="51"/>
  <c r="R235" i="51"/>
  <c r="Q235" i="51"/>
  <c r="P235" i="51"/>
  <c r="O235" i="51"/>
  <c r="N235" i="51"/>
  <c r="N315" i="51" s="1"/>
  <c r="J235" i="51"/>
  <c r="I235" i="51"/>
  <c r="H235" i="51"/>
  <c r="H315" i="51" s="1"/>
  <c r="G235" i="51"/>
  <c r="G236" i="51" s="1"/>
  <c r="G234" i="51"/>
  <c r="H234" i="51" s="1"/>
  <c r="AJ231" i="51"/>
  <c r="AI231" i="51"/>
  <c r="AH231" i="51"/>
  <c r="AG231" i="51"/>
  <c r="AF231" i="51"/>
  <c r="AE231" i="51"/>
  <c r="AD231" i="51"/>
  <c r="AC231" i="51"/>
  <c r="AB231" i="51"/>
  <c r="AA231" i="51"/>
  <c r="Z231" i="51"/>
  <c r="Y231" i="51"/>
  <c r="X231" i="51"/>
  <c r="W231" i="51"/>
  <c r="V231" i="51"/>
  <c r="U231" i="51"/>
  <c r="T231" i="51"/>
  <c r="S231" i="51"/>
  <c r="R231" i="51"/>
  <c r="Q231" i="51"/>
  <c r="P231" i="51"/>
  <c r="O231" i="51"/>
  <c r="N231" i="51"/>
  <c r="J231" i="51"/>
  <c r="I231" i="51"/>
  <c r="H231" i="51"/>
  <c r="G231" i="51"/>
  <c r="G232" i="51" s="1"/>
  <c r="I230" i="51"/>
  <c r="J230" i="51" s="1"/>
  <c r="N230" i="51" s="1"/>
  <c r="O230" i="51" s="1"/>
  <c r="P230" i="51" s="1"/>
  <c r="Q230" i="51" s="1"/>
  <c r="R230" i="51" s="1"/>
  <c r="S230" i="51" s="1"/>
  <c r="T230" i="51" s="1"/>
  <c r="U230" i="51" s="1"/>
  <c r="V230" i="51" s="1"/>
  <c r="W230" i="51" s="1"/>
  <c r="X230" i="51" s="1"/>
  <c r="Y230" i="51" s="1"/>
  <c r="Z230" i="51" s="1"/>
  <c r="AA230" i="51" s="1"/>
  <c r="AB230" i="51" s="1"/>
  <c r="AC230" i="51" s="1"/>
  <c r="AD230" i="51" s="1"/>
  <c r="AE230" i="51" s="1"/>
  <c r="AF230" i="51" s="1"/>
  <c r="AG230" i="51" s="1"/>
  <c r="AH230" i="51" s="1"/>
  <c r="AI230" i="51" s="1"/>
  <c r="AJ230" i="51" s="1"/>
  <c r="AK230" i="51" s="1"/>
  <c r="AP228" i="51"/>
  <c r="F227" i="51"/>
  <c r="G227" i="51" s="1"/>
  <c r="AP226" i="51"/>
  <c r="AO226" i="51"/>
  <c r="AK223" i="51"/>
  <c r="AJ223" i="51"/>
  <c r="AI223" i="51"/>
  <c r="AH223" i="51"/>
  <c r="AG223" i="51"/>
  <c r="AF223" i="51"/>
  <c r="AE223" i="51"/>
  <c r="AD223" i="51"/>
  <c r="AC223" i="51"/>
  <c r="AB223" i="51"/>
  <c r="AA223" i="51"/>
  <c r="Z223" i="51"/>
  <c r="Y223" i="51"/>
  <c r="X223" i="51"/>
  <c r="W223" i="51"/>
  <c r="V223" i="51"/>
  <c r="U223" i="51"/>
  <c r="T223" i="51"/>
  <c r="S223" i="51"/>
  <c r="R223" i="51"/>
  <c r="N223" i="51"/>
  <c r="J223" i="51"/>
  <c r="I223" i="51"/>
  <c r="G224" i="51"/>
  <c r="AK221" i="51"/>
  <c r="AJ221" i="51"/>
  <c r="AI221" i="51"/>
  <c r="AH221" i="51"/>
  <c r="AG221" i="51"/>
  <c r="AF221" i="51"/>
  <c r="AE221" i="51"/>
  <c r="AC221" i="51"/>
  <c r="AB221" i="51"/>
  <c r="AA221" i="51"/>
  <c r="Z221" i="51"/>
  <c r="Y221" i="51"/>
  <c r="X221" i="51"/>
  <c r="W221" i="51"/>
  <c r="U221" i="51"/>
  <c r="R221" i="51"/>
  <c r="Q221" i="51"/>
  <c r="P221" i="51"/>
  <c r="N221" i="51"/>
  <c r="I221" i="51"/>
  <c r="H221" i="51"/>
  <c r="G221" i="51"/>
  <c r="G222" i="51" s="1"/>
  <c r="AK219" i="51"/>
  <c r="AJ219" i="51"/>
  <c r="AI219" i="51"/>
  <c r="AH219" i="51"/>
  <c r="AG219" i="51"/>
  <c r="AF219" i="51"/>
  <c r="AE219" i="51"/>
  <c r="AD219" i="51"/>
  <c r="AC219" i="51"/>
  <c r="AB219" i="51"/>
  <c r="AA219" i="51"/>
  <c r="Z219" i="51"/>
  <c r="Y219" i="51"/>
  <c r="X219" i="51"/>
  <c r="W219" i="51"/>
  <c r="V219" i="51"/>
  <c r="U219" i="51"/>
  <c r="T219" i="51"/>
  <c r="S219" i="51"/>
  <c r="R219" i="51"/>
  <c r="Q219" i="51"/>
  <c r="P219" i="51"/>
  <c r="O219" i="51"/>
  <c r="N219" i="51"/>
  <c r="H219" i="51"/>
  <c r="G219" i="51"/>
  <c r="G220" i="51" s="1"/>
  <c r="AK217" i="51"/>
  <c r="AJ217" i="51"/>
  <c r="AI217" i="51"/>
  <c r="AH217" i="51"/>
  <c r="AG217" i="51"/>
  <c r="AF217" i="51"/>
  <c r="AE217" i="51"/>
  <c r="AD217" i="51"/>
  <c r="AC217" i="51"/>
  <c r="AB217" i="51"/>
  <c r="AA217" i="51"/>
  <c r="Z217" i="51"/>
  <c r="Y217" i="51"/>
  <c r="X217" i="51"/>
  <c r="W217" i="51"/>
  <c r="V217" i="51"/>
  <c r="U217" i="51"/>
  <c r="R217" i="51"/>
  <c r="Q217" i="51"/>
  <c r="P217" i="51"/>
  <c r="O217" i="51"/>
  <c r="N217" i="51"/>
  <c r="G217" i="51"/>
  <c r="G218" i="51" s="1"/>
  <c r="AK215" i="51"/>
  <c r="AJ215" i="51"/>
  <c r="AI215" i="51"/>
  <c r="AH215" i="51"/>
  <c r="AG215" i="51"/>
  <c r="AF215" i="51"/>
  <c r="AE215" i="51"/>
  <c r="AD215" i="51"/>
  <c r="AC215" i="51"/>
  <c r="AB215" i="51"/>
  <c r="AA215" i="51"/>
  <c r="Z215" i="51"/>
  <c r="Y215" i="51"/>
  <c r="X215" i="51"/>
  <c r="W215" i="51"/>
  <c r="V215" i="51"/>
  <c r="U215" i="51"/>
  <c r="T215" i="51"/>
  <c r="S215" i="51"/>
  <c r="R215" i="51"/>
  <c r="Q215" i="51"/>
  <c r="P215" i="51"/>
  <c r="O215" i="51"/>
  <c r="N215" i="51"/>
  <c r="J215" i="51"/>
  <c r="I215" i="51"/>
  <c r="H215" i="51"/>
  <c r="G215" i="51"/>
  <c r="G216" i="51" s="1"/>
  <c r="H216" i="51" s="1"/>
  <c r="F215" i="51"/>
  <c r="F213" i="51"/>
  <c r="AJ211" i="51"/>
  <c r="AI211" i="51"/>
  <c r="AH211" i="51"/>
  <c r="AG211" i="51"/>
  <c r="AF211" i="51"/>
  <c r="AE211" i="51"/>
  <c r="AD211" i="51"/>
  <c r="AC211" i="51"/>
  <c r="AB211" i="51"/>
  <c r="AA211" i="51"/>
  <c r="Z211" i="51"/>
  <c r="Y211" i="51"/>
  <c r="X211" i="51"/>
  <c r="W211" i="51"/>
  <c r="V211" i="51"/>
  <c r="U211" i="51"/>
  <c r="T211" i="51"/>
  <c r="S211" i="51"/>
  <c r="R211" i="51"/>
  <c r="Q211" i="51"/>
  <c r="F211" i="51"/>
  <c r="AK209" i="51"/>
  <c r="AJ209" i="51"/>
  <c r="AI209" i="51"/>
  <c r="AH209" i="51"/>
  <c r="AG209" i="51"/>
  <c r="AF209" i="51"/>
  <c r="AE209" i="51"/>
  <c r="AD209" i="51"/>
  <c r="AC209" i="51"/>
  <c r="AB209" i="51"/>
  <c r="AA209" i="51"/>
  <c r="Z209" i="51"/>
  <c r="Y209" i="51"/>
  <c r="X209" i="51"/>
  <c r="W209" i="51"/>
  <c r="V209" i="51"/>
  <c r="U209" i="51"/>
  <c r="T209" i="51"/>
  <c r="S209" i="51"/>
  <c r="R209" i="51"/>
  <c r="Q209" i="51"/>
  <c r="P209" i="51"/>
  <c r="O209" i="51"/>
  <c r="N209" i="51"/>
  <c r="J209" i="51"/>
  <c r="G209" i="51"/>
  <c r="G208" i="51"/>
  <c r="AK207" i="51"/>
  <c r="AJ207" i="51"/>
  <c r="AI207" i="51"/>
  <c r="AH207" i="51"/>
  <c r="AG207" i="51"/>
  <c r="AF207" i="51"/>
  <c r="AE207" i="51"/>
  <c r="AD207" i="51"/>
  <c r="AC207" i="51"/>
  <c r="AB207" i="51"/>
  <c r="AA207" i="51"/>
  <c r="Z207" i="51"/>
  <c r="Y207" i="51"/>
  <c r="X207" i="51"/>
  <c r="W207" i="51"/>
  <c r="V207" i="51"/>
  <c r="U207" i="51"/>
  <c r="T207" i="51"/>
  <c r="S207" i="51"/>
  <c r="R207" i="51"/>
  <c r="Q207" i="51"/>
  <c r="P207" i="51"/>
  <c r="O207" i="51"/>
  <c r="N207" i="51"/>
  <c r="G207" i="51"/>
  <c r="AK205" i="51"/>
  <c r="AJ205" i="51"/>
  <c r="AI205" i="51"/>
  <c r="AH205" i="51"/>
  <c r="AG205" i="51"/>
  <c r="AF205" i="51"/>
  <c r="AE205" i="51"/>
  <c r="AD205" i="51"/>
  <c r="AC205" i="51"/>
  <c r="AB205" i="51"/>
  <c r="AA205" i="51"/>
  <c r="Z205" i="51"/>
  <c r="Y205" i="51"/>
  <c r="X205" i="51"/>
  <c r="W205" i="51"/>
  <c r="V205" i="51"/>
  <c r="U205" i="51"/>
  <c r="T205" i="51"/>
  <c r="S205" i="51"/>
  <c r="R205" i="51"/>
  <c r="Q205" i="51"/>
  <c r="P205" i="51"/>
  <c r="O205" i="51"/>
  <c r="N205" i="51"/>
  <c r="I205" i="51"/>
  <c r="G205" i="51"/>
  <c r="G206" i="51" s="1"/>
  <c r="AK203" i="51"/>
  <c r="AJ203" i="51"/>
  <c r="AI203" i="51"/>
  <c r="AH203" i="51"/>
  <c r="AG203" i="51"/>
  <c r="AF203" i="51"/>
  <c r="AE203" i="51"/>
  <c r="AD203" i="51"/>
  <c r="AC203" i="51"/>
  <c r="AB203" i="51"/>
  <c r="AA203" i="51"/>
  <c r="Z203" i="51"/>
  <c r="Y203" i="51"/>
  <c r="X203" i="51"/>
  <c r="W203" i="51"/>
  <c r="V203" i="51"/>
  <c r="U203" i="51"/>
  <c r="T203" i="51"/>
  <c r="S203" i="51"/>
  <c r="R203" i="51"/>
  <c r="Q203" i="51"/>
  <c r="P203" i="51"/>
  <c r="O203" i="51"/>
  <c r="N203" i="51"/>
  <c r="J203" i="51"/>
  <c r="I203" i="51"/>
  <c r="H203" i="51"/>
  <c r="G203" i="51"/>
  <c r="G204" i="51" s="1"/>
  <c r="H204" i="51" s="1"/>
  <c r="F203" i="51"/>
  <c r="G202" i="51"/>
  <c r="H202" i="51" s="1"/>
  <c r="I202" i="51" s="1"/>
  <c r="AK201" i="51"/>
  <c r="AJ201" i="51"/>
  <c r="AI201" i="51"/>
  <c r="AH201" i="51"/>
  <c r="AG201" i="51"/>
  <c r="AF201" i="51"/>
  <c r="AE201" i="51"/>
  <c r="AD201" i="51"/>
  <c r="AC201" i="51"/>
  <c r="AB201" i="51"/>
  <c r="AA201" i="51"/>
  <c r="Z201" i="51"/>
  <c r="Y201" i="51"/>
  <c r="X201" i="51"/>
  <c r="W201" i="51"/>
  <c r="V201" i="51"/>
  <c r="U201" i="51"/>
  <c r="T201" i="51"/>
  <c r="S201" i="51"/>
  <c r="R201" i="51"/>
  <c r="Q201" i="51"/>
  <c r="P201" i="51"/>
  <c r="O201" i="51"/>
  <c r="N201" i="51"/>
  <c r="J201" i="51"/>
  <c r="I201" i="51"/>
  <c r="H201" i="51"/>
  <c r="G201" i="51"/>
  <c r="F201" i="51"/>
  <c r="AK199" i="51"/>
  <c r="AJ199" i="51"/>
  <c r="AI199" i="51"/>
  <c r="AH199" i="51"/>
  <c r="AG199" i="51"/>
  <c r="AF199" i="51"/>
  <c r="AE199" i="51"/>
  <c r="AD199" i="51"/>
  <c r="AC199" i="51"/>
  <c r="AB199" i="51"/>
  <c r="AA199" i="51"/>
  <c r="Z199" i="51"/>
  <c r="Y199" i="51"/>
  <c r="X199" i="51"/>
  <c r="W199" i="51"/>
  <c r="V199" i="51"/>
  <c r="U199" i="51"/>
  <c r="T199" i="51"/>
  <c r="S199" i="51"/>
  <c r="R199" i="51"/>
  <c r="Q199" i="51"/>
  <c r="P199" i="51"/>
  <c r="O199" i="51"/>
  <c r="N199" i="51"/>
  <c r="J199" i="51"/>
  <c r="I199" i="51"/>
  <c r="H199" i="51"/>
  <c r="G199" i="51"/>
  <c r="G200" i="51" s="1"/>
  <c r="F199" i="51"/>
  <c r="AK197" i="51"/>
  <c r="AJ197" i="51"/>
  <c r="AI197" i="51"/>
  <c r="AH197" i="51"/>
  <c r="AG197" i="51"/>
  <c r="AF197" i="51"/>
  <c r="AE197" i="51"/>
  <c r="AD197" i="51"/>
  <c r="AC197" i="51"/>
  <c r="AB197" i="51"/>
  <c r="AA197" i="51"/>
  <c r="Z197" i="51"/>
  <c r="Y197" i="51"/>
  <c r="X197" i="51"/>
  <c r="W197" i="51"/>
  <c r="V197" i="51"/>
  <c r="U197" i="51"/>
  <c r="T197" i="51"/>
  <c r="S197" i="51"/>
  <c r="R197" i="51"/>
  <c r="Q197" i="51"/>
  <c r="P197" i="51"/>
  <c r="O197" i="51"/>
  <c r="N197" i="51"/>
  <c r="I197" i="51"/>
  <c r="G197" i="51"/>
  <c r="G198" i="51" s="1"/>
  <c r="AK195" i="51"/>
  <c r="AJ195" i="51"/>
  <c r="AI195" i="51"/>
  <c r="AH195" i="51"/>
  <c r="AG195" i="51"/>
  <c r="AF195" i="51"/>
  <c r="AE195" i="51"/>
  <c r="AD195" i="51"/>
  <c r="AC195" i="51"/>
  <c r="AB195" i="51"/>
  <c r="AA195" i="51"/>
  <c r="Z195" i="51"/>
  <c r="Y195" i="51"/>
  <c r="X195" i="51"/>
  <c r="W195" i="51"/>
  <c r="V195" i="51"/>
  <c r="U195" i="51"/>
  <c r="T195" i="51"/>
  <c r="S195" i="51"/>
  <c r="R195" i="51"/>
  <c r="Q195" i="51"/>
  <c r="P195" i="51"/>
  <c r="O195" i="51"/>
  <c r="N195" i="51"/>
  <c r="I195" i="51"/>
  <c r="G195" i="51"/>
  <c r="AK193" i="51"/>
  <c r="AJ193" i="51"/>
  <c r="AI193" i="51"/>
  <c r="AH193" i="51"/>
  <c r="AG193" i="51"/>
  <c r="AF193" i="51"/>
  <c r="AE193" i="51"/>
  <c r="AD193" i="51"/>
  <c r="AC193" i="51"/>
  <c r="AB193" i="51"/>
  <c r="AA193" i="51"/>
  <c r="Z193" i="51"/>
  <c r="Y193" i="51"/>
  <c r="X193" i="51"/>
  <c r="W193" i="51"/>
  <c r="V193" i="51"/>
  <c r="U193" i="51"/>
  <c r="T193" i="51"/>
  <c r="S193" i="51"/>
  <c r="R193" i="51"/>
  <c r="Q193" i="51"/>
  <c r="P193" i="51"/>
  <c r="O193" i="51"/>
  <c r="N193" i="51"/>
  <c r="I193" i="51"/>
  <c r="H193" i="51"/>
  <c r="G193" i="51"/>
  <c r="G194" i="51" s="1"/>
  <c r="AK191" i="51"/>
  <c r="AJ191" i="51"/>
  <c r="AI191" i="51"/>
  <c r="AH191" i="51"/>
  <c r="AG191" i="51"/>
  <c r="AF191" i="51"/>
  <c r="AE191" i="51"/>
  <c r="AD191" i="51"/>
  <c r="AC191" i="51"/>
  <c r="AB191" i="51"/>
  <c r="AA191" i="51"/>
  <c r="Z191" i="51"/>
  <c r="Y191" i="51"/>
  <c r="X191" i="51"/>
  <c r="W191" i="51"/>
  <c r="V191" i="51"/>
  <c r="U191" i="51"/>
  <c r="T191" i="51"/>
  <c r="S191" i="51"/>
  <c r="Q191" i="51"/>
  <c r="P191" i="51"/>
  <c r="O191" i="51"/>
  <c r="N191" i="51"/>
  <c r="J191" i="51"/>
  <c r="I191" i="51"/>
  <c r="H191" i="51"/>
  <c r="G191" i="51"/>
  <c r="G192" i="51" s="1"/>
  <c r="AK189" i="51"/>
  <c r="AJ189" i="51"/>
  <c r="AI189" i="51"/>
  <c r="AH189" i="51"/>
  <c r="AG189" i="51"/>
  <c r="AF189" i="51"/>
  <c r="AE189" i="51"/>
  <c r="AD189" i="51"/>
  <c r="AC189" i="51"/>
  <c r="AB189" i="51"/>
  <c r="AA189" i="51"/>
  <c r="Z189" i="51"/>
  <c r="W189" i="51"/>
  <c r="V189" i="51"/>
  <c r="U189" i="51"/>
  <c r="T189" i="51"/>
  <c r="S189" i="51"/>
  <c r="P189" i="51"/>
  <c r="O189" i="51"/>
  <c r="N189" i="51"/>
  <c r="J189" i="51"/>
  <c r="I189" i="51"/>
  <c r="H189" i="51"/>
  <c r="G189" i="51"/>
  <c r="G190" i="51" s="1"/>
  <c r="AK187" i="51"/>
  <c r="AJ187" i="51"/>
  <c r="AI187" i="51"/>
  <c r="AH187" i="51"/>
  <c r="AG187" i="51"/>
  <c r="AF187" i="51"/>
  <c r="AE187" i="51"/>
  <c r="AD187" i="51"/>
  <c r="AC187" i="51"/>
  <c r="AB187" i="51"/>
  <c r="AA187" i="51"/>
  <c r="Z187" i="51"/>
  <c r="Y187" i="51"/>
  <c r="X187" i="51"/>
  <c r="W187" i="51"/>
  <c r="V187" i="51"/>
  <c r="U187" i="51"/>
  <c r="T187" i="51"/>
  <c r="S187" i="51"/>
  <c r="R187" i="51"/>
  <c r="P187" i="51"/>
  <c r="N187" i="51"/>
  <c r="J187" i="51"/>
  <c r="I187" i="51"/>
  <c r="H187" i="51"/>
  <c r="G187" i="51"/>
  <c r="G188" i="51" s="1"/>
  <c r="AK185" i="51"/>
  <c r="AJ185" i="51"/>
  <c r="AI185" i="51"/>
  <c r="AH185" i="51"/>
  <c r="AG185" i="51"/>
  <c r="AF185" i="51"/>
  <c r="AE185" i="51"/>
  <c r="AD185" i="51"/>
  <c r="AC185" i="51"/>
  <c r="AB185" i="51"/>
  <c r="AA185" i="51"/>
  <c r="Z185" i="51"/>
  <c r="Y185" i="51"/>
  <c r="X185" i="51"/>
  <c r="W185" i="51"/>
  <c r="V185" i="51"/>
  <c r="U185" i="51"/>
  <c r="T185" i="51"/>
  <c r="S185" i="51"/>
  <c r="R185" i="51"/>
  <c r="Q185" i="51"/>
  <c r="P185" i="51"/>
  <c r="N185" i="51"/>
  <c r="J185" i="51"/>
  <c r="I185" i="51"/>
  <c r="H185" i="51"/>
  <c r="G185" i="51"/>
  <c r="G186" i="51" s="1"/>
  <c r="AK183" i="51"/>
  <c r="AJ183" i="51"/>
  <c r="AI183" i="51"/>
  <c r="AH183" i="51"/>
  <c r="AG183" i="51"/>
  <c r="AF183" i="51"/>
  <c r="AE183" i="51"/>
  <c r="AD183" i="51"/>
  <c r="AC183" i="51"/>
  <c r="AB183" i="51"/>
  <c r="AA183" i="51"/>
  <c r="Z183" i="51"/>
  <c r="Y183" i="51"/>
  <c r="X183" i="51"/>
  <c r="W183" i="51"/>
  <c r="V183" i="51"/>
  <c r="U183" i="51"/>
  <c r="T183" i="51"/>
  <c r="S183" i="51"/>
  <c r="R183" i="51"/>
  <c r="Q183" i="51"/>
  <c r="P183" i="51"/>
  <c r="O183" i="51"/>
  <c r="N183" i="51"/>
  <c r="I183" i="51"/>
  <c r="H183" i="51"/>
  <c r="G183" i="51"/>
  <c r="G184" i="51" s="1"/>
  <c r="AK181" i="51"/>
  <c r="AJ181" i="51"/>
  <c r="AI181" i="51"/>
  <c r="AH181" i="51"/>
  <c r="AG181" i="51"/>
  <c r="AF181" i="51"/>
  <c r="AE181" i="51"/>
  <c r="AD181" i="51"/>
  <c r="AC181" i="51"/>
  <c r="AB181" i="51"/>
  <c r="AA181" i="51"/>
  <c r="Z181" i="51"/>
  <c r="Y181" i="51"/>
  <c r="X181" i="51"/>
  <c r="W181" i="51"/>
  <c r="V181" i="51"/>
  <c r="U181" i="51"/>
  <c r="T181" i="51"/>
  <c r="S181" i="51"/>
  <c r="R181" i="51"/>
  <c r="Q181" i="51"/>
  <c r="P181" i="51"/>
  <c r="O181" i="51"/>
  <c r="N181" i="51"/>
  <c r="I181" i="51"/>
  <c r="H181" i="51"/>
  <c r="G181" i="51"/>
  <c r="G182" i="51" s="1"/>
  <c r="AK179" i="51"/>
  <c r="AJ179" i="51"/>
  <c r="AI179" i="51"/>
  <c r="AH179" i="51"/>
  <c r="AG179" i="51"/>
  <c r="AF179" i="51"/>
  <c r="AD179" i="51"/>
  <c r="AC179" i="51"/>
  <c r="AB179" i="51"/>
  <c r="AA179" i="51"/>
  <c r="Z179" i="51"/>
  <c r="Y179" i="51"/>
  <c r="X179" i="51"/>
  <c r="W179" i="51"/>
  <c r="V179" i="51"/>
  <c r="U179" i="51"/>
  <c r="T179" i="51"/>
  <c r="S179" i="51"/>
  <c r="Q179" i="51"/>
  <c r="P179" i="51"/>
  <c r="O179" i="51"/>
  <c r="N179" i="51"/>
  <c r="J179" i="51"/>
  <c r="I179" i="51"/>
  <c r="H179" i="51"/>
  <c r="G179" i="51"/>
  <c r="AK177" i="51"/>
  <c r="AJ177" i="51"/>
  <c r="AI177" i="51"/>
  <c r="AD177" i="51"/>
  <c r="AC177" i="51"/>
  <c r="AB177" i="51"/>
  <c r="AA177" i="51"/>
  <c r="W177" i="51"/>
  <c r="U177" i="51"/>
  <c r="P177" i="51"/>
  <c r="O177" i="51"/>
  <c r="N177" i="51"/>
  <c r="J177" i="51"/>
  <c r="I177" i="51"/>
  <c r="H177" i="51"/>
  <c r="G177" i="51"/>
  <c r="G178" i="51" s="1"/>
  <c r="AK175" i="51"/>
  <c r="AJ175" i="51"/>
  <c r="AI175" i="51"/>
  <c r="AH175" i="51"/>
  <c r="AF175" i="51"/>
  <c r="AE175" i="51"/>
  <c r="AA175" i="51"/>
  <c r="Z175" i="51"/>
  <c r="Y175" i="51"/>
  <c r="X175" i="51"/>
  <c r="W175" i="51"/>
  <c r="R175" i="51"/>
  <c r="Q175" i="51"/>
  <c r="P175" i="51"/>
  <c r="O175" i="51"/>
  <c r="N175" i="51"/>
  <c r="J175" i="51"/>
  <c r="I175" i="51"/>
  <c r="H175" i="51"/>
  <c r="G175" i="51"/>
  <c r="G176" i="51" s="1"/>
  <c r="AK173" i="51"/>
  <c r="AI173" i="51"/>
  <c r="AE173" i="51"/>
  <c r="Y173" i="51"/>
  <c r="W173" i="51"/>
  <c r="V173" i="51"/>
  <c r="T173" i="51"/>
  <c r="S173" i="51"/>
  <c r="R173" i="51"/>
  <c r="Q173" i="51"/>
  <c r="P173" i="51"/>
  <c r="O173" i="51"/>
  <c r="N173" i="51"/>
  <c r="J173" i="51"/>
  <c r="I173" i="51"/>
  <c r="H173" i="51"/>
  <c r="G173" i="51"/>
  <c r="G174" i="51" s="1"/>
  <c r="AK171" i="51"/>
  <c r="AJ171" i="51"/>
  <c r="AI171" i="51"/>
  <c r="AG171" i="51"/>
  <c r="AF171" i="51"/>
  <c r="AC171" i="51"/>
  <c r="AB171" i="51"/>
  <c r="Y171" i="51"/>
  <c r="X171" i="51"/>
  <c r="W171" i="51"/>
  <c r="V171" i="51"/>
  <c r="T171" i="51"/>
  <c r="S171" i="51"/>
  <c r="R171" i="51"/>
  <c r="Q171" i="51"/>
  <c r="P171" i="51"/>
  <c r="O171" i="51"/>
  <c r="N171" i="51"/>
  <c r="J171" i="51"/>
  <c r="I171" i="51"/>
  <c r="H171" i="51"/>
  <c r="G171" i="51"/>
  <c r="G172" i="51" s="1"/>
  <c r="AK169" i="51"/>
  <c r="AJ169" i="51"/>
  <c r="AI169" i="51"/>
  <c r="AG169" i="51"/>
  <c r="AC169" i="51"/>
  <c r="AA169" i="51"/>
  <c r="Y169" i="51"/>
  <c r="X169" i="51"/>
  <c r="S169" i="51"/>
  <c r="R169" i="51"/>
  <c r="Q169" i="51"/>
  <c r="P169" i="51"/>
  <c r="O169" i="51"/>
  <c r="N169" i="51"/>
  <c r="J169" i="51"/>
  <c r="I169" i="51"/>
  <c r="H169" i="51"/>
  <c r="G169" i="51"/>
  <c r="AP168" i="51"/>
  <c r="H168" i="51"/>
  <c r="I168" i="51" s="1"/>
  <c r="G168" i="51"/>
  <c r="AL167" i="51"/>
  <c r="AO167" i="51" s="1"/>
  <c r="AP166" i="51"/>
  <c r="AO166" i="51"/>
  <c r="G166" i="51"/>
  <c r="H166" i="51" s="1"/>
  <c r="I166" i="51" s="1"/>
  <c r="J166" i="51" s="1"/>
  <c r="N166" i="51" s="1"/>
  <c r="O166" i="51" s="1"/>
  <c r="P166" i="51" s="1"/>
  <c r="Q166" i="51" s="1"/>
  <c r="R166" i="51" s="1"/>
  <c r="S166" i="51" s="1"/>
  <c r="T166" i="51" s="1"/>
  <c r="U166" i="51" s="1"/>
  <c r="V166" i="51" s="1"/>
  <c r="W166" i="51" s="1"/>
  <c r="X166" i="51" s="1"/>
  <c r="Y166" i="51" s="1"/>
  <c r="Z166" i="51" s="1"/>
  <c r="AA166" i="51" s="1"/>
  <c r="AB166" i="51" s="1"/>
  <c r="AC166" i="51" s="1"/>
  <c r="AD166" i="51" s="1"/>
  <c r="AE166" i="51" s="1"/>
  <c r="AF166" i="51" s="1"/>
  <c r="AG166" i="51" s="1"/>
  <c r="AH166" i="51" s="1"/>
  <c r="AI166" i="51" s="1"/>
  <c r="AJ166" i="51" s="1"/>
  <c r="AK166" i="51" s="1"/>
  <c r="AL165" i="51"/>
  <c r="AO165" i="51" s="1"/>
  <c r="H164" i="51"/>
  <c r="I164" i="51" s="1"/>
  <c r="J164" i="51" s="1"/>
  <c r="N164" i="51" s="1"/>
  <c r="O164" i="51" s="1"/>
  <c r="P164" i="51" s="1"/>
  <c r="Q164" i="51" s="1"/>
  <c r="R164" i="51" s="1"/>
  <c r="S164" i="51" s="1"/>
  <c r="T164" i="51" s="1"/>
  <c r="U164" i="51" s="1"/>
  <c r="V164" i="51" s="1"/>
  <c r="W164" i="51" s="1"/>
  <c r="X164" i="51" s="1"/>
  <c r="Y164" i="51" s="1"/>
  <c r="Z164" i="51" s="1"/>
  <c r="AA164" i="51" s="1"/>
  <c r="AB164" i="51" s="1"/>
  <c r="AC164" i="51" s="1"/>
  <c r="AD164" i="51" s="1"/>
  <c r="AE164" i="51" s="1"/>
  <c r="AF164" i="51" s="1"/>
  <c r="AG164" i="51" s="1"/>
  <c r="AH164" i="51" s="1"/>
  <c r="AI164" i="51" s="1"/>
  <c r="AJ164" i="51" s="1"/>
  <c r="AK164" i="51" s="1"/>
  <c r="G164" i="51"/>
  <c r="AL163" i="51"/>
  <c r="AO163" i="51" s="1"/>
  <c r="G161" i="51"/>
  <c r="G162" i="51" s="1"/>
  <c r="H162" i="51" s="1"/>
  <c r="I162" i="51" s="1"/>
  <c r="J162" i="51" s="1"/>
  <c r="N162" i="51" s="1"/>
  <c r="O162" i="51" s="1"/>
  <c r="P162" i="51" s="1"/>
  <c r="Q162" i="51" s="1"/>
  <c r="R162" i="51" s="1"/>
  <c r="S162" i="51" s="1"/>
  <c r="T162" i="51" s="1"/>
  <c r="U162" i="51" s="1"/>
  <c r="V162" i="51" s="1"/>
  <c r="W162" i="51" s="1"/>
  <c r="X162" i="51" s="1"/>
  <c r="Y162" i="51" s="1"/>
  <c r="Z162" i="51" s="1"/>
  <c r="AA162" i="51" s="1"/>
  <c r="AB162" i="51" s="1"/>
  <c r="AC162" i="51" s="1"/>
  <c r="AD162" i="51" s="1"/>
  <c r="AE162" i="51" s="1"/>
  <c r="AF162" i="51" s="1"/>
  <c r="AG162" i="51" s="1"/>
  <c r="AH162" i="51" s="1"/>
  <c r="AI162" i="51" s="1"/>
  <c r="AJ162" i="51" s="1"/>
  <c r="G160" i="51"/>
  <c r="H160" i="51" s="1"/>
  <c r="I160" i="51" s="1"/>
  <c r="J160" i="51" s="1"/>
  <c r="N160" i="51" s="1"/>
  <c r="O160" i="51" s="1"/>
  <c r="P160" i="51" s="1"/>
  <c r="Q160" i="51" s="1"/>
  <c r="R160" i="51" s="1"/>
  <c r="S160" i="51" s="1"/>
  <c r="T160" i="51" s="1"/>
  <c r="U160" i="51" s="1"/>
  <c r="V160" i="51" s="1"/>
  <c r="W160" i="51" s="1"/>
  <c r="X160" i="51" s="1"/>
  <c r="Y160" i="51" s="1"/>
  <c r="Z160" i="51" s="1"/>
  <c r="AA160" i="51" s="1"/>
  <c r="AB160" i="51" s="1"/>
  <c r="AC160" i="51" s="1"/>
  <c r="AD160" i="51" s="1"/>
  <c r="AE160" i="51" s="1"/>
  <c r="AF160" i="51" s="1"/>
  <c r="AG160" i="51" s="1"/>
  <c r="AH160" i="51" s="1"/>
  <c r="AI160" i="51" s="1"/>
  <c r="AJ160" i="51" s="1"/>
  <c r="G158" i="51"/>
  <c r="H158" i="51" s="1"/>
  <c r="I158" i="51" s="1"/>
  <c r="J158" i="51" s="1"/>
  <c r="N158" i="51" s="1"/>
  <c r="O158" i="51" s="1"/>
  <c r="P158" i="51" s="1"/>
  <c r="Q158" i="51" s="1"/>
  <c r="R158" i="51" s="1"/>
  <c r="S158" i="51" s="1"/>
  <c r="T158" i="51" s="1"/>
  <c r="U158" i="51" s="1"/>
  <c r="V158" i="51" s="1"/>
  <c r="W158" i="51" s="1"/>
  <c r="X158" i="51" s="1"/>
  <c r="Y158" i="51" s="1"/>
  <c r="Z158" i="51" s="1"/>
  <c r="AA158" i="51" s="1"/>
  <c r="AB158" i="51" s="1"/>
  <c r="AC158" i="51" s="1"/>
  <c r="AD158" i="51" s="1"/>
  <c r="AE158" i="51" s="1"/>
  <c r="AF158" i="51" s="1"/>
  <c r="AG158" i="51" s="1"/>
  <c r="AH158" i="51" s="1"/>
  <c r="AI158" i="51" s="1"/>
  <c r="AJ158" i="51" s="1"/>
  <c r="AO157" i="51"/>
  <c r="AL157" i="51"/>
  <c r="AM157" i="51" s="1"/>
  <c r="AP157" i="51" s="1"/>
  <c r="G156" i="51"/>
  <c r="H156" i="51" s="1"/>
  <c r="I156" i="51" s="1"/>
  <c r="J156" i="51" s="1"/>
  <c r="N156" i="51" s="1"/>
  <c r="O156" i="51" s="1"/>
  <c r="P156" i="51" s="1"/>
  <c r="Q156" i="51" s="1"/>
  <c r="R156" i="51" s="1"/>
  <c r="S156" i="51" s="1"/>
  <c r="T156" i="51" s="1"/>
  <c r="U156" i="51" s="1"/>
  <c r="V156" i="51" s="1"/>
  <c r="W156" i="51" s="1"/>
  <c r="X156" i="51" s="1"/>
  <c r="Y156" i="51" s="1"/>
  <c r="Z156" i="51" s="1"/>
  <c r="AA156" i="51" s="1"/>
  <c r="AB156" i="51" s="1"/>
  <c r="AC156" i="51" s="1"/>
  <c r="AD156" i="51" s="1"/>
  <c r="AE156" i="51" s="1"/>
  <c r="AF156" i="51" s="1"/>
  <c r="AG156" i="51" s="1"/>
  <c r="AH156" i="51" s="1"/>
  <c r="AI156" i="51" s="1"/>
  <c r="AJ156" i="51" s="1"/>
  <c r="AL155" i="51"/>
  <c r="AO155" i="51" s="1"/>
  <c r="G154" i="51"/>
  <c r="H154" i="51" s="1"/>
  <c r="I154" i="51" s="1"/>
  <c r="J154" i="51" s="1"/>
  <c r="N154" i="51" s="1"/>
  <c r="O154" i="51" s="1"/>
  <c r="P154" i="51" s="1"/>
  <c r="Q154" i="51" s="1"/>
  <c r="R154" i="51" s="1"/>
  <c r="S154" i="51" s="1"/>
  <c r="T154" i="51" s="1"/>
  <c r="U154" i="51" s="1"/>
  <c r="V154" i="51" s="1"/>
  <c r="W154" i="51" s="1"/>
  <c r="X154" i="51" s="1"/>
  <c r="Y154" i="51" s="1"/>
  <c r="Z154" i="51" s="1"/>
  <c r="AA154" i="51" s="1"/>
  <c r="AB154" i="51" s="1"/>
  <c r="AC154" i="51" s="1"/>
  <c r="AD154" i="51" s="1"/>
  <c r="AE154" i="51" s="1"/>
  <c r="AF154" i="51" s="1"/>
  <c r="AG154" i="51" s="1"/>
  <c r="AH154" i="51" s="1"/>
  <c r="AI154" i="51" s="1"/>
  <c r="AJ154" i="51" s="1"/>
  <c r="AO153" i="51"/>
  <c r="AL153" i="51"/>
  <c r="AM153" i="51" s="1"/>
  <c r="AP153" i="51" s="1"/>
  <c r="AL151" i="51"/>
  <c r="AM151" i="51" s="1"/>
  <c r="AP151" i="51" s="1"/>
  <c r="AL127" i="51"/>
  <c r="AO127" i="51" s="1"/>
  <c r="AL115" i="51"/>
  <c r="AO115" i="51" s="1"/>
  <c r="AL113" i="51"/>
  <c r="AL111" i="51"/>
  <c r="AO111" i="51" s="1"/>
  <c r="AL109" i="51"/>
  <c r="AM109" i="51" s="1"/>
  <c r="AP109" i="51" s="1"/>
  <c r="AL107" i="51"/>
  <c r="AL105" i="51"/>
  <c r="AM105" i="51" s="1"/>
  <c r="AP105" i="51" s="1"/>
  <c r="AL103" i="51"/>
  <c r="AL101" i="51"/>
  <c r="AM101" i="51" s="1"/>
  <c r="AP101" i="51" s="1"/>
  <c r="AL97" i="51"/>
  <c r="AL95" i="51"/>
  <c r="AO95" i="51" s="1"/>
  <c r="F79" i="51"/>
  <c r="F75" i="51"/>
  <c r="F73" i="51"/>
  <c r="F231" i="51" s="1"/>
  <c r="AL67" i="51"/>
  <c r="AO67" i="51" s="1"/>
  <c r="AL55" i="51"/>
  <c r="AO55" i="51" s="1"/>
  <c r="AL53" i="51"/>
  <c r="I213" i="51"/>
  <c r="H213" i="51"/>
  <c r="G213" i="51"/>
  <c r="G214" i="51" s="1"/>
  <c r="AL51" i="51"/>
  <c r="AO51" i="51" s="1"/>
  <c r="G211" i="51"/>
  <c r="AL42" i="51"/>
  <c r="AL40" i="51"/>
  <c r="AM40" i="51" s="1"/>
  <c r="AP40" i="51" s="1"/>
  <c r="H6" i="51"/>
  <c r="I6" i="51" s="1"/>
  <c r="J6" i="51" s="1"/>
  <c r="K6" i="51" s="1"/>
  <c r="L6" i="51" s="1"/>
  <c r="M6" i="51" s="1"/>
  <c r="N6" i="51" s="1"/>
  <c r="O6" i="51" s="1"/>
  <c r="P6" i="51" s="1"/>
  <c r="Q6" i="51" s="1"/>
  <c r="R6" i="51" s="1"/>
  <c r="S6" i="51" s="1"/>
  <c r="T6" i="51" s="1"/>
  <c r="U6" i="51" s="1"/>
  <c r="V6" i="51" s="1"/>
  <c r="W6" i="51" s="1"/>
  <c r="X6" i="51" s="1"/>
  <c r="Y6" i="51" s="1"/>
  <c r="Z6" i="51" s="1"/>
  <c r="AA6" i="51" s="1"/>
  <c r="AB6" i="51" s="1"/>
  <c r="AC6" i="51" s="1"/>
  <c r="AD6" i="51" s="1"/>
  <c r="AE6" i="51" s="1"/>
  <c r="AF6" i="51" s="1"/>
  <c r="AG6" i="51" s="1"/>
  <c r="I3" i="51"/>
  <c r="AM223" i="54" l="1"/>
  <c r="AP223" i="54" s="1"/>
  <c r="AO223" i="54"/>
  <c r="N212" i="56"/>
  <c r="Q316" i="54"/>
  <c r="R316" i="54" s="1"/>
  <c r="X217" i="54"/>
  <c r="X218" i="54" s="1"/>
  <c r="Y218" i="54" s="1"/>
  <c r="AF190" i="54"/>
  <c r="AG190" i="54" s="1"/>
  <c r="AH190" i="54" s="1"/>
  <c r="AI190" i="54" s="1"/>
  <c r="AJ190" i="54" s="1"/>
  <c r="AK190" i="54" s="1"/>
  <c r="AF177" i="54"/>
  <c r="AO195" i="54"/>
  <c r="AM195" i="54"/>
  <c r="AP195" i="54" s="1"/>
  <c r="AF196" i="54"/>
  <c r="AG196" i="54" s="1"/>
  <c r="AH196" i="54" s="1"/>
  <c r="AI196" i="54" s="1"/>
  <c r="AJ196" i="54" s="1"/>
  <c r="AK196" i="54" s="1"/>
  <c r="Q242" i="54"/>
  <c r="R242" i="54" s="1"/>
  <c r="L316" i="53"/>
  <c r="S221" i="52"/>
  <c r="S315" i="52" s="1"/>
  <c r="AO205" i="54"/>
  <c r="AM205" i="54"/>
  <c r="AP205" i="54" s="1"/>
  <c r="AM46" i="54"/>
  <c r="AP46" i="54" s="1"/>
  <c r="AO46" i="54"/>
  <c r="Y178" i="54"/>
  <c r="S222" i="54"/>
  <c r="T222" i="54" s="1"/>
  <c r="S185" i="54"/>
  <c r="T286" i="52"/>
  <c r="U286" i="52" s="1"/>
  <c r="V286" i="52" s="1"/>
  <c r="W286" i="52" s="1"/>
  <c r="X286" i="52" s="1"/>
  <c r="Y286" i="52" s="1"/>
  <c r="T188" i="52"/>
  <c r="U188" i="52" s="1"/>
  <c r="V188" i="52" s="1"/>
  <c r="W188" i="52" s="1"/>
  <c r="X188" i="52" s="1"/>
  <c r="Y188" i="52" s="1"/>
  <c r="AK276" i="52"/>
  <c r="Z171" i="54"/>
  <c r="AK315" i="51"/>
  <c r="G180" i="51"/>
  <c r="H180" i="51" s="1"/>
  <c r="I180" i="51" s="1"/>
  <c r="J180" i="51" s="1"/>
  <c r="N180" i="51" s="1"/>
  <c r="O180" i="51" s="1"/>
  <c r="P180" i="51" s="1"/>
  <c r="Q180" i="51" s="1"/>
  <c r="G315" i="51"/>
  <c r="G316" i="51" s="1"/>
  <c r="Q315" i="53"/>
  <c r="M313" i="53"/>
  <c r="M314" i="53" s="1"/>
  <c r="N314" i="53" s="1"/>
  <c r="O314" i="53" s="1"/>
  <c r="P314" i="53" s="1"/>
  <c r="AM167" i="51"/>
  <c r="AP167" i="51" s="1"/>
  <c r="AL307" i="51"/>
  <c r="L306" i="51"/>
  <c r="M306" i="51" s="1"/>
  <c r="AL305" i="51"/>
  <c r="H200" i="51"/>
  <c r="I200" i="51" s="1"/>
  <c r="J200" i="51" s="1"/>
  <c r="H232" i="51"/>
  <c r="I232" i="51" s="1"/>
  <c r="J232" i="51" s="1"/>
  <c r="N232" i="51" s="1"/>
  <c r="O232" i="51" s="1"/>
  <c r="P232" i="51" s="1"/>
  <c r="Q232" i="51" s="1"/>
  <c r="R232" i="51" s="1"/>
  <c r="S232" i="51" s="1"/>
  <c r="T232" i="51" s="1"/>
  <c r="U232" i="51" s="1"/>
  <c r="V232" i="51" s="1"/>
  <c r="W232" i="51" s="1"/>
  <c r="X232" i="51" s="1"/>
  <c r="Y232" i="51" s="1"/>
  <c r="Z232" i="51" s="1"/>
  <c r="AA232" i="51" s="1"/>
  <c r="AB232" i="51" s="1"/>
  <c r="AC232" i="51" s="1"/>
  <c r="AD232" i="51" s="1"/>
  <c r="AE232" i="51" s="1"/>
  <c r="AF232" i="51" s="1"/>
  <c r="AG232" i="51" s="1"/>
  <c r="AH232" i="51" s="1"/>
  <c r="AI232" i="51" s="1"/>
  <c r="AJ232" i="51" s="1"/>
  <c r="I264" i="51"/>
  <c r="J264" i="51" s="1"/>
  <c r="I216" i="51"/>
  <c r="J216" i="51" s="1"/>
  <c r="N216" i="51" s="1"/>
  <c r="O216" i="51" s="1"/>
  <c r="P216" i="51" s="1"/>
  <c r="Q216" i="51" s="1"/>
  <c r="R216" i="51" s="1"/>
  <c r="S216" i="51" s="1"/>
  <c r="T216" i="51" s="1"/>
  <c r="U216" i="51" s="1"/>
  <c r="V216" i="51" s="1"/>
  <c r="W216" i="51" s="1"/>
  <c r="X216" i="51" s="1"/>
  <c r="Y216" i="51" s="1"/>
  <c r="Z216" i="51" s="1"/>
  <c r="AA216" i="51" s="1"/>
  <c r="AB216" i="51" s="1"/>
  <c r="AC216" i="51" s="1"/>
  <c r="AD216" i="51" s="1"/>
  <c r="AE216" i="51" s="1"/>
  <c r="AF216" i="51" s="1"/>
  <c r="AG216" i="51" s="1"/>
  <c r="AH216" i="51" s="1"/>
  <c r="AI216" i="51" s="1"/>
  <c r="AJ216" i="51" s="1"/>
  <c r="AK216" i="51" s="1"/>
  <c r="H218" i="51"/>
  <c r="I217" i="51" s="1"/>
  <c r="H254" i="51"/>
  <c r="I254" i="51" s="1"/>
  <c r="J254" i="51" s="1"/>
  <c r="H192" i="51"/>
  <c r="I192" i="51" s="1"/>
  <c r="J192" i="51" s="1"/>
  <c r="N192" i="51" s="1"/>
  <c r="O192" i="51" s="1"/>
  <c r="P192" i="51" s="1"/>
  <c r="Q192" i="51" s="1"/>
  <c r="H280" i="51"/>
  <c r="I280" i="51" s="1"/>
  <c r="J280" i="51" s="1"/>
  <c r="N280" i="51" s="1"/>
  <c r="O280" i="51" s="1"/>
  <c r="P280" i="51" s="1"/>
  <c r="I262" i="51"/>
  <c r="J262" i="51" s="1"/>
  <c r="I204" i="51"/>
  <c r="J204" i="51" s="1"/>
  <c r="N204" i="51" s="1"/>
  <c r="O204" i="51" s="1"/>
  <c r="P204" i="51" s="1"/>
  <c r="Q204" i="51" s="1"/>
  <c r="R204" i="51" s="1"/>
  <c r="S204" i="51" s="1"/>
  <c r="T204" i="51" s="1"/>
  <c r="U204" i="51" s="1"/>
  <c r="V204" i="51" s="1"/>
  <c r="W204" i="51" s="1"/>
  <c r="X204" i="51" s="1"/>
  <c r="Y204" i="51" s="1"/>
  <c r="Z204" i="51" s="1"/>
  <c r="AA204" i="51" s="1"/>
  <c r="AB204" i="51" s="1"/>
  <c r="AC204" i="51" s="1"/>
  <c r="AD204" i="51" s="1"/>
  <c r="AE204" i="51" s="1"/>
  <c r="AF204" i="51" s="1"/>
  <c r="AG204" i="51" s="1"/>
  <c r="AH204" i="51" s="1"/>
  <c r="AI204" i="51" s="1"/>
  <c r="AJ204" i="51" s="1"/>
  <c r="AK204" i="51" s="1"/>
  <c r="AL203" i="51" s="1"/>
  <c r="H174" i="51"/>
  <c r="I174" i="51" s="1"/>
  <c r="J174" i="51" s="1"/>
  <c r="N174" i="51" s="1"/>
  <c r="O174" i="51" s="1"/>
  <c r="P174" i="51" s="1"/>
  <c r="Q174" i="51" s="1"/>
  <c r="R174" i="51" s="1"/>
  <c r="S174" i="51" s="1"/>
  <c r="T174" i="51" s="1"/>
  <c r="I234" i="51"/>
  <c r="J234" i="51" s="1"/>
  <c r="N234" i="51" s="1"/>
  <c r="O234" i="51" s="1"/>
  <c r="P234" i="51" s="1"/>
  <c r="Q234" i="51" s="1"/>
  <c r="R234" i="51" s="1"/>
  <c r="S234" i="51" s="1"/>
  <c r="T234" i="51" s="1"/>
  <c r="U234" i="51" s="1"/>
  <c r="V234" i="51" s="1"/>
  <c r="W234" i="51" s="1"/>
  <c r="X234" i="51" s="1"/>
  <c r="Y234" i="51" s="1"/>
  <c r="Z234" i="51" s="1"/>
  <c r="AA234" i="51" s="1"/>
  <c r="AB234" i="51" s="1"/>
  <c r="AC234" i="51" s="1"/>
  <c r="AD234" i="51" s="1"/>
  <c r="AE234" i="51" s="1"/>
  <c r="AF234" i="51" s="1"/>
  <c r="AG234" i="51" s="1"/>
  <c r="AH234" i="51" s="1"/>
  <c r="AI234" i="51" s="1"/>
  <c r="AJ234" i="51" s="1"/>
  <c r="AK234" i="51" s="1"/>
  <c r="H246" i="51"/>
  <c r="H260" i="51"/>
  <c r="I260" i="51" s="1"/>
  <c r="J260" i="51" s="1"/>
  <c r="N260" i="51" s="1"/>
  <c r="O260" i="51" s="1"/>
  <c r="P260" i="51" s="1"/>
  <c r="Q260" i="51" s="1"/>
  <c r="R260" i="51" s="1"/>
  <c r="S260" i="51" s="1"/>
  <c r="T260" i="51" s="1"/>
  <c r="U260" i="51" s="1"/>
  <c r="V260" i="51" s="1"/>
  <c r="W260" i="51" s="1"/>
  <c r="X260" i="51" s="1"/>
  <c r="Y260" i="51" s="1"/>
  <c r="Z260" i="51" s="1"/>
  <c r="AA260" i="51" s="1"/>
  <c r="AB260" i="51" s="1"/>
  <c r="AC260" i="51" s="1"/>
  <c r="AD260" i="51" s="1"/>
  <c r="AE260" i="51" s="1"/>
  <c r="AF260" i="51" s="1"/>
  <c r="AG260" i="51" s="1"/>
  <c r="AH260" i="51" s="1"/>
  <c r="AI260" i="51" s="1"/>
  <c r="AJ260" i="51" s="1"/>
  <c r="AK260" i="51" s="1"/>
  <c r="H188" i="51"/>
  <c r="I188" i="51" s="1"/>
  <c r="J188" i="51" s="1"/>
  <c r="K188" i="51" s="1"/>
  <c r="L188" i="51" s="1"/>
  <c r="M188" i="51" s="1"/>
  <c r="AL215" i="51"/>
  <c r="AM215" i="51" s="1"/>
  <c r="AP215" i="51" s="1"/>
  <c r="H286" i="51"/>
  <c r="I286" i="51" s="1"/>
  <c r="J286" i="51" s="1"/>
  <c r="N286" i="51" s="1"/>
  <c r="H272" i="51"/>
  <c r="I272" i="51" s="1"/>
  <c r="J272" i="51" s="1"/>
  <c r="AM51" i="51"/>
  <c r="AP51" i="51" s="1"/>
  <c r="N200" i="51"/>
  <c r="O200" i="51" s="1"/>
  <c r="P200" i="51" s="1"/>
  <c r="Q200" i="51" s="1"/>
  <c r="R200" i="51" s="1"/>
  <c r="S200" i="51" s="1"/>
  <c r="T200" i="51" s="1"/>
  <c r="U200" i="51" s="1"/>
  <c r="V200" i="51" s="1"/>
  <c r="W200" i="51" s="1"/>
  <c r="X200" i="51" s="1"/>
  <c r="Y200" i="51" s="1"/>
  <c r="Z200" i="51" s="1"/>
  <c r="AA200" i="51" s="1"/>
  <c r="AB200" i="51" s="1"/>
  <c r="AC200" i="51" s="1"/>
  <c r="AD200" i="51" s="1"/>
  <c r="AE200" i="51" s="1"/>
  <c r="AF200" i="51" s="1"/>
  <c r="AG200" i="51" s="1"/>
  <c r="AH200" i="51" s="1"/>
  <c r="AI200" i="51" s="1"/>
  <c r="AJ200" i="51" s="1"/>
  <c r="AK200" i="51" s="1"/>
  <c r="N264" i="51"/>
  <c r="O264" i="51" s="1"/>
  <c r="P264" i="51" s="1"/>
  <c r="Q264" i="51" s="1"/>
  <c r="R264" i="51" s="1"/>
  <c r="S264" i="51" s="1"/>
  <c r="T264" i="51" s="1"/>
  <c r="U264" i="51" s="1"/>
  <c r="V264" i="51" s="1"/>
  <c r="W264" i="51" s="1"/>
  <c r="X264" i="51" s="1"/>
  <c r="Y264" i="51" s="1"/>
  <c r="Z264" i="51" s="1"/>
  <c r="AA264" i="51" s="1"/>
  <c r="AB264" i="51" s="1"/>
  <c r="AC264" i="51" s="1"/>
  <c r="AD264" i="51" s="1"/>
  <c r="AE264" i="51" s="1"/>
  <c r="AF264" i="51" s="1"/>
  <c r="AG264" i="51" s="1"/>
  <c r="AH264" i="51" s="1"/>
  <c r="AI264" i="51" s="1"/>
  <c r="AJ264" i="51" s="1"/>
  <c r="N254" i="51"/>
  <c r="O254" i="51" s="1"/>
  <c r="P254" i="51" s="1"/>
  <c r="Q254" i="51" s="1"/>
  <c r="R254" i="51" s="1"/>
  <c r="S254" i="51" s="1"/>
  <c r="T254" i="51" s="1"/>
  <c r="U254" i="51" s="1"/>
  <c r="V254" i="51" s="1"/>
  <c r="W254" i="51" s="1"/>
  <c r="X254" i="51" s="1"/>
  <c r="Y254" i="51" s="1"/>
  <c r="Z254" i="51" s="1"/>
  <c r="AA254" i="51" s="1"/>
  <c r="AB254" i="51" s="1"/>
  <c r="AC254" i="51" s="1"/>
  <c r="AD254" i="51" s="1"/>
  <c r="AE254" i="51" s="1"/>
  <c r="AF254" i="51" s="1"/>
  <c r="AG254" i="51" s="1"/>
  <c r="AH254" i="51" s="1"/>
  <c r="AI254" i="51" s="1"/>
  <c r="AJ254" i="51" s="1"/>
  <c r="AK254" i="51" s="1"/>
  <c r="AL253" i="51" s="1"/>
  <c r="AO253" i="51" s="1"/>
  <c r="I256" i="51"/>
  <c r="J256" i="51" s="1"/>
  <c r="N256" i="51" s="1"/>
  <c r="O256" i="51" s="1"/>
  <c r="P256" i="51" s="1"/>
  <c r="Q256" i="51" s="1"/>
  <c r="R256" i="51" s="1"/>
  <c r="S256" i="51" s="1"/>
  <c r="T256" i="51" s="1"/>
  <c r="U256" i="51" s="1"/>
  <c r="V256" i="51" s="1"/>
  <c r="W256" i="51" s="1"/>
  <c r="X256" i="51" s="1"/>
  <c r="Y256" i="51" s="1"/>
  <c r="Z256" i="51" s="1"/>
  <c r="AA256" i="51" s="1"/>
  <c r="AB256" i="51" s="1"/>
  <c r="AC256" i="51" s="1"/>
  <c r="AD256" i="51" s="1"/>
  <c r="AE256" i="51" s="1"/>
  <c r="AF256" i="51" s="1"/>
  <c r="AG256" i="51" s="1"/>
  <c r="AH256" i="51" s="1"/>
  <c r="AI256" i="51" s="1"/>
  <c r="AJ256" i="51" s="1"/>
  <c r="AK256" i="51" s="1"/>
  <c r="N306" i="51"/>
  <c r="O306" i="51" s="1"/>
  <c r="P306" i="51" s="1"/>
  <c r="Q306" i="51" s="1"/>
  <c r="R306" i="51" s="1"/>
  <c r="S306" i="51" s="1"/>
  <c r="T306" i="51" s="1"/>
  <c r="U306" i="51" s="1"/>
  <c r="V306" i="51" s="1"/>
  <c r="W306" i="51" s="1"/>
  <c r="X306" i="51" s="1"/>
  <c r="Y306" i="51" s="1"/>
  <c r="Z306" i="51" s="1"/>
  <c r="AA306" i="51" s="1"/>
  <c r="AB306" i="51" s="1"/>
  <c r="AC306" i="51" s="1"/>
  <c r="AD306" i="51" s="1"/>
  <c r="AE306" i="51" s="1"/>
  <c r="AF306" i="51" s="1"/>
  <c r="AG306" i="51" s="1"/>
  <c r="AH306" i="51" s="1"/>
  <c r="AI306" i="51" s="1"/>
  <c r="AJ306" i="51" s="1"/>
  <c r="AK306" i="51" s="1"/>
  <c r="AM111" i="51"/>
  <c r="AP111" i="51" s="1"/>
  <c r="AK6" i="51"/>
  <c r="AH6" i="51"/>
  <c r="AI6" i="51" s="1"/>
  <c r="AJ6" i="51" s="1"/>
  <c r="AO40" i="51"/>
  <c r="AO105" i="51"/>
  <c r="AM163" i="51"/>
  <c r="AP163" i="51" s="1"/>
  <c r="AL201" i="51"/>
  <c r="AO201" i="51" s="1"/>
  <c r="AL251" i="51"/>
  <c r="AO251" i="51" s="1"/>
  <c r="AM295" i="51"/>
  <c r="AP295" i="51" s="1"/>
  <c r="AL255" i="51"/>
  <c r="AM255" i="51" s="1"/>
  <c r="AP255" i="51" s="1"/>
  <c r="AL267" i="51"/>
  <c r="AM267" i="51" s="1"/>
  <c r="AP267" i="51" s="1"/>
  <c r="W313" i="53"/>
  <c r="AE222" i="53"/>
  <c r="AF222" i="53" s="1"/>
  <c r="AG222" i="53" s="1"/>
  <c r="AH222" i="53" s="1"/>
  <c r="AI222" i="53" s="1"/>
  <c r="AJ222" i="53" s="1"/>
  <c r="AK222" i="53" s="1"/>
  <c r="N316" i="52"/>
  <c r="O316" i="52" s="1"/>
  <c r="P316" i="52" s="1"/>
  <c r="Q316" i="52" s="1"/>
  <c r="R316" i="52" s="1"/>
  <c r="S316" i="52" s="1"/>
  <c r="Q186" i="52"/>
  <c r="R186" i="52" s="1"/>
  <c r="S186" i="52" s="1"/>
  <c r="T186" i="52" s="1"/>
  <c r="U186" i="52" s="1"/>
  <c r="V186" i="52" s="1"/>
  <c r="W186" i="52" s="1"/>
  <c r="X186" i="52" s="1"/>
  <c r="Y186" i="52" s="1"/>
  <c r="H211" i="51"/>
  <c r="I218" i="51"/>
  <c r="H198" i="51"/>
  <c r="I198" i="51" s="1"/>
  <c r="H222" i="51"/>
  <c r="I222" i="51" s="1"/>
  <c r="H208" i="51"/>
  <c r="H186" i="51"/>
  <c r="I186" i="51" s="1"/>
  <c r="J186" i="51" s="1"/>
  <c r="H178" i="51"/>
  <c r="I178" i="51" s="1"/>
  <c r="J178" i="51" s="1"/>
  <c r="N178" i="51" s="1"/>
  <c r="O178" i="51" s="1"/>
  <c r="P178" i="51" s="1"/>
  <c r="H172" i="51"/>
  <c r="I172" i="51" s="1"/>
  <c r="J172" i="51" s="1"/>
  <c r="N172" i="51" s="1"/>
  <c r="O172" i="51" s="1"/>
  <c r="P172" i="51" s="1"/>
  <c r="Q172" i="51" s="1"/>
  <c r="R172" i="51" s="1"/>
  <c r="S172" i="51" s="1"/>
  <c r="T172" i="51" s="1"/>
  <c r="AH13" i="48"/>
  <c r="AI13" i="48" s="1"/>
  <c r="AJ13" i="48" s="1"/>
  <c r="AK13" i="48" s="1"/>
  <c r="AE16" i="48"/>
  <c r="AE177" i="48" s="1"/>
  <c r="AE178" i="48" s="1"/>
  <c r="AF178" i="48" s="1"/>
  <c r="AG178" i="48" s="1"/>
  <c r="AH178" i="48" s="1"/>
  <c r="AI178" i="48" s="1"/>
  <c r="AJ178" i="48" s="1"/>
  <c r="AK178" i="48" s="1"/>
  <c r="S213" i="48"/>
  <c r="S214" i="48" s="1"/>
  <c r="T52" i="48"/>
  <c r="AF8" i="48"/>
  <c r="AF169" i="48" s="1"/>
  <c r="AF170" i="48" s="1"/>
  <c r="AG62" i="48"/>
  <c r="AH62" i="48" s="1"/>
  <c r="AI62" i="48" s="1"/>
  <c r="AJ62" i="48" s="1"/>
  <c r="AK62" i="48" s="1"/>
  <c r="H290" i="51"/>
  <c r="I290" i="51" s="1"/>
  <c r="J290" i="51" s="1"/>
  <c r="N290" i="51" s="1"/>
  <c r="O290" i="51" s="1"/>
  <c r="P290" i="51" s="1"/>
  <c r="Q289" i="51" s="1"/>
  <c r="H288" i="51"/>
  <c r="I288" i="51" s="1"/>
  <c r="J288" i="51" s="1"/>
  <c r="N288" i="51" s="1"/>
  <c r="H282" i="51"/>
  <c r="I282" i="51" s="1"/>
  <c r="J282" i="51" s="1"/>
  <c r="N282" i="51" s="1"/>
  <c r="O282" i="51" s="1"/>
  <c r="H276" i="51"/>
  <c r="I276" i="51" s="1"/>
  <c r="J276" i="51" s="1"/>
  <c r="N276" i="51" s="1"/>
  <c r="H258" i="51"/>
  <c r="I258" i="51" s="1"/>
  <c r="J258" i="51" s="1"/>
  <c r="H250" i="51"/>
  <c r="I250" i="51" s="1"/>
  <c r="J250" i="51" s="1"/>
  <c r="N250" i="51" s="1"/>
  <c r="O250" i="51" s="1"/>
  <c r="P250" i="51" s="1"/>
  <c r="Q250" i="51" s="1"/>
  <c r="R250" i="51" s="1"/>
  <c r="S250" i="51" s="1"/>
  <c r="T250" i="51" s="1"/>
  <c r="U250" i="51" s="1"/>
  <c r="V250" i="51" s="1"/>
  <c r="W250" i="51" s="1"/>
  <c r="X250" i="51" s="1"/>
  <c r="Y250" i="51" s="1"/>
  <c r="Z250" i="51" s="1"/>
  <c r="AA250" i="51" s="1"/>
  <c r="AB250" i="51" s="1"/>
  <c r="AC250" i="51" s="1"/>
  <c r="AD250" i="51" s="1"/>
  <c r="AE250" i="51" s="1"/>
  <c r="AF250" i="51" s="1"/>
  <c r="AG250" i="51" s="1"/>
  <c r="AH250" i="51" s="1"/>
  <c r="AI250" i="51" s="1"/>
  <c r="AJ250" i="51" s="1"/>
  <c r="AK250" i="51" s="1"/>
  <c r="AL249" i="51" s="1"/>
  <c r="AM249" i="51" s="1"/>
  <c r="AP249" i="51" s="1"/>
  <c r="AO101" i="51"/>
  <c r="H242" i="51"/>
  <c r="H236" i="51"/>
  <c r="I236" i="51" s="1"/>
  <c r="J236" i="51" s="1"/>
  <c r="N236" i="51" s="1"/>
  <c r="O236" i="51" s="1"/>
  <c r="P236" i="51" s="1"/>
  <c r="Q236" i="51" s="1"/>
  <c r="R236" i="51" s="1"/>
  <c r="S236" i="51" s="1"/>
  <c r="T236" i="51" s="1"/>
  <c r="U236" i="51" s="1"/>
  <c r="V236" i="51" s="1"/>
  <c r="W236" i="51" s="1"/>
  <c r="X236" i="51" s="1"/>
  <c r="Y236" i="51" s="1"/>
  <c r="Z236" i="51" s="1"/>
  <c r="AA236" i="51" s="1"/>
  <c r="AB236" i="51" s="1"/>
  <c r="AC236" i="51" s="1"/>
  <c r="AD236" i="51" s="1"/>
  <c r="AE236" i="51" s="1"/>
  <c r="AF236" i="51" s="1"/>
  <c r="AG236" i="51" s="1"/>
  <c r="AH236" i="51" s="1"/>
  <c r="AI236" i="51" s="1"/>
  <c r="AJ236" i="51" s="1"/>
  <c r="AK236" i="51" s="1"/>
  <c r="H224" i="51"/>
  <c r="I224" i="51" s="1"/>
  <c r="J224" i="51" s="1"/>
  <c r="N224" i="51" s="1"/>
  <c r="H206" i="51"/>
  <c r="H194" i="51"/>
  <c r="I194" i="51" s="1"/>
  <c r="H190" i="51"/>
  <c r="I190" i="51" s="1"/>
  <c r="J190" i="51" s="1"/>
  <c r="N190" i="51" s="1"/>
  <c r="O190" i="51" s="1"/>
  <c r="P190" i="51" s="1"/>
  <c r="H184" i="51"/>
  <c r="I184" i="51" s="1"/>
  <c r="J184" i="51" s="1"/>
  <c r="H182" i="51"/>
  <c r="I182" i="51" s="1"/>
  <c r="J182" i="51" s="1"/>
  <c r="H176" i="51"/>
  <c r="I176" i="51" s="1"/>
  <c r="J176" i="51" s="1"/>
  <c r="N176" i="51" s="1"/>
  <c r="O176" i="51" s="1"/>
  <c r="P176" i="51" s="1"/>
  <c r="Q176" i="51" s="1"/>
  <c r="R176" i="51" s="1"/>
  <c r="S176" i="51" s="1"/>
  <c r="AL291" i="51"/>
  <c r="AO291" i="51" s="1"/>
  <c r="P213" i="56"/>
  <c r="P214" i="56" s="1"/>
  <c r="AE178" i="56"/>
  <c r="AF178" i="56" s="1"/>
  <c r="AG178" i="56" s="1"/>
  <c r="AH178" i="56" s="1"/>
  <c r="AI178" i="56" s="1"/>
  <c r="AJ178" i="56" s="1"/>
  <c r="AK178" i="56" s="1"/>
  <c r="O314" i="56"/>
  <c r="T221" i="56"/>
  <c r="T222" i="56" s="1"/>
  <c r="U222" i="56" s="1"/>
  <c r="V222" i="56" s="1"/>
  <c r="W222" i="56" s="1"/>
  <c r="X222" i="56" s="1"/>
  <c r="Y222" i="56" s="1"/>
  <c r="Z222" i="56" s="1"/>
  <c r="AA222" i="56" s="1"/>
  <c r="AB222" i="56" s="1"/>
  <c r="AC222" i="56" s="1"/>
  <c r="AD222" i="56" s="1"/>
  <c r="AE222" i="56" s="1"/>
  <c r="AF222" i="56" s="1"/>
  <c r="AG222" i="56" s="1"/>
  <c r="AH222" i="56" s="1"/>
  <c r="AI222" i="56" s="1"/>
  <c r="AJ222" i="56" s="1"/>
  <c r="AK222" i="56" s="1"/>
  <c r="O211" i="56"/>
  <c r="AJ212" i="55"/>
  <c r="AK211" i="55"/>
  <c r="AJ222" i="55"/>
  <c r="AK222" i="55" s="1"/>
  <c r="O314" i="55"/>
  <c r="AE315" i="55"/>
  <c r="AJ178" i="55"/>
  <c r="AK178" i="55" s="1"/>
  <c r="T169" i="54"/>
  <c r="P213" i="54"/>
  <c r="P214" i="54" s="1"/>
  <c r="O211" i="54"/>
  <c r="O212" i="54" s="1"/>
  <c r="O314" i="54"/>
  <c r="T313" i="53"/>
  <c r="Q213" i="52"/>
  <c r="Q214" i="52" s="1"/>
  <c r="O314" i="52"/>
  <c r="AO151" i="51"/>
  <c r="AO42" i="51"/>
  <c r="AM42" i="51"/>
  <c r="AP42" i="51" s="1"/>
  <c r="AO97" i="51"/>
  <c r="AM97" i="51"/>
  <c r="AP97" i="51" s="1"/>
  <c r="AO53" i="51"/>
  <c r="AM53" i="51"/>
  <c r="AP53" i="51" s="1"/>
  <c r="J197" i="51"/>
  <c r="AM103" i="51"/>
  <c r="AP103" i="51" s="1"/>
  <c r="AO103" i="51"/>
  <c r="U175" i="51"/>
  <c r="G314" i="51"/>
  <c r="G239" i="51"/>
  <c r="G240" i="51" s="1"/>
  <c r="H240" i="51" s="1"/>
  <c r="AO113" i="51"/>
  <c r="AM113" i="51"/>
  <c r="AP113" i="51" s="1"/>
  <c r="AM55" i="51"/>
  <c r="AP55" i="51" s="1"/>
  <c r="AK261" i="51"/>
  <c r="AM107" i="51"/>
  <c r="AP107" i="51" s="1"/>
  <c r="AO107" i="51"/>
  <c r="AL117" i="51"/>
  <c r="AM67" i="51"/>
  <c r="AP67" i="51" s="1"/>
  <c r="AM95" i="51"/>
  <c r="AP95" i="51" s="1"/>
  <c r="H214" i="51"/>
  <c r="I214" i="51" s="1"/>
  <c r="O285" i="51"/>
  <c r="G212" i="51"/>
  <c r="H212" i="51" s="1"/>
  <c r="AK265" i="51"/>
  <c r="N271" i="51"/>
  <c r="AL149" i="51"/>
  <c r="Q279" i="51"/>
  <c r="AO109" i="51"/>
  <c r="AM115" i="51"/>
  <c r="AP115" i="51" s="1"/>
  <c r="N273" i="51"/>
  <c r="J168" i="51"/>
  <c r="N168" i="51" s="1"/>
  <c r="O168" i="51" s="1"/>
  <c r="P168" i="51" s="1"/>
  <c r="Q168" i="51" s="1"/>
  <c r="R168" i="51" s="1"/>
  <c r="S168" i="51" s="1"/>
  <c r="T168" i="51" s="1"/>
  <c r="U168" i="51" s="1"/>
  <c r="V168" i="51" s="1"/>
  <c r="W168" i="51" s="1"/>
  <c r="X168" i="51" s="1"/>
  <c r="Y168" i="51" s="1"/>
  <c r="Z168" i="51" s="1"/>
  <c r="AA168" i="51" s="1"/>
  <c r="AB168" i="51" s="1"/>
  <c r="AC168" i="51" s="1"/>
  <c r="AD168" i="51" s="1"/>
  <c r="AE168" i="51" s="1"/>
  <c r="AF168" i="51" s="1"/>
  <c r="AG168" i="51" s="1"/>
  <c r="AH168" i="51" s="1"/>
  <c r="AI168" i="51" s="1"/>
  <c r="AJ168" i="51" s="1"/>
  <c r="AK168" i="51" s="1"/>
  <c r="AM155" i="51"/>
  <c r="AP155" i="51" s="1"/>
  <c r="AM165" i="51"/>
  <c r="AP165" i="51" s="1"/>
  <c r="J202" i="51"/>
  <c r="N202" i="51" s="1"/>
  <c r="O202" i="51" s="1"/>
  <c r="P202" i="51" s="1"/>
  <c r="Q202" i="51" s="1"/>
  <c r="R202" i="51" s="1"/>
  <c r="S202" i="51" s="1"/>
  <c r="T202" i="51" s="1"/>
  <c r="U202" i="51" s="1"/>
  <c r="V202" i="51" s="1"/>
  <c r="W202" i="51" s="1"/>
  <c r="X202" i="51" s="1"/>
  <c r="Y202" i="51" s="1"/>
  <c r="Z202" i="51" s="1"/>
  <c r="AA202" i="51" s="1"/>
  <c r="AB202" i="51" s="1"/>
  <c r="AC202" i="51" s="1"/>
  <c r="AD202" i="51" s="1"/>
  <c r="AE202" i="51" s="1"/>
  <c r="AF202" i="51" s="1"/>
  <c r="AG202" i="51" s="1"/>
  <c r="AH202" i="51" s="1"/>
  <c r="AI202" i="51" s="1"/>
  <c r="AJ202" i="51" s="1"/>
  <c r="AK202" i="51" s="1"/>
  <c r="AM127" i="51"/>
  <c r="AP127" i="51" s="1"/>
  <c r="G196" i="51"/>
  <c r="H196" i="51" s="1"/>
  <c r="I196" i="51" s="1"/>
  <c r="G170" i="51"/>
  <c r="H170" i="51" s="1"/>
  <c r="I170" i="51" s="1"/>
  <c r="J170" i="51" s="1"/>
  <c r="N170" i="51" s="1"/>
  <c r="O170" i="51" s="1"/>
  <c r="P170" i="51" s="1"/>
  <c r="Q170" i="51" s="1"/>
  <c r="R170" i="51" s="1"/>
  <c r="S170" i="51" s="1"/>
  <c r="I206" i="51"/>
  <c r="H220" i="51"/>
  <c r="G226" i="51"/>
  <c r="AL225" i="51"/>
  <c r="I238" i="51"/>
  <c r="J238" i="51" s="1"/>
  <c r="N238" i="51" s="1"/>
  <c r="O238" i="51" s="1"/>
  <c r="P238" i="51" s="1"/>
  <c r="Q238" i="51" s="1"/>
  <c r="R238" i="51" s="1"/>
  <c r="S238" i="51" s="1"/>
  <c r="T238" i="51" s="1"/>
  <c r="U238" i="51" s="1"/>
  <c r="V238" i="51" s="1"/>
  <c r="W238" i="51" s="1"/>
  <c r="X238" i="51" s="1"/>
  <c r="Y238" i="51" s="1"/>
  <c r="Z238" i="51" s="1"/>
  <c r="AA238" i="51" s="1"/>
  <c r="AB238" i="51" s="1"/>
  <c r="AC238" i="51" s="1"/>
  <c r="AD238" i="51" s="1"/>
  <c r="AE238" i="51" s="1"/>
  <c r="AF238" i="51" s="1"/>
  <c r="AG238" i="51" s="1"/>
  <c r="AH238" i="51" s="1"/>
  <c r="AI238" i="51" s="1"/>
  <c r="AJ238" i="51" s="1"/>
  <c r="AK238" i="51" s="1"/>
  <c r="G210" i="51"/>
  <c r="H210" i="51" s="1"/>
  <c r="I209" i="51" s="1"/>
  <c r="G228" i="51"/>
  <c r="AL227" i="51"/>
  <c r="G248" i="51"/>
  <c r="H248" i="51" s="1"/>
  <c r="I246" i="51"/>
  <c r="J246" i="51" s="1"/>
  <c r="N246" i="51" s="1"/>
  <c r="O246" i="51" s="1"/>
  <c r="P246" i="51" s="1"/>
  <c r="Q246" i="51" s="1"/>
  <c r="R246" i="51" s="1"/>
  <c r="S246" i="51" s="1"/>
  <c r="T246" i="51" s="1"/>
  <c r="U246" i="51" s="1"/>
  <c r="V246" i="51" s="1"/>
  <c r="W246" i="51" s="1"/>
  <c r="X246" i="51" s="1"/>
  <c r="Y246" i="51" s="1"/>
  <c r="Z246" i="51" s="1"/>
  <c r="AA246" i="51" s="1"/>
  <c r="AB246" i="51" s="1"/>
  <c r="AC246" i="51" s="1"/>
  <c r="AD246" i="51" s="1"/>
  <c r="AE246" i="51" s="1"/>
  <c r="AF246" i="51" s="1"/>
  <c r="AG246" i="51" s="1"/>
  <c r="AH246" i="51" s="1"/>
  <c r="AI246" i="51" s="1"/>
  <c r="AJ246" i="51" s="1"/>
  <c r="H244" i="51"/>
  <c r="I244" i="51" s="1"/>
  <c r="J244" i="51" s="1"/>
  <c r="N244" i="51" s="1"/>
  <c r="O244" i="51" s="1"/>
  <c r="P244" i="51" s="1"/>
  <c r="Q244" i="51" s="1"/>
  <c r="R244" i="51" s="1"/>
  <c r="S244" i="51" s="1"/>
  <c r="T244" i="51" s="1"/>
  <c r="U244" i="51" s="1"/>
  <c r="V244" i="51" s="1"/>
  <c r="W244" i="51" s="1"/>
  <c r="X244" i="51" s="1"/>
  <c r="Y244" i="51" s="1"/>
  <c r="Z244" i="51" s="1"/>
  <c r="AA244" i="51" s="1"/>
  <c r="AB244" i="51" s="1"/>
  <c r="AC244" i="51" s="1"/>
  <c r="AD244" i="51" s="1"/>
  <c r="AE244" i="51" s="1"/>
  <c r="AF244" i="51" s="1"/>
  <c r="AG244" i="51" s="1"/>
  <c r="AH244" i="51" s="1"/>
  <c r="AI244" i="51" s="1"/>
  <c r="AJ244" i="51" s="1"/>
  <c r="AK244" i="51" s="1"/>
  <c r="G252" i="51"/>
  <c r="H252" i="51" s="1"/>
  <c r="I252" i="51" s="1"/>
  <c r="J252" i="51" s="1"/>
  <c r="N252" i="51" s="1"/>
  <c r="O252" i="51" s="1"/>
  <c r="P252" i="51" s="1"/>
  <c r="Q252" i="51" s="1"/>
  <c r="R252" i="51" s="1"/>
  <c r="S252" i="51" s="1"/>
  <c r="T252" i="51" s="1"/>
  <c r="U252" i="51" s="1"/>
  <c r="V252" i="51" s="1"/>
  <c r="W252" i="51" s="1"/>
  <c r="X252" i="51" s="1"/>
  <c r="Y252" i="51" s="1"/>
  <c r="Z252" i="51" s="1"/>
  <c r="AA252" i="51" s="1"/>
  <c r="AB252" i="51" s="1"/>
  <c r="AC252" i="51" s="1"/>
  <c r="AD252" i="51" s="1"/>
  <c r="AE252" i="51" s="1"/>
  <c r="AF252" i="51" s="1"/>
  <c r="AG252" i="51" s="1"/>
  <c r="AH252" i="51" s="1"/>
  <c r="AI252" i="51" s="1"/>
  <c r="AJ252" i="51" s="1"/>
  <c r="AK252" i="51" s="1"/>
  <c r="H268" i="51"/>
  <c r="I268" i="51" s="1"/>
  <c r="J268" i="51" s="1"/>
  <c r="N268" i="51" s="1"/>
  <c r="O268" i="51" s="1"/>
  <c r="P268" i="51" s="1"/>
  <c r="Q268" i="51" s="1"/>
  <c r="R268" i="51" s="1"/>
  <c r="S268" i="51" s="1"/>
  <c r="T268" i="51" s="1"/>
  <c r="U268" i="51" s="1"/>
  <c r="V268" i="51" s="1"/>
  <c r="W268" i="51" s="1"/>
  <c r="X268" i="51" s="1"/>
  <c r="Y268" i="51" s="1"/>
  <c r="Z268" i="51" s="1"/>
  <c r="AA268" i="51" s="1"/>
  <c r="AB268" i="51" s="1"/>
  <c r="AC268" i="51" s="1"/>
  <c r="AD268" i="51" s="1"/>
  <c r="AE268" i="51" s="1"/>
  <c r="AF268" i="51" s="1"/>
  <c r="AG268" i="51" s="1"/>
  <c r="AH268" i="51" s="1"/>
  <c r="AI268" i="51" s="1"/>
  <c r="AJ268" i="51" s="1"/>
  <c r="AK268" i="51" s="1"/>
  <c r="AO307" i="51"/>
  <c r="AM307" i="51"/>
  <c r="AP307" i="51" s="1"/>
  <c r="G266" i="51"/>
  <c r="H266" i="51" s="1"/>
  <c r="I266" i="51" s="1"/>
  <c r="J266" i="51" s="1"/>
  <c r="AO267" i="51"/>
  <c r="H274" i="51"/>
  <c r="I274" i="51" s="1"/>
  <c r="J274" i="51" s="1"/>
  <c r="H278" i="51"/>
  <c r="I278" i="51" s="1"/>
  <c r="J278" i="51" s="1"/>
  <c r="N278" i="51" s="1"/>
  <c r="H292" i="51"/>
  <c r="I292" i="51" s="1"/>
  <c r="J292" i="51" s="1"/>
  <c r="N292" i="51" s="1"/>
  <c r="O292" i="51" s="1"/>
  <c r="P292" i="51" s="1"/>
  <c r="Q292" i="51" s="1"/>
  <c r="R292" i="51" s="1"/>
  <c r="S292" i="51" s="1"/>
  <c r="T292" i="51" s="1"/>
  <c r="U292" i="51" s="1"/>
  <c r="V292" i="51" s="1"/>
  <c r="W292" i="51" s="1"/>
  <c r="X292" i="51" s="1"/>
  <c r="Y292" i="51" s="1"/>
  <c r="Z292" i="51" s="1"/>
  <c r="AA292" i="51" s="1"/>
  <c r="AB292" i="51" s="1"/>
  <c r="AC292" i="51" s="1"/>
  <c r="AD292" i="51" s="1"/>
  <c r="AE292" i="51" s="1"/>
  <c r="AF292" i="51" s="1"/>
  <c r="AG292" i="51" s="1"/>
  <c r="AH292" i="51" s="1"/>
  <c r="AI292" i="51" s="1"/>
  <c r="AJ292" i="51" s="1"/>
  <c r="AK292" i="51" s="1"/>
  <c r="H284" i="51"/>
  <c r="I284" i="51" s="1"/>
  <c r="J284" i="51" s="1"/>
  <c r="N284" i="51" s="1"/>
  <c r="O284" i="51" s="1"/>
  <c r="AO305" i="51"/>
  <c r="AM305" i="51"/>
  <c r="AP305" i="51" s="1"/>
  <c r="J308" i="51"/>
  <c r="K308" i="51" s="1"/>
  <c r="L308" i="51" s="1"/>
  <c r="M308" i="51" s="1"/>
  <c r="N308" i="51" s="1"/>
  <c r="O308" i="51" s="1"/>
  <c r="P308" i="51" s="1"/>
  <c r="Q308" i="51" s="1"/>
  <c r="R308" i="51" s="1"/>
  <c r="S308" i="51" s="1"/>
  <c r="T308" i="51" s="1"/>
  <c r="U308" i="51" s="1"/>
  <c r="V308" i="51" s="1"/>
  <c r="W308" i="51" s="1"/>
  <c r="X308" i="51" s="1"/>
  <c r="Y308" i="51" s="1"/>
  <c r="Z308" i="51" s="1"/>
  <c r="AA308" i="51" s="1"/>
  <c r="AB308" i="51" s="1"/>
  <c r="AC308" i="51" s="1"/>
  <c r="AD308" i="51" s="1"/>
  <c r="AE308" i="51" s="1"/>
  <c r="AF308" i="51" s="1"/>
  <c r="AG308" i="51" s="1"/>
  <c r="AH308" i="51" s="1"/>
  <c r="AI308" i="51" s="1"/>
  <c r="AJ308" i="51" s="1"/>
  <c r="AK308" i="51" s="1"/>
  <c r="AL303" i="51"/>
  <c r="G304" i="51"/>
  <c r="H304" i="51" s="1"/>
  <c r="I304" i="51" s="1"/>
  <c r="J304" i="51" s="1"/>
  <c r="K304" i="51" s="1"/>
  <c r="L304" i="51" s="1"/>
  <c r="M304" i="51" s="1"/>
  <c r="N304" i="51" s="1"/>
  <c r="O304" i="51" s="1"/>
  <c r="P304" i="51" s="1"/>
  <c r="Q304" i="51" s="1"/>
  <c r="R304" i="51" s="1"/>
  <c r="S304" i="51" s="1"/>
  <c r="T304" i="51" s="1"/>
  <c r="U304" i="51" s="1"/>
  <c r="V304" i="51" s="1"/>
  <c r="W304" i="51" s="1"/>
  <c r="X304" i="51" s="1"/>
  <c r="Y304" i="51" s="1"/>
  <c r="Z304" i="51" s="1"/>
  <c r="AA304" i="51" s="1"/>
  <c r="AB304" i="51" s="1"/>
  <c r="AC304" i="51" s="1"/>
  <c r="AD304" i="51" s="1"/>
  <c r="AE304" i="51" s="1"/>
  <c r="AF304" i="51" s="1"/>
  <c r="AG304" i="51" s="1"/>
  <c r="AH304" i="51" s="1"/>
  <c r="AI304" i="51" s="1"/>
  <c r="AJ304" i="51" s="1"/>
  <c r="AK304" i="51" s="1"/>
  <c r="O212" i="56" l="1"/>
  <c r="S241" i="54"/>
  <c r="S316" i="54" s="1"/>
  <c r="AE178" i="53"/>
  <c r="AF178" i="53" s="1"/>
  <c r="AG178" i="53" s="1"/>
  <c r="AH178" i="53" s="1"/>
  <c r="AI178" i="53" s="1"/>
  <c r="AJ178" i="53" s="1"/>
  <c r="AK178" i="53" s="1"/>
  <c r="S222" i="52"/>
  <c r="T222" i="52" s="1"/>
  <c r="U222" i="52" s="1"/>
  <c r="V222" i="52" s="1"/>
  <c r="W222" i="52" s="1"/>
  <c r="X222" i="52" s="1"/>
  <c r="Y222" i="52" s="1"/>
  <c r="Z222" i="52" s="1"/>
  <c r="AA222" i="52" s="1"/>
  <c r="AB222" i="52" s="1"/>
  <c r="AC222" i="52" s="1"/>
  <c r="AD222" i="52" s="1"/>
  <c r="AE222" i="52" s="1"/>
  <c r="AF222" i="52" s="1"/>
  <c r="AG222" i="52" s="1"/>
  <c r="AH222" i="52" s="1"/>
  <c r="AI222" i="52" s="1"/>
  <c r="AJ222" i="52" s="1"/>
  <c r="Z217" i="54"/>
  <c r="Z218" i="54" s="1"/>
  <c r="AA218" i="54" s="1"/>
  <c r="AB218" i="54" s="1"/>
  <c r="AC218" i="54" s="1"/>
  <c r="AD218" i="54" s="1"/>
  <c r="AE218" i="54" s="1"/>
  <c r="AF218" i="54" s="1"/>
  <c r="AG218" i="54" s="1"/>
  <c r="AH218" i="54" s="1"/>
  <c r="AI218" i="54" s="1"/>
  <c r="AJ218" i="54" s="1"/>
  <c r="AK218" i="54" s="1"/>
  <c r="AL217" i="54" s="1"/>
  <c r="U220" i="54"/>
  <c r="Z188" i="52"/>
  <c r="AA188" i="52" s="1"/>
  <c r="AB188" i="52" s="1"/>
  <c r="AC188" i="52" s="1"/>
  <c r="AD188" i="52" s="1"/>
  <c r="AE188" i="52" s="1"/>
  <c r="AF188" i="52" s="1"/>
  <c r="AG188" i="52" s="1"/>
  <c r="AH188" i="52" s="1"/>
  <c r="AI188" i="52" s="1"/>
  <c r="AJ188" i="52" s="1"/>
  <c r="AK188" i="52" s="1"/>
  <c r="Z286" i="52"/>
  <c r="AA286" i="52" s="1"/>
  <c r="AB286" i="52" s="1"/>
  <c r="AC286" i="52" s="1"/>
  <c r="AD286" i="52" s="1"/>
  <c r="AE286" i="52" s="1"/>
  <c r="AF286" i="52" s="1"/>
  <c r="AG286" i="52" s="1"/>
  <c r="AH286" i="52" s="1"/>
  <c r="AI286" i="52" s="1"/>
  <c r="AJ286" i="52" s="1"/>
  <c r="AK286" i="52" s="1"/>
  <c r="Z186" i="52"/>
  <c r="AA186" i="52" s="1"/>
  <c r="AB186" i="52" s="1"/>
  <c r="AC186" i="52" s="1"/>
  <c r="AD186" i="52" s="1"/>
  <c r="AE186" i="52" s="1"/>
  <c r="AF186" i="52" s="1"/>
  <c r="AG186" i="52" s="1"/>
  <c r="AH186" i="52" s="1"/>
  <c r="AI186" i="52" s="1"/>
  <c r="AJ186" i="52" s="1"/>
  <c r="U221" i="54"/>
  <c r="U222" i="54" s="1"/>
  <c r="V222" i="54" s="1"/>
  <c r="W222" i="54" s="1"/>
  <c r="S186" i="54"/>
  <c r="T186" i="54" s="1"/>
  <c r="U186" i="54" s="1"/>
  <c r="V186" i="54" s="1"/>
  <c r="W186" i="54" s="1"/>
  <c r="X186" i="54" s="1"/>
  <c r="Y186" i="54" s="1"/>
  <c r="Z186" i="54" s="1"/>
  <c r="AA186" i="54" s="1"/>
  <c r="AB186" i="54" s="1"/>
  <c r="AC186" i="54" s="1"/>
  <c r="AD186" i="54" s="1"/>
  <c r="AE186" i="54" s="1"/>
  <c r="AF186" i="54" s="1"/>
  <c r="AG186" i="54" s="1"/>
  <c r="AH186" i="54" s="1"/>
  <c r="AI186" i="54" s="1"/>
  <c r="AJ186" i="54" s="1"/>
  <c r="AK186" i="54" s="1"/>
  <c r="AK176" i="52"/>
  <c r="AK136" i="52"/>
  <c r="AO215" i="51"/>
  <c r="AM251" i="51"/>
  <c r="AP251" i="51" s="1"/>
  <c r="I247" i="51"/>
  <c r="AL247" i="51" s="1"/>
  <c r="AO247" i="51" s="1"/>
  <c r="T176" i="51"/>
  <c r="U176" i="51" s="1"/>
  <c r="V175" i="51" s="1"/>
  <c r="H226" i="51"/>
  <c r="I226" i="51" s="1"/>
  <c r="J226" i="51" s="1"/>
  <c r="N226" i="51" s="1"/>
  <c r="O226" i="51" s="1"/>
  <c r="P226" i="51" s="1"/>
  <c r="Q226" i="51" s="1"/>
  <c r="R226" i="51" s="1"/>
  <c r="S226" i="51" s="1"/>
  <c r="T226" i="51" s="1"/>
  <c r="U226" i="51" s="1"/>
  <c r="V226" i="51" s="1"/>
  <c r="W226" i="51" s="1"/>
  <c r="X226" i="51" s="1"/>
  <c r="Y226" i="51" s="1"/>
  <c r="Z226" i="51" s="1"/>
  <c r="AA226" i="51" s="1"/>
  <c r="AB226" i="51" s="1"/>
  <c r="AC226" i="51" s="1"/>
  <c r="AD226" i="51" s="1"/>
  <c r="AE226" i="51" s="1"/>
  <c r="AF226" i="51" s="1"/>
  <c r="AG226" i="51" s="1"/>
  <c r="AH226" i="51" s="1"/>
  <c r="AI226" i="51" s="1"/>
  <c r="AJ226" i="51" s="1"/>
  <c r="AK226" i="51" s="1"/>
  <c r="P281" i="51"/>
  <c r="P282" i="51" s="1"/>
  <c r="Q282" i="51" s="1"/>
  <c r="R282" i="51" s="1"/>
  <c r="S282" i="51" s="1"/>
  <c r="T282" i="51" s="1"/>
  <c r="U282" i="51" s="1"/>
  <c r="V282" i="51" s="1"/>
  <c r="W282" i="51" s="1"/>
  <c r="X282" i="51" s="1"/>
  <c r="Y282" i="51" s="1"/>
  <c r="Z282" i="51" s="1"/>
  <c r="AA282" i="51" s="1"/>
  <c r="AB282" i="51" s="1"/>
  <c r="AC282" i="51" s="1"/>
  <c r="AD282" i="51" s="1"/>
  <c r="AE282" i="51" s="1"/>
  <c r="AF282" i="51" s="1"/>
  <c r="AG282" i="51" s="1"/>
  <c r="AH282" i="51" s="1"/>
  <c r="AI282" i="51" s="1"/>
  <c r="AJ282" i="51" s="1"/>
  <c r="AK282" i="51" s="1"/>
  <c r="AD177" i="54"/>
  <c r="M315" i="53"/>
  <c r="M316" i="53" s="1"/>
  <c r="N316" i="53" s="1"/>
  <c r="O316" i="53" s="1"/>
  <c r="P316" i="53" s="1"/>
  <c r="Q316" i="53" s="1"/>
  <c r="AE186" i="53"/>
  <c r="AF186" i="53" s="1"/>
  <c r="AG186" i="53" s="1"/>
  <c r="AH186" i="53" s="1"/>
  <c r="AI186" i="53" s="1"/>
  <c r="AJ186" i="53" s="1"/>
  <c r="AK186" i="53" s="1"/>
  <c r="AL308" i="51"/>
  <c r="AO308" i="51" s="1"/>
  <c r="AM201" i="51"/>
  <c r="AP201" i="51" s="1"/>
  <c r="AL265" i="51"/>
  <c r="AO265" i="51" s="1"/>
  <c r="N262" i="51"/>
  <c r="O262" i="51" s="1"/>
  <c r="P262" i="51" s="1"/>
  <c r="Q262" i="51" s="1"/>
  <c r="R262" i="51" s="1"/>
  <c r="S262" i="51" s="1"/>
  <c r="T262" i="51" s="1"/>
  <c r="U262" i="51" s="1"/>
  <c r="V262" i="51" s="1"/>
  <c r="W262" i="51" s="1"/>
  <c r="X262" i="51" s="1"/>
  <c r="Y262" i="51" s="1"/>
  <c r="Z262" i="51" s="1"/>
  <c r="AA262" i="51" s="1"/>
  <c r="AB262" i="51" s="1"/>
  <c r="AC262" i="51" s="1"/>
  <c r="AD262" i="51" s="1"/>
  <c r="AE262" i="51" s="1"/>
  <c r="AF262" i="51" s="1"/>
  <c r="AG262" i="51" s="1"/>
  <c r="AH262" i="51" s="1"/>
  <c r="AI262" i="51" s="1"/>
  <c r="AJ262" i="51" s="1"/>
  <c r="AK262" i="51" s="1"/>
  <c r="N258" i="51"/>
  <c r="O258" i="51" s="1"/>
  <c r="P258" i="51" s="1"/>
  <c r="Q258" i="51" s="1"/>
  <c r="R258" i="51" s="1"/>
  <c r="S258" i="51" s="1"/>
  <c r="T258" i="51" s="1"/>
  <c r="U258" i="51" s="1"/>
  <c r="V258" i="51" s="1"/>
  <c r="W258" i="51" s="1"/>
  <c r="X258" i="51" s="1"/>
  <c r="Y258" i="51" s="1"/>
  <c r="Z258" i="51" s="1"/>
  <c r="AA258" i="51" s="1"/>
  <c r="AB258" i="51" s="1"/>
  <c r="AC258" i="51" s="1"/>
  <c r="AD258" i="51" s="1"/>
  <c r="AE258" i="51" s="1"/>
  <c r="AF258" i="51" s="1"/>
  <c r="AG258" i="51" s="1"/>
  <c r="AH258" i="51" s="1"/>
  <c r="AI258" i="51" s="1"/>
  <c r="AJ258" i="51" s="1"/>
  <c r="N182" i="51"/>
  <c r="O182" i="51" s="1"/>
  <c r="P182" i="51" s="1"/>
  <c r="Q182" i="51" s="1"/>
  <c r="R182" i="51" s="1"/>
  <c r="S182" i="51" s="1"/>
  <c r="T182" i="51" s="1"/>
  <c r="U182" i="51" s="1"/>
  <c r="V182" i="51" s="1"/>
  <c r="W182" i="51" s="1"/>
  <c r="X182" i="51" s="1"/>
  <c r="Y182" i="51" s="1"/>
  <c r="Z182" i="51" s="1"/>
  <c r="AA182" i="51" s="1"/>
  <c r="AB182" i="51" s="1"/>
  <c r="AC182" i="51" s="1"/>
  <c r="AD182" i="51" s="1"/>
  <c r="AE182" i="51" s="1"/>
  <c r="AF182" i="51" s="1"/>
  <c r="AG182" i="51" s="1"/>
  <c r="AH182" i="51" s="1"/>
  <c r="AI182" i="51" s="1"/>
  <c r="AJ182" i="51" s="1"/>
  <c r="AK182" i="51" s="1"/>
  <c r="I240" i="51"/>
  <c r="I241" i="51"/>
  <c r="I242" i="51" s="1"/>
  <c r="N188" i="51"/>
  <c r="O187" i="51" s="1"/>
  <c r="AM203" i="51"/>
  <c r="AP203" i="51" s="1"/>
  <c r="AO203" i="51"/>
  <c r="J198" i="51"/>
  <c r="N198" i="51" s="1"/>
  <c r="O198" i="51" s="1"/>
  <c r="P198" i="51" s="1"/>
  <c r="Q198" i="51" s="1"/>
  <c r="R198" i="51" s="1"/>
  <c r="S198" i="51" s="1"/>
  <c r="T198" i="51" s="1"/>
  <c r="U198" i="51" s="1"/>
  <c r="V198" i="51" s="1"/>
  <c r="W198" i="51" s="1"/>
  <c r="X198" i="51" s="1"/>
  <c r="Y198" i="51" s="1"/>
  <c r="Z198" i="51" s="1"/>
  <c r="AA198" i="51" s="1"/>
  <c r="AB198" i="51" s="1"/>
  <c r="AC198" i="51" s="1"/>
  <c r="AD198" i="51" s="1"/>
  <c r="AE198" i="51" s="1"/>
  <c r="AF198" i="51" s="1"/>
  <c r="AG198" i="51" s="1"/>
  <c r="AH198" i="51" s="1"/>
  <c r="AI198" i="51" s="1"/>
  <c r="AJ198" i="51" s="1"/>
  <c r="AK198" i="51" s="1"/>
  <c r="AL197" i="51" s="1"/>
  <c r="AM197" i="51" s="1"/>
  <c r="AP197" i="51" s="1"/>
  <c r="N274" i="51"/>
  <c r="O274" i="51" s="1"/>
  <c r="P273" i="51" s="1"/>
  <c r="AO255" i="51"/>
  <c r="Q280" i="51"/>
  <c r="R280" i="51" s="1"/>
  <c r="S280" i="51" s="1"/>
  <c r="T279" i="51" s="1"/>
  <c r="O223" i="51"/>
  <c r="P284" i="51"/>
  <c r="N272" i="51"/>
  <c r="O272" i="51" s="1"/>
  <c r="Q275" i="51"/>
  <c r="AM253" i="51"/>
  <c r="AP253" i="51" s="1"/>
  <c r="O286" i="51"/>
  <c r="P286" i="51" s="1"/>
  <c r="W315" i="53"/>
  <c r="AE176" i="53"/>
  <c r="AF176" i="53" s="1"/>
  <c r="AG176" i="53" s="1"/>
  <c r="AH176" i="53" s="1"/>
  <c r="AI176" i="53" s="1"/>
  <c r="AJ176" i="53" s="1"/>
  <c r="AK176" i="53" s="1"/>
  <c r="Q290" i="51"/>
  <c r="R290" i="51" s="1"/>
  <c r="S290" i="51" s="1"/>
  <c r="T290" i="51" s="1"/>
  <c r="U290" i="51" s="1"/>
  <c r="V290" i="51" s="1"/>
  <c r="W290" i="51" s="1"/>
  <c r="X290" i="51" s="1"/>
  <c r="Y290" i="51" s="1"/>
  <c r="Z290" i="51" s="1"/>
  <c r="AA290" i="51" s="1"/>
  <c r="AB290" i="51" s="1"/>
  <c r="AC290" i="51" s="1"/>
  <c r="AD290" i="51" s="1"/>
  <c r="AE290" i="51" s="1"/>
  <c r="AF290" i="51" s="1"/>
  <c r="AG290" i="51" s="1"/>
  <c r="AH290" i="51" s="1"/>
  <c r="AI290" i="51" s="1"/>
  <c r="AJ290" i="51" s="1"/>
  <c r="AK290" i="51" s="1"/>
  <c r="AL289" i="51" s="1"/>
  <c r="AM289" i="51" s="1"/>
  <c r="AP289" i="51" s="1"/>
  <c r="I207" i="51"/>
  <c r="I208" i="51" s="1"/>
  <c r="R192" i="51"/>
  <c r="S192" i="51" s="1"/>
  <c r="T192" i="51" s="1"/>
  <c r="U192" i="51" s="1"/>
  <c r="V192" i="51" s="1"/>
  <c r="W192" i="51" s="1"/>
  <c r="X192" i="51" s="1"/>
  <c r="Y192" i="51" s="1"/>
  <c r="Z192" i="51" s="1"/>
  <c r="AA192" i="51" s="1"/>
  <c r="AB192" i="51" s="1"/>
  <c r="AC192" i="51" s="1"/>
  <c r="AD192" i="51" s="1"/>
  <c r="AE192" i="51" s="1"/>
  <c r="AF192" i="51" s="1"/>
  <c r="AG192" i="51" s="1"/>
  <c r="AH192" i="51" s="1"/>
  <c r="AI192" i="51" s="1"/>
  <c r="AJ192" i="51" s="1"/>
  <c r="AK192" i="51" s="1"/>
  <c r="Q190" i="51"/>
  <c r="R189" i="51" s="1"/>
  <c r="AL46" i="51"/>
  <c r="I210" i="51"/>
  <c r="J210" i="51" s="1"/>
  <c r="N210" i="51" s="1"/>
  <c r="O210" i="51" s="1"/>
  <c r="P210" i="51" s="1"/>
  <c r="Q210" i="51" s="1"/>
  <c r="R210" i="51" s="1"/>
  <c r="S210" i="51" s="1"/>
  <c r="T210" i="51" s="1"/>
  <c r="U210" i="51" s="1"/>
  <c r="V210" i="51" s="1"/>
  <c r="W210" i="51" s="1"/>
  <c r="X210" i="51" s="1"/>
  <c r="Y210" i="51" s="1"/>
  <c r="Z210" i="51" s="1"/>
  <c r="AA210" i="51" s="1"/>
  <c r="AB210" i="51" s="1"/>
  <c r="AC210" i="51" s="1"/>
  <c r="AD210" i="51" s="1"/>
  <c r="AE210" i="51" s="1"/>
  <c r="AF210" i="51" s="1"/>
  <c r="AG210" i="51" s="1"/>
  <c r="AH210" i="51" s="1"/>
  <c r="AI210" i="51" s="1"/>
  <c r="AJ210" i="51" s="1"/>
  <c r="AK210" i="51" s="1"/>
  <c r="AL49" i="51"/>
  <c r="AM291" i="51"/>
  <c r="AP291" i="51" s="1"/>
  <c r="AF9" i="48"/>
  <c r="AE17" i="48"/>
  <c r="AF17" i="48" s="1"/>
  <c r="AG17" i="48" s="1"/>
  <c r="AH17" i="48" s="1"/>
  <c r="AI17" i="48" s="1"/>
  <c r="AJ17" i="48" s="1"/>
  <c r="AK17" i="48" s="1"/>
  <c r="T213" i="48"/>
  <c r="T214" i="48" s="1"/>
  <c r="U52" i="48"/>
  <c r="AK212" i="55"/>
  <c r="AO249" i="51"/>
  <c r="P314" i="56"/>
  <c r="T169" i="56"/>
  <c r="T315" i="56" s="1"/>
  <c r="Q213" i="56"/>
  <c r="Q214" i="56" s="1"/>
  <c r="P211" i="56"/>
  <c r="P212" i="56" s="1"/>
  <c r="Q212" i="56" s="1"/>
  <c r="R212" i="56" s="1"/>
  <c r="S212" i="56" s="1"/>
  <c r="T212" i="56" s="1"/>
  <c r="U212" i="56" s="1"/>
  <c r="V212" i="56" s="1"/>
  <c r="W212" i="56" s="1"/>
  <c r="X212" i="56" s="1"/>
  <c r="Y212" i="56" s="1"/>
  <c r="Z212" i="56" s="1"/>
  <c r="AA212" i="56" s="1"/>
  <c r="AB212" i="56" s="1"/>
  <c r="AC212" i="56" s="1"/>
  <c r="AD212" i="56" s="1"/>
  <c r="AE212" i="56" s="1"/>
  <c r="AF212" i="56" s="1"/>
  <c r="AG212" i="56" s="1"/>
  <c r="AH212" i="56" s="1"/>
  <c r="AI212" i="56" s="1"/>
  <c r="AJ212" i="56" s="1"/>
  <c r="AK211" i="56"/>
  <c r="AL211" i="55"/>
  <c r="AO211" i="55" s="1"/>
  <c r="P314" i="55"/>
  <c r="T313" i="55"/>
  <c r="T170" i="54"/>
  <c r="P314" i="54"/>
  <c r="Q213" i="54"/>
  <c r="Q214" i="54" s="1"/>
  <c r="P211" i="54"/>
  <c r="P212" i="54" s="1"/>
  <c r="Q212" i="54" s="1"/>
  <c r="R212" i="54" s="1"/>
  <c r="S212" i="54" s="1"/>
  <c r="T212" i="54" s="1"/>
  <c r="U212" i="54" s="1"/>
  <c r="V212" i="54" s="1"/>
  <c r="W212" i="54" s="1"/>
  <c r="X212" i="54" s="1"/>
  <c r="Y212" i="54" s="1"/>
  <c r="Z212" i="54" s="1"/>
  <c r="AA212" i="54" s="1"/>
  <c r="AB212" i="54" s="1"/>
  <c r="AC212" i="54" s="1"/>
  <c r="AD212" i="54" s="1"/>
  <c r="AE212" i="54" s="1"/>
  <c r="AF212" i="54" s="1"/>
  <c r="AG212" i="54" s="1"/>
  <c r="AH212" i="54" s="1"/>
  <c r="AI212" i="54" s="1"/>
  <c r="AJ212" i="54" s="1"/>
  <c r="AK211" i="54"/>
  <c r="Q314" i="53"/>
  <c r="AK211" i="53"/>
  <c r="T315" i="53"/>
  <c r="P314" i="52"/>
  <c r="Q212" i="52"/>
  <c r="R212" i="52" s="1"/>
  <c r="S212" i="52" s="1"/>
  <c r="T212" i="52" s="1"/>
  <c r="U212" i="52" s="1"/>
  <c r="V212" i="52" s="1"/>
  <c r="W212" i="52" s="1"/>
  <c r="X212" i="52" s="1"/>
  <c r="Y212" i="52" s="1"/>
  <c r="AK50" i="52"/>
  <c r="AK211" i="52" s="1"/>
  <c r="R213" i="52"/>
  <c r="R214" i="52" s="1"/>
  <c r="AM247" i="51"/>
  <c r="AP247" i="51" s="1"/>
  <c r="AO149" i="51"/>
  <c r="AM149" i="51"/>
  <c r="AP149" i="51" s="1"/>
  <c r="H314" i="51"/>
  <c r="R179" i="51"/>
  <c r="R180" i="51" s="1"/>
  <c r="S180" i="51" s="1"/>
  <c r="T180" i="51" s="1"/>
  <c r="U180" i="51" s="1"/>
  <c r="V180" i="51" s="1"/>
  <c r="W180" i="51" s="1"/>
  <c r="X180" i="51" s="1"/>
  <c r="Y180" i="51" s="1"/>
  <c r="Z180" i="51" s="1"/>
  <c r="AA180" i="51" s="1"/>
  <c r="AB180" i="51" s="1"/>
  <c r="AC180" i="51" s="1"/>
  <c r="AD180" i="51" s="1"/>
  <c r="J205" i="51"/>
  <c r="AL205" i="51" s="1"/>
  <c r="AL44" i="51"/>
  <c r="AM225" i="51"/>
  <c r="AP225" i="51" s="1"/>
  <c r="AO225" i="51"/>
  <c r="H316" i="51"/>
  <c r="AK263" i="51"/>
  <c r="AL123" i="51"/>
  <c r="I211" i="51"/>
  <c r="J207" i="51"/>
  <c r="AO303" i="51"/>
  <c r="AM303" i="51"/>
  <c r="AP303" i="51" s="1"/>
  <c r="AO227" i="51"/>
  <c r="AM227" i="51"/>
  <c r="AP227" i="51" s="1"/>
  <c r="N269" i="51"/>
  <c r="AM117" i="51"/>
  <c r="AP117" i="51" s="1"/>
  <c r="AO117" i="51"/>
  <c r="J195" i="51"/>
  <c r="AL195" i="51" s="1"/>
  <c r="AL34" i="51"/>
  <c r="AM265" i="51"/>
  <c r="AP265" i="51" s="1"/>
  <c r="AL268" i="51"/>
  <c r="AO268" i="51" s="1"/>
  <c r="H228" i="51"/>
  <c r="I228" i="51" s="1"/>
  <c r="J228" i="51" s="1"/>
  <c r="N228" i="51" s="1"/>
  <c r="O228" i="51" s="1"/>
  <c r="P228" i="51" s="1"/>
  <c r="Q228" i="51" s="1"/>
  <c r="R228" i="51" s="1"/>
  <c r="S228" i="51" s="1"/>
  <c r="T228" i="51" s="1"/>
  <c r="U228" i="51" s="1"/>
  <c r="V228" i="51" s="1"/>
  <c r="W228" i="51" s="1"/>
  <c r="X228" i="51" s="1"/>
  <c r="Y228" i="51" s="1"/>
  <c r="Z228" i="51" s="1"/>
  <c r="AA228" i="51" s="1"/>
  <c r="AB228" i="51" s="1"/>
  <c r="AC228" i="51" s="1"/>
  <c r="AD228" i="51" s="1"/>
  <c r="AE228" i="51" s="1"/>
  <c r="AF228" i="51" s="1"/>
  <c r="AG228" i="51" s="1"/>
  <c r="AH228" i="51" s="1"/>
  <c r="AI228" i="51" s="1"/>
  <c r="AJ228" i="51" s="1"/>
  <c r="AL168" i="51"/>
  <c r="AO168" i="51" s="1"/>
  <c r="O287" i="51"/>
  <c r="AL147" i="51"/>
  <c r="O275" i="51"/>
  <c r="AK257" i="51"/>
  <c r="J213" i="51"/>
  <c r="J214" i="51" s="1"/>
  <c r="AL36" i="51"/>
  <c r="J193" i="51"/>
  <c r="U171" i="51"/>
  <c r="U172" i="51" s="1"/>
  <c r="V172" i="51" s="1"/>
  <c r="W172" i="51" s="1"/>
  <c r="X172" i="51" s="1"/>
  <c r="Y172" i="51" s="1"/>
  <c r="S242" i="54" l="1"/>
  <c r="T242" i="54" s="1"/>
  <c r="U242" i="54" s="1"/>
  <c r="V242" i="54" s="1"/>
  <c r="W242" i="54" s="1"/>
  <c r="X242" i="54" s="1"/>
  <c r="Y242" i="54" s="1"/>
  <c r="Z242" i="54" s="1"/>
  <c r="AA242" i="54" s="1"/>
  <c r="AB242" i="54" s="1"/>
  <c r="AC242" i="54" s="1"/>
  <c r="AD242" i="54" s="1"/>
  <c r="AE242" i="54" s="1"/>
  <c r="AF242" i="54" s="1"/>
  <c r="AG242" i="54" s="1"/>
  <c r="AH242" i="54" s="1"/>
  <c r="AI242" i="54" s="1"/>
  <c r="AJ242" i="54" s="1"/>
  <c r="AK242" i="54" s="1"/>
  <c r="V219" i="54"/>
  <c r="V220" i="54" s="1"/>
  <c r="W220" i="54" s="1"/>
  <c r="X220" i="54" s="1"/>
  <c r="Y220" i="54" s="1"/>
  <c r="Z220" i="54" s="1"/>
  <c r="AA220" i="54" s="1"/>
  <c r="AB220" i="54" s="1"/>
  <c r="AC220" i="54" s="1"/>
  <c r="AD220" i="54" s="1"/>
  <c r="AE220" i="54" s="1"/>
  <c r="AF220" i="54" s="1"/>
  <c r="AG220" i="54" s="1"/>
  <c r="AH220" i="54" s="1"/>
  <c r="AI220" i="54" s="1"/>
  <c r="AJ220" i="54" s="1"/>
  <c r="AK220" i="54" s="1"/>
  <c r="AM217" i="54"/>
  <c r="AP217" i="54" s="1"/>
  <c r="AO217" i="54"/>
  <c r="AL57" i="54"/>
  <c r="Z177" i="54"/>
  <c r="Z178" i="54" s="1"/>
  <c r="AA178" i="54" s="1"/>
  <c r="AB178" i="54" s="1"/>
  <c r="AC178" i="54" s="1"/>
  <c r="AD178" i="54" s="1"/>
  <c r="AE178" i="54" s="1"/>
  <c r="Z212" i="52"/>
  <c r="AA212" i="52" s="1"/>
  <c r="AB212" i="52" s="1"/>
  <c r="AC212" i="52" s="1"/>
  <c r="AD212" i="52" s="1"/>
  <c r="AE212" i="52" s="1"/>
  <c r="AF212" i="52" s="1"/>
  <c r="AG212" i="52" s="1"/>
  <c r="AH212" i="52" s="1"/>
  <c r="AI212" i="52" s="1"/>
  <c r="AJ212" i="52" s="1"/>
  <c r="AK212" i="52" s="1"/>
  <c r="T316" i="54"/>
  <c r="AK15" i="52"/>
  <c r="I248" i="51"/>
  <c r="J248" i="51" s="1"/>
  <c r="N248" i="51" s="1"/>
  <c r="O248" i="51" s="1"/>
  <c r="P248" i="51" s="1"/>
  <c r="Q248" i="51" s="1"/>
  <c r="R248" i="51" s="1"/>
  <c r="S248" i="51" s="1"/>
  <c r="T248" i="51" s="1"/>
  <c r="U248" i="51" s="1"/>
  <c r="V248" i="51" s="1"/>
  <c r="W248" i="51" s="1"/>
  <c r="X248" i="51" s="1"/>
  <c r="Y248" i="51" s="1"/>
  <c r="Z248" i="51" s="1"/>
  <c r="AA248" i="51" s="1"/>
  <c r="AB248" i="51" s="1"/>
  <c r="AC248" i="51" s="1"/>
  <c r="AD248" i="51" s="1"/>
  <c r="AE248" i="51" s="1"/>
  <c r="AF248" i="51" s="1"/>
  <c r="AG248" i="51" s="1"/>
  <c r="AH248" i="51" s="1"/>
  <c r="AI248" i="51" s="1"/>
  <c r="AJ248" i="51" s="1"/>
  <c r="AK248" i="51" s="1"/>
  <c r="I315" i="51"/>
  <c r="AK186" i="52"/>
  <c r="AK212" i="56"/>
  <c r="T280" i="51"/>
  <c r="U280" i="51" s="1"/>
  <c r="V280" i="51" s="1"/>
  <c r="W280" i="51" s="1"/>
  <c r="X280" i="51" s="1"/>
  <c r="Y280" i="51" s="1"/>
  <c r="Z280" i="51" s="1"/>
  <c r="AA280" i="51" s="1"/>
  <c r="AB280" i="51" s="1"/>
  <c r="AC280" i="51" s="1"/>
  <c r="AD280" i="51" s="1"/>
  <c r="AE280" i="51" s="1"/>
  <c r="AF280" i="51" s="1"/>
  <c r="AG280" i="51" s="1"/>
  <c r="AH280" i="51" s="1"/>
  <c r="AI280" i="51" s="1"/>
  <c r="AJ280" i="51" s="1"/>
  <c r="AK280" i="51" s="1"/>
  <c r="Q285" i="51"/>
  <c r="Q286" i="51" s="1"/>
  <c r="R286" i="51" s="1"/>
  <c r="S286" i="51" s="1"/>
  <c r="T286" i="51" s="1"/>
  <c r="U286" i="51" s="1"/>
  <c r="V286" i="51" s="1"/>
  <c r="W286" i="51" s="1"/>
  <c r="X286" i="51" s="1"/>
  <c r="Y286" i="51" s="1"/>
  <c r="Z286" i="51" s="1"/>
  <c r="AA286" i="51" s="1"/>
  <c r="AB286" i="51" s="1"/>
  <c r="AC286" i="51" s="1"/>
  <c r="AD286" i="51" s="1"/>
  <c r="AE286" i="51" s="1"/>
  <c r="AF286" i="51" s="1"/>
  <c r="AG286" i="51" s="1"/>
  <c r="AH286" i="51" s="1"/>
  <c r="AI286" i="51" s="1"/>
  <c r="AJ286" i="51" s="1"/>
  <c r="AK286" i="51" s="1"/>
  <c r="Q283" i="51"/>
  <c r="Q284" i="51" s="1"/>
  <c r="R284" i="51" s="1"/>
  <c r="S284" i="51" s="1"/>
  <c r="T284" i="51" s="1"/>
  <c r="U284" i="51" s="1"/>
  <c r="V284" i="51" s="1"/>
  <c r="W284" i="51" s="1"/>
  <c r="X284" i="51" s="1"/>
  <c r="Y284" i="51" s="1"/>
  <c r="Z284" i="51" s="1"/>
  <c r="AA284" i="51" s="1"/>
  <c r="AB284" i="51" s="1"/>
  <c r="AC284" i="51" s="1"/>
  <c r="AD284" i="51" s="1"/>
  <c r="AE284" i="51" s="1"/>
  <c r="AF284" i="51" s="1"/>
  <c r="AG284" i="51" s="1"/>
  <c r="AH284" i="51" s="1"/>
  <c r="AI284" i="51" s="1"/>
  <c r="AJ284" i="51" s="1"/>
  <c r="AK284" i="51" s="1"/>
  <c r="AK212" i="54"/>
  <c r="N266" i="51"/>
  <c r="O266" i="51" s="1"/>
  <c r="P266" i="51" s="1"/>
  <c r="Q266" i="51" s="1"/>
  <c r="R266" i="51" s="1"/>
  <c r="S266" i="51" s="1"/>
  <c r="T266" i="51" s="1"/>
  <c r="U266" i="51" s="1"/>
  <c r="V266" i="51" s="1"/>
  <c r="W266" i="51" s="1"/>
  <c r="X266" i="51" s="1"/>
  <c r="Y266" i="51" s="1"/>
  <c r="Z266" i="51" s="1"/>
  <c r="AA266" i="51" s="1"/>
  <c r="AB266" i="51" s="1"/>
  <c r="AC266" i="51" s="1"/>
  <c r="AD266" i="51" s="1"/>
  <c r="AE266" i="51" s="1"/>
  <c r="AF266" i="51" s="1"/>
  <c r="AG266" i="51" s="1"/>
  <c r="AH266" i="51" s="1"/>
  <c r="AI266" i="51" s="1"/>
  <c r="AJ266" i="51" s="1"/>
  <c r="AK266" i="51" s="1"/>
  <c r="J239" i="51"/>
  <c r="J240" i="51" s="1"/>
  <c r="N240" i="51" s="1"/>
  <c r="O240" i="51" s="1"/>
  <c r="P240" i="51" s="1"/>
  <c r="Q240" i="51" s="1"/>
  <c r="R240" i="51" s="1"/>
  <c r="S240" i="51" s="1"/>
  <c r="T240" i="51" s="1"/>
  <c r="U240" i="51" s="1"/>
  <c r="V240" i="51" s="1"/>
  <c r="W240" i="51" s="1"/>
  <c r="X240" i="51" s="1"/>
  <c r="Y240" i="51" s="1"/>
  <c r="Z240" i="51" s="1"/>
  <c r="AA240" i="51" s="1"/>
  <c r="AB240" i="51" s="1"/>
  <c r="AC240" i="51" s="1"/>
  <c r="AD240" i="51" s="1"/>
  <c r="AE240" i="51" s="1"/>
  <c r="AF240" i="51" s="1"/>
  <c r="AG240" i="51" s="1"/>
  <c r="AH240" i="51" s="1"/>
  <c r="AI240" i="51" s="1"/>
  <c r="AJ240" i="51" s="1"/>
  <c r="AK240" i="51" s="1"/>
  <c r="J241" i="51"/>
  <c r="J242" i="51" s="1"/>
  <c r="N242" i="51" s="1"/>
  <c r="O242" i="51" s="1"/>
  <c r="P242" i="51" s="1"/>
  <c r="Q242" i="51" s="1"/>
  <c r="R242" i="51" s="1"/>
  <c r="S242" i="51" s="1"/>
  <c r="T242" i="51" s="1"/>
  <c r="U242" i="51" s="1"/>
  <c r="V242" i="51" s="1"/>
  <c r="W242" i="51" s="1"/>
  <c r="X242" i="51" s="1"/>
  <c r="Y242" i="51" s="1"/>
  <c r="Z242" i="51" s="1"/>
  <c r="AA242" i="51" s="1"/>
  <c r="AB242" i="51" s="1"/>
  <c r="AC242" i="51" s="1"/>
  <c r="AD242" i="51" s="1"/>
  <c r="AE242" i="51" s="1"/>
  <c r="AF242" i="51" s="1"/>
  <c r="AG242" i="51" s="1"/>
  <c r="AH242" i="51" s="1"/>
  <c r="AI242" i="51" s="1"/>
  <c r="AJ242" i="51" s="1"/>
  <c r="AK242" i="51" s="1"/>
  <c r="AO197" i="51"/>
  <c r="N184" i="51"/>
  <c r="O184" i="51" s="1"/>
  <c r="P184" i="51" s="1"/>
  <c r="Q184" i="51" s="1"/>
  <c r="R184" i="51" s="1"/>
  <c r="S184" i="51" s="1"/>
  <c r="T184" i="51" s="1"/>
  <c r="U184" i="51" s="1"/>
  <c r="V184" i="51" s="1"/>
  <c r="W184" i="51" s="1"/>
  <c r="X184" i="51" s="1"/>
  <c r="Y184" i="51" s="1"/>
  <c r="Z184" i="51" s="1"/>
  <c r="AA184" i="51" s="1"/>
  <c r="AB184" i="51" s="1"/>
  <c r="AC184" i="51" s="1"/>
  <c r="AD184" i="51" s="1"/>
  <c r="AE184" i="51" s="1"/>
  <c r="AF184" i="51" s="1"/>
  <c r="AG184" i="51" s="1"/>
  <c r="AH184" i="51" s="1"/>
  <c r="AI184" i="51" s="1"/>
  <c r="AJ184" i="51" s="1"/>
  <c r="AK184" i="51" s="1"/>
  <c r="J208" i="51"/>
  <c r="N208" i="51" s="1"/>
  <c r="O208" i="51" s="1"/>
  <c r="P208" i="51" s="1"/>
  <c r="Q208" i="51" s="1"/>
  <c r="R208" i="51" s="1"/>
  <c r="S208" i="51" s="1"/>
  <c r="T208" i="51" s="1"/>
  <c r="U208" i="51" s="1"/>
  <c r="V208" i="51" s="1"/>
  <c r="W208" i="51" s="1"/>
  <c r="X208" i="51" s="1"/>
  <c r="Y208" i="51" s="1"/>
  <c r="Z208" i="51" s="1"/>
  <c r="AA208" i="51" s="1"/>
  <c r="AB208" i="51" s="1"/>
  <c r="AC208" i="51" s="1"/>
  <c r="AD208" i="51" s="1"/>
  <c r="AE208" i="51" s="1"/>
  <c r="AF208" i="51" s="1"/>
  <c r="AG208" i="51" s="1"/>
  <c r="AH208" i="51" s="1"/>
  <c r="AI208" i="51" s="1"/>
  <c r="AJ208" i="51" s="1"/>
  <c r="AK208" i="51" s="1"/>
  <c r="AL207" i="51" s="1"/>
  <c r="AO207" i="51" s="1"/>
  <c r="AO289" i="51"/>
  <c r="AE179" i="51"/>
  <c r="AE180" i="51" s="1"/>
  <c r="AF180" i="51" s="1"/>
  <c r="AG180" i="51" s="1"/>
  <c r="AH180" i="51" s="1"/>
  <c r="AI180" i="51" s="1"/>
  <c r="AJ180" i="51" s="1"/>
  <c r="AK180" i="51" s="1"/>
  <c r="P269" i="51"/>
  <c r="O224" i="51"/>
  <c r="P224" i="51" s="1"/>
  <c r="Q223" i="51" s="1"/>
  <c r="AE212" i="53"/>
  <c r="AF212" i="53" s="1"/>
  <c r="AG212" i="53" s="1"/>
  <c r="AH212" i="53" s="1"/>
  <c r="AI212" i="53" s="1"/>
  <c r="AJ212" i="53" s="1"/>
  <c r="AK212" i="53" s="1"/>
  <c r="AK222" i="52"/>
  <c r="P271" i="51"/>
  <c r="P272" i="51" s="1"/>
  <c r="Q272" i="51" s="1"/>
  <c r="R272" i="51" s="1"/>
  <c r="S272" i="51" s="1"/>
  <c r="T272" i="51" s="1"/>
  <c r="U272" i="51" s="1"/>
  <c r="V272" i="51" s="1"/>
  <c r="W272" i="51" s="1"/>
  <c r="X272" i="51" s="1"/>
  <c r="Y272" i="51" s="1"/>
  <c r="Z272" i="51" s="1"/>
  <c r="AA272" i="51" s="1"/>
  <c r="AB272" i="51" s="1"/>
  <c r="AC272" i="51" s="1"/>
  <c r="AD272" i="51" s="1"/>
  <c r="AE272" i="51" s="1"/>
  <c r="AF272" i="51" s="1"/>
  <c r="AG272" i="51" s="1"/>
  <c r="AH272" i="51" s="1"/>
  <c r="AI272" i="51" s="1"/>
  <c r="AJ272" i="51" s="1"/>
  <c r="AK272" i="51" s="1"/>
  <c r="I220" i="51"/>
  <c r="J219" i="51" s="1"/>
  <c r="J315" i="51" s="1"/>
  <c r="I314" i="51"/>
  <c r="R313" i="53"/>
  <c r="R314" i="53" s="1"/>
  <c r="AK62" i="52"/>
  <c r="Q177" i="51"/>
  <c r="Q178" i="51" s="1"/>
  <c r="AM49" i="51"/>
  <c r="AP49" i="51" s="1"/>
  <c r="AO49" i="51"/>
  <c r="AL209" i="51"/>
  <c r="AL211" i="53"/>
  <c r="AO211" i="53" s="1"/>
  <c r="AG8" i="48"/>
  <c r="AG169" i="48" s="1"/>
  <c r="AG170" i="48" s="1"/>
  <c r="AH170" i="48" s="1"/>
  <c r="AI170" i="48" s="1"/>
  <c r="AJ170" i="48" s="1"/>
  <c r="AK170" i="48" s="1"/>
  <c r="AG9" i="48"/>
  <c r="AH9" i="48" s="1"/>
  <c r="AI9" i="48" s="1"/>
  <c r="AJ9" i="48" s="1"/>
  <c r="AK9" i="48" s="1"/>
  <c r="U213" i="48"/>
  <c r="U214" i="48" s="1"/>
  <c r="V52" i="48"/>
  <c r="AL211" i="56"/>
  <c r="AM211" i="56" s="1"/>
  <c r="AM211" i="55"/>
  <c r="AP211" i="55" s="1"/>
  <c r="R213" i="56"/>
  <c r="R214" i="56" s="1"/>
  <c r="Q314" i="56"/>
  <c r="T316" i="56"/>
  <c r="T170" i="56"/>
  <c r="T315" i="55"/>
  <c r="T316" i="55" s="1"/>
  <c r="Q314" i="55"/>
  <c r="AL211" i="54"/>
  <c r="AO211" i="54" s="1"/>
  <c r="Q314" i="54"/>
  <c r="U169" i="54"/>
  <c r="R213" i="54"/>
  <c r="R214" i="54" s="1"/>
  <c r="U313" i="53"/>
  <c r="Q314" i="52"/>
  <c r="T316" i="52"/>
  <c r="S213" i="52"/>
  <c r="S214" i="52" s="1"/>
  <c r="T214" i="52" s="1"/>
  <c r="U214" i="52" s="1"/>
  <c r="V214" i="52" s="1"/>
  <c r="W214" i="52" s="1"/>
  <c r="X214" i="52" s="1"/>
  <c r="Y214" i="52" s="1"/>
  <c r="J206" i="51"/>
  <c r="N206" i="51" s="1"/>
  <c r="O206" i="51" s="1"/>
  <c r="P206" i="51" s="1"/>
  <c r="Q206" i="51" s="1"/>
  <c r="R206" i="51" s="1"/>
  <c r="S206" i="51" s="1"/>
  <c r="T206" i="51" s="1"/>
  <c r="U206" i="51" s="1"/>
  <c r="V206" i="51" s="1"/>
  <c r="W206" i="51" s="1"/>
  <c r="X206" i="51" s="1"/>
  <c r="Y206" i="51" s="1"/>
  <c r="Z206" i="51" s="1"/>
  <c r="AA206" i="51" s="1"/>
  <c r="AB206" i="51" s="1"/>
  <c r="AC206" i="51" s="1"/>
  <c r="AD206" i="51" s="1"/>
  <c r="AE206" i="51" s="1"/>
  <c r="AF206" i="51" s="1"/>
  <c r="AG206" i="51" s="1"/>
  <c r="AH206" i="51" s="1"/>
  <c r="AI206" i="51" s="1"/>
  <c r="AJ206" i="51" s="1"/>
  <c r="AK206" i="51" s="1"/>
  <c r="J211" i="51"/>
  <c r="AO123" i="51"/>
  <c r="AM123" i="51"/>
  <c r="AP123" i="51" s="1"/>
  <c r="AO36" i="51"/>
  <c r="AM36" i="51"/>
  <c r="AP36" i="51" s="1"/>
  <c r="AK258" i="51"/>
  <c r="AL257" i="51" s="1"/>
  <c r="AM147" i="51"/>
  <c r="AP147" i="51" s="1"/>
  <c r="AO147" i="51"/>
  <c r="AL228" i="51"/>
  <c r="AO228" i="51" s="1"/>
  <c r="O277" i="51"/>
  <c r="O278" i="51" s="1"/>
  <c r="P278" i="51" s="1"/>
  <c r="Q277" i="51" s="1"/>
  <c r="O288" i="51"/>
  <c r="P288" i="51" s="1"/>
  <c r="AO34" i="51"/>
  <c r="AM34" i="51"/>
  <c r="J196" i="51"/>
  <c r="N196" i="51" s="1"/>
  <c r="O196" i="51" s="1"/>
  <c r="P196" i="51" s="1"/>
  <c r="Q196" i="51" s="1"/>
  <c r="R196" i="51" s="1"/>
  <c r="S196" i="51" s="1"/>
  <c r="T196" i="51" s="1"/>
  <c r="U196" i="51" s="1"/>
  <c r="V196" i="51" s="1"/>
  <c r="W196" i="51" s="1"/>
  <c r="X196" i="51" s="1"/>
  <c r="Y196" i="51" s="1"/>
  <c r="Z196" i="51" s="1"/>
  <c r="AA196" i="51" s="1"/>
  <c r="AB196" i="51" s="1"/>
  <c r="AC196" i="51" s="1"/>
  <c r="AD196" i="51" s="1"/>
  <c r="AE196" i="51" s="1"/>
  <c r="AF196" i="51" s="1"/>
  <c r="AG196" i="51" s="1"/>
  <c r="AH196" i="51" s="1"/>
  <c r="AI196" i="51" s="1"/>
  <c r="AJ196" i="51" s="1"/>
  <c r="AK196" i="51" s="1"/>
  <c r="AB175" i="51"/>
  <c r="AM44" i="51"/>
  <c r="AP44" i="51" s="1"/>
  <c r="AO44" i="51"/>
  <c r="N270" i="51"/>
  <c r="O270" i="51" s="1"/>
  <c r="AO46" i="51"/>
  <c r="AM46" i="51"/>
  <c r="AP46" i="51" s="1"/>
  <c r="AK264" i="51"/>
  <c r="AL263" i="51"/>
  <c r="J194" i="51"/>
  <c r="N194" i="51" s="1"/>
  <c r="O194" i="51" s="1"/>
  <c r="P194" i="51" s="1"/>
  <c r="Q194" i="51" s="1"/>
  <c r="R194" i="51" s="1"/>
  <c r="S194" i="51" s="1"/>
  <c r="T194" i="51" s="1"/>
  <c r="U194" i="51" s="1"/>
  <c r="V194" i="51" s="1"/>
  <c r="W194" i="51" s="1"/>
  <c r="X194" i="51" s="1"/>
  <c r="Y194" i="51" s="1"/>
  <c r="Z194" i="51" s="1"/>
  <c r="AA194" i="51" s="1"/>
  <c r="AB194" i="51" s="1"/>
  <c r="AC194" i="51" s="1"/>
  <c r="AD194" i="51" s="1"/>
  <c r="AE194" i="51" s="1"/>
  <c r="AF194" i="51" s="1"/>
  <c r="AG194" i="51" s="1"/>
  <c r="AH194" i="51" s="1"/>
  <c r="AI194" i="51" s="1"/>
  <c r="AJ194" i="51" s="1"/>
  <c r="AK194" i="51" s="1"/>
  <c r="I212" i="51"/>
  <c r="AO195" i="51"/>
  <c r="AM195" i="51"/>
  <c r="AP195" i="51" s="1"/>
  <c r="J217" i="51"/>
  <c r="J218" i="51" s="1"/>
  <c r="AM205" i="51"/>
  <c r="AP205" i="51" s="1"/>
  <c r="AO205" i="51"/>
  <c r="Z171" i="51"/>
  <c r="Z172" i="51" s="1"/>
  <c r="O276" i="51"/>
  <c r="P276" i="51" s="1"/>
  <c r="Q276" i="51" s="1"/>
  <c r="R276" i="51" s="1"/>
  <c r="S276" i="51" s="1"/>
  <c r="T276" i="51" s="1"/>
  <c r="U276" i="51" s="1"/>
  <c r="V276" i="51" s="1"/>
  <c r="W276" i="51" s="1"/>
  <c r="X276" i="51" s="1"/>
  <c r="Y276" i="51" s="1"/>
  <c r="Z276" i="51" s="1"/>
  <c r="AA276" i="51" s="1"/>
  <c r="AB276" i="51" s="1"/>
  <c r="AC276" i="51" s="1"/>
  <c r="AD276" i="51" s="1"/>
  <c r="AE276" i="51" s="1"/>
  <c r="AF276" i="51" s="1"/>
  <c r="AG276" i="51" s="1"/>
  <c r="AH276" i="51" s="1"/>
  <c r="AI276" i="51" s="1"/>
  <c r="AJ276" i="51" s="1"/>
  <c r="AK276" i="51" s="1"/>
  <c r="AM57" i="54" l="1"/>
  <c r="AP57" i="54" s="1"/>
  <c r="AO57" i="54"/>
  <c r="Z214" i="52"/>
  <c r="AA214" i="52" s="1"/>
  <c r="AB214" i="52" s="1"/>
  <c r="AC214" i="52" s="1"/>
  <c r="AD214" i="52" s="1"/>
  <c r="AE214" i="52" s="1"/>
  <c r="AF214" i="52" s="1"/>
  <c r="AG214" i="52" s="1"/>
  <c r="AH214" i="52" s="1"/>
  <c r="AI214" i="52" s="1"/>
  <c r="AJ214" i="52" s="1"/>
  <c r="X221" i="54"/>
  <c r="X222" i="54" s="1"/>
  <c r="AK25" i="52"/>
  <c r="V176" i="51"/>
  <c r="W176" i="51" s="1"/>
  <c r="X176" i="51" s="1"/>
  <c r="Y176" i="51" s="1"/>
  <c r="Z176" i="51" s="1"/>
  <c r="AA176" i="51" s="1"/>
  <c r="AB176" i="51" s="1"/>
  <c r="Q287" i="51"/>
  <c r="AL287" i="51" s="1"/>
  <c r="AM287" i="51" s="1"/>
  <c r="AP287" i="51" s="1"/>
  <c r="AO211" i="56"/>
  <c r="AM211" i="53"/>
  <c r="AP211" i="53" s="1"/>
  <c r="AM207" i="51"/>
  <c r="AP207" i="51" s="1"/>
  <c r="P270" i="51"/>
  <c r="Q270" i="51" s="1"/>
  <c r="R270" i="51" s="1"/>
  <c r="S270" i="51" s="1"/>
  <c r="T270" i="51" s="1"/>
  <c r="U270" i="51" s="1"/>
  <c r="V270" i="51" s="1"/>
  <c r="W270" i="51" s="1"/>
  <c r="X270" i="51" s="1"/>
  <c r="AL223" i="51"/>
  <c r="AL63" i="51"/>
  <c r="Y269" i="51"/>
  <c r="I316" i="51"/>
  <c r="O188" i="51"/>
  <c r="P188" i="51" s="1"/>
  <c r="R190" i="51"/>
  <c r="S190" i="51" s="1"/>
  <c r="T190" i="51" s="1"/>
  <c r="U190" i="51" s="1"/>
  <c r="V190" i="51" s="1"/>
  <c r="W190" i="51" s="1"/>
  <c r="R315" i="53"/>
  <c r="R316" i="53" s="1"/>
  <c r="AE172" i="53"/>
  <c r="AF172" i="53" s="1"/>
  <c r="AG172" i="53" s="1"/>
  <c r="AH172" i="53" s="1"/>
  <c r="AI172" i="53" s="1"/>
  <c r="AJ172" i="53" s="1"/>
  <c r="AK172" i="53" s="1"/>
  <c r="AM209" i="51"/>
  <c r="AP209" i="51" s="1"/>
  <c r="AO209" i="51"/>
  <c r="P315" i="51"/>
  <c r="V213" i="48"/>
  <c r="V214" i="48" s="1"/>
  <c r="W52" i="48"/>
  <c r="AM211" i="54"/>
  <c r="AP211" i="54" s="1"/>
  <c r="U169" i="56"/>
  <c r="U315" i="56" s="1"/>
  <c r="S213" i="56"/>
  <c r="S214" i="56" s="1"/>
  <c r="R314" i="56"/>
  <c r="AP211" i="56"/>
  <c r="U313" i="55"/>
  <c r="R314" i="55"/>
  <c r="U173" i="54"/>
  <c r="U174" i="54" s="1"/>
  <c r="V174" i="54" s="1"/>
  <c r="W174" i="54" s="1"/>
  <c r="V169" i="54"/>
  <c r="S213" i="54"/>
  <c r="S214" i="54" s="1"/>
  <c r="R314" i="54"/>
  <c r="U170" i="54"/>
  <c r="R314" i="52"/>
  <c r="AA171" i="51"/>
  <c r="AM263" i="51"/>
  <c r="AP263" i="51" s="1"/>
  <c r="AO263" i="51"/>
  <c r="AP34" i="51"/>
  <c r="AO257" i="51"/>
  <c r="AM257" i="51"/>
  <c r="AP257" i="51" s="1"/>
  <c r="J212" i="51"/>
  <c r="U316" i="54" l="1"/>
  <c r="V316" i="54" s="1"/>
  <c r="W316" i="54" s="1"/>
  <c r="AF178" i="54"/>
  <c r="AG178" i="54" s="1"/>
  <c r="AH178" i="54" s="1"/>
  <c r="AI177" i="54" s="1"/>
  <c r="AI171" i="54"/>
  <c r="AO287" i="51"/>
  <c r="Q288" i="51"/>
  <c r="R288" i="51" s="1"/>
  <c r="S288" i="51" s="1"/>
  <c r="T288" i="51" s="1"/>
  <c r="U288" i="51" s="1"/>
  <c r="V288" i="51" s="1"/>
  <c r="W288" i="51" s="1"/>
  <c r="X288" i="51" s="1"/>
  <c r="Y288" i="51" s="1"/>
  <c r="Z288" i="51" s="1"/>
  <c r="AA288" i="51" s="1"/>
  <c r="AB288" i="51" s="1"/>
  <c r="AC288" i="51" s="1"/>
  <c r="AD288" i="51" s="1"/>
  <c r="AE288" i="51" s="1"/>
  <c r="AF288" i="51" s="1"/>
  <c r="AG288" i="51" s="1"/>
  <c r="AH288" i="51" s="1"/>
  <c r="AI288" i="51" s="1"/>
  <c r="AJ288" i="51" s="1"/>
  <c r="AK288" i="51" s="1"/>
  <c r="V315" i="53"/>
  <c r="Y270" i="51"/>
  <c r="Z270" i="51" s="1"/>
  <c r="AA270" i="51" s="1"/>
  <c r="AB270" i="51" s="1"/>
  <c r="AC270" i="51" s="1"/>
  <c r="AD270" i="51" s="1"/>
  <c r="AE270" i="51" s="1"/>
  <c r="AF270" i="51" s="1"/>
  <c r="AG270" i="51" s="1"/>
  <c r="AH270" i="51" s="1"/>
  <c r="AI270" i="51" s="1"/>
  <c r="AJ270" i="51" s="1"/>
  <c r="AK270" i="51" s="1"/>
  <c r="AC175" i="51"/>
  <c r="Q224" i="51"/>
  <c r="R224" i="51" s="1"/>
  <c r="S224" i="51" s="1"/>
  <c r="T224" i="51" s="1"/>
  <c r="U224" i="51" s="1"/>
  <c r="V224" i="51" s="1"/>
  <c r="W224" i="51" s="1"/>
  <c r="X224" i="51" s="1"/>
  <c r="Y224" i="51" s="1"/>
  <c r="Z224" i="51" s="1"/>
  <c r="AA224" i="51" s="1"/>
  <c r="AB224" i="51" s="1"/>
  <c r="AC224" i="51" s="1"/>
  <c r="AD224" i="51" s="1"/>
  <c r="AE224" i="51" s="1"/>
  <c r="AF224" i="51" s="1"/>
  <c r="AG224" i="51" s="1"/>
  <c r="AH224" i="51" s="1"/>
  <c r="AI224" i="51" s="1"/>
  <c r="AJ224" i="51" s="1"/>
  <c r="AK224" i="51" s="1"/>
  <c r="AO63" i="51"/>
  <c r="AM63" i="51"/>
  <c r="AP63" i="51" s="1"/>
  <c r="AO223" i="51"/>
  <c r="AM223" i="51"/>
  <c r="AP223" i="51" s="1"/>
  <c r="Q188" i="51"/>
  <c r="R188" i="51" s="1"/>
  <c r="S188" i="51" s="1"/>
  <c r="T188" i="51" s="1"/>
  <c r="U188" i="51" s="1"/>
  <c r="V188" i="51" s="1"/>
  <c r="W188" i="51" s="1"/>
  <c r="X188" i="51" s="1"/>
  <c r="Y188" i="51" s="1"/>
  <c r="Z188" i="51" s="1"/>
  <c r="AA188" i="51" s="1"/>
  <c r="AB188" i="51" s="1"/>
  <c r="AC188" i="51" s="1"/>
  <c r="AD188" i="51" s="1"/>
  <c r="AE188" i="51" s="1"/>
  <c r="AF188" i="51" s="1"/>
  <c r="AG188" i="51" s="1"/>
  <c r="AH188" i="51" s="1"/>
  <c r="AI188" i="51" s="1"/>
  <c r="AJ188" i="51" s="1"/>
  <c r="AK188" i="51" s="1"/>
  <c r="R315" i="51"/>
  <c r="J314" i="51"/>
  <c r="V313" i="53"/>
  <c r="S313" i="53"/>
  <c r="S314" i="53" s="1"/>
  <c r="T314" i="53" s="1"/>
  <c r="P274" i="51"/>
  <c r="Q274" i="51" s="1"/>
  <c r="R274" i="51" s="1"/>
  <c r="S274" i="51" s="1"/>
  <c r="T274" i="51" s="1"/>
  <c r="U274" i="51" s="1"/>
  <c r="V274" i="51" s="1"/>
  <c r="W274" i="51" s="1"/>
  <c r="X274" i="51" s="1"/>
  <c r="Y274" i="51" s="1"/>
  <c r="Z274" i="51" s="1"/>
  <c r="AA274" i="51" s="1"/>
  <c r="AB274" i="51" s="1"/>
  <c r="AC274" i="51" s="1"/>
  <c r="AD274" i="51" s="1"/>
  <c r="AE274" i="51" s="1"/>
  <c r="AF274" i="51" s="1"/>
  <c r="AG274" i="51" s="1"/>
  <c r="AH274" i="51" s="1"/>
  <c r="AI274" i="51" s="1"/>
  <c r="AJ274" i="51" s="1"/>
  <c r="AK274" i="51" s="1"/>
  <c r="W213" i="48"/>
  <c r="W214" i="48" s="1"/>
  <c r="X52" i="48"/>
  <c r="S314" i="56"/>
  <c r="U170" i="56"/>
  <c r="T213" i="56"/>
  <c r="T214" i="56" s="1"/>
  <c r="U173" i="56"/>
  <c r="U174" i="56" s="1"/>
  <c r="V174" i="56" s="1"/>
  <c r="W174" i="56" s="1"/>
  <c r="S314" i="55"/>
  <c r="T213" i="54"/>
  <c r="T214" i="54" s="1"/>
  <c r="Z169" i="54"/>
  <c r="V170" i="54"/>
  <c r="W170" i="54" s="1"/>
  <c r="X170" i="54" s="1"/>
  <c r="Y170" i="54" s="1"/>
  <c r="S314" i="54"/>
  <c r="U315" i="53"/>
  <c r="S314" i="52"/>
  <c r="AA172" i="51"/>
  <c r="AB172" i="51" s="1"/>
  <c r="AC172" i="51" s="1"/>
  <c r="Q315" i="51"/>
  <c r="Y221" i="54" l="1"/>
  <c r="Y222" i="54" s="1"/>
  <c r="U316" i="52"/>
  <c r="AC176" i="51"/>
  <c r="AC315" i="51"/>
  <c r="X189" i="51"/>
  <c r="X190" i="51" s="1"/>
  <c r="X177" i="51"/>
  <c r="R178" i="51"/>
  <c r="J220" i="51"/>
  <c r="N220" i="51" s="1"/>
  <c r="O220" i="51" s="1"/>
  <c r="P220" i="51" s="1"/>
  <c r="Q220" i="51" s="1"/>
  <c r="R220" i="51" s="1"/>
  <c r="S220" i="51" s="1"/>
  <c r="T220" i="51" s="1"/>
  <c r="U220" i="51" s="1"/>
  <c r="V220" i="51" s="1"/>
  <c r="W220" i="51" s="1"/>
  <c r="X220" i="51" s="1"/>
  <c r="Y220" i="51" s="1"/>
  <c r="Z220" i="51" s="1"/>
  <c r="AA220" i="51" s="1"/>
  <c r="AB220" i="51" s="1"/>
  <c r="AC220" i="51" s="1"/>
  <c r="AD220" i="51" s="1"/>
  <c r="AE220" i="51" s="1"/>
  <c r="AF220" i="51" s="1"/>
  <c r="AG220" i="51" s="1"/>
  <c r="AH220" i="51" s="1"/>
  <c r="AI220" i="51" s="1"/>
  <c r="AJ220" i="51" s="1"/>
  <c r="AK220" i="51" s="1"/>
  <c r="J221" i="51"/>
  <c r="J222" i="51" s="1"/>
  <c r="K222" i="51" s="1"/>
  <c r="L222" i="51" s="1"/>
  <c r="M222" i="51" s="1"/>
  <c r="Z313" i="53"/>
  <c r="S315" i="53"/>
  <c r="S316" i="53" s="1"/>
  <c r="T316" i="53" s="1"/>
  <c r="U316" i="53" s="1"/>
  <c r="V316" i="53" s="1"/>
  <c r="W316" i="53" s="1"/>
  <c r="AD175" i="51"/>
  <c r="X213" i="48"/>
  <c r="X214" i="48" s="1"/>
  <c r="Y52" i="48"/>
  <c r="V169" i="56"/>
  <c r="V315" i="56" s="1"/>
  <c r="U316" i="56"/>
  <c r="U213" i="56"/>
  <c r="U214" i="56" s="1"/>
  <c r="T314" i="56"/>
  <c r="U315" i="55"/>
  <c r="U316" i="55" s="1"/>
  <c r="T314" i="55"/>
  <c r="V313" i="55"/>
  <c r="Z170" i="54"/>
  <c r="AA170" i="54" s="1"/>
  <c r="U213" i="54"/>
  <c r="U214" i="54" s="1"/>
  <c r="T314" i="54"/>
  <c r="X173" i="54"/>
  <c r="Z173" i="54"/>
  <c r="Z315" i="53"/>
  <c r="X313" i="53"/>
  <c r="U314" i="53"/>
  <c r="T314" i="52"/>
  <c r="Q278" i="51"/>
  <c r="R278" i="51" s="1"/>
  <c r="S278" i="51" s="1"/>
  <c r="T278" i="51" s="1"/>
  <c r="U278" i="51" s="1"/>
  <c r="V278" i="51" s="1"/>
  <c r="W278" i="51" s="1"/>
  <c r="X278" i="51" s="1"/>
  <c r="Y278" i="51" s="1"/>
  <c r="Z278" i="51" s="1"/>
  <c r="AA278" i="51" s="1"/>
  <c r="AB278" i="51" s="1"/>
  <c r="AC278" i="51" s="1"/>
  <c r="AD278" i="51" s="1"/>
  <c r="AE278" i="51" s="1"/>
  <c r="AF278" i="51" s="1"/>
  <c r="AG278" i="51" s="1"/>
  <c r="AH278" i="51" s="1"/>
  <c r="AI278" i="51" s="1"/>
  <c r="AJ278" i="51" s="1"/>
  <c r="AK278" i="51" s="1"/>
  <c r="N213" i="51"/>
  <c r="N214" i="51" s="1"/>
  <c r="F24" i="48"/>
  <c r="AB221" i="54" l="1"/>
  <c r="AI178" i="54"/>
  <c r="AE170" i="53"/>
  <c r="Z221" i="54"/>
  <c r="Z315" i="54" s="1"/>
  <c r="Y171" i="54"/>
  <c r="AK190" i="52"/>
  <c r="X315" i="51"/>
  <c r="AG175" i="51"/>
  <c r="AG315" i="51" s="1"/>
  <c r="S178" i="51"/>
  <c r="J316" i="51"/>
  <c r="AD176" i="51"/>
  <c r="AE176" i="51" s="1"/>
  <c r="AF176" i="51" s="1"/>
  <c r="Y213" i="48"/>
  <c r="Y214" i="48" s="1"/>
  <c r="Z52" i="48"/>
  <c r="V170" i="56"/>
  <c r="W170" i="56" s="1"/>
  <c r="X170" i="56" s="1"/>
  <c r="Y170" i="56" s="1"/>
  <c r="V316" i="56"/>
  <c r="W316" i="56" s="1"/>
  <c r="X173" i="56"/>
  <c r="X315" i="56" s="1"/>
  <c r="U314" i="56"/>
  <c r="V213" i="56"/>
  <c r="V214" i="56" s="1"/>
  <c r="V315" i="55"/>
  <c r="V316" i="55" s="1"/>
  <c r="W316" i="55" s="1"/>
  <c r="Z313" i="55"/>
  <c r="U314" i="55"/>
  <c r="X313" i="55"/>
  <c r="U314" i="54"/>
  <c r="AA173" i="54"/>
  <c r="V213" i="54"/>
  <c r="V214" i="54" s="1"/>
  <c r="X316" i="54"/>
  <c r="X174" i="54"/>
  <c r="Y174" i="54" s="1"/>
  <c r="Z174" i="54" s="1"/>
  <c r="AA174" i="54" s="1"/>
  <c r="V314" i="53"/>
  <c r="X315" i="53"/>
  <c r="X316" i="53" s="1"/>
  <c r="Y316" i="53" s="1"/>
  <c r="Z316" i="53" s="1"/>
  <c r="AF169" i="53"/>
  <c r="U314" i="52"/>
  <c r="O213" i="51"/>
  <c r="O214" i="51" s="1"/>
  <c r="AL57" i="51"/>
  <c r="N211" i="51"/>
  <c r="N212" i="51" s="1"/>
  <c r="N218" i="51"/>
  <c r="O218" i="51" s="1"/>
  <c r="P218" i="51" s="1"/>
  <c r="Q218" i="51" s="1"/>
  <c r="R218" i="51" s="1"/>
  <c r="S217" i="51" s="1"/>
  <c r="AJ177" i="54" l="1"/>
  <c r="AJ178" i="54" s="1"/>
  <c r="AK178" i="54" s="1"/>
  <c r="AF170" i="53"/>
  <c r="AG170" i="53" s="1"/>
  <c r="AH170" i="53" s="1"/>
  <c r="AI170" i="53" s="1"/>
  <c r="AJ170" i="53" s="1"/>
  <c r="AK170" i="53" s="1"/>
  <c r="Z222" i="54"/>
  <c r="AA222" i="54" s="1"/>
  <c r="AB222" i="54" s="1"/>
  <c r="AC222" i="54" s="1"/>
  <c r="AD222" i="54" s="1"/>
  <c r="AE222" i="54" s="1"/>
  <c r="AF222" i="54" s="1"/>
  <c r="AG222" i="54" s="1"/>
  <c r="AH222" i="54" s="1"/>
  <c r="AI222" i="54" s="1"/>
  <c r="AJ222" i="54" s="1"/>
  <c r="AK222" i="54" s="1"/>
  <c r="Y172" i="54"/>
  <c r="Z172" i="54" s="1"/>
  <c r="AA172" i="54" s="1"/>
  <c r="Y316" i="54"/>
  <c r="Z316" i="54" s="1"/>
  <c r="AA316" i="54" s="1"/>
  <c r="AK29" i="52"/>
  <c r="T178" i="51"/>
  <c r="U178" i="51" s="1"/>
  <c r="K314" i="51"/>
  <c r="AG176" i="51"/>
  <c r="AH176" i="51" s="1"/>
  <c r="AI176" i="51" s="1"/>
  <c r="AJ176" i="51" s="1"/>
  <c r="AK176" i="51" s="1"/>
  <c r="V316" i="52"/>
  <c r="Y189" i="51"/>
  <c r="Y190" i="51" s="1"/>
  <c r="Z190" i="51" s="1"/>
  <c r="AA190" i="51" s="1"/>
  <c r="AB190" i="51" s="1"/>
  <c r="AC190" i="51" s="1"/>
  <c r="AD190" i="51" s="1"/>
  <c r="AE190" i="51" s="1"/>
  <c r="AF190" i="51" s="1"/>
  <c r="AG190" i="51" s="1"/>
  <c r="AH190" i="51" s="1"/>
  <c r="AI190" i="51" s="1"/>
  <c r="AJ190" i="51" s="1"/>
  <c r="AK190" i="51" s="1"/>
  <c r="AA313" i="53"/>
  <c r="AA315" i="53"/>
  <c r="AA316" i="53" s="1"/>
  <c r="Z213" i="48"/>
  <c r="Z214" i="48" s="1"/>
  <c r="AA52" i="48"/>
  <c r="X316" i="56"/>
  <c r="Y316" i="56" s="1"/>
  <c r="X174" i="56"/>
  <c r="Y174" i="56" s="1"/>
  <c r="W213" i="56"/>
  <c r="W214" i="56" s="1"/>
  <c r="V314" i="56"/>
  <c r="Z169" i="56"/>
  <c r="X315" i="55"/>
  <c r="X316" i="55" s="1"/>
  <c r="Y316" i="55" s="1"/>
  <c r="Z315" i="55"/>
  <c r="V314" i="55"/>
  <c r="AB170" i="54"/>
  <c r="W213" i="54"/>
  <c r="W214" i="54" s="1"/>
  <c r="V314" i="54"/>
  <c r="AB315" i="53"/>
  <c r="AB313" i="53"/>
  <c r="W314" i="53"/>
  <c r="V314" i="52"/>
  <c r="O211" i="51"/>
  <c r="O212" i="51" s="1"/>
  <c r="P213" i="51"/>
  <c r="P214" i="51" s="1"/>
  <c r="AO57" i="51"/>
  <c r="AM57" i="51"/>
  <c r="AC169" i="54" l="1"/>
  <c r="AC170" i="54" s="1"/>
  <c r="AD170" i="54" s="1"/>
  <c r="AE170" i="54" s="1"/>
  <c r="AB172" i="54"/>
  <c r="AC171" i="54" s="1"/>
  <c r="V177" i="51"/>
  <c r="V315" i="51" s="1"/>
  <c r="S218" i="51"/>
  <c r="S315" i="51"/>
  <c r="K316" i="51"/>
  <c r="Y177" i="51"/>
  <c r="Y315" i="51" s="1"/>
  <c r="AE174" i="53"/>
  <c r="W316" i="52"/>
  <c r="X316" i="52" s="1"/>
  <c r="Y316" i="52" s="1"/>
  <c r="AA213" i="48"/>
  <c r="AA214" i="48" s="1"/>
  <c r="AB52" i="48"/>
  <c r="AB316" i="53"/>
  <c r="AC316" i="53" s="1"/>
  <c r="AD316" i="53" s="1"/>
  <c r="AE316" i="53" s="1"/>
  <c r="Z316" i="55"/>
  <c r="Z170" i="56"/>
  <c r="AA170" i="56" s="1"/>
  <c r="AB169" i="56"/>
  <c r="Z173" i="56"/>
  <c r="Z315" i="56" s="1"/>
  <c r="W314" i="56"/>
  <c r="X213" i="56"/>
  <c r="X214" i="56" s="1"/>
  <c r="AA313" i="55"/>
  <c r="AA315" i="55"/>
  <c r="W314" i="55"/>
  <c r="X213" i="54"/>
  <c r="X214" i="54" s="1"/>
  <c r="W314" i="54"/>
  <c r="AB173" i="54"/>
  <c r="X314" i="53"/>
  <c r="W314" i="52"/>
  <c r="AP57" i="51"/>
  <c r="Q213" i="51"/>
  <c r="Q214" i="51" s="1"/>
  <c r="P211" i="51"/>
  <c r="P212" i="51" s="1"/>
  <c r="Q212" i="51" s="1"/>
  <c r="R212" i="51" s="1"/>
  <c r="S212" i="51" s="1"/>
  <c r="T212" i="51" s="1"/>
  <c r="U212" i="51" s="1"/>
  <c r="V212" i="51" s="1"/>
  <c r="W212" i="51" s="1"/>
  <c r="X212" i="51" s="1"/>
  <c r="Y212" i="51" s="1"/>
  <c r="Z212" i="51" s="1"/>
  <c r="AA212" i="51" s="1"/>
  <c r="AB212" i="51" s="1"/>
  <c r="AC212" i="51" s="1"/>
  <c r="AD212" i="51" s="1"/>
  <c r="AE212" i="51" s="1"/>
  <c r="AF212" i="51" s="1"/>
  <c r="AG212" i="51" s="1"/>
  <c r="AH212" i="51" s="1"/>
  <c r="AI212" i="51" s="1"/>
  <c r="AJ212" i="51" s="1"/>
  <c r="AK211" i="51"/>
  <c r="Z316" i="56" l="1"/>
  <c r="V178" i="51"/>
  <c r="W178" i="51" s="1"/>
  <c r="X178" i="51" s="1"/>
  <c r="Y178" i="51" s="1"/>
  <c r="T217" i="51"/>
  <c r="T218" i="51" s="1"/>
  <c r="U218" i="51" s="1"/>
  <c r="V218" i="51" s="1"/>
  <c r="W218" i="51" s="1"/>
  <c r="X218" i="51" s="1"/>
  <c r="Y218" i="51" s="1"/>
  <c r="Z218" i="51" s="1"/>
  <c r="AA218" i="51" s="1"/>
  <c r="AB218" i="51" s="1"/>
  <c r="AC218" i="51" s="1"/>
  <c r="AD218" i="51" s="1"/>
  <c r="AE218" i="51" s="1"/>
  <c r="AF218" i="51" s="1"/>
  <c r="AG218" i="51" s="1"/>
  <c r="AH218" i="51" s="1"/>
  <c r="AI218" i="51" s="1"/>
  <c r="AJ218" i="51" s="1"/>
  <c r="AK218" i="51" s="1"/>
  <c r="AL217" i="51" s="1"/>
  <c r="L314" i="51"/>
  <c r="Z177" i="51"/>
  <c r="Z315" i="51" s="1"/>
  <c r="AB213" i="48"/>
  <c r="AB214" i="48" s="1"/>
  <c r="AC52" i="48"/>
  <c r="AA316" i="55"/>
  <c r="AK212" i="51"/>
  <c r="Z174" i="56"/>
  <c r="Y213" i="56"/>
  <c r="Y214" i="56" s="1"/>
  <c r="AB170" i="56"/>
  <c r="AC170" i="56" s="1"/>
  <c r="AD170" i="56" s="1"/>
  <c r="AE170" i="56" s="1"/>
  <c r="X314" i="56"/>
  <c r="AA173" i="56"/>
  <c r="AA315" i="56" s="1"/>
  <c r="AF169" i="56"/>
  <c r="X314" i="55"/>
  <c r="AF170" i="54"/>
  <c r="AG170" i="54" s="1"/>
  <c r="AH170" i="54" s="1"/>
  <c r="AI170" i="54" s="1"/>
  <c r="X314" i="54"/>
  <c r="AB174" i="54"/>
  <c r="AB316" i="54"/>
  <c r="Y213" i="54"/>
  <c r="Y214" i="54" s="1"/>
  <c r="AF173" i="53"/>
  <c r="AF313" i="53"/>
  <c r="Y314" i="53"/>
  <c r="X314" i="52"/>
  <c r="R213" i="51"/>
  <c r="R214" i="51" s="1"/>
  <c r="AL211" i="51"/>
  <c r="AA316" i="56" l="1"/>
  <c r="AJ169" i="54"/>
  <c r="AJ170" i="54" s="1"/>
  <c r="AK170" i="54" s="1"/>
  <c r="AK170" i="52"/>
  <c r="AM217" i="51"/>
  <c r="AP217" i="51" s="1"/>
  <c r="AO217" i="51"/>
  <c r="M314" i="51"/>
  <c r="N314" i="51" s="1"/>
  <c r="N186" i="51"/>
  <c r="L316" i="51"/>
  <c r="O185" i="51"/>
  <c r="Z178" i="51"/>
  <c r="AA178" i="51" s="1"/>
  <c r="AB178" i="51" s="1"/>
  <c r="AC178" i="51" s="1"/>
  <c r="AD178" i="51" s="1"/>
  <c r="AK9" i="52"/>
  <c r="AC213" i="48"/>
  <c r="AC214" i="48" s="1"/>
  <c r="AD52" i="48"/>
  <c r="AF170" i="56"/>
  <c r="AG170" i="56" s="1"/>
  <c r="AH170" i="56" s="1"/>
  <c r="AI170" i="56" s="1"/>
  <c r="AJ170" i="56" s="1"/>
  <c r="AK170" i="56" s="1"/>
  <c r="Z213" i="56"/>
  <c r="Z214" i="56" s="1"/>
  <c r="AA174" i="56"/>
  <c r="Y314" i="56"/>
  <c r="AB173" i="56"/>
  <c r="AB315" i="56" s="1"/>
  <c r="AJ170" i="55"/>
  <c r="AK170" i="55" s="1"/>
  <c r="AB313" i="55"/>
  <c r="Y314" i="55"/>
  <c r="Z213" i="54"/>
  <c r="Z214" i="54" s="1"/>
  <c r="Y314" i="54"/>
  <c r="Z314" i="53"/>
  <c r="AF315" i="53"/>
  <c r="AF316" i="53" s="1"/>
  <c r="AG316" i="53" s="1"/>
  <c r="AH316" i="53" s="1"/>
  <c r="AI316" i="53" s="1"/>
  <c r="AJ316" i="53" s="1"/>
  <c r="AK316" i="53" s="1"/>
  <c r="AF174" i="53"/>
  <c r="AG174" i="53" s="1"/>
  <c r="AH174" i="53" s="1"/>
  <c r="AI174" i="53" s="1"/>
  <c r="AJ174" i="53" s="1"/>
  <c r="AK174" i="53" s="1"/>
  <c r="Y314" i="52"/>
  <c r="AM211" i="51"/>
  <c r="AO211" i="51"/>
  <c r="S213" i="51"/>
  <c r="S214" i="51" s="1"/>
  <c r="N222" i="51"/>
  <c r="AB316" i="56" l="1"/>
  <c r="AC316" i="56" s="1"/>
  <c r="AD316" i="56" s="1"/>
  <c r="AE316" i="56" s="1"/>
  <c r="AC172" i="54"/>
  <c r="AD172" i="54" s="1"/>
  <c r="AE172" i="54" s="1"/>
  <c r="AC174" i="54"/>
  <c r="Z316" i="52"/>
  <c r="O221" i="51"/>
  <c r="O222" i="51" s="1"/>
  <c r="P222" i="51" s="1"/>
  <c r="Q222" i="51" s="1"/>
  <c r="R222" i="51" s="1"/>
  <c r="O186" i="51"/>
  <c r="P186" i="51" s="1"/>
  <c r="Q186" i="51" s="1"/>
  <c r="R186" i="51" s="1"/>
  <c r="S186" i="51" s="1"/>
  <c r="T186" i="51" s="1"/>
  <c r="U186" i="51" s="1"/>
  <c r="V186" i="51" s="1"/>
  <c r="W186" i="51" s="1"/>
  <c r="X186" i="51" s="1"/>
  <c r="Y186" i="51" s="1"/>
  <c r="Z186" i="51" s="1"/>
  <c r="AA186" i="51" s="1"/>
  <c r="AB186" i="51" s="1"/>
  <c r="AC186" i="51" s="1"/>
  <c r="AD186" i="51" s="1"/>
  <c r="AE186" i="51" s="1"/>
  <c r="AF186" i="51" s="1"/>
  <c r="AG186" i="51" s="1"/>
  <c r="AH186" i="51" s="1"/>
  <c r="AI186" i="51" s="1"/>
  <c r="AJ186" i="51" s="1"/>
  <c r="AK186" i="51" s="1"/>
  <c r="M316" i="51"/>
  <c r="N316" i="51" s="1"/>
  <c r="AE177" i="51"/>
  <c r="AG177" i="51"/>
  <c r="AD213" i="48"/>
  <c r="AD214" i="48" s="1"/>
  <c r="AE52" i="48"/>
  <c r="AA213" i="56"/>
  <c r="AA214" i="56" s="1"/>
  <c r="AF173" i="56"/>
  <c r="Z314" i="56"/>
  <c r="AB174" i="56"/>
  <c r="AC174" i="56" s="1"/>
  <c r="AD174" i="56" s="1"/>
  <c r="AE174" i="56" s="1"/>
  <c r="AF315" i="55"/>
  <c r="AF313" i="55"/>
  <c r="AB315" i="55"/>
  <c r="AB316" i="55" s="1"/>
  <c r="AC316" i="55" s="1"/>
  <c r="AD316" i="55" s="1"/>
  <c r="AE316" i="55" s="1"/>
  <c r="Z314" i="55"/>
  <c r="AA213" i="54"/>
  <c r="AA214" i="54" s="1"/>
  <c r="Z314" i="54"/>
  <c r="AA314" i="53"/>
  <c r="Z314" i="52"/>
  <c r="O314" i="51"/>
  <c r="T213" i="51"/>
  <c r="T214" i="51" s="1"/>
  <c r="AP211" i="51"/>
  <c r="AF316" i="56" l="1"/>
  <c r="AG316" i="56" s="1"/>
  <c r="AH316" i="56" s="1"/>
  <c r="AI316" i="56" s="1"/>
  <c r="AJ316" i="56" s="1"/>
  <c r="AK316" i="56" s="1"/>
  <c r="AF172" i="54"/>
  <c r="AG172" i="54" s="1"/>
  <c r="AH172" i="54" s="1"/>
  <c r="AI172" i="54" s="1"/>
  <c r="AC316" i="54"/>
  <c r="AK178" i="52"/>
  <c r="AA316" i="52"/>
  <c r="AF174" i="56"/>
  <c r="AG174" i="56" s="1"/>
  <c r="AH174" i="56" s="1"/>
  <c r="AI174" i="56" s="1"/>
  <c r="AJ174" i="56" s="1"/>
  <c r="AK174" i="56" s="1"/>
  <c r="O315" i="51"/>
  <c r="O316" i="51" s="1"/>
  <c r="P316" i="51" s="1"/>
  <c r="Q316" i="51" s="1"/>
  <c r="R316" i="51" s="1"/>
  <c r="S316" i="51" s="1"/>
  <c r="AE178" i="51"/>
  <c r="AE315" i="51"/>
  <c r="AF316" i="55"/>
  <c r="AG316" i="55" s="1"/>
  <c r="AH316" i="55" s="1"/>
  <c r="AI316" i="55" s="1"/>
  <c r="AJ316" i="55" s="1"/>
  <c r="AK316" i="55" s="1"/>
  <c r="S222" i="51"/>
  <c r="T221" i="51" s="1"/>
  <c r="AE213" i="48"/>
  <c r="AE214" i="48" s="1"/>
  <c r="AF52" i="48"/>
  <c r="AJ174" i="55"/>
  <c r="AK174" i="55" s="1"/>
  <c r="AA314" i="56"/>
  <c r="AB213" i="56"/>
  <c r="AB214" i="56" s="1"/>
  <c r="AA314" i="55"/>
  <c r="AB213" i="54"/>
  <c r="AB214" i="54" s="1"/>
  <c r="AA314" i="54"/>
  <c r="AB314" i="53"/>
  <c r="AA314" i="52"/>
  <c r="T169" i="51"/>
  <c r="U213" i="51"/>
  <c r="U214" i="51" s="1"/>
  <c r="P314" i="51"/>
  <c r="AJ171" i="54" l="1"/>
  <c r="AJ172" i="54" s="1"/>
  <c r="AK172" i="54" s="1"/>
  <c r="AK17" i="52"/>
  <c r="T222" i="51"/>
  <c r="U222" i="51" s="1"/>
  <c r="T315" i="51"/>
  <c r="T316" i="51" s="1"/>
  <c r="AF177" i="51"/>
  <c r="V221" i="51"/>
  <c r="V222" i="51" s="1"/>
  <c r="W222" i="51" s="1"/>
  <c r="X222" i="51" s="1"/>
  <c r="Y222" i="51" s="1"/>
  <c r="Z222" i="51" s="1"/>
  <c r="AA222" i="51" s="1"/>
  <c r="AB222" i="51" s="1"/>
  <c r="AC222" i="51" s="1"/>
  <c r="AB316" i="52"/>
  <c r="AF213" i="48"/>
  <c r="AF214" i="48" s="1"/>
  <c r="AG52" i="48"/>
  <c r="AB314" i="56"/>
  <c r="AC213" i="56"/>
  <c r="AC214" i="56" s="1"/>
  <c r="AB314" i="55"/>
  <c r="AB314" i="54"/>
  <c r="AC213" i="54"/>
  <c r="AC214" i="54" s="1"/>
  <c r="AC314" i="53"/>
  <c r="AB314" i="52"/>
  <c r="Q314" i="51"/>
  <c r="V213" i="51"/>
  <c r="V214" i="51" s="1"/>
  <c r="T170" i="51"/>
  <c r="D139" i="48"/>
  <c r="D149" i="48" s="1"/>
  <c r="D151" i="48" s="1"/>
  <c r="D131" i="48"/>
  <c r="D133" i="48" s="1"/>
  <c r="D135" i="48" s="1"/>
  <c r="D141" i="48" s="1"/>
  <c r="D143" i="48" s="1"/>
  <c r="D145" i="48" s="1"/>
  <c r="D147" i="48" s="1"/>
  <c r="D103" i="48"/>
  <c r="D105" i="48" s="1"/>
  <c r="D101" i="48"/>
  <c r="D107" i="48" s="1"/>
  <c r="D109" i="48" s="1"/>
  <c r="D97" i="48"/>
  <c r="D28" i="48"/>
  <c r="D30" i="48" s="1"/>
  <c r="D77" i="48" s="1"/>
  <c r="D18" i="48"/>
  <c r="D10" i="48"/>
  <c r="AD316" i="54" l="1"/>
  <c r="AD174" i="54"/>
  <c r="AC316" i="52"/>
  <c r="AC314" i="52"/>
  <c r="AF178" i="51"/>
  <c r="AG178" i="51" s="1"/>
  <c r="AF315" i="51"/>
  <c r="AD221" i="51"/>
  <c r="AG213" i="48"/>
  <c r="AG214" i="48" s="1"/>
  <c r="AH52" i="48"/>
  <c r="AC314" i="56"/>
  <c r="AD213" i="56"/>
  <c r="AD214" i="56" s="1"/>
  <c r="AC314" i="55"/>
  <c r="AC314" i="54"/>
  <c r="AD213" i="54"/>
  <c r="AD214" i="54" s="1"/>
  <c r="AD314" i="53"/>
  <c r="U169" i="51"/>
  <c r="W213" i="51"/>
  <c r="W214" i="51" s="1"/>
  <c r="R314" i="51"/>
  <c r="D12" i="48"/>
  <c r="AE316" i="54" l="1"/>
  <c r="AI173" i="54"/>
  <c r="AD316" i="52"/>
  <c r="AE316" i="52" s="1"/>
  <c r="AF316" i="52" s="1"/>
  <c r="AD222" i="51"/>
  <c r="AE222" i="51" s="1"/>
  <c r="AF222" i="51" s="1"/>
  <c r="AG222" i="51" s="1"/>
  <c r="AH222" i="51" s="1"/>
  <c r="AI222" i="51" s="1"/>
  <c r="AJ222" i="51" s="1"/>
  <c r="AK222" i="51" s="1"/>
  <c r="AD315" i="51"/>
  <c r="AH177" i="51"/>
  <c r="AH213" i="48"/>
  <c r="AH214" i="48" s="1"/>
  <c r="AI52" i="48"/>
  <c r="AD314" i="56"/>
  <c r="AE213" i="56"/>
  <c r="AE214" i="56" s="1"/>
  <c r="AD314" i="55"/>
  <c r="AD314" i="54"/>
  <c r="AE213" i="54"/>
  <c r="AE214" i="54" s="1"/>
  <c r="AE213" i="53"/>
  <c r="AE214" i="53" s="1"/>
  <c r="AE314" i="53"/>
  <c r="AD314" i="52"/>
  <c r="S314" i="51"/>
  <c r="X213" i="51"/>
  <c r="X214" i="51" s="1"/>
  <c r="U173" i="51"/>
  <c r="U174" i="51" s="1"/>
  <c r="V174" i="51" s="1"/>
  <c r="W174" i="51" s="1"/>
  <c r="U170" i="51"/>
  <c r="D14" i="48"/>
  <c r="AE174" i="54" l="1"/>
  <c r="AH178" i="51"/>
  <c r="AI178" i="51" s="1"/>
  <c r="AJ178" i="51" s="1"/>
  <c r="AK178" i="51" s="1"/>
  <c r="AH315" i="51"/>
  <c r="AI213" i="48"/>
  <c r="AI214" i="48" s="1"/>
  <c r="AJ52" i="48"/>
  <c r="AE314" i="56"/>
  <c r="AF213" i="56"/>
  <c r="AF214" i="56" s="1"/>
  <c r="AE314" i="55"/>
  <c r="AE314" i="54"/>
  <c r="AF213" i="54"/>
  <c r="AF214" i="54" s="1"/>
  <c r="AF213" i="53"/>
  <c r="AF214" i="53" s="1"/>
  <c r="AF314" i="53"/>
  <c r="AE314" i="52"/>
  <c r="U316" i="51"/>
  <c r="T314" i="51"/>
  <c r="V169" i="51"/>
  <c r="Y213" i="51"/>
  <c r="Y214" i="51" s="1"/>
  <c r="D20" i="48"/>
  <c r="AF316" i="54" l="1"/>
  <c r="AG316" i="54" s="1"/>
  <c r="AH316" i="54" s="1"/>
  <c r="AI316" i="54" s="1"/>
  <c r="AG316" i="52"/>
  <c r="W169" i="51"/>
  <c r="AJ213" i="48"/>
  <c r="AJ214" i="48" s="1"/>
  <c r="AK214" i="48" s="1"/>
  <c r="AK52" i="48"/>
  <c r="AK213" i="48" s="1"/>
  <c r="AF314" i="56"/>
  <c r="AG213" i="56"/>
  <c r="AG214" i="56" s="1"/>
  <c r="AF314" i="55"/>
  <c r="AF314" i="54"/>
  <c r="AG213" i="54"/>
  <c r="AG214" i="54" s="1"/>
  <c r="AG314" i="53"/>
  <c r="AG213" i="53"/>
  <c r="AG214" i="53" s="1"/>
  <c r="AF314" i="52"/>
  <c r="V316" i="51"/>
  <c r="V170" i="51"/>
  <c r="W170" i="51" s="1"/>
  <c r="X170" i="51" s="1"/>
  <c r="Y170" i="51" s="1"/>
  <c r="Z169" i="51"/>
  <c r="Z213" i="51"/>
  <c r="Z214" i="51" s="1"/>
  <c r="X173" i="51"/>
  <c r="U314" i="51"/>
  <c r="D22" i="48"/>
  <c r="AF174" i="54" l="1"/>
  <c r="AG174" i="54" s="1"/>
  <c r="AH174" i="54" s="1"/>
  <c r="AI174" i="54" s="1"/>
  <c r="W316" i="51"/>
  <c r="AG314" i="56"/>
  <c r="AH213" i="56"/>
  <c r="AH214" i="56" s="1"/>
  <c r="AG314" i="55"/>
  <c r="AG314" i="54"/>
  <c r="AH213" i="54"/>
  <c r="AH214" i="54" s="1"/>
  <c r="AH213" i="53"/>
  <c r="AH214" i="53" s="1"/>
  <c r="AH314" i="53"/>
  <c r="AG314" i="52"/>
  <c r="Z170" i="51"/>
  <c r="AA170" i="51" s="1"/>
  <c r="X174" i="51"/>
  <c r="Y174" i="51" s="1"/>
  <c r="Z173" i="51"/>
  <c r="AB169" i="51"/>
  <c r="V314" i="51"/>
  <c r="AA213" i="51"/>
  <c r="AA214" i="51" s="1"/>
  <c r="D24" i="48"/>
  <c r="AJ173" i="54" l="1"/>
  <c r="AJ316" i="54" s="1"/>
  <c r="AK316" i="54" s="1"/>
  <c r="AK174" i="52"/>
  <c r="AK13" i="52"/>
  <c r="AH314" i="52"/>
  <c r="X316" i="51"/>
  <c r="Y316" i="51" s="1"/>
  <c r="Z316" i="51" s="1"/>
  <c r="AD169" i="51"/>
  <c r="AH314" i="56"/>
  <c r="AI213" i="56"/>
  <c r="AI214" i="56" s="1"/>
  <c r="AH314" i="55"/>
  <c r="AH314" i="54"/>
  <c r="AI213" i="54"/>
  <c r="AI214" i="54" s="1"/>
  <c r="AI213" i="53"/>
  <c r="AI214" i="53" s="1"/>
  <c r="AI314" i="53"/>
  <c r="AK52" i="52"/>
  <c r="AK213" i="52" s="1"/>
  <c r="AB170" i="51"/>
  <c r="AC170" i="51" s="1"/>
  <c r="AF169" i="51"/>
  <c r="W314" i="51"/>
  <c r="AA173" i="51"/>
  <c r="AB213" i="51"/>
  <c r="AB214" i="51" s="1"/>
  <c r="Z174" i="51"/>
  <c r="D26" i="48"/>
  <c r="AJ174" i="54" l="1"/>
  <c r="AK174" i="54" s="1"/>
  <c r="AK11" i="52"/>
  <c r="AI314" i="52"/>
  <c r="AH316" i="52"/>
  <c r="AK172" i="52"/>
  <c r="AA174" i="51"/>
  <c r="AE169" i="51"/>
  <c r="AD170" i="51"/>
  <c r="AD171" i="51"/>
  <c r="AD172" i="51" s="1"/>
  <c r="AI314" i="56"/>
  <c r="AJ213" i="56"/>
  <c r="AJ214" i="56" s="1"/>
  <c r="AK213" i="56"/>
  <c r="AI314" i="55"/>
  <c r="AI314" i="54"/>
  <c r="AJ213" i="54"/>
  <c r="AJ214" i="54" s="1"/>
  <c r="AK213" i="54"/>
  <c r="AJ314" i="53"/>
  <c r="AJ213" i="53"/>
  <c r="AJ214" i="53" s="1"/>
  <c r="AK213" i="53"/>
  <c r="AK214" i="52"/>
  <c r="AA316" i="51"/>
  <c r="AB173" i="51"/>
  <c r="AC213" i="51"/>
  <c r="AC214" i="51" s="1"/>
  <c r="X314" i="51"/>
  <c r="D32" i="48"/>
  <c r="D34" i="48" s="1"/>
  <c r="D36" i="48" s="1"/>
  <c r="AI316" i="52" l="1"/>
  <c r="AJ316" i="52" s="1"/>
  <c r="AK316" i="52" s="1"/>
  <c r="AE170" i="51"/>
  <c r="AF170" i="51" s="1"/>
  <c r="AG170" i="51" s="1"/>
  <c r="AK214" i="56"/>
  <c r="AL213" i="56" s="1"/>
  <c r="AO213" i="56" s="1"/>
  <c r="AO313" i="56" s="1"/>
  <c r="AL313" i="56"/>
  <c r="AJ314" i="56"/>
  <c r="AJ314" i="55"/>
  <c r="AJ213" i="55"/>
  <c r="AJ214" i="55" s="1"/>
  <c r="AK213" i="55"/>
  <c r="AK214" i="54"/>
  <c r="AL213" i="54" s="1"/>
  <c r="AM213" i="54" s="1"/>
  <c r="AJ314" i="54"/>
  <c r="AK214" i="53"/>
  <c r="AL213" i="53" s="1"/>
  <c r="AK314" i="53"/>
  <c r="AJ314" i="52"/>
  <c r="AB316" i="51"/>
  <c r="Y314" i="51"/>
  <c r="AD213" i="51"/>
  <c r="AD214" i="51" s="1"/>
  <c r="AB174" i="51"/>
  <c r="D44" i="48"/>
  <c r="D38" i="48"/>
  <c r="D46" i="48" s="1"/>
  <c r="D49" i="48" s="1"/>
  <c r="D57" i="48" s="1"/>
  <c r="D59" i="48" s="1"/>
  <c r="D61" i="48" s="1"/>
  <c r="D63" i="48" s="1"/>
  <c r="D65" i="48" s="1"/>
  <c r="D67" i="48" s="1"/>
  <c r="D69" i="48" s="1"/>
  <c r="D71" i="48" s="1"/>
  <c r="D73" i="48" s="1"/>
  <c r="D75" i="48" s="1"/>
  <c r="AL313" i="54" l="1"/>
  <c r="AO213" i="54"/>
  <c r="AO313" i="54" s="1"/>
  <c r="AE171" i="51"/>
  <c r="AC173" i="51"/>
  <c r="AC316" i="51" s="1"/>
  <c r="AM213" i="56"/>
  <c r="AP213" i="56" s="1"/>
  <c r="AP313" i="56" s="1"/>
  <c r="AK314" i="56"/>
  <c r="AM313" i="56"/>
  <c r="AK214" i="55"/>
  <c r="AL213" i="55" s="1"/>
  <c r="AL313" i="55" s="1"/>
  <c r="AK314" i="55"/>
  <c r="AK314" i="54"/>
  <c r="AP213" i="54"/>
  <c r="AP313" i="54" s="1"/>
  <c r="AM313" i="54"/>
  <c r="AO213" i="53"/>
  <c r="AO313" i="53" s="1"/>
  <c r="AM213" i="53"/>
  <c r="AL313" i="53"/>
  <c r="AK314" i="52"/>
  <c r="AE213" i="51"/>
  <c r="AE214" i="51" s="1"/>
  <c r="Z314" i="51"/>
  <c r="G323" i="48"/>
  <c r="G325" i="48" s="1"/>
  <c r="H323" i="48"/>
  <c r="H325" i="48" s="1"/>
  <c r="AO213" i="55" l="1"/>
  <c r="AO313" i="55" s="1"/>
  <c r="AH171" i="51"/>
  <c r="AH169" i="51"/>
  <c r="AE172" i="51"/>
  <c r="AF172" i="51" s="1"/>
  <c r="AG172" i="51" s="1"/>
  <c r="AC174" i="51"/>
  <c r="AM213" i="55"/>
  <c r="AP213" i="55" s="1"/>
  <c r="AP313" i="55" s="1"/>
  <c r="AM313" i="55"/>
  <c r="AP213" i="53"/>
  <c r="AP313" i="53" s="1"/>
  <c r="AM313" i="53"/>
  <c r="AA314" i="51"/>
  <c r="AF213" i="51"/>
  <c r="AF214" i="51" s="1"/>
  <c r="AD173" i="51" l="1"/>
  <c r="AD316" i="51" s="1"/>
  <c r="AE316" i="51" s="1"/>
  <c r="AD174" i="51"/>
  <c r="AE174" i="51" s="1"/>
  <c r="AH172" i="51"/>
  <c r="AI172" i="51" s="1"/>
  <c r="AJ172" i="51" s="1"/>
  <c r="AK172" i="51" s="1"/>
  <c r="AH170" i="51"/>
  <c r="AI170" i="51" s="1"/>
  <c r="AJ170" i="51" s="1"/>
  <c r="AK170" i="51" s="1"/>
  <c r="AB314" i="51"/>
  <c r="AG213" i="51"/>
  <c r="AG214" i="51" s="1"/>
  <c r="AC314" i="51" l="1"/>
  <c r="AH213" i="51"/>
  <c r="AH214" i="51" s="1"/>
  <c r="AF173" i="51" l="1"/>
  <c r="AD314" i="51"/>
  <c r="AI213" i="51"/>
  <c r="AI214" i="51" s="1"/>
  <c r="AF316" i="51" l="1"/>
  <c r="AF174" i="51"/>
  <c r="AE314" i="51"/>
  <c r="AJ213" i="51"/>
  <c r="AJ214" i="51" s="1"/>
  <c r="AK213" i="51"/>
  <c r="AG173" i="51" l="1"/>
  <c r="AG316" i="51" s="1"/>
  <c r="AK214" i="51"/>
  <c r="AL213" i="51" s="1"/>
  <c r="AO213" i="51" s="1"/>
  <c r="AO313" i="51" s="1"/>
  <c r="AL313" i="51"/>
  <c r="AF314" i="51"/>
  <c r="AM213" i="51" l="1"/>
  <c r="AP213" i="51" s="1"/>
  <c r="AP313" i="51" s="1"/>
  <c r="AG174" i="51"/>
  <c r="AG314" i="51"/>
  <c r="AM313" i="51"/>
  <c r="AH173" i="51" l="1"/>
  <c r="AH316" i="51" s="1"/>
  <c r="AI316" i="51" s="1"/>
  <c r="AH314" i="51"/>
  <c r="AJ173" i="51" l="1"/>
  <c r="AJ316" i="51" s="1"/>
  <c r="AK316" i="51" s="1"/>
  <c r="AH174" i="51"/>
  <c r="AI174" i="51" s="1"/>
  <c r="AI314" i="51"/>
  <c r="AJ174" i="51" l="1"/>
  <c r="AK174" i="51" s="1"/>
  <c r="AJ314" i="51"/>
  <c r="AK314" i="51" l="1"/>
  <c r="AF131" i="47" l="1"/>
  <c r="AC131" i="47"/>
  <c r="AJ291" i="47" l="1"/>
  <c r="AI291" i="47"/>
  <c r="AH291" i="47"/>
  <c r="AG291" i="47"/>
  <c r="AF291" i="47"/>
  <c r="AE291" i="47"/>
  <c r="AD291" i="47"/>
  <c r="AC291" i="47"/>
  <c r="AB291" i="47"/>
  <c r="AA291" i="47"/>
  <c r="Z291" i="47"/>
  <c r="Y291" i="47"/>
  <c r="X291" i="47"/>
  <c r="W291" i="47"/>
  <c r="V291" i="47"/>
  <c r="U291" i="47"/>
  <c r="T291" i="47"/>
  <c r="S291" i="47"/>
  <c r="R291" i="47"/>
  <c r="Q291" i="47"/>
  <c r="P291" i="47"/>
  <c r="O291" i="47"/>
  <c r="N291" i="47"/>
  <c r="M291" i="47"/>
  <c r="L291" i="47"/>
  <c r="K291" i="47"/>
  <c r="J291" i="47"/>
  <c r="I291" i="47"/>
  <c r="H291" i="47"/>
  <c r="G291" i="47"/>
  <c r="G292" i="47" s="1"/>
  <c r="H292" i="47" s="1"/>
  <c r="I292" i="47" s="1"/>
  <c r="J292" i="47" s="1"/>
  <c r="K292" i="47" s="1"/>
  <c r="L292" i="47" s="1"/>
  <c r="M292" i="47" s="1"/>
  <c r="N292" i="47" s="1"/>
  <c r="O292" i="47" s="1"/>
  <c r="P292" i="47" s="1"/>
  <c r="Q292" i="47" s="1"/>
  <c r="R292" i="47" s="1"/>
  <c r="S292" i="47" s="1"/>
  <c r="T292" i="47" s="1"/>
  <c r="U292" i="47" s="1"/>
  <c r="V292" i="47" s="1"/>
  <c r="W292" i="47" s="1"/>
  <c r="X292" i="47" s="1"/>
  <c r="Y292" i="47" s="1"/>
  <c r="Z292" i="47" s="1"/>
  <c r="AA292" i="47" s="1"/>
  <c r="AB292" i="47" s="1"/>
  <c r="AC292" i="47" s="1"/>
  <c r="AD292" i="47" s="1"/>
  <c r="AE292" i="47" s="1"/>
  <c r="AF292" i="47" s="1"/>
  <c r="AG292" i="47" s="1"/>
  <c r="AH292" i="47" s="1"/>
  <c r="AI292" i="47" s="1"/>
  <c r="AJ292" i="47" s="1"/>
  <c r="AJ289" i="47"/>
  <c r="AI289" i="47"/>
  <c r="AH289" i="47"/>
  <c r="AG289" i="47"/>
  <c r="AF289" i="47"/>
  <c r="AE289" i="47"/>
  <c r="AD289" i="47"/>
  <c r="AC289" i="47"/>
  <c r="AB289" i="47"/>
  <c r="AA289" i="47"/>
  <c r="Z289" i="47"/>
  <c r="Y289" i="47"/>
  <c r="X289" i="47"/>
  <c r="W289" i="47"/>
  <c r="V289" i="47"/>
  <c r="S289" i="47"/>
  <c r="R289" i="47"/>
  <c r="Q289" i="47"/>
  <c r="P289" i="47"/>
  <c r="O289" i="47"/>
  <c r="N289" i="47"/>
  <c r="M289" i="47"/>
  <c r="L289" i="47"/>
  <c r="K289" i="47"/>
  <c r="J289" i="47"/>
  <c r="I289" i="47"/>
  <c r="H289" i="47"/>
  <c r="G289" i="47"/>
  <c r="G290" i="47" s="1"/>
  <c r="H290" i="47" s="1"/>
  <c r="I290" i="47" s="1"/>
  <c r="J290" i="47" s="1"/>
  <c r="K290" i="47" s="1"/>
  <c r="L290" i="47" s="1"/>
  <c r="M290" i="47" s="1"/>
  <c r="N290" i="47" s="1"/>
  <c r="O290" i="47" s="1"/>
  <c r="P290" i="47" s="1"/>
  <c r="Q290" i="47" s="1"/>
  <c r="R290" i="47" s="1"/>
  <c r="S290" i="47" s="1"/>
  <c r="AJ287" i="47"/>
  <c r="AI287" i="47"/>
  <c r="AH287" i="47"/>
  <c r="AG287" i="47"/>
  <c r="AF287" i="47"/>
  <c r="AE287" i="47"/>
  <c r="AD287" i="47"/>
  <c r="AC287" i="47"/>
  <c r="AB287" i="47"/>
  <c r="AA287" i="47"/>
  <c r="Z287" i="47"/>
  <c r="Y287" i="47"/>
  <c r="X287" i="47"/>
  <c r="S287" i="47"/>
  <c r="R287" i="47"/>
  <c r="Q287" i="47"/>
  <c r="P287" i="47"/>
  <c r="O287" i="47"/>
  <c r="N287" i="47"/>
  <c r="M287" i="47"/>
  <c r="L287" i="47"/>
  <c r="K287" i="47"/>
  <c r="J287" i="47"/>
  <c r="I287" i="47"/>
  <c r="H287" i="47"/>
  <c r="G287" i="47"/>
  <c r="G288" i="47" s="1"/>
  <c r="H288" i="47" s="1"/>
  <c r="I288" i="47" s="1"/>
  <c r="J288" i="47" s="1"/>
  <c r="K288" i="47" s="1"/>
  <c r="L288" i="47" s="1"/>
  <c r="M288" i="47" s="1"/>
  <c r="N288" i="47" s="1"/>
  <c r="O288" i="47" s="1"/>
  <c r="P288" i="47" s="1"/>
  <c r="Q288" i="47" s="1"/>
  <c r="R288" i="47" s="1"/>
  <c r="S288" i="47" s="1"/>
  <c r="AJ285" i="47"/>
  <c r="AI285" i="47"/>
  <c r="AH285" i="47"/>
  <c r="AG285" i="47"/>
  <c r="AF285" i="47"/>
  <c r="AE285" i="47"/>
  <c r="AD285" i="47"/>
  <c r="AC285" i="47"/>
  <c r="AB285" i="47"/>
  <c r="AA285" i="47"/>
  <c r="Z285" i="47"/>
  <c r="Y285" i="47"/>
  <c r="X285" i="47"/>
  <c r="W285" i="47"/>
  <c r="V285" i="47"/>
  <c r="S285" i="47"/>
  <c r="R285" i="47"/>
  <c r="Q285" i="47"/>
  <c r="P285" i="47"/>
  <c r="O285" i="47"/>
  <c r="N285" i="47"/>
  <c r="M285" i="47"/>
  <c r="L285" i="47"/>
  <c r="K285" i="47"/>
  <c r="J285" i="47"/>
  <c r="I285" i="47"/>
  <c r="H285" i="47"/>
  <c r="G285" i="47"/>
  <c r="G286" i="47" s="1"/>
  <c r="AJ283" i="47"/>
  <c r="AI283" i="47"/>
  <c r="AH283" i="47"/>
  <c r="AG283" i="47"/>
  <c r="AF283" i="47"/>
  <c r="AE283" i="47"/>
  <c r="AD283" i="47"/>
  <c r="AC283" i="47"/>
  <c r="AB283" i="47"/>
  <c r="AA283" i="47"/>
  <c r="Z283" i="47"/>
  <c r="Y283" i="47"/>
  <c r="X283" i="47"/>
  <c r="W283" i="47"/>
  <c r="V283" i="47"/>
  <c r="R283" i="47"/>
  <c r="Q283" i="47"/>
  <c r="P283" i="47"/>
  <c r="O283" i="47"/>
  <c r="N283" i="47"/>
  <c r="M283" i="47"/>
  <c r="L283" i="47"/>
  <c r="K283" i="47"/>
  <c r="J283" i="47"/>
  <c r="I283" i="47"/>
  <c r="H283" i="47"/>
  <c r="G283" i="47"/>
  <c r="G284" i="47" s="1"/>
  <c r="H284" i="47" s="1"/>
  <c r="I284" i="47" s="1"/>
  <c r="J284" i="47" s="1"/>
  <c r="K284" i="47" s="1"/>
  <c r="L284" i="47" s="1"/>
  <c r="M284" i="47" s="1"/>
  <c r="N284" i="47" s="1"/>
  <c r="O284" i="47" s="1"/>
  <c r="P284" i="47" s="1"/>
  <c r="Q284" i="47" s="1"/>
  <c r="R284" i="47" s="1"/>
  <c r="S284" i="47" s="1"/>
  <c r="T283" i="47" s="1"/>
  <c r="AJ281" i="47"/>
  <c r="AI281" i="47"/>
  <c r="AH281" i="47"/>
  <c r="AG281" i="47"/>
  <c r="AF281" i="47"/>
  <c r="AE281" i="47"/>
  <c r="AD281" i="47"/>
  <c r="AC281" i="47"/>
  <c r="AB281" i="47"/>
  <c r="AA281" i="47"/>
  <c r="Z281" i="47"/>
  <c r="Y281" i="47"/>
  <c r="X281" i="47"/>
  <c r="W281" i="47"/>
  <c r="V281" i="47"/>
  <c r="U281" i="47"/>
  <c r="T281" i="47"/>
  <c r="S281" i="47"/>
  <c r="R281" i="47"/>
  <c r="Q281" i="47"/>
  <c r="P281" i="47"/>
  <c r="O281" i="47"/>
  <c r="N281" i="47"/>
  <c r="M281" i="47"/>
  <c r="L281" i="47"/>
  <c r="K281" i="47"/>
  <c r="J281" i="47"/>
  <c r="I281" i="47"/>
  <c r="H281" i="47"/>
  <c r="G281" i="47"/>
  <c r="G282" i="47" s="1"/>
  <c r="H282" i="47" s="1"/>
  <c r="I282" i="47" s="1"/>
  <c r="J282" i="47" s="1"/>
  <c r="K282" i="47" s="1"/>
  <c r="L282" i="47" s="1"/>
  <c r="M282" i="47" s="1"/>
  <c r="N282" i="47" s="1"/>
  <c r="O282" i="47" s="1"/>
  <c r="P282" i="47" s="1"/>
  <c r="Q282" i="47" s="1"/>
  <c r="R282" i="47" s="1"/>
  <c r="S282" i="47" s="1"/>
  <c r="T282" i="47" s="1"/>
  <c r="U282" i="47" s="1"/>
  <c r="V282" i="47" s="1"/>
  <c r="W282" i="47" s="1"/>
  <c r="X282" i="47" s="1"/>
  <c r="Y282" i="47" s="1"/>
  <c r="Z282" i="47" s="1"/>
  <c r="AA282" i="47" s="1"/>
  <c r="AB282" i="47" s="1"/>
  <c r="AC282" i="47" s="1"/>
  <c r="AD282" i="47" s="1"/>
  <c r="AE282" i="47" s="1"/>
  <c r="AF282" i="47" s="1"/>
  <c r="AG282" i="47" s="1"/>
  <c r="AH282" i="47" s="1"/>
  <c r="AI282" i="47" s="1"/>
  <c r="AJ282" i="47" s="1"/>
  <c r="AJ279" i="47"/>
  <c r="AI279" i="47"/>
  <c r="AH279" i="47"/>
  <c r="AG279" i="47"/>
  <c r="AF279" i="47"/>
  <c r="AE279" i="47"/>
  <c r="AD279" i="47"/>
  <c r="AC279" i="47"/>
  <c r="AB279" i="47"/>
  <c r="AA279" i="47"/>
  <c r="Z279" i="47"/>
  <c r="Y279" i="47"/>
  <c r="X279" i="47"/>
  <c r="W279" i="47"/>
  <c r="V279" i="47"/>
  <c r="U279" i="47"/>
  <c r="T279" i="47"/>
  <c r="S279" i="47"/>
  <c r="R279" i="47"/>
  <c r="Q279" i="47"/>
  <c r="P279" i="47"/>
  <c r="O279" i="47"/>
  <c r="N279" i="47"/>
  <c r="M279" i="47"/>
  <c r="L279" i="47"/>
  <c r="K279" i="47"/>
  <c r="J279" i="47"/>
  <c r="I279" i="47"/>
  <c r="H279" i="47"/>
  <c r="G279" i="47"/>
  <c r="G280" i="47" s="1"/>
  <c r="AJ277" i="47"/>
  <c r="AI277" i="47"/>
  <c r="AH277" i="47"/>
  <c r="AG277" i="47"/>
  <c r="AF277" i="47"/>
  <c r="AE277" i="47"/>
  <c r="AB277" i="47"/>
  <c r="AA277" i="47"/>
  <c r="Z277" i="47"/>
  <c r="Y277" i="47"/>
  <c r="X277" i="47"/>
  <c r="W277" i="47"/>
  <c r="V277" i="47"/>
  <c r="S277" i="47"/>
  <c r="R277" i="47"/>
  <c r="Q277" i="47"/>
  <c r="P277" i="47"/>
  <c r="O277" i="47"/>
  <c r="N277" i="47"/>
  <c r="M277" i="47"/>
  <c r="L277" i="47"/>
  <c r="K277" i="47"/>
  <c r="J277" i="47"/>
  <c r="I277" i="47"/>
  <c r="H277" i="47"/>
  <c r="G277" i="47"/>
  <c r="G278" i="47" s="1"/>
  <c r="H278" i="47" s="1"/>
  <c r="I278" i="47" s="1"/>
  <c r="J278" i="47" s="1"/>
  <c r="K278" i="47" s="1"/>
  <c r="L278" i="47" s="1"/>
  <c r="M278" i="47" s="1"/>
  <c r="N278" i="47" s="1"/>
  <c r="O278" i="47" s="1"/>
  <c r="P278" i="47" s="1"/>
  <c r="Q278" i="47" s="1"/>
  <c r="R278" i="47" s="1"/>
  <c r="S278" i="47" s="1"/>
  <c r="AJ275" i="47"/>
  <c r="AI275" i="47"/>
  <c r="AH275" i="47"/>
  <c r="AG275" i="47"/>
  <c r="AE275" i="47"/>
  <c r="AD275" i="47"/>
  <c r="AC275" i="47"/>
  <c r="AB275" i="47"/>
  <c r="AA275" i="47"/>
  <c r="Z275" i="47"/>
  <c r="Y275" i="47"/>
  <c r="X275" i="47"/>
  <c r="W275" i="47"/>
  <c r="V275" i="47"/>
  <c r="U275" i="47"/>
  <c r="T275" i="47"/>
  <c r="S275" i="47"/>
  <c r="R275" i="47"/>
  <c r="Q275" i="47"/>
  <c r="P275" i="47"/>
  <c r="O275" i="47"/>
  <c r="N275" i="47"/>
  <c r="M275" i="47"/>
  <c r="L275" i="47"/>
  <c r="K275" i="47"/>
  <c r="J275" i="47"/>
  <c r="I275" i="47"/>
  <c r="H275" i="47"/>
  <c r="G275" i="47"/>
  <c r="G276" i="47" s="1"/>
  <c r="H276" i="47" s="1"/>
  <c r="I276" i="47" s="1"/>
  <c r="J276" i="47" s="1"/>
  <c r="K276" i="47" s="1"/>
  <c r="L276" i="47" s="1"/>
  <c r="M276" i="47" s="1"/>
  <c r="N276" i="47" s="1"/>
  <c r="O276" i="47" s="1"/>
  <c r="P276" i="47" s="1"/>
  <c r="Q276" i="47" s="1"/>
  <c r="R276" i="47" s="1"/>
  <c r="S276" i="47" s="1"/>
  <c r="T276" i="47" s="1"/>
  <c r="U276" i="47" s="1"/>
  <c r="V276" i="47" s="1"/>
  <c r="W276" i="47" s="1"/>
  <c r="X276" i="47" s="1"/>
  <c r="Y276" i="47" s="1"/>
  <c r="Z276" i="47" s="1"/>
  <c r="AA276" i="47" s="1"/>
  <c r="AB276" i="47" s="1"/>
  <c r="G274" i="47"/>
  <c r="H274" i="47" s="1"/>
  <c r="I274" i="47" s="1"/>
  <c r="J274" i="47" s="1"/>
  <c r="K274" i="47" s="1"/>
  <c r="L274" i="47" s="1"/>
  <c r="M274" i="47" s="1"/>
  <c r="N274" i="47" s="1"/>
  <c r="O274" i="47" s="1"/>
  <c r="P274" i="47" s="1"/>
  <c r="Q274" i="47" s="1"/>
  <c r="R274" i="47" s="1"/>
  <c r="AJ273" i="47"/>
  <c r="AI273" i="47"/>
  <c r="AH273" i="47"/>
  <c r="AG273" i="47"/>
  <c r="AE273" i="47"/>
  <c r="AD273" i="47"/>
  <c r="AB273" i="47"/>
  <c r="AA273" i="47"/>
  <c r="Z273" i="47"/>
  <c r="Y273" i="47"/>
  <c r="X273" i="47"/>
  <c r="W273" i="47"/>
  <c r="R273" i="47"/>
  <c r="Q273" i="47"/>
  <c r="P273" i="47"/>
  <c r="O273" i="47"/>
  <c r="N273" i="47"/>
  <c r="M273" i="47"/>
  <c r="L273" i="47"/>
  <c r="K273" i="47"/>
  <c r="J273" i="47"/>
  <c r="I273" i="47"/>
  <c r="H273" i="47"/>
  <c r="G273" i="47"/>
  <c r="G272" i="47"/>
  <c r="H272" i="47" s="1"/>
  <c r="I272" i="47" s="1"/>
  <c r="J272" i="47" s="1"/>
  <c r="K272" i="47" s="1"/>
  <c r="L272" i="47" s="1"/>
  <c r="M272" i="47" s="1"/>
  <c r="N272" i="47" s="1"/>
  <c r="O272" i="47" s="1"/>
  <c r="P272" i="47" s="1"/>
  <c r="Q272" i="47" s="1"/>
  <c r="R272" i="47" s="1"/>
  <c r="AJ271" i="47"/>
  <c r="AI271" i="47"/>
  <c r="AH271" i="47"/>
  <c r="AG271" i="47"/>
  <c r="AE271" i="47"/>
  <c r="AD271" i="47"/>
  <c r="AC271" i="47"/>
  <c r="AB271" i="47"/>
  <c r="AA271" i="47"/>
  <c r="Z271" i="47"/>
  <c r="Y271" i="47"/>
  <c r="X271" i="47"/>
  <c r="W271" i="47"/>
  <c r="V271" i="47"/>
  <c r="U271" i="47"/>
  <c r="R271" i="47"/>
  <c r="Q271" i="47"/>
  <c r="P271" i="47"/>
  <c r="O271" i="47"/>
  <c r="N271" i="47"/>
  <c r="M271" i="47"/>
  <c r="L271" i="47"/>
  <c r="K271" i="47"/>
  <c r="J271" i="47"/>
  <c r="I271" i="47"/>
  <c r="H271" i="47"/>
  <c r="G271" i="47"/>
  <c r="G270" i="47"/>
  <c r="H270" i="47" s="1"/>
  <c r="AJ269" i="47"/>
  <c r="AI269" i="47"/>
  <c r="AH269" i="47"/>
  <c r="AG269" i="47"/>
  <c r="AE269" i="47"/>
  <c r="AB269" i="47"/>
  <c r="AA269" i="47"/>
  <c r="Z269" i="47"/>
  <c r="Y269" i="47"/>
  <c r="X269" i="47"/>
  <c r="W269" i="47"/>
  <c r="V269" i="47"/>
  <c r="U269" i="47"/>
  <c r="T269" i="47"/>
  <c r="S269" i="47"/>
  <c r="R269" i="47"/>
  <c r="Q269" i="47"/>
  <c r="P269" i="47"/>
  <c r="O269" i="47"/>
  <c r="N269" i="47"/>
  <c r="M269" i="47"/>
  <c r="L269" i="47"/>
  <c r="K269" i="47"/>
  <c r="J269" i="47"/>
  <c r="I269" i="47"/>
  <c r="H269" i="47"/>
  <c r="G269" i="47"/>
  <c r="G268" i="47"/>
  <c r="H268" i="47" s="1"/>
  <c r="I268" i="47" s="1"/>
  <c r="J268" i="47" s="1"/>
  <c r="K268" i="47" s="1"/>
  <c r="L268" i="47" s="1"/>
  <c r="M268" i="47" s="1"/>
  <c r="N268" i="47" s="1"/>
  <c r="O268" i="47" s="1"/>
  <c r="P268" i="47" s="1"/>
  <c r="Q268" i="47" s="1"/>
  <c r="R268" i="47" s="1"/>
  <c r="S268" i="47" s="1"/>
  <c r="T268" i="47" s="1"/>
  <c r="U268" i="47" s="1"/>
  <c r="V268" i="47" s="1"/>
  <c r="W268" i="47" s="1"/>
  <c r="X268" i="47" s="1"/>
  <c r="Y268" i="47" s="1"/>
  <c r="Z268" i="47" s="1"/>
  <c r="AA268" i="47" s="1"/>
  <c r="AB268" i="47" s="1"/>
  <c r="AC268" i="47" s="1"/>
  <c r="AD268" i="47" s="1"/>
  <c r="AE268" i="47" s="1"/>
  <c r="AF268" i="47" s="1"/>
  <c r="AG268" i="47" s="1"/>
  <c r="AH268" i="47" s="1"/>
  <c r="AI268" i="47" s="1"/>
  <c r="AJ268" i="47" s="1"/>
  <c r="AJ267" i="47"/>
  <c r="AI267" i="47"/>
  <c r="AH267" i="47"/>
  <c r="AG267" i="47"/>
  <c r="AF267" i="47"/>
  <c r="AE267" i="47"/>
  <c r="AD267" i="47"/>
  <c r="AC267" i="47"/>
  <c r="AB267" i="47"/>
  <c r="AA267" i="47"/>
  <c r="Z267" i="47"/>
  <c r="Y267" i="47"/>
  <c r="X267" i="47"/>
  <c r="W267" i="47"/>
  <c r="V267" i="47"/>
  <c r="U267" i="47"/>
  <c r="T267" i="47"/>
  <c r="S267" i="47"/>
  <c r="R267" i="47"/>
  <c r="Q267" i="47"/>
  <c r="P267" i="47"/>
  <c r="O267" i="47"/>
  <c r="N267" i="47"/>
  <c r="M267" i="47"/>
  <c r="L267" i="47"/>
  <c r="K267" i="47"/>
  <c r="J267" i="47"/>
  <c r="I267" i="47"/>
  <c r="H267" i="47"/>
  <c r="G267" i="47"/>
  <c r="G266" i="47"/>
  <c r="H266" i="47" s="1"/>
  <c r="I266" i="47" s="1"/>
  <c r="J266" i="47" s="1"/>
  <c r="K266" i="47" s="1"/>
  <c r="L266" i="47" s="1"/>
  <c r="M266" i="47" s="1"/>
  <c r="N266" i="47" s="1"/>
  <c r="O266" i="47" s="1"/>
  <c r="P266" i="47" s="1"/>
  <c r="Q266" i="47" s="1"/>
  <c r="R266" i="47" s="1"/>
  <c r="S266" i="47" s="1"/>
  <c r="T266" i="47" s="1"/>
  <c r="U266" i="47" s="1"/>
  <c r="V266" i="47" s="1"/>
  <c r="W266" i="47" s="1"/>
  <c r="X266" i="47" s="1"/>
  <c r="Y266" i="47" s="1"/>
  <c r="Z266" i="47" s="1"/>
  <c r="AA266" i="47" s="1"/>
  <c r="AB266" i="47" s="1"/>
  <c r="AC266" i="47" s="1"/>
  <c r="AD266" i="47" s="1"/>
  <c r="AE266" i="47" s="1"/>
  <c r="AF266" i="47" s="1"/>
  <c r="AG266" i="47" s="1"/>
  <c r="AH266" i="47" s="1"/>
  <c r="AI266" i="47" s="1"/>
  <c r="AJ266" i="47" s="1"/>
  <c r="AJ265" i="47"/>
  <c r="AI265" i="47"/>
  <c r="AH265" i="47"/>
  <c r="AG265" i="47"/>
  <c r="AF265" i="47"/>
  <c r="AE265" i="47"/>
  <c r="AD265" i="47"/>
  <c r="AC265" i="47"/>
  <c r="AB265" i="47"/>
  <c r="AA265" i="47"/>
  <c r="Z265" i="47"/>
  <c r="Y265" i="47"/>
  <c r="X265" i="47"/>
  <c r="W265" i="47"/>
  <c r="V265" i="47"/>
  <c r="U265" i="47"/>
  <c r="T265" i="47"/>
  <c r="S265" i="47"/>
  <c r="R265" i="47"/>
  <c r="Q265" i="47"/>
  <c r="P265" i="47"/>
  <c r="O265" i="47"/>
  <c r="N265" i="47"/>
  <c r="M265" i="47"/>
  <c r="L265" i="47"/>
  <c r="K265" i="47"/>
  <c r="J265" i="47"/>
  <c r="I265" i="47"/>
  <c r="H265" i="47"/>
  <c r="G265" i="47"/>
  <c r="G264" i="47"/>
  <c r="H264" i="47" s="1"/>
  <c r="I264" i="47" s="1"/>
  <c r="J264" i="47" s="1"/>
  <c r="K264" i="47" s="1"/>
  <c r="L264" i="47" s="1"/>
  <c r="M264" i="47" s="1"/>
  <c r="N264" i="47" s="1"/>
  <c r="O264" i="47" s="1"/>
  <c r="P264" i="47" s="1"/>
  <c r="Q264" i="47" s="1"/>
  <c r="R264" i="47" s="1"/>
  <c r="S264" i="47" s="1"/>
  <c r="T264" i="47" s="1"/>
  <c r="U264" i="47" s="1"/>
  <c r="V264" i="47" s="1"/>
  <c r="W264" i="47" s="1"/>
  <c r="X264" i="47" s="1"/>
  <c r="Y264" i="47" s="1"/>
  <c r="Z264" i="47" s="1"/>
  <c r="AA264" i="47" s="1"/>
  <c r="AB264" i="47" s="1"/>
  <c r="AC264" i="47" s="1"/>
  <c r="AD264" i="47" s="1"/>
  <c r="AE264" i="47" s="1"/>
  <c r="AF264" i="47" s="1"/>
  <c r="AG264" i="47" s="1"/>
  <c r="AH264" i="47" s="1"/>
  <c r="AI264" i="47" s="1"/>
  <c r="AJ264" i="47" s="1"/>
  <c r="AJ263" i="47"/>
  <c r="AI263" i="47"/>
  <c r="AH263" i="47"/>
  <c r="AG263" i="47"/>
  <c r="AF263" i="47"/>
  <c r="AE263" i="47"/>
  <c r="AD263" i="47"/>
  <c r="AC263" i="47"/>
  <c r="AB263" i="47"/>
  <c r="AA263" i="47"/>
  <c r="Z263" i="47"/>
  <c r="Y263" i="47"/>
  <c r="X263" i="47"/>
  <c r="W263" i="47"/>
  <c r="V263" i="47"/>
  <c r="U263" i="47"/>
  <c r="T263" i="47"/>
  <c r="S263" i="47"/>
  <c r="R263" i="47"/>
  <c r="Q263" i="47"/>
  <c r="P263" i="47"/>
  <c r="O263" i="47"/>
  <c r="N263" i="47"/>
  <c r="M263" i="47"/>
  <c r="L263" i="47"/>
  <c r="K263" i="47"/>
  <c r="J263" i="47"/>
  <c r="I263" i="47"/>
  <c r="H263" i="47"/>
  <c r="G263" i="47"/>
  <c r="AJ261" i="47"/>
  <c r="AI261" i="47"/>
  <c r="AH261" i="47"/>
  <c r="AG261" i="47"/>
  <c r="AF261" i="47"/>
  <c r="AE261" i="47"/>
  <c r="AD261" i="47"/>
  <c r="AC261" i="47"/>
  <c r="AB261" i="47"/>
  <c r="AA261" i="47"/>
  <c r="Z261" i="47"/>
  <c r="Y261" i="47"/>
  <c r="X261" i="47"/>
  <c r="W261" i="47"/>
  <c r="V261" i="47"/>
  <c r="U261" i="47"/>
  <c r="T261" i="47"/>
  <c r="S261" i="47"/>
  <c r="R261" i="47"/>
  <c r="Q261" i="47"/>
  <c r="P261" i="47"/>
  <c r="O261" i="47"/>
  <c r="N261" i="47"/>
  <c r="M261" i="47"/>
  <c r="L261" i="47"/>
  <c r="K261" i="47"/>
  <c r="J261" i="47"/>
  <c r="I261" i="47"/>
  <c r="H261" i="47"/>
  <c r="G261" i="47"/>
  <c r="G262" i="47" s="1"/>
  <c r="H262" i="47" s="1"/>
  <c r="I262" i="47" s="1"/>
  <c r="J262" i="47" s="1"/>
  <c r="K262" i="47" s="1"/>
  <c r="L262" i="47" s="1"/>
  <c r="M262" i="47" s="1"/>
  <c r="N262" i="47" s="1"/>
  <c r="O262" i="47" s="1"/>
  <c r="P262" i="47" s="1"/>
  <c r="Q262" i="47" s="1"/>
  <c r="R262" i="47" s="1"/>
  <c r="S262" i="47" s="1"/>
  <c r="T262" i="47" s="1"/>
  <c r="U262" i="47" s="1"/>
  <c r="V262" i="47" s="1"/>
  <c r="W262" i="47" s="1"/>
  <c r="X262" i="47" s="1"/>
  <c r="Y262" i="47" s="1"/>
  <c r="Z262" i="47" s="1"/>
  <c r="AA262" i="47" s="1"/>
  <c r="AB262" i="47" s="1"/>
  <c r="AC262" i="47" s="1"/>
  <c r="AD262" i="47" s="1"/>
  <c r="AE262" i="47" s="1"/>
  <c r="AF262" i="47" s="1"/>
  <c r="AG262" i="47" s="1"/>
  <c r="AH262" i="47" s="1"/>
  <c r="AI262" i="47" s="1"/>
  <c r="AJ262" i="47" s="1"/>
  <c r="AJ259" i="47"/>
  <c r="AI259" i="47"/>
  <c r="AH259" i="47"/>
  <c r="AG259" i="47"/>
  <c r="AF259" i="47"/>
  <c r="AE259" i="47"/>
  <c r="AD259" i="47"/>
  <c r="AC259" i="47"/>
  <c r="AB259" i="47"/>
  <c r="AA259" i="47"/>
  <c r="Z259" i="47"/>
  <c r="Y259" i="47"/>
  <c r="X259" i="47"/>
  <c r="W259" i="47"/>
  <c r="V259" i="47"/>
  <c r="U259" i="47"/>
  <c r="T259" i="47"/>
  <c r="S259" i="47"/>
  <c r="R259" i="47"/>
  <c r="Q259" i="47"/>
  <c r="P259" i="47"/>
  <c r="O259" i="47"/>
  <c r="N259" i="47"/>
  <c r="M259" i="47"/>
  <c r="L259" i="47"/>
  <c r="K259" i="47"/>
  <c r="J259" i="47"/>
  <c r="I259" i="47"/>
  <c r="H259" i="47"/>
  <c r="G259" i="47"/>
  <c r="G260" i="47" s="1"/>
  <c r="H260" i="47" s="1"/>
  <c r="I260" i="47" s="1"/>
  <c r="J260" i="47" s="1"/>
  <c r="K260" i="47" s="1"/>
  <c r="L260" i="47" s="1"/>
  <c r="M260" i="47" s="1"/>
  <c r="N260" i="47" s="1"/>
  <c r="O260" i="47" s="1"/>
  <c r="P260" i="47" s="1"/>
  <c r="Q260" i="47" s="1"/>
  <c r="R260" i="47" s="1"/>
  <c r="S260" i="47" s="1"/>
  <c r="T260" i="47" s="1"/>
  <c r="U260" i="47" s="1"/>
  <c r="V260" i="47" s="1"/>
  <c r="W260" i="47" s="1"/>
  <c r="X260" i="47" s="1"/>
  <c r="Y260" i="47" s="1"/>
  <c r="Z260" i="47" s="1"/>
  <c r="AA260" i="47" s="1"/>
  <c r="AB260" i="47" s="1"/>
  <c r="AC260" i="47" s="1"/>
  <c r="AD260" i="47" s="1"/>
  <c r="AE260" i="47" s="1"/>
  <c r="AF260" i="47" s="1"/>
  <c r="AG260" i="47" s="1"/>
  <c r="AH260" i="47" s="1"/>
  <c r="AI260" i="47" s="1"/>
  <c r="AJ260" i="47" s="1"/>
  <c r="AJ257" i="47"/>
  <c r="AI257" i="47"/>
  <c r="AH257" i="47"/>
  <c r="AG257" i="47"/>
  <c r="AF257" i="47"/>
  <c r="AE257" i="47"/>
  <c r="AD257" i="47"/>
  <c r="AC257" i="47"/>
  <c r="AB257" i="47"/>
  <c r="AA257" i="47"/>
  <c r="Z257" i="47"/>
  <c r="Y257" i="47"/>
  <c r="X257" i="47"/>
  <c r="W257" i="47"/>
  <c r="V257" i="47"/>
  <c r="U257" i="47"/>
  <c r="T257" i="47"/>
  <c r="S257" i="47"/>
  <c r="R257" i="47"/>
  <c r="Q257" i="47"/>
  <c r="P257" i="47"/>
  <c r="O257" i="47"/>
  <c r="N257" i="47"/>
  <c r="M257" i="47"/>
  <c r="L257" i="47"/>
  <c r="K257" i="47"/>
  <c r="J257" i="47"/>
  <c r="I257" i="47"/>
  <c r="H257" i="47"/>
  <c r="G257" i="47"/>
  <c r="G258" i="47" s="1"/>
  <c r="H258" i="47" s="1"/>
  <c r="I258" i="47" s="1"/>
  <c r="J258" i="47" s="1"/>
  <c r="K258" i="47" s="1"/>
  <c r="L258" i="47" s="1"/>
  <c r="M258" i="47" s="1"/>
  <c r="N258" i="47" s="1"/>
  <c r="O258" i="47" s="1"/>
  <c r="P258" i="47" s="1"/>
  <c r="Q258" i="47" s="1"/>
  <c r="R258" i="47" s="1"/>
  <c r="S258" i="47" s="1"/>
  <c r="T258" i="47" s="1"/>
  <c r="U258" i="47" s="1"/>
  <c r="V258" i="47" s="1"/>
  <c r="W258" i="47" s="1"/>
  <c r="X258" i="47" s="1"/>
  <c r="Y258" i="47" s="1"/>
  <c r="Z258" i="47" s="1"/>
  <c r="AA258" i="47" s="1"/>
  <c r="AB258" i="47" s="1"/>
  <c r="AC258" i="47" s="1"/>
  <c r="AD258" i="47" s="1"/>
  <c r="AE258" i="47" s="1"/>
  <c r="AF258" i="47" s="1"/>
  <c r="AG258" i="47" s="1"/>
  <c r="AH258" i="47" s="1"/>
  <c r="AI258" i="47" s="1"/>
  <c r="AJ258" i="47" s="1"/>
  <c r="AJ255" i="47"/>
  <c r="AI255" i="47"/>
  <c r="AH255" i="47"/>
  <c r="AG255" i="47"/>
  <c r="AF255" i="47"/>
  <c r="AE255" i="47"/>
  <c r="AD255" i="47"/>
  <c r="AC255" i="47"/>
  <c r="AB255" i="47"/>
  <c r="AA255" i="47"/>
  <c r="Z255" i="47"/>
  <c r="Y255" i="47"/>
  <c r="X255" i="47"/>
  <c r="W255" i="47"/>
  <c r="V255" i="47"/>
  <c r="U255" i="47"/>
  <c r="T255" i="47"/>
  <c r="S255" i="47"/>
  <c r="R255" i="47"/>
  <c r="Q255" i="47"/>
  <c r="P255" i="47"/>
  <c r="O255" i="47"/>
  <c r="N255" i="47"/>
  <c r="M255" i="47"/>
  <c r="L255" i="47"/>
  <c r="K255" i="47"/>
  <c r="J255" i="47"/>
  <c r="I255" i="47"/>
  <c r="H255" i="47"/>
  <c r="G255" i="47"/>
  <c r="G256" i="47" s="1"/>
  <c r="H256" i="47" s="1"/>
  <c r="I256" i="47" s="1"/>
  <c r="J256" i="47" s="1"/>
  <c r="K256" i="47" s="1"/>
  <c r="L256" i="47" s="1"/>
  <c r="M256" i="47" s="1"/>
  <c r="N256" i="47" s="1"/>
  <c r="O256" i="47" s="1"/>
  <c r="P256" i="47" s="1"/>
  <c r="Q256" i="47" s="1"/>
  <c r="R256" i="47" s="1"/>
  <c r="S256" i="47" s="1"/>
  <c r="T256" i="47" s="1"/>
  <c r="U256" i="47" s="1"/>
  <c r="V256" i="47" s="1"/>
  <c r="W256" i="47" s="1"/>
  <c r="X256" i="47" s="1"/>
  <c r="Y256" i="47" s="1"/>
  <c r="Z256" i="47" s="1"/>
  <c r="AA256" i="47" s="1"/>
  <c r="AB256" i="47" s="1"/>
  <c r="AC256" i="47" s="1"/>
  <c r="AD256" i="47" s="1"/>
  <c r="AE256" i="47" s="1"/>
  <c r="AF256" i="47" s="1"/>
  <c r="AG256" i="47" s="1"/>
  <c r="AH256" i="47" s="1"/>
  <c r="AI256" i="47" s="1"/>
  <c r="AJ256" i="47" s="1"/>
  <c r="AJ253" i="47"/>
  <c r="AI253" i="47"/>
  <c r="AH253" i="47"/>
  <c r="AG253" i="47"/>
  <c r="AF253" i="47"/>
  <c r="AE253" i="47"/>
  <c r="AD253" i="47"/>
  <c r="AC253" i="47"/>
  <c r="AB253" i="47"/>
  <c r="AA253" i="47"/>
  <c r="Z253" i="47"/>
  <c r="Y253" i="47"/>
  <c r="X253" i="47"/>
  <c r="W253" i="47"/>
  <c r="V253" i="47"/>
  <c r="U253" i="47"/>
  <c r="T253" i="47"/>
  <c r="S253" i="47"/>
  <c r="R253" i="47"/>
  <c r="Q253" i="47"/>
  <c r="P253" i="47"/>
  <c r="O253" i="47"/>
  <c r="N253" i="47"/>
  <c r="M253" i="47"/>
  <c r="L253" i="47"/>
  <c r="K253" i="47"/>
  <c r="J253" i="47"/>
  <c r="I253" i="47"/>
  <c r="H253" i="47"/>
  <c r="G253" i="47"/>
  <c r="G254" i="47" s="1"/>
  <c r="H254" i="47" s="1"/>
  <c r="I254" i="47" s="1"/>
  <c r="J254" i="47" s="1"/>
  <c r="K254" i="47" s="1"/>
  <c r="L254" i="47" s="1"/>
  <c r="M254" i="47" s="1"/>
  <c r="N254" i="47" s="1"/>
  <c r="O254" i="47" s="1"/>
  <c r="P254" i="47" s="1"/>
  <c r="Q254" i="47" s="1"/>
  <c r="R254" i="47" s="1"/>
  <c r="S254" i="47" s="1"/>
  <c r="T254" i="47" s="1"/>
  <c r="U254" i="47" s="1"/>
  <c r="V254" i="47" s="1"/>
  <c r="W254" i="47" s="1"/>
  <c r="X254" i="47" s="1"/>
  <c r="Y254" i="47" s="1"/>
  <c r="Z254" i="47" s="1"/>
  <c r="AA254" i="47" s="1"/>
  <c r="AB254" i="47" s="1"/>
  <c r="AC254" i="47" s="1"/>
  <c r="AD254" i="47" s="1"/>
  <c r="AE254" i="47" s="1"/>
  <c r="AF254" i="47" s="1"/>
  <c r="AG254" i="47" s="1"/>
  <c r="AH254" i="47" s="1"/>
  <c r="AI254" i="47" s="1"/>
  <c r="AJ254" i="47" s="1"/>
  <c r="AJ251" i="47"/>
  <c r="AI251" i="47"/>
  <c r="AH251" i="47"/>
  <c r="AG251" i="47"/>
  <c r="AF251" i="47"/>
  <c r="AE251" i="47"/>
  <c r="AD251" i="47"/>
  <c r="AC251" i="47"/>
  <c r="AB251" i="47"/>
  <c r="AA251" i="47"/>
  <c r="Z251" i="47"/>
  <c r="Y251" i="47"/>
  <c r="X251" i="47"/>
  <c r="W251" i="47"/>
  <c r="V251" i="47"/>
  <c r="U251" i="47"/>
  <c r="T251" i="47"/>
  <c r="S251" i="47"/>
  <c r="R251" i="47"/>
  <c r="Q251" i="47"/>
  <c r="P251" i="47"/>
  <c r="O251" i="47"/>
  <c r="N251" i="47"/>
  <c r="M251" i="47"/>
  <c r="L251" i="47"/>
  <c r="K251" i="47"/>
  <c r="J251" i="47"/>
  <c r="I251" i="47"/>
  <c r="H251" i="47"/>
  <c r="G251" i="47"/>
  <c r="G252" i="47" s="1"/>
  <c r="H252" i="47" s="1"/>
  <c r="I252" i="47" s="1"/>
  <c r="J252" i="47" s="1"/>
  <c r="K252" i="47" s="1"/>
  <c r="L252" i="47" s="1"/>
  <c r="M252" i="47" s="1"/>
  <c r="N252" i="47" s="1"/>
  <c r="O252" i="47" s="1"/>
  <c r="P252" i="47" s="1"/>
  <c r="Q252" i="47" s="1"/>
  <c r="R252" i="47" s="1"/>
  <c r="S252" i="47" s="1"/>
  <c r="T252" i="47" s="1"/>
  <c r="U252" i="47" s="1"/>
  <c r="V252" i="47" s="1"/>
  <c r="W252" i="47" s="1"/>
  <c r="X252" i="47" s="1"/>
  <c r="Y252" i="47" s="1"/>
  <c r="Z252" i="47" s="1"/>
  <c r="AA252" i="47" s="1"/>
  <c r="AB252" i="47" s="1"/>
  <c r="AC252" i="47" s="1"/>
  <c r="AD252" i="47" s="1"/>
  <c r="AE252" i="47" s="1"/>
  <c r="AF252" i="47" s="1"/>
  <c r="AG252" i="47" s="1"/>
  <c r="AH252" i="47" s="1"/>
  <c r="AI252" i="47" s="1"/>
  <c r="AJ252" i="47" s="1"/>
  <c r="AJ249" i="47"/>
  <c r="AI249" i="47"/>
  <c r="AH249" i="47"/>
  <c r="AG249" i="47"/>
  <c r="AF249" i="47"/>
  <c r="AE249" i="47"/>
  <c r="AD249" i="47"/>
  <c r="AC249" i="47"/>
  <c r="AB249" i="47"/>
  <c r="AA249" i="47"/>
  <c r="Z249" i="47"/>
  <c r="Y249" i="47"/>
  <c r="X249" i="47"/>
  <c r="W249" i="47"/>
  <c r="V249" i="47"/>
  <c r="U249" i="47"/>
  <c r="T249" i="47"/>
  <c r="S249" i="47"/>
  <c r="R249" i="47"/>
  <c r="Q249" i="47"/>
  <c r="P249" i="47"/>
  <c r="O249" i="47"/>
  <c r="N249" i="47"/>
  <c r="M249" i="47"/>
  <c r="L249" i="47"/>
  <c r="K249" i="47"/>
  <c r="J249" i="47"/>
  <c r="I249" i="47"/>
  <c r="H249" i="47"/>
  <c r="G249" i="47"/>
  <c r="G250" i="47" s="1"/>
  <c r="H250" i="47" s="1"/>
  <c r="AJ247" i="47"/>
  <c r="AI247" i="47"/>
  <c r="AH247" i="47"/>
  <c r="AG247" i="47"/>
  <c r="AF247" i="47"/>
  <c r="AE247" i="47"/>
  <c r="AD247" i="47"/>
  <c r="AC247" i="47"/>
  <c r="AB247" i="47"/>
  <c r="AA247" i="47"/>
  <c r="Z247" i="47"/>
  <c r="Y247" i="47"/>
  <c r="X247" i="47"/>
  <c r="W247" i="47"/>
  <c r="V247" i="47"/>
  <c r="U247" i="47"/>
  <c r="T247" i="47"/>
  <c r="S247" i="47"/>
  <c r="R247" i="47"/>
  <c r="Q247" i="47"/>
  <c r="P247" i="47"/>
  <c r="O247" i="47"/>
  <c r="N247" i="47"/>
  <c r="M247" i="47"/>
  <c r="L247" i="47"/>
  <c r="K247" i="47"/>
  <c r="J247" i="47"/>
  <c r="I247" i="47"/>
  <c r="H247" i="47"/>
  <c r="G247" i="47"/>
  <c r="G248" i="47" s="1"/>
  <c r="H248" i="47" s="1"/>
  <c r="I248" i="47" s="1"/>
  <c r="J248" i="47" s="1"/>
  <c r="K248" i="47" s="1"/>
  <c r="L248" i="47" s="1"/>
  <c r="M248" i="47" s="1"/>
  <c r="N248" i="47" s="1"/>
  <c r="O248" i="47" s="1"/>
  <c r="P248" i="47" s="1"/>
  <c r="Q248" i="47" s="1"/>
  <c r="R248" i="47" s="1"/>
  <c r="S248" i="47" s="1"/>
  <c r="T248" i="47" s="1"/>
  <c r="U248" i="47" s="1"/>
  <c r="V248" i="47" s="1"/>
  <c r="W248" i="47" s="1"/>
  <c r="X248" i="47" s="1"/>
  <c r="Y248" i="47" s="1"/>
  <c r="Z248" i="47" s="1"/>
  <c r="AA248" i="47" s="1"/>
  <c r="AB248" i="47" s="1"/>
  <c r="AC248" i="47" s="1"/>
  <c r="AD248" i="47" s="1"/>
  <c r="AE248" i="47" s="1"/>
  <c r="AF248" i="47" s="1"/>
  <c r="AG248" i="47" s="1"/>
  <c r="AH248" i="47" s="1"/>
  <c r="AI248" i="47" s="1"/>
  <c r="AJ248" i="47" s="1"/>
  <c r="AJ245" i="47"/>
  <c r="AI245" i="47"/>
  <c r="AH245" i="47"/>
  <c r="AG245" i="47"/>
  <c r="AF245" i="47"/>
  <c r="AE245" i="47"/>
  <c r="AD245" i="47"/>
  <c r="AC245" i="47"/>
  <c r="AB245" i="47"/>
  <c r="AA245" i="47"/>
  <c r="Z245" i="47"/>
  <c r="Y245" i="47"/>
  <c r="X245" i="47"/>
  <c r="W245" i="47"/>
  <c r="V245" i="47"/>
  <c r="U245" i="47"/>
  <c r="T245" i="47"/>
  <c r="S245" i="47"/>
  <c r="R245" i="47"/>
  <c r="Q245" i="47"/>
  <c r="P245" i="47"/>
  <c r="O245" i="47"/>
  <c r="N245" i="47"/>
  <c r="M245" i="47"/>
  <c r="L245" i="47"/>
  <c r="K245" i="47"/>
  <c r="J245" i="47"/>
  <c r="I245" i="47"/>
  <c r="H245" i="47"/>
  <c r="G245" i="47"/>
  <c r="G246" i="47" s="1"/>
  <c r="H246" i="47" s="1"/>
  <c r="I246" i="47" s="1"/>
  <c r="J246" i="47" s="1"/>
  <c r="K246" i="47" s="1"/>
  <c r="L246" i="47" s="1"/>
  <c r="M246" i="47" s="1"/>
  <c r="N246" i="47" s="1"/>
  <c r="O246" i="47" s="1"/>
  <c r="P246" i="47" s="1"/>
  <c r="Q246" i="47" s="1"/>
  <c r="R246" i="47" s="1"/>
  <c r="S246" i="47" s="1"/>
  <c r="T246" i="47" s="1"/>
  <c r="U246" i="47" s="1"/>
  <c r="V246" i="47" s="1"/>
  <c r="W246" i="47" s="1"/>
  <c r="X246" i="47" s="1"/>
  <c r="Y246" i="47" s="1"/>
  <c r="Z246" i="47" s="1"/>
  <c r="AA246" i="47" s="1"/>
  <c r="AB246" i="47" s="1"/>
  <c r="AC246" i="47" s="1"/>
  <c r="AD246" i="47" s="1"/>
  <c r="AE246" i="47" s="1"/>
  <c r="AF246" i="47" s="1"/>
  <c r="AG246" i="47" s="1"/>
  <c r="AH246" i="47" s="1"/>
  <c r="AI246" i="47" s="1"/>
  <c r="AJ246" i="47" s="1"/>
  <c r="G244" i="47"/>
  <c r="H244" i="47" s="1"/>
  <c r="I244" i="47" s="1"/>
  <c r="J244" i="47" s="1"/>
  <c r="K244" i="47" s="1"/>
  <c r="L244" i="47" s="1"/>
  <c r="M244" i="47" s="1"/>
  <c r="N244" i="47" s="1"/>
  <c r="O244" i="47" s="1"/>
  <c r="P244" i="47" s="1"/>
  <c r="Q244" i="47" s="1"/>
  <c r="R244" i="47" s="1"/>
  <c r="S244" i="47" s="1"/>
  <c r="T244" i="47" s="1"/>
  <c r="U244" i="47" s="1"/>
  <c r="V244" i="47" s="1"/>
  <c r="W244" i="47" s="1"/>
  <c r="X244" i="47" s="1"/>
  <c r="Y244" i="47" s="1"/>
  <c r="Z244" i="47" s="1"/>
  <c r="AA244" i="47" s="1"/>
  <c r="AB244" i="47" s="1"/>
  <c r="AC244" i="47" s="1"/>
  <c r="AD244" i="47" s="1"/>
  <c r="AE244" i="47" s="1"/>
  <c r="AF244" i="47" s="1"/>
  <c r="AG244" i="47" s="1"/>
  <c r="AH244" i="47" s="1"/>
  <c r="AI244" i="47" s="1"/>
  <c r="AJ244" i="47" s="1"/>
  <c r="AJ243" i="47"/>
  <c r="AI243" i="47"/>
  <c r="AH243" i="47"/>
  <c r="AG243" i="47"/>
  <c r="AF243" i="47"/>
  <c r="AE243" i="47"/>
  <c r="AD243" i="47"/>
  <c r="AC243" i="47"/>
  <c r="AB243" i="47"/>
  <c r="AA243" i="47"/>
  <c r="Z243" i="47"/>
  <c r="Y243" i="47"/>
  <c r="X243" i="47"/>
  <c r="W243" i="47"/>
  <c r="V243" i="47"/>
  <c r="U243" i="47"/>
  <c r="T243" i="47"/>
  <c r="S243" i="47"/>
  <c r="R243" i="47"/>
  <c r="Q243" i="47"/>
  <c r="P243" i="47"/>
  <c r="O243" i="47"/>
  <c r="N243" i="47"/>
  <c r="M243" i="47"/>
  <c r="L243" i="47"/>
  <c r="K243" i="47"/>
  <c r="J243" i="47"/>
  <c r="I243" i="47"/>
  <c r="H243" i="47"/>
  <c r="G243" i="47"/>
  <c r="G242" i="47"/>
  <c r="AJ241" i="47"/>
  <c r="AI241" i="47"/>
  <c r="AH241" i="47"/>
  <c r="AG241" i="47"/>
  <c r="AF241" i="47"/>
  <c r="AE241" i="47"/>
  <c r="AD241" i="47"/>
  <c r="AC241" i="47"/>
  <c r="AB241" i="47"/>
  <c r="AA241" i="47"/>
  <c r="Z241" i="47"/>
  <c r="Y241" i="47"/>
  <c r="X241" i="47"/>
  <c r="W241" i="47"/>
  <c r="V241" i="47"/>
  <c r="U241" i="47"/>
  <c r="T241" i="47"/>
  <c r="S241" i="47"/>
  <c r="R241" i="47"/>
  <c r="Q241" i="47"/>
  <c r="P241" i="47"/>
  <c r="O241" i="47"/>
  <c r="N241" i="47"/>
  <c r="M241" i="47"/>
  <c r="L241" i="47"/>
  <c r="J241" i="47"/>
  <c r="H241" i="47"/>
  <c r="G241" i="47"/>
  <c r="AJ239" i="47"/>
  <c r="AI239" i="47"/>
  <c r="AH239" i="47"/>
  <c r="AG239" i="47"/>
  <c r="AF239" i="47"/>
  <c r="AE239" i="47"/>
  <c r="AD239" i="47"/>
  <c r="AC239" i="47"/>
  <c r="AB239" i="47"/>
  <c r="AA239" i="47"/>
  <c r="X239" i="47"/>
  <c r="W239" i="47"/>
  <c r="V239" i="47"/>
  <c r="U239" i="47"/>
  <c r="T239" i="47"/>
  <c r="S239" i="47"/>
  <c r="R239" i="47"/>
  <c r="Q239" i="47"/>
  <c r="P239" i="47"/>
  <c r="O239" i="47"/>
  <c r="N239" i="47"/>
  <c r="M239" i="47"/>
  <c r="L239" i="47"/>
  <c r="K239" i="47"/>
  <c r="J239" i="47"/>
  <c r="I239" i="47"/>
  <c r="H239" i="47"/>
  <c r="G239" i="47"/>
  <c r="G240" i="47" s="1"/>
  <c r="H240" i="47" s="1"/>
  <c r="I240" i="47" s="1"/>
  <c r="AJ237" i="47"/>
  <c r="AI237" i="47"/>
  <c r="AH237" i="47"/>
  <c r="AG237" i="47"/>
  <c r="AF237" i="47"/>
  <c r="AE237" i="47"/>
  <c r="AD237" i="47"/>
  <c r="AC237" i="47"/>
  <c r="AB237" i="47"/>
  <c r="AA237" i="47"/>
  <c r="X237" i="47"/>
  <c r="W237" i="47"/>
  <c r="V237" i="47"/>
  <c r="U237" i="47"/>
  <c r="T237" i="47"/>
  <c r="S237" i="47"/>
  <c r="R237" i="47"/>
  <c r="Q237" i="47"/>
  <c r="P237" i="47"/>
  <c r="O237" i="47"/>
  <c r="N237" i="47"/>
  <c r="M237" i="47"/>
  <c r="J237" i="47"/>
  <c r="I237" i="47"/>
  <c r="H237" i="47"/>
  <c r="G237" i="47"/>
  <c r="G238" i="47" s="1"/>
  <c r="H238" i="47" s="1"/>
  <c r="I238" i="47" s="1"/>
  <c r="J238" i="47" s="1"/>
  <c r="K238" i="47" s="1"/>
  <c r="AJ235" i="47"/>
  <c r="AI235" i="47"/>
  <c r="AH235" i="47"/>
  <c r="AG235" i="47"/>
  <c r="AF235" i="47"/>
  <c r="AE235" i="47"/>
  <c r="AD235" i="47"/>
  <c r="AC235" i="47"/>
  <c r="AB235" i="47"/>
  <c r="AA235" i="47"/>
  <c r="Z235" i="47"/>
  <c r="W235" i="47"/>
  <c r="T235" i="47"/>
  <c r="S235" i="47"/>
  <c r="Q235" i="47"/>
  <c r="P235" i="47"/>
  <c r="O235" i="47"/>
  <c r="J235" i="47"/>
  <c r="G235" i="47"/>
  <c r="G236" i="47" s="1"/>
  <c r="H236" i="47" s="1"/>
  <c r="I236" i="47" s="1"/>
  <c r="J236" i="47" s="1"/>
  <c r="K235" i="47" s="1"/>
  <c r="AJ233" i="47"/>
  <c r="AI233" i="47"/>
  <c r="AH233" i="47"/>
  <c r="AG233" i="47"/>
  <c r="AF233" i="47"/>
  <c r="AE233" i="47"/>
  <c r="AD233" i="47"/>
  <c r="AC233" i="47"/>
  <c r="AB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H233" i="47"/>
  <c r="G233" i="47"/>
  <c r="G234" i="47" s="1"/>
  <c r="AJ231" i="47"/>
  <c r="AI231" i="47"/>
  <c r="AH231" i="47"/>
  <c r="AG231" i="47"/>
  <c r="AF231" i="47"/>
  <c r="AE231" i="47"/>
  <c r="AD231" i="47"/>
  <c r="AB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H231" i="47"/>
  <c r="G231" i="47"/>
  <c r="G232" i="47" s="1"/>
  <c r="AJ229" i="47"/>
  <c r="AI229" i="47"/>
  <c r="AH229" i="47"/>
  <c r="AG229" i="47"/>
  <c r="AF229" i="47"/>
  <c r="AE229" i="47"/>
  <c r="AD229" i="47"/>
  <c r="AB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H229" i="47"/>
  <c r="G229" i="47"/>
  <c r="G230" i="47" s="1"/>
  <c r="AJ227" i="47"/>
  <c r="AI227" i="47"/>
  <c r="AH227" i="47"/>
  <c r="AG227" i="47"/>
  <c r="AF227" i="47"/>
  <c r="AE227" i="47"/>
  <c r="AD227" i="47"/>
  <c r="AB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H227" i="47"/>
  <c r="G227" i="47"/>
  <c r="G228" i="47" s="1"/>
  <c r="AJ225" i="47"/>
  <c r="AI225" i="47"/>
  <c r="AH225" i="47"/>
  <c r="AG225" i="47"/>
  <c r="AF225" i="47"/>
  <c r="AE225" i="47"/>
  <c r="AD225" i="47"/>
  <c r="AB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H225" i="47"/>
  <c r="G225" i="47"/>
  <c r="G226" i="47" s="1"/>
  <c r="AJ223" i="47"/>
  <c r="AI223" i="47"/>
  <c r="AH223" i="47"/>
  <c r="AG223" i="47"/>
  <c r="AF223" i="47"/>
  <c r="AE223" i="47"/>
  <c r="AD223" i="47"/>
  <c r="AC223" i="47"/>
  <c r="AB223" i="47"/>
  <c r="AA223" i="47"/>
  <c r="Z223" i="47"/>
  <c r="Y223" i="47"/>
  <c r="X223" i="47"/>
  <c r="W223" i="47"/>
  <c r="V223" i="47"/>
  <c r="U223" i="47"/>
  <c r="T223" i="47"/>
  <c r="R223" i="47"/>
  <c r="Q223" i="47"/>
  <c r="P223" i="47"/>
  <c r="O223" i="47"/>
  <c r="M223" i="47"/>
  <c r="L223" i="47"/>
  <c r="K223" i="47"/>
  <c r="J223" i="47"/>
  <c r="I223" i="47"/>
  <c r="G223" i="47"/>
  <c r="G224" i="47" s="1"/>
  <c r="H224" i="47" s="1"/>
  <c r="I224" i="47" s="1"/>
  <c r="J224" i="47" s="1"/>
  <c r="K224" i="47" s="1"/>
  <c r="L224" i="47" s="1"/>
  <c r="M224" i="47" s="1"/>
  <c r="AJ221" i="47"/>
  <c r="AI221" i="47"/>
  <c r="AH221" i="47"/>
  <c r="AG221" i="47"/>
  <c r="AF221" i="47"/>
  <c r="AE221" i="47"/>
  <c r="AD221" i="47"/>
  <c r="AC221" i="47"/>
  <c r="AB221" i="47"/>
  <c r="AA221" i="47"/>
  <c r="Z221" i="47"/>
  <c r="Y221" i="47"/>
  <c r="X221" i="47"/>
  <c r="W221" i="47"/>
  <c r="V221" i="47"/>
  <c r="U221" i="47"/>
  <c r="R221" i="47"/>
  <c r="Q221" i="47"/>
  <c r="P221" i="47"/>
  <c r="O221" i="47"/>
  <c r="N221" i="47"/>
  <c r="M221" i="47"/>
  <c r="L221" i="47"/>
  <c r="K221" i="47"/>
  <c r="J221" i="47"/>
  <c r="I221" i="47"/>
  <c r="H221" i="47"/>
  <c r="G221" i="47"/>
  <c r="G222" i="47" s="1"/>
  <c r="H222" i="47" s="1"/>
  <c r="I222" i="47" s="1"/>
  <c r="J222" i="47" s="1"/>
  <c r="K222" i="47" s="1"/>
  <c r="L222" i="47" s="1"/>
  <c r="M222" i="47" s="1"/>
  <c r="N222" i="47" s="1"/>
  <c r="O222" i="47" s="1"/>
  <c r="P222" i="47" s="1"/>
  <c r="Q222" i="47" s="1"/>
  <c r="R222" i="47" s="1"/>
  <c r="AJ219" i="47"/>
  <c r="AI219" i="47"/>
  <c r="AH219" i="47"/>
  <c r="AG219" i="47"/>
  <c r="AF219" i="47"/>
  <c r="AE219" i="47"/>
  <c r="AB219" i="47"/>
  <c r="AA219" i="47"/>
  <c r="Z219" i="47"/>
  <c r="Y219" i="47"/>
  <c r="X219" i="47"/>
  <c r="W219" i="47"/>
  <c r="V219" i="47"/>
  <c r="U219" i="47"/>
  <c r="T219" i="47"/>
  <c r="R219" i="47"/>
  <c r="Q219" i="47"/>
  <c r="P219" i="47"/>
  <c r="O219" i="47"/>
  <c r="M219" i="47"/>
  <c r="L219" i="47"/>
  <c r="K219" i="47"/>
  <c r="J219" i="47"/>
  <c r="I219" i="47"/>
  <c r="G219" i="47"/>
  <c r="G220" i="47" s="1"/>
  <c r="H220" i="47" s="1"/>
  <c r="I220" i="47" s="1"/>
  <c r="J220" i="47" s="1"/>
  <c r="K220" i="47" s="1"/>
  <c r="L220" i="47" s="1"/>
  <c r="M220" i="47" s="1"/>
  <c r="G218" i="47"/>
  <c r="AJ217" i="47"/>
  <c r="AI217" i="47"/>
  <c r="AH217" i="47"/>
  <c r="AG217" i="47"/>
  <c r="AF217" i="47"/>
  <c r="AE217" i="47"/>
  <c r="AD217" i="47"/>
  <c r="AC217" i="47"/>
  <c r="AB217" i="47"/>
  <c r="AA217" i="47"/>
  <c r="Z217" i="47"/>
  <c r="Y217" i="47"/>
  <c r="X217" i="47"/>
  <c r="W217" i="47"/>
  <c r="V217" i="47"/>
  <c r="U217" i="47"/>
  <c r="S217" i="47"/>
  <c r="R217" i="47"/>
  <c r="Q217" i="47"/>
  <c r="P217" i="47"/>
  <c r="M217" i="47"/>
  <c r="L217" i="47"/>
  <c r="K217" i="47"/>
  <c r="J217" i="47"/>
  <c r="I217" i="47"/>
  <c r="H217" i="47"/>
  <c r="G217" i="47"/>
  <c r="G216" i="47"/>
  <c r="H216" i="47" s="1"/>
  <c r="I216" i="47" s="1"/>
  <c r="AJ215" i="47"/>
  <c r="AI215" i="47"/>
  <c r="AH215" i="47"/>
  <c r="AG215" i="47"/>
  <c r="AF215" i="47"/>
  <c r="AE215" i="47"/>
  <c r="AD215" i="47"/>
  <c r="AC215" i="47"/>
  <c r="AB215" i="47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H215" i="47"/>
  <c r="G215" i="47"/>
  <c r="AJ211" i="47"/>
  <c r="AI211" i="47"/>
  <c r="AH211" i="47"/>
  <c r="AG211" i="47"/>
  <c r="AF211" i="47"/>
  <c r="AE211" i="47"/>
  <c r="AD211" i="47"/>
  <c r="AC211" i="47"/>
  <c r="AB211" i="47"/>
  <c r="AA211" i="47"/>
  <c r="Z211" i="47"/>
  <c r="Y211" i="47"/>
  <c r="X211" i="47"/>
  <c r="W211" i="47"/>
  <c r="V211" i="47"/>
  <c r="U211" i="47"/>
  <c r="T211" i="47"/>
  <c r="S211" i="47"/>
  <c r="R211" i="47"/>
  <c r="Q211" i="47"/>
  <c r="AJ209" i="47"/>
  <c r="AI209" i="47"/>
  <c r="AH209" i="47"/>
  <c r="AG209" i="47"/>
  <c r="AF209" i="47"/>
  <c r="AE209" i="47"/>
  <c r="AB209" i="47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G210" i="47" s="1"/>
  <c r="G208" i="47"/>
  <c r="AJ207" i="47"/>
  <c r="AI207" i="47"/>
  <c r="AH207" i="47"/>
  <c r="AG207" i="47"/>
  <c r="AF207" i="47"/>
  <c r="AE207" i="47"/>
  <c r="AB207" i="47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AJ205" i="47"/>
  <c r="AI205" i="47"/>
  <c r="AH205" i="47"/>
  <c r="AG205" i="47"/>
  <c r="AF205" i="47"/>
  <c r="AE205" i="47"/>
  <c r="AC205" i="47"/>
  <c r="AB205" i="47"/>
  <c r="AA205" i="47"/>
  <c r="Z205" i="47"/>
  <c r="Y205" i="47"/>
  <c r="X205" i="47"/>
  <c r="W205" i="47"/>
  <c r="V205" i="47"/>
  <c r="U205" i="47"/>
  <c r="T205" i="47"/>
  <c r="S205" i="47"/>
  <c r="Q205" i="47"/>
  <c r="P205" i="47"/>
  <c r="O205" i="47"/>
  <c r="N205" i="47"/>
  <c r="M205" i="47"/>
  <c r="L205" i="47"/>
  <c r="K205" i="47"/>
  <c r="J205" i="47"/>
  <c r="I205" i="47"/>
  <c r="H205" i="47"/>
  <c r="G205" i="47"/>
  <c r="G206" i="47" s="1"/>
  <c r="H206" i="47" s="1"/>
  <c r="I206" i="47" s="1"/>
  <c r="J206" i="47" s="1"/>
  <c r="K206" i="47" s="1"/>
  <c r="L206" i="47" s="1"/>
  <c r="M206" i="47" s="1"/>
  <c r="N206" i="47" s="1"/>
  <c r="O206" i="47" s="1"/>
  <c r="P206" i="47" s="1"/>
  <c r="Q206" i="47" s="1"/>
  <c r="AJ203" i="47"/>
  <c r="AI203" i="47"/>
  <c r="AH203" i="47"/>
  <c r="AG203" i="47"/>
  <c r="AF203" i="47"/>
  <c r="AE203" i="47"/>
  <c r="AD203" i="47"/>
  <c r="AC203" i="47"/>
  <c r="AB203" i="47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G204" i="47" s="1"/>
  <c r="AJ201" i="47"/>
  <c r="AI201" i="47"/>
  <c r="AH201" i="47"/>
  <c r="AG201" i="47"/>
  <c r="AF201" i="47"/>
  <c r="AE201" i="47"/>
  <c r="AD201" i="47"/>
  <c r="AC201" i="47"/>
  <c r="AB201" i="47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G202" i="47" s="1"/>
  <c r="H202" i="47" s="1"/>
  <c r="I202" i="47" s="1"/>
  <c r="AJ199" i="47"/>
  <c r="AI199" i="47"/>
  <c r="AH199" i="47"/>
  <c r="AG199" i="47"/>
  <c r="AF199" i="47"/>
  <c r="AE199" i="47"/>
  <c r="AD199" i="47"/>
  <c r="AC199" i="47"/>
  <c r="AB199" i="47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G200" i="47" s="1"/>
  <c r="AJ197" i="47"/>
  <c r="AI197" i="47"/>
  <c r="AH197" i="47"/>
  <c r="AG197" i="47"/>
  <c r="AF197" i="47"/>
  <c r="AE197" i="47"/>
  <c r="AD197" i="47"/>
  <c r="AC197" i="47"/>
  <c r="AB197" i="47"/>
  <c r="AA197" i="47"/>
  <c r="Z197" i="47"/>
  <c r="Y197" i="47"/>
  <c r="X197" i="47"/>
  <c r="W197" i="47"/>
  <c r="V197" i="47"/>
  <c r="U197" i="47"/>
  <c r="T197" i="47"/>
  <c r="S197" i="47"/>
  <c r="Q197" i="47"/>
  <c r="P197" i="47"/>
  <c r="O197" i="47"/>
  <c r="N197" i="47"/>
  <c r="M197" i="47"/>
  <c r="L197" i="47"/>
  <c r="K197" i="47"/>
  <c r="J197" i="47"/>
  <c r="I197" i="47"/>
  <c r="H197" i="47"/>
  <c r="G197" i="47"/>
  <c r="G198" i="47" s="1"/>
  <c r="H198" i="47" s="1"/>
  <c r="I198" i="47" s="1"/>
  <c r="J198" i="47" s="1"/>
  <c r="K198" i="47" s="1"/>
  <c r="L198" i="47" s="1"/>
  <c r="M198" i="47" s="1"/>
  <c r="N198" i="47" s="1"/>
  <c r="O198" i="47" s="1"/>
  <c r="P198" i="47" s="1"/>
  <c r="Q198" i="47" s="1"/>
  <c r="AJ195" i="47"/>
  <c r="AI195" i="47"/>
  <c r="AH195" i="47"/>
  <c r="AG195" i="47"/>
  <c r="AF195" i="47"/>
  <c r="AE195" i="47"/>
  <c r="AD195" i="47"/>
  <c r="AC195" i="47"/>
  <c r="AB195" i="47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G196" i="47" s="1"/>
  <c r="H196" i="47" s="1"/>
  <c r="I196" i="47" s="1"/>
  <c r="J196" i="47" s="1"/>
  <c r="K196" i="47" s="1"/>
  <c r="L196" i="47" s="1"/>
  <c r="M196" i="47" s="1"/>
  <c r="N196" i="47" s="1"/>
  <c r="O196" i="47" s="1"/>
  <c r="P196" i="47" s="1"/>
  <c r="Q196" i="47" s="1"/>
  <c r="R196" i="47" s="1"/>
  <c r="S196" i="47" s="1"/>
  <c r="T196" i="47" s="1"/>
  <c r="U196" i="47" s="1"/>
  <c r="V196" i="47" s="1"/>
  <c r="W196" i="47" s="1"/>
  <c r="X196" i="47" s="1"/>
  <c r="Y196" i="47" s="1"/>
  <c r="Z196" i="47" s="1"/>
  <c r="AA196" i="47" s="1"/>
  <c r="AB196" i="47" s="1"/>
  <c r="AC196" i="47" s="1"/>
  <c r="AD196" i="47" s="1"/>
  <c r="AE196" i="47" s="1"/>
  <c r="AF196" i="47" s="1"/>
  <c r="AG196" i="47" s="1"/>
  <c r="AH196" i="47" s="1"/>
  <c r="AI196" i="47" s="1"/>
  <c r="AJ196" i="47" s="1"/>
  <c r="AJ193" i="47"/>
  <c r="AI193" i="47"/>
  <c r="AH193" i="47"/>
  <c r="AG193" i="47"/>
  <c r="AF193" i="47"/>
  <c r="AE193" i="47"/>
  <c r="AD193" i="47"/>
  <c r="AC193" i="47"/>
  <c r="AB193" i="47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G194" i="47" s="1"/>
  <c r="H194" i="47" s="1"/>
  <c r="I194" i="47" s="1"/>
  <c r="J194" i="47" s="1"/>
  <c r="K194" i="47" s="1"/>
  <c r="L194" i="47" s="1"/>
  <c r="M194" i="47" s="1"/>
  <c r="N194" i="47" s="1"/>
  <c r="O194" i="47" s="1"/>
  <c r="P194" i="47" s="1"/>
  <c r="Q194" i="47" s="1"/>
  <c r="R194" i="47" s="1"/>
  <c r="S194" i="47" s="1"/>
  <c r="T194" i="47" s="1"/>
  <c r="U194" i="47" s="1"/>
  <c r="V194" i="47" s="1"/>
  <c r="W194" i="47" s="1"/>
  <c r="X194" i="47" s="1"/>
  <c r="Y194" i="47" s="1"/>
  <c r="Z194" i="47" s="1"/>
  <c r="AA194" i="47" s="1"/>
  <c r="AB194" i="47" s="1"/>
  <c r="AC194" i="47" s="1"/>
  <c r="AD194" i="47" s="1"/>
  <c r="AE194" i="47" s="1"/>
  <c r="AF194" i="47" s="1"/>
  <c r="AG194" i="47" s="1"/>
  <c r="AH194" i="47" s="1"/>
  <c r="AI194" i="47" s="1"/>
  <c r="AJ194" i="47" s="1"/>
  <c r="AJ191" i="47"/>
  <c r="AI191" i="47"/>
  <c r="AH191" i="47"/>
  <c r="AG191" i="47"/>
  <c r="AF191" i="47"/>
  <c r="AE191" i="47"/>
  <c r="AD191" i="47"/>
  <c r="AC191" i="47"/>
  <c r="AB191" i="47"/>
  <c r="AA191" i="47"/>
  <c r="Z191" i="47"/>
  <c r="Y191" i="47"/>
  <c r="X191" i="47"/>
  <c r="W191" i="47"/>
  <c r="V191" i="47"/>
  <c r="S191" i="47"/>
  <c r="R191" i="47"/>
  <c r="Q191" i="47"/>
  <c r="P191" i="47"/>
  <c r="O191" i="47"/>
  <c r="N191" i="47"/>
  <c r="M191" i="47"/>
  <c r="L191" i="47"/>
  <c r="K191" i="47"/>
  <c r="J191" i="47"/>
  <c r="G191" i="47"/>
  <c r="G192" i="47" s="1"/>
  <c r="H192" i="47" s="1"/>
  <c r="G190" i="47"/>
  <c r="H190" i="47" s="1"/>
  <c r="I190" i="47" s="1"/>
  <c r="J190" i="47" s="1"/>
  <c r="K190" i="47" s="1"/>
  <c r="L190" i="47" s="1"/>
  <c r="M190" i="47" s="1"/>
  <c r="N190" i="47" s="1"/>
  <c r="O190" i="47" s="1"/>
  <c r="P190" i="47" s="1"/>
  <c r="Q190" i="47" s="1"/>
  <c r="R190" i="47" s="1"/>
  <c r="S190" i="47" s="1"/>
  <c r="AJ189" i="47"/>
  <c r="AI189" i="47"/>
  <c r="AH189" i="47"/>
  <c r="AG189" i="47"/>
  <c r="AF189" i="47"/>
  <c r="AE189" i="47"/>
  <c r="AD189" i="47"/>
  <c r="AA189" i="47"/>
  <c r="Z189" i="47"/>
  <c r="X189" i="47"/>
  <c r="W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G188" i="47"/>
  <c r="H188" i="47" s="1"/>
  <c r="I188" i="47" s="1"/>
  <c r="J188" i="47" s="1"/>
  <c r="K188" i="47" s="1"/>
  <c r="L188" i="47" s="1"/>
  <c r="M188" i="47" s="1"/>
  <c r="AJ187" i="47"/>
  <c r="AI187" i="47"/>
  <c r="AH187" i="47"/>
  <c r="AG187" i="47"/>
  <c r="AF187" i="47"/>
  <c r="AE187" i="47"/>
  <c r="AD187" i="47"/>
  <c r="AC187" i="47"/>
  <c r="AA187" i="47"/>
  <c r="Z187" i="47"/>
  <c r="Y187" i="47"/>
  <c r="X187" i="47"/>
  <c r="W187" i="47"/>
  <c r="V187" i="47"/>
  <c r="U187" i="47"/>
  <c r="T187" i="47"/>
  <c r="R187" i="47"/>
  <c r="Q187" i="47"/>
  <c r="P187" i="47"/>
  <c r="O187" i="47"/>
  <c r="M187" i="47"/>
  <c r="L187" i="47"/>
  <c r="K187" i="47"/>
  <c r="J187" i="47"/>
  <c r="I187" i="47"/>
  <c r="G187" i="47"/>
  <c r="AJ185" i="47"/>
  <c r="AI185" i="47"/>
  <c r="AH185" i="47"/>
  <c r="AG185" i="47"/>
  <c r="AE185" i="47"/>
  <c r="AA185" i="47"/>
  <c r="Z185" i="47"/>
  <c r="Y185" i="47"/>
  <c r="X185" i="47"/>
  <c r="W185" i="47"/>
  <c r="V185" i="47"/>
  <c r="U185" i="47"/>
  <c r="T185" i="47"/>
  <c r="S185" i="47"/>
  <c r="Q185" i="47"/>
  <c r="P185" i="47"/>
  <c r="O185" i="47"/>
  <c r="L185" i="47"/>
  <c r="K185" i="47"/>
  <c r="J185" i="47"/>
  <c r="I185" i="47"/>
  <c r="H185" i="47"/>
  <c r="G185" i="47"/>
  <c r="G186" i="47" s="1"/>
  <c r="H186" i="47" s="1"/>
  <c r="I186" i="47" s="1"/>
  <c r="J186" i="47" s="1"/>
  <c r="K186" i="47" s="1"/>
  <c r="L186" i="47" s="1"/>
  <c r="M186" i="47" s="1"/>
  <c r="N185" i="47" s="1"/>
  <c r="AJ183" i="47"/>
  <c r="AI183" i="47"/>
  <c r="AH183" i="47"/>
  <c r="AG183" i="47"/>
  <c r="AF183" i="47"/>
  <c r="AE183" i="47"/>
  <c r="AA183" i="47"/>
  <c r="Z183" i="47"/>
  <c r="Y183" i="47"/>
  <c r="X183" i="47"/>
  <c r="W183" i="47"/>
  <c r="V183" i="47"/>
  <c r="U183" i="47"/>
  <c r="T183" i="47"/>
  <c r="S183" i="47"/>
  <c r="R183" i="47"/>
  <c r="Q183" i="47"/>
  <c r="P183" i="47"/>
  <c r="O183" i="47"/>
  <c r="N183" i="47"/>
  <c r="M183" i="47"/>
  <c r="L183" i="47"/>
  <c r="K183" i="47"/>
  <c r="J183" i="47"/>
  <c r="I183" i="47"/>
  <c r="G183" i="47"/>
  <c r="G184" i="47" s="1"/>
  <c r="H184" i="47" s="1"/>
  <c r="I184" i="47" s="1"/>
  <c r="J184" i="47" s="1"/>
  <c r="AJ181" i="47"/>
  <c r="AI181" i="47"/>
  <c r="AH181" i="47"/>
  <c r="AG181" i="47"/>
  <c r="AF181" i="47"/>
  <c r="AE181" i="47"/>
  <c r="AD181" i="47"/>
  <c r="AB181" i="47"/>
  <c r="AA181" i="47"/>
  <c r="Z181" i="47"/>
  <c r="Y181" i="47"/>
  <c r="X181" i="47"/>
  <c r="W181" i="47"/>
  <c r="V181" i="47"/>
  <c r="U181" i="47"/>
  <c r="T181" i="47"/>
  <c r="S181" i="47"/>
  <c r="Q181" i="47"/>
  <c r="P181" i="47"/>
  <c r="O181" i="47"/>
  <c r="N181" i="47"/>
  <c r="M181" i="47"/>
  <c r="L181" i="47"/>
  <c r="K181" i="47"/>
  <c r="J181" i="47"/>
  <c r="I181" i="47"/>
  <c r="H181" i="47"/>
  <c r="G181" i="47"/>
  <c r="G182" i="47" s="1"/>
  <c r="H182" i="47" s="1"/>
  <c r="I182" i="47" s="1"/>
  <c r="J182" i="47" s="1"/>
  <c r="K182" i="47" s="1"/>
  <c r="L182" i="47" s="1"/>
  <c r="M182" i="47" s="1"/>
  <c r="N182" i="47" s="1"/>
  <c r="O182" i="47" s="1"/>
  <c r="P182" i="47" s="1"/>
  <c r="Q182" i="47" s="1"/>
  <c r="AJ179" i="47"/>
  <c r="AI179" i="47"/>
  <c r="AH179" i="47"/>
  <c r="AG179" i="47"/>
  <c r="AF179" i="47"/>
  <c r="AE179" i="47"/>
  <c r="AD179" i="47"/>
  <c r="AB179" i="47"/>
  <c r="AA179" i="47"/>
  <c r="W179" i="47"/>
  <c r="V179" i="47"/>
  <c r="U179" i="47"/>
  <c r="T179" i="47"/>
  <c r="S179" i="47"/>
  <c r="R179" i="47"/>
  <c r="Q179" i="47"/>
  <c r="P179" i="47"/>
  <c r="O179" i="47"/>
  <c r="N179" i="47"/>
  <c r="M179" i="47"/>
  <c r="L179" i="47"/>
  <c r="K179" i="47"/>
  <c r="J179" i="47"/>
  <c r="I179" i="47"/>
  <c r="H179" i="47"/>
  <c r="G179" i="47"/>
  <c r="G180" i="47" s="1"/>
  <c r="H180" i="47" s="1"/>
  <c r="I180" i="47" s="1"/>
  <c r="J180" i="47" s="1"/>
  <c r="K180" i="47" s="1"/>
  <c r="L180" i="47" s="1"/>
  <c r="M180" i="47" s="1"/>
  <c r="N180" i="47" s="1"/>
  <c r="O180" i="47" s="1"/>
  <c r="P180" i="47" s="1"/>
  <c r="Q180" i="47" s="1"/>
  <c r="R180" i="47" s="1"/>
  <c r="S180" i="47" s="1"/>
  <c r="T180" i="47" s="1"/>
  <c r="U180" i="47" s="1"/>
  <c r="V180" i="47" s="1"/>
  <c r="W180" i="47" s="1"/>
  <c r="X180" i="47" s="1"/>
  <c r="Y179" i="47" s="1"/>
  <c r="AJ177" i="47"/>
  <c r="AI177" i="47"/>
  <c r="AH177" i="47"/>
  <c r="AG177" i="47"/>
  <c r="AE177" i="47"/>
  <c r="AD177" i="47"/>
  <c r="T177" i="47"/>
  <c r="S177" i="47"/>
  <c r="R177" i="47"/>
  <c r="Q177" i="47"/>
  <c r="P177" i="47"/>
  <c r="O177" i="47"/>
  <c r="N177" i="47"/>
  <c r="M177" i="47"/>
  <c r="L177" i="47"/>
  <c r="K177" i="47"/>
  <c r="J177" i="47"/>
  <c r="I177" i="47"/>
  <c r="H177" i="47"/>
  <c r="G177" i="47"/>
  <c r="G178" i="47" s="1"/>
  <c r="H178" i="47" s="1"/>
  <c r="I178" i="47" s="1"/>
  <c r="J178" i="47" s="1"/>
  <c r="K178" i="47" s="1"/>
  <c r="L178" i="47" s="1"/>
  <c r="M178" i="47" s="1"/>
  <c r="N178" i="47" s="1"/>
  <c r="O178" i="47" s="1"/>
  <c r="P178" i="47" s="1"/>
  <c r="Q178" i="47" s="1"/>
  <c r="R178" i="47" s="1"/>
  <c r="S178" i="47" s="1"/>
  <c r="T178" i="47" s="1"/>
  <c r="AJ175" i="47"/>
  <c r="AI175" i="47"/>
  <c r="AH175" i="47"/>
  <c r="AG175" i="47"/>
  <c r="AF175" i="47"/>
  <c r="AE175" i="47"/>
  <c r="AD175" i="47"/>
  <c r="AC175" i="47"/>
  <c r="Y175" i="47"/>
  <c r="X175" i="47"/>
  <c r="W175" i="47"/>
  <c r="V175" i="47"/>
  <c r="U175" i="47"/>
  <c r="Q175" i="47"/>
  <c r="O175" i="47"/>
  <c r="N175" i="47"/>
  <c r="M175" i="47"/>
  <c r="L175" i="47"/>
  <c r="K175" i="47"/>
  <c r="J175" i="47"/>
  <c r="I175" i="47"/>
  <c r="H175" i="47"/>
  <c r="G175" i="47"/>
  <c r="G176" i="47" s="1"/>
  <c r="H176" i="47" s="1"/>
  <c r="I176" i="47" s="1"/>
  <c r="J176" i="47" s="1"/>
  <c r="K176" i="47" s="1"/>
  <c r="L176" i="47" s="1"/>
  <c r="M176" i="47" s="1"/>
  <c r="N176" i="47" s="1"/>
  <c r="O176" i="47" s="1"/>
  <c r="AJ173" i="47"/>
  <c r="AI173" i="47"/>
  <c r="AH173" i="47"/>
  <c r="AE173" i="47"/>
  <c r="AD173" i="47"/>
  <c r="AC173" i="47"/>
  <c r="Z173" i="47"/>
  <c r="Y173" i="47"/>
  <c r="X173" i="47"/>
  <c r="W173" i="47"/>
  <c r="V173" i="47"/>
  <c r="U173" i="47"/>
  <c r="Q173" i="47"/>
  <c r="P173" i="47"/>
  <c r="O173" i="47"/>
  <c r="N173" i="47"/>
  <c r="M173" i="47"/>
  <c r="L173" i="47"/>
  <c r="K173" i="47"/>
  <c r="J173" i="47"/>
  <c r="I173" i="47"/>
  <c r="H173" i="47"/>
  <c r="G173" i="47"/>
  <c r="G174" i="47" s="1"/>
  <c r="H174" i="47" s="1"/>
  <c r="I174" i="47" s="1"/>
  <c r="J174" i="47" s="1"/>
  <c r="K174" i="47" s="1"/>
  <c r="L174" i="47" s="1"/>
  <c r="M174" i="47" s="1"/>
  <c r="N174" i="47" s="1"/>
  <c r="O174" i="47" s="1"/>
  <c r="P174" i="47" s="1"/>
  <c r="Q174" i="47" s="1"/>
  <c r="AJ171" i="47"/>
  <c r="AI171" i="47"/>
  <c r="AH171" i="47"/>
  <c r="AG171" i="47"/>
  <c r="AE171" i="47"/>
  <c r="AB171" i="47"/>
  <c r="AA171" i="47"/>
  <c r="Y171" i="47"/>
  <c r="X171" i="47"/>
  <c r="W171" i="47"/>
  <c r="V171" i="47"/>
  <c r="U171" i="47"/>
  <c r="T171" i="47"/>
  <c r="S171" i="47"/>
  <c r="Q171" i="47"/>
  <c r="O171" i="47"/>
  <c r="N171" i="47"/>
  <c r="M171" i="47"/>
  <c r="L171" i="47"/>
  <c r="K171" i="47"/>
  <c r="J171" i="47"/>
  <c r="I171" i="47"/>
  <c r="H171" i="47"/>
  <c r="G171" i="47"/>
  <c r="G172" i="47" s="1"/>
  <c r="H172" i="47" s="1"/>
  <c r="I172" i="47" s="1"/>
  <c r="J172" i="47" s="1"/>
  <c r="K172" i="47" s="1"/>
  <c r="L172" i="47" s="1"/>
  <c r="M172" i="47" s="1"/>
  <c r="N172" i="47" s="1"/>
  <c r="O172" i="47" s="1"/>
  <c r="AJ169" i="47"/>
  <c r="AI169" i="47"/>
  <c r="AH169" i="47"/>
  <c r="AG169" i="47"/>
  <c r="AE169" i="47"/>
  <c r="AB169" i="47"/>
  <c r="AA169" i="47"/>
  <c r="X169" i="47"/>
  <c r="W169" i="47"/>
  <c r="V169" i="47"/>
  <c r="U169" i="47"/>
  <c r="T169" i="47"/>
  <c r="S169" i="47"/>
  <c r="Q169" i="47"/>
  <c r="N169" i="47"/>
  <c r="M169" i="47"/>
  <c r="L169" i="47"/>
  <c r="K169" i="47"/>
  <c r="J169" i="47"/>
  <c r="I169" i="47"/>
  <c r="H169" i="47"/>
  <c r="G169" i="47"/>
  <c r="G170" i="47" s="1"/>
  <c r="H170" i="47" s="1"/>
  <c r="I170" i="47" s="1"/>
  <c r="J170" i="47" s="1"/>
  <c r="K170" i="47" s="1"/>
  <c r="L170" i="47" s="1"/>
  <c r="M170" i="47" s="1"/>
  <c r="N170" i="47" s="1"/>
  <c r="G168" i="47"/>
  <c r="H168" i="47" s="1"/>
  <c r="I168" i="47" s="1"/>
  <c r="J168" i="47" s="1"/>
  <c r="K168" i="47" s="1"/>
  <c r="L168" i="47" s="1"/>
  <c r="M168" i="47" s="1"/>
  <c r="N168" i="47" s="1"/>
  <c r="O168" i="47" s="1"/>
  <c r="P168" i="47" s="1"/>
  <c r="Q168" i="47" s="1"/>
  <c r="R168" i="47" s="1"/>
  <c r="S168" i="47" s="1"/>
  <c r="T168" i="47" s="1"/>
  <c r="U168" i="47" s="1"/>
  <c r="V168" i="47" s="1"/>
  <c r="W168" i="47" s="1"/>
  <c r="X168" i="47" s="1"/>
  <c r="Y168" i="47" s="1"/>
  <c r="Z168" i="47" s="1"/>
  <c r="AA168" i="47" s="1"/>
  <c r="AB168" i="47" s="1"/>
  <c r="AC168" i="47" s="1"/>
  <c r="AD168" i="47" s="1"/>
  <c r="AE168" i="47" s="1"/>
  <c r="AF168" i="47" s="1"/>
  <c r="AG168" i="47" s="1"/>
  <c r="AH168" i="47" s="1"/>
  <c r="AI168" i="47" s="1"/>
  <c r="AJ168" i="47" s="1"/>
  <c r="G166" i="47"/>
  <c r="H166" i="47" s="1"/>
  <c r="I166" i="47" s="1"/>
  <c r="J166" i="47" s="1"/>
  <c r="K166" i="47" s="1"/>
  <c r="L166" i="47" s="1"/>
  <c r="M166" i="47" s="1"/>
  <c r="N166" i="47" s="1"/>
  <c r="O166" i="47" s="1"/>
  <c r="P166" i="47" s="1"/>
  <c r="Q166" i="47" s="1"/>
  <c r="R166" i="47" s="1"/>
  <c r="S166" i="47" s="1"/>
  <c r="T166" i="47" s="1"/>
  <c r="U166" i="47" s="1"/>
  <c r="V166" i="47" s="1"/>
  <c r="W166" i="47" s="1"/>
  <c r="X166" i="47" s="1"/>
  <c r="Y166" i="47" s="1"/>
  <c r="Z166" i="47" s="1"/>
  <c r="AA166" i="47" s="1"/>
  <c r="AB166" i="47" s="1"/>
  <c r="AC166" i="47" s="1"/>
  <c r="AD166" i="47" s="1"/>
  <c r="AE166" i="47" s="1"/>
  <c r="AF166" i="47" s="1"/>
  <c r="AG166" i="47" s="1"/>
  <c r="AH166" i="47" s="1"/>
  <c r="AI166" i="47" s="1"/>
  <c r="AJ166" i="47" s="1"/>
  <c r="G164" i="47"/>
  <c r="H164" i="47" s="1"/>
  <c r="I164" i="47" s="1"/>
  <c r="J164" i="47" s="1"/>
  <c r="K164" i="47" s="1"/>
  <c r="L164" i="47" s="1"/>
  <c r="M164" i="47" s="1"/>
  <c r="N164" i="47" s="1"/>
  <c r="O164" i="47" s="1"/>
  <c r="P164" i="47" s="1"/>
  <c r="Q164" i="47" s="1"/>
  <c r="R164" i="47" s="1"/>
  <c r="S164" i="47" s="1"/>
  <c r="T164" i="47" s="1"/>
  <c r="U164" i="47" s="1"/>
  <c r="V164" i="47" s="1"/>
  <c r="W164" i="47" s="1"/>
  <c r="X164" i="47" s="1"/>
  <c r="Y164" i="47" s="1"/>
  <c r="Z164" i="47" s="1"/>
  <c r="AA164" i="47" s="1"/>
  <c r="AB164" i="47" s="1"/>
  <c r="AC164" i="47" s="1"/>
  <c r="AD164" i="47" s="1"/>
  <c r="AE164" i="47" s="1"/>
  <c r="AF164" i="47" s="1"/>
  <c r="AG164" i="47" s="1"/>
  <c r="AH164" i="47" s="1"/>
  <c r="AI164" i="47" s="1"/>
  <c r="AJ164" i="47" s="1"/>
  <c r="G161" i="47"/>
  <c r="G162" i="47" s="1"/>
  <c r="H162" i="47" s="1"/>
  <c r="I162" i="47" s="1"/>
  <c r="J162" i="47" s="1"/>
  <c r="K162" i="47" s="1"/>
  <c r="L162" i="47" s="1"/>
  <c r="M162" i="47" s="1"/>
  <c r="N162" i="47" s="1"/>
  <c r="O162" i="47" s="1"/>
  <c r="P162" i="47" s="1"/>
  <c r="Q162" i="47" s="1"/>
  <c r="R162" i="47" s="1"/>
  <c r="S162" i="47" s="1"/>
  <c r="T162" i="47" s="1"/>
  <c r="U162" i="47" s="1"/>
  <c r="V162" i="47" s="1"/>
  <c r="W162" i="47" s="1"/>
  <c r="X162" i="47" s="1"/>
  <c r="Y162" i="47" s="1"/>
  <c r="Z162" i="47" s="1"/>
  <c r="AA162" i="47" s="1"/>
  <c r="AB162" i="47" s="1"/>
  <c r="AC162" i="47" s="1"/>
  <c r="AD162" i="47" s="1"/>
  <c r="AE162" i="47" s="1"/>
  <c r="AF162" i="47" s="1"/>
  <c r="AG162" i="47" s="1"/>
  <c r="AH162" i="47" s="1"/>
  <c r="AI162" i="47" s="1"/>
  <c r="AJ162" i="47" s="1"/>
  <c r="G160" i="47"/>
  <c r="H160" i="47" s="1"/>
  <c r="I160" i="47" s="1"/>
  <c r="J160" i="47" s="1"/>
  <c r="K160" i="47" s="1"/>
  <c r="L160" i="47" s="1"/>
  <c r="M160" i="47" s="1"/>
  <c r="N160" i="47" s="1"/>
  <c r="O160" i="47" s="1"/>
  <c r="P160" i="47" s="1"/>
  <c r="Q160" i="47" s="1"/>
  <c r="R160" i="47" s="1"/>
  <c r="S160" i="47" s="1"/>
  <c r="T160" i="47" s="1"/>
  <c r="U160" i="47" s="1"/>
  <c r="V160" i="47" s="1"/>
  <c r="W160" i="47" s="1"/>
  <c r="X160" i="47" s="1"/>
  <c r="Y160" i="47" s="1"/>
  <c r="Z160" i="47" s="1"/>
  <c r="AA160" i="47" s="1"/>
  <c r="AB160" i="47" s="1"/>
  <c r="AC160" i="47" s="1"/>
  <c r="AD160" i="47" s="1"/>
  <c r="AE160" i="47" s="1"/>
  <c r="AF160" i="47" s="1"/>
  <c r="AG160" i="47" s="1"/>
  <c r="AH160" i="47" s="1"/>
  <c r="AI160" i="47" s="1"/>
  <c r="AJ160" i="47" s="1"/>
  <c r="G158" i="47"/>
  <c r="H158" i="47" s="1"/>
  <c r="I158" i="47" s="1"/>
  <c r="J158" i="47" s="1"/>
  <c r="K158" i="47" s="1"/>
  <c r="L158" i="47" s="1"/>
  <c r="M158" i="47" s="1"/>
  <c r="N158" i="47" s="1"/>
  <c r="O158" i="47" s="1"/>
  <c r="P158" i="47" s="1"/>
  <c r="Q158" i="47" s="1"/>
  <c r="R158" i="47" s="1"/>
  <c r="S158" i="47" s="1"/>
  <c r="T158" i="47" s="1"/>
  <c r="U158" i="47" s="1"/>
  <c r="V158" i="47" s="1"/>
  <c r="W158" i="47" s="1"/>
  <c r="X158" i="47" s="1"/>
  <c r="Y158" i="47" s="1"/>
  <c r="Z158" i="47" s="1"/>
  <c r="AA158" i="47" s="1"/>
  <c r="AB158" i="47" s="1"/>
  <c r="AC158" i="47" s="1"/>
  <c r="AD158" i="47" s="1"/>
  <c r="AE158" i="47" s="1"/>
  <c r="AF158" i="47" s="1"/>
  <c r="AG158" i="47" s="1"/>
  <c r="AH158" i="47" s="1"/>
  <c r="AI158" i="47" s="1"/>
  <c r="AJ158" i="47" s="1"/>
  <c r="G156" i="47"/>
  <c r="H156" i="47" s="1"/>
  <c r="I156" i="47" s="1"/>
  <c r="J156" i="47" s="1"/>
  <c r="K156" i="47" s="1"/>
  <c r="L156" i="47" s="1"/>
  <c r="M156" i="47" s="1"/>
  <c r="N156" i="47" s="1"/>
  <c r="O156" i="47" s="1"/>
  <c r="P156" i="47" s="1"/>
  <c r="Q156" i="47" s="1"/>
  <c r="R156" i="47" s="1"/>
  <c r="S156" i="47" s="1"/>
  <c r="T156" i="47" s="1"/>
  <c r="U156" i="47" s="1"/>
  <c r="V156" i="47" s="1"/>
  <c r="W156" i="47" s="1"/>
  <c r="X156" i="47" s="1"/>
  <c r="Y156" i="47" s="1"/>
  <c r="Z156" i="47" s="1"/>
  <c r="AA156" i="47" s="1"/>
  <c r="AB156" i="47" s="1"/>
  <c r="AC156" i="47" s="1"/>
  <c r="AD156" i="47" s="1"/>
  <c r="AE156" i="47" s="1"/>
  <c r="AF156" i="47" s="1"/>
  <c r="AG156" i="47" s="1"/>
  <c r="AH156" i="47" s="1"/>
  <c r="AI156" i="47" s="1"/>
  <c r="AJ156" i="47" s="1"/>
  <c r="G154" i="47"/>
  <c r="H154" i="47" s="1"/>
  <c r="I154" i="47" s="1"/>
  <c r="J154" i="47" s="1"/>
  <c r="K154" i="47" s="1"/>
  <c r="L154" i="47" s="1"/>
  <c r="M154" i="47" s="1"/>
  <c r="N154" i="47" s="1"/>
  <c r="O154" i="47" s="1"/>
  <c r="P154" i="47" s="1"/>
  <c r="Q154" i="47" s="1"/>
  <c r="R154" i="47" s="1"/>
  <c r="S154" i="47" s="1"/>
  <c r="T154" i="47" s="1"/>
  <c r="U154" i="47" s="1"/>
  <c r="V154" i="47" s="1"/>
  <c r="W154" i="47" s="1"/>
  <c r="X154" i="47" s="1"/>
  <c r="Y154" i="47" s="1"/>
  <c r="Z154" i="47" s="1"/>
  <c r="AA154" i="47" s="1"/>
  <c r="AB154" i="47" s="1"/>
  <c r="AC154" i="47" s="1"/>
  <c r="AD154" i="47" s="1"/>
  <c r="AE154" i="47" s="1"/>
  <c r="AF154" i="47" s="1"/>
  <c r="AG154" i="47" s="1"/>
  <c r="AH154" i="47" s="1"/>
  <c r="AI154" i="47" s="1"/>
  <c r="AJ154" i="47" s="1"/>
  <c r="G152" i="47"/>
  <c r="H152" i="47" s="1"/>
  <c r="I152" i="47" s="1"/>
  <c r="J152" i="47" s="1"/>
  <c r="K152" i="47" s="1"/>
  <c r="L152" i="47" s="1"/>
  <c r="M152" i="47" s="1"/>
  <c r="N152" i="47" s="1"/>
  <c r="O152" i="47" s="1"/>
  <c r="P152" i="47" s="1"/>
  <c r="Q152" i="47" s="1"/>
  <c r="R152" i="47" s="1"/>
  <c r="S152" i="47" s="1"/>
  <c r="T152" i="47" s="1"/>
  <c r="U152" i="47" s="1"/>
  <c r="V152" i="47" s="1"/>
  <c r="W152" i="47" s="1"/>
  <c r="X152" i="47" s="1"/>
  <c r="Y152" i="47" s="1"/>
  <c r="Z152" i="47" s="1"/>
  <c r="AA152" i="47" s="1"/>
  <c r="AB152" i="47" s="1"/>
  <c r="AC152" i="47" s="1"/>
  <c r="AD152" i="47" s="1"/>
  <c r="AE152" i="47" s="1"/>
  <c r="AF152" i="47" s="1"/>
  <c r="AG152" i="47" s="1"/>
  <c r="AH152" i="47" s="1"/>
  <c r="AI152" i="47" s="1"/>
  <c r="AJ152" i="47" s="1"/>
  <c r="H150" i="47"/>
  <c r="I150" i="47" s="1"/>
  <c r="J150" i="47" s="1"/>
  <c r="K150" i="47" s="1"/>
  <c r="L150" i="47" s="1"/>
  <c r="M150" i="47" s="1"/>
  <c r="N150" i="47" s="1"/>
  <c r="O150" i="47" s="1"/>
  <c r="P150" i="47" s="1"/>
  <c r="Q150" i="47" s="1"/>
  <c r="R150" i="47" s="1"/>
  <c r="S150" i="47" s="1"/>
  <c r="G150" i="47"/>
  <c r="H148" i="47"/>
  <c r="I148" i="47" s="1"/>
  <c r="J148" i="47" s="1"/>
  <c r="K148" i="47" s="1"/>
  <c r="L148" i="47" s="1"/>
  <c r="M148" i="47" s="1"/>
  <c r="N148" i="47" s="1"/>
  <c r="O148" i="47" s="1"/>
  <c r="P148" i="47" s="1"/>
  <c r="Q148" i="47" s="1"/>
  <c r="R148" i="47" s="1"/>
  <c r="S148" i="47" s="1"/>
  <c r="G148" i="47"/>
  <c r="H146" i="47"/>
  <c r="I146" i="47" s="1"/>
  <c r="J146" i="47" s="1"/>
  <c r="K146" i="47" s="1"/>
  <c r="L146" i="47" s="1"/>
  <c r="M146" i="47" s="1"/>
  <c r="N146" i="47" s="1"/>
  <c r="O146" i="47" s="1"/>
  <c r="P146" i="47" s="1"/>
  <c r="Q146" i="47" s="1"/>
  <c r="R146" i="47" s="1"/>
  <c r="S146" i="47" s="1"/>
  <c r="G146" i="47"/>
  <c r="H144" i="47"/>
  <c r="I144" i="47" s="1"/>
  <c r="J144" i="47" s="1"/>
  <c r="K144" i="47" s="1"/>
  <c r="L144" i="47" s="1"/>
  <c r="M144" i="47" s="1"/>
  <c r="N144" i="47" s="1"/>
  <c r="O144" i="47" s="1"/>
  <c r="P144" i="47" s="1"/>
  <c r="Q144" i="47" s="1"/>
  <c r="R144" i="47" s="1"/>
  <c r="S144" i="47" s="1"/>
  <c r="G144" i="47"/>
  <c r="H142" i="47"/>
  <c r="I142" i="47" s="1"/>
  <c r="J142" i="47" s="1"/>
  <c r="K142" i="47" s="1"/>
  <c r="L142" i="47" s="1"/>
  <c r="M142" i="47" s="1"/>
  <c r="N142" i="47" s="1"/>
  <c r="O142" i="47" s="1"/>
  <c r="P142" i="47" s="1"/>
  <c r="Q142" i="47" s="1"/>
  <c r="R142" i="47" s="1"/>
  <c r="S142" i="47" s="1"/>
  <c r="T142" i="47" s="1"/>
  <c r="U142" i="47" s="1"/>
  <c r="V142" i="47" s="1"/>
  <c r="W142" i="47" s="1"/>
  <c r="X142" i="47" s="1"/>
  <c r="Y142" i="47" s="1"/>
  <c r="Z142" i="47" s="1"/>
  <c r="AA142" i="47" s="1"/>
  <c r="AB142" i="47" s="1"/>
  <c r="AC142" i="47" s="1"/>
  <c r="AD142" i="47" s="1"/>
  <c r="AE142" i="47" s="1"/>
  <c r="AF142" i="47" s="1"/>
  <c r="AG142" i="47" s="1"/>
  <c r="AH142" i="47" s="1"/>
  <c r="AI142" i="47" s="1"/>
  <c r="AJ142" i="47" s="1"/>
  <c r="G142" i="47"/>
  <c r="G140" i="47"/>
  <c r="H140" i="47" s="1"/>
  <c r="I140" i="47" s="1"/>
  <c r="J140" i="47" s="1"/>
  <c r="K140" i="47" s="1"/>
  <c r="L140" i="47" s="1"/>
  <c r="M140" i="47" s="1"/>
  <c r="N140" i="47" s="1"/>
  <c r="O140" i="47" s="1"/>
  <c r="P140" i="47" s="1"/>
  <c r="Q140" i="47" s="1"/>
  <c r="R140" i="47" s="1"/>
  <c r="S140" i="47" s="1"/>
  <c r="T140" i="47" s="1"/>
  <c r="U140" i="47" s="1"/>
  <c r="V140" i="47" s="1"/>
  <c r="W140" i="47" s="1"/>
  <c r="X140" i="47" s="1"/>
  <c r="Y140" i="47" s="1"/>
  <c r="Z140" i="47" s="1"/>
  <c r="AA140" i="47" s="1"/>
  <c r="AB140" i="47" s="1"/>
  <c r="AC140" i="47" s="1"/>
  <c r="AD140" i="47" s="1"/>
  <c r="AE140" i="47" s="1"/>
  <c r="AF140" i="47" s="1"/>
  <c r="AG140" i="47" s="1"/>
  <c r="AH140" i="47" s="1"/>
  <c r="AI140" i="47" s="1"/>
  <c r="AJ140" i="47" s="1"/>
  <c r="H138" i="47"/>
  <c r="I138" i="47" s="1"/>
  <c r="J138" i="47" s="1"/>
  <c r="K138" i="47" s="1"/>
  <c r="L138" i="47" s="1"/>
  <c r="M138" i="47" s="1"/>
  <c r="N138" i="47" s="1"/>
  <c r="O138" i="47" s="1"/>
  <c r="P138" i="47" s="1"/>
  <c r="Q138" i="47" s="1"/>
  <c r="R138" i="47" s="1"/>
  <c r="S138" i="47" s="1"/>
  <c r="G138" i="47"/>
  <c r="G136" i="47"/>
  <c r="H136" i="47" s="1"/>
  <c r="I136" i="47" s="1"/>
  <c r="J136" i="47" s="1"/>
  <c r="K136" i="47" s="1"/>
  <c r="L136" i="47" s="1"/>
  <c r="M136" i="47" s="1"/>
  <c r="N136" i="47" s="1"/>
  <c r="O136" i="47" s="1"/>
  <c r="P136" i="47" s="1"/>
  <c r="Q136" i="47" s="1"/>
  <c r="R136" i="47" s="1"/>
  <c r="S136" i="47" s="1"/>
  <c r="T136" i="47" s="1"/>
  <c r="U136" i="47" s="1"/>
  <c r="V136" i="47" s="1"/>
  <c r="W136" i="47" s="1"/>
  <c r="X136" i="47" s="1"/>
  <c r="Y136" i="47" s="1"/>
  <c r="Z136" i="47" s="1"/>
  <c r="AA136" i="47" s="1"/>
  <c r="AB136" i="47" s="1"/>
  <c r="AC136" i="47" s="1"/>
  <c r="AD136" i="47" s="1"/>
  <c r="AE136" i="47" s="1"/>
  <c r="P134" i="47"/>
  <c r="Q134" i="47" s="1"/>
  <c r="R134" i="47" s="1"/>
  <c r="S134" i="47" s="1"/>
  <c r="L134" i="47"/>
  <c r="M134" i="47" s="1"/>
  <c r="N134" i="47" s="1"/>
  <c r="O134" i="47" s="1"/>
  <c r="H134" i="47"/>
  <c r="I134" i="47" s="1"/>
  <c r="J134" i="47" s="1"/>
  <c r="K134" i="47" s="1"/>
  <c r="G134" i="47"/>
  <c r="G132" i="47"/>
  <c r="H132" i="47" s="1"/>
  <c r="I132" i="47" s="1"/>
  <c r="J132" i="47" s="1"/>
  <c r="K132" i="47" s="1"/>
  <c r="L132" i="47" s="1"/>
  <c r="M132" i="47" s="1"/>
  <c r="N132" i="47" s="1"/>
  <c r="O132" i="47" s="1"/>
  <c r="P132" i="47" s="1"/>
  <c r="Q132" i="47" s="1"/>
  <c r="R132" i="47" s="1"/>
  <c r="J130" i="47"/>
  <c r="K130" i="47" s="1"/>
  <c r="L130" i="47" s="1"/>
  <c r="M130" i="47" s="1"/>
  <c r="N130" i="47" s="1"/>
  <c r="O130" i="47" s="1"/>
  <c r="P130" i="47" s="1"/>
  <c r="Q130" i="47" s="1"/>
  <c r="R130" i="47" s="1"/>
  <c r="S130" i="47" s="1"/>
  <c r="T130" i="47" s="1"/>
  <c r="U130" i="47" s="1"/>
  <c r="V130" i="47" s="1"/>
  <c r="W130" i="47" s="1"/>
  <c r="X130" i="47" s="1"/>
  <c r="Y130" i="47" s="1"/>
  <c r="Z130" i="47" s="1"/>
  <c r="AA130" i="47" s="1"/>
  <c r="AB130" i="47" s="1"/>
  <c r="G130" i="47"/>
  <c r="H130" i="47" s="1"/>
  <c r="I130" i="47" s="1"/>
  <c r="I128" i="47"/>
  <c r="J128" i="47" s="1"/>
  <c r="K128" i="47" s="1"/>
  <c r="L128" i="47" s="1"/>
  <c r="M128" i="47" s="1"/>
  <c r="N128" i="47" s="1"/>
  <c r="O128" i="47" s="1"/>
  <c r="P128" i="47" s="1"/>
  <c r="Q128" i="47" s="1"/>
  <c r="R128" i="47" s="1"/>
  <c r="S128" i="47" s="1"/>
  <c r="T128" i="47" s="1"/>
  <c r="U128" i="47" s="1"/>
  <c r="V128" i="47" s="1"/>
  <c r="W128" i="47" s="1"/>
  <c r="X128" i="47" s="1"/>
  <c r="Y128" i="47" s="1"/>
  <c r="Z128" i="47" s="1"/>
  <c r="AA128" i="47" s="1"/>
  <c r="AB128" i="47" s="1"/>
  <c r="AC128" i="47" s="1"/>
  <c r="AD128" i="47" s="1"/>
  <c r="AE128" i="47" s="1"/>
  <c r="AF128" i="47" s="1"/>
  <c r="AG128" i="47" s="1"/>
  <c r="AH128" i="47" s="1"/>
  <c r="AI128" i="47" s="1"/>
  <c r="AJ128" i="47" s="1"/>
  <c r="H128" i="47"/>
  <c r="G128" i="47"/>
  <c r="G126" i="47"/>
  <c r="H126" i="47" s="1"/>
  <c r="I126" i="47" s="1"/>
  <c r="J126" i="47" s="1"/>
  <c r="K126" i="47" s="1"/>
  <c r="L126" i="47" s="1"/>
  <c r="M126" i="47" s="1"/>
  <c r="N126" i="47" s="1"/>
  <c r="O126" i="47" s="1"/>
  <c r="P126" i="47" s="1"/>
  <c r="Q126" i="47" s="1"/>
  <c r="R126" i="47" s="1"/>
  <c r="S126" i="47" s="1"/>
  <c r="T126" i="47" s="1"/>
  <c r="U126" i="47" s="1"/>
  <c r="V126" i="47" s="1"/>
  <c r="W126" i="47" s="1"/>
  <c r="X126" i="47" s="1"/>
  <c r="Y126" i="47" s="1"/>
  <c r="Z126" i="47" s="1"/>
  <c r="AA126" i="47" s="1"/>
  <c r="AB126" i="47" s="1"/>
  <c r="AC126" i="47" s="1"/>
  <c r="AD126" i="47" s="1"/>
  <c r="AE126" i="47" s="1"/>
  <c r="AF126" i="47" s="1"/>
  <c r="AG126" i="47" s="1"/>
  <c r="AH126" i="47" s="1"/>
  <c r="AI126" i="47" s="1"/>
  <c r="AJ126" i="47" s="1"/>
  <c r="I124" i="47"/>
  <c r="J124" i="47" s="1"/>
  <c r="K124" i="47" s="1"/>
  <c r="L124" i="47" s="1"/>
  <c r="M124" i="47" s="1"/>
  <c r="N124" i="47" s="1"/>
  <c r="O124" i="47" s="1"/>
  <c r="P124" i="47" s="1"/>
  <c r="Q124" i="47" s="1"/>
  <c r="R124" i="47" s="1"/>
  <c r="S124" i="47" s="1"/>
  <c r="T124" i="47" s="1"/>
  <c r="U124" i="47" s="1"/>
  <c r="V124" i="47" s="1"/>
  <c r="W124" i="47" s="1"/>
  <c r="X124" i="47" s="1"/>
  <c r="Y124" i="47" s="1"/>
  <c r="Z124" i="47" s="1"/>
  <c r="AA124" i="47" s="1"/>
  <c r="AB124" i="47" s="1"/>
  <c r="AC124" i="47" s="1"/>
  <c r="AD124" i="47" s="1"/>
  <c r="AE124" i="47" s="1"/>
  <c r="AF124" i="47" s="1"/>
  <c r="AG124" i="47" s="1"/>
  <c r="AH124" i="47" s="1"/>
  <c r="AI124" i="47" s="1"/>
  <c r="AJ124" i="47" s="1"/>
  <c r="H124" i="47"/>
  <c r="G124" i="47"/>
  <c r="G122" i="47"/>
  <c r="H122" i="47" s="1"/>
  <c r="I122" i="47" s="1"/>
  <c r="J122" i="47" s="1"/>
  <c r="K122" i="47" s="1"/>
  <c r="L122" i="47" s="1"/>
  <c r="M122" i="47" s="1"/>
  <c r="N122" i="47" s="1"/>
  <c r="O122" i="47" s="1"/>
  <c r="P122" i="47" s="1"/>
  <c r="Q122" i="47" s="1"/>
  <c r="R122" i="47" s="1"/>
  <c r="S122" i="47" s="1"/>
  <c r="T122" i="47" s="1"/>
  <c r="U122" i="47" s="1"/>
  <c r="V122" i="47" s="1"/>
  <c r="W122" i="47" s="1"/>
  <c r="X122" i="47" s="1"/>
  <c r="Y122" i="47" s="1"/>
  <c r="Z122" i="47" s="1"/>
  <c r="AA122" i="47" s="1"/>
  <c r="AB122" i="47" s="1"/>
  <c r="AC122" i="47" s="1"/>
  <c r="AD122" i="47" s="1"/>
  <c r="AE122" i="47" s="1"/>
  <c r="AF122" i="47" s="1"/>
  <c r="AG122" i="47" s="1"/>
  <c r="AH122" i="47" s="1"/>
  <c r="AI122" i="47" s="1"/>
  <c r="AJ122" i="47" s="1"/>
  <c r="I120" i="47"/>
  <c r="J120" i="47" s="1"/>
  <c r="K120" i="47" s="1"/>
  <c r="L120" i="47" s="1"/>
  <c r="M120" i="47" s="1"/>
  <c r="N120" i="47" s="1"/>
  <c r="O120" i="47" s="1"/>
  <c r="P120" i="47" s="1"/>
  <c r="Q120" i="47" s="1"/>
  <c r="R120" i="47" s="1"/>
  <c r="S120" i="47" s="1"/>
  <c r="T120" i="47" s="1"/>
  <c r="U120" i="47" s="1"/>
  <c r="V120" i="47" s="1"/>
  <c r="W120" i="47" s="1"/>
  <c r="X120" i="47" s="1"/>
  <c r="Y120" i="47" s="1"/>
  <c r="Z120" i="47" s="1"/>
  <c r="AA120" i="47" s="1"/>
  <c r="AB120" i="47" s="1"/>
  <c r="AC120" i="47" s="1"/>
  <c r="AD120" i="47" s="1"/>
  <c r="AE120" i="47" s="1"/>
  <c r="AF120" i="47" s="1"/>
  <c r="AG120" i="47" s="1"/>
  <c r="AH120" i="47" s="1"/>
  <c r="AI120" i="47" s="1"/>
  <c r="AJ120" i="47" s="1"/>
  <c r="H120" i="47"/>
  <c r="G120" i="47"/>
  <c r="G118" i="47"/>
  <c r="H118" i="47" s="1"/>
  <c r="I118" i="47" s="1"/>
  <c r="J118" i="47" s="1"/>
  <c r="K118" i="47" s="1"/>
  <c r="L118" i="47" s="1"/>
  <c r="M118" i="47" s="1"/>
  <c r="N118" i="47" s="1"/>
  <c r="O118" i="47" s="1"/>
  <c r="P118" i="47" s="1"/>
  <c r="Q118" i="47" s="1"/>
  <c r="R118" i="47" s="1"/>
  <c r="S118" i="47" s="1"/>
  <c r="T118" i="47" s="1"/>
  <c r="U118" i="47" s="1"/>
  <c r="V118" i="47" s="1"/>
  <c r="W118" i="47" s="1"/>
  <c r="X118" i="47" s="1"/>
  <c r="Y118" i="47" s="1"/>
  <c r="Z118" i="47" s="1"/>
  <c r="AA118" i="47" s="1"/>
  <c r="AB118" i="47" s="1"/>
  <c r="AC118" i="47" s="1"/>
  <c r="AD118" i="47" s="1"/>
  <c r="AE118" i="47" s="1"/>
  <c r="AF118" i="47" s="1"/>
  <c r="AG118" i="47" s="1"/>
  <c r="AH118" i="47" s="1"/>
  <c r="AI118" i="47" s="1"/>
  <c r="AJ118" i="47" s="1"/>
  <c r="I116" i="47"/>
  <c r="J116" i="47" s="1"/>
  <c r="K116" i="47" s="1"/>
  <c r="L116" i="47" s="1"/>
  <c r="M116" i="47" s="1"/>
  <c r="N116" i="47" s="1"/>
  <c r="O116" i="47" s="1"/>
  <c r="P116" i="47" s="1"/>
  <c r="Q116" i="47" s="1"/>
  <c r="R116" i="47" s="1"/>
  <c r="S116" i="47" s="1"/>
  <c r="T116" i="47" s="1"/>
  <c r="U116" i="47" s="1"/>
  <c r="V116" i="47" s="1"/>
  <c r="W116" i="47" s="1"/>
  <c r="X116" i="47" s="1"/>
  <c r="Y116" i="47" s="1"/>
  <c r="Z116" i="47" s="1"/>
  <c r="AA116" i="47" s="1"/>
  <c r="AB116" i="47" s="1"/>
  <c r="AC116" i="47" s="1"/>
  <c r="AD116" i="47" s="1"/>
  <c r="AE116" i="47" s="1"/>
  <c r="AF116" i="47" s="1"/>
  <c r="AG116" i="47" s="1"/>
  <c r="AH116" i="47" s="1"/>
  <c r="AI116" i="47" s="1"/>
  <c r="AJ116" i="47" s="1"/>
  <c r="H116" i="47"/>
  <c r="G116" i="47"/>
  <c r="G114" i="47"/>
  <c r="H114" i="47" s="1"/>
  <c r="I114" i="47" s="1"/>
  <c r="J114" i="47" s="1"/>
  <c r="K114" i="47" s="1"/>
  <c r="L114" i="47" s="1"/>
  <c r="M114" i="47" s="1"/>
  <c r="N114" i="47" s="1"/>
  <c r="O114" i="47" s="1"/>
  <c r="P114" i="47" s="1"/>
  <c r="Q114" i="47" s="1"/>
  <c r="R114" i="47" s="1"/>
  <c r="S114" i="47" s="1"/>
  <c r="T114" i="47" s="1"/>
  <c r="U114" i="47" s="1"/>
  <c r="V114" i="47" s="1"/>
  <c r="W114" i="47" s="1"/>
  <c r="X114" i="47" s="1"/>
  <c r="Y114" i="47" s="1"/>
  <c r="Z114" i="47" s="1"/>
  <c r="AA114" i="47" s="1"/>
  <c r="AB114" i="47" s="1"/>
  <c r="AC114" i="47" s="1"/>
  <c r="AD114" i="47" s="1"/>
  <c r="AE114" i="47" s="1"/>
  <c r="AF114" i="47" s="1"/>
  <c r="AG114" i="47" s="1"/>
  <c r="AH114" i="47" s="1"/>
  <c r="AI114" i="47" s="1"/>
  <c r="AJ114" i="47" s="1"/>
  <c r="I112" i="47"/>
  <c r="J112" i="47" s="1"/>
  <c r="K112" i="47" s="1"/>
  <c r="L112" i="47" s="1"/>
  <c r="M112" i="47" s="1"/>
  <c r="N112" i="47" s="1"/>
  <c r="O112" i="47" s="1"/>
  <c r="P112" i="47" s="1"/>
  <c r="Q112" i="47" s="1"/>
  <c r="R112" i="47" s="1"/>
  <c r="S112" i="47" s="1"/>
  <c r="T112" i="47" s="1"/>
  <c r="U112" i="47" s="1"/>
  <c r="V112" i="47" s="1"/>
  <c r="W112" i="47" s="1"/>
  <c r="X112" i="47" s="1"/>
  <c r="Y112" i="47" s="1"/>
  <c r="Z112" i="47" s="1"/>
  <c r="AA112" i="47" s="1"/>
  <c r="AB112" i="47" s="1"/>
  <c r="AC112" i="47" s="1"/>
  <c r="AD112" i="47" s="1"/>
  <c r="AE112" i="47" s="1"/>
  <c r="AF112" i="47" s="1"/>
  <c r="AG112" i="47" s="1"/>
  <c r="AH112" i="47" s="1"/>
  <c r="AI112" i="47" s="1"/>
  <c r="AJ112" i="47" s="1"/>
  <c r="H112" i="47"/>
  <c r="G112" i="47"/>
  <c r="G110" i="47"/>
  <c r="H110" i="47" s="1"/>
  <c r="I110" i="47" s="1"/>
  <c r="J110" i="47" s="1"/>
  <c r="K110" i="47" s="1"/>
  <c r="L110" i="47" s="1"/>
  <c r="M110" i="47" s="1"/>
  <c r="N110" i="47" s="1"/>
  <c r="O110" i="47" s="1"/>
  <c r="P110" i="47" s="1"/>
  <c r="Q110" i="47" s="1"/>
  <c r="R110" i="47" s="1"/>
  <c r="S110" i="47" s="1"/>
  <c r="T110" i="47" s="1"/>
  <c r="U110" i="47" s="1"/>
  <c r="V110" i="47" s="1"/>
  <c r="W110" i="47" s="1"/>
  <c r="X110" i="47" s="1"/>
  <c r="Y110" i="47" s="1"/>
  <c r="Z110" i="47" s="1"/>
  <c r="AA110" i="47" s="1"/>
  <c r="AB110" i="47" s="1"/>
  <c r="AC110" i="47" s="1"/>
  <c r="AD110" i="47" s="1"/>
  <c r="AE110" i="47" s="1"/>
  <c r="AF110" i="47" s="1"/>
  <c r="AG110" i="47" s="1"/>
  <c r="AH110" i="47" s="1"/>
  <c r="AI110" i="47" s="1"/>
  <c r="AJ110" i="47" s="1"/>
  <c r="I108" i="47"/>
  <c r="J108" i="47" s="1"/>
  <c r="K108" i="47" s="1"/>
  <c r="L108" i="47" s="1"/>
  <c r="M108" i="47" s="1"/>
  <c r="N108" i="47" s="1"/>
  <c r="O108" i="47" s="1"/>
  <c r="P108" i="47" s="1"/>
  <c r="Q108" i="47" s="1"/>
  <c r="R108" i="47" s="1"/>
  <c r="S108" i="47" s="1"/>
  <c r="T108" i="47" s="1"/>
  <c r="U108" i="47" s="1"/>
  <c r="V108" i="47" s="1"/>
  <c r="W108" i="47" s="1"/>
  <c r="X108" i="47" s="1"/>
  <c r="Y108" i="47" s="1"/>
  <c r="Z108" i="47" s="1"/>
  <c r="AA108" i="47" s="1"/>
  <c r="AB108" i="47" s="1"/>
  <c r="AC108" i="47" s="1"/>
  <c r="AD108" i="47" s="1"/>
  <c r="AE108" i="47" s="1"/>
  <c r="AF108" i="47" s="1"/>
  <c r="AG108" i="47" s="1"/>
  <c r="AH108" i="47" s="1"/>
  <c r="AI108" i="47" s="1"/>
  <c r="AJ108" i="47" s="1"/>
  <c r="H108" i="47"/>
  <c r="G108" i="47"/>
  <c r="G106" i="47"/>
  <c r="H106" i="47" s="1"/>
  <c r="I106" i="47" s="1"/>
  <c r="J106" i="47" s="1"/>
  <c r="K106" i="47" s="1"/>
  <c r="L106" i="47" s="1"/>
  <c r="M106" i="47" s="1"/>
  <c r="N106" i="47" s="1"/>
  <c r="O106" i="47" s="1"/>
  <c r="P106" i="47" s="1"/>
  <c r="Q106" i="47" s="1"/>
  <c r="R106" i="47" s="1"/>
  <c r="S106" i="47" s="1"/>
  <c r="T106" i="47" s="1"/>
  <c r="U106" i="47" s="1"/>
  <c r="V106" i="47" s="1"/>
  <c r="W106" i="47" s="1"/>
  <c r="X106" i="47" s="1"/>
  <c r="Y106" i="47" s="1"/>
  <c r="Z106" i="47" s="1"/>
  <c r="AA106" i="47" s="1"/>
  <c r="AB106" i="47" s="1"/>
  <c r="AC106" i="47" s="1"/>
  <c r="AD106" i="47" s="1"/>
  <c r="AE106" i="47" s="1"/>
  <c r="AF106" i="47" s="1"/>
  <c r="AG106" i="47" s="1"/>
  <c r="AH106" i="47" s="1"/>
  <c r="AI106" i="47" s="1"/>
  <c r="AJ106" i="47" s="1"/>
  <c r="I104" i="47"/>
  <c r="J104" i="47" s="1"/>
  <c r="K104" i="47" s="1"/>
  <c r="L104" i="47" s="1"/>
  <c r="M104" i="47" s="1"/>
  <c r="N104" i="47" s="1"/>
  <c r="O104" i="47" s="1"/>
  <c r="P104" i="47" s="1"/>
  <c r="Q104" i="47" s="1"/>
  <c r="R104" i="47" s="1"/>
  <c r="S104" i="47" s="1"/>
  <c r="T104" i="47" s="1"/>
  <c r="U104" i="47" s="1"/>
  <c r="V104" i="47" s="1"/>
  <c r="W104" i="47" s="1"/>
  <c r="X104" i="47" s="1"/>
  <c r="Y104" i="47" s="1"/>
  <c r="Z104" i="47" s="1"/>
  <c r="AA104" i="47" s="1"/>
  <c r="AB104" i="47" s="1"/>
  <c r="AC104" i="47" s="1"/>
  <c r="AD104" i="47" s="1"/>
  <c r="AE104" i="47" s="1"/>
  <c r="AF104" i="47" s="1"/>
  <c r="AG104" i="47" s="1"/>
  <c r="AH104" i="47" s="1"/>
  <c r="AI104" i="47" s="1"/>
  <c r="AJ104" i="47" s="1"/>
  <c r="H104" i="47"/>
  <c r="G104" i="47"/>
  <c r="G102" i="47"/>
  <c r="H102" i="47" s="1"/>
  <c r="J100" i="47"/>
  <c r="K100" i="47" s="1"/>
  <c r="L100" i="47" s="1"/>
  <c r="M100" i="47" s="1"/>
  <c r="N100" i="47" s="1"/>
  <c r="O100" i="47" s="1"/>
  <c r="P100" i="47" s="1"/>
  <c r="Q100" i="47" s="1"/>
  <c r="R100" i="47" s="1"/>
  <c r="S100" i="47" s="1"/>
  <c r="T100" i="47" s="1"/>
  <c r="U100" i="47" s="1"/>
  <c r="V100" i="47" s="1"/>
  <c r="W100" i="47" s="1"/>
  <c r="X100" i="47" s="1"/>
  <c r="Y100" i="47" s="1"/>
  <c r="Z99" i="47" s="1"/>
  <c r="I100" i="47"/>
  <c r="H100" i="47"/>
  <c r="G100" i="47"/>
  <c r="I98" i="47"/>
  <c r="J98" i="47" s="1"/>
  <c r="K98" i="47" s="1"/>
  <c r="H98" i="47"/>
  <c r="G98" i="47"/>
  <c r="G96" i="47"/>
  <c r="H96" i="47" s="1"/>
  <c r="I96" i="47" s="1"/>
  <c r="J96" i="47" s="1"/>
  <c r="G80" i="47"/>
  <c r="H80" i="47" s="1"/>
  <c r="I80" i="47" s="1"/>
  <c r="J80" i="47" s="1"/>
  <c r="K80" i="47" s="1"/>
  <c r="L80" i="47" s="1"/>
  <c r="M80" i="47" s="1"/>
  <c r="N80" i="47" s="1"/>
  <c r="O80" i="47" s="1"/>
  <c r="P80" i="47" s="1"/>
  <c r="Q80" i="47" s="1"/>
  <c r="R80" i="47" s="1"/>
  <c r="S80" i="47" s="1"/>
  <c r="T80" i="47" s="1"/>
  <c r="U80" i="47" s="1"/>
  <c r="V80" i="47" s="1"/>
  <c r="W80" i="47" s="1"/>
  <c r="X80" i="47" s="1"/>
  <c r="Y80" i="47" s="1"/>
  <c r="Z80" i="47" s="1"/>
  <c r="AA80" i="47" s="1"/>
  <c r="AB80" i="47" s="1"/>
  <c r="AC80" i="47" s="1"/>
  <c r="AD80" i="47" s="1"/>
  <c r="AE80" i="47" s="1"/>
  <c r="AF80" i="47" s="1"/>
  <c r="AG80" i="47" s="1"/>
  <c r="AH80" i="47" s="1"/>
  <c r="AI80" i="47" s="1"/>
  <c r="AJ80" i="47" s="1"/>
  <c r="G78" i="47"/>
  <c r="H78" i="47" s="1"/>
  <c r="I78" i="47" s="1"/>
  <c r="J78" i="47" s="1"/>
  <c r="K78" i="47" s="1"/>
  <c r="L78" i="47" s="1"/>
  <c r="M78" i="47" s="1"/>
  <c r="N78" i="47" s="1"/>
  <c r="O78" i="47" s="1"/>
  <c r="P78" i="47" s="1"/>
  <c r="Q78" i="47" s="1"/>
  <c r="R78" i="47" s="1"/>
  <c r="S78" i="47" s="1"/>
  <c r="T78" i="47" s="1"/>
  <c r="U78" i="47" s="1"/>
  <c r="V78" i="47" s="1"/>
  <c r="W78" i="47" s="1"/>
  <c r="X78" i="47" s="1"/>
  <c r="Y78" i="47" s="1"/>
  <c r="Z77" i="47" s="1"/>
  <c r="G76" i="47"/>
  <c r="H76" i="47" s="1"/>
  <c r="I76" i="47" s="1"/>
  <c r="J76" i="47" s="1"/>
  <c r="K76" i="47" s="1"/>
  <c r="L76" i="47" s="1"/>
  <c r="M76" i="47" s="1"/>
  <c r="N76" i="47" s="1"/>
  <c r="O76" i="47" s="1"/>
  <c r="P76" i="47" s="1"/>
  <c r="Q76" i="47" s="1"/>
  <c r="R76" i="47" s="1"/>
  <c r="S76" i="47" s="1"/>
  <c r="T76" i="47" s="1"/>
  <c r="U76" i="47" s="1"/>
  <c r="V76" i="47" s="1"/>
  <c r="W76" i="47" s="1"/>
  <c r="X76" i="47" s="1"/>
  <c r="Y76" i="47" s="1"/>
  <c r="Z76" i="47" s="1"/>
  <c r="AA76" i="47" s="1"/>
  <c r="AB76" i="47" s="1"/>
  <c r="AC76" i="47" s="1"/>
  <c r="AD76" i="47" s="1"/>
  <c r="AE76" i="47" s="1"/>
  <c r="AF76" i="47" s="1"/>
  <c r="AG76" i="47" s="1"/>
  <c r="AH76" i="47" s="1"/>
  <c r="AI76" i="47" s="1"/>
  <c r="AJ76" i="47" s="1"/>
  <c r="G74" i="47"/>
  <c r="H74" i="47" s="1"/>
  <c r="I74" i="47" s="1"/>
  <c r="J74" i="47" s="1"/>
  <c r="K74" i="47" s="1"/>
  <c r="L74" i="47" s="1"/>
  <c r="M74" i="47" s="1"/>
  <c r="N74" i="47" s="1"/>
  <c r="O74" i="47" s="1"/>
  <c r="P74" i="47" s="1"/>
  <c r="Q74" i="47" s="1"/>
  <c r="R74" i="47" s="1"/>
  <c r="S74" i="47" s="1"/>
  <c r="T74" i="47" s="1"/>
  <c r="U74" i="47" s="1"/>
  <c r="V74" i="47" s="1"/>
  <c r="W74" i="47" s="1"/>
  <c r="X74" i="47" s="1"/>
  <c r="Y74" i="47" s="1"/>
  <c r="Z74" i="47" s="1"/>
  <c r="AA74" i="47" s="1"/>
  <c r="AB74" i="47" s="1"/>
  <c r="AC74" i="47" s="1"/>
  <c r="AD74" i="47" s="1"/>
  <c r="AE74" i="47" s="1"/>
  <c r="AF74" i="47" s="1"/>
  <c r="AG74" i="47" s="1"/>
  <c r="AH74" i="47" s="1"/>
  <c r="AI74" i="47" s="1"/>
  <c r="AJ74" i="47" s="1"/>
  <c r="G72" i="47"/>
  <c r="H72" i="47" s="1"/>
  <c r="I72" i="47" s="1"/>
  <c r="J72" i="47" s="1"/>
  <c r="K72" i="47" s="1"/>
  <c r="L72" i="47" s="1"/>
  <c r="M72" i="47" s="1"/>
  <c r="N72" i="47" s="1"/>
  <c r="O72" i="47" s="1"/>
  <c r="P72" i="47" s="1"/>
  <c r="Q72" i="47" s="1"/>
  <c r="R72" i="47" s="1"/>
  <c r="S72" i="47" s="1"/>
  <c r="T72" i="47" s="1"/>
  <c r="U72" i="47" s="1"/>
  <c r="V72" i="47" s="1"/>
  <c r="W72" i="47" s="1"/>
  <c r="X72" i="47" s="1"/>
  <c r="Y72" i="47" s="1"/>
  <c r="Z71" i="47" s="1"/>
  <c r="Z14" i="47" s="1"/>
  <c r="I70" i="47"/>
  <c r="J70" i="47" s="1"/>
  <c r="K70" i="47" s="1"/>
  <c r="L70" i="47" s="1"/>
  <c r="M70" i="47" s="1"/>
  <c r="N70" i="47" s="1"/>
  <c r="O70" i="47" s="1"/>
  <c r="P70" i="47" s="1"/>
  <c r="Q70" i="47" s="1"/>
  <c r="R70" i="47" s="1"/>
  <c r="S70" i="47" s="1"/>
  <c r="T70" i="47" s="1"/>
  <c r="U70" i="47" s="1"/>
  <c r="V70" i="47" s="1"/>
  <c r="W70" i="47" s="1"/>
  <c r="X70" i="47" s="1"/>
  <c r="Y70" i="47" s="1"/>
  <c r="Z69" i="47" s="1"/>
  <c r="H70" i="47"/>
  <c r="G70" i="47"/>
  <c r="I68" i="47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T68" i="47" s="1"/>
  <c r="U68" i="47" s="1"/>
  <c r="V68" i="47" s="1"/>
  <c r="W68" i="47" s="1"/>
  <c r="X68" i="47" s="1"/>
  <c r="Y68" i="47" s="1"/>
  <c r="Z67" i="47" s="1"/>
  <c r="H68" i="47"/>
  <c r="G68" i="47"/>
  <c r="H66" i="47"/>
  <c r="I66" i="47" s="1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T66" i="47" s="1"/>
  <c r="U66" i="47" s="1"/>
  <c r="V66" i="47" s="1"/>
  <c r="W66" i="47" s="1"/>
  <c r="X66" i="47" s="1"/>
  <c r="Y66" i="47" s="1"/>
  <c r="Z65" i="47" s="1"/>
  <c r="G66" i="47"/>
  <c r="G64" i="47"/>
  <c r="H63" i="47"/>
  <c r="H64" i="47" s="1"/>
  <c r="I64" i="47" s="1"/>
  <c r="J64" i="47" s="1"/>
  <c r="K64" i="47" s="1"/>
  <c r="L64" i="47" s="1"/>
  <c r="M64" i="47" s="1"/>
  <c r="G62" i="47"/>
  <c r="H62" i="47" s="1"/>
  <c r="I62" i="47" s="1"/>
  <c r="J62" i="47" s="1"/>
  <c r="K62" i="47" s="1"/>
  <c r="L62" i="47" s="1"/>
  <c r="M62" i="47" s="1"/>
  <c r="N62" i="47" s="1"/>
  <c r="O62" i="47" s="1"/>
  <c r="P62" i="47" s="1"/>
  <c r="Q62" i="47" s="1"/>
  <c r="R62" i="47" s="1"/>
  <c r="N60" i="47"/>
  <c r="O60" i="47" s="1"/>
  <c r="P60" i="47" s="1"/>
  <c r="Q60" i="47" s="1"/>
  <c r="R60" i="47" s="1"/>
  <c r="J60" i="47"/>
  <c r="K60" i="47" s="1"/>
  <c r="L60" i="47" s="1"/>
  <c r="M60" i="47" s="1"/>
  <c r="N59" i="47" s="1"/>
  <c r="G60" i="47"/>
  <c r="H60" i="47" s="1"/>
  <c r="I60" i="47" s="1"/>
  <c r="K58" i="47"/>
  <c r="L58" i="47" s="1"/>
  <c r="M58" i="47" s="1"/>
  <c r="J58" i="47"/>
  <c r="G58" i="47"/>
  <c r="H58" i="47" s="1"/>
  <c r="I58" i="47" s="1"/>
  <c r="G56" i="47"/>
  <c r="H56" i="47" s="1"/>
  <c r="I56" i="47" s="1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T56" i="47" s="1"/>
  <c r="U56" i="47" s="1"/>
  <c r="V56" i="47" s="1"/>
  <c r="W56" i="47" s="1"/>
  <c r="X56" i="47" s="1"/>
  <c r="Y56" i="47" s="1"/>
  <c r="Z56" i="47" s="1"/>
  <c r="AA56" i="47" s="1"/>
  <c r="AB56" i="47" s="1"/>
  <c r="AC56" i="47" s="1"/>
  <c r="AD56" i="47" s="1"/>
  <c r="AE56" i="47" s="1"/>
  <c r="AF56" i="47" s="1"/>
  <c r="AG56" i="47" s="1"/>
  <c r="AH56" i="47" s="1"/>
  <c r="AI56" i="47" s="1"/>
  <c r="AJ56" i="47" s="1"/>
  <c r="J54" i="47"/>
  <c r="K54" i="47" s="1"/>
  <c r="L54" i="47" s="1"/>
  <c r="M54" i="47" s="1"/>
  <c r="N54" i="47" s="1"/>
  <c r="O54" i="47" s="1"/>
  <c r="P54" i="47" s="1"/>
  <c r="Q54" i="47" s="1"/>
  <c r="R54" i="47" s="1"/>
  <c r="S54" i="47" s="1"/>
  <c r="T54" i="47" s="1"/>
  <c r="U54" i="47" s="1"/>
  <c r="V54" i="47" s="1"/>
  <c r="W54" i="47" s="1"/>
  <c r="X54" i="47" s="1"/>
  <c r="Y54" i="47" s="1"/>
  <c r="Z54" i="47" s="1"/>
  <c r="AA54" i="47" s="1"/>
  <c r="AB54" i="47" s="1"/>
  <c r="AC54" i="47" s="1"/>
  <c r="AD54" i="47" s="1"/>
  <c r="AE54" i="47" s="1"/>
  <c r="AF54" i="47" s="1"/>
  <c r="AG54" i="47" s="1"/>
  <c r="AH54" i="47" s="1"/>
  <c r="AI54" i="47" s="1"/>
  <c r="AJ54" i="47" s="1"/>
  <c r="I54" i="47"/>
  <c r="G54" i="47"/>
  <c r="H54" i="47" s="1"/>
  <c r="H52" i="47"/>
  <c r="G52" i="47"/>
  <c r="G213" i="47" s="1"/>
  <c r="G214" i="47" s="1"/>
  <c r="G50" i="47"/>
  <c r="G211" i="47" s="1"/>
  <c r="G212" i="47" s="1"/>
  <c r="G47" i="47"/>
  <c r="H47" i="47" s="1"/>
  <c r="I47" i="47" s="1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T47" i="47" s="1"/>
  <c r="U47" i="47" s="1"/>
  <c r="V47" i="47" s="1"/>
  <c r="W47" i="47" s="1"/>
  <c r="X47" i="47" s="1"/>
  <c r="Y47" i="47" s="1"/>
  <c r="Z47" i="47" s="1"/>
  <c r="AA47" i="47" s="1"/>
  <c r="AB47" i="47" s="1"/>
  <c r="I45" i="47"/>
  <c r="J45" i="47" s="1"/>
  <c r="K45" i="47" s="1"/>
  <c r="L45" i="47" s="1"/>
  <c r="M45" i="47" s="1"/>
  <c r="N45" i="47" s="1"/>
  <c r="O45" i="47" s="1"/>
  <c r="P45" i="47" s="1"/>
  <c r="Q45" i="47" s="1"/>
  <c r="H45" i="47"/>
  <c r="G45" i="47"/>
  <c r="H43" i="47"/>
  <c r="I43" i="47" s="1"/>
  <c r="J43" i="47" s="1"/>
  <c r="K43" i="47" s="1"/>
  <c r="L43" i="47" s="1"/>
  <c r="M43" i="47" s="1"/>
  <c r="N43" i="47" s="1"/>
  <c r="O43" i="47" s="1"/>
  <c r="P43" i="47" s="1"/>
  <c r="Q43" i="47" s="1"/>
  <c r="R43" i="47" s="1"/>
  <c r="S43" i="47" s="1"/>
  <c r="T43" i="47" s="1"/>
  <c r="U43" i="47" s="1"/>
  <c r="V43" i="47" s="1"/>
  <c r="W43" i="47" s="1"/>
  <c r="X43" i="47" s="1"/>
  <c r="Y43" i="47" s="1"/>
  <c r="Z43" i="47" s="1"/>
  <c r="AA43" i="47" s="1"/>
  <c r="AB43" i="47" s="1"/>
  <c r="AC43" i="47" s="1"/>
  <c r="AD43" i="47" s="1"/>
  <c r="AE43" i="47" s="1"/>
  <c r="AF43" i="47" s="1"/>
  <c r="AG43" i="47" s="1"/>
  <c r="AH43" i="47" s="1"/>
  <c r="AI43" i="47" s="1"/>
  <c r="AJ43" i="47" s="1"/>
  <c r="G43" i="47"/>
  <c r="G41" i="47"/>
  <c r="H41" i="47" s="1"/>
  <c r="I41" i="47" s="1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W41" i="47" s="1"/>
  <c r="X41" i="47" s="1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H39" i="47"/>
  <c r="I39" i="47" s="1"/>
  <c r="J39" i="47" s="1"/>
  <c r="K39" i="47" s="1"/>
  <c r="L39" i="47" s="1"/>
  <c r="M39" i="47" s="1"/>
  <c r="N39" i="47" s="1"/>
  <c r="O39" i="47" s="1"/>
  <c r="P39" i="47" s="1"/>
  <c r="Q39" i="47" s="1"/>
  <c r="R39" i="47" s="1"/>
  <c r="S39" i="47" s="1"/>
  <c r="T39" i="47" s="1"/>
  <c r="U39" i="47" s="1"/>
  <c r="V39" i="47" s="1"/>
  <c r="W39" i="47" s="1"/>
  <c r="X39" i="47" s="1"/>
  <c r="Y39" i="47" s="1"/>
  <c r="Z39" i="47" s="1"/>
  <c r="AA39" i="47" s="1"/>
  <c r="AB39" i="47" s="1"/>
  <c r="AC39" i="47" s="1"/>
  <c r="AD39" i="47" s="1"/>
  <c r="AE39" i="47" s="1"/>
  <c r="AF39" i="47" s="1"/>
  <c r="AG39" i="47" s="1"/>
  <c r="AH39" i="47" s="1"/>
  <c r="AI39" i="47" s="1"/>
  <c r="AJ39" i="47" s="1"/>
  <c r="G39" i="47"/>
  <c r="G37" i="47"/>
  <c r="H37" i="47" s="1"/>
  <c r="I37" i="47" s="1"/>
  <c r="J37" i="47" s="1"/>
  <c r="K37" i="47" s="1"/>
  <c r="L37" i="47" s="1"/>
  <c r="M37" i="47" s="1"/>
  <c r="N37" i="47" s="1"/>
  <c r="O37" i="47" s="1"/>
  <c r="P37" i="47" s="1"/>
  <c r="Q37" i="47" s="1"/>
  <c r="I35" i="47"/>
  <c r="J35" i="47" s="1"/>
  <c r="K35" i="47" s="1"/>
  <c r="L35" i="47" s="1"/>
  <c r="M35" i="47" s="1"/>
  <c r="N35" i="47" s="1"/>
  <c r="O35" i="47" s="1"/>
  <c r="P35" i="47" s="1"/>
  <c r="Q35" i="47" s="1"/>
  <c r="R35" i="47" s="1"/>
  <c r="S35" i="47" s="1"/>
  <c r="T35" i="47" s="1"/>
  <c r="U35" i="47" s="1"/>
  <c r="V35" i="47" s="1"/>
  <c r="W35" i="47" s="1"/>
  <c r="X35" i="47" s="1"/>
  <c r="Y35" i="47" s="1"/>
  <c r="Z35" i="47" s="1"/>
  <c r="AA35" i="47" s="1"/>
  <c r="AB35" i="47" s="1"/>
  <c r="AC35" i="47" s="1"/>
  <c r="AD35" i="47" s="1"/>
  <c r="AE35" i="47" s="1"/>
  <c r="AF35" i="47" s="1"/>
  <c r="AG35" i="47" s="1"/>
  <c r="AH35" i="47" s="1"/>
  <c r="AI35" i="47" s="1"/>
  <c r="AJ35" i="47" s="1"/>
  <c r="H35" i="47"/>
  <c r="G35" i="47"/>
  <c r="G33" i="47"/>
  <c r="H33" i="47" s="1"/>
  <c r="I33" i="47" s="1"/>
  <c r="J33" i="47" s="1"/>
  <c r="K33" i="47" s="1"/>
  <c r="L33" i="47" s="1"/>
  <c r="M33" i="47" s="1"/>
  <c r="N33" i="47" s="1"/>
  <c r="O33" i="47" s="1"/>
  <c r="P33" i="47" s="1"/>
  <c r="Q33" i="47" s="1"/>
  <c r="R33" i="47" s="1"/>
  <c r="S33" i="47" s="1"/>
  <c r="T33" i="47" s="1"/>
  <c r="U33" i="47" s="1"/>
  <c r="V33" i="47" s="1"/>
  <c r="W33" i="47" s="1"/>
  <c r="X33" i="47" s="1"/>
  <c r="Y33" i="47" s="1"/>
  <c r="Z33" i="47" s="1"/>
  <c r="AA33" i="47" s="1"/>
  <c r="AB33" i="47" s="1"/>
  <c r="AC33" i="47" s="1"/>
  <c r="AD33" i="47" s="1"/>
  <c r="AE33" i="47" s="1"/>
  <c r="AF33" i="47" s="1"/>
  <c r="AG33" i="47" s="1"/>
  <c r="AH33" i="47" s="1"/>
  <c r="AI33" i="47" s="1"/>
  <c r="AJ33" i="47" s="1"/>
  <c r="I31" i="47"/>
  <c r="J31" i="47" s="1"/>
  <c r="K31" i="47" s="1"/>
  <c r="L31" i="47" s="1"/>
  <c r="M31" i="47" s="1"/>
  <c r="N31" i="47" s="1"/>
  <c r="O31" i="47" s="1"/>
  <c r="P31" i="47" s="1"/>
  <c r="Q31" i="47" s="1"/>
  <c r="R31" i="47" s="1"/>
  <c r="S31" i="47" s="1"/>
  <c r="H31" i="47"/>
  <c r="G31" i="47"/>
  <c r="I30" i="47"/>
  <c r="G29" i="47"/>
  <c r="H29" i="47" s="1"/>
  <c r="I29" i="47" s="1"/>
  <c r="J29" i="47" s="1"/>
  <c r="K29" i="47" s="1"/>
  <c r="L29" i="47" s="1"/>
  <c r="M29" i="47" s="1"/>
  <c r="N29" i="47" s="1"/>
  <c r="O29" i="47" s="1"/>
  <c r="P29" i="47" s="1"/>
  <c r="Q29" i="47" s="1"/>
  <c r="R29" i="47" s="1"/>
  <c r="S29" i="47" s="1"/>
  <c r="G27" i="47"/>
  <c r="H27" i="47" s="1"/>
  <c r="I27" i="47" s="1"/>
  <c r="J27" i="47" s="1"/>
  <c r="K27" i="47" s="1"/>
  <c r="L27" i="47" s="1"/>
  <c r="M27" i="47" s="1"/>
  <c r="H26" i="47"/>
  <c r="H25" i="47"/>
  <c r="I25" i="47" s="1"/>
  <c r="J25" i="47" s="1"/>
  <c r="K25" i="47" s="1"/>
  <c r="L25" i="47" s="1"/>
  <c r="M25" i="47" s="1"/>
  <c r="G25" i="47"/>
  <c r="G23" i="47"/>
  <c r="H23" i="47" s="1"/>
  <c r="I23" i="47" s="1"/>
  <c r="J23" i="47" s="1"/>
  <c r="K23" i="47" s="1"/>
  <c r="L23" i="47" s="1"/>
  <c r="M23" i="47" s="1"/>
  <c r="N23" i="47" s="1"/>
  <c r="O23" i="47" s="1"/>
  <c r="P23" i="47" s="1"/>
  <c r="Q23" i="47" s="1"/>
  <c r="R23" i="47" s="1"/>
  <c r="S23" i="47" s="1"/>
  <c r="T23" i="47" s="1"/>
  <c r="U23" i="47" s="1"/>
  <c r="V23" i="47" s="1"/>
  <c r="W23" i="47" s="1"/>
  <c r="X23" i="47" s="1"/>
  <c r="Y23" i="47" s="1"/>
  <c r="Z23" i="47" s="1"/>
  <c r="AA23" i="47" s="1"/>
  <c r="G21" i="47"/>
  <c r="H21" i="47" s="1"/>
  <c r="I21" i="47" s="1"/>
  <c r="J21" i="47" s="1"/>
  <c r="K21" i="47" s="1"/>
  <c r="L21" i="47" s="1"/>
  <c r="M21" i="47" s="1"/>
  <c r="N21" i="47" s="1"/>
  <c r="O21" i="47" s="1"/>
  <c r="P21" i="47" s="1"/>
  <c r="Q21" i="47" s="1"/>
  <c r="G19" i="47"/>
  <c r="H19" i="47" s="1"/>
  <c r="I19" i="47" s="1"/>
  <c r="J19" i="47" s="1"/>
  <c r="K19" i="47" s="1"/>
  <c r="L19" i="47" s="1"/>
  <c r="M19" i="47" s="1"/>
  <c r="N19" i="47" s="1"/>
  <c r="O19" i="47" s="1"/>
  <c r="P19" i="47" s="1"/>
  <c r="Q19" i="47" s="1"/>
  <c r="R19" i="47" s="1"/>
  <c r="S19" i="47" s="1"/>
  <c r="T19" i="47" s="1"/>
  <c r="U19" i="47" s="1"/>
  <c r="V19" i="47" s="1"/>
  <c r="W19" i="47" s="1"/>
  <c r="X19" i="47" s="1"/>
  <c r="G17" i="47"/>
  <c r="H17" i="47" s="1"/>
  <c r="I17" i="47" s="1"/>
  <c r="J17" i="47" s="1"/>
  <c r="K17" i="47" s="1"/>
  <c r="L17" i="47" s="1"/>
  <c r="M17" i="47" s="1"/>
  <c r="N17" i="47" s="1"/>
  <c r="O17" i="47" s="1"/>
  <c r="P17" i="47" s="1"/>
  <c r="Q17" i="47" s="1"/>
  <c r="R17" i="47" s="1"/>
  <c r="S17" i="47" s="1"/>
  <c r="T17" i="47" s="1"/>
  <c r="G15" i="47"/>
  <c r="H15" i="47" s="1"/>
  <c r="I15" i="47" s="1"/>
  <c r="J15" i="47" s="1"/>
  <c r="K15" i="47" s="1"/>
  <c r="L15" i="47" s="1"/>
  <c r="M15" i="47" s="1"/>
  <c r="N15" i="47" s="1"/>
  <c r="O15" i="47" s="1"/>
  <c r="G13" i="47"/>
  <c r="H13" i="47" s="1"/>
  <c r="I13" i="47" s="1"/>
  <c r="J13" i="47" s="1"/>
  <c r="K13" i="47" s="1"/>
  <c r="L13" i="47" s="1"/>
  <c r="M13" i="47" s="1"/>
  <c r="N13" i="47" s="1"/>
  <c r="O13" i="47" s="1"/>
  <c r="P13" i="47" s="1"/>
  <c r="Q13" i="47" s="1"/>
  <c r="G11" i="47"/>
  <c r="H11" i="47" s="1"/>
  <c r="I11" i="47" s="1"/>
  <c r="J11" i="47" s="1"/>
  <c r="K11" i="47" s="1"/>
  <c r="L11" i="47" s="1"/>
  <c r="M11" i="47" s="1"/>
  <c r="N11" i="47" s="1"/>
  <c r="O11" i="47" s="1"/>
  <c r="G9" i="47"/>
  <c r="H9" i="47" s="1"/>
  <c r="I9" i="47" s="1"/>
  <c r="J9" i="47" s="1"/>
  <c r="K9" i="47" s="1"/>
  <c r="L9" i="47" s="1"/>
  <c r="M9" i="47" s="1"/>
  <c r="N9" i="47" s="1"/>
  <c r="Y18" i="47" l="1"/>
  <c r="Y180" i="47"/>
  <c r="S274" i="47"/>
  <c r="T273" i="47" s="1"/>
  <c r="T134" i="47"/>
  <c r="AC276" i="47"/>
  <c r="AD276" i="47" s="1"/>
  <c r="AE276" i="47" s="1"/>
  <c r="I250" i="47"/>
  <c r="J250" i="47" s="1"/>
  <c r="K250" i="47" s="1"/>
  <c r="L250" i="47" s="1"/>
  <c r="M250" i="47" s="1"/>
  <c r="N250" i="47" s="1"/>
  <c r="O250" i="47" s="1"/>
  <c r="P250" i="47" s="1"/>
  <c r="Q250" i="47" s="1"/>
  <c r="R250" i="47" s="1"/>
  <c r="S250" i="47" s="1"/>
  <c r="T250" i="47" s="1"/>
  <c r="U250" i="47" s="1"/>
  <c r="V250" i="47" s="1"/>
  <c r="W250" i="47" s="1"/>
  <c r="X250" i="47" s="1"/>
  <c r="Y250" i="47" s="1"/>
  <c r="Z250" i="47" s="1"/>
  <c r="AA250" i="47" s="1"/>
  <c r="AB250" i="47" s="1"/>
  <c r="AC250" i="47" s="1"/>
  <c r="AD250" i="47" s="1"/>
  <c r="AE250" i="47" s="1"/>
  <c r="AF250" i="47" s="1"/>
  <c r="AG250" i="47" s="1"/>
  <c r="AH250" i="47" s="1"/>
  <c r="AI250" i="47" s="1"/>
  <c r="AJ250" i="47" s="1"/>
  <c r="H226" i="47"/>
  <c r="I226" i="47" s="1"/>
  <c r="J226" i="47" s="1"/>
  <c r="K226" i="47" s="1"/>
  <c r="L226" i="47" s="1"/>
  <c r="M226" i="47" s="1"/>
  <c r="N226" i="47" s="1"/>
  <c r="O226" i="47" s="1"/>
  <c r="P226" i="47" s="1"/>
  <c r="Q226" i="47" s="1"/>
  <c r="R226" i="47" s="1"/>
  <c r="S226" i="47" s="1"/>
  <c r="T226" i="47" s="1"/>
  <c r="U226" i="47" s="1"/>
  <c r="V226" i="47" s="1"/>
  <c r="W226" i="47" s="1"/>
  <c r="X226" i="47" s="1"/>
  <c r="Y226" i="47" s="1"/>
  <c r="H228" i="47"/>
  <c r="I228" i="47" s="1"/>
  <c r="J228" i="47" s="1"/>
  <c r="K228" i="47" s="1"/>
  <c r="L228" i="47" s="1"/>
  <c r="M228" i="47" s="1"/>
  <c r="N228" i="47" s="1"/>
  <c r="O228" i="47" s="1"/>
  <c r="P228" i="47" s="1"/>
  <c r="Q228" i="47" s="1"/>
  <c r="R228" i="47" s="1"/>
  <c r="S228" i="47" s="1"/>
  <c r="T228" i="47" s="1"/>
  <c r="U228" i="47" s="1"/>
  <c r="V228" i="47" s="1"/>
  <c r="W228" i="47" s="1"/>
  <c r="X228" i="47" s="1"/>
  <c r="Y228" i="47" s="1"/>
  <c r="H230" i="47"/>
  <c r="I230" i="47" s="1"/>
  <c r="J230" i="47" s="1"/>
  <c r="K230" i="47" s="1"/>
  <c r="L230" i="47" s="1"/>
  <c r="M230" i="47" s="1"/>
  <c r="N230" i="47" s="1"/>
  <c r="O230" i="47" s="1"/>
  <c r="P230" i="47" s="1"/>
  <c r="Q230" i="47" s="1"/>
  <c r="R230" i="47" s="1"/>
  <c r="S230" i="47" s="1"/>
  <c r="T230" i="47" s="1"/>
  <c r="U230" i="47" s="1"/>
  <c r="V230" i="47" s="1"/>
  <c r="W230" i="47" s="1"/>
  <c r="X230" i="47" s="1"/>
  <c r="Y230" i="47" s="1"/>
  <c r="H232" i="47"/>
  <c r="I232" i="47" s="1"/>
  <c r="J232" i="47" s="1"/>
  <c r="K232" i="47" s="1"/>
  <c r="L232" i="47" s="1"/>
  <c r="M232" i="47" s="1"/>
  <c r="N232" i="47" s="1"/>
  <c r="O232" i="47" s="1"/>
  <c r="P232" i="47" s="1"/>
  <c r="Q232" i="47" s="1"/>
  <c r="R232" i="47" s="1"/>
  <c r="S232" i="47" s="1"/>
  <c r="T232" i="47" s="1"/>
  <c r="U232" i="47" s="1"/>
  <c r="V232" i="47" s="1"/>
  <c r="W232" i="47" s="1"/>
  <c r="X232" i="47" s="1"/>
  <c r="Y232" i="47" s="1"/>
  <c r="H234" i="47"/>
  <c r="I234" i="47" s="1"/>
  <c r="J234" i="47" s="1"/>
  <c r="K234" i="47" s="1"/>
  <c r="L234" i="47" s="1"/>
  <c r="M234" i="47" s="1"/>
  <c r="N234" i="47" s="1"/>
  <c r="O234" i="47" s="1"/>
  <c r="P234" i="47" s="1"/>
  <c r="Q234" i="47" s="1"/>
  <c r="R234" i="47" s="1"/>
  <c r="S234" i="47" s="1"/>
  <c r="T234" i="47" s="1"/>
  <c r="U234" i="47" s="1"/>
  <c r="V234" i="47" s="1"/>
  <c r="W234" i="47" s="1"/>
  <c r="X234" i="47" s="1"/>
  <c r="Y234" i="47" s="1"/>
  <c r="H210" i="47"/>
  <c r="I210" i="47" s="1"/>
  <c r="J210" i="47" s="1"/>
  <c r="K210" i="47" s="1"/>
  <c r="L210" i="47" s="1"/>
  <c r="M210" i="47" s="1"/>
  <c r="N210" i="47" s="1"/>
  <c r="O210" i="47" s="1"/>
  <c r="P210" i="47" s="1"/>
  <c r="Q210" i="47" s="1"/>
  <c r="R210" i="47" s="1"/>
  <c r="S210" i="47" s="1"/>
  <c r="T210" i="47" s="1"/>
  <c r="U210" i="47" s="1"/>
  <c r="V210" i="47" s="1"/>
  <c r="W210" i="47" s="1"/>
  <c r="X210" i="47" s="1"/>
  <c r="Y210" i="47" s="1"/>
  <c r="Z210" i="47" s="1"/>
  <c r="AA210" i="47" s="1"/>
  <c r="AB210" i="47" s="1"/>
  <c r="H218" i="47"/>
  <c r="I218" i="47" s="1"/>
  <c r="J218" i="47" s="1"/>
  <c r="K218" i="47" s="1"/>
  <c r="L218" i="47" s="1"/>
  <c r="M218" i="47" s="1"/>
  <c r="N218" i="47" s="1"/>
  <c r="O217" i="47" s="1"/>
  <c r="J240" i="47"/>
  <c r="K240" i="47" s="1"/>
  <c r="L240" i="47" s="1"/>
  <c r="M240" i="47" s="1"/>
  <c r="N240" i="47" s="1"/>
  <c r="O240" i="47" s="1"/>
  <c r="P240" i="47" s="1"/>
  <c r="Q240" i="47" s="1"/>
  <c r="R240" i="47" s="1"/>
  <c r="S240" i="47" s="1"/>
  <c r="T240" i="47" s="1"/>
  <c r="U240" i="47" s="1"/>
  <c r="V240" i="47" s="1"/>
  <c r="W240" i="47" s="1"/>
  <c r="X240" i="47" s="1"/>
  <c r="Y240" i="47" s="1"/>
  <c r="Z239" i="47" s="1"/>
  <c r="J202" i="47"/>
  <c r="K202" i="47" s="1"/>
  <c r="L202" i="47" s="1"/>
  <c r="M202" i="47" s="1"/>
  <c r="N202" i="47" s="1"/>
  <c r="O202" i="47" s="1"/>
  <c r="P202" i="47" s="1"/>
  <c r="Q202" i="47" s="1"/>
  <c r="R202" i="47" s="1"/>
  <c r="S202" i="47" s="1"/>
  <c r="T202" i="47" s="1"/>
  <c r="U202" i="47" s="1"/>
  <c r="V202" i="47" s="1"/>
  <c r="W202" i="47" s="1"/>
  <c r="X202" i="47" s="1"/>
  <c r="Y202" i="47" s="1"/>
  <c r="Z202" i="47" s="1"/>
  <c r="AA202" i="47" s="1"/>
  <c r="AB202" i="47" s="1"/>
  <c r="AC202" i="47" s="1"/>
  <c r="AD202" i="47" s="1"/>
  <c r="AE202" i="47" s="1"/>
  <c r="AF202" i="47" s="1"/>
  <c r="AG202" i="47" s="1"/>
  <c r="AH202" i="47" s="1"/>
  <c r="AI202" i="47" s="1"/>
  <c r="AJ202" i="47" s="1"/>
  <c r="H200" i="47"/>
  <c r="I200" i="47" s="1"/>
  <c r="J200" i="47" s="1"/>
  <c r="K200" i="47" s="1"/>
  <c r="L200" i="47" s="1"/>
  <c r="M200" i="47" s="1"/>
  <c r="N200" i="47" s="1"/>
  <c r="O200" i="47" s="1"/>
  <c r="P200" i="47" s="1"/>
  <c r="Q200" i="47" s="1"/>
  <c r="R200" i="47" s="1"/>
  <c r="S200" i="47" s="1"/>
  <c r="T200" i="47" s="1"/>
  <c r="U200" i="47" s="1"/>
  <c r="V200" i="47" s="1"/>
  <c r="W200" i="47" s="1"/>
  <c r="X200" i="47" s="1"/>
  <c r="Y200" i="47" s="1"/>
  <c r="Z200" i="47" s="1"/>
  <c r="AA200" i="47" s="1"/>
  <c r="AB200" i="47" s="1"/>
  <c r="AC200" i="47" s="1"/>
  <c r="AD200" i="47" s="1"/>
  <c r="AE200" i="47" s="1"/>
  <c r="AF200" i="47" s="1"/>
  <c r="AG200" i="47" s="1"/>
  <c r="AH200" i="47" s="1"/>
  <c r="AI200" i="47" s="1"/>
  <c r="AJ200" i="47" s="1"/>
  <c r="H204" i="47"/>
  <c r="I204" i="47" s="1"/>
  <c r="J204" i="47" s="1"/>
  <c r="K204" i="47" s="1"/>
  <c r="L204" i="47" s="1"/>
  <c r="M204" i="47" s="1"/>
  <c r="N204" i="47" s="1"/>
  <c r="O204" i="47" s="1"/>
  <c r="P204" i="47" s="1"/>
  <c r="Q204" i="47" s="1"/>
  <c r="R204" i="47" s="1"/>
  <c r="S204" i="47" s="1"/>
  <c r="T204" i="47" s="1"/>
  <c r="U204" i="47" s="1"/>
  <c r="V204" i="47" s="1"/>
  <c r="W204" i="47" s="1"/>
  <c r="X204" i="47" s="1"/>
  <c r="Y204" i="47" s="1"/>
  <c r="Z204" i="47" s="1"/>
  <c r="AA204" i="47" s="1"/>
  <c r="AB204" i="47" s="1"/>
  <c r="AC204" i="47" s="1"/>
  <c r="AD204" i="47" s="1"/>
  <c r="AE204" i="47" s="1"/>
  <c r="AF204" i="47" s="1"/>
  <c r="AG204" i="47" s="1"/>
  <c r="AH204" i="47" s="1"/>
  <c r="AI204" i="47" s="1"/>
  <c r="AJ204" i="47" s="1"/>
  <c r="P176" i="47"/>
  <c r="Q176" i="47" s="1"/>
  <c r="R175" i="47" s="1"/>
  <c r="AB183" i="47"/>
  <c r="AB23" i="47"/>
  <c r="N26" i="47"/>
  <c r="N187" i="47" s="1"/>
  <c r="N27" i="47"/>
  <c r="O27" i="47" s="1"/>
  <c r="P27" i="47" s="1"/>
  <c r="Q27" i="47" s="1"/>
  <c r="R27" i="47" s="1"/>
  <c r="S59" i="47"/>
  <c r="S219" i="47" s="1"/>
  <c r="T31" i="47"/>
  <c r="T30" i="47"/>
  <c r="N24" i="47"/>
  <c r="R37" i="47"/>
  <c r="S37" i="47" s="1"/>
  <c r="T37" i="47" s="1"/>
  <c r="U37" i="47" s="1"/>
  <c r="V37" i="47" s="1"/>
  <c r="W37" i="47" s="1"/>
  <c r="X37" i="47" s="1"/>
  <c r="Y37" i="47" s="1"/>
  <c r="Z37" i="47" s="1"/>
  <c r="AA37" i="47" s="1"/>
  <c r="AB37" i="47" s="1"/>
  <c r="AC37" i="47" s="1"/>
  <c r="AD37" i="47" s="1"/>
  <c r="AE37" i="47" s="1"/>
  <c r="AF37" i="47" s="1"/>
  <c r="AG37" i="47" s="1"/>
  <c r="AH37" i="47" s="1"/>
  <c r="AI37" i="47" s="1"/>
  <c r="AJ37" i="47" s="1"/>
  <c r="R36" i="47"/>
  <c r="R197" i="47" s="1"/>
  <c r="R44" i="47"/>
  <c r="R205" i="47" s="1"/>
  <c r="S61" i="47"/>
  <c r="S221" i="47" s="1"/>
  <c r="S222" i="47" s="1"/>
  <c r="R20" i="47"/>
  <c r="R181" i="47" s="1"/>
  <c r="AC207" i="47"/>
  <c r="N63" i="47"/>
  <c r="N223" i="47" s="1"/>
  <c r="K95" i="47"/>
  <c r="K96" i="47" s="1"/>
  <c r="L96" i="47" s="1"/>
  <c r="I101" i="47"/>
  <c r="I102" i="47" s="1"/>
  <c r="J102" i="47" s="1"/>
  <c r="K102" i="47" s="1"/>
  <c r="L102" i="47" s="1"/>
  <c r="M102" i="47" s="1"/>
  <c r="N102" i="47" s="1"/>
  <c r="O102" i="47" s="1"/>
  <c r="P102" i="47" s="1"/>
  <c r="Q102" i="47" s="1"/>
  <c r="R102" i="47" s="1"/>
  <c r="S102" i="47" s="1"/>
  <c r="T102" i="47" s="1"/>
  <c r="U102" i="47" s="1"/>
  <c r="V102" i="47" s="1"/>
  <c r="W102" i="47" s="1"/>
  <c r="X102" i="47" s="1"/>
  <c r="Y102" i="47" s="1"/>
  <c r="Z102" i="47" s="1"/>
  <c r="AA102" i="47" s="1"/>
  <c r="AB102" i="47" s="1"/>
  <c r="AC102" i="47" s="1"/>
  <c r="AD102" i="47" s="1"/>
  <c r="AE102" i="47" s="1"/>
  <c r="AF102" i="47" s="1"/>
  <c r="AG102" i="47" s="1"/>
  <c r="AH102" i="47" s="1"/>
  <c r="AI102" i="47" s="1"/>
  <c r="AJ102" i="47" s="1"/>
  <c r="AC269" i="47"/>
  <c r="Z68" i="47"/>
  <c r="S131" i="47"/>
  <c r="H213" i="47"/>
  <c r="H214" i="47" s="1"/>
  <c r="I52" i="47"/>
  <c r="N219" i="47"/>
  <c r="Z233" i="47"/>
  <c r="L97" i="47"/>
  <c r="L98" i="47"/>
  <c r="M98" i="47" s="1"/>
  <c r="N98" i="47" s="1"/>
  <c r="O98" i="47" s="1"/>
  <c r="P98" i="47" s="1"/>
  <c r="Q98" i="47" s="1"/>
  <c r="R98" i="47" s="1"/>
  <c r="S98" i="47" s="1"/>
  <c r="T98" i="47" s="1"/>
  <c r="U98" i="47" s="1"/>
  <c r="V98" i="47" s="1"/>
  <c r="W98" i="47" s="1"/>
  <c r="X98" i="47" s="1"/>
  <c r="AF275" i="47"/>
  <c r="R182" i="47"/>
  <c r="S182" i="47" s="1"/>
  <c r="T182" i="47" s="1"/>
  <c r="U182" i="47" s="1"/>
  <c r="V182" i="47" s="1"/>
  <c r="W182" i="47" s="1"/>
  <c r="X182" i="47" s="1"/>
  <c r="Y182" i="47" s="1"/>
  <c r="Z182" i="47" s="1"/>
  <c r="AA182" i="47" s="1"/>
  <c r="AB182" i="47" s="1"/>
  <c r="AC181" i="47" s="1"/>
  <c r="T145" i="47"/>
  <c r="T149" i="47"/>
  <c r="T137" i="47"/>
  <c r="T278" i="47" s="1"/>
  <c r="H50" i="47"/>
  <c r="T143" i="47"/>
  <c r="T284" i="47" s="1"/>
  <c r="T287" i="47"/>
  <c r="T148" i="47"/>
  <c r="K184" i="47"/>
  <c r="L184" i="47" s="1"/>
  <c r="M184" i="47" s="1"/>
  <c r="N184" i="47" s="1"/>
  <c r="O184" i="47" s="1"/>
  <c r="P184" i="47" s="1"/>
  <c r="Q184" i="47" s="1"/>
  <c r="R184" i="47" s="1"/>
  <c r="S184" i="47" s="1"/>
  <c r="T184" i="47" s="1"/>
  <c r="U184" i="47" s="1"/>
  <c r="V184" i="47" s="1"/>
  <c r="W184" i="47" s="1"/>
  <c r="X184" i="47" s="1"/>
  <c r="Y184" i="47" s="1"/>
  <c r="Z184" i="47" s="1"/>
  <c r="AA184" i="47" s="1"/>
  <c r="I191" i="47"/>
  <c r="I192" i="47" s="1"/>
  <c r="J192" i="47" s="1"/>
  <c r="K192" i="47" s="1"/>
  <c r="L192" i="47" s="1"/>
  <c r="M192" i="47" s="1"/>
  <c r="N192" i="47" s="1"/>
  <c r="O192" i="47" s="1"/>
  <c r="P192" i="47" s="1"/>
  <c r="Q192" i="47" s="1"/>
  <c r="R192" i="47" s="1"/>
  <c r="S192" i="47" s="1"/>
  <c r="R206" i="47"/>
  <c r="S206" i="47" s="1"/>
  <c r="T206" i="47" s="1"/>
  <c r="U206" i="47" s="1"/>
  <c r="V206" i="47" s="1"/>
  <c r="W206" i="47" s="1"/>
  <c r="X206" i="47" s="1"/>
  <c r="Y206" i="47" s="1"/>
  <c r="Z206" i="47" s="1"/>
  <c r="AA206" i="47" s="1"/>
  <c r="AB206" i="47" s="1"/>
  <c r="AC206" i="47" s="1"/>
  <c r="AD205" i="47" s="1"/>
  <c r="N188" i="47"/>
  <c r="O188" i="47" s="1"/>
  <c r="P188" i="47" s="1"/>
  <c r="Q188" i="47" s="1"/>
  <c r="R188" i="47" s="1"/>
  <c r="R198" i="47"/>
  <c r="S198" i="47" s="1"/>
  <c r="T198" i="47" s="1"/>
  <c r="U198" i="47" s="1"/>
  <c r="V198" i="47" s="1"/>
  <c r="W198" i="47" s="1"/>
  <c r="X198" i="47" s="1"/>
  <c r="Y198" i="47" s="1"/>
  <c r="Z198" i="47" s="1"/>
  <c r="AA198" i="47" s="1"/>
  <c r="AB198" i="47" s="1"/>
  <c r="AC198" i="47" s="1"/>
  <c r="AD198" i="47" s="1"/>
  <c r="AE198" i="47" s="1"/>
  <c r="AF198" i="47" s="1"/>
  <c r="AG198" i="47" s="1"/>
  <c r="AH198" i="47" s="1"/>
  <c r="AI198" i="47" s="1"/>
  <c r="AJ198" i="47" s="1"/>
  <c r="N186" i="47"/>
  <c r="O186" i="47" s="1"/>
  <c r="P186" i="47" s="1"/>
  <c r="Q186" i="47" s="1"/>
  <c r="J216" i="47"/>
  <c r="K216" i="47" s="1"/>
  <c r="L216" i="47" s="1"/>
  <c r="M216" i="47" s="1"/>
  <c r="N216" i="47" s="1"/>
  <c r="O216" i="47" s="1"/>
  <c r="P216" i="47" s="1"/>
  <c r="Q216" i="47" s="1"/>
  <c r="R216" i="47" s="1"/>
  <c r="S216" i="47" s="1"/>
  <c r="T216" i="47" s="1"/>
  <c r="U216" i="47" s="1"/>
  <c r="V216" i="47" s="1"/>
  <c r="W216" i="47" s="1"/>
  <c r="X216" i="47" s="1"/>
  <c r="Y216" i="47" s="1"/>
  <c r="Z216" i="47" s="1"/>
  <c r="AA216" i="47" s="1"/>
  <c r="AB216" i="47" s="1"/>
  <c r="AC216" i="47" s="1"/>
  <c r="AD216" i="47" s="1"/>
  <c r="AE216" i="47" s="1"/>
  <c r="AF216" i="47" s="1"/>
  <c r="AG216" i="47" s="1"/>
  <c r="AH216" i="47" s="1"/>
  <c r="AI216" i="47" s="1"/>
  <c r="AJ216" i="47" s="1"/>
  <c r="N224" i="47"/>
  <c r="O224" i="47" s="1"/>
  <c r="P224" i="47" s="1"/>
  <c r="Q224" i="47" s="1"/>
  <c r="R224" i="47" s="1"/>
  <c r="L237" i="47"/>
  <c r="L238" i="47" s="1"/>
  <c r="M238" i="47" s="1"/>
  <c r="N238" i="47" s="1"/>
  <c r="O238" i="47" s="1"/>
  <c r="P238" i="47" s="1"/>
  <c r="Q238" i="47" s="1"/>
  <c r="R238" i="47" s="1"/>
  <c r="S238" i="47" s="1"/>
  <c r="T238" i="47" s="1"/>
  <c r="U238" i="47" s="1"/>
  <c r="V238" i="47" s="1"/>
  <c r="W238" i="47" s="1"/>
  <c r="X238" i="47" s="1"/>
  <c r="H208" i="47"/>
  <c r="I208" i="47" s="1"/>
  <c r="J208" i="47" s="1"/>
  <c r="K208" i="47" s="1"/>
  <c r="L208" i="47" s="1"/>
  <c r="M208" i="47" s="1"/>
  <c r="N208" i="47" s="1"/>
  <c r="O208" i="47" s="1"/>
  <c r="P208" i="47" s="1"/>
  <c r="Q208" i="47" s="1"/>
  <c r="R208" i="47" s="1"/>
  <c r="S208" i="47" s="1"/>
  <c r="T208" i="47" s="1"/>
  <c r="U208" i="47" s="1"/>
  <c r="V208" i="47" s="1"/>
  <c r="W208" i="47" s="1"/>
  <c r="X208" i="47" s="1"/>
  <c r="Y208" i="47" s="1"/>
  <c r="Z208" i="47" s="1"/>
  <c r="AA208" i="47" s="1"/>
  <c r="AB208" i="47" s="1"/>
  <c r="N220" i="47"/>
  <c r="O220" i="47" s="1"/>
  <c r="P220" i="47" s="1"/>
  <c r="Q220" i="47" s="1"/>
  <c r="R220" i="47" s="1"/>
  <c r="H242" i="47"/>
  <c r="I242" i="47" s="1"/>
  <c r="J242" i="47" s="1"/>
  <c r="K236" i="47"/>
  <c r="L236" i="47" s="1"/>
  <c r="S272" i="47"/>
  <c r="T288" i="47"/>
  <c r="T290" i="47"/>
  <c r="I270" i="47"/>
  <c r="J270" i="47" s="1"/>
  <c r="K270" i="47" s="1"/>
  <c r="L270" i="47" s="1"/>
  <c r="M270" i="47" s="1"/>
  <c r="N270" i="47" s="1"/>
  <c r="O270" i="47" s="1"/>
  <c r="P270" i="47" s="1"/>
  <c r="Q270" i="47" s="1"/>
  <c r="R270" i="47" s="1"/>
  <c r="S270" i="47" s="1"/>
  <c r="T270" i="47" s="1"/>
  <c r="U270" i="47" s="1"/>
  <c r="V270" i="47" s="1"/>
  <c r="W270" i="47" s="1"/>
  <c r="X270" i="47" s="1"/>
  <c r="Y270" i="47" s="1"/>
  <c r="Z270" i="47" s="1"/>
  <c r="AA270" i="47" s="1"/>
  <c r="AB270" i="47" s="1"/>
  <c r="H280" i="47"/>
  <c r="I280" i="47" s="1"/>
  <c r="J280" i="47" s="1"/>
  <c r="K280" i="47" s="1"/>
  <c r="L280" i="47" s="1"/>
  <c r="M280" i="47" s="1"/>
  <c r="N280" i="47" s="1"/>
  <c r="O280" i="47" s="1"/>
  <c r="P280" i="47" s="1"/>
  <c r="Q280" i="47" s="1"/>
  <c r="R280" i="47" s="1"/>
  <c r="S280" i="47" s="1"/>
  <c r="T280" i="47" s="1"/>
  <c r="U280" i="47" s="1"/>
  <c r="V280" i="47" s="1"/>
  <c r="W280" i="47" s="1"/>
  <c r="X280" i="47" s="1"/>
  <c r="Y280" i="47" s="1"/>
  <c r="Z280" i="47" s="1"/>
  <c r="AA280" i="47" s="1"/>
  <c r="AB280" i="47" s="1"/>
  <c r="AC280" i="47" s="1"/>
  <c r="AD280" i="47" s="1"/>
  <c r="AE280" i="47" s="1"/>
  <c r="AF280" i="47" s="1"/>
  <c r="AG280" i="47" s="1"/>
  <c r="AH280" i="47" s="1"/>
  <c r="AI280" i="47" s="1"/>
  <c r="AJ280" i="47" s="1"/>
  <c r="H286" i="47"/>
  <c r="I286" i="47" s="1"/>
  <c r="J286" i="47" s="1"/>
  <c r="K286" i="47" s="1"/>
  <c r="L286" i="47" s="1"/>
  <c r="M286" i="47" s="1"/>
  <c r="N286" i="47" s="1"/>
  <c r="O286" i="47" s="1"/>
  <c r="P286" i="47" s="1"/>
  <c r="Q286" i="47" s="1"/>
  <c r="R286" i="47" s="1"/>
  <c r="S286" i="47" s="1"/>
  <c r="T286" i="47" s="1"/>
  <c r="U285" i="47" s="1"/>
  <c r="Z234" i="47" l="1"/>
  <c r="T274" i="47"/>
  <c r="AB184" i="47"/>
  <c r="AC183" i="47" s="1"/>
  <c r="AC208" i="47"/>
  <c r="AD207" i="47" s="1"/>
  <c r="U273" i="47"/>
  <c r="U274" i="47" s="1"/>
  <c r="V273" i="47" s="1"/>
  <c r="Y19" i="47"/>
  <c r="Z18" i="47" s="1"/>
  <c r="Z179" i="47" s="1"/>
  <c r="Z180" i="47" s="1"/>
  <c r="AA180" i="47" s="1"/>
  <c r="AB180" i="47" s="1"/>
  <c r="Z19" i="47"/>
  <c r="AA19" i="47" s="1"/>
  <c r="AB19" i="47" s="1"/>
  <c r="AC18" i="47" s="1"/>
  <c r="AC179" i="47" s="1"/>
  <c r="AC180" i="47" s="1"/>
  <c r="AD180" i="47" s="1"/>
  <c r="AE180" i="47" s="1"/>
  <c r="AF180" i="47" s="1"/>
  <c r="AG180" i="47" s="1"/>
  <c r="AH180" i="47" s="1"/>
  <c r="AI180" i="47" s="1"/>
  <c r="AJ180" i="47" s="1"/>
  <c r="T144" i="47"/>
  <c r="AF276" i="47"/>
  <c r="AG276" i="47" s="1"/>
  <c r="AH276" i="47" s="1"/>
  <c r="AI276" i="47" s="1"/>
  <c r="AJ276" i="47" s="1"/>
  <c r="AF136" i="47"/>
  <c r="AG136" i="47" s="1"/>
  <c r="AH136" i="47" s="1"/>
  <c r="AI136" i="47" s="1"/>
  <c r="AJ136" i="47" s="1"/>
  <c r="S62" i="47"/>
  <c r="S220" i="47"/>
  <c r="T220" i="47" s="1"/>
  <c r="U220" i="47" s="1"/>
  <c r="V220" i="47" s="1"/>
  <c r="W220" i="47" s="1"/>
  <c r="X220" i="47" s="1"/>
  <c r="Y220" i="47" s="1"/>
  <c r="Z220" i="47" s="1"/>
  <c r="AA220" i="47" s="1"/>
  <c r="AB220" i="47" s="1"/>
  <c r="P15" i="47"/>
  <c r="Q15" i="47" s="1"/>
  <c r="Z226" i="47"/>
  <c r="Z228" i="47"/>
  <c r="Z230" i="47"/>
  <c r="Z240" i="47"/>
  <c r="AA240" i="47" s="1"/>
  <c r="AB240" i="47" s="1"/>
  <c r="AC240" i="47" s="1"/>
  <c r="AD240" i="47" s="1"/>
  <c r="AE240" i="47" s="1"/>
  <c r="AF240" i="47" s="1"/>
  <c r="AG240" i="47" s="1"/>
  <c r="AH240" i="47" s="1"/>
  <c r="AI240" i="47" s="1"/>
  <c r="AJ240" i="47" s="1"/>
  <c r="AC270" i="47"/>
  <c r="M95" i="47"/>
  <c r="M96" i="47" s="1"/>
  <c r="N96" i="47" s="1"/>
  <c r="O96" i="47" s="1"/>
  <c r="P96" i="47" s="1"/>
  <c r="Q96" i="47" s="1"/>
  <c r="U287" i="47"/>
  <c r="H211" i="47"/>
  <c r="H212" i="47" s="1"/>
  <c r="I50" i="47"/>
  <c r="AA67" i="47"/>
  <c r="T61" i="47"/>
  <c r="T221" i="47" s="1"/>
  <c r="T222" i="47" s="1"/>
  <c r="U222" i="47" s="1"/>
  <c r="V222" i="47" s="1"/>
  <c r="W222" i="47" s="1"/>
  <c r="X222" i="47" s="1"/>
  <c r="Y222" i="47" s="1"/>
  <c r="Z222" i="47" s="1"/>
  <c r="AA222" i="47" s="1"/>
  <c r="AB222" i="47" s="1"/>
  <c r="AC222" i="47" s="1"/>
  <c r="AD222" i="47" s="1"/>
  <c r="AE222" i="47" s="1"/>
  <c r="AF222" i="47" s="1"/>
  <c r="AG222" i="47" s="1"/>
  <c r="AH222" i="47" s="1"/>
  <c r="AI222" i="47" s="1"/>
  <c r="AJ222" i="47" s="1"/>
  <c r="U30" i="47"/>
  <c r="U191" i="47" s="1"/>
  <c r="U31" i="47"/>
  <c r="V31" i="47" s="1"/>
  <c r="W31" i="47" s="1"/>
  <c r="X31" i="47" s="1"/>
  <c r="Y31" i="47" s="1"/>
  <c r="Z31" i="47" s="1"/>
  <c r="AA31" i="47" s="1"/>
  <c r="AB31" i="47" s="1"/>
  <c r="AC31" i="47" s="1"/>
  <c r="AD31" i="47" s="1"/>
  <c r="AE31" i="47" s="1"/>
  <c r="AF31" i="47" s="1"/>
  <c r="AG31" i="47" s="1"/>
  <c r="AH31" i="47" s="1"/>
  <c r="AI31" i="47" s="1"/>
  <c r="AJ31" i="47" s="1"/>
  <c r="M236" i="47"/>
  <c r="T150" i="47"/>
  <c r="Z100" i="47"/>
  <c r="AA100" i="47" s="1"/>
  <c r="AB100" i="47" s="1"/>
  <c r="AC100" i="47" s="1"/>
  <c r="AD100" i="47" s="1"/>
  <c r="AE100" i="47" s="1"/>
  <c r="AF100" i="47" s="1"/>
  <c r="AG100" i="47" s="1"/>
  <c r="AH100" i="47" s="1"/>
  <c r="AI100" i="47" s="1"/>
  <c r="AJ100" i="47" s="1"/>
  <c r="Z78" i="47"/>
  <c r="Z70" i="47"/>
  <c r="N64" i="47"/>
  <c r="O64" i="47" s="1"/>
  <c r="P64" i="47" s="1"/>
  <c r="Q64" i="47" s="1"/>
  <c r="R64" i="47" s="1"/>
  <c r="R21" i="47"/>
  <c r="S21" i="47" s="1"/>
  <c r="T21" i="47" s="1"/>
  <c r="U21" i="47" s="1"/>
  <c r="V21" i="47" s="1"/>
  <c r="W21" i="47" s="1"/>
  <c r="X21" i="47" s="1"/>
  <c r="Y21" i="47" s="1"/>
  <c r="Z21" i="47" s="1"/>
  <c r="AA21" i="47" s="1"/>
  <c r="AB21" i="47" s="1"/>
  <c r="AC20" i="47" s="1"/>
  <c r="S60" i="47"/>
  <c r="T60" i="47" s="1"/>
  <c r="U60" i="47" s="1"/>
  <c r="V60" i="47" s="1"/>
  <c r="W60" i="47" s="1"/>
  <c r="X60" i="47" s="1"/>
  <c r="Y60" i="47" s="1"/>
  <c r="Z60" i="47" s="1"/>
  <c r="AA60" i="47" s="1"/>
  <c r="AB60" i="47" s="1"/>
  <c r="K241" i="47"/>
  <c r="K242" i="47" s="1"/>
  <c r="L242" i="47" s="1"/>
  <c r="M242" i="47" s="1"/>
  <c r="N242" i="47" s="1"/>
  <c r="O242" i="47" s="1"/>
  <c r="P242" i="47" s="1"/>
  <c r="Q242" i="47" s="1"/>
  <c r="R242" i="47" s="1"/>
  <c r="S242" i="47" s="1"/>
  <c r="T242" i="47" s="1"/>
  <c r="U242" i="47" s="1"/>
  <c r="V242" i="47" s="1"/>
  <c r="W242" i="47" s="1"/>
  <c r="X242" i="47" s="1"/>
  <c r="Y242" i="47" s="1"/>
  <c r="Z242" i="47" s="1"/>
  <c r="AA242" i="47" s="1"/>
  <c r="AB242" i="47" s="1"/>
  <c r="AC242" i="47" s="1"/>
  <c r="AD242" i="47" s="1"/>
  <c r="AE242" i="47" s="1"/>
  <c r="AF242" i="47" s="1"/>
  <c r="AG242" i="47" s="1"/>
  <c r="AH242" i="47" s="1"/>
  <c r="AI242" i="47" s="1"/>
  <c r="AJ242" i="47" s="1"/>
  <c r="U143" i="47"/>
  <c r="U283" i="47" s="1"/>
  <c r="U284" i="47" s="1"/>
  <c r="V284" i="47" s="1"/>
  <c r="W284" i="47" s="1"/>
  <c r="X284" i="47" s="1"/>
  <c r="Y284" i="47" s="1"/>
  <c r="Z284" i="47" s="1"/>
  <c r="AA284" i="47" s="1"/>
  <c r="AB284" i="47" s="1"/>
  <c r="AC284" i="47" s="1"/>
  <c r="AD284" i="47" s="1"/>
  <c r="AE284" i="47" s="1"/>
  <c r="AF284" i="47" s="1"/>
  <c r="AG284" i="47" s="1"/>
  <c r="AH284" i="47" s="1"/>
  <c r="AI284" i="47" s="1"/>
  <c r="AJ284" i="47" s="1"/>
  <c r="U144" i="47"/>
  <c r="V144" i="47" s="1"/>
  <c r="W144" i="47" s="1"/>
  <c r="X144" i="47" s="1"/>
  <c r="Y144" i="47" s="1"/>
  <c r="Z144" i="47" s="1"/>
  <c r="AA144" i="47" s="1"/>
  <c r="AB144" i="47" s="1"/>
  <c r="AC144" i="47" s="1"/>
  <c r="AD144" i="47" s="1"/>
  <c r="AE144" i="47" s="1"/>
  <c r="AF144" i="47" s="1"/>
  <c r="AG144" i="47" s="1"/>
  <c r="AH144" i="47" s="1"/>
  <c r="AI144" i="47" s="1"/>
  <c r="AJ144" i="47" s="1"/>
  <c r="Y238" i="47"/>
  <c r="Z237" i="47" s="1"/>
  <c r="Y98" i="47"/>
  <c r="I213" i="47"/>
  <c r="I214" i="47" s="1"/>
  <c r="J52" i="47"/>
  <c r="S132" i="47"/>
  <c r="Z232" i="47"/>
  <c r="R45" i="47"/>
  <c r="S45" i="47" s="1"/>
  <c r="T45" i="47" s="1"/>
  <c r="U45" i="47" s="1"/>
  <c r="V45" i="47" s="1"/>
  <c r="W45" i="47" s="1"/>
  <c r="X45" i="47" s="1"/>
  <c r="Y45" i="47" s="1"/>
  <c r="Z45" i="47" s="1"/>
  <c r="AA45" i="47" s="1"/>
  <c r="AB45" i="47" s="1"/>
  <c r="AC45" i="47" s="1"/>
  <c r="N25" i="47"/>
  <c r="O25" i="47" s="1"/>
  <c r="P25" i="47" s="1"/>
  <c r="Q25" i="47" s="1"/>
  <c r="N58" i="47"/>
  <c r="S26" i="47"/>
  <c r="S187" i="47" s="1"/>
  <c r="S188" i="47" s="1"/>
  <c r="T188" i="47" s="1"/>
  <c r="U188" i="47" s="1"/>
  <c r="V188" i="47" s="1"/>
  <c r="W188" i="47" s="1"/>
  <c r="X188" i="47" s="1"/>
  <c r="Y188" i="47" s="1"/>
  <c r="Z188" i="47" s="1"/>
  <c r="AA188" i="47" s="1"/>
  <c r="S27" i="47"/>
  <c r="T27" i="47" s="1"/>
  <c r="U27" i="47" s="1"/>
  <c r="V27" i="47" s="1"/>
  <c r="W27" i="47" s="1"/>
  <c r="X27" i="47" s="1"/>
  <c r="Y27" i="47" s="1"/>
  <c r="Z27" i="47" s="1"/>
  <c r="AA27" i="47" s="1"/>
  <c r="U288" i="47"/>
  <c r="T138" i="47"/>
  <c r="T146" i="47"/>
  <c r="U134" i="47"/>
  <c r="Z66" i="47"/>
  <c r="AC130" i="47"/>
  <c r="Z72" i="47"/>
  <c r="AC47" i="47"/>
  <c r="T191" i="47"/>
  <c r="T192" i="47" s="1"/>
  <c r="U192" i="47" s="1"/>
  <c r="V192" i="47" s="1"/>
  <c r="W192" i="47" s="1"/>
  <c r="X192" i="47" s="1"/>
  <c r="Y192" i="47" s="1"/>
  <c r="Z192" i="47" s="1"/>
  <c r="AA192" i="47" s="1"/>
  <c r="AB192" i="47" s="1"/>
  <c r="AC192" i="47" s="1"/>
  <c r="AD192" i="47" s="1"/>
  <c r="AE192" i="47" s="1"/>
  <c r="AF192" i="47" s="1"/>
  <c r="AG192" i="47" s="1"/>
  <c r="AH192" i="47" s="1"/>
  <c r="AI192" i="47" s="1"/>
  <c r="AJ192" i="47" s="1"/>
  <c r="AA228" i="47" l="1"/>
  <c r="AB228" i="47" s="1"/>
  <c r="AD45" i="47"/>
  <c r="AE45" i="47" s="1"/>
  <c r="AF45" i="47" s="1"/>
  <c r="AG45" i="47" s="1"/>
  <c r="AH45" i="47" s="1"/>
  <c r="AI45" i="47" s="1"/>
  <c r="AJ45" i="47" s="1"/>
  <c r="AD44" i="47"/>
  <c r="AD206" i="47" s="1"/>
  <c r="AE206" i="47" s="1"/>
  <c r="AF206" i="47" s="1"/>
  <c r="AG206" i="47" s="1"/>
  <c r="AH206" i="47" s="1"/>
  <c r="AI206" i="47" s="1"/>
  <c r="AJ206" i="47" s="1"/>
  <c r="AD46" i="47"/>
  <c r="AD208" i="47" s="1"/>
  <c r="AE208" i="47" s="1"/>
  <c r="AF208" i="47" s="1"/>
  <c r="AG208" i="47" s="1"/>
  <c r="AH208" i="47" s="1"/>
  <c r="AI208" i="47" s="1"/>
  <c r="AJ208" i="47" s="1"/>
  <c r="AD129" i="47"/>
  <c r="AD269" i="47" s="1"/>
  <c r="AD270" i="47"/>
  <c r="AE270" i="47" s="1"/>
  <c r="AC184" i="47"/>
  <c r="Z97" i="47"/>
  <c r="Z238" i="47"/>
  <c r="AA238" i="47" s="1"/>
  <c r="AB238" i="47" s="1"/>
  <c r="AC238" i="47" s="1"/>
  <c r="AD238" i="47" s="1"/>
  <c r="AE238" i="47" s="1"/>
  <c r="AF238" i="47" s="1"/>
  <c r="AG238" i="47" s="1"/>
  <c r="AH238" i="47" s="1"/>
  <c r="AI238" i="47" s="1"/>
  <c r="AJ238" i="47" s="1"/>
  <c r="V133" i="47"/>
  <c r="V274" i="47" s="1"/>
  <c r="W274" i="47" s="1"/>
  <c r="X274" i="47" s="1"/>
  <c r="Y274" i="47" s="1"/>
  <c r="Z274" i="47" s="1"/>
  <c r="AA274" i="47" s="1"/>
  <c r="AB274" i="47" s="1"/>
  <c r="R15" i="47"/>
  <c r="S14" i="47" s="1"/>
  <c r="S175" i="47" s="1"/>
  <c r="R14" i="47"/>
  <c r="R176" i="47" s="1"/>
  <c r="AA68" i="47"/>
  <c r="AB68" i="47" s="1"/>
  <c r="AC68" i="47" s="1"/>
  <c r="AD68" i="47" s="1"/>
  <c r="AE68" i="47" s="1"/>
  <c r="AF68" i="47" s="1"/>
  <c r="AG68" i="47" s="1"/>
  <c r="AH68" i="47" s="1"/>
  <c r="AI68" i="47" s="1"/>
  <c r="AJ68" i="47" s="1"/>
  <c r="N235" i="47"/>
  <c r="N236" i="47" s="1"/>
  <c r="O236" i="47" s="1"/>
  <c r="P236" i="47" s="1"/>
  <c r="Q236" i="47" s="1"/>
  <c r="R236" i="47" s="1"/>
  <c r="S236" i="47" s="1"/>
  <c r="T236" i="47" s="1"/>
  <c r="U236" i="47" s="1"/>
  <c r="V236" i="47" s="1"/>
  <c r="W236" i="47" s="1"/>
  <c r="X236" i="47" s="1"/>
  <c r="Y235" i="47" s="1"/>
  <c r="R95" i="47"/>
  <c r="R235" i="47" s="1"/>
  <c r="J213" i="47"/>
  <c r="J214" i="47" s="1"/>
  <c r="K52" i="47"/>
  <c r="S63" i="47"/>
  <c r="S223" i="47" s="1"/>
  <c r="S224" i="47" s="1"/>
  <c r="T224" i="47" s="1"/>
  <c r="U224" i="47" s="1"/>
  <c r="V224" i="47" s="1"/>
  <c r="W224" i="47" s="1"/>
  <c r="X224" i="47" s="1"/>
  <c r="Y224" i="47" s="1"/>
  <c r="Z224" i="47" s="1"/>
  <c r="AA224" i="47" s="1"/>
  <c r="AB224" i="47" s="1"/>
  <c r="AC224" i="47" s="1"/>
  <c r="AD224" i="47" s="1"/>
  <c r="AE224" i="47" s="1"/>
  <c r="AF224" i="47" s="1"/>
  <c r="AG224" i="47" s="1"/>
  <c r="AH224" i="47" s="1"/>
  <c r="AI224" i="47" s="1"/>
  <c r="AJ224" i="47" s="1"/>
  <c r="AA69" i="47"/>
  <c r="AA230" i="47" s="1"/>
  <c r="AB230" i="47" s="1"/>
  <c r="I211" i="47"/>
  <c r="I212" i="47" s="1"/>
  <c r="J50" i="47"/>
  <c r="AA65" i="47"/>
  <c r="AA226" i="47" s="1"/>
  <c r="AB226" i="47" s="1"/>
  <c r="AB26" i="47"/>
  <c r="AB187" i="47" s="1"/>
  <c r="AB188" i="47" s="1"/>
  <c r="AC188" i="47" s="1"/>
  <c r="AD188" i="47" s="1"/>
  <c r="AE188" i="47" s="1"/>
  <c r="AF188" i="47" s="1"/>
  <c r="AG188" i="47" s="1"/>
  <c r="AH188" i="47" s="1"/>
  <c r="AI188" i="47" s="1"/>
  <c r="AJ188" i="47" s="1"/>
  <c r="O57" i="47"/>
  <c r="O58" i="47"/>
  <c r="P58" i="47" s="1"/>
  <c r="Q58" i="47" s="1"/>
  <c r="R58" i="47" s="1"/>
  <c r="S58" i="47" s="1"/>
  <c r="AC60" i="47"/>
  <c r="AC219" i="47"/>
  <c r="AC220" i="47" s="1"/>
  <c r="AD219" i="47" s="1"/>
  <c r="U149" i="47"/>
  <c r="U289" i="47" s="1"/>
  <c r="U290" i="47" s="1"/>
  <c r="V290" i="47" s="1"/>
  <c r="W290" i="47" s="1"/>
  <c r="X290" i="47" s="1"/>
  <c r="Y290" i="47" s="1"/>
  <c r="Z290" i="47" s="1"/>
  <c r="AA290" i="47" s="1"/>
  <c r="AB290" i="47" s="1"/>
  <c r="AC290" i="47" s="1"/>
  <c r="AD290" i="47" s="1"/>
  <c r="AE290" i="47" s="1"/>
  <c r="AF290" i="47" s="1"/>
  <c r="AG290" i="47" s="1"/>
  <c r="AH290" i="47" s="1"/>
  <c r="AI290" i="47" s="1"/>
  <c r="AJ290" i="47" s="1"/>
  <c r="T62" i="47"/>
  <c r="U62" i="47" s="1"/>
  <c r="V62" i="47" s="1"/>
  <c r="W62" i="47" s="1"/>
  <c r="X62" i="47" s="1"/>
  <c r="Y62" i="47" s="1"/>
  <c r="Z62" i="47" s="1"/>
  <c r="AA62" i="47" s="1"/>
  <c r="AB62" i="47" s="1"/>
  <c r="AC62" i="47" s="1"/>
  <c r="AD62" i="47" s="1"/>
  <c r="AE62" i="47" s="1"/>
  <c r="AF62" i="47" s="1"/>
  <c r="AG62" i="47" s="1"/>
  <c r="AH62" i="47" s="1"/>
  <c r="AI62" i="47" s="1"/>
  <c r="AJ62" i="47" s="1"/>
  <c r="AA71" i="47"/>
  <c r="AA232" i="47" s="1"/>
  <c r="AB232" i="47" s="1"/>
  <c r="U145" i="47"/>
  <c r="U286" i="47" s="1"/>
  <c r="V286" i="47" s="1"/>
  <c r="W286" i="47" s="1"/>
  <c r="X286" i="47" s="1"/>
  <c r="Y286" i="47" s="1"/>
  <c r="Z286" i="47" s="1"/>
  <c r="AA286" i="47" s="1"/>
  <c r="AB286" i="47" s="1"/>
  <c r="AC286" i="47" s="1"/>
  <c r="AD286" i="47" s="1"/>
  <c r="AE286" i="47" s="1"/>
  <c r="AF286" i="47" s="1"/>
  <c r="AG286" i="47" s="1"/>
  <c r="AH286" i="47" s="1"/>
  <c r="AI286" i="47" s="1"/>
  <c r="AJ286" i="47" s="1"/>
  <c r="T190" i="47"/>
  <c r="T29" i="47"/>
  <c r="U137" i="47"/>
  <c r="U277" i="47" s="1"/>
  <c r="U278" i="47" s="1"/>
  <c r="V278" i="47" s="1"/>
  <c r="W278" i="47" s="1"/>
  <c r="X278" i="47" s="1"/>
  <c r="Y278" i="47" s="1"/>
  <c r="Z278" i="47" s="1"/>
  <c r="AA278" i="47" s="1"/>
  <c r="AB278" i="47" s="1"/>
  <c r="R24" i="47"/>
  <c r="R185" i="47" s="1"/>
  <c r="R186" i="47" s="1"/>
  <c r="S186" i="47" s="1"/>
  <c r="T186" i="47" s="1"/>
  <c r="U186" i="47" s="1"/>
  <c r="V186" i="47" s="1"/>
  <c r="W186" i="47" s="1"/>
  <c r="X186" i="47" s="1"/>
  <c r="Y186" i="47" s="1"/>
  <c r="Z186" i="47" s="1"/>
  <c r="AA186" i="47" s="1"/>
  <c r="T132" i="47"/>
  <c r="U132" i="47" s="1"/>
  <c r="V132" i="47" s="1"/>
  <c r="W132" i="47" s="1"/>
  <c r="X132" i="47" s="1"/>
  <c r="Y132" i="47" s="1"/>
  <c r="Z132" i="47" s="1"/>
  <c r="AA132" i="47" s="1"/>
  <c r="AB132" i="47" s="1"/>
  <c r="AC132" i="47" s="1"/>
  <c r="AD132" i="47" s="1"/>
  <c r="AE132" i="47" s="1"/>
  <c r="T131" i="47"/>
  <c r="T271" i="47" s="1"/>
  <c r="T272" i="47" s="1"/>
  <c r="U272" i="47" s="1"/>
  <c r="V272" i="47" s="1"/>
  <c r="W272" i="47" s="1"/>
  <c r="X272" i="47" s="1"/>
  <c r="Y272" i="47" s="1"/>
  <c r="Z272" i="47" s="1"/>
  <c r="AA272" i="47" s="1"/>
  <c r="AB272" i="47" s="1"/>
  <c r="AC272" i="47" s="1"/>
  <c r="AD272" i="47" s="1"/>
  <c r="AE272" i="47" s="1"/>
  <c r="AC182" i="47"/>
  <c r="AD182" i="47" s="1"/>
  <c r="AE182" i="47" s="1"/>
  <c r="AF182" i="47" s="1"/>
  <c r="AG182" i="47" s="1"/>
  <c r="AH182" i="47" s="1"/>
  <c r="AI182" i="47" s="1"/>
  <c r="AJ182" i="47" s="1"/>
  <c r="AA77" i="47"/>
  <c r="AA233" i="47" s="1"/>
  <c r="AA234" i="47" s="1"/>
  <c r="AB234" i="47" s="1"/>
  <c r="AC234" i="47" s="1"/>
  <c r="AD234" i="47" s="1"/>
  <c r="AE234" i="47" s="1"/>
  <c r="AF234" i="47" s="1"/>
  <c r="AG234" i="47" s="1"/>
  <c r="AH234" i="47" s="1"/>
  <c r="AI234" i="47" s="1"/>
  <c r="AJ234" i="47" s="1"/>
  <c r="AC23" i="47"/>
  <c r="AC19" i="47"/>
  <c r="AD19" i="47" s="1"/>
  <c r="AE19" i="47" s="1"/>
  <c r="AF19" i="47" s="1"/>
  <c r="AG19" i="47" s="1"/>
  <c r="AH19" i="47" s="1"/>
  <c r="AI19" i="47" s="1"/>
  <c r="AJ19" i="47" s="1"/>
  <c r="U148" i="47"/>
  <c r="AC225" i="47" l="1"/>
  <c r="AC227" i="47"/>
  <c r="AC228" i="47" s="1"/>
  <c r="AD228" i="47" s="1"/>
  <c r="AE228" i="47" s="1"/>
  <c r="AF228" i="47" s="1"/>
  <c r="AG228" i="47" s="1"/>
  <c r="AH228" i="47" s="1"/>
  <c r="AI228" i="47" s="1"/>
  <c r="AJ228" i="47" s="1"/>
  <c r="AC229" i="47"/>
  <c r="AC230" i="47" s="1"/>
  <c r="AD230" i="47" s="1"/>
  <c r="AE230" i="47" s="1"/>
  <c r="AF230" i="47" s="1"/>
  <c r="AG230" i="47" s="1"/>
  <c r="AH230" i="47" s="1"/>
  <c r="AI230" i="47" s="1"/>
  <c r="AJ230" i="47" s="1"/>
  <c r="AC231" i="47"/>
  <c r="AC232" i="47" s="1"/>
  <c r="AD232" i="47" s="1"/>
  <c r="AE232" i="47" s="1"/>
  <c r="AF232" i="47" s="1"/>
  <c r="AG232" i="47" s="1"/>
  <c r="AH232" i="47" s="1"/>
  <c r="AI232" i="47" s="1"/>
  <c r="AJ232" i="47" s="1"/>
  <c r="AD22" i="47"/>
  <c r="AD47" i="47"/>
  <c r="AE47" i="47" s="1"/>
  <c r="AF47" i="47" s="1"/>
  <c r="AG47" i="47" s="1"/>
  <c r="AH47" i="47" s="1"/>
  <c r="AI47" i="47" s="1"/>
  <c r="AJ47" i="47" s="1"/>
  <c r="AD59" i="47"/>
  <c r="AD220" i="47" s="1"/>
  <c r="AE220" i="47" s="1"/>
  <c r="AF220" i="47" s="1"/>
  <c r="AG220" i="47" s="1"/>
  <c r="AH220" i="47" s="1"/>
  <c r="AI220" i="47" s="1"/>
  <c r="AJ220" i="47" s="1"/>
  <c r="AD130" i="47"/>
  <c r="AE130" i="47" s="1"/>
  <c r="AF129" i="47" s="1"/>
  <c r="AF269" i="47" s="1"/>
  <c r="AF270" i="47" s="1"/>
  <c r="AG270" i="47" s="1"/>
  <c r="AH270" i="47" s="1"/>
  <c r="AI270" i="47" s="1"/>
  <c r="AJ270" i="47" s="1"/>
  <c r="Z98" i="47"/>
  <c r="AA98" i="47" s="1"/>
  <c r="AB98" i="47" s="1"/>
  <c r="AC98" i="47" s="1"/>
  <c r="AD98" i="47" s="1"/>
  <c r="AE98" i="47" s="1"/>
  <c r="AF98" i="47" s="1"/>
  <c r="AG98" i="47" s="1"/>
  <c r="AH98" i="47" s="1"/>
  <c r="AI98" i="47" s="1"/>
  <c r="AJ98" i="47" s="1"/>
  <c r="V288" i="47"/>
  <c r="W287" i="47" s="1"/>
  <c r="U138" i="47"/>
  <c r="V138" i="47" s="1"/>
  <c r="W138" i="47" s="1"/>
  <c r="X138" i="47" s="1"/>
  <c r="Y138" i="47" s="1"/>
  <c r="Z138" i="47" s="1"/>
  <c r="AA138" i="47" s="1"/>
  <c r="AB138" i="47" s="1"/>
  <c r="V134" i="47"/>
  <c r="W134" i="47" s="1"/>
  <c r="X134" i="47" s="1"/>
  <c r="Y134" i="47" s="1"/>
  <c r="Z134" i="47" s="1"/>
  <c r="AA134" i="47" s="1"/>
  <c r="AB134" i="47" s="1"/>
  <c r="S176" i="47"/>
  <c r="S15" i="47"/>
  <c r="T14" i="47" s="1"/>
  <c r="T175" i="47" s="1"/>
  <c r="AA78" i="47"/>
  <c r="AB78" i="47" s="1"/>
  <c r="AC78" i="47" s="1"/>
  <c r="AD78" i="47" s="1"/>
  <c r="AE78" i="47" s="1"/>
  <c r="AF78" i="47" s="1"/>
  <c r="AG78" i="47" s="1"/>
  <c r="AH78" i="47" s="1"/>
  <c r="AI78" i="47" s="1"/>
  <c r="AJ78" i="47" s="1"/>
  <c r="AA72" i="47"/>
  <c r="AB72" i="47" s="1"/>
  <c r="AC72" i="47" s="1"/>
  <c r="AD72" i="47" s="1"/>
  <c r="AE72" i="47" s="1"/>
  <c r="AF72" i="47" s="1"/>
  <c r="AG72" i="47" s="1"/>
  <c r="AH72" i="47" s="1"/>
  <c r="AI72" i="47" s="1"/>
  <c r="AJ72" i="47" s="1"/>
  <c r="AF271" i="47"/>
  <c r="AF132" i="47"/>
  <c r="AG132" i="47" s="1"/>
  <c r="AH132" i="47" s="1"/>
  <c r="AI132" i="47" s="1"/>
  <c r="AJ132" i="47" s="1"/>
  <c r="T57" i="47"/>
  <c r="T217" i="47" s="1"/>
  <c r="K213" i="47"/>
  <c r="K214" i="47" s="1"/>
  <c r="L52" i="47"/>
  <c r="AC21" i="47"/>
  <c r="AD21" i="47" s="1"/>
  <c r="AE21" i="47" s="1"/>
  <c r="AF21" i="47" s="1"/>
  <c r="AG21" i="47" s="1"/>
  <c r="AH21" i="47" s="1"/>
  <c r="AI21" i="47" s="1"/>
  <c r="AJ21" i="47" s="1"/>
  <c r="R25" i="47"/>
  <c r="S25" i="47" s="1"/>
  <c r="T25" i="47" s="1"/>
  <c r="U25" i="47" s="1"/>
  <c r="V25" i="47" s="1"/>
  <c r="W25" i="47" s="1"/>
  <c r="X25" i="47" s="1"/>
  <c r="Y25" i="47" s="1"/>
  <c r="Z25" i="47" s="1"/>
  <c r="AA25" i="47" s="1"/>
  <c r="O218" i="47"/>
  <c r="P218" i="47" s="1"/>
  <c r="Q218" i="47" s="1"/>
  <c r="R218" i="47" s="1"/>
  <c r="S218" i="47" s="1"/>
  <c r="T218" i="47" s="1"/>
  <c r="U218" i="47" s="1"/>
  <c r="V218" i="47" s="1"/>
  <c r="W218" i="47" s="1"/>
  <c r="X218" i="47" s="1"/>
  <c r="Y218" i="47" s="1"/>
  <c r="Z218" i="47" s="1"/>
  <c r="AA218" i="47" s="1"/>
  <c r="AB218" i="47" s="1"/>
  <c r="AC218" i="47" s="1"/>
  <c r="AD218" i="47" s="1"/>
  <c r="AE218" i="47" s="1"/>
  <c r="AF218" i="47" s="1"/>
  <c r="AG218" i="47" s="1"/>
  <c r="AH218" i="47" s="1"/>
  <c r="AI218" i="47" s="1"/>
  <c r="AJ218" i="47" s="1"/>
  <c r="AA66" i="47"/>
  <c r="AB66" i="47" s="1"/>
  <c r="AC66" i="47" s="1"/>
  <c r="AD66" i="47" s="1"/>
  <c r="AE66" i="47" s="1"/>
  <c r="AF66" i="47" s="1"/>
  <c r="AG66" i="47" s="1"/>
  <c r="AH66" i="47" s="1"/>
  <c r="AI66" i="47" s="1"/>
  <c r="AJ66" i="47" s="1"/>
  <c r="AA70" i="47"/>
  <c r="AB70" i="47" s="1"/>
  <c r="AC70" i="47" s="1"/>
  <c r="AD70" i="47" s="1"/>
  <c r="AE70" i="47" s="1"/>
  <c r="AF70" i="47" s="1"/>
  <c r="AG70" i="47" s="1"/>
  <c r="AH70" i="47" s="1"/>
  <c r="AI70" i="47" s="1"/>
  <c r="AJ70" i="47" s="1"/>
  <c r="AC277" i="47"/>
  <c r="AC278" i="47" s="1"/>
  <c r="J211" i="47"/>
  <c r="J212" i="47" s="1"/>
  <c r="K50" i="47"/>
  <c r="AF272" i="47"/>
  <c r="AG272" i="47" s="1"/>
  <c r="AH272" i="47" s="1"/>
  <c r="AI272" i="47" s="1"/>
  <c r="AJ272" i="47" s="1"/>
  <c r="U29" i="47"/>
  <c r="V28" i="47" s="1"/>
  <c r="U146" i="47"/>
  <c r="V146" i="47" s="1"/>
  <c r="W146" i="47" s="1"/>
  <c r="X146" i="47" s="1"/>
  <c r="Y146" i="47" s="1"/>
  <c r="Z146" i="47" s="1"/>
  <c r="AA146" i="47" s="1"/>
  <c r="AB146" i="47" s="1"/>
  <c r="AC146" i="47" s="1"/>
  <c r="AD146" i="47" s="1"/>
  <c r="AE146" i="47" s="1"/>
  <c r="AF146" i="47" s="1"/>
  <c r="AG146" i="47" s="1"/>
  <c r="AH146" i="47" s="1"/>
  <c r="AI146" i="47" s="1"/>
  <c r="AJ146" i="47" s="1"/>
  <c r="U150" i="47"/>
  <c r="V150" i="47" s="1"/>
  <c r="W150" i="47" s="1"/>
  <c r="X150" i="47" s="1"/>
  <c r="Y150" i="47" s="1"/>
  <c r="Z150" i="47" s="1"/>
  <c r="AA150" i="47" s="1"/>
  <c r="AB150" i="47" s="1"/>
  <c r="AC150" i="47" s="1"/>
  <c r="AD150" i="47" s="1"/>
  <c r="AE150" i="47" s="1"/>
  <c r="AF150" i="47" s="1"/>
  <c r="AG150" i="47" s="1"/>
  <c r="AH150" i="47" s="1"/>
  <c r="AI150" i="47" s="1"/>
  <c r="AJ150" i="47" s="1"/>
  <c r="AB27" i="47"/>
  <c r="AC27" i="47" s="1"/>
  <c r="AD27" i="47" s="1"/>
  <c r="AE27" i="47" s="1"/>
  <c r="AF27" i="47" s="1"/>
  <c r="AG27" i="47" s="1"/>
  <c r="AH27" i="47" s="1"/>
  <c r="AI27" i="47" s="1"/>
  <c r="AJ27" i="47" s="1"/>
  <c r="S64" i="47"/>
  <c r="T64" i="47" s="1"/>
  <c r="U64" i="47" s="1"/>
  <c r="V64" i="47" s="1"/>
  <c r="W64" i="47" s="1"/>
  <c r="X64" i="47" s="1"/>
  <c r="Y64" i="47" s="1"/>
  <c r="Z64" i="47" s="1"/>
  <c r="AA64" i="47" s="1"/>
  <c r="AB64" i="47" s="1"/>
  <c r="AC64" i="47" s="1"/>
  <c r="AD64" i="47" s="1"/>
  <c r="AE64" i="47" s="1"/>
  <c r="AF64" i="47" s="1"/>
  <c r="AG64" i="47" s="1"/>
  <c r="AH64" i="47" s="1"/>
  <c r="AI64" i="47" s="1"/>
  <c r="AJ64" i="47" s="1"/>
  <c r="R96" i="47"/>
  <c r="S96" i="47" s="1"/>
  <c r="T96" i="47" s="1"/>
  <c r="U96" i="47" s="1"/>
  <c r="V96" i="47" s="1"/>
  <c r="W96" i="47" s="1"/>
  <c r="X96" i="47" s="1"/>
  <c r="AC185" i="47" l="1"/>
  <c r="AC226" i="47"/>
  <c r="AD226" i="47" s="1"/>
  <c r="AE226" i="47" s="1"/>
  <c r="AF226" i="47" s="1"/>
  <c r="AG226" i="47" s="1"/>
  <c r="AH226" i="47" s="1"/>
  <c r="AI226" i="47" s="1"/>
  <c r="AJ226" i="47" s="1"/>
  <c r="AD23" i="47"/>
  <c r="AE23" i="47" s="1"/>
  <c r="AF23" i="47" s="1"/>
  <c r="AG23" i="47" s="1"/>
  <c r="AH23" i="47" s="1"/>
  <c r="AI23" i="47" s="1"/>
  <c r="AJ23" i="47" s="1"/>
  <c r="AD183" i="47"/>
  <c r="AD184" i="47" s="1"/>
  <c r="AE184" i="47" s="1"/>
  <c r="AF184" i="47" s="1"/>
  <c r="AG184" i="47" s="1"/>
  <c r="AH184" i="47" s="1"/>
  <c r="AI184" i="47" s="1"/>
  <c r="AJ184" i="47" s="1"/>
  <c r="AD60" i="47"/>
  <c r="AE60" i="47" s="1"/>
  <c r="AF60" i="47" s="1"/>
  <c r="AG60" i="47" s="1"/>
  <c r="AH60" i="47" s="1"/>
  <c r="AI60" i="47" s="1"/>
  <c r="AJ60" i="47" s="1"/>
  <c r="AF130" i="47"/>
  <c r="AG130" i="47" s="1"/>
  <c r="AH130" i="47" s="1"/>
  <c r="AI130" i="47" s="1"/>
  <c r="AJ130" i="47" s="1"/>
  <c r="Y95" i="47"/>
  <c r="Y236" i="47" s="1"/>
  <c r="Z236" i="47" s="1"/>
  <c r="AA236" i="47" s="1"/>
  <c r="AB236" i="47" s="1"/>
  <c r="AC236" i="47" s="1"/>
  <c r="AD236" i="47" s="1"/>
  <c r="AE236" i="47" s="1"/>
  <c r="AF236" i="47" s="1"/>
  <c r="AG236" i="47" s="1"/>
  <c r="AH236" i="47" s="1"/>
  <c r="AI236" i="47" s="1"/>
  <c r="AJ236" i="47" s="1"/>
  <c r="V148" i="47"/>
  <c r="AC133" i="47"/>
  <c r="AC273" i="47" s="1"/>
  <c r="AC274" i="47" s="1"/>
  <c r="AD274" i="47" s="1"/>
  <c r="AE274" i="47" s="1"/>
  <c r="T176" i="47"/>
  <c r="U176" i="47" s="1"/>
  <c r="V176" i="47" s="1"/>
  <c r="W176" i="47" s="1"/>
  <c r="X176" i="47" s="1"/>
  <c r="Y176" i="47" s="1"/>
  <c r="Z176" i="47" s="1"/>
  <c r="AA175" i="47" s="1"/>
  <c r="T15" i="47"/>
  <c r="U15" i="47" s="1"/>
  <c r="V15" i="47" s="1"/>
  <c r="W15" i="47" s="1"/>
  <c r="X15" i="47" s="1"/>
  <c r="Y15" i="47" s="1"/>
  <c r="Z15" i="47"/>
  <c r="AA14" i="47" s="1"/>
  <c r="L213" i="47"/>
  <c r="L214" i="47" s="1"/>
  <c r="M52" i="47"/>
  <c r="U190" i="47"/>
  <c r="V189" i="47" s="1"/>
  <c r="K211" i="47"/>
  <c r="K212" i="47" s="1"/>
  <c r="L50" i="47"/>
  <c r="AB185" i="47"/>
  <c r="AB186" i="47" s="1"/>
  <c r="AC138" i="47"/>
  <c r="O170" i="47"/>
  <c r="P169" i="47" s="1"/>
  <c r="O9" i="47"/>
  <c r="T58" i="47"/>
  <c r="U58" i="47" s="1"/>
  <c r="V58" i="47" s="1"/>
  <c r="W58" i="47" s="1"/>
  <c r="X58" i="47" s="1"/>
  <c r="Y58" i="47" s="1"/>
  <c r="Z58" i="47" s="1"/>
  <c r="AA58" i="47" s="1"/>
  <c r="AB58" i="47" s="1"/>
  <c r="AC58" i="47" s="1"/>
  <c r="AD58" i="47" s="1"/>
  <c r="AE58" i="47" s="1"/>
  <c r="AF58" i="47" s="1"/>
  <c r="AG58" i="47" s="1"/>
  <c r="AH58" i="47" s="1"/>
  <c r="AI58" i="47" s="1"/>
  <c r="AJ58" i="47" s="1"/>
  <c r="AD137" i="47" l="1"/>
  <c r="AD277" i="47" s="1"/>
  <c r="AD278" i="47" s="1"/>
  <c r="AE278" i="47" s="1"/>
  <c r="AF278" i="47" s="1"/>
  <c r="AG278" i="47" s="1"/>
  <c r="AH278" i="47" s="1"/>
  <c r="AI278" i="47" s="1"/>
  <c r="AJ278" i="47" s="1"/>
  <c r="Y96" i="47"/>
  <c r="Z96" i="47" s="1"/>
  <c r="AA96" i="47" s="1"/>
  <c r="AB96" i="47" s="1"/>
  <c r="AC96" i="47" s="1"/>
  <c r="AD96" i="47" s="1"/>
  <c r="AE96" i="47" s="1"/>
  <c r="AF96" i="47" s="1"/>
  <c r="AG96" i="47" s="1"/>
  <c r="AH96" i="47" s="1"/>
  <c r="AI96" i="47" s="1"/>
  <c r="AJ96" i="47" s="1"/>
  <c r="V29" i="47"/>
  <c r="W29" i="47" s="1"/>
  <c r="X29" i="47" s="1"/>
  <c r="W147" i="47"/>
  <c r="W288" i="47" s="1"/>
  <c r="X288" i="47" s="1"/>
  <c r="Y288" i="47" s="1"/>
  <c r="Z288" i="47" s="1"/>
  <c r="AA288" i="47" s="1"/>
  <c r="AB288" i="47" s="1"/>
  <c r="AC288" i="47" s="1"/>
  <c r="AD288" i="47" s="1"/>
  <c r="AE288" i="47" s="1"/>
  <c r="AF288" i="47" s="1"/>
  <c r="AG288" i="47" s="1"/>
  <c r="AH288" i="47" s="1"/>
  <c r="AI288" i="47" s="1"/>
  <c r="AJ288" i="47" s="1"/>
  <c r="AC134" i="47"/>
  <c r="AD134" i="47" s="1"/>
  <c r="AE134" i="47" s="1"/>
  <c r="AF133" i="47"/>
  <c r="AF273" i="47" s="1"/>
  <c r="AF274" i="47" s="1"/>
  <c r="AG274" i="47" s="1"/>
  <c r="AH274" i="47" s="1"/>
  <c r="AI274" i="47" s="1"/>
  <c r="AJ274" i="47" s="1"/>
  <c r="AA176" i="47"/>
  <c r="AA15" i="47"/>
  <c r="Y28" i="47"/>
  <c r="Y189" i="47" s="1"/>
  <c r="U177" i="47"/>
  <c r="U178" i="47" s="1"/>
  <c r="V178" i="47" s="1"/>
  <c r="U17" i="47"/>
  <c r="V17" i="47" s="1"/>
  <c r="L211" i="47"/>
  <c r="L212" i="47" s="1"/>
  <c r="M50" i="47"/>
  <c r="V190" i="47"/>
  <c r="W190" i="47" s="1"/>
  <c r="X190" i="47" s="1"/>
  <c r="Y190" i="47" s="1"/>
  <c r="Z190" i="47" s="1"/>
  <c r="AA190" i="47" s="1"/>
  <c r="P8" i="47"/>
  <c r="P9" i="47"/>
  <c r="Q9" i="47" s="1"/>
  <c r="AB25" i="47"/>
  <c r="M213" i="47"/>
  <c r="M214" i="47" s="1"/>
  <c r="N52" i="47"/>
  <c r="AD138" i="47" l="1"/>
  <c r="AE138" i="47" s="1"/>
  <c r="AF138" i="47" s="1"/>
  <c r="AG138" i="47" s="1"/>
  <c r="AH138" i="47" s="1"/>
  <c r="AI138" i="47" s="1"/>
  <c r="AJ138" i="47" s="1"/>
  <c r="AB14" i="47"/>
  <c r="AB175" i="47" s="1"/>
  <c r="AB176" i="47" s="1"/>
  <c r="AC176" i="47" s="1"/>
  <c r="AD176" i="47" s="1"/>
  <c r="AE176" i="47" s="1"/>
  <c r="AF176" i="47" s="1"/>
  <c r="AG176" i="47" s="1"/>
  <c r="AH176" i="47" s="1"/>
  <c r="AI176" i="47" s="1"/>
  <c r="AJ176" i="47" s="1"/>
  <c r="W148" i="47"/>
  <c r="X148" i="47" s="1"/>
  <c r="Y148" i="47" s="1"/>
  <c r="Z148" i="47" s="1"/>
  <c r="AA148" i="47" s="1"/>
  <c r="AB148" i="47" s="1"/>
  <c r="AC148" i="47" s="1"/>
  <c r="AD148" i="47" s="1"/>
  <c r="AE148" i="47" s="1"/>
  <c r="AF148" i="47" s="1"/>
  <c r="AG148" i="47" s="1"/>
  <c r="AH148" i="47" s="1"/>
  <c r="AI148" i="47" s="1"/>
  <c r="AJ148" i="47" s="1"/>
  <c r="AF134" i="47"/>
  <c r="AG134" i="47" s="1"/>
  <c r="AH134" i="47" s="1"/>
  <c r="AI134" i="47" s="1"/>
  <c r="AJ134" i="47" s="1"/>
  <c r="AC186" i="47"/>
  <c r="AD185" i="47" s="1"/>
  <c r="M211" i="47"/>
  <c r="M212" i="47" s="1"/>
  <c r="N50" i="47"/>
  <c r="W178" i="47"/>
  <c r="R8" i="47"/>
  <c r="R169" i="47" s="1"/>
  <c r="Y29" i="47"/>
  <c r="Z29" i="47" s="1"/>
  <c r="AA29" i="47" s="1"/>
  <c r="N213" i="47"/>
  <c r="N214" i="47" s="1"/>
  <c r="O52" i="47"/>
  <c r="P170" i="47"/>
  <c r="Q170" i="47" s="1"/>
  <c r="R170" i="47" s="1"/>
  <c r="S170" i="47" s="1"/>
  <c r="T170" i="47" s="1"/>
  <c r="U170" i="47" s="1"/>
  <c r="V170" i="47" s="1"/>
  <c r="W170" i="47" s="1"/>
  <c r="X170" i="47" s="1"/>
  <c r="AB15" i="47"/>
  <c r="AC15" i="47" s="1"/>
  <c r="AD15" i="47" s="1"/>
  <c r="AE15" i="47" s="1"/>
  <c r="AF15" i="47" s="1"/>
  <c r="AG15" i="47" s="1"/>
  <c r="AH15" i="47" s="1"/>
  <c r="AI15" i="47" s="1"/>
  <c r="AJ15" i="47" s="1"/>
  <c r="X177" i="47" l="1"/>
  <c r="X178" i="47" s="1"/>
  <c r="W17" i="47"/>
  <c r="X17" i="47" s="1"/>
  <c r="Y17" i="47" s="1"/>
  <c r="P172" i="47"/>
  <c r="Q172" i="47" s="1"/>
  <c r="R171" i="47" s="1"/>
  <c r="P11" i="47"/>
  <c r="Q11" i="47" s="1"/>
  <c r="Z16" i="47"/>
  <c r="Z177" i="47" s="1"/>
  <c r="AC25" i="47"/>
  <c r="O213" i="47"/>
  <c r="O214" i="47" s="1"/>
  <c r="P52" i="47"/>
  <c r="N211" i="47"/>
  <c r="N212" i="47" s="1"/>
  <c r="O50" i="47"/>
  <c r="R9" i="47"/>
  <c r="S9" i="47" s="1"/>
  <c r="T9" i="47" s="1"/>
  <c r="U9" i="47" s="1"/>
  <c r="V9" i="47" s="1"/>
  <c r="W9" i="47" s="1"/>
  <c r="X9" i="47" s="1"/>
  <c r="AD24" i="47" l="1"/>
  <c r="Y177" i="47"/>
  <c r="Y178" i="47" s="1"/>
  <c r="Z178" i="47" s="1"/>
  <c r="AA178" i="47" s="1"/>
  <c r="AB177" i="47" s="1"/>
  <c r="O211" i="47"/>
  <c r="O212" i="47" s="1"/>
  <c r="P50" i="47"/>
  <c r="R10" i="47"/>
  <c r="Z17" i="47"/>
  <c r="AA17" i="47" s="1"/>
  <c r="Y8" i="47"/>
  <c r="Y169" i="47" s="1"/>
  <c r="Y170" i="47" s="1"/>
  <c r="P213" i="47"/>
  <c r="P214" i="47" s="1"/>
  <c r="Q52" i="47"/>
  <c r="AB29" i="47"/>
  <c r="AB189" i="47" l="1"/>
  <c r="AB190" i="47" s="1"/>
  <c r="AD186" i="47"/>
  <c r="AE186" i="47" s="1"/>
  <c r="AD25" i="47"/>
  <c r="AE25" i="47" s="1"/>
  <c r="AF24" i="47" s="1"/>
  <c r="AF185" i="47" s="1"/>
  <c r="AF25" i="47"/>
  <c r="AG25" i="47" s="1"/>
  <c r="AH25" i="47" s="1"/>
  <c r="AI25" i="47" s="1"/>
  <c r="AJ25" i="47" s="1"/>
  <c r="AB16" i="47"/>
  <c r="AB178" i="47" s="1"/>
  <c r="P211" i="47"/>
  <c r="P212" i="47" s="1"/>
  <c r="Q212" i="47" s="1"/>
  <c r="R212" i="47" s="1"/>
  <c r="S212" i="47" s="1"/>
  <c r="T212" i="47" s="1"/>
  <c r="U212" i="47" s="1"/>
  <c r="V212" i="47" s="1"/>
  <c r="W212" i="47" s="1"/>
  <c r="X212" i="47" s="1"/>
  <c r="Y212" i="47" s="1"/>
  <c r="Z212" i="47" s="1"/>
  <c r="AA212" i="47" s="1"/>
  <c r="AB212" i="47" s="1"/>
  <c r="AC212" i="47" s="1"/>
  <c r="AD212" i="47" s="1"/>
  <c r="AE212" i="47" s="1"/>
  <c r="AF212" i="47" s="1"/>
  <c r="AG212" i="47" s="1"/>
  <c r="AH212" i="47" s="1"/>
  <c r="AI212" i="47" s="1"/>
  <c r="AJ212" i="47" s="1"/>
  <c r="Q50" i="47"/>
  <c r="R50" i="47" s="1"/>
  <c r="S50" i="47" s="1"/>
  <c r="T50" i="47" s="1"/>
  <c r="U50" i="47" s="1"/>
  <c r="V50" i="47" s="1"/>
  <c r="W50" i="47" s="1"/>
  <c r="X50" i="47" s="1"/>
  <c r="Y50" i="47" s="1"/>
  <c r="Z50" i="47" s="1"/>
  <c r="AA50" i="47" s="1"/>
  <c r="AB50" i="47" s="1"/>
  <c r="Q213" i="47"/>
  <c r="Q214" i="47" s="1"/>
  <c r="R52" i="47"/>
  <c r="R172" i="47"/>
  <c r="S172" i="47" s="1"/>
  <c r="T172" i="47" s="1"/>
  <c r="U172" i="47" s="1"/>
  <c r="V172" i="47" s="1"/>
  <c r="W172" i="47" s="1"/>
  <c r="X172" i="47" s="1"/>
  <c r="Y172" i="47" s="1"/>
  <c r="AC29" i="47"/>
  <c r="AD29" i="47" s="1"/>
  <c r="AE29" i="47" s="1"/>
  <c r="AF29" i="47" s="1"/>
  <c r="AG29" i="47" s="1"/>
  <c r="AH29" i="47" s="1"/>
  <c r="AI29" i="47" s="1"/>
  <c r="AJ29" i="47" s="1"/>
  <c r="Y9" i="47"/>
  <c r="R11" i="47"/>
  <c r="S11" i="47" s="1"/>
  <c r="T11" i="47" s="1"/>
  <c r="U11" i="47" s="1"/>
  <c r="V11" i="47" s="1"/>
  <c r="W11" i="47" s="1"/>
  <c r="X11" i="47" s="1"/>
  <c r="Y11" i="47" s="1"/>
  <c r="AC189" i="47" l="1"/>
  <c r="AC190" i="47" s="1"/>
  <c r="AD190" i="47" s="1"/>
  <c r="AE190" i="47" s="1"/>
  <c r="AF190" i="47" s="1"/>
  <c r="AG190" i="47" s="1"/>
  <c r="AH190" i="47" s="1"/>
  <c r="AI190" i="47" s="1"/>
  <c r="AJ190" i="47" s="1"/>
  <c r="AF186" i="47"/>
  <c r="AG186" i="47" s="1"/>
  <c r="AH186" i="47" s="1"/>
  <c r="AI186" i="47" s="1"/>
  <c r="AJ186" i="47" s="1"/>
  <c r="AC209" i="47"/>
  <c r="AC210" i="47" s="1"/>
  <c r="AD209" i="47" s="1"/>
  <c r="AB17" i="47"/>
  <c r="Z10" i="47"/>
  <c r="Z171" i="47" s="1"/>
  <c r="Z172" i="47" s="1"/>
  <c r="AA172" i="47" s="1"/>
  <c r="AB172" i="47" s="1"/>
  <c r="R174" i="47"/>
  <c r="S173" i="47" s="1"/>
  <c r="R13" i="47"/>
  <c r="Z8" i="47"/>
  <c r="Z169" i="47" s="1"/>
  <c r="Z170" i="47" s="1"/>
  <c r="AA170" i="47" s="1"/>
  <c r="AB170" i="47" s="1"/>
  <c r="Z9" i="47"/>
  <c r="AA9" i="47" s="1"/>
  <c r="AB9" i="47" s="1"/>
  <c r="R213" i="47"/>
  <c r="R214" i="47" s="1"/>
  <c r="S52" i="47"/>
  <c r="S213" i="47" l="1"/>
  <c r="S214" i="47" s="1"/>
  <c r="T52" i="47"/>
  <c r="S12" i="47"/>
  <c r="S174" i="47" s="1"/>
  <c r="S13" i="47"/>
  <c r="AC16" i="47"/>
  <c r="AC177" i="47" s="1"/>
  <c r="AC178" i="47" s="1"/>
  <c r="AD178" i="47" s="1"/>
  <c r="AE178" i="47" s="1"/>
  <c r="AC50" i="47"/>
  <c r="Z11" i="47"/>
  <c r="AA11" i="47" s="1"/>
  <c r="AB11" i="47" s="1"/>
  <c r="AD49" i="47" l="1"/>
  <c r="AD210" i="47" s="1"/>
  <c r="AE210" i="47" s="1"/>
  <c r="AF210" i="47" s="1"/>
  <c r="AG210" i="47" s="1"/>
  <c r="AH210" i="47" s="1"/>
  <c r="AI210" i="47" s="1"/>
  <c r="AJ210" i="47" s="1"/>
  <c r="AC17" i="47"/>
  <c r="AD17" i="47" s="1"/>
  <c r="AE17" i="47" s="1"/>
  <c r="T12" i="47"/>
  <c r="T173" i="47" s="1"/>
  <c r="T174" i="47" s="1"/>
  <c r="U174" i="47" s="1"/>
  <c r="V174" i="47" s="1"/>
  <c r="W174" i="47" s="1"/>
  <c r="X174" i="47" s="1"/>
  <c r="Y174" i="47" s="1"/>
  <c r="Z174" i="47" s="1"/>
  <c r="AF16" i="47"/>
  <c r="AF177" i="47" s="1"/>
  <c r="AF178" i="47" s="1"/>
  <c r="AG178" i="47" s="1"/>
  <c r="AH178" i="47" s="1"/>
  <c r="AI178" i="47" s="1"/>
  <c r="AJ178" i="47" s="1"/>
  <c r="T213" i="47"/>
  <c r="T214" i="47" s="1"/>
  <c r="U52" i="47"/>
  <c r="AD50" i="47" l="1"/>
  <c r="AE50" i="47" s="1"/>
  <c r="AF50" i="47" s="1"/>
  <c r="AG50" i="47" s="1"/>
  <c r="AH50" i="47" s="1"/>
  <c r="AI50" i="47" s="1"/>
  <c r="AJ50" i="47" s="1"/>
  <c r="AF17" i="47"/>
  <c r="AG17" i="47" s="1"/>
  <c r="AH17" i="47" s="1"/>
  <c r="AI17" i="47" s="1"/>
  <c r="AJ17" i="47" s="1"/>
  <c r="AC171" i="47"/>
  <c r="AC172" i="47" s="1"/>
  <c r="AD171" i="47" s="1"/>
  <c r="AD169" i="47" s="1"/>
  <c r="AC11" i="47"/>
  <c r="U213" i="47"/>
  <c r="U214" i="47" s="1"/>
  <c r="V52" i="47"/>
  <c r="T13" i="47"/>
  <c r="U13" i="47" s="1"/>
  <c r="V13" i="47" s="1"/>
  <c r="W13" i="47" s="1"/>
  <c r="X13" i="47" s="1"/>
  <c r="Y13" i="47" s="1"/>
  <c r="Z13" i="47" s="1"/>
  <c r="AD172" i="47" l="1"/>
  <c r="AE172" i="47" s="1"/>
  <c r="AA173" i="47"/>
  <c r="AA174" i="47" s="1"/>
  <c r="AC169" i="47"/>
  <c r="AC170" i="47" s="1"/>
  <c r="AD170" i="47" s="1"/>
  <c r="AE170" i="47" s="1"/>
  <c r="AF169" i="47" s="1"/>
  <c r="AF173" i="47" s="1"/>
  <c r="AC9" i="47"/>
  <c r="AD9" i="47" s="1"/>
  <c r="AE9" i="47" s="1"/>
  <c r="V213" i="47"/>
  <c r="V214" i="47" s="1"/>
  <c r="W52" i="47"/>
  <c r="AD11" i="47" l="1"/>
  <c r="AE11" i="47" s="1"/>
  <c r="AF10" i="47" s="1"/>
  <c r="AA13" i="47"/>
  <c r="AB12" i="47" s="1"/>
  <c r="AB173" i="47" s="1"/>
  <c r="AB174" i="47" s="1"/>
  <c r="AC174" i="47" s="1"/>
  <c r="AD174" i="47" s="1"/>
  <c r="AE174" i="47" s="1"/>
  <c r="W213" i="47"/>
  <c r="W214" i="47" s="1"/>
  <c r="X52" i="47"/>
  <c r="AF8" i="47"/>
  <c r="AF11" i="47" l="1"/>
  <c r="AG11" i="47" s="1"/>
  <c r="AH11" i="47" s="1"/>
  <c r="AI11" i="47" s="1"/>
  <c r="AJ11" i="47" s="1"/>
  <c r="AF171" i="47"/>
  <c r="AF172" i="47" s="1"/>
  <c r="AG172" i="47" s="1"/>
  <c r="AH172" i="47" s="1"/>
  <c r="AI172" i="47" s="1"/>
  <c r="AJ172" i="47" s="1"/>
  <c r="AF174" i="47"/>
  <c r="AG173" i="47" s="1"/>
  <c r="AB13" i="47"/>
  <c r="AC13" i="47" s="1"/>
  <c r="AD13" i="47" s="1"/>
  <c r="AE13" i="47" s="1"/>
  <c r="AF170" i="47"/>
  <c r="AG170" i="47" s="1"/>
  <c r="AH170" i="47" s="1"/>
  <c r="AI170" i="47" s="1"/>
  <c r="AJ170" i="47" s="1"/>
  <c r="X213" i="47"/>
  <c r="X214" i="47" s="1"/>
  <c r="Y52" i="47"/>
  <c r="AF9" i="47"/>
  <c r="AG9" i="47" s="1"/>
  <c r="AH9" i="47" s="1"/>
  <c r="AI9" i="47" s="1"/>
  <c r="AJ9" i="47" s="1"/>
  <c r="AF13" i="47" l="1"/>
  <c r="AG12" i="47" s="1"/>
  <c r="AG174" i="47" s="1"/>
  <c r="AH174" i="47" s="1"/>
  <c r="AI174" i="47" s="1"/>
  <c r="AJ174" i="47" s="1"/>
  <c r="Y213" i="47"/>
  <c r="Y214" i="47" s="1"/>
  <c r="Z52" i="47"/>
  <c r="AG13" i="47" l="1"/>
  <c r="AH13" i="47" s="1"/>
  <c r="AI13" i="47" s="1"/>
  <c r="AJ13" i="47" s="1"/>
  <c r="Z213" i="47"/>
  <c r="Z214" i="47" s="1"/>
  <c r="AA52" i="47"/>
  <c r="AA213" i="47" l="1"/>
  <c r="AA214" i="47" s="1"/>
  <c r="AB52" i="47"/>
  <c r="AB213" i="47" l="1"/>
  <c r="AB214" i="47" s="1"/>
  <c r="AC52" i="47"/>
  <c r="AC213" i="47" l="1"/>
  <c r="AC214" i="47" s="1"/>
  <c r="AD52" i="47"/>
  <c r="AD213" i="47" l="1"/>
  <c r="AD214" i="47" s="1"/>
  <c r="AE52" i="47"/>
  <c r="AE213" i="47" l="1"/>
  <c r="AE214" i="47" s="1"/>
  <c r="AF52" i="47"/>
  <c r="AF213" i="47" l="1"/>
  <c r="AF214" i="47" s="1"/>
  <c r="AG52" i="47"/>
  <c r="AG213" i="47" l="1"/>
  <c r="AG214" i="47" s="1"/>
  <c r="AH52" i="47"/>
  <c r="AH213" i="47" l="1"/>
  <c r="AH214" i="47" s="1"/>
  <c r="AI52" i="47"/>
  <c r="AI213" i="47" l="1"/>
  <c r="AI214" i="47" s="1"/>
  <c r="AJ52" i="47"/>
  <c r="AJ213" i="47" s="1"/>
  <c r="AJ214" i="47" l="1"/>
  <c r="F14" i="47" l="1"/>
  <c r="F137" i="47" l="1"/>
  <c r="J313" i="48" l="1"/>
  <c r="I323" i="48"/>
  <c r="I325" i="48" s="1"/>
  <c r="J323" i="48" l="1"/>
  <c r="J325" i="48" s="1"/>
  <c r="K323" i="48"/>
  <c r="K325" i="48" s="1"/>
  <c r="K313" i="48" l="1"/>
  <c r="U313" i="48" l="1"/>
  <c r="M313" i="48"/>
  <c r="L323" i="48"/>
  <c r="L325" i="48" s="1"/>
  <c r="L313" i="48"/>
  <c r="M323" i="48"/>
  <c r="M325" i="48" s="1"/>
  <c r="V313" i="48" l="1"/>
  <c r="O323" i="48" l="1"/>
  <c r="O325" i="48" s="1"/>
  <c r="Z313" i="48" l="1"/>
  <c r="N323" i="48"/>
  <c r="N325" i="48" s="1"/>
  <c r="N313" i="48" l="1"/>
  <c r="U323" i="48"/>
  <c r="U325" i="48" s="1"/>
  <c r="F135" i="47"/>
  <c r="F133" i="47"/>
  <c r="F131" i="47"/>
  <c r="F129" i="47"/>
  <c r="P323" i="48" l="1"/>
  <c r="P325" i="48" s="1"/>
  <c r="P313" i="48"/>
  <c r="W313" i="48"/>
  <c r="V323" i="48"/>
  <c r="V325" i="48" s="1"/>
  <c r="I315" i="47"/>
  <c r="J315" i="47"/>
  <c r="P315" i="47"/>
  <c r="Q315" i="47"/>
  <c r="W315" i="47"/>
  <c r="X315" i="47"/>
  <c r="AD315" i="47"/>
  <c r="AE315" i="47"/>
  <c r="AI315" i="47"/>
  <c r="AJ315" i="47"/>
  <c r="G313" i="47"/>
  <c r="H313" i="47"/>
  <c r="I313" i="47"/>
  <c r="J313" i="47"/>
  <c r="P313" i="47"/>
  <c r="Q313" i="47"/>
  <c r="W313" i="47"/>
  <c r="X313" i="47"/>
  <c r="AD313" i="47"/>
  <c r="AE313" i="47"/>
  <c r="AI313" i="47"/>
  <c r="AJ313" i="47"/>
  <c r="F77" i="47"/>
  <c r="F233" i="47" s="1"/>
  <c r="F71" i="47"/>
  <c r="F231" i="47" s="1"/>
  <c r="F69" i="47"/>
  <c r="F229" i="47" s="1"/>
  <c r="F67" i="47"/>
  <c r="F65" i="47"/>
  <c r="X313" i="48" l="1"/>
  <c r="W323" i="48"/>
  <c r="W325" i="48" s="1"/>
  <c r="S323" i="48"/>
  <c r="S325" i="48" s="1"/>
  <c r="F129" i="46"/>
  <c r="F24" i="46"/>
  <c r="T323" i="48" l="1"/>
  <c r="T325" i="48" s="1"/>
  <c r="X323" i="48"/>
  <c r="X325" i="48" s="1"/>
  <c r="L313" i="47"/>
  <c r="K313" i="47"/>
  <c r="Y323" i="48" l="1"/>
  <c r="Y325" i="48" s="1"/>
  <c r="T313" i="48"/>
  <c r="M313" i="47"/>
  <c r="Q323" i="48" l="1"/>
  <c r="Q325" i="48" s="1"/>
  <c r="Q313" i="48"/>
  <c r="Z323" i="48"/>
  <c r="Z325" i="48" s="1"/>
  <c r="N313" i="47"/>
  <c r="R323" i="48" l="1"/>
  <c r="R325" i="48" s="1"/>
  <c r="AA323" i="48"/>
  <c r="AA325" i="48" s="1"/>
  <c r="O313" i="47"/>
  <c r="AA313" i="48" l="1"/>
  <c r="R313" i="48"/>
  <c r="AB323" i="48"/>
  <c r="AB325" i="48" s="1"/>
  <c r="V313" i="47"/>
  <c r="V135" i="46"/>
  <c r="W133" i="46"/>
  <c r="V133" i="46"/>
  <c r="F135" i="46"/>
  <c r="F133" i="46"/>
  <c r="F131" i="46"/>
  <c r="S313" i="48" l="1"/>
  <c r="AB313" i="48"/>
  <c r="AC323" i="48"/>
  <c r="AC325" i="48" s="1"/>
  <c r="Y313" i="47"/>
  <c r="U313" i="47"/>
  <c r="R313" i="47"/>
  <c r="AD323" i="48" l="1"/>
  <c r="AD325" i="48" s="1"/>
  <c r="Z313" i="47"/>
  <c r="AD313" i="48" l="1"/>
  <c r="AE313" i="48"/>
  <c r="AE323" i="48"/>
  <c r="AE325" i="48" s="1"/>
  <c r="S313" i="47"/>
  <c r="F127" i="50"/>
  <c r="F267" i="50" s="1"/>
  <c r="F115" i="50"/>
  <c r="F255" i="50" s="1"/>
  <c r="F113" i="50"/>
  <c r="F253" i="50" s="1"/>
  <c r="D339" i="50"/>
  <c r="AL326" i="50"/>
  <c r="AK323" i="50"/>
  <c r="S321" i="50"/>
  <c r="A317" i="50"/>
  <c r="AN313" i="50"/>
  <c r="AJ313" i="50"/>
  <c r="AI313" i="50"/>
  <c r="AH313" i="50"/>
  <c r="AD313" i="50"/>
  <c r="H313" i="50"/>
  <c r="G313" i="50"/>
  <c r="G314" i="50" s="1"/>
  <c r="H312" i="50"/>
  <c r="I312" i="50" s="1"/>
  <c r="J312" i="50" s="1"/>
  <c r="K312" i="50" s="1"/>
  <c r="L312" i="50" s="1"/>
  <c r="M312" i="50" s="1"/>
  <c r="N312" i="50" s="1"/>
  <c r="O312" i="50" s="1"/>
  <c r="P312" i="50" s="1"/>
  <c r="Q312" i="50" s="1"/>
  <c r="R312" i="50" s="1"/>
  <c r="S312" i="50" s="1"/>
  <c r="T312" i="50" s="1"/>
  <c r="U312" i="50" s="1"/>
  <c r="V312" i="50" s="1"/>
  <c r="W312" i="50" s="1"/>
  <c r="X312" i="50" s="1"/>
  <c r="Y312" i="50" s="1"/>
  <c r="Z312" i="50" s="1"/>
  <c r="AA312" i="50" s="1"/>
  <c r="AB312" i="50" s="1"/>
  <c r="AC312" i="50" s="1"/>
  <c r="AD312" i="50" s="1"/>
  <c r="AE312" i="50" s="1"/>
  <c r="AF312" i="50" s="1"/>
  <c r="AG312" i="50" s="1"/>
  <c r="AH312" i="50" s="1"/>
  <c r="AI312" i="50" s="1"/>
  <c r="AJ312" i="50" s="1"/>
  <c r="AK312" i="50" s="1"/>
  <c r="AL311" i="50" s="1"/>
  <c r="G312" i="50"/>
  <c r="H310" i="50"/>
  <c r="I310" i="50" s="1"/>
  <c r="J310" i="50" s="1"/>
  <c r="K310" i="50" s="1"/>
  <c r="L310" i="50" s="1"/>
  <c r="M310" i="50" s="1"/>
  <c r="N310" i="50" s="1"/>
  <c r="O310" i="50" s="1"/>
  <c r="P310" i="50" s="1"/>
  <c r="Q310" i="50" s="1"/>
  <c r="R310" i="50" s="1"/>
  <c r="S310" i="50" s="1"/>
  <c r="T310" i="50" s="1"/>
  <c r="U310" i="50" s="1"/>
  <c r="V310" i="50" s="1"/>
  <c r="W310" i="50" s="1"/>
  <c r="X310" i="50" s="1"/>
  <c r="Y310" i="50" s="1"/>
  <c r="Z310" i="50" s="1"/>
  <c r="AA310" i="50" s="1"/>
  <c r="AB310" i="50" s="1"/>
  <c r="AC310" i="50" s="1"/>
  <c r="AD310" i="50" s="1"/>
  <c r="AE310" i="50" s="1"/>
  <c r="AF310" i="50" s="1"/>
  <c r="AG310" i="50" s="1"/>
  <c r="AH310" i="50" s="1"/>
  <c r="AI310" i="50" s="1"/>
  <c r="AJ310" i="50" s="1"/>
  <c r="AK310" i="50" s="1"/>
  <c r="G310" i="50"/>
  <c r="AL309" i="50"/>
  <c r="AP308" i="50"/>
  <c r="G308" i="50"/>
  <c r="AK307" i="50"/>
  <c r="AJ307" i="50"/>
  <c r="AI307" i="50"/>
  <c r="AH307" i="50"/>
  <c r="AG307" i="50"/>
  <c r="AF307" i="50"/>
  <c r="AE307" i="50"/>
  <c r="AD307" i="50"/>
  <c r="AC307" i="50"/>
  <c r="AB307" i="50"/>
  <c r="AA307" i="50"/>
  <c r="Z307" i="50"/>
  <c r="Y307" i="50"/>
  <c r="X307" i="50"/>
  <c r="W307" i="50"/>
  <c r="V307" i="50"/>
  <c r="U307" i="50"/>
  <c r="T307" i="50"/>
  <c r="S307" i="50"/>
  <c r="R307" i="50"/>
  <c r="Q307" i="50"/>
  <c r="P307" i="50"/>
  <c r="O307" i="50"/>
  <c r="N307" i="50"/>
  <c r="M307" i="50"/>
  <c r="L307" i="50"/>
  <c r="K307" i="50"/>
  <c r="J307" i="50"/>
  <c r="I307" i="50"/>
  <c r="H307" i="50"/>
  <c r="G307" i="50"/>
  <c r="F307" i="50"/>
  <c r="AP306" i="50"/>
  <c r="AO306" i="50"/>
  <c r="M306" i="50"/>
  <c r="N306" i="50" s="1"/>
  <c r="O306" i="50" s="1"/>
  <c r="H306" i="50"/>
  <c r="I306" i="50" s="1"/>
  <c r="J306" i="50" s="1"/>
  <c r="K306" i="50" s="1"/>
  <c r="L306" i="50" s="1"/>
  <c r="G306" i="50"/>
  <c r="AK305" i="50"/>
  <c r="AJ305" i="50"/>
  <c r="AI305" i="50"/>
  <c r="AH305" i="50"/>
  <c r="AG305" i="50"/>
  <c r="AF305" i="50"/>
  <c r="AE305" i="50"/>
  <c r="AD305" i="50"/>
  <c r="AC305" i="50"/>
  <c r="AB305" i="50"/>
  <c r="AA305" i="50"/>
  <c r="Z305" i="50"/>
  <c r="Y305" i="50"/>
  <c r="X305" i="50"/>
  <c r="W305" i="50"/>
  <c r="V305" i="50"/>
  <c r="U305" i="50"/>
  <c r="T305" i="50"/>
  <c r="S305" i="50"/>
  <c r="R305" i="50"/>
  <c r="Q305" i="50"/>
  <c r="P305" i="50"/>
  <c r="O305" i="50"/>
  <c r="N305" i="50"/>
  <c r="M305" i="50"/>
  <c r="L305" i="50"/>
  <c r="K305" i="50"/>
  <c r="J305" i="50"/>
  <c r="I305" i="50"/>
  <c r="H305" i="50"/>
  <c r="G305" i="50"/>
  <c r="F305" i="50"/>
  <c r="AK303" i="50"/>
  <c r="AJ303" i="50"/>
  <c r="AI303" i="50"/>
  <c r="AH303" i="50"/>
  <c r="AG303" i="50"/>
  <c r="AF303" i="50"/>
  <c r="AE303" i="50"/>
  <c r="AD303" i="50"/>
  <c r="AC303" i="50"/>
  <c r="AB303" i="50"/>
  <c r="AA303" i="50"/>
  <c r="Z303" i="50"/>
  <c r="Y303" i="50"/>
  <c r="X303" i="50"/>
  <c r="W303" i="50"/>
  <c r="V303" i="50"/>
  <c r="U303" i="50"/>
  <c r="T303" i="50"/>
  <c r="S303" i="50"/>
  <c r="R303" i="50"/>
  <c r="Q303" i="50"/>
  <c r="P303" i="50"/>
  <c r="O303" i="50"/>
  <c r="N303" i="50"/>
  <c r="M303" i="50"/>
  <c r="L303" i="50"/>
  <c r="K303" i="50"/>
  <c r="J303" i="50"/>
  <c r="I303" i="50"/>
  <c r="H303" i="50"/>
  <c r="G303" i="50"/>
  <c r="G304" i="50" s="1"/>
  <c r="H304" i="50" s="1"/>
  <c r="I304" i="50" s="1"/>
  <c r="J304" i="50" s="1"/>
  <c r="K304" i="50" s="1"/>
  <c r="L304" i="50" s="1"/>
  <c r="M304" i="50" s="1"/>
  <c r="N304" i="50" s="1"/>
  <c r="O304" i="50" s="1"/>
  <c r="F303" i="50"/>
  <c r="R302" i="50"/>
  <c r="S302" i="50" s="1"/>
  <c r="T302" i="50" s="1"/>
  <c r="U302" i="50" s="1"/>
  <c r="V302" i="50" s="1"/>
  <c r="W302" i="50" s="1"/>
  <c r="X302" i="50" s="1"/>
  <c r="Y302" i="50" s="1"/>
  <c r="Z302" i="50" s="1"/>
  <c r="AA302" i="50" s="1"/>
  <c r="AB302" i="50" s="1"/>
  <c r="AC302" i="50" s="1"/>
  <c r="AD302" i="50" s="1"/>
  <c r="AE302" i="50" s="1"/>
  <c r="AF302" i="50" s="1"/>
  <c r="AG302" i="50" s="1"/>
  <c r="AH302" i="50" s="1"/>
  <c r="AI302" i="50" s="1"/>
  <c r="AJ302" i="50" s="1"/>
  <c r="G302" i="50"/>
  <c r="H302" i="50" s="1"/>
  <c r="I302" i="50" s="1"/>
  <c r="J302" i="50" s="1"/>
  <c r="K302" i="50" s="1"/>
  <c r="L302" i="50" s="1"/>
  <c r="M302" i="50" s="1"/>
  <c r="N302" i="50" s="1"/>
  <c r="O302" i="50" s="1"/>
  <c r="P302" i="50" s="1"/>
  <c r="Q302" i="50" s="1"/>
  <c r="G301" i="50"/>
  <c r="L300" i="50"/>
  <c r="M300" i="50" s="1"/>
  <c r="N300" i="50" s="1"/>
  <c r="O300" i="50" s="1"/>
  <c r="P300" i="50" s="1"/>
  <c r="Q300" i="50" s="1"/>
  <c r="R300" i="50" s="1"/>
  <c r="S300" i="50" s="1"/>
  <c r="T300" i="50" s="1"/>
  <c r="U300" i="50" s="1"/>
  <c r="V300" i="50" s="1"/>
  <c r="W300" i="50" s="1"/>
  <c r="X300" i="50" s="1"/>
  <c r="Y300" i="50" s="1"/>
  <c r="Z300" i="50" s="1"/>
  <c r="AA300" i="50" s="1"/>
  <c r="AB300" i="50" s="1"/>
  <c r="AC300" i="50" s="1"/>
  <c r="AD300" i="50" s="1"/>
  <c r="AE300" i="50" s="1"/>
  <c r="AF300" i="50" s="1"/>
  <c r="AG300" i="50" s="1"/>
  <c r="AH300" i="50" s="1"/>
  <c r="AI300" i="50" s="1"/>
  <c r="AJ300" i="50" s="1"/>
  <c r="H300" i="50"/>
  <c r="I300" i="50" s="1"/>
  <c r="J300" i="50" s="1"/>
  <c r="K300" i="50" s="1"/>
  <c r="G300" i="50"/>
  <c r="H298" i="50"/>
  <c r="I298" i="50" s="1"/>
  <c r="J298" i="50" s="1"/>
  <c r="K298" i="50" s="1"/>
  <c r="L298" i="50" s="1"/>
  <c r="M298" i="50" s="1"/>
  <c r="N298" i="50" s="1"/>
  <c r="O298" i="50" s="1"/>
  <c r="P298" i="50" s="1"/>
  <c r="Q298" i="50" s="1"/>
  <c r="R298" i="50" s="1"/>
  <c r="S298" i="50" s="1"/>
  <c r="T298" i="50" s="1"/>
  <c r="U298" i="50" s="1"/>
  <c r="V298" i="50" s="1"/>
  <c r="W298" i="50" s="1"/>
  <c r="X298" i="50" s="1"/>
  <c r="Y298" i="50" s="1"/>
  <c r="Z298" i="50" s="1"/>
  <c r="AA298" i="50" s="1"/>
  <c r="AB298" i="50" s="1"/>
  <c r="AC298" i="50" s="1"/>
  <c r="AD298" i="50" s="1"/>
  <c r="AE298" i="50" s="1"/>
  <c r="AF298" i="50" s="1"/>
  <c r="AG298" i="50" s="1"/>
  <c r="AH298" i="50" s="1"/>
  <c r="AI298" i="50" s="1"/>
  <c r="AJ298" i="50" s="1"/>
  <c r="G298" i="50"/>
  <c r="AP297" i="50"/>
  <c r="AO297" i="50"/>
  <c r="AM297" i="50"/>
  <c r="AL297" i="50"/>
  <c r="L296" i="50"/>
  <c r="M296" i="50" s="1"/>
  <c r="N296" i="50" s="1"/>
  <c r="O296" i="50" s="1"/>
  <c r="P296" i="50" s="1"/>
  <c r="Q296" i="50" s="1"/>
  <c r="R296" i="50" s="1"/>
  <c r="S296" i="50" s="1"/>
  <c r="T296" i="50" s="1"/>
  <c r="U296" i="50" s="1"/>
  <c r="V296" i="50" s="1"/>
  <c r="W296" i="50" s="1"/>
  <c r="X296" i="50" s="1"/>
  <c r="Y296" i="50" s="1"/>
  <c r="Z296" i="50" s="1"/>
  <c r="AA296" i="50" s="1"/>
  <c r="AB296" i="50" s="1"/>
  <c r="AC296" i="50" s="1"/>
  <c r="AD296" i="50" s="1"/>
  <c r="AE296" i="50" s="1"/>
  <c r="AF296" i="50" s="1"/>
  <c r="AG296" i="50" s="1"/>
  <c r="AH296" i="50" s="1"/>
  <c r="AI296" i="50" s="1"/>
  <c r="AJ296" i="50" s="1"/>
  <c r="H296" i="50"/>
  <c r="I296" i="50" s="1"/>
  <c r="J296" i="50" s="1"/>
  <c r="K296" i="50" s="1"/>
  <c r="G296" i="50"/>
  <c r="AL295" i="50"/>
  <c r="AO295" i="50" s="1"/>
  <c r="H294" i="50"/>
  <c r="I294" i="50" s="1"/>
  <c r="J294" i="50" s="1"/>
  <c r="K294" i="50" s="1"/>
  <c r="L294" i="50" s="1"/>
  <c r="M294" i="50" s="1"/>
  <c r="N294" i="50" s="1"/>
  <c r="O294" i="50" s="1"/>
  <c r="P294" i="50" s="1"/>
  <c r="Q294" i="50" s="1"/>
  <c r="R294" i="50" s="1"/>
  <c r="S294" i="50" s="1"/>
  <c r="T294" i="50" s="1"/>
  <c r="U294" i="50" s="1"/>
  <c r="V294" i="50" s="1"/>
  <c r="W294" i="50" s="1"/>
  <c r="X294" i="50" s="1"/>
  <c r="Y294" i="50" s="1"/>
  <c r="Z294" i="50" s="1"/>
  <c r="AA294" i="50" s="1"/>
  <c r="AB294" i="50" s="1"/>
  <c r="AC294" i="50" s="1"/>
  <c r="AD294" i="50" s="1"/>
  <c r="AE294" i="50" s="1"/>
  <c r="AF294" i="50" s="1"/>
  <c r="AG294" i="50" s="1"/>
  <c r="AH294" i="50" s="1"/>
  <c r="AI294" i="50" s="1"/>
  <c r="AJ294" i="50" s="1"/>
  <c r="G294" i="50"/>
  <c r="AP293" i="50"/>
  <c r="AO293" i="50"/>
  <c r="AM293" i="50"/>
  <c r="AL293" i="50"/>
  <c r="AK291" i="50"/>
  <c r="AJ291" i="50"/>
  <c r="AI291" i="50"/>
  <c r="AH291" i="50"/>
  <c r="AG291" i="50"/>
  <c r="AF291" i="50"/>
  <c r="AE291" i="50"/>
  <c r="AD291" i="50"/>
  <c r="AC291" i="50"/>
  <c r="AB291" i="50"/>
  <c r="AA291" i="50"/>
  <c r="Z291" i="50"/>
  <c r="Y291" i="50"/>
  <c r="X291" i="50"/>
  <c r="W291" i="50"/>
  <c r="V291" i="50"/>
  <c r="U291" i="50"/>
  <c r="T291" i="50"/>
  <c r="S291" i="50"/>
  <c r="R291" i="50"/>
  <c r="Q291" i="50"/>
  <c r="P291" i="50"/>
  <c r="O291" i="50"/>
  <c r="N291" i="50"/>
  <c r="M291" i="50"/>
  <c r="L291" i="50"/>
  <c r="K291" i="50"/>
  <c r="J291" i="50"/>
  <c r="I291" i="50"/>
  <c r="H291" i="50"/>
  <c r="G291" i="50"/>
  <c r="G292" i="50" s="1"/>
  <c r="AK289" i="50"/>
  <c r="AJ289" i="50"/>
  <c r="AI289" i="50"/>
  <c r="AH289" i="50"/>
  <c r="AG289" i="50"/>
  <c r="AF289" i="50"/>
  <c r="AE289" i="50"/>
  <c r="AD289" i="50"/>
  <c r="AC289" i="50"/>
  <c r="AB289" i="50"/>
  <c r="AA289" i="50"/>
  <c r="Z289" i="50"/>
  <c r="Y289" i="50"/>
  <c r="X289" i="50"/>
  <c r="W289" i="50"/>
  <c r="V289" i="50"/>
  <c r="R289" i="50"/>
  <c r="N289" i="50"/>
  <c r="M289" i="50"/>
  <c r="L289" i="50"/>
  <c r="K289" i="50"/>
  <c r="J289" i="50"/>
  <c r="I289" i="50"/>
  <c r="H289" i="50"/>
  <c r="G289" i="50"/>
  <c r="G290" i="50" s="1"/>
  <c r="H290" i="50" s="1"/>
  <c r="AK287" i="50"/>
  <c r="AJ287" i="50"/>
  <c r="AI287" i="50"/>
  <c r="AH287" i="50"/>
  <c r="AG287" i="50"/>
  <c r="AF287" i="50"/>
  <c r="AE287" i="50"/>
  <c r="AD287" i="50"/>
  <c r="AC287" i="50"/>
  <c r="AB287" i="50"/>
  <c r="AA287" i="50"/>
  <c r="Z287" i="50"/>
  <c r="Y287" i="50"/>
  <c r="X287" i="50"/>
  <c r="W287" i="50"/>
  <c r="V287" i="50"/>
  <c r="U287" i="50"/>
  <c r="T287" i="50"/>
  <c r="R287" i="50"/>
  <c r="P287" i="50"/>
  <c r="N287" i="50"/>
  <c r="M287" i="50"/>
  <c r="L287" i="50"/>
  <c r="K287" i="50"/>
  <c r="J287" i="50"/>
  <c r="I287" i="50"/>
  <c r="H287" i="50"/>
  <c r="G287" i="50"/>
  <c r="G288" i="50" s="1"/>
  <c r="H288" i="50" s="1"/>
  <c r="AK285" i="50"/>
  <c r="AJ285" i="50"/>
  <c r="AI285" i="50"/>
  <c r="AH285" i="50"/>
  <c r="AG285" i="50"/>
  <c r="AF285" i="50"/>
  <c r="AD285" i="50"/>
  <c r="AC285" i="50"/>
  <c r="AB285" i="50"/>
  <c r="AA285" i="50"/>
  <c r="Z285" i="50"/>
  <c r="Y285" i="50"/>
  <c r="X285" i="50"/>
  <c r="W285" i="50"/>
  <c r="V285" i="50"/>
  <c r="U285" i="50"/>
  <c r="P285" i="50"/>
  <c r="N285" i="50"/>
  <c r="M285" i="50"/>
  <c r="L285" i="50"/>
  <c r="K285" i="50"/>
  <c r="J285" i="50"/>
  <c r="I285" i="50"/>
  <c r="H285" i="50"/>
  <c r="G285" i="50"/>
  <c r="G286" i="50" s="1"/>
  <c r="AK283" i="50"/>
  <c r="AJ283" i="50"/>
  <c r="AI283" i="50"/>
  <c r="AH283" i="50"/>
  <c r="AG283" i="50"/>
  <c r="AF283" i="50"/>
  <c r="AD283" i="50"/>
  <c r="AC283" i="50"/>
  <c r="AB283" i="50"/>
  <c r="AA283" i="50"/>
  <c r="Z283" i="50"/>
  <c r="Y283" i="50"/>
  <c r="X283" i="50"/>
  <c r="W283" i="50"/>
  <c r="V283" i="50"/>
  <c r="U283" i="50"/>
  <c r="P283" i="50"/>
  <c r="O283" i="50"/>
  <c r="M283" i="50"/>
  <c r="L283" i="50"/>
  <c r="K283" i="50"/>
  <c r="J283" i="50"/>
  <c r="I283" i="50"/>
  <c r="H283" i="50"/>
  <c r="G283" i="50"/>
  <c r="G284" i="50" s="1"/>
  <c r="AK281" i="50"/>
  <c r="AJ281" i="50"/>
  <c r="AI281" i="50"/>
  <c r="AH281" i="50"/>
  <c r="AG281" i="50"/>
  <c r="AF281" i="50"/>
  <c r="AE281" i="50"/>
  <c r="AD281" i="50"/>
  <c r="AC281" i="50"/>
  <c r="AB281" i="50"/>
  <c r="AA281" i="50"/>
  <c r="Z281" i="50"/>
  <c r="Y281" i="50"/>
  <c r="X281" i="50"/>
  <c r="W281" i="50"/>
  <c r="V281" i="50"/>
  <c r="U281" i="50"/>
  <c r="T281" i="50"/>
  <c r="S281" i="50"/>
  <c r="R281" i="50"/>
  <c r="Q281" i="50"/>
  <c r="P281" i="50"/>
  <c r="O281" i="50"/>
  <c r="N281" i="50"/>
  <c r="M281" i="50"/>
  <c r="L281" i="50"/>
  <c r="K281" i="50"/>
  <c r="J281" i="50"/>
  <c r="I281" i="50"/>
  <c r="H281" i="50"/>
  <c r="G281" i="50"/>
  <c r="G282" i="50" s="1"/>
  <c r="H282" i="50" s="1"/>
  <c r="I282" i="50" s="1"/>
  <c r="J282" i="50" s="1"/>
  <c r="K282" i="50" s="1"/>
  <c r="L282" i="50" s="1"/>
  <c r="M282" i="50" s="1"/>
  <c r="AK279" i="50"/>
  <c r="AJ279" i="50"/>
  <c r="AI279" i="50"/>
  <c r="AH279" i="50"/>
  <c r="AG279" i="50"/>
  <c r="AF279" i="50"/>
  <c r="AE279" i="50"/>
  <c r="AD279" i="50"/>
  <c r="AC279" i="50"/>
  <c r="AB279" i="50"/>
  <c r="AA279" i="50"/>
  <c r="Z279" i="50"/>
  <c r="Y279" i="50"/>
  <c r="X279" i="50"/>
  <c r="W279" i="50"/>
  <c r="V279" i="50"/>
  <c r="U279" i="50"/>
  <c r="R279" i="50"/>
  <c r="N279" i="50"/>
  <c r="M279" i="50"/>
  <c r="L279" i="50"/>
  <c r="K279" i="50"/>
  <c r="J279" i="50"/>
  <c r="I279" i="50"/>
  <c r="H279" i="50"/>
  <c r="G279" i="50"/>
  <c r="G280" i="50" s="1"/>
  <c r="AK277" i="50"/>
  <c r="AJ277" i="50"/>
  <c r="AI277" i="50"/>
  <c r="AH277" i="50"/>
  <c r="AG277" i="50"/>
  <c r="AF277" i="50"/>
  <c r="AD277" i="50"/>
  <c r="AC277" i="50"/>
  <c r="AB277" i="50"/>
  <c r="AA277" i="50"/>
  <c r="Z277" i="50"/>
  <c r="Y277" i="50"/>
  <c r="X277" i="50"/>
  <c r="W277" i="50"/>
  <c r="V277" i="50"/>
  <c r="U277" i="50"/>
  <c r="T277" i="50"/>
  <c r="R277" i="50"/>
  <c r="N277" i="50"/>
  <c r="M277" i="50"/>
  <c r="L277" i="50"/>
  <c r="K277" i="50"/>
  <c r="J277" i="50"/>
  <c r="I277" i="50"/>
  <c r="H277" i="50"/>
  <c r="G277" i="50"/>
  <c r="G278" i="50" s="1"/>
  <c r="AK275" i="50"/>
  <c r="AJ275" i="50"/>
  <c r="AI275" i="50"/>
  <c r="AH275" i="50"/>
  <c r="AG275" i="50"/>
  <c r="AF275" i="50"/>
  <c r="AE275" i="50"/>
  <c r="AD275" i="50"/>
  <c r="AC275" i="50"/>
  <c r="AB275" i="50"/>
  <c r="AA275" i="50"/>
  <c r="Z275" i="50"/>
  <c r="Y275" i="50"/>
  <c r="X275" i="50"/>
  <c r="W275" i="50"/>
  <c r="V275" i="50"/>
  <c r="U275" i="50"/>
  <c r="T275" i="50"/>
  <c r="R275" i="50"/>
  <c r="P275" i="50"/>
  <c r="N275" i="50"/>
  <c r="M275" i="50"/>
  <c r="L275" i="50"/>
  <c r="K275" i="50"/>
  <c r="J275" i="50"/>
  <c r="I275" i="50"/>
  <c r="H275" i="50"/>
  <c r="G275" i="50"/>
  <c r="G276" i="50" s="1"/>
  <c r="AK273" i="50"/>
  <c r="AJ273" i="50"/>
  <c r="AI273" i="50"/>
  <c r="AH273" i="50"/>
  <c r="AG273" i="50"/>
  <c r="AF273" i="50"/>
  <c r="AD273" i="50"/>
  <c r="AC273" i="50"/>
  <c r="AB273" i="50"/>
  <c r="AA273" i="50"/>
  <c r="Z273" i="50"/>
  <c r="Y273" i="50"/>
  <c r="X273" i="50"/>
  <c r="W273" i="50"/>
  <c r="V273" i="50"/>
  <c r="U273" i="50"/>
  <c r="P273" i="50"/>
  <c r="M273" i="50"/>
  <c r="L273" i="50"/>
  <c r="K273" i="50"/>
  <c r="J273" i="50"/>
  <c r="I273" i="50"/>
  <c r="H273" i="50"/>
  <c r="G273" i="50"/>
  <c r="G274" i="50" s="1"/>
  <c r="AK271" i="50"/>
  <c r="AJ271" i="50"/>
  <c r="AI271" i="50"/>
  <c r="AH271" i="50"/>
  <c r="AG271" i="50"/>
  <c r="AF271" i="50"/>
  <c r="AD271" i="50"/>
  <c r="AC271" i="50"/>
  <c r="AB271" i="50"/>
  <c r="AA271" i="50"/>
  <c r="Z271" i="50"/>
  <c r="Y271" i="50"/>
  <c r="X271" i="50"/>
  <c r="W271" i="50"/>
  <c r="V271" i="50"/>
  <c r="U271" i="50"/>
  <c r="P271" i="50"/>
  <c r="O271" i="50"/>
  <c r="M271" i="50"/>
  <c r="L271" i="50"/>
  <c r="K271" i="50"/>
  <c r="J271" i="50"/>
  <c r="I271" i="50"/>
  <c r="H271" i="50"/>
  <c r="G271" i="50"/>
  <c r="G272" i="50" s="1"/>
  <c r="AK269" i="50"/>
  <c r="AJ269" i="50"/>
  <c r="AI269" i="50"/>
  <c r="AH269" i="50"/>
  <c r="AG269" i="50"/>
  <c r="AF269" i="50"/>
  <c r="AD269" i="50"/>
  <c r="AC269" i="50"/>
  <c r="AB269" i="50"/>
  <c r="AA269" i="50"/>
  <c r="Z269" i="50"/>
  <c r="Y269" i="50"/>
  <c r="X269" i="50"/>
  <c r="W269" i="50"/>
  <c r="V269" i="50"/>
  <c r="U269" i="50"/>
  <c r="T269" i="50"/>
  <c r="S269" i="50"/>
  <c r="P269" i="50"/>
  <c r="O269" i="50"/>
  <c r="M269" i="50"/>
  <c r="L269" i="50"/>
  <c r="K269" i="50"/>
  <c r="J269" i="50"/>
  <c r="I269" i="50"/>
  <c r="H269" i="50"/>
  <c r="G269" i="50"/>
  <c r="G270" i="50" s="1"/>
  <c r="H270" i="50" s="1"/>
  <c r="I270" i="50" s="1"/>
  <c r="J270" i="50" s="1"/>
  <c r="K270" i="50" s="1"/>
  <c r="L270" i="50" s="1"/>
  <c r="AP268" i="50"/>
  <c r="AK267" i="50"/>
  <c r="AJ267" i="50"/>
  <c r="AI267" i="50"/>
  <c r="AH267" i="50"/>
  <c r="AG267" i="50"/>
  <c r="AF267" i="50"/>
  <c r="AE267" i="50"/>
  <c r="AD267" i="50"/>
  <c r="AC267" i="50"/>
  <c r="AB267" i="50"/>
  <c r="AA267" i="50"/>
  <c r="Z267" i="50"/>
  <c r="Y267" i="50"/>
  <c r="X267" i="50"/>
  <c r="W267" i="50"/>
  <c r="V267" i="50"/>
  <c r="U267" i="50"/>
  <c r="T267" i="50"/>
  <c r="S267" i="50"/>
  <c r="R267" i="50"/>
  <c r="Q267" i="50"/>
  <c r="P267" i="50"/>
  <c r="O267" i="50"/>
  <c r="N267" i="50"/>
  <c r="M267" i="50"/>
  <c r="L267" i="50"/>
  <c r="K267" i="50"/>
  <c r="J267" i="50"/>
  <c r="I267" i="50"/>
  <c r="H267" i="50"/>
  <c r="G267" i="50"/>
  <c r="G268" i="50" s="1"/>
  <c r="AP266" i="50"/>
  <c r="AO266" i="50"/>
  <c r="AJ265" i="50"/>
  <c r="AI265" i="50"/>
  <c r="AH265" i="50"/>
  <c r="AG265" i="50"/>
  <c r="AF265" i="50"/>
  <c r="AE265" i="50"/>
  <c r="AD265" i="50"/>
  <c r="AC265" i="50"/>
  <c r="AB265" i="50"/>
  <c r="AA265" i="50"/>
  <c r="Z265" i="50"/>
  <c r="Y265" i="50"/>
  <c r="X265" i="50"/>
  <c r="W265" i="50"/>
  <c r="V265" i="50"/>
  <c r="U265" i="50"/>
  <c r="T265" i="50"/>
  <c r="S265" i="50"/>
  <c r="R265" i="50"/>
  <c r="Q265" i="50"/>
  <c r="P265" i="50"/>
  <c r="O265" i="50"/>
  <c r="N265" i="50"/>
  <c r="M265" i="50"/>
  <c r="L265" i="50"/>
  <c r="K265" i="50"/>
  <c r="J265" i="50"/>
  <c r="I265" i="50"/>
  <c r="H265" i="50"/>
  <c r="G265" i="50"/>
  <c r="G266" i="50" s="1"/>
  <c r="AJ263" i="50"/>
  <c r="AI263" i="50"/>
  <c r="AH263" i="50"/>
  <c r="AG263" i="50"/>
  <c r="AF263" i="50"/>
  <c r="AE263" i="50"/>
  <c r="AD263" i="50"/>
  <c r="AC263" i="50"/>
  <c r="AB263" i="50"/>
  <c r="AA263" i="50"/>
  <c r="Z263" i="50"/>
  <c r="Y263" i="50"/>
  <c r="X263" i="50"/>
  <c r="W263" i="50"/>
  <c r="V263" i="50"/>
  <c r="U263" i="50"/>
  <c r="T263" i="50"/>
  <c r="S263" i="50"/>
  <c r="R263" i="50"/>
  <c r="Q263" i="50"/>
  <c r="P263" i="50"/>
  <c r="O263" i="50"/>
  <c r="N263" i="50"/>
  <c r="M263" i="50"/>
  <c r="L263" i="50"/>
  <c r="K263" i="50"/>
  <c r="J263" i="50"/>
  <c r="I263" i="50"/>
  <c r="H263" i="50"/>
  <c r="G263" i="50"/>
  <c r="G264" i="50" s="1"/>
  <c r="AJ261" i="50"/>
  <c r="AI261" i="50"/>
  <c r="AH261" i="50"/>
  <c r="AG261" i="50"/>
  <c r="AF261" i="50"/>
  <c r="AE261" i="50"/>
  <c r="AD261" i="50"/>
  <c r="AC261" i="50"/>
  <c r="AB261" i="50"/>
  <c r="AA261" i="50"/>
  <c r="Z261" i="50"/>
  <c r="Y261" i="50"/>
  <c r="X261" i="50"/>
  <c r="W261" i="50"/>
  <c r="V261" i="50"/>
  <c r="U261" i="50"/>
  <c r="T261" i="50"/>
  <c r="S261" i="50"/>
  <c r="R261" i="50"/>
  <c r="Q261" i="50"/>
  <c r="P261" i="50"/>
  <c r="O261" i="50"/>
  <c r="N261" i="50"/>
  <c r="M261" i="50"/>
  <c r="L261" i="50"/>
  <c r="K261" i="50"/>
  <c r="J261" i="50"/>
  <c r="I261" i="50"/>
  <c r="H261" i="50"/>
  <c r="G261" i="50"/>
  <c r="G262" i="50" s="1"/>
  <c r="AK259" i="50"/>
  <c r="AJ259" i="50"/>
  <c r="AI259" i="50"/>
  <c r="AH259" i="50"/>
  <c r="AG259" i="50"/>
  <c r="AF259" i="50"/>
  <c r="AE259" i="50"/>
  <c r="AD259" i="50"/>
  <c r="AC259" i="50"/>
  <c r="AB259" i="50"/>
  <c r="AA259" i="50"/>
  <c r="Z259" i="50"/>
  <c r="Y259" i="50"/>
  <c r="X259" i="50"/>
  <c r="W259" i="50"/>
  <c r="V259" i="50"/>
  <c r="U259" i="50"/>
  <c r="T259" i="50"/>
  <c r="S259" i="50"/>
  <c r="R259" i="50"/>
  <c r="Q259" i="50"/>
  <c r="P259" i="50"/>
  <c r="O259" i="50"/>
  <c r="N259" i="50"/>
  <c r="M259" i="50"/>
  <c r="L259" i="50"/>
  <c r="K259" i="50"/>
  <c r="J259" i="50"/>
  <c r="I259" i="50"/>
  <c r="H259" i="50"/>
  <c r="G259" i="50"/>
  <c r="G260" i="50" s="1"/>
  <c r="H260" i="50" s="1"/>
  <c r="I260" i="50" s="1"/>
  <c r="AJ257" i="50"/>
  <c r="AI257" i="50"/>
  <c r="AH257" i="50"/>
  <c r="AG257" i="50"/>
  <c r="AF257" i="50"/>
  <c r="AE257" i="50"/>
  <c r="AD257" i="50"/>
  <c r="AC257" i="50"/>
  <c r="AB257" i="50"/>
  <c r="AA257" i="50"/>
  <c r="Z257" i="50"/>
  <c r="Y257" i="50"/>
  <c r="X257" i="50"/>
  <c r="W257" i="50"/>
  <c r="V257" i="50"/>
  <c r="U257" i="50"/>
  <c r="T257" i="50"/>
  <c r="S257" i="50"/>
  <c r="R257" i="50"/>
  <c r="Q257" i="50"/>
  <c r="P257" i="50"/>
  <c r="O257" i="50"/>
  <c r="N257" i="50"/>
  <c r="M257" i="50"/>
  <c r="L257" i="50"/>
  <c r="K257" i="50"/>
  <c r="J257" i="50"/>
  <c r="I257" i="50"/>
  <c r="H257" i="50"/>
  <c r="G257" i="50"/>
  <c r="G258" i="50" s="1"/>
  <c r="AK255" i="50"/>
  <c r="AJ255" i="50"/>
  <c r="AI255" i="50"/>
  <c r="AH255" i="50"/>
  <c r="AG255" i="50"/>
  <c r="AF255" i="50"/>
  <c r="AE255" i="50"/>
  <c r="AD255" i="50"/>
  <c r="AC255" i="50"/>
  <c r="AB255" i="50"/>
  <c r="AA255" i="50"/>
  <c r="Z255" i="50"/>
  <c r="Y255" i="50"/>
  <c r="X255" i="50"/>
  <c r="W255" i="50"/>
  <c r="V255" i="50"/>
  <c r="U255" i="50"/>
  <c r="T255" i="50"/>
  <c r="S255" i="50"/>
  <c r="R255" i="50"/>
  <c r="Q255" i="50"/>
  <c r="P255" i="50"/>
  <c r="O255" i="50"/>
  <c r="N255" i="50"/>
  <c r="M255" i="50"/>
  <c r="L255" i="50"/>
  <c r="K255" i="50"/>
  <c r="J255" i="50"/>
  <c r="I255" i="50"/>
  <c r="H255" i="50"/>
  <c r="G255" i="50"/>
  <c r="G256" i="50" s="1"/>
  <c r="AK253" i="50"/>
  <c r="AJ253" i="50"/>
  <c r="AI253" i="50"/>
  <c r="AH253" i="50"/>
  <c r="AG253" i="50"/>
  <c r="AF253" i="50"/>
  <c r="AE253" i="50"/>
  <c r="AD253" i="50"/>
  <c r="AC253" i="50"/>
  <c r="AB253" i="50"/>
  <c r="AA253" i="50"/>
  <c r="Z253" i="50"/>
  <c r="Y253" i="50"/>
  <c r="X253" i="50"/>
  <c r="W253" i="50"/>
  <c r="V253" i="50"/>
  <c r="U253" i="50"/>
  <c r="T253" i="50"/>
  <c r="S253" i="50"/>
  <c r="R253" i="50"/>
  <c r="Q253" i="50"/>
  <c r="P253" i="50"/>
  <c r="O253" i="50"/>
  <c r="N253" i="50"/>
  <c r="M253" i="50"/>
  <c r="L253" i="50"/>
  <c r="K253" i="50"/>
  <c r="J253" i="50"/>
  <c r="I253" i="50"/>
  <c r="H253" i="50"/>
  <c r="G253" i="50"/>
  <c r="G254" i="50" s="1"/>
  <c r="AK251" i="50"/>
  <c r="AJ251" i="50"/>
  <c r="AI251" i="50"/>
  <c r="AH251" i="50"/>
  <c r="AG251" i="50"/>
  <c r="AF251" i="50"/>
  <c r="AE251" i="50"/>
  <c r="AD251" i="50"/>
  <c r="AC251" i="50"/>
  <c r="AB251" i="50"/>
  <c r="AA251" i="50"/>
  <c r="Z251" i="50"/>
  <c r="Y251" i="50"/>
  <c r="X251" i="50"/>
  <c r="W251" i="50"/>
  <c r="V251" i="50"/>
  <c r="U251" i="50"/>
  <c r="T251" i="50"/>
  <c r="S251" i="50"/>
  <c r="R251" i="50"/>
  <c r="Q251" i="50"/>
  <c r="P251" i="50"/>
  <c r="O251" i="50"/>
  <c r="N251" i="50"/>
  <c r="M251" i="50"/>
  <c r="L251" i="50"/>
  <c r="K251" i="50"/>
  <c r="J251" i="50"/>
  <c r="I251" i="50"/>
  <c r="H251" i="50"/>
  <c r="G251" i="50"/>
  <c r="G252" i="50" s="1"/>
  <c r="AK249" i="50"/>
  <c r="AJ249" i="50"/>
  <c r="AI249" i="50"/>
  <c r="AH249" i="50"/>
  <c r="AG249" i="50"/>
  <c r="AF249" i="50"/>
  <c r="AE249" i="50"/>
  <c r="AD249" i="50"/>
  <c r="AC249" i="50"/>
  <c r="AB249" i="50"/>
  <c r="AA249" i="50"/>
  <c r="Z249" i="50"/>
  <c r="Y249" i="50"/>
  <c r="X249" i="50"/>
  <c r="W249" i="50"/>
  <c r="V249" i="50"/>
  <c r="U249" i="50"/>
  <c r="T249" i="50"/>
  <c r="S249" i="50"/>
  <c r="R249" i="50"/>
  <c r="Q249" i="50"/>
  <c r="P249" i="50"/>
  <c r="O249" i="50"/>
  <c r="N249" i="50"/>
  <c r="M249" i="50"/>
  <c r="L249" i="50"/>
  <c r="K249" i="50"/>
  <c r="J249" i="50"/>
  <c r="I249" i="50"/>
  <c r="H249" i="50"/>
  <c r="G249" i="50"/>
  <c r="G250" i="50" s="1"/>
  <c r="AK247" i="50"/>
  <c r="AJ247" i="50"/>
  <c r="AI247" i="50"/>
  <c r="AH247" i="50"/>
  <c r="AG247" i="50"/>
  <c r="AF247" i="50"/>
  <c r="AE247" i="50"/>
  <c r="AD247" i="50"/>
  <c r="AC247" i="50"/>
  <c r="AB247" i="50"/>
  <c r="AA247" i="50"/>
  <c r="Z247" i="50"/>
  <c r="Y247" i="50"/>
  <c r="X247" i="50"/>
  <c r="W247" i="50"/>
  <c r="V247" i="50"/>
  <c r="U247" i="50"/>
  <c r="T247" i="50"/>
  <c r="S247" i="50"/>
  <c r="R247" i="50"/>
  <c r="Q247" i="50"/>
  <c r="P247" i="50"/>
  <c r="O247" i="50"/>
  <c r="N247" i="50"/>
  <c r="M247" i="50"/>
  <c r="L247" i="50"/>
  <c r="K247" i="50"/>
  <c r="J247" i="50"/>
  <c r="I247" i="50"/>
  <c r="H247" i="50"/>
  <c r="G247" i="50"/>
  <c r="AK245" i="50"/>
  <c r="AJ245" i="50"/>
  <c r="AI245" i="50"/>
  <c r="AH245" i="50"/>
  <c r="AG245" i="50"/>
  <c r="AF245" i="50"/>
  <c r="AE245" i="50"/>
  <c r="AD245" i="50"/>
  <c r="AC245" i="50"/>
  <c r="AB245" i="50"/>
  <c r="AA245" i="50"/>
  <c r="Z245" i="50"/>
  <c r="Y245" i="50"/>
  <c r="X245" i="50"/>
  <c r="W245" i="50"/>
  <c r="V245" i="50"/>
  <c r="U245" i="50"/>
  <c r="T245" i="50"/>
  <c r="S245" i="50"/>
  <c r="R245" i="50"/>
  <c r="Q245" i="50"/>
  <c r="P245" i="50"/>
  <c r="O245" i="50"/>
  <c r="N245" i="50"/>
  <c r="M245" i="50"/>
  <c r="L245" i="50"/>
  <c r="K245" i="50"/>
  <c r="J245" i="50"/>
  <c r="I245" i="50"/>
  <c r="H245" i="50"/>
  <c r="G245" i="50"/>
  <c r="G246" i="50" s="1"/>
  <c r="H246" i="50" s="1"/>
  <c r="I246" i="50" s="1"/>
  <c r="AK243" i="50"/>
  <c r="AJ243" i="50"/>
  <c r="AI243" i="50"/>
  <c r="AH243" i="50"/>
  <c r="AG243" i="50"/>
  <c r="AF243" i="50"/>
  <c r="AE243" i="50"/>
  <c r="AD243" i="50"/>
  <c r="AC243" i="50"/>
  <c r="AB243" i="50"/>
  <c r="AA243" i="50"/>
  <c r="Z243" i="50"/>
  <c r="Y243" i="50"/>
  <c r="X243" i="50"/>
  <c r="W243" i="50"/>
  <c r="V243" i="50"/>
  <c r="U243" i="50"/>
  <c r="T243" i="50"/>
  <c r="S243" i="50"/>
  <c r="R243" i="50"/>
  <c r="Q243" i="50"/>
  <c r="P243" i="50"/>
  <c r="O243" i="50"/>
  <c r="N243" i="50"/>
  <c r="M243" i="50"/>
  <c r="L243" i="50"/>
  <c r="K243" i="50"/>
  <c r="J243" i="50"/>
  <c r="I243" i="50"/>
  <c r="H243" i="50"/>
  <c r="G243" i="50"/>
  <c r="G244" i="50" s="1"/>
  <c r="H244" i="50" s="1"/>
  <c r="I244" i="50" s="1"/>
  <c r="AK241" i="50"/>
  <c r="AJ241" i="50"/>
  <c r="AI241" i="50"/>
  <c r="AH241" i="50"/>
  <c r="AG241" i="50"/>
  <c r="AF241" i="50"/>
  <c r="AE241" i="50"/>
  <c r="AD241" i="50"/>
  <c r="AC241" i="50"/>
  <c r="AB241" i="50"/>
  <c r="AA241" i="50"/>
  <c r="Z241" i="50"/>
  <c r="Y241" i="50"/>
  <c r="X241" i="50"/>
  <c r="W241" i="50"/>
  <c r="V241" i="50"/>
  <c r="U241" i="50"/>
  <c r="T241" i="50"/>
  <c r="S241" i="50"/>
  <c r="R241" i="50"/>
  <c r="Q241" i="50"/>
  <c r="P241" i="50"/>
  <c r="O241" i="50"/>
  <c r="N241" i="50"/>
  <c r="M241" i="50"/>
  <c r="L241" i="50"/>
  <c r="K241" i="50"/>
  <c r="J241" i="50"/>
  <c r="I241" i="50"/>
  <c r="H241" i="50"/>
  <c r="G241" i="50"/>
  <c r="G242" i="50" s="1"/>
  <c r="H242" i="50" s="1"/>
  <c r="AK239" i="50"/>
  <c r="AJ239" i="50"/>
  <c r="AI239" i="50"/>
  <c r="AH239" i="50"/>
  <c r="AG239" i="50"/>
  <c r="AF239" i="50"/>
  <c r="AE239" i="50"/>
  <c r="AD239" i="50"/>
  <c r="AC239" i="50"/>
  <c r="AB239" i="50"/>
  <c r="AA239" i="50"/>
  <c r="Z239" i="50"/>
  <c r="Y239" i="50"/>
  <c r="X239" i="50"/>
  <c r="W239" i="50"/>
  <c r="V239" i="50"/>
  <c r="U239" i="50"/>
  <c r="T239" i="50"/>
  <c r="S239" i="50"/>
  <c r="R239" i="50"/>
  <c r="Q239" i="50"/>
  <c r="P239" i="50"/>
  <c r="O239" i="50"/>
  <c r="N239" i="50"/>
  <c r="M239" i="50"/>
  <c r="I239" i="50"/>
  <c r="H239" i="50"/>
  <c r="G239" i="50"/>
  <c r="G240" i="50" s="1"/>
  <c r="H240" i="50" s="1"/>
  <c r="AK237" i="50"/>
  <c r="AJ237" i="50"/>
  <c r="AI237" i="50"/>
  <c r="AH237" i="50"/>
  <c r="AG237" i="50"/>
  <c r="AF237" i="50"/>
  <c r="AE237" i="50"/>
  <c r="AD237" i="50"/>
  <c r="AC237" i="50"/>
  <c r="AB237" i="50"/>
  <c r="AA237" i="50"/>
  <c r="Z237" i="50"/>
  <c r="Y237" i="50"/>
  <c r="X237" i="50"/>
  <c r="W237" i="50"/>
  <c r="V237" i="50"/>
  <c r="U237" i="50"/>
  <c r="T237" i="50"/>
  <c r="S237" i="50"/>
  <c r="R237" i="50"/>
  <c r="Q237" i="50"/>
  <c r="P237" i="50"/>
  <c r="O237" i="50"/>
  <c r="N237" i="50"/>
  <c r="M237" i="50"/>
  <c r="L237" i="50"/>
  <c r="J237" i="50"/>
  <c r="I237" i="50"/>
  <c r="H237" i="50"/>
  <c r="G237" i="50"/>
  <c r="G238" i="50" s="1"/>
  <c r="H238" i="50" s="1"/>
  <c r="AK235" i="50"/>
  <c r="AJ235" i="50"/>
  <c r="AI235" i="50"/>
  <c r="AH235" i="50"/>
  <c r="AG235" i="50"/>
  <c r="AF235" i="50"/>
  <c r="AE235" i="50"/>
  <c r="AD235" i="50"/>
  <c r="AC235" i="50"/>
  <c r="AB235" i="50"/>
  <c r="AA235" i="50"/>
  <c r="Z235" i="50"/>
  <c r="Y235" i="50"/>
  <c r="X235" i="50"/>
  <c r="W235" i="50"/>
  <c r="V235" i="50"/>
  <c r="U235" i="50"/>
  <c r="T235" i="50"/>
  <c r="S235" i="50"/>
  <c r="R235" i="50"/>
  <c r="Q235" i="50"/>
  <c r="P235" i="50"/>
  <c r="O235" i="50"/>
  <c r="N235" i="50"/>
  <c r="M235" i="50"/>
  <c r="L235" i="50"/>
  <c r="K235" i="50"/>
  <c r="J235" i="50"/>
  <c r="H235" i="50"/>
  <c r="G235" i="50"/>
  <c r="G236" i="50" s="1"/>
  <c r="G234" i="50"/>
  <c r="H234" i="50" s="1"/>
  <c r="I234" i="50" s="1"/>
  <c r="AJ233" i="50"/>
  <c r="AI233" i="50"/>
  <c r="AH233" i="50"/>
  <c r="AG233" i="50"/>
  <c r="AF233" i="50"/>
  <c r="AE233" i="50"/>
  <c r="AD233" i="50"/>
  <c r="AC233" i="50"/>
  <c r="AB233" i="50"/>
  <c r="AA233" i="50"/>
  <c r="Z233" i="50"/>
  <c r="Y233" i="50"/>
  <c r="X233" i="50"/>
  <c r="W233" i="50"/>
  <c r="V233" i="50"/>
  <c r="U233" i="50"/>
  <c r="T233" i="50"/>
  <c r="S233" i="50"/>
  <c r="R233" i="50"/>
  <c r="Q233" i="50"/>
  <c r="P233" i="50"/>
  <c r="O233" i="50"/>
  <c r="N233" i="50"/>
  <c r="M233" i="50"/>
  <c r="L233" i="50"/>
  <c r="K233" i="50"/>
  <c r="J233" i="50"/>
  <c r="I233" i="50"/>
  <c r="H233" i="50"/>
  <c r="G233" i="50"/>
  <c r="AJ231" i="50"/>
  <c r="AI231" i="50"/>
  <c r="AH231" i="50"/>
  <c r="AG231" i="50"/>
  <c r="AF231" i="50"/>
  <c r="AE231" i="50"/>
  <c r="AD231" i="50"/>
  <c r="AC231" i="50"/>
  <c r="AB231" i="50"/>
  <c r="AA231" i="50"/>
  <c r="Z231" i="50"/>
  <c r="Y231" i="50"/>
  <c r="X231" i="50"/>
  <c r="W231" i="50"/>
  <c r="V231" i="50"/>
  <c r="U231" i="50"/>
  <c r="T231" i="50"/>
  <c r="S231" i="50"/>
  <c r="R231" i="50"/>
  <c r="Q231" i="50"/>
  <c r="P231" i="50"/>
  <c r="O231" i="50"/>
  <c r="N231" i="50"/>
  <c r="M231" i="50"/>
  <c r="L231" i="50"/>
  <c r="K231" i="50"/>
  <c r="J231" i="50"/>
  <c r="I231" i="50"/>
  <c r="H231" i="50"/>
  <c r="G231" i="50"/>
  <c r="G232" i="50" s="1"/>
  <c r="H232" i="50" s="1"/>
  <c r="I232" i="50" s="1"/>
  <c r="J232" i="50" s="1"/>
  <c r="K232" i="50" s="1"/>
  <c r="L232" i="50" s="1"/>
  <c r="M232" i="50" s="1"/>
  <c r="N232" i="50" s="1"/>
  <c r="O232" i="50" s="1"/>
  <c r="H230" i="50"/>
  <c r="I230" i="50" s="1"/>
  <c r="J230" i="50" s="1"/>
  <c r="K230" i="50" s="1"/>
  <c r="L230" i="50" s="1"/>
  <c r="M230" i="50" s="1"/>
  <c r="N230" i="50" s="1"/>
  <c r="O230" i="50" s="1"/>
  <c r="P230" i="50" s="1"/>
  <c r="Q230" i="50" s="1"/>
  <c r="R230" i="50" s="1"/>
  <c r="S230" i="50" s="1"/>
  <c r="T230" i="50" s="1"/>
  <c r="U230" i="50" s="1"/>
  <c r="V230" i="50" s="1"/>
  <c r="W230" i="50" s="1"/>
  <c r="X230" i="50" s="1"/>
  <c r="Y230" i="50" s="1"/>
  <c r="Z230" i="50" s="1"/>
  <c r="AA230" i="50" s="1"/>
  <c r="AB230" i="50" s="1"/>
  <c r="AC230" i="50" s="1"/>
  <c r="AD230" i="50" s="1"/>
  <c r="AE230" i="50" s="1"/>
  <c r="AF230" i="50" s="1"/>
  <c r="AG230" i="50" s="1"/>
  <c r="AP228" i="50"/>
  <c r="G227" i="50"/>
  <c r="F227" i="50"/>
  <c r="AP226" i="50"/>
  <c r="AO226" i="50"/>
  <c r="F225" i="50"/>
  <c r="G225" i="50" s="1"/>
  <c r="AK223" i="50"/>
  <c r="AJ223" i="50"/>
  <c r="AI223" i="50"/>
  <c r="AH223" i="50"/>
  <c r="AG223" i="50"/>
  <c r="AF223" i="50"/>
  <c r="AE223" i="50"/>
  <c r="AD223" i="50"/>
  <c r="AC223" i="50"/>
  <c r="AB223" i="50"/>
  <c r="Z223" i="50"/>
  <c r="Y223" i="50"/>
  <c r="X223" i="50"/>
  <c r="W223" i="50"/>
  <c r="V223" i="50"/>
  <c r="U223" i="50"/>
  <c r="T223" i="50"/>
  <c r="S223" i="50"/>
  <c r="R223" i="50"/>
  <c r="Q223" i="50"/>
  <c r="P223" i="50"/>
  <c r="O223" i="50"/>
  <c r="N223" i="50"/>
  <c r="M223" i="50"/>
  <c r="J223" i="50"/>
  <c r="I223" i="50"/>
  <c r="H223" i="50"/>
  <c r="G223" i="50"/>
  <c r="G224" i="50" s="1"/>
  <c r="AK221" i="50"/>
  <c r="AJ221" i="50"/>
  <c r="AI221" i="50"/>
  <c r="AH221" i="50"/>
  <c r="AG221" i="50"/>
  <c r="AF221" i="50"/>
  <c r="AE221" i="50"/>
  <c r="AD221" i="50"/>
  <c r="AC221" i="50"/>
  <c r="AB221" i="50"/>
  <c r="AA221" i="50"/>
  <c r="Z221" i="50"/>
  <c r="Y221" i="50"/>
  <c r="X221" i="50"/>
  <c r="W221" i="50"/>
  <c r="V221" i="50"/>
  <c r="U221" i="50"/>
  <c r="P221" i="50"/>
  <c r="J221" i="50"/>
  <c r="I221" i="50"/>
  <c r="H221" i="50"/>
  <c r="G221" i="50"/>
  <c r="G222" i="50" s="1"/>
  <c r="AK219" i="50"/>
  <c r="AJ219" i="50"/>
  <c r="AI219" i="50"/>
  <c r="AH219" i="50"/>
  <c r="AG219" i="50"/>
  <c r="AF219" i="50"/>
  <c r="AE219" i="50"/>
  <c r="AD219" i="50"/>
  <c r="AC219" i="50"/>
  <c r="AB219" i="50"/>
  <c r="Z219" i="50"/>
  <c r="Y219" i="50"/>
  <c r="X219" i="50"/>
  <c r="W219" i="50"/>
  <c r="V219" i="50"/>
  <c r="U219" i="50"/>
  <c r="T219" i="50"/>
  <c r="S219" i="50"/>
  <c r="R219" i="50"/>
  <c r="Q219" i="50"/>
  <c r="P219" i="50"/>
  <c r="N219" i="50"/>
  <c r="M219" i="50"/>
  <c r="I219" i="50"/>
  <c r="H219" i="50"/>
  <c r="G219" i="50"/>
  <c r="G220" i="50" s="1"/>
  <c r="AK217" i="50"/>
  <c r="AJ217" i="50"/>
  <c r="AI217" i="50"/>
  <c r="AH217" i="50"/>
  <c r="AG217" i="50"/>
  <c r="AF217" i="50"/>
  <c r="AE217" i="50"/>
  <c r="AD217" i="50"/>
  <c r="AC217" i="50"/>
  <c r="AB217" i="50"/>
  <c r="AA217" i="50"/>
  <c r="Z217" i="50"/>
  <c r="Y217" i="50"/>
  <c r="X217" i="50"/>
  <c r="W217" i="50"/>
  <c r="V217" i="50"/>
  <c r="U217" i="50"/>
  <c r="P217" i="50"/>
  <c r="O217" i="50"/>
  <c r="M217" i="50"/>
  <c r="I217" i="50"/>
  <c r="H217" i="50"/>
  <c r="G217" i="50"/>
  <c r="G218" i="50" s="1"/>
  <c r="AK215" i="50"/>
  <c r="AJ215" i="50"/>
  <c r="AI215" i="50"/>
  <c r="AH215" i="50"/>
  <c r="AG215" i="50"/>
  <c r="AF215" i="50"/>
  <c r="AE215" i="50"/>
  <c r="AD215" i="50"/>
  <c r="AC215" i="50"/>
  <c r="AB215" i="50"/>
  <c r="AA215" i="50"/>
  <c r="Z215" i="50"/>
  <c r="Y215" i="50"/>
  <c r="X215" i="50"/>
  <c r="W215" i="50"/>
  <c r="V215" i="50"/>
  <c r="U215" i="50"/>
  <c r="T215" i="50"/>
  <c r="S215" i="50"/>
  <c r="R215" i="50"/>
  <c r="Q215" i="50"/>
  <c r="P215" i="50"/>
  <c r="O215" i="50"/>
  <c r="N215" i="50"/>
  <c r="M215" i="50"/>
  <c r="L215" i="50"/>
  <c r="K215" i="50"/>
  <c r="J215" i="50"/>
  <c r="I215" i="50"/>
  <c r="H215" i="50"/>
  <c r="G215" i="50"/>
  <c r="G216" i="50" s="1"/>
  <c r="F215" i="50"/>
  <c r="F213" i="50"/>
  <c r="AJ211" i="50"/>
  <c r="AI211" i="50"/>
  <c r="AH211" i="50"/>
  <c r="AG211" i="50"/>
  <c r="AF211" i="50"/>
  <c r="AE211" i="50"/>
  <c r="AD211" i="50"/>
  <c r="AC211" i="50"/>
  <c r="AB211" i="50"/>
  <c r="AA211" i="50"/>
  <c r="Z211" i="50"/>
  <c r="Y211" i="50"/>
  <c r="X211" i="50"/>
  <c r="W211" i="50"/>
  <c r="V211" i="50"/>
  <c r="U211" i="50"/>
  <c r="T211" i="50"/>
  <c r="S211" i="50"/>
  <c r="R211" i="50"/>
  <c r="Q211" i="50"/>
  <c r="F211" i="50"/>
  <c r="AK209" i="50"/>
  <c r="AJ209" i="50"/>
  <c r="AI209" i="50"/>
  <c r="AH209" i="50"/>
  <c r="AG209" i="50"/>
  <c r="AF209" i="50"/>
  <c r="AE209" i="50"/>
  <c r="AD209" i="50"/>
  <c r="AC209" i="50"/>
  <c r="AB209" i="50"/>
  <c r="AA209" i="50"/>
  <c r="Z209" i="50"/>
  <c r="Y209" i="50"/>
  <c r="X209" i="50"/>
  <c r="W209" i="50"/>
  <c r="V209" i="50"/>
  <c r="U209" i="50"/>
  <c r="T209" i="50"/>
  <c r="S209" i="50"/>
  <c r="R209" i="50"/>
  <c r="Q209" i="50"/>
  <c r="P209" i="50"/>
  <c r="O209" i="50"/>
  <c r="N209" i="50"/>
  <c r="M209" i="50"/>
  <c r="L209" i="50"/>
  <c r="K209" i="50"/>
  <c r="I209" i="50"/>
  <c r="H209" i="50"/>
  <c r="G209" i="50"/>
  <c r="G210" i="50" s="1"/>
  <c r="AK207" i="50"/>
  <c r="AJ207" i="50"/>
  <c r="AI207" i="50"/>
  <c r="AH207" i="50"/>
  <c r="AG207" i="50"/>
  <c r="AF207" i="50"/>
  <c r="AE207" i="50"/>
  <c r="AD207" i="50"/>
  <c r="AC207" i="50"/>
  <c r="AB207" i="50"/>
  <c r="AA207" i="50"/>
  <c r="Z207" i="50"/>
  <c r="Y207" i="50"/>
  <c r="X207" i="50"/>
  <c r="W207" i="50"/>
  <c r="V207" i="50"/>
  <c r="U207" i="50"/>
  <c r="T207" i="50"/>
  <c r="S207" i="50"/>
  <c r="R207" i="50"/>
  <c r="Q207" i="50"/>
  <c r="P207" i="50"/>
  <c r="O207" i="50"/>
  <c r="N207" i="50"/>
  <c r="M207" i="50"/>
  <c r="L207" i="50"/>
  <c r="K207" i="50"/>
  <c r="I207" i="50"/>
  <c r="H207" i="50"/>
  <c r="G207" i="50"/>
  <c r="G208" i="50" s="1"/>
  <c r="H208" i="50" s="1"/>
  <c r="AK205" i="50"/>
  <c r="AJ205" i="50"/>
  <c r="AI205" i="50"/>
  <c r="AH205" i="50"/>
  <c r="AG205" i="50"/>
  <c r="AF205" i="50"/>
  <c r="AE205" i="50"/>
  <c r="AD205" i="50"/>
  <c r="AC205" i="50"/>
  <c r="AB205" i="50"/>
  <c r="AA205" i="50"/>
  <c r="Z205" i="50"/>
  <c r="Y205" i="50"/>
  <c r="X205" i="50"/>
  <c r="W205" i="50"/>
  <c r="V205" i="50"/>
  <c r="U205" i="50"/>
  <c r="T205" i="50"/>
  <c r="S205" i="50"/>
  <c r="R205" i="50"/>
  <c r="Q205" i="50"/>
  <c r="P205" i="50"/>
  <c r="O205" i="50"/>
  <c r="N205" i="50"/>
  <c r="M205" i="50"/>
  <c r="L205" i="50"/>
  <c r="K205" i="50"/>
  <c r="I205" i="50"/>
  <c r="H205" i="50"/>
  <c r="G205" i="50"/>
  <c r="AK203" i="50"/>
  <c r="AJ203" i="50"/>
  <c r="AI203" i="50"/>
  <c r="AH203" i="50"/>
  <c r="AG203" i="50"/>
  <c r="AF203" i="50"/>
  <c r="AE203" i="50"/>
  <c r="AD203" i="50"/>
  <c r="AC203" i="50"/>
  <c r="AB203" i="50"/>
  <c r="AA203" i="50"/>
  <c r="Z203" i="50"/>
  <c r="Y203" i="50"/>
  <c r="X203" i="50"/>
  <c r="W203" i="50"/>
  <c r="V203" i="50"/>
  <c r="U203" i="50"/>
  <c r="T203" i="50"/>
  <c r="S203" i="50"/>
  <c r="R203" i="50"/>
  <c r="Q203" i="50"/>
  <c r="P203" i="50"/>
  <c r="O203" i="50"/>
  <c r="N203" i="50"/>
  <c r="M203" i="50"/>
  <c r="L203" i="50"/>
  <c r="K203" i="50"/>
  <c r="J203" i="50"/>
  <c r="I203" i="50"/>
  <c r="H203" i="50"/>
  <c r="G203" i="50"/>
  <c r="G204" i="50" s="1"/>
  <c r="H204" i="50" s="1"/>
  <c r="I204" i="50" s="1"/>
  <c r="J204" i="50" s="1"/>
  <c r="K204" i="50" s="1"/>
  <c r="L204" i="50" s="1"/>
  <c r="M204" i="50" s="1"/>
  <c r="N204" i="50" s="1"/>
  <c r="O204" i="50" s="1"/>
  <c r="F203" i="50"/>
  <c r="AK201" i="50"/>
  <c r="AJ201" i="50"/>
  <c r="AI201" i="50"/>
  <c r="AH201" i="50"/>
  <c r="AG201" i="50"/>
  <c r="AF201" i="50"/>
  <c r="AE201" i="50"/>
  <c r="AD201" i="50"/>
  <c r="AC201" i="50"/>
  <c r="AB201" i="50"/>
  <c r="AA201" i="50"/>
  <c r="Z201" i="50"/>
  <c r="Y201" i="50"/>
  <c r="X201" i="50"/>
  <c r="W201" i="50"/>
  <c r="V201" i="50"/>
  <c r="U201" i="50"/>
  <c r="T201" i="50"/>
  <c r="S201" i="50"/>
  <c r="R201" i="50"/>
  <c r="Q201" i="50"/>
  <c r="P201" i="50"/>
  <c r="O201" i="50"/>
  <c r="N201" i="50"/>
  <c r="M201" i="50"/>
  <c r="L201" i="50"/>
  <c r="K201" i="50"/>
  <c r="J201" i="50"/>
  <c r="I201" i="50"/>
  <c r="H201" i="50"/>
  <c r="G201" i="50"/>
  <c r="G202" i="50" s="1"/>
  <c r="F201" i="50"/>
  <c r="AK199" i="50"/>
  <c r="AJ199" i="50"/>
  <c r="AI199" i="50"/>
  <c r="AH199" i="50"/>
  <c r="AG199" i="50"/>
  <c r="AF199" i="50"/>
  <c r="AE199" i="50"/>
  <c r="AD199" i="50"/>
  <c r="AC199" i="50"/>
  <c r="AB199" i="50"/>
  <c r="AA199" i="50"/>
  <c r="Z199" i="50"/>
  <c r="Y199" i="50"/>
  <c r="X199" i="50"/>
  <c r="W199" i="50"/>
  <c r="V199" i="50"/>
  <c r="U199" i="50"/>
  <c r="T199" i="50"/>
  <c r="S199" i="50"/>
  <c r="R199" i="50"/>
  <c r="Q199" i="50"/>
  <c r="P199" i="50"/>
  <c r="O199" i="50"/>
  <c r="N199" i="50"/>
  <c r="M199" i="50"/>
  <c r="L199" i="50"/>
  <c r="K199" i="50"/>
  <c r="J199" i="50"/>
  <c r="I199" i="50"/>
  <c r="H199" i="50"/>
  <c r="G199" i="50"/>
  <c r="G200" i="50" s="1"/>
  <c r="H200" i="50" s="1"/>
  <c r="F199" i="50"/>
  <c r="AK197" i="50"/>
  <c r="AJ197" i="50"/>
  <c r="AI197" i="50"/>
  <c r="AH197" i="50"/>
  <c r="AG197" i="50"/>
  <c r="AF197" i="50"/>
  <c r="AE197" i="50"/>
  <c r="AD197" i="50"/>
  <c r="AC197" i="50"/>
  <c r="AB197" i="50"/>
  <c r="AA197" i="50"/>
  <c r="Z197" i="50"/>
  <c r="Y197" i="50"/>
  <c r="X197" i="50"/>
  <c r="W197" i="50"/>
  <c r="V197" i="50"/>
  <c r="U197" i="50"/>
  <c r="T197" i="50"/>
  <c r="S197" i="50"/>
  <c r="R197" i="50"/>
  <c r="Q197" i="50"/>
  <c r="P197" i="50"/>
  <c r="O197" i="50"/>
  <c r="N197" i="50"/>
  <c r="M197" i="50"/>
  <c r="L197" i="50"/>
  <c r="K197" i="50"/>
  <c r="I197" i="50"/>
  <c r="H197" i="50"/>
  <c r="G197" i="50"/>
  <c r="G198" i="50" s="1"/>
  <c r="AK195" i="50"/>
  <c r="AJ195" i="50"/>
  <c r="AI195" i="50"/>
  <c r="AH195" i="50"/>
  <c r="AG195" i="50"/>
  <c r="AF195" i="50"/>
  <c r="AE195" i="50"/>
  <c r="AD195" i="50"/>
  <c r="AC195" i="50"/>
  <c r="AB195" i="50"/>
  <c r="AA195" i="50"/>
  <c r="Z195" i="50"/>
  <c r="Y195" i="50"/>
  <c r="X195" i="50"/>
  <c r="W195" i="50"/>
  <c r="V195" i="50"/>
  <c r="U195" i="50"/>
  <c r="T195" i="50"/>
  <c r="S195" i="50"/>
  <c r="R195" i="50"/>
  <c r="Q195" i="50"/>
  <c r="P195" i="50"/>
  <c r="O195" i="50"/>
  <c r="N195" i="50"/>
  <c r="M195" i="50"/>
  <c r="L195" i="50"/>
  <c r="K195" i="50"/>
  <c r="I195" i="50"/>
  <c r="H195" i="50"/>
  <c r="G195" i="50"/>
  <c r="G196" i="50" s="1"/>
  <c r="AK193" i="50"/>
  <c r="AJ193" i="50"/>
  <c r="AI193" i="50"/>
  <c r="AH193" i="50"/>
  <c r="AG193" i="50"/>
  <c r="AF193" i="50"/>
  <c r="AE193" i="50"/>
  <c r="AD193" i="50"/>
  <c r="AC193" i="50"/>
  <c r="AB193" i="50"/>
  <c r="AA193" i="50"/>
  <c r="Z193" i="50"/>
  <c r="Y193" i="50"/>
  <c r="X193" i="50"/>
  <c r="W193" i="50"/>
  <c r="V193" i="50"/>
  <c r="U193" i="50"/>
  <c r="T193" i="50"/>
  <c r="S193" i="50"/>
  <c r="R193" i="50"/>
  <c r="Q193" i="50"/>
  <c r="P193" i="50"/>
  <c r="O193" i="50"/>
  <c r="N193" i="50"/>
  <c r="M193" i="50"/>
  <c r="L193" i="50"/>
  <c r="K193" i="50"/>
  <c r="I193" i="50"/>
  <c r="H193" i="50"/>
  <c r="G193" i="50"/>
  <c r="G194" i="50" s="1"/>
  <c r="AK191" i="50"/>
  <c r="AJ191" i="50"/>
  <c r="AI191" i="50"/>
  <c r="AH191" i="50"/>
  <c r="AG191" i="50"/>
  <c r="AF191" i="50"/>
  <c r="AE191" i="50"/>
  <c r="AD191" i="50"/>
  <c r="AC191" i="50"/>
  <c r="AB191" i="50"/>
  <c r="AA191" i="50"/>
  <c r="Z191" i="50"/>
  <c r="Y191" i="50"/>
  <c r="X191" i="50"/>
  <c r="W191" i="50"/>
  <c r="V191" i="50"/>
  <c r="U191" i="50"/>
  <c r="S191" i="50"/>
  <c r="P191" i="50"/>
  <c r="M191" i="50"/>
  <c r="L191" i="50"/>
  <c r="K191" i="50"/>
  <c r="J191" i="50"/>
  <c r="I191" i="50"/>
  <c r="H191" i="50"/>
  <c r="G191" i="50"/>
  <c r="G192" i="50" s="1"/>
  <c r="AK189" i="50"/>
  <c r="AJ189" i="50"/>
  <c r="AI189" i="50"/>
  <c r="AH189" i="50"/>
  <c r="AG189" i="50"/>
  <c r="AD189" i="50"/>
  <c r="AC189" i="50"/>
  <c r="AB189" i="50"/>
  <c r="AA189" i="50"/>
  <c r="W189" i="50"/>
  <c r="V189" i="50"/>
  <c r="U189" i="50"/>
  <c r="S189" i="50"/>
  <c r="P189" i="50"/>
  <c r="M189" i="50"/>
  <c r="L189" i="50"/>
  <c r="K189" i="50"/>
  <c r="J189" i="50"/>
  <c r="I189" i="50"/>
  <c r="H189" i="50"/>
  <c r="G189" i="50"/>
  <c r="G190" i="50" s="1"/>
  <c r="AK187" i="50"/>
  <c r="AJ187" i="50"/>
  <c r="AI187" i="50"/>
  <c r="AH187" i="50"/>
  <c r="AG187" i="50"/>
  <c r="AF187" i="50"/>
  <c r="AE187" i="50"/>
  <c r="AD187" i="50"/>
  <c r="AC187" i="50"/>
  <c r="AB187" i="50"/>
  <c r="AA187" i="50"/>
  <c r="Z187" i="50"/>
  <c r="Y187" i="50"/>
  <c r="X187" i="50"/>
  <c r="W187" i="50"/>
  <c r="V187" i="50"/>
  <c r="U187" i="50"/>
  <c r="T187" i="50"/>
  <c r="R187" i="50"/>
  <c r="Q187" i="50"/>
  <c r="P187" i="50"/>
  <c r="O187" i="50"/>
  <c r="N187" i="50"/>
  <c r="L187" i="50"/>
  <c r="J187" i="50"/>
  <c r="I187" i="50"/>
  <c r="H187" i="50"/>
  <c r="G187" i="50"/>
  <c r="G188" i="50" s="1"/>
  <c r="AK185" i="50"/>
  <c r="AJ185" i="50"/>
  <c r="AI185" i="50"/>
  <c r="AH185" i="50"/>
  <c r="AG185" i="50"/>
  <c r="AF185" i="50"/>
  <c r="AE185" i="50"/>
  <c r="AD185" i="50"/>
  <c r="AC185" i="50"/>
  <c r="AB185" i="50"/>
  <c r="AA185" i="50"/>
  <c r="Z185" i="50"/>
  <c r="Y185" i="50"/>
  <c r="X185" i="50"/>
  <c r="W185" i="50"/>
  <c r="V185" i="50"/>
  <c r="U185" i="50"/>
  <c r="T185" i="50"/>
  <c r="R185" i="50"/>
  <c r="Q185" i="50"/>
  <c r="P185" i="50"/>
  <c r="O185" i="50"/>
  <c r="J185" i="50"/>
  <c r="I185" i="50"/>
  <c r="H185" i="50"/>
  <c r="G185" i="50"/>
  <c r="G186" i="50" s="1"/>
  <c r="AK183" i="50"/>
  <c r="AJ183" i="50"/>
  <c r="AI183" i="50"/>
  <c r="AH183" i="50"/>
  <c r="AG183" i="50"/>
  <c r="AF183" i="50"/>
  <c r="AE183" i="50"/>
  <c r="AD183" i="50"/>
  <c r="AC183" i="50"/>
  <c r="AB183" i="50"/>
  <c r="Z183" i="50"/>
  <c r="Y183" i="50"/>
  <c r="X183" i="50"/>
  <c r="W183" i="50"/>
  <c r="V183" i="50"/>
  <c r="U183" i="50"/>
  <c r="T183" i="50"/>
  <c r="Q183" i="50"/>
  <c r="P183" i="50"/>
  <c r="O183" i="50"/>
  <c r="L183" i="50"/>
  <c r="K183" i="50"/>
  <c r="J183" i="50"/>
  <c r="I183" i="50"/>
  <c r="H183" i="50"/>
  <c r="G183" i="50"/>
  <c r="G184" i="50" s="1"/>
  <c r="H184" i="50" s="1"/>
  <c r="AK181" i="50"/>
  <c r="AJ181" i="50"/>
  <c r="AI181" i="50"/>
  <c r="AH181" i="50"/>
  <c r="AG181" i="50"/>
  <c r="AF181" i="50"/>
  <c r="AE181" i="50"/>
  <c r="AD181" i="50"/>
  <c r="AC181" i="50"/>
  <c r="AB181" i="50"/>
  <c r="AA181" i="50"/>
  <c r="Z181" i="50"/>
  <c r="Y181" i="50"/>
  <c r="X181" i="50"/>
  <c r="W181" i="50"/>
  <c r="V181" i="50"/>
  <c r="U181" i="50"/>
  <c r="T181" i="50"/>
  <c r="S181" i="50"/>
  <c r="R181" i="50"/>
  <c r="Q181" i="50"/>
  <c r="P181" i="50"/>
  <c r="O181" i="50"/>
  <c r="N181" i="50"/>
  <c r="L181" i="50"/>
  <c r="K181" i="50"/>
  <c r="J181" i="50"/>
  <c r="I181" i="50"/>
  <c r="H181" i="50"/>
  <c r="G181" i="50"/>
  <c r="G182" i="50" s="1"/>
  <c r="H182" i="50" s="1"/>
  <c r="I182" i="50" s="1"/>
  <c r="J182" i="50" s="1"/>
  <c r="K182" i="50" s="1"/>
  <c r="AK179" i="50"/>
  <c r="AJ179" i="50"/>
  <c r="AI179" i="50"/>
  <c r="AH179" i="50"/>
  <c r="AG179" i="50"/>
  <c r="AF179" i="50"/>
  <c r="AE179" i="50"/>
  <c r="AD179" i="50"/>
  <c r="AC179" i="50"/>
  <c r="AB179" i="50"/>
  <c r="AA179" i="50"/>
  <c r="Z179" i="50"/>
  <c r="W179" i="50"/>
  <c r="V179" i="50"/>
  <c r="U179" i="50"/>
  <c r="S179" i="50"/>
  <c r="P179" i="50"/>
  <c r="O179" i="50"/>
  <c r="N179" i="50"/>
  <c r="M179" i="50"/>
  <c r="L179" i="50"/>
  <c r="K179" i="50"/>
  <c r="J179" i="50"/>
  <c r="I179" i="50"/>
  <c r="H179" i="50"/>
  <c r="G179" i="50"/>
  <c r="G180" i="50" s="1"/>
  <c r="H180" i="50" s="1"/>
  <c r="AK177" i="50"/>
  <c r="AJ177" i="50"/>
  <c r="AI177" i="50"/>
  <c r="AH177" i="50"/>
  <c r="AD177" i="50"/>
  <c r="AC177" i="50"/>
  <c r="V177" i="50"/>
  <c r="T177" i="50"/>
  <c r="P177" i="50"/>
  <c r="M177" i="50"/>
  <c r="L177" i="50"/>
  <c r="K177" i="50"/>
  <c r="J177" i="50"/>
  <c r="I177" i="50"/>
  <c r="H177" i="50"/>
  <c r="G177" i="50"/>
  <c r="G178" i="50" s="1"/>
  <c r="AK175" i="50"/>
  <c r="AJ175" i="50"/>
  <c r="AI175" i="50"/>
  <c r="AH175" i="50"/>
  <c r="AG175" i="50"/>
  <c r="AF175" i="50"/>
  <c r="AE175" i="50"/>
  <c r="AD175" i="50"/>
  <c r="AC175" i="50"/>
  <c r="X175" i="50"/>
  <c r="W175" i="50"/>
  <c r="V175" i="50"/>
  <c r="S175" i="50"/>
  <c r="R175" i="50"/>
  <c r="Q175" i="50"/>
  <c r="P175" i="50"/>
  <c r="O175" i="50"/>
  <c r="N175" i="50"/>
  <c r="M175" i="50"/>
  <c r="L175" i="50"/>
  <c r="K175" i="50"/>
  <c r="J175" i="50"/>
  <c r="I175" i="50"/>
  <c r="H175" i="50"/>
  <c r="G175" i="50"/>
  <c r="G176" i="50" s="1"/>
  <c r="AK173" i="50"/>
  <c r="AJ173" i="50"/>
  <c r="AI173" i="50"/>
  <c r="AH173" i="50"/>
  <c r="AG173" i="50"/>
  <c r="AD173" i="50"/>
  <c r="W173" i="50"/>
  <c r="V173" i="50"/>
  <c r="S173" i="50"/>
  <c r="R173" i="50"/>
  <c r="Q173" i="50"/>
  <c r="P173" i="50"/>
  <c r="O173" i="50"/>
  <c r="N173" i="50"/>
  <c r="M173" i="50"/>
  <c r="L173" i="50"/>
  <c r="K173" i="50"/>
  <c r="J173" i="50"/>
  <c r="I173" i="50"/>
  <c r="H173" i="50"/>
  <c r="G173" i="50"/>
  <c r="G174" i="50" s="1"/>
  <c r="H174" i="50" s="1"/>
  <c r="I174" i="50" s="1"/>
  <c r="J174" i="50" s="1"/>
  <c r="K174" i="50" s="1"/>
  <c r="L174" i="50" s="1"/>
  <c r="M174" i="50" s="1"/>
  <c r="N174" i="50" s="1"/>
  <c r="O174" i="50" s="1"/>
  <c r="P174" i="50" s="1"/>
  <c r="Q174" i="50" s="1"/>
  <c r="R174" i="50" s="1"/>
  <c r="S174" i="50" s="1"/>
  <c r="AK171" i="50"/>
  <c r="AJ171" i="50"/>
  <c r="AI171" i="50"/>
  <c r="AH171" i="50"/>
  <c r="AG171" i="50"/>
  <c r="AF171" i="50"/>
  <c r="AE171" i="50"/>
  <c r="AD171" i="50"/>
  <c r="AC171" i="50"/>
  <c r="AB171" i="50"/>
  <c r="Y171" i="50"/>
  <c r="W171" i="50"/>
  <c r="T171" i="50"/>
  <c r="S171" i="50"/>
  <c r="R171" i="50"/>
  <c r="Q171" i="50"/>
  <c r="P171" i="50"/>
  <c r="O171" i="50"/>
  <c r="N171" i="50"/>
  <c r="M171" i="50"/>
  <c r="L171" i="50"/>
  <c r="K171" i="50"/>
  <c r="J171" i="50"/>
  <c r="I171" i="50"/>
  <c r="H171" i="50"/>
  <c r="G171" i="50"/>
  <c r="G172" i="50" s="1"/>
  <c r="H172" i="50" s="1"/>
  <c r="AK169" i="50"/>
  <c r="AJ169" i="50"/>
  <c r="AI169" i="50"/>
  <c r="AH169" i="50"/>
  <c r="AD169" i="50"/>
  <c r="AC169" i="50"/>
  <c r="W169" i="50"/>
  <c r="R169" i="50"/>
  <c r="Q169" i="50"/>
  <c r="P169" i="50"/>
  <c r="O169" i="50"/>
  <c r="N169" i="50"/>
  <c r="M169" i="50"/>
  <c r="L169" i="50"/>
  <c r="K169" i="50"/>
  <c r="J169" i="50"/>
  <c r="I169" i="50"/>
  <c r="H169" i="50"/>
  <c r="G169" i="50"/>
  <c r="G170" i="50" s="1"/>
  <c r="H170" i="50" s="1"/>
  <c r="AP168" i="50"/>
  <c r="I168" i="50"/>
  <c r="J168" i="50" s="1"/>
  <c r="K168" i="50" s="1"/>
  <c r="L168" i="50" s="1"/>
  <c r="M168" i="50" s="1"/>
  <c r="N168" i="50" s="1"/>
  <c r="O168" i="50" s="1"/>
  <c r="P168" i="50" s="1"/>
  <c r="Q168" i="50" s="1"/>
  <c r="R168" i="50" s="1"/>
  <c r="S168" i="50" s="1"/>
  <c r="T168" i="50" s="1"/>
  <c r="U168" i="50" s="1"/>
  <c r="V168" i="50" s="1"/>
  <c r="W168" i="50" s="1"/>
  <c r="X168" i="50" s="1"/>
  <c r="Y168" i="50" s="1"/>
  <c r="Z168" i="50" s="1"/>
  <c r="AA168" i="50" s="1"/>
  <c r="AB168" i="50" s="1"/>
  <c r="AC168" i="50" s="1"/>
  <c r="AD168" i="50" s="1"/>
  <c r="AE168" i="50" s="1"/>
  <c r="AF168" i="50" s="1"/>
  <c r="AG168" i="50" s="1"/>
  <c r="AH168" i="50" s="1"/>
  <c r="AI168" i="50" s="1"/>
  <c r="AJ168" i="50" s="1"/>
  <c r="AK168" i="50" s="1"/>
  <c r="H168" i="50"/>
  <c r="G168" i="50"/>
  <c r="AL167" i="50"/>
  <c r="AO167" i="50" s="1"/>
  <c r="AP166" i="50"/>
  <c r="AO166" i="50"/>
  <c r="G166" i="50"/>
  <c r="H166" i="50" s="1"/>
  <c r="I166" i="50" s="1"/>
  <c r="J166" i="50" s="1"/>
  <c r="K166" i="50" s="1"/>
  <c r="L166" i="50" s="1"/>
  <c r="M166" i="50" s="1"/>
  <c r="N166" i="50" s="1"/>
  <c r="O166" i="50" s="1"/>
  <c r="P166" i="50" s="1"/>
  <c r="Q166" i="50" s="1"/>
  <c r="R166" i="50" s="1"/>
  <c r="S166" i="50" s="1"/>
  <c r="T166" i="50" s="1"/>
  <c r="U166" i="50" s="1"/>
  <c r="V166" i="50" s="1"/>
  <c r="W166" i="50" s="1"/>
  <c r="X166" i="50" s="1"/>
  <c r="Y166" i="50" s="1"/>
  <c r="Z166" i="50" s="1"/>
  <c r="AA166" i="50" s="1"/>
  <c r="AB166" i="50" s="1"/>
  <c r="AC166" i="50" s="1"/>
  <c r="AD166" i="50" s="1"/>
  <c r="AE166" i="50" s="1"/>
  <c r="AF166" i="50" s="1"/>
  <c r="AG166" i="50" s="1"/>
  <c r="AH166" i="50" s="1"/>
  <c r="AI166" i="50" s="1"/>
  <c r="AJ166" i="50" s="1"/>
  <c r="AK166" i="50" s="1"/>
  <c r="AL165" i="50"/>
  <c r="AM165" i="50" s="1"/>
  <c r="AP165" i="50" s="1"/>
  <c r="L164" i="50"/>
  <c r="M164" i="50" s="1"/>
  <c r="N164" i="50" s="1"/>
  <c r="O164" i="50" s="1"/>
  <c r="P164" i="50" s="1"/>
  <c r="Q164" i="50" s="1"/>
  <c r="R164" i="50" s="1"/>
  <c r="S164" i="50" s="1"/>
  <c r="T164" i="50" s="1"/>
  <c r="U164" i="50" s="1"/>
  <c r="V164" i="50" s="1"/>
  <c r="W164" i="50" s="1"/>
  <c r="X164" i="50" s="1"/>
  <c r="Y164" i="50" s="1"/>
  <c r="Z164" i="50" s="1"/>
  <c r="AA164" i="50" s="1"/>
  <c r="AB164" i="50" s="1"/>
  <c r="AC164" i="50" s="1"/>
  <c r="AD164" i="50" s="1"/>
  <c r="AE164" i="50" s="1"/>
  <c r="AF164" i="50" s="1"/>
  <c r="AG164" i="50" s="1"/>
  <c r="AH164" i="50" s="1"/>
  <c r="AI164" i="50" s="1"/>
  <c r="AJ164" i="50" s="1"/>
  <c r="AK164" i="50" s="1"/>
  <c r="I164" i="50"/>
  <c r="J164" i="50" s="1"/>
  <c r="K164" i="50" s="1"/>
  <c r="H164" i="50"/>
  <c r="G164" i="50"/>
  <c r="AO163" i="50"/>
  <c r="AL163" i="50"/>
  <c r="AM163" i="50" s="1"/>
  <c r="AP163" i="50" s="1"/>
  <c r="J162" i="50"/>
  <c r="K162" i="50" s="1"/>
  <c r="L162" i="50" s="1"/>
  <c r="M162" i="50" s="1"/>
  <c r="N162" i="50" s="1"/>
  <c r="O162" i="50" s="1"/>
  <c r="P162" i="50" s="1"/>
  <c r="Q162" i="50" s="1"/>
  <c r="R162" i="50" s="1"/>
  <c r="S162" i="50" s="1"/>
  <c r="T162" i="50" s="1"/>
  <c r="U162" i="50" s="1"/>
  <c r="V162" i="50" s="1"/>
  <c r="W162" i="50" s="1"/>
  <c r="X162" i="50" s="1"/>
  <c r="Y162" i="50" s="1"/>
  <c r="Z162" i="50" s="1"/>
  <c r="AA162" i="50" s="1"/>
  <c r="AB162" i="50" s="1"/>
  <c r="AC162" i="50" s="1"/>
  <c r="AD162" i="50" s="1"/>
  <c r="AE162" i="50" s="1"/>
  <c r="AF162" i="50" s="1"/>
  <c r="AG162" i="50" s="1"/>
  <c r="AH162" i="50" s="1"/>
  <c r="AI162" i="50" s="1"/>
  <c r="AJ162" i="50" s="1"/>
  <c r="G162" i="50"/>
  <c r="H162" i="50" s="1"/>
  <c r="I162" i="50" s="1"/>
  <c r="G161" i="50"/>
  <c r="I160" i="50"/>
  <c r="J160" i="50" s="1"/>
  <c r="K160" i="50" s="1"/>
  <c r="L160" i="50" s="1"/>
  <c r="M160" i="50" s="1"/>
  <c r="N160" i="50" s="1"/>
  <c r="O160" i="50" s="1"/>
  <c r="P160" i="50" s="1"/>
  <c r="Q160" i="50" s="1"/>
  <c r="R160" i="50" s="1"/>
  <c r="S160" i="50" s="1"/>
  <c r="T160" i="50" s="1"/>
  <c r="U160" i="50" s="1"/>
  <c r="V160" i="50" s="1"/>
  <c r="W160" i="50" s="1"/>
  <c r="X160" i="50" s="1"/>
  <c r="Y160" i="50" s="1"/>
  <c r="Z160" i="50" s="1"/>
  <c r="AA160" i="50" s="1"/>
  <c r="AB160" i="50" s="1"/>
  <c r="AC160" i="50" s="1"/>
  <c r="AD160" i="50" s="1"/>
  <c r="AE160" i="50" s="1"/>
  <c r="AF160" i="50" s="1"/>
  <c r="AG160" i="50" s="1"/>
  <c r="AH160" i="50" s="1"/>
  <c r="AI160" i="50" s="1"/>
  <c r="AJ160" i="50" s="1"/>
  <c r="G160" i="50"/>
  <c r="H160" i="50" s="1"/>
  <c r="H158" i="50"/>
  <c r="I158" i="50" s="1"/>
  <c r="J158" i="50" s="1"/>
  <c r="K158" i="50" s="1"/>
  <c r="L158" i="50" s="1"/>
  <c r="M158" i="50" s="1"/>
  <c r="N158" i="50" s="1"/>
  <c r="O158" i="50" s="1"/>
  <c r="P158" i="50" s="1"/>
  <c r="Q158" i="50" s="1"/>
  <c r="R158" i="50" s="1"/>
  <c r="S158" i="50" s="1"/>
  <c r="T158" i="50" s="1"/>
  <c r="U158" i="50" s="1"/>
  <c r="V158" i="50" s="1"/>
  <c r="W158" i="50" s="1"/>
  <c r="X158" i="50" s="1"/>
  <c r="Y158" i="50" s="1"/>
  <c r="Z158" i="50" s="1"/>
  <c r="AA158" i="50" s="1"/>
  <c r="AB158" i="50" s="1"/>
  <c r="AC158" i="50" s="1"/>
  <c r="AD158" i="50" s="1"/>
  <c r="AE158" i="50" s="1"/>
  <c r="AF158" i="50" s="1"/>
  <c r="AG158" i="50" s="1"/>
  <c r="AH158" i="50" s="1"/>
  <c r="AI158" i="50" s="1"/>
  <c r="AJ158" i="50" s="1"/>
  <c r="G158" i="50"/>
  <c r="AL157" i="50"/>
  <c r="AO157" i="50" s="1"/>
  <c r="J156" i="50"/>
  <c r="K156" i="50" s="1"/>
  <c r="L156" i="50" s="1"/>
  <c r="M156" i="50" s="1"/>
  <c r="N156" i="50" s="1"/>
  <c r="O156" i="50" s="1"/>
  <c r="P156" i="50" s="1"/>
  <c r="Q156" i="50" s="1"/>
  <c r="R156" i="50" s="1"/>
  <c r="S156" i="50" s="1"/>
  <c r="T156" i="50" s="1"/>
  <c r="U156" i="50" s="1"/>
  <c r="V156" i="50" s="1"/>
  <c r="W156" i="50" s="1"/>
  <c r="X156" i="50" s="1"/>
  <c r="Y156" i="50" s="1"/>
  <c r="Z156" i="50" s="1"/>
  <c r="AA156" i="50" s="1"/>
  <c r="AB156" i="50" s="1"/>
  <c r="AC156" i="50" s="1"/>
  <c r="AD156" i="50" s="1"/>
  <c r="AE156" i="50" s="1"/>
  <c r="AF156" i="50" s="1"/>
  <c r="AG156" i="50" s="1"/>
  <c r="AH156" i="50" s="1"/>
  <c r="AI156" i="50" s="1"/>
  <c r="AJ156" i="50" s="1"/>
  <c r="I156" i="50"/>
  <c r="G156" i="50"/>
  <c r="H156" i="50" s="1"/>
  <c r="AL155" i="50"/>
  <c r="AM155" i="50" s="1"/>
  <c r="AP155" i="50" s="1"/>
  <c r="H154" i="50"/>
  <c r="I154" i="50" s="1"/>
  <c r="J154" i="50" s="1"/>
  <c r="K154" i="50" s="1"/>
  <c r="L154" i="50" s="1"/>
  <c r="M154" i="50" s="1"/>
  <c r="N154" i="50" s="1"/>
  <c r="O154" i="50" s="1"/>
  <c r="P154" i="50" s="1"/>
  <c r="Q154" i="50" s="1"/>
  <c r="R154" i="50" s="1"/>
  <c r="S154" i="50" s="1"/>
  <c r="T154" i="50" s="1"/>
  <c r="U154" i="50" s="1"/>
  <c r="V154" i="50" s="1"/>
  <c r="W154" i="50" s="1"/>
  <c r="X154" i="50" s="1"/>
  <c r="Y154" i="50" s="1"/>
  <c r="Z154" i="50" s="1"/>
  <c r="AA154" i="50" s="1"/>
  <c r="AB154" i="50" s="1"/>
  <c r="AC154" i="50" s="1"/>
  <c r="AD154" i="50" s="1"/>
  <c r="AE154" i="50" s="1"/>
  <c r="AF154" i="50" s="1"/>
  <c r="AG154" i="50" s="1"/>
  <c r="AH154" i="50" s="1"/>
  <c r="AI154" i="50" s="1"/>
  <c r="AJ154" i="50" s="1"/>
  <c r="G154" i="50"/>
  <c r="AL153" i="50"/>
  <c r="AO153" i="50" s="1"/>
  <c r="W152" i="50"/>
  <c r="X152" i="50" s="1"/>
  <c r="Y152" i="50" s="1"/>
  <c r="Z152" i="50" s="1"/>
  <c r="AA152" i="50" s="1"/>
  <c r="AB152" i="50" s="1"/>
  <c r="AC152" i="50" s="1"/>
  <c r="AD152" i="50" s="1"/>
  <c r="AE152" i="50" s="1"/>
  <c r="AF152" i="50" s="1"/>
  <c r="AG152" i="50" s="1"/>
  <c r="AH152" i="50" s="1"/>
  <c r="AI152" i="50" s="1"/>
  <c r="AJ152" i="50" s="1"/>
  <c r="AK152" i="50" s="1"/>
  <c r="AL151" i="50"/>
  <c r="W142" i="50"/>
  <c r="X142" i="50" s="1"/>
  <c r="Y142" i="50" s="1"/>
  <c r="Z142" i="50" s="1"/>
  <c r="AA142" i="50" s="1"/>
  <c r="AB142" i="50" s="1"/>
  <c r="AC142" i="50" s="1"/>
  <c r="AD142" i="50" s="1"/>
  <c r="AE142" i="50" s="1"/>
  <c r="AF142" i="50" s="1"/>
  <c r="AG142" i="50" s="1"/>
  <c r="AH142" i="50" s="1"/>
  <c r="AI142" i="50" s="1"/>
  <c r="AJ142" i="50" s="1"/>
  <c r="AK142" i="50" s="1"/>
  <c r="O273" i="50"/>
  <c r="W128" i="50"/>
  <c r="X128" i="50" s="1"/>
  <c r="Y128" i="50" s="1"/>
  <c r="Z128" i="50" s="1"/>
  <c r="AA128" i="50" s="1"/>
  <c r="AB128" i="50" s="1"/>
  <c r="AC128" i="50" s="1"/>
  <c r="AD128" i="50" s="1"/>
  <c r="AE128" i="50" s="1"/>
  <c r="AF128" i="50" s="1"/>
  <c r="AG128" i="50" s="1"/>
  <c r="AH128" i="50" s="1"/>
  <c r="AI128" i="50" s="1"/>
  <c r="AJ128" i="50" s="1"/>
  <c r="AK128" i="50" s="1"/>
  <c r="AL127" i="50"/>
  <c r="AO127" i="50" s="1"/>
  <c r="W126" i="50"/>
  <c r="X126" i="50" s="1"/>
  <c r="Y126" i="50" s="1"/>
  <c r="Z126" i="50" s="1"/>
  <c r="AA126" i="50" s="1"/>
  <c r="AB126" i="50" s="1"/>
  <c r="AC126" i="50" s="1"/>
  <c r="AD126" i="50" s="1"/>
  <c r="AE126" i="50" s="1"/>
  <c r="AF126" i="50" s="1"/>
  <c r="AG126" i="50" s="1"/>
  <c r="AH126" i="50" s="1"/>
  <c r="AI126" i="50" s="1"/>
  <c r="AJ126" i="50" s="1"/>
  <c r="W124" i="50"/>
  <c r="X124" i="50" s="1"/>
  <c r="Y124" i="50" s="1"/>
  <c r="Z124" i="50" s="1"/>
  <c r="AA124" i="50" s="1"/>
  <c r="AB124" i="50" s="1"/>
  <c r="AC124" i="50" s="1"/>
  <c r="AD124" i="50" s="1"/>
  <c r="AE124" i="50" s="1"/>
  <c r="AF124" i="50" s="1"/>
  <c r="AG124" i="50" s="1"/>
  <c r="AH124" i="50" s="1"/>
  <c r="AI124" i="50" s="1"/>
  <c r="AJ124" i="50" s="1"/>
  <c r="W122" i="50"/>
  <c r="X122" i="50" s="1"/>
  <c r="Y122" i="50" s="1"/>
  <c r="Z122" i="50" s="1"/>
  <c r="AA122" i="50" s="1"/>
  <c r="AB122" i="50" s="1"/>
  <c r="AC122" i="50" s="1"/>
  <c r="AD122" i="50" s="1"/>
  <c r="AE122" i="50" s="1"/>
  <c r="AF122" i="50" s="1"/>
  <c r="AG122" i="50" s="1"/>
  <c r="AH122" i="50" s="1"/>
  <c r="AI122" i="50" s="1"/>
  <c r="AJ122" i="50" s="1"/>
  <c r="W120" i="50"/>
  <c r="X120" i="50" s="1"/>
  <c r="Y120" i="50" s="1"/>
  <c r="Z120" i="50" s="1"/>
  <c r="AA120" i="50" s="1"/>
  <c r="AB120" i="50" s="1"/>
  <c r="AC120" i="50" s="1"/>
  <c r="AD120" i="50" s="1"/>
  <c r="AE120" i="50" s="1"/>
  <c r="AF120" i="50" s="1"/>
  <c r="AG120" i="50" s="1"/>
  <c r="AH120" i="50" s="1"/>
  <c r="AI120" i="50" s="1"/>
  <c r="AJ120" i="50" s="1"/>
  <c r="AK120" i="50" s="1"/>
  <c r="W118" i="50"/>
  <c r="X118" i="50" s="1"/>
  <c r="Y118" i="50" s="1"/>
  <c r="Z118" i="50" s="1"/>
  <c r="AA118" i="50" s="1"/>
  <c r="AB118" i="50" s="1"/>
  <c r="AC118" i="50" s="1"/>
  <c r="AD118" i="50" s="1"/>
  <c r="AE118" i="50" s="1"/>
  <c r="AF118" i="50" s="1"/>
  <c r="AG118" i="50" s="1"/>
  <c r="AH118" i="50" s="1"/>
  <c r="AI118" i="50" s="1"/>
  <c r="AJ118" i="50" s="1"/>
  <c r="W116" i="50"/>
  <c r="X116" i="50" s="1"/>
  <c r="Y116" i="50" s="1"/>
  <c r="Z116" i="50" s="1"/>
  <c r="AA116" i="50" s="1"/>
  <c r="AB116" i="50" s="1"/>
  <c r="AC116" i="50" s="1"/>
  <c r="AD116" i="50" s="1"/>
  <c r="AE116" i="50" s="1"/>
  <c r="AF116" i="50" s="1"/>
  <c r="AG116" i="50" s="1"/>
  <c r="AH116" i="50" s="1"/>
  <c r="AI116" i="50" s="1"/>
  <c r="AJ116" i="50" s="1"/>
  <c r="AK116" i="50" s="1"/>
  <c r="AL115" i="50"/>
  <c r="AO115" i="50" s="1"/>
  <c r="W114" i="50"/>
  <c r="X114" i="50" s="1"/>
  <c r="Y114" i="50" s="1"/>
  <c r="Z114" i="50" s="1"/>
  <c r="AA114" i="50" s="1"/>
  <c r="AB114" i="50" s="1"/>
  <c r="AC114" i="50" s="1"/>
  <c r="AD114" i="50" s="1"/>
  <c r="AE114" i="50" s="1"/>
  <c r="AF114" i="50" s="1"/>
  <c r="AG114" i="50" s="1"/>
  <c r="AH114" i="50" s="1"/>
  <c r="AI114" i="50" s="1"/>
  <c r="AJ114" i="50" s="1"/>
  <c r="AK114" i="50" s="1"/>
  <c r="AL113" i="50" s="1"/>
  <c r="AO113" i="50" s="1"/>
  <c r="W112" i="50"/>
  <c r="X112" i="50" s="1"/>
  <c r="Y112" i="50" s="1"/>
  <c r="Z112" i="50" s="1"/>
  <c r="AA112" i="50" s="1"/>
  <c r="AB112" i="50" s="1"/>
  <c r="AC112" i="50" s="1"/>
  <c r="AD112" i="50" s="1"/>
  <c r="AE112" i="50" s="1"/>
  <c r="AF112" i="50" s="1"/>
  <c r="AG112" i="50" s="1"/>
  <c r="AH112" i="50" s="1"/>
  <c r="AI112" i="50" s="1"/>
  <c r="AJ112" i="50" s="1"/>
  <c r="AK112" i="50" s="1"/>
  <c r="AL111" i="50"/>
  <c r="W110" i="50"/>
  <c r="X110" i="50" s="1"/>
  <c r="Y110" i="50" s="1"/>
  <c r="Z110" i="50" s="1"/>
  <c r="AA110" i="50" s="1"/>
  <c r="AB110" i="50" s="1"/>
  <c r="AC110" i="50" s="1"/>
  <c r="AD110" i="50" s="1"/>
  <c r="AE110" i="50" s="1"/>
  <c r="AF110" i="50" s="1"/>
  <c r="AG110" i="50" s="1"/>
  <c r="AH110" i="50" s="1"/>
  <c r="AI110" i="50" s="1"/>
  <c r="AJ110" i="50" s="1"/>
  <c r="AL109" i="50"/>
  <c r="W108" i="50"/>
  <c r="X108" i="50" s="1"/>
  <c r="Y108" i="50" s="1"/>
  <c r="Z108" i="50" s="1"/>
  <c r="AA108" i="50" s="1"/>
  <c r="AB108" i="50" s="1"/>
  <c r="AC108" i="50" s="1"/>
  <c r="AD108" i="50" s="1"/>
  <c r="AE108" i="50" s="1"/>
  <c r="AF108" i="50" s="1"/>
  <c r="AG108" i="50" s="1"/>
  <c r="AH108" i="50" s="1"/>
  <c r="AI108" i="50" s="1"/>
  <c r="AJ108" i="50" s="1"/>
  <c r="AK108" i="50" s="1"/>
  <c r="AL107" i="50" s="1"/>
  <c r="W106" i="50"/>
  <c r="X106" i="50" s="1"/>
  <c r="Y106" i="50" s="1"/>
  <c r="Z106" i="50" s="1"/>
  <c r="AA106" i="50" s="1"/>
  <c r="AB106" i="50" s="1"/>
  <c r="AC106" i="50" s="1"/>
  <c r="AD106" i="50" s="1"/>
  <c r="AE106" i="50" s="1"/>
  <c r="AF106" i="50" s="1"/>
  <c r="AG106" i="50" s="1"/>
  <c r="AH106" i="50" s="1"/>
  <c r="AI106" i="50" s="1"/>
  <c r="AJ106" i="50" s="1"/>
  <c r="AK106" i="50" s="1"/>
  <c r="AL105" i="50"/>
  <c r="AO105" i="50" s="1"/>
  <c r="W104" i="50"/>
  <c r="X104" i="50" s="1"/>
  <c r="Y104" i="50" s="1"/>
  <c r="Z104" i="50" s="1"/>
  <c r="AA104" i="50" s="1"/>
  <c r="AB104" i="50" s="1"/>
  <c r="AC104" i="50" s="1"/>
  <c r="AD104" i="50" s="1"/>
  <c r="AE104" i="50" s="1"/>
  <c r="AF104" i="50" s="1"/>
  <c r="AG104" i="50" s="1"/>
  <c r="AH104" i="50" s="1"/>
  <c r="AI104" i="50" s="1"/>
  <c r="AJ104" i="50" s="1"/>
  <c r="AK104" i="50" s="1"/>
  <c r="AL103" i="50" s="1"/>
  <c r="W102" i="50"/>
  <c r="X102" i="50" s="1"/>
  <c r="Y102" i="50" s="1"/>
  <c r="Z102" i="50" s="1"/>
  <c r="AA102" i="50" s="1"/>
  <c r="AB102" i="50" s="1"/>
  <c r="AC102" i="50" s="1"/>
  <c r="AD102" i="50" s="1"/>
  <c r="AE102" i="50" s="1"/>
  <c r="AF102" i="50" s="1"/>
  <c r="AG102" i="50" s="1"/>
  <c r="AH102" i="50" s="1"/>
  <c r="AI102" i="50" s="1"/>
  <c r="AJ102" i="50" s="1"/>
  <c r="AK102" i="50" s="1"/>
  <c r="AL101" i="50"/>
  <c r="AM101" i="50" s="1"/>
  <c r="AP101" i="50" s="1"/>
  <c r="K237" i="50"/>
  <c r="W80" i="50"/>
  <c r="X80" i="50" s="1"/>
  <c r="Y80" i="50" s="1"/>
  <c r="Z80" i="50" s="1"/>
  <c r="AA80" i="50" s="1"/>
  <c r="AB80" i="50" s="1"/>
  <c r="AC80" i="50" s="1"/>
  <c r="AD80" i="50" s="1"/>
  <c r="AE80" i="50" s="1"/>
  <c r="AF80" i="50" s="1"/>
  <c r="AG80" i="50" s="1"/>
  <c r="AH80" i="50" s="1"/>
  <c r="AI80" i="50" s="1"/>
  <c r="AJ80" i="50" s="1"/>
  <c r="F79" i="50"/>
  <c r="W78" i="50"/>
  <c r="X78" i="50" s="1"/>
  <c r="Y78" i="50" s="1"/>
  <c r="Z78" i="50" s="1"/>
  <c r="AA78" i="50" s="1"/>
  <c r="AB78" i="50" s="1"/>
  <c r="AC78" i="50" s="1"/>
  <c r="AD78" i="50" s="1"/>
  <c r="AE78" i="50" s="1"/>
  <c r="AF78" i="50" s="1"/>
  <c r="AG78" i="50" s="1"/>
  <c r="AH78" i="50" s="1"/>
  <c r="AI78" i="50" s="1"/>
  <c r="AJ78" i="50" s="1"/>
  <c r="AK78" i="50" s="1"/>
  <c r="W76" i="50"/>
  <c r="X76" i="50" s="1"/>
  <c r="Y76" i="50" s="1"/>
  <c r="Z76" i="50" s="1"/>
  <c r="AA76" i="50" s="1"/>
  <c r="AB76" i="50" s="1"/>
  <c r="AC76" i="50" s="1"/>
  <c r="AD76" i="50" s="1"/>
  <c r="AE76" i="50" s="1"/>
  <c r="AF76" i="50" s="1"/>
  <c r="AG76" i="50" s="1"/>
  <c r="AH76" i="50" s="1"/>
  <c r="AI76" i="50" s="1"/>
  <c r="AJ76" i="50" s="1"/>
  <c r="F75" i="50"/>
  <c r="F233" i="50" s="1"/>
  <c r="W74" i="50"/>
  <c r="X74" i="50" s="1"/>
  <c r="Y74" i="50" s="1"/>
  <c r="Z74" i="50" s="1"/>
  <c r="AA74" i="50" s="1"/>
  <c r="AB74" i="50" s="1"/>
  <c r="AC74" i="50" s="1"/>
  <c r="AD74" i="50" s="1"/>
  <c r="AE74" i="50" s="1"/>
  <c r="AF74" i="50" s="1"/>
  <c r="AG74" i="50" s="1"/>
  <c r="AH74" i="50" s="1"/>
  <c r="AI74" i="50" s="1"/>
  <c r="AJ74" i="50" s="1"/>
  <c r="F73" i="50"/>
  <c r="F231" i="50" s="1"/>
  <c r="W68" i="50"/>
  <c r="X68" i="50" s="1"/>
  <c r="Y68" i="50" s="1"/>
  <c r="Z68" i="50" s="1"/>
  <c r="AA68" i="50" s="1"/>
  <c r="AB68" i="50" s="1"/>
  <c r="AC68" i="50" s="1"/>
  <c r="AD68" i="50" s="1"/>
  <c r="AE68" i="50" s="1"/>
  <c r="AF68" i="50" s="1"/>
  <c r="AG68" i="50" s="1"/>
  <c r="AH68" i="50" s="1"/>
  <c r="AI68" i="50" s="1"/>
  <c r="AJ68" i="50" s="1"/>
  <c r="AK68" i="50" s="1"/>
  <c r="AL67" i="50"/>
  <c r="AO67" i="50" s="1"/>
  <c r="W66" i="50"/>
  <c r="X66" i="50" s="1"/>
  <c r="Y66" i="50" s="1"/>
  <c r="Z66" i="50" s="1"/>
  <c r="AA66" i="50" s="1"/>
  <c r="AB66" i="50" s="1"/>
  <c r="AC66" i="50" s="1"/>
  <c r="AD66" i="50" s="1"/>
  <c r="AE66" i="50" s="1"/>
  <c r="AF66" i="50" s="1"/>
  <c r="AG66" i="50" s="1"/>
  <c r="AH66" i="50" s="1"/>
  <c r="AI66" i="50" s="1"/>
  <c r="AJ66" i="50" s="1"/>
  <c r="AK66" i="50" s="1"/>
  <c r="W56" i="50"/>
  <c r="X56" i="50" s="1"/>
  <c r="Y56" i="50" s="1"/>
  <c r="Z56" i="50" s="1"/>
  <c r="AA56" i="50" s="1"/>
  <c r="AB56" i="50" s="1"/>
  <c r="AC56" i="50" s="1"/>
  <c r="AD56" i="50" s="1"/>
  <c r="AE56" i="50" s="1"/>
  <c r="AF56" i="50" s="1"/>
  <c r="AG56" i="50" s="1"/>
  <c r="AH56" i="50" s="1"/>
  <c r="AI56" i="50" s="1"/>
  <c r="AJ56" i="50" s="1"/>
  <c r="AK56" i="50" s="1"/>
  <c r="AL55" i="50"/>
  <c r="AM55" i="50" s="1"/>
  <c r="AP55" i="50" s="1"/>
  <c r="W54" i="50"/>
  <c r="X54" i="50" s="1"/>
  <c r="Y54" i="50" s="1"/>
  <c r="Z54" i="50" s="1"/>
  <c r="AA54" i="50" s="1"/>
  <c r="AB54" i="50" s="1"/>
  <c r="AC54" i="50" s="1"/>
  <c r="AD54" i="50" s="1"/>
  <c r="AE54" i="50" s="1"/>
  <c r="AF54" i="50" s="1"/>
  <c r="AG54" i="50" s="1"/>
  <c r="AH54" i="50" s="1"/>
  <c r="AI54" i="50" s="1"/>
  <c r="AJ54" i="50" s="1"/>
  <c r="AK54" i="50" s="1"/>
  <c r="AL53" i="50" s="1"/>
  <c r="G213" i="50"/>
  <c r="G214" i="50" s="1"/>
  <c r="AL51" i="50"/>
  <c r="AO51" i="50" s="1"/>
  <c r="W43" i="50"/>
  <c r="X43" i="50" s="1"/>
  <c r="Y43" i="50" s="1"/>
  <c r="Z43" i="50" s="1"/>
  <c r="AA43" i="50" s="1"/>
  <c r="AB43" i="50" s="1"/>
  <c r="AC43" i="50" s="1"/>
  <c r="AD43" i="50" s="1"/>
  <c r="AE43" i="50" s="1"/>
  <c r="AF43" i="50" s="1"/>
  <c r="AG43" i="50" s="1"/>
  <c r="AH43" i="50" s="1"/>
  <c r="AI43" i="50" s="1"/>
  <c r="AJ43" i="50" s="1"/>
  <c r="AK43" i="50" s="1"/>
  <c r="AL42" i="50" s="1"/>
  <c r="W41" i="50"/>
  <c r="X41" i="50" s="1"/>
  <c r="Y41" i="50" s="1"/>
  <c r="Z41" i="50" s="1"/>
  <c r="AA41" i="50" s="1"/>
  <c r="AB41" i="50" s="1"/>
  <c r="AC41" i="50" s="1"/>
  <c r="AD41" i="50" s="1"/>
  <c r="AE41" i="50" s="1"/>
  <c r="AF41" i="50" s="1"/>
  <c r="AG41" i="50" s="1"/>
  <c r="AH41" i="50" s="1"/>
  <c r="AI41" i="50" s="1"/>
  <c r="AJ41" i="50" s="1"/>
  <c r="AK41" i="50" s="1"/>
  <c r="AL40" i="50"/>
  <c r="AO40" i="50" s="1"/>
  <c r="W39" i="50"/>
  <c r="X39" i="50" s="1"/>
  <c r="Y39" i="50" s="1"/>
  <c r="Z39" i="50" s="1"/>
  <c r="AA39" i="50" s="1"/>
  <c r="AB39" i="50" s="1"/>
  <c r="AC39" i="50" s="1"/>
  <c r="AD39" i="50" s="1"/>
  <c r="AE39" i="50" s="1"/>
  <c r="AF39" i="50" s="1"/>
  <c r="AG39" i="50" s="1"/>
  <c r="AH39" i="50" s="1"/>
  <c r="AI39" i="50" s="1"/>
  <c r="AJ39" i="50" s="1"/>
  <c r="AK39" i="50" s="1"/>
  <c r="H6" i="50"/>
  <c r="I6" i="50" s="1"/>
  <c r="J6" i="50" s="1"/>
  <c r="K6" i="50" s="1"/>
  <c r="L6" i="50" s="1"/>
  <c r="M6" i="50" s="1"/>
  <c r="N6" i="50" s="1"/>
  <c r="O6" i="50" s="1"/>
  <c r="P6" i="50" s="1"/>
  <c r="Q6" i="50" s="1"/>
  <c r="R6" i="50" s="1"/>
  <c r="S6" i="50" s="1"/>
  <c r="T6" i="50" s="1"/>
  <c r="U6" i="50" s="1"/>
  <c r="V6" i="50" s="1"/>
  <c r="W6" i="50" s="1"/>
  <c r="X6" i="50" s="1"/>
  <c r="Y6" i="50" s="1"/>
  <c r="Z6" i="50" s="1"/>
  <c r="AA6" i="50" s="1"/>
  <c r="AB6" i="50" s="1"/>
  <c r="AC6" i="50" s="1"/>
  <c r="AD6" i="50" s="1"/>
  <c r="AE6" i="50" s="1"/>
  <c r="AF6" i="50" s="1"/>
  <c r="AG6" i="50" s="1"/>
  <c r="AH6" i="50" s="1"/>
  <c r="AI6" i="50" s="1"/>
  <c r="AJ6" i="50" s="1"/>
  <c r="AK6" i="50" s="1"/>
  <c r="I3" i="50"/>
  <c r="H178" i="50" l="1"/>
  <c r="I178" i="50" s="1"/>
  <c r="J178" i="50" s="1"/>
  <c r="K178" i="50" s="1"/>
  <c r="L178" i="50" s="1"/>
  <c r="M178" i="50" s="1"/>
  <c r="J260" i="50"/>
  <c r="K260" i="50" s="1"/>
  <c r="L260" i="50" s="1"/>
  <c r="M260" i="50" s="1"/>
  <c r="N260" i="50" s="1"/>
  <c r="O260" i="50" s="1"/>
  <c r="P260" i="50" s="1"/>
  <c r="Q260" i="50" s="1"/>
  <c r="R260" i="50" s="1"/>
  <c r="S260" i="50" s="1"/>
  <c r="T260" i="50" s="1"/>
  <c r="U260" i="50" s="1"/>
  <c r="V260" i="50" s="1"/>
  <c r="W260" i="50" s="1"/>
  <c r="X260" i="50" s="1"/>
  <c r="Y260" i="50" s="1"/>
  <c r="Z260" i="50" s="1"/>
  <c r="AA260" i="50" s="1"/>
  <c r="AB260" i="50" s="1"/>
  <c r="AC260" i="50" s="1"/>
  <c r="AD260" i="50" s="1"/>
  <c r="AE260" i="50" s="1"/>
  <c r="AF260" i="50" s="1"/>
  <c r="AG260" i="50" s="1"/>
  <c r="AH260" i="50" s="1"/>
  <c r="AI260" i="50" s="1"/>
  <c r="AJ260" i="50" s="1"/>
  <c r="AK260" i="50" s="1"/>
  <c r="H254" i="50"/>
  <c r="I254" i="50" s="1"/>
  <c r="J254" i="50" s="1"/>
  <c r="K254" i="50" s="1"/>
  <c r="L254" i="50" s="1"/>
  <c r="M254" i="50" s="1"/>
  <c r="N254" i="50" s="1"/>
  <c r="O254" i="50" s="1"/>
  <c r="H258" i="50"/>
  <c r="I258" i="50" s="1"/>
  <c r="J258" i="50" s="1"/>
  <c r="K258" i="50" s="1"/>
  <c r="L258" i="50" s="1"/>
  <c r="M258" i="50" s="1"/>
  <c r="N258" i="50" s="1"/>
  <c r="O258" i="50" s="1"/>
  <c r="P258" i="50" s="1"/>
  <c r="Q258" i="50" s="1"/>
  <c r="R258" i="50" s="1"/>
  <c r="S258" i="50" s="1"/>
  <c r="T258" i="50" s="1"/>
  <c r="U258" i="50" s="1"/>
  <c r="V258" i="50" s="1"/>
  <c r="W258" i="50" s="1"/>
  <c r="X258" i="50" s="1"/>
  <c r="Y258" i="50" s="1"/>
  <c r="Z258" i="50" s="1"/>
  <c r="AA258" i="50" s="1"/>
  <c r="AB258" i="50" s="1"/>
  <c r="AC258" i="50" s="1"/>
  <c r="AD258" i="50" s="1"/>
  <c r="AE258" i="50" s="1"/>
  <c r="AF258" i="50" s="1"/>
  <c r="AG258" i="50" s="1"/>
  <c r="AH258" i="50" s="1"/>
  <c r="AI258" i="50" s="1"/>
  <c r="AJ258" i="50" s="1"/>
  <c r="H252" i="50"/>
  <c r="I252" i="50" s="1"/>
  <c r="J252" i="50" s="1"/>
  <c r="K252" i="50" s="1"/>
  <c r="L252" i="50" s="1"/>
  <c r="M252" i="50" s="1"/>
  <c r="N252" i="50" s="1"/>
  <c r="O252" i="50" s="1"/>
  <c r="P252" i="50" s="1"/>
  <c r="Q252" i="50" s="1"/>
  <c r="R252" i="50" s="1"/>
  <c r="S252" i="50" s="1"/>
  <c r="T252" i="50" s="1"/>
  <c r="U252" i="50" s="1"/>
  <c r="V252" i="50" s="1"/>
  <c r="W252" i="50" s="1"/>
  <c r="X252" i="50" s="1"/>
  <c r="Y252" i="50" s="1"/>
  <c r="Z252" i="50" s="1"/>
  <c r="AA252" i="50" s="1"/>
  <c r="AB252" i="50" s="1"/>
  <c r="AC252" i="50" s="1"/>
  <c r="AD252" i="50" s="1"/>
  <c r="AE252" i="50" s="1"/>
  <c r="AF252" i="50" s="1"/>
  <c r="AG252" i="50" s="1"/>
  <c r="AH252" i="50" s="1"/>
  <c r="AI252" i="50" s="1"/>
  <c r="AJ252" i="50" s="1"/>
  <c r="AK252" i="50" s="1"/>
  <c r="I170" i="50"/>
  <c r="J170" i="50" s="1"/>
  <c r="K170" i="50" s="1"/>
  <c r="L170" i="50" s="1"/>
  <c r="M170" i="50" s="1"/>
  <c r="N170" i="50" s="1"/>
  <c r="O170" i="50" s="1"/>
  <c r="P170" i="50" s="1"/>
  <c r="Q170" i="50" s="1"/>
  <c r="R170" i="50" s="1"/>
  <c r="I184" i="50"/>
  <c r="J184" i="50" s="1"/>
  <c r="K184" i="50" s="1"/>
  <c r="L184" i="50" s="1"/>
  <c r="I200" i="50"/>
  <c r="J200" i="50" s="1"/>
  <c r="K200" i="50" s="1"/>
  <c r="L200" i="50" s="1"/>
  <c r="M200" i="50" s="1"/>
  <c r="N200" i="50" s="1"/>
  <c r="O200" i="50" s="1"/>
  <c r="P200" i="50" s="1"/>
  <c r="Q200" i="50" s="1"/>
  <c r="R200" i="50" s="1"/>
  <c r="S200" i="50" s="1"/>
  <c r="T200" i="50" s="1"/>
  <c r="U200" i="50" s="1"/>
  <c r="V200" i="50" s="1"/>
  <c r="W200" i="50" s="1"/>
  <c r="X200" i="50" s="1"/>
  <c r="Y200" i="50" s="1"/>
  <c r="Z200" i="50" s="1"/>
  <c r="AA200" i="50" s="1"/>
  <c r="AB200" i="50" s="1"/>
  <c r="AC200" i="50" s="1"/>
  <c r="AD200" i="50" s="1"/>
  <c r="AE200" i="50" s="1"/>
  <c r="AF200" i="50" s="1"/>
  <c r="AG200" i="50" s="1"/>
  <c r="AH200" i="50" s="1"/>
  <c r="AI200" i="50" s="1"/>
  <c r="AJ200" i="50" s="1"/>
  <c r="AK200" i="50" s="1"/>
  <c r="H192" i="50"/>
  <c r="I192" i="50" s="1"/>
  <c r="J192" i="50" s="1"/>
  <c r="K192" i="50" s="1"/>
  <c r="L192" i="50" s="1"/>
  <c r="M192" i="50" s="1"/>
  <c r="N192" i="50" s="1"/>
  <c r="H194" i="50"/>
  <c r="I194" i="50" s="1"/>
  <c r="H198" i="50"/>
  <c r="I198" i="50" s="1"/>
  <c r="H202" i="50"/>
  <c r="I202" i="50" s="1"/>
  <c r="J202" i="50" s="1"/>
  <c r="K202" i="50" s="1"/>
  <c r="L202" i="50" s="1"/>
  <c r="M202" i="50" s="1"/>
  <c r="N202" i="50" s="1"/>
  <c r="O202" i="50" s="1"/>
  <c r="P202" i="50" s="1"/>
  <c r="Q202" i="50" s="1"/>
  <c r="R202" i="50" s="1"/>
  <c r="S202" i="50" s="1"/>
  <c r="T202" i="50" s="1"/>
  <c r="U202" i="50" s="1"/>
  <c r="V202" i="50" s="1"/>
  <c r="W202" i="50" s="1"/>
  <c r="X202" i="50" s="1"/>
  <c r="Y202" i="50" s="1"/>
  <c r="Z202" i="50" s="1"/>
  <c r="AA202" i="50" s="1"/>
  <c r="AB202" i="50" s="1"/>
  <c r="AC202" i="50" s="1"/>
  <c r="AD202" i="50" s="1"/>
  <c r="AE202" i="50" s="1"/>
  <c r="AF202" i="50" s="1"/>
  <c r="AG202" i="50" s="1"/>
  <c r="AH202" i="50" s="1"/>
  <c r="AI202" i="50" s="1"/>
  <c r="AJ202" i="50" s="1"/>
  <c r="AK202" i="50" s="1"/>
  <c r="H210" i="50"/>
  <c r="I210" i="50" s="1"/>
  <c r="H218" i="50"/>
  <c r="H220" i="50"/>
  <c r="I220" i="50" s="1"/>
  <c r="J220" i="50" s="1"/>
  <c r="J244" i="50"/>
  <c r="K244" i="50" s="1"/>
  <c r="L244" i="50" s="1"/>
  <c r="M244" i="50" s="1"/>
  <c r="N244" i="50" s="1"/>
  <c r="O244" i="50" s="1"/>
  <c r="P244" i="50" s="1"/>
  <c r="Q244" i="50" s="1"/>
  <c r="R244" i="50" s="1"/>
  <c r="S244" i="50" s="1"/>
  <c r="T244" i="50" s="1"/>
  <c r="U244" i="50" s="1"/>
  <c r="V244" i="50" s="1"/>
  <c r="W244" i="50" s="1"/>
  <c r="X244" i="50" s="1"/>
  <c r="Y244" i="50" s="1"/>
  <c r="Z244" i="50" s="1"/>
  <c r="AA244" i="50" s="1"/>
  <c r="AB244" i="50" s="1"/>
  <c r="AC244" i="50" s="1"/>
  <c r="AD244" i="50" s="1"/>
  <c r="AE244" i="50" s="1"/>
  <c r="AF244" i="50" s="1"/>
  <c r="AG244" i="50" s="1"/>
  <c r="AH244" i="50" s="1"/>
  <c r="AI244" i="50" s="1"/>
  <c r="AJ244" i="50" s="1"/>
  <c r="AK244" i="50" s="1"/>
  <c r="H264" i="50"/>
  <c r="I264" i="50" s="1"/>
  <c r="J264" i="50" s="1"/>
  <c r="K264" i="50" s="1"/>
  <c r="L264" i="50" s="1"/>
  <c r="M264" i="50" s="1"/>
  <c r="N264" i="50" s="1"/>
  <c r="O264" i="50" s="1"/>
  <c r="P264" i="50" s="1"/>
  <c r="Q264" i="50" s="1"/>
  <c r="R264" i="50" s="1"/>
  <c r="S264" i="50" s="1"/>
  <c r="T264" i="50" s="1"/>
  <c r="U264" i="50" s="1"/>
  <c r="V264" i="50" s="1"/>
  <c r="W264" i="50" s="1"/>
  <c r="X264" i="50" s="1"/>
  <c r="Y264" i="50" s="1"/>
  <c r="Z264" i="50" s="1"/>
  <c r="AA264" i="50" s="1"/>
  <c r="AB264" i="50" s="1"/>
  <c r="AC264" i="50" s="1"/>
  <c r="AD264" i="50" s="1"/>
  <c r="AE264" i="50" s="1"/>
  <c r="AF264" i="50" s="1"/>
  <c r="AG264" i="50" s="1"/>
  <c r="AH264" i="50" s="1"/>
  <c r="AI264" i="50" s="1"/>
  <c r="AJ264" i="50" s="1"/>
  <c r="I290" i="50"/>
  <c r="J290" i="50" s="1"/>
  <c r="K290" i="50" s="1"/>
  <c r="L290" i="50" s="1"/>
  <c r="M290" i="50" s="1"/>
  <c r="N290" i="50" s="1"/>
  <c r="H176" i="50"/>
  <c r="I176" i="50" s="1"/>
  <c r="J176" i="50" s="1"/>
  <c r="K176" i="50" s="1"/>
  <c r="L176" i="50" s="1"/>
  <c r="M176" i="50" s="1"/>
  <c r="N176" i="50" s="1"/>
  <c r="O176" i="50" s="1"/>
  <c r="P176" i="50" s="1"/>
  <c r="Q176" i="50" s="1"/>
  <c r="R176" i="50" s="1"/>
  <c r="S176" i="50" s="1"/>
  <c r="H188" i="50"/>
  <c r="I188" i="50" s="1"/>
  <c r="J188" i="50" s="1"/>
  <c r="K188" i="50" s="1"/>
  <c r="L188" i="50" s="1"/>
  <c r="H190" i="50"/>
  <c r="I190" i="50" s="1"/>
  <c r="J190" i="50" s="1"/>
  <c r="K190" i="50" s="1"/>
  <c r="L190" i="50" s="1"/>
  <c r="M190" i="50" s="1"/>
  <c r="H196" i="50"/>
  <c r="I196" i="50" s="1"/>
  <c r="I208" i="50"/>
  <c r="I240" i="50"/>
  <c r="I242" i="50"/>
  <c r="J242" i="50" s="1"/>
  <c r="K242" i="50" s="1"/>
  <c r="L242" i="50" s="1"/>
  <c r="M242" i="50" s="1"/>
  <c r="N242" i="50" s="1"/>
  <c r="O242" i="50" s="1"/>
  <c r="P242" i="50" s="1"/>
  <c r="Q242" i="50" s="1"/>
  <c r="R242" i="50" s="1"/>
  <c r="S242" i="50" s="1"/>
  <c r="T242" i="50" s="1"/>
  <c r="U242" i="50" s="1"/>
  <c r="V242" i="50" s="1"/>
  <c r="W242" i="50" s="1"/>
  <c r="X242" i="50" s="1"/>
  <c r="Y242" i="50" s="1"/>
  <c r="Z242" i="50" s="1"/>
  <c r="AA242" i="50" s="1"/>
  <c r="AB242" i="50" s="1"/>
  <c r="AC242" i="50" s="1"/>
  <c r="AD242" i="50" s="1"/>
  <c r="AE242" i="50" s="1"/>
  <c r="AF242" i="50" s="1"/>
  <c r="AG242" i="50" s="1"/>
  <c r="AH242" i="50" s="1"/>
  <c r="AI242" i="50" s="1"/>
  <c r="AJ242" i="50" s="1"/>
  <c r="AK242" i="50" s="1"/>
  <c r="AL267" i="50"/>
  <c r="H274" i="50"/>
  <c r="I274" i="50" s="1"/>
  <c r="J274" i="50" s="1"/>
  <c r="K274" i="50" s="1"/>
  <c r="L274" i="50" s="1"/>
  <c r="M274" i="50" s="1"/>
  <c r="H280" i="50"/>
  <c r="I280" i="50" s="1"/>
  <c r="J280" i="50" s="1"/>
  <c r="K280" i="50" s="1"/>
  <c r="L280" i="50" s="1"/>
  <c r="M280" i="50" s="1"/>
  <c r="N280" i="50" s="1"/>
  <c r="H222" i="50"/>
  <c r="I222" i="50" s="1"/>
  <c r="J222" i="50" s="1"/>
  <c r="H266" i="50"/>
  <c r="I266" i="50" s="1"/>
  <c r="H276" i="50"/>
  <c r="I276" i="50" s="1"/>
  <c r="J276" i="50" s="1"/>
  <c r="K276" i="50" s="1"/>
  <c r="L276" i="50" s="1"/>
  <c r="M276" i="50" s="1"/>
  <c r="N276" i="50" s="1"/>
  <c r="H278" i="50"/>
  <c r="I278" i="50" s="1"/>
  <c r="J278" i="50" s="1"/>
  <c r="K278" i="50" s="1"/>
  <c r="L278" i="50" s="1"/>
  <c r="M278" i="50" s="1"/>
  <c r="N278" i="50" s="1"/>
  <c r="H284" i="50"/>
  <c r="I284" i="50" s="1"/>
  <c r="J284" i="50" s="1"/>
  <c r="K284" i="50" s="1"/>
  <c r="L284" i="50" s="1"/>
  <c r="M284" i="50" s="1"/>
  <c r="J219" i="50"/>
  <c r="AM105" i="50"/>
  <c r="AP105" i="50" s="1"/>
  <c r="AM167" i="50"/>
  <c r="AP167" i="50" s="1"/>
  <c r="AL303" i="50"/>
  <c r="AL305" i="50"/>
  <c r="AM40" i="50"/>
  <c r="AP40" i="50" s="1"/>
  <c r="AO55" i="50"/>
  <c r="AM127" i="50"/>
  <c r="AP127" i="50" s="1"/>
  <c r="AO155" i="50"/>
  <c r="AM51" i="50"/>
  <c r="AP51" i="50" s="1"/>
  <c r="AL255" i="50"/>
  <c r="AM255" i="50" s="1"/>
  <c r="AP255" i="50" s="1"/>
  <c r="AM295" i="50"/>
  <c r="AP295" i="50" s="1"/>
  <c r="AM67" i="50"/>
  <c r="AP67" i="50" s="1"/>
  <c r="AM113" i="50"/>
  <c r="AP113" i="50" s="1"/>
  <c r="AM115" i="50"/>
  <c r="AP115" i="50" s="1"/>
  <c r="AO165" i="50"/>
  <c r="AL251" i="50"/>
  <c r="AM251" i="50" s="1"/>
  <c r="AP251" i="50" s="1"/>
  <c r="P204" i="50"/>
  <c r="Q204" i="50" s="1"/>
  <c r="R204" i="50" s="1"/>
  <c r="S204" i="50" s="1"/>
  <c r="T204" i="50" s="1"/>
  <c r="U204" i="50" s="1"/>
  <c r="V204" i="50" s="1"/>
  <c r="W204" i="50" s="1"/>
  <c r="X204" i="50" s="1"/>
  <c r="Y204" i="50" s="1"/>
  <c r="Z204" i="50" s="1"/>
  <c r="AA204" i="50" s="1"/>
  <c r="AB204" i="50" s="1"/>
  <c r="AC204" i="50" s="1"/>
  <c r="AD204" i="50" s="1"/>
  <c r="AE204" i="50" s="1"/>
  <c r="AF204" i="50" s="1"/>
  <c r="AG204" i="50" s="1"/>
  <c r="AH204" i="50" s="1"/>
  <c r="AI204" i="50" s="1"/>
  <c r="AJ204" i="50" s="1"/>
  <c r="AK204" i="50" s="1"/>
  <c r="AL203" i="50" s="1"/>
  <c r="AM203" i="50" s="1"/>
  <c r="AP203" i="50" s="1"/>
  <c r="P232" i="50"/>
  <c r="Q232" i="50" s="1"/>
  <c r="R232" i="50" s="1"/>
  <c r="S232" i="50" s="1"/>
  <c r="T232" i="50" s="1"/>
  <c r="U232" i="50" s="1"/>
  <c r="V232" i="50" s="1"/>
  <c r="W232" i="50" s="1"/>
  <c r="X232" i="50" s="1"/>
  <c r="Y232" i="50" s="1"/>
  <c r="Z232" i="50" s="1"/>
  <c r="AA232" i="50" s="1"/>
  <c r="AB232" i="50" s="1"/>
  <c r="AC232" i="50" s="1"/>
  <c r="AD232" i="50" s="1"/>
  <c r="AE232" i="50" s="1"/>
  <c r="AF232" i="50" s="1"/>
  <c r="AG232" i="50" s="1"/>
  <c r="AH232" i="50" s="1"/>
  <c r="AI232" i="50" s="1"/>
  <c r="AJ232" i="50" s="1"/>
  <c r="P254" i="50"/>
  <c r="Q254" i="50" s="1"/>
  <c r="R254" i="50" s="1"/>
  <c r="S254" i="50" s="1"/>
  <c r="T254" i="50" s="1"/>
  <c r="U254" i="50" s="1"/>
  <c r="V254" i="50" s="1"/>
  <c r="W254" i="50" s="1"/>
  <c r="X254" i="50" s="1"/>
  <c r="Y254" i="50" s="1"/>
  <c r="Z254" i="50" s="1"/>
  <c r="AA254" i="50" s="1"/>
  <c r="AB254" i="50" s="1"/>
  <c r="AC254" i="50" s="1"/>
  <c r="AD254" i="50" s="1"/>
  <c r="AE254" i="50" s="1"/>
  <c r="AF254" i="50" s="1"/>
  <c r="AG254" i="50" s="1"/>
  <c r="AH254" i="50" s="1"/>
  <c r="AI254" i="50" s="1"/>
  <c r="AJ254" i="50" s="1"/>
  <c r="AK254" i="50" s="1"/>
  <c r="AL253" i="50" s="1"/>
  <c r="AO253" i="50" s="1"/>
  <c r="P304" i="50"/>
  <c r="Q304" i="50" s="1"/>
  <c r="R304" i="50" s="1"/>
  <c r="S304" i="50" s="1"/>
  <c r="T304" i="50" s="1"/>
  <c r="U304" i="50" s="1"/>
  <c r="V304" i="50" s="1"/>
  <c r="W304" i="50" s="1"/>
  <c r="X304" i="50" s="1"/>
  <c r="Y304" i="50" s="1"/>
  <c r="Z304" i="50" s="1"/>
  <c r="AA304" i="50" s="1"/>
  <c r="AB304" i="50" s="1"/>
  <c r="AC304" i="50" s="1"/>
  <c r="AD304" i="50" s="1"/>
  <c r="AE304" i="50" s="1"/>
  <c r="AF304" i="50" s="1"/>
  <c r="AG304" i="50" s="1"/>
  <c r="AH304" i="50" s="1"/>
  <c r="AI304" i="50" s="1"/>
  <c r="AJ304" i="50" s="1"/>
  <c r="AK304" i="50" s="1"/>
  <c r="P306" i="50"/>
  <c r="Q306" i="50" s="1"/>
  <c r="R306" i="50" s="1"/>
  <c r="S306" i="50" s="1"/>
  <c r="T306" i="50" s="1"/>
  <c r="U306" i="50" s="1"/>
  <c r="V306" i="50" s="1"/>
  <c r="W306" i="50" s="1"/>
  <c r="X306" i="50" s="1"/>
  <c r="Y306" i="50" s="1"/>
  <c r="Z306" i="50" s="1"/>
  <c r="AA306" i="50" s="1"/>
  <c r="AB306" i="50" s="1"/>
  <c r="AC306" i="50" s="1"/>
  <c r="AD306" i="50" s="1"/>
  <c r="AE306" i="50" s="1"/>
  <c r="AF306" i="50" s="1"/>
  <c r="AG306" i="50" s="1"/>
  <c r="AH306" i="50" s="1"/>
  <c r="AI306" i="50" s="1"/>
  <c r="AJ306" i="50" s="1"/>
  <c r="AK306" i="50" s="1"/>
  <c r="AL307" i="50"/>
  <c r="Q191" i="50"/>
  <c r="N283" i="50"/>
  <c r="M181" i="50"/>
  <c r="Q179" i="50"/>
  <c r="O279" i="50"/>
  <c r="O289" i="50"/>
  <c r="M183" i="50"/>
  <c r="L182" i="50"/>
  <c r="L219" i="50"/>
  <c r="R191" i="50"/>
  <c r="P289" i="50"/>
  <c r="O285" i="50"/>
  <c r="O277" i="50"/>
  <c r="N269" i="50"/>
  <c r="N271" i="50"/>
  <c r="K187" i="50"/>
  <c r="J239" i="50"/>
  <c r="J193" i="50"/>
  <c r="J197" i="50"/>
  <c r="AB313" i="47"/>
  <c r="AA313" i="47"/>
  <c r="O275" i="50"/>
  <c r="N273" i="50"/>
  <c r="AO101" i="50"/>
  <c r="AL291" i="50"/>
  <c r="AM291" i="50" s="1"/>
  <c r="AP291" i="50" s="1"/>
  <c r="N282" i="50"/>
  <c r="O282" i="50" s="1"/>
  <c r="P282" i="50" s="1"/>
  <c r="Q282" i="50" s="1"/>
  <c r="R282" i="50" s="1"/>
  <c r="S282" i="50" s="1"/>
  <c r="T282" i="50" s="1"/>
  <c r="U282" i="50" s="1"/>
  <c r="V282" i="50" s="1"/>
  <c r="W282" i="50" s="1"/>
  <c r="X282" i="50" s="1"/>
  <c r="Y282" i="50" s="1"/>
  <c r="Z282" i="50" s="1"/>
  <c r="AA282" i="50" s="1"/>
  <c r="AB282" i="50" s="1"/>
  <c r="AC282" i="50" s="1"/>
  <c r="AD282" i="50" s="1"/>
  <c r="AE282" i="50" s="1"/>
  <c r="AF282" i="50" s="1"/>
  <c r="AG282" i="50" s="1"/>
  <c r="AH282" i="50" s="1"/>
  <c r="AI282" i="50" s="1"/>
  <c r="AJ282" i="50" s="1"/>
  <c r="AK282" i="50" s="1"/>
  <c r="M270" i="50"/>
  <c r="W98" i="50"/>
  <c r="X98" i="50" s="1"/>
  <c r="Y98" i="50" s="1"/>
  <c r="Z98" i="50" s="1"/>
  <c r="AA98" i="50" s="1"/>
  <c r="AB98" i="50" s="1"/>
  <c r="AC98" i="50" s="1"/>
  <c r="AD98" i="50" s="1"/>
  <c r="AE98" i="50" s="1"/>
  <c r="AF98" i="50" s="1"/>
  <c r="AG98" i="50" s="1"/>
  <c r="AH98" i="50" s="1"/>
  <c r="AI98" i="50" s="1"/>
  <c r="AJ98" i="50" s="1"/>
  <c r="AK98" i="50" s="1"/>
  <c r="AL97" i="50" s="1"/>
  <c r="AO97" i="50" s="1"/>
  <c r="V171" i="50"/>
  <c r="S183" i="50"/>
  <c r="T191" i="50"/>
  <c r="AM97" i="50"/>
  <c r="AP97" i="50" s="1"/>
  <c r="AM107" i="50"/>
  <c r="AP107" i="50" s="1"/>
  <c r="AO107" i="50"/>
  <c r="AK265" i="50"/>
  <c r="AL265" i="50" s="1"/>
  <c r="AO42" i="50"/>
  <c r="AM42" i="50"/>
  <c r="AP42" i="50" s="1"/>
  <c r="AM53" i="50"/>
  <c r="AP53" i="50" s="1"/>
  <c r="AO53" i="50"/>
  <c r="S187" i="50"/>
  <c r="T189" i="50"/>
  <c r="AM103" i="50"/>
  <c r="AP103" i="50" s="1"/>
  <c r="AO103" i="50"/>
  <c r="H213" i="50"/>
  <c r="AK261" i="50"/>
  <c r="G211" i="50"/>
  <c r="L239" i="50"/>
  <c r="AO111" i="50"/>
  <c r="AM111" i="50"/>
  <c r="AP111" i="50" s="1"/>
  <c r="K239" i="50"/>
  <c r="H214" i="50"/>
  <c r="AO151" i="50"/>
  <c r="AM151" i="50"/>
  <c r="AP151" i="50" s="1"/>
  <c r="R183" i="50"/>
  <c r="AO109" i="50"/>
  <c r="AM109" i="50"/>
  <c r="AP109" i="50" s="1"/>
  <c r="AM153" i="50"/>
  <c r="AP153" i="50" s="1"/>
  <c r="AM157" i="50"/>
  <c r="AP157" i="50" s="1"/>
  <c r="H186" i="50"/>
  <c r="I186" i="50" s="1"/>
  <c r="J186" i="50" s="1"/>
  <c r="G206" i="50"/>
  <c r="H206" i="50" s="1"/>
  <c r="I206" i="50" s="1"/>
  <c r="AJ315" i="50"/>
  <c r="H315" i="50"/>
  <c r="I172" i="50"/>
  <c r="J172" i="50" s="1"/>
  <c r="K172" i="50" s="1"/>
  <c r="L172" i="50" s="1"/>
  <c r="M172" i="50" s="1"/>
  <c r="N172" i="50" s="1"/>
  <c r="O172" i="50" s="1"/>
  <c r="P172" i="50" s="1"/>
  <c r="Q172" i="50" s="1"/>
  <c r="R172" i="50" s="1"/>
  <c r="S172" i="50" s="1"/>
  <c r="T172" i="50" s="1"/>
  <c r="G228" i="50"/>
  <c r="AL227" i="50"/>
  <c r="AL168" i="50"/>
  <c r="AO168" i="50" s="1"/>
  <c r="I180" i="50"/>
  <c r="J180" i="50" s="1"/>
  <c r="K180" i="50" s="1"/>
  <c r="L180" i="50" s="1"/>
  <c r="M180" i="50" s="1"/>
  <c r="N180" i="50" s="1"/>
  <c r="O180" i="50" s="1"/>
  <c r="P180" i="50" s="1"/>
  <c r="Q180" i="50" s="1"/>
  <c r="H216" i="50"/>
  <c r="I216" i="50" s="1"/>
  <c r="J216" i="50" s="1"/>
  <c r="K216" i="50" s="1"/>
  <c r="L216" i="50" s="1"/>
  <c r="M216" i="50" s="1"/>
  <c r="N216" i="50" s="1"/>
  <c r="O216" i="50" s="1"/>
  <c r="P216" i="50" s="1"/>
  <c r="Q216" i="50" s="1"/>
  <c r="R216" i="50" s="1"/>
  <c r="S216" i="50" s="1"/>
  <c r="T216" i="50" s="1"/>
  <c r="U216" i="50" s="1"/>
  <c r="V216" i="50" s="1"/>
  <c r="W216" i="50" s="1"/>
  <c r="X216" i="50" s="1"/>
  <c r="Y216" i="50" s="1"/>
  <c r="Z216" i="50" s="1"/>
  <c r="AA216" i="50" s="1"/>
  <c r="AB216" i="50" s="1"/>
  <c r="AC216" i="50" s="1"/>
  <c r="AD216" i="50" s="1"/>
  <c r="AE216" i="50" s="1"/>
  <c r="AF216" i="50" s="1"/>
  <c r="AG216" i="50" s="1"/>
  <c r="AH216" i="50" s="1"/>
  <c r="AI216" i="50" s="1"/>
  <c r="AJ216" i="50" s="1"/>
  <c r="AK216" i="50" s="1"/>
  <c r="I218" i="50"/>
  <c r="H224" i="50"/>
  <c r="I224" i="50" s="1"/>
  <c r="J224" i="50" s="1"/>
  <c r="I238" i="50"/>
  <c r="J238" i="50" s="1"/>
  <c r="K238" i="50" s="1"/>
  <c r="L238" i="50" s="1"/>
  <c r="M238" i="50" s="1"/>
  <c r="N238" i="50" s="1"/>
  <c r="O238" i="50" s="1"/>
  <c r="P238" i="50" s="1"/>
  <c r="Q238" i="50" s="1"/>
  <c r="R238" i="50" s="1"/>
  <c r="S238" i="50" s="1"/>
  <c r="T238" i="50" s="1"/>
  <c r="U238" i="50" s="1"/>
  <c r="V238" i="50" s="1"/>
  <c r="W238" i="50" s="1"/>
  <c r="X238" i="50" s="1"/>
  <c r="Y238" i="50" s="1"/>
  <c r="Z238" i="50" s="1"/>
  <c r="AA238" i="50" s="1"/>
  <c r="AB238" i="50" s="1"/>
  <c r="AC238" i="50" s="1"/>
  <c r="AD238" i="50" s="1"/>
  <c r="AE238" i="50" s="1"/>
  <c r="AF238" i="50" s="1"/>
  <c r="AG238" i="50" s="1"/>
  <c r="AH238" i="50" s="1"/>
  <c r="AI238" i="50" s="1"/>
  <c r="AJ238" i="50" s="1"/>
  <c r="AK238" i="50" s="1"/>
  <c r="J246" i="50"/>
  <c r="K246" i="50" s="1"/>
  <c r="L246" i="50" s="1"/>
  <c r="M246" i="50" s="1"/>
  <c r="N246" i="50" s="1"/>
  <c r="O246" i="50" s="1"/>
  <c r="P246" i="50" s="1"/>
  <c r="Q246" i="50" s="1"/>
  <c r="R246" i="50" s="1"/>
  <c r="S246" i="50" s="1"/>
  <c r="T246" i="50" s="1"/>
  <c r="U246" i="50" s="1"/>
  <c r="V246" i="50" s="1"/>
  <c r="W246" i="50" s="1"/>
  <c r="X246" i="50" s="1"/>
  <c r="Y246" i="50" s="1"/>
  <c r="Z246" i="50" s="1"/>
  <c r="AA246" i="50" s="1"/>
  <c r="AB246" i="50" s="1"/>
  <c r="AC246" i="50" s="1"/>
  <c r="AD246" i="50" s="1"/>
  <c r="AE246" i="50" s="1"/>
  <c r="AF246" i="50" s="1"/>
  <c r="AG246" i="50" s="1"/>
  <c r="AH246" i="50" s="1"/>
  <c r="AI246" i="50" s="1"/>
  <c r="AJ246" i="50" s="1"/>
  <c r="AD315" i="50"/>
  <c r="AH315" i="50"/>
  <c r="AL201" i="50"/>
  <c r="H236" i="50"/>
  <c r="H250" i="50"/>
  <c r="I250" i="50" s="1"/>
  <c r="J250" i="50" s="1"/>
  <c r="K250" i="50" s="1"/>
  <c r="L250" i="50" s="1"/>
  <c r="M250" i="50" s="1"/>
  <c r="N250" i="50" s="1"/>
  <c r="O250" i="50" s="1"/>
  <c r="P250" i="50" s="1"/>
  <c r="Q250" i="50" s="1"/>
  <c r="R250" i="50" s="1"/>
  <c r="S250" i="50" s="1"/>
  <c r="T250" i="50" s="1"/>
  <c r="U250" i="50" s="1"/>
  <c r="V250" i="50" s="1"/>
  <c r="W250" i="50" s="1"/>
  <c r="X250" i="50" s="1"/>
  <c r="Y250" i="50" s="1"/>
  <c r="Z250" i="50" s="1"/>
  <c r="AA250" i="50" s="1"/>
  <c r="AB250" i="50" s="1"/>
  <c r="AC250" i="50" s="1"/>
  <c r="AD250" i="50" s="1"/>
  <c r="AE250" i="50" s="1"/>
  <c r="AF250" i="50" s="1"/>
  <c r="AG250" i="50" s="1"/>
  <c r="AH250" i="50" s="1"/>
  <c r="AI250" i="50" s="1"/>
  <c r="AJ250" i="50" s="1"/>
  <c r="AK250" i="50" s="1"/>
  <c r="AL249" i="50" s="1"/>
  <c r="G315" i="50"/>
  <c r="G316" i="50" s="1"/>
  <c r="AI315" i="50"/>
  <c r="AL215" i="50"/>
  <c r="J266" i="50"/>
  <c r="K266" i="50" s="1"/>
  <c r="L266" i="50" s="1"/>
  <c r="M266" i="50" s="1"/>
  <c r="N266" i="50" s="1"/>
  <c r="O266" i="50" s="1"/>
  <c r="P266" i="50" s="1"/>
  <c r="Q266" i="50" s="1"/>
  <c r="R266" i="50" s="1"/>
  <c r="S266" i="50" s="1"/>
  <c r="T266" i="50" s="1"/>
  <c r="U266" i="50" s="1"/>
  <c r="V266" i="50" s="1"/>
  <c r="W266" i="50" s="1"/>
  <c r="X266" i="50" s="1"/>
  <c r="Y266" i="50" s="1"/>
  <c r="Z266" i="50" s="1"/>
  <c r="AA266" i="50" s="1"/>
  <c r="AB266" i="50" s="1"/>
  <c r="AC266" i="50" s="1"/>
  <c r="AD266" i="50" s="1"/>
  <c r="AE266" i="50" s="1"/>
  <c r="AF266" i="50" s="1"/>
  <c r="AG266" i="50" s="1"/>
  <c r="AH266" i="50" s="1"/>
  <c r="AI266" i="50" s="1"/>
  <c r="AJ266" i="50" s="1"/>
  <c r="AO267" i="50"/>
  <c r="AM267" i="50"/>
  <c r="AP267" i="50" s="1"/>
  <c r="G226" i="50"/>
  <c r="H226" i="50" s="1"/>
  <c r="I226" i="50" s="1"/>
  <c r="J226" i="50" s="1"/>
  <c r="K226" i="50" s="1"/>
  <c r="L226" i="50" s="1"/>
  <c r="M226" i="50" s="1"/>
  <c r="N226" i="50" s="1"/>
  <c r="O226" i="50" s="1"/>
  <c r="P226" i="50" s="1"/>
  <c r="Q226" i="50" s="1"/>
  <c r="R226" i="50" s="1"/>
  <c r="S226" i="50" s="1"/>
  <c r="T226" i="50" s="1"/>
  <c r="U226" i="50" s="1"/>
  <c r="V226" i="50" s="1"/>
  <c r="W226" i="50" s="1"/>
  <c r="X226" i="50" s="1"/>
  <c r="Y226" i="50" s="1"/>
  <c r="Z226" i="50" s="1"/>
  <c r="AA226" i="50" s="1"/>
  <c r="AB226" i="50" s="1"/>
  <c r="AC226" i="50" s="1"/>
  <c r="AD226" i="50" s="1"/>
  <c r="AE226" i="50" s="1"/>
  <c r="AF226" i="50" s="1"/>
  <c r="AG226" i="50" s="1"/>
  <c r="AH226" i="50" s="1"/>
  <c r="AI226" i="50" s="1"/>
  <c r="AJ226" i="50" s="1"/>
  <c r="AL225" i="50"/>
  <c r="J234" i="50"/>
  <c r="K234" i="50" s="1"/>
  <c r="L234" i="50" s="1"/>
  <c r="M234" i="50" s="1"/>
  <c r="N234" i="50" s="1"/>
  <c r="O234" i="50" s="1"/>
  <c r="P234" i="50" s="1"/>
  <c r="Q234" i="50" s="1"/>
  <c r="R234" i="50" s="1"/>
  <c r="S234" i="50" s="1"/>
  <c r="T234" i="50" s="1"/>
  <c r="U234" i="50" s="1"/>
  <c r="V234" i="50" s="1"/>
  <c r="W234" i="50" s="1"/>
  <c r="X234" i="50" s="1"/>
  <c r="Y234" i="50" s="1"/>
  <c r="Z234" i="50" s="1"/>
  <c r="AA234" i="50" s="1"/>
  <c r="AB234" i="50" s="1"/>
  <c r="AC234" i="50" s="1"/>
  <c r="AD234" i="50" s="1"/>
  <c r="AE234" i="50" s="1"/>
  <c r="AF234" i="50" s="1"/>
  <c r="AG234" i="50" s="1"/>
  <c r="AH234" i="50" s="1"/>
  <c r="AI234" i="50" s="1"/>
  <c r="AJ234" i="50" s="1"/>
  <c r="G248" i="50"/>
  <c r="H248" i="50" s="1"/>
  <c r="I248" i="50" s="1"/>
  <c r="J248" i="50" s="1"/>
  <c r="K248" i="50" s="1"/>
  <c r="L248" i="50" s="1"/>
  <c r="M248" i="50" s="1"/>
  <c r="N248" i="50" s="1"/>
  <c r="O248" i="50" s="1"/>
  <c r="P248" i="50" s="1"/>
  <c r="Q248" i="50" s="1"/>
  <c r="R248" i="50" s="1"/>
  <c r="S248" i="50" s="1"/>
  <c r="T248" i="50" s="1"/>
  <c r="U248" i="50" s="1"/>
  <c r="V248" i="50" s="1"/>
  <c r="W248" i="50" s="1"/>
  <c r="X248" i="50" s="1"/>
  <c r="Y248" i="50" s="1"/>
  <c r="Z248" i="50" s="1"/>
  <c r="AA248" i="50" s="1"/>
  <c r="AB248" i="50" s="1"/>
  <c r="AC248" i="50" s="1"/>
  <c r="AD248" i="50" s="1"/>
  <c r="AE248" i="50" s="1"/>
  <c r="AF248" i="50" s="1"/>
  <c r="AG248" i="50" s="1"/>
  <c r="AH248" i="50" s="1"/>
  <c r="AI248" i="50" s="1"/>
  <c r="AJ248" i="50" s="1"/>
  <c r="AK248" i="50" s="1"/>
  <c r="AL247" i="50"/>
  <c r="H256" i="50"/>
  <c r="I256" i="50" s="1"/>
  <c r="J256" i="50" s="1"/>
  <c r="K256" i="50" s="1"/>
  <c r="L256" i="50" s="1"/>
  <c r="M256" i="50" s="1"/>
  <c r="N256" i="50" s="1"/>
  <c r="O256" i="50" s="1"/>
  <c r="P256" i="50" s="1"/>
  <c r="Q256" i="50" s="1"/>
  <c r="R256" i="50" s="1"/>
  <c r="S256" i="50" s="1"/>
  <c r="T256" i="50" s="1"/>
  <c r="U256" i="50" s="1"/>
  <c r="V256" i="50" s="1"/>
  <c r="W256" i="50" s="1"/>
  <c r="X256" i="50" s="1"/>
  <c r="Y256" i="50" s="1"/>
  <c r="Z256" i="50" s="1"/>
  <c r="AA256" i="50" s="1"/>
  <c r="AB256" i="50" s="1"/>
  <c r="AC256" i="50" s="1"/>
  <c r="AD256" i="50" s="1"/>
  <c r="AE256" i="50" s="1"/>
  <c r="AF256" i="50" s="1"/>
  <c r="AG256" i="50" s="1"/>
  <c r="AH256" i="50" s="1"/>
  <c r="AI256" i="50" s="1"/>
  <c r="AJ256" i="50" s="1"/>
  <c r="AK256" i="50" s="1"/>
  <c r="AO303" i="50"/>
  <c r="AM303" i="50"/>
  <c r="AP303" i="50" s="1"/>
  <c r="AO307" i="50"/>
  <c r="AM307" i="50"/>
  <c r="AP307" i="50" s="1"/>
  <c r="H268" i="50"/>
  <c r="I268" i="50" s="1"/>
  <c r="J268" i="50" s="1"/>
  <c r="K268" i="50" s="1"/>
  <c r="L268" i="50" s="1"/>
  <c r="M268" i="50" s="1"/>
  <c r="N268" i="50" s="1"/>
  <c r="O268" i="50" s="1"/>
  <c r="P268" i="50" s="1"/>
  <c r="Q268" i="50" s="1"/>
  <c r="R268" i="50" s="1"/>
  <c r="S268" i="50" s="1"/>
  <c r="T268" i="50" s="1"/>
  <c r="U268" i="50" s="1"/>
  <c r="V268" i="50" s="1"/>
  <c r="W268" i="50" s="1"/>
  <c r="X268" i="50" s="1"/>
  <c r="Y268" i="50" s="1"/>
  <c r="Z268" i="50" s="1"/>
  <c r="AA268" i="50" s="1"/>
  <c r="AB268" i="50" s="1"/>
  <c r="AC268" i="50" s="1"/>
  <c r="AD268" i="50" s="1"/>
  <c r="AE268" i="50" s="1"/>
  <c r="AF268" i="50" s="1"/>
  <c r="AG268" i="50" s="1"/>
  <c r="AH268" i="50" s="1"/>
  <c r="AI268" i="50" s="1"/>
  <c r="AJ268" i="50" s="1"/>
  <c r="AK268" i="50" s="1"/>
  <c r="AO305" i="50"/>
  <c r="AM305" i="50"/>
  <c r="AP305" i="50" s="1"/>
  <c r="I288" i="50"/>
  <c r="J288" i="50" s="1"/>
  <c r="K288" i="50" s="1"/>
  <c r="L288" i="50" s="1"/>
  <c r="M288" i="50" s="1"/>
  <c r="N288" i="50" s="1"/>
  <c r="H262" i="50"/>
  <c r="I262" i="50" s="1"/>
  <c r="J262" i="50" s="1"/>
  <c r="K262" i="50" s="1"/>
  <c r="L262" i="50" s="1"/>
  <c r="M262" i="50" s="1"/>
  <c r="N262" i="50" s="1"/>
  <c r="O262" i="50" s="1"/>
  <c r="P262" i="50" s="1"/>
  <c r="Q262" i="50" s="1"/>
  <c r="R262" i="50" s="1"/>
  <c r="S262" i="50" s="1"/>
  <c r="T262" i="50" s="1"/>
  <c r="U262" i="50" s="1"/>
  <c r="V262" i="50" s="1"/>
  <c r="W262" i="50" s="1"/>
  <c r="X262" i="50" s="1"/>
  <c r="Y262" i="50" s="1"/>
  <c r="Z262" i="50" s="1"/>
  <c r="AA262" i="50" s="1"/>
  <c r="AB262" i="50" s="1"/>
  <c r="AC262" i="50" s="1"/>
  <c r="AD262" i="50" s="1"/>
  <c r="AE262" i="50" s="1"/>
  <c r="AF262" i="50" s="1"/>
  <c r="AG262" i="50" s="1"/>
  <c r="AH262" i="50" s="1"/>
  <c r="AI262" i="50" s="1"/>
  <c r="AJ262" i="50" s="1"/>
  <c r="H272" i="50"/>
  <c r="I272" i="50" s="1"/>
  <c r="J272" i="50" s="1"/>
  <c r="K272" i="50" s="1"/>
  <c r="L272" i="50" s="1"/>
  <c r="M272" i="50" s="1"/>
  <c r="N272" i="50" s="1"/>
  <c r="O272" i="50" s="1"/>
  <c r="P272" i="50" s="1"/>
  <c r="H286" i="50"/>
  <c r="I286" i="50" s="1"/>
  <c r="J286" i="50" s="1"/>
  <c r="K286" i="50" s="1"/>
  <c r="L286" i="50" s="1"/>
  <c r="M286" i="50" s="1"/>
  <c r="N286" i="50" s="1"/>
  <c r="O286" i="50" s="1"/>
  <c r="P286" i="50" s="1"/>
  <c r="H292" i="50"/>
  <c r="I292" i="50" s="1"/>
  <c r="J292" i="50" s="1"/>
  <c r="K292" i="50" s="1"/>
  <c r="L292" i="50" s="1"/>
  <c r="M292" i="50" s="1"/>
  <c r="N292" i="50" s="1"/>
  <c r="O292" i="50" s="1"/>
  <c r="P292" i="50" s="1"/>
  <c r="Q292" i="50" s="1"/>
  <c r="R292" i="50" s="1"/>
  <c r="S292" i="50" s="1"/>
  <c r="T292" i="50" s="1"/>
  <c r="U292" i="50" s="1"/>
  <c r="V292" i="50" s="1"/>
  <c r="W292" i="50" s="1"/>
  <c r="X292" i="50" s="1"/>
  <c r="Y292" i="50" s="1"/>
  <c r="Z292" i="50" s="1"/>
  <c r="AA292" i="50" s="1"/>
  <c r="AB292" i="50" s="1"/>
  <c r="AC292" i="50" s="1"/>
  <c r="AD292" i="50" s="1"/>
  <c r="AE292" i="50" s="1"/>
  <c r="AF292" i="50" s="1"/>
  <c r="AG292" i="50" s="1"/>
  <c r="AH292" i="50" s="1"/>
  <c r="AI292" i="50" s="1"/>
  <c r="AJ292" i="50" s="1"/>
  <c r="AK292" i="50" s="1"/>
  <c r="H308" i="50"/>
  <c r="I308" i="50" s="1"/>
  <c r="J308" i="50" s="1"/>
  <c r="K308" i="50" s="1"/>
  <c r="L308" i="50" s="1"/>
  <c r="M308" i="50" s="1"/>
  <c r="N308" i="50" s="1"/>
  <c r="O308" i="50" s="1"/>
  <c r="P308" i="50" s="1"/>
  <c r="Q308" i="50" s="1"/>
  <c r="R308" i="50" s="1"/>
  <c r="S308" i="50" s="1"/>
  <c r="T308" i="50" s="1"/>
  <c r="U308" i="50" s="1"/>
  <c r="V308" i="50" s="1"/>
  <c r="W308" i="50" s="1"/>
  <c r="X308" i="50" s="1"/>
  <c r="Y308" i="50" s="1"/>
  <c r="Z308" i="50" s="1"/>
  <c r="AA308" i="50" s="1"/>
  <c r="AB308" i="50" s="1"/>
  <c r="AC308" i="50" s="1"/>
  <c r="AD308" i="50" s="1"/>
  <c r="AE308" i="50" s="1"/>
  <c r="AF308" i="50" s="1"/>
  <c r="AG308" i="50" s="1"/>
  <c r="AH308" i="50" s="1"/>
  <c r="AI308" i="50" s="1"/>
  <c r="AJ308" i="50" s="1"/>
  <c r="AK308" i="50" s="1"/>
  <c r="H314" i="50"/>
  <c r="J194" i="50" l="1"/>
  <c r="K194" i="50" s="1"/>
  <c r="L194" i="50" s="1"/>
  <c r="M194" i="50" s="1"/>
  <c r="N194" i="50" s="1"/>
  <c r="O194" i="50" s="1"/>
  <c r="P194" i="50" s="1"/>
  <c r="Q194" i="50" s="1"/>
  <c r="R194" i="50" s="1"/>
  <c r="S194" i="50" s="1"/>
  <c r="T194" i="50" s="1"/>
  <c r="U194" i="50" s="1"/>
  <c r="V194" i="50" s="1"/>
  <c r="W194" i="50" s="1"/>
  <c r="X194" i="50" s="1"/>
  <c r="Y194" i="50" s="1"/>
  <c r="Z194" i="50" s="1"/>
  <c r="AA194" i="50" s="1"/>
  <c r="AB194" i="50" s="1"/>
  <c r="AC194" i="50" s="1"/>
  <c r="AD194" i="50" s="1"/>
  <c r="AE194" i="50" s="1"/>
  <c r="AF194" i="50" s="1"/>
  <c r="AG194" i="50" s="1"/>
  <c r="AH194" i="50" s="1"/>
  <c r="AI194" i="50" s="1"/>
  <c r="AJ194" i="50" s="1"/>
  <c r="AK194" i="50" s="1"/>
  <c r="J198" i="50"/>
  <c r="K198" i="50" s="1"/>
  <c r="L198" i="50" s="1"/>
  <c r="M198" i="50" s="1"/>
  <c r="N198" i="50" s="1"/>
  <c r="O198" i="50" s="1"/>
  <c r="P198" i="50" s="1"/>
  <c r="Q198" i="50" s="1"/>
  <c r="R198" i="50" s="1"/>
  <c r="S198" i="50" s="1"/>
  <c r="T198" i="50" s="1"/>
  <c r="U198" i="50" s="1"/>
  <c r="V198" i="50" s="1"/>
  <c r="W198" i="50" s="1"/>
  <c r="X198" i="50" s="1"/>
  <c r="Y198" i="50" s="1"/>
  <c r="Z198" i="50" s="1"/>
  <c r="AA198" i="50" s="1"/>
  <c r="AB198" i="50" s="1"/>
  <c r="AC198" i="50" s="1"/>
  <c r="AD198" i="50" s="1"/>
  <c r="AE198" i="50" s="1"/>
  <c r="AF198" i="50" s="1"/>
  <c r="AG198" i="50" s="1"/>
  <c r="AH198" i="50" s="1"/>
  <c r="AI198" i="50" s="1"/>
  <c r="AJ198" i="50" s="1"/>
  <c r="AK198" i="50" s="1"/>
  <c r="AL197" i="50" s="1"/>
  <c r="AM197" i="50" s="1"/>
  <c r="AP197" i="50" s="1"/>
  <c r="T176" i="50"/>
  <c r="U175" i="50" s="1"/>
  <c r="O191" i="50"/>
  <c r="O192" i="50" s="1"/>
  <c r="P192" i="50" s="1"/>
  <c r="Q192" i="50" s="1"/>
  <c r="R192" i="50" s="1"/>
  <c r="S192" i="50" s="1"/>
  <c r="T192" i="50" s="1"/>
  <c r="U192" i="50" s="1"/>
  <c r="V192" i="50" s="1"/>
  <c r="W192" i="50" s="1"/>
  <c r="X192" i="50" s="1"/>
  <c r="Y192" i="50" s="1"/>
  <c r="Z192" i="50" s="1"/>
  <c r="AA192" i="50" s="1"/>
  <c r="AB192" i="50" s="1"/>
  <c r="AC192" i="50" s="1"/>
  <c r="AD192" i="50" s="1"/>
  <c r="AE192" i="50" s="1"/>
  <c r="AF192" i="50" s="1"/>
  <c r="AG192" i="50" s="1"/>
  <c r="AH192" i="50" s="1"/>
  <c r="AI192" i="50" s="1"/>
  <c r="AJ192" i="50" s="1"/>
  <c r="AK192" i="50" s="1"/>
  <c r="AM253" i="50"/>
  <c r="AP253" i="50" s="1"/>
  <c r="AO255" i="50"/>
  <c r="N270" i="50"/>
  <c r="O270" i="50" s="1"/>
  <c r="P270" i="50" s="1"/>
  <c r="AO203" i="50"/>
  <c r="AO251" i="50"/>
  <c r="J240" i="50"/>
  <c r="K240" i="50" s="1"/>
  <c r="L240" i="50" s="1"/>
  <c r="M240" i="50" s="1"/>
  <c r="N240" i="50" s="1"/>
  <c r="O240" i="50" s="1"/>
  <c r="P240" i="50" s="1"/>
  <c r="Q240" i="50" s="1"/>
  <c r="R240" i="50" s="1"/>
  <c r="S240" i="50" s="1"/>
  <c r="T240" i="50" s="1"/>
  <c r="U240" i="50" s="1"/>
  <c r="V240" i="50" s="1"/>
  <c r="W240" i="50" s="1"/>
  <c r="X240" i="50" s="1"/>
  <c r="Y240" i="50" s="1"/>
  <c r="Z240" i="50" s="1"/>
  <c r="AA240" i="50" s="1"/>
  <c r="AB240" i="50" s="1"/>
  <c r="AC240" i="50" s="1"/>
  <c r="AD240" i="50" s="1"/>
  <c r="AE240" i="50" s="1"/>
  <c r="AF240" i="50" s="1"/>
  <c r="AG240" i="50" s="1"/>
  <c r="AH240" i="50" s="1"/>
  <c r="AI240" i="50" s="1"/>
  <c r="AJ240" i="50" s="1"/>
  <c r="AK240" i="50" s="1"/>
  <c r="O276" i="50"/>
  <c r="P276" i="50" s="1"/>
  <c r="N190" i="50"/>
  <c r="O189" i="50" s="1"/>
  <c r="O290" i="50"/>
  <c r="N284" i="50"/>
  <c r="O284" i="50" s="1"/>
  <c r="P284" i="50" s="1"/>
  <c r="O280" i="50"/>
  <c r="AK266" i="50"/>
  <c r="P290" i="50"/>
  <c r="AL268" i="50"/>
  <c r="AO268" i="50" s="1"/>
  <c r="AL308" i="50"/>
  <c r="AO308" i="50" s="1"/>
  <c r="W31" i="50"/>
  <c r="X31" i="50" s="1"/>
  <c r="Y31" i="50" s="1"/>
  <c r="Z31" i="50" s="1"/>
  <c r="AA31" i="50" s="1"/>
  <c r="AB31" i="50" s="1"/>
  <c r="AC31" i="50" s="1"/>
  <c r="AD31" i="50" s="1"/>
  <c r="AE31" i="50" s="1"/>
  <c r="AF31" i="50" s="1"/>
  <c r="AG31" i="50" s="1"/>
  <c r="AH31" i="50" s="1"/>
  <c r="AI31" i="50" s="1"/>
  <c r="AJ31" i="50" s="1"/>
  <c r="AK31" i="50" s="1"/>
  <c r="K219" i="50"/>
  <c r="K220" i="50" s="1"/>
  <c r="L220" i="50" s="1"/>
  <c r="M220" i="50" s="1"/>
  <c r="N220" i="50" s="1"/>
  <c r="M182" i="50"/>
  <c r="N182" i="50" s="1"/>
  <c r="O182" i="50" s="1"/>
  <c r="P182" i="50" s="1"/>
  <c r="Q182" i="50" s="1"/>
  <c r="R182" i="50" s="1"/>
  <c r="S182" i="50" s="1"/>
  <c r="T182" i="50" s="1"/>
  <c r="U182" i="50" s="1"/>
  <c r="V182" i="50" s="1"/>
  <c r="W182" i="50" s="1"/>
  <c r="X182" i="50" s="1"/>
  <c r="Y182" i="50" s="1"/>
  <c r="Z182" i="50" s="1"/>
  <c r="AA182" i="50" s="1"/>
  <c r="AB182" i="50" s="1"/>
  <c r="AC182" i="50" s="1"/>
  <c r="AD182" i="50" s="1"/>
  <c r="AE182" i="50" s="1"/>
  <c r="AF182" i="50" s="1"/>
  <c r="AG182" i="50" s="1"/>
  <c r="AH182" i="50" s="1"/>
  <c r="AI182" i="50" s="1"/>
  <c r="AJ182" i="50" s="1"/>
  <c r="AK182" i="50" s="1"/>
  <c r="W21" i="50"/>
  <c r="X21" i="50" s="1"/>
  <c r="Y21" i="50" s="1"/>
  <c r="Z21" i="50" s="1"/>
  <c r="AA21" i="50" s="1"/>
  <c r="AB21" i="50" s="1"/>
  <c r="AC21" i="50" s="1"/>
  <c r="AD21" i="50" s="1"/>
  <c r="AE21" i="50" s="1"/>
  <c r="AF21" i="50" s="1"/>
  <c r="AG21" i="50" s="1"/>
  <c r="AH21" i="50" s="1"/>
  <c r="AI21" i="50" s="1"/>
  <c r="AJ21" i="50" s="1"/>
  <c r="AK21" i="50" s="1"/>
  <c r="M184" i="50"/>
  <c r="N184" i="50" s="1"/>
  <c r="O184" i="50" s="1"/>
  <c r="P184" i="50" s="1"/>
  <c r="Q184" i="50" s="1"/>
  <c r="R184" i="50" s="1"/>
  <c r="S184" i="50" s="1"/>
  <c r="T184" i="50" s="1"/>
  <c r="U184" i="50" s="1"/>
  <c r="V184" i="50" s="1"/>
  <c r="W184" i="50" s="1"/>
  <c r="X184" i="50" s="1"/>
  <c r="Y184" i="50" s="1"/>
  <c r="Z184" i="50" s="1"/>
  <c r="AA183" i="50" s="1"/>
  <c r="W19" i="50"/>
  <c r="W23" i="50"/>
  <c r="X23" i="50" s="1"/>
  <c r="Y23" i="50" s="1"/>
  <c r="Z23" i="50" s="1"/>
  <c r="W64" i="50"/>
  <c r="X64" i="50" s="1"/>
  <c r="Y64" i="50" s="1"/>
  <c r="Z64" i="50" s="1"/>
  <c r="W60" i="50"/>
  <c r="X60" i="50" s="1"/>
  <c r="Y60" i="50" s="1"/>
  <c r="Z60" i="50" s="1"/>
  <c r="O278" i="50"/>
  <c r="AF323" i="48"/>
  <c r="AF325" i="48" s="1"/>
  <c r="AF313" i="48"/>
  <c r="AG313" i="48"/>
  <c r="AG323" i="48"/>
  <c r="AG325" i="48" s="1"/>
  <c r="R179" i="50"/>
  <c r="R180" i="50" s="1"/>
  <c r="S180" i="50" s="1"/>
  <c r="AO291" i="50"/>
  <c r="P279" i="50"/>
  <c r="O287" i="50"/>
  <c r="W100" i="50"/>
  <c r="X100" i="50" s="1"/>
  <c r="Y100" i="50" s="1"/>
  <c r="Z100" i="50" s="1"/>
  <c r="AA100" i="50" s="1"/>
  <c r="AB100" i="50" s="1"/>
  <c r="AC100" i="50" s="1"/>
  <c r="AD100" i="50" s="1"/>
  <c r="AE100" i="50" s="1"/>
  <c r="AF100" i="50" s="1"/>
  <c r="AG100" i="50" s="1"/>
  <c r="AH100" i="50" s="1"/>
  <c r="AI100" i="50" s="1"/>
  <c r="AJ100" i="50" s="1"/>
  <c r="AK100" i="50" s="1"/>
  <c r="W33" i="50"/>
  <c r="X33" i="50" s="1"/>
  <c r="Y33" i="50" s="1"/>
  <c r="Z33" i="50" s="1"/>
  <c r="AA33" i="50" s="1"/>
  <c r="AB33" i="50" s="1"/>
  <c r="AC33" i="50" s="1"/>
  <c r="AD33" i="50" s="1"/>
  <c r="AE33" i="50" s="1"/>
  <c r="AF33" i="50" s="1"/>
  <c r="AG33" i="50" s="1"/>
  <c r="AH33" i="50" s="1"/>
  <c r="AI33" i="50" s="1"/>
  <c r="AJ33" i="50" s="1"/>
  <c r="AK33" i="50" s="1"/>
  <c r="J195" i="50"/>
  <c r="AL34" i="50"/>
  <c r="W35" i="50"/>
  <c r="X35" i="50" s="1"/>
  <c r="Y35" i="50" s="1"/>
  <c r="Z35" i="50" s="1"/>
  <c r="AA35" i="50" s="1"/>
  <c r="AB35" i="50" s="1"/>
  <c r="AC35" i="50" s="1"/>
  <c r="AD35" i="50" s="1"/>
  <c r="AE35" i="50" s="1"/>
  <c r="AF35" i="50" s="1"/>
  <c r="AG35" i="50" s="1"/>
  <c r="AH35" i="50" s="1"/>
  <c r="AI35" i="50" s="1"/>
  <c r="AJ35" i="50" s="1"/>
  <c r="AK35" i="50" s="1"/>
  <c r="W37" i="50"/>
  <c r="X37" i="50" s="1"/>
  <c r="Y37" i="50" s="1"/>
  <c r="Z37" i="50" s="1"/>
  <c r="AA37" i="50" s="1"/>
  <c r="AB37" i="50" s="1"/>
  <c r="AC37" i="50" s="1"/>
  <c r="AD37" i="50" s="1"/>
  <c r="AE37" i="50" s="1"/>
  <c r="AF37" i="50" s="1"/>
  <c r="AG37" i="50" s="1"/>
  <c r="AH37" i="50" s="1"/>
  <c r="AI37" i="50" s="1"/>
  <c r="AJ37" i="50" s="1"/>
  <c r="AK37" i="50" s="1"/>
  <c r="AL36" i="50" s="1"/>
  <c r="AL44" i="50"/>
  <c r="J205" i="50"/>
  <c r="AL205" i="50" s="1"/>
  <c r="AM205" i="50" s="1"/>
  <c r="AP205" i="50" s="1"/>
  <c r="W45" i="50"/>
  <c r="X45" i="50" s="1"/>
  <c r="Y45" i="50" s="1"/>
  <c r="Z45" i="50" s="1"/>
  <c r="AA45" i="50" s="1"/>
  <c r="AB45" i="50" s="1"/>
  <c r="AC45" i="50" s="1"/>
  <c r="AD45" i="50" s="1"/>
  <c r="AE45" i="50" s="1"/>
  <c r="AF45" i="50" s="1"/>
  <c r="AG45" i="50" s="1"/>
  <c r="AH45" i="50" s="1"/>
  <c r="AI45" i="50" s="1"/>
  <c r="AJ45" i="50" s="1"/>
  <c r="AK45" i="50" s="1"/>
  <c r="J207" i="50"/>
  <c r="W47" i="50"/>
  <c r="X47" i="50" s="1"/>
  <c r="Y47" i="50" s="1"/>
  <c r="Z47" i="50" s="1"/>
  <c r="AA47" i="50" s="1"/>
  <c r="AB47" i="50" s="1"/>
  <c r="AC47" i="50" s="1"/>
  <c r="AD47" i="50" s="1"/>
  <c r="AE47" i="50" s="1"/>
  <c r="AF47" i="50" s="1"/>
  <c r="AG47" i="50" s="1"/>
  <c r="AH47" i="50" s="1"/>
  <c r="AI47" i="50" s="1"/>
  <c r="AJ47" i="50" s="1"/>
  <c r="AK47" i="50" s="1"/>
  <c r="AL46" i="50" s="1"/>
  <c r="N274" i="50"/>
  <c r="O274" i="50" s="1"/>
  <c r="P274" i="50" s="1"/>
  <c r="T313" i="47"/>
  <c r="AK262" i="50"/>
  <c r="AK122" i="50"/>
  <c r="K185" i="50"/>
  <c r="K186" i="50" s="1"/>
  <c r="H316" i="50"/>
  <c r="AM249" i="50"/>
  <c r="AP249" i="50" s="1"/>
  <c r="AO249" i="50"/>
  <c r="H211" i="50"/>
  <c r="O219" i="50"/>
  <c r="AO227" i="50"/>
  <c r="AM227" i="50"/>
  <c r="AP227" i="50" s="1"/>
  <c r="AK313" i="50"/>
  <c r="AK257" i="50"/>
  <c r="AK263" i="50"/>
  <c r="AL123" i="50"/>
  <c r="I313" i="50"/>
  <c r="I314" i="50" s="1"/>
  <c r="I235" i="50"/>
  <c r="I315" i="50" s="1"/>
  <c r="AL95" i="50"/>
  <c r="AK126" i="50"/>
  <c r="AM215" i="50"/>
  <c r="AP215" i="50" s="1"/>
  <c r="AO215" i="50"/>
  <c r="AO201" i="50"/>
  <c r="AM201" i="50"/>
  <c r="AP201" i="50" s="1"/>
  <c r="H228" i="50"/>
  <c r="I228" i="50" s="1"/>
  <c r="J228" i="50" s="1"/>
  <c r="K228" i="50" s="1"/>
  <c r="L228" i="50" s="1"/>
  <c r="M228" i="50" s="1"/>
  <c r="N228" i="50" s="1"/>
  <c r="O228" i="50" s="1"/>
  <c r="P228" i="50" s="1"/>
  <c r="Q228" i="50" s="1"/>
  <c r="R228" i="50" s="1"/>
  <c r="S228" i="50" s="1"/>
  <c r="T228" i="50" s="1"/>
  <c r="U228" i="50" s="1"/>
  <c r="V228" i="50" s="1"/>
  <c r="W228" i="50" s="1"/>
  <c r="X228" i="50" s="1"/>
  <c r="Y228" i="50" s="1"/>
  <c r="Z228" i="50" s="1"/>
  <c r="AA228" i="50" s="1"/>
  <c r="AB228" i="50" s="1"/>
  <c r="AC228" i="50" s="1"/>
  <c r="AD228" i="50" s="1"/>
  <c r="AE228" i="50" s="1"/>
  <c r="AF228" i="50" s="1"/>
  <c r="AG228" i="50" s="1"/>
  <c r="AH228" i="50" s="1"/>
  <c r="AI228" i="50" s="1"/>
  <c r="AJ228" i="50" s="1"/>
  <c r="I214" i="50"/>
  <c r="AK118" i="50"/>
  <c r="AL117" i="50" s="1"/>
  <c r="N217" i="50"/>
  <c r="N313" i="50"/>
  <c r="AO225" i="50"/>
  <c r="AM225" i="50"/>
  <c r="AP225" i="50" s="1"/>
  <c r="AO265" i="50"/>
  <c r="AM265" i="50"/>
  <c r="AP265" i="50" s="1"/>
  <c r="AO247" i="50"/>
  <c r="AM247" i="50"/>
  <c r="AP247" i="50" s="1"/>
  <c r="G212" i="50"/>
  <c r="AK124" i="50"/>
  <c r="W96" i="50"/>
  <c r="X96" i="50" s="1"/>
  <c r="Y96" i="50" s="1"/>
  <c r="Z96" i="50" s="1"/>
  <c r="AA96" i="50" s="1"/>
  <c r="AB96" i="50" s="1"/>
  <c r="AC96" i="50" s="1"/>
  <c r="AD96" i="50" s="1"/>
  <c r="AE96" i="50" s="1"/>
  <c r="AF96" i="50" s="1"/>
  <c r="AG96" i="50" s="1"/>
  <c r="AH96" i="50" s="1"/>
  <c r="AI96" i="50" s="1"/>
  <c r="AJ96" i="50" s="1"/>
  <c r="AK96" i="50" s="1"/>
  <c r="I213" i="50"/>
  <c r="Y175" i="50"/>
  <c r="T179" i="50"/>
  <c r="AO197" i="50" l="1"/>
  <c r="AA63" i="50"/>
  <c r="AA22" i="50"/>
  <c r="AA59" i="50"/>
  <c r="AA219" i="50" s="1"/>
  <c r="I236" i="50"/>
  <c r="J236" i="50" s="1"/>
  <c r="K236" i="50" s="1"/>
  <c r="L236" i="50" s="1"/>
  <c r="M236" i="50" s="1"/>
  <c r="N236" i="50" s="1"/>
  <c r="O236" i="50" s="1"/>
  <c r="P236" i="50" s="1"/>
  <c r="Q236" i="50" s="1"/>
  <c r="R236" i="50" s="1"/>
  <c r="S236" i="50" s="1"/>
  <c r="T236" i="50" s="1"/>
  <c r="U236" i="50" s="1"/>
  <c r="V236" i="50" s="1"/>
  <c r="W236" i="50" s="1"/>
  <c r="X236" i="50" s="1"/>
  <c r="Y236" i="50" s="1"/>
  <c r="Z236" i="50" s="1"/>
  <c r="AA236" i="50" s="1"/>
  <c r="AB236" i="50" s="1"/>
  <c r="AC236" i="50" s="1"/>
  <c r="AD236" i="50" s="1"/>
  <c r="AE236" i="50" s="1"/>
  <c r="AF236" i="50" s="1"/>
  <c r="AG236" i="50" s="1"/>
  <c r="AH236" i="50" s="1"/>
  <c r="AI236" i="50" s="1"/>
  <c r="AJ236" i="50" s="1"/>
  <c r="AK236" i="50" s="1"/>
  <c r="O220" i="50"/>
  <c r="P220" i="50" s="1"/>
  <c r="Q220" i="50" s="1"/>
  <c r="R220" i="50" s="1"/>
  <c r="S220" i="50" s="1"/>
  <c r="T220" i="50" s="1"/>
  <c r="U220" i="50" s="1"/>
  <c r="V220" i="50" s="1"/>
  <c r="W220" i="50" s="1"/>
  <c r="X220" i="50" s="1"/>
  <c r="Y220" i="50" s="1"/>
  <c r="Z220" i="50" s="1"/>
  <c r="N177" i="50"/>
  <c r="N178" i="50" s="1"/>
  <c r="O190" i="50"/>
  <c r="P190" i="50" s="1"/>
  <c r="Q285" i="50"/>
  <c r="Q286" i="50" s="1"/>
  <c r="Q283" i="50"/>
  <c r="Q284" i="50" s="1"/>
  <c r="Q275" i="50"/>
  <c r="Q276" i="50" s="1"/>
  <c r="R276" i="50" s="1"/>
  <c r="Q273" i="50"/>
  <c r="Q274" i="50" s="1"/>
  <c r="Q271" i="50"/>
  <c r="Q272" i="50" s="1"/>
  <c r="Q269" i="50"/>
  <c r="Q270" i="50" s="1"/>
  <c r="X179" i="50"/>
  <c r="I316" i="50"/>
  <c r="W15" i="50"/>
  <c r="X15" i="50" s="1"/>
  <c r="Y15" i="50" s="1"/>
  <c r="K224" i="50"/>
  <c r="J209" i="50"/>
  <c r="AL49" i="50"/>
  <c r="H212" i="50"/>
  <c r="I212" i="50" s="1"/>
  <c r="AO205" i="50"/>
  <c r="M187" i="50"/>
  <c r="M188" i="50" s="1"/>
  <c r="N188" i="50" s="1"/>
  <c r="O188" i="50" s="1"/>
  <c r="P188" i="50" s="1"/>
  <c r="Q188" i="50" s="1"/>
  <c r="R188" i="50" s="1"/>
  <c r="S188" i="50" s="1"/>
  <c r="T188" i="50" s="1"/>
  <c r="U188" i="50" s="1"/>
  <c r="V188" i="50" s="1"/>
  <c r="W188" i="50" s="1"/>
  <c r="X188" i="50" s="1"/>
  <c r="Y188" i="50" s="1"/>
  <c r="Z188" i="50" s="1"/>
  <c r="AA188" i="50" s="1"/>
  <c r="AB188" i="50" s="1"/>
  <c r="AC188" i="50" s="1"/>
  <c r="AD188" i="50" s="1"/>
  <c r="AE188" i="50" s="1"/>
  <c r="AF188" i="50" s="1"/>
  <c r="AG188" i="50" s="1"/>
  <c r="AH188" i="50" s="1"/>
  <c r="AI188" i="50" s="1"/>
  <c r="AJ188" i="50" s="1"/>
  <c r="AK188" i="50" s="1"/>
  <c r="AH313" i="48"/>
  <c r="AH323" i="48"/>
  <c r="AH325" i="48" s="1"/>
  <c r="Q289" i="50"/>
  <c r="Q290" i="50" s="1"/>
  <c r="R290" i="50" s="1"/>
  <c r="Q279" i="50"/>
  <c r="P280" i="50"/>
  <c r="O288" i="50"/>
  <c r="P288" i="50" s="1"/>
  <c r="AM34" i="50"/>
  <c r="AP34" i="50" s="1"/>
  <c r="AO34" i="50"/>
  <c r="AL195" i="50"/>
  <c r="J196" i="50"/>
  <c r="K196" i="50" s="1"/>
  <c r="L196" i="50" s="1"/>
  <c r="M196" i="50" s="1"/>
  <c r="N196" i="50" s="1"/>
  <c r="O196" i="50" s="1"/>
  <c r="P196" i="50" s="1"/>
  <c r="Q196" i="50" s="1"/>
  <c r="R196" i="50" s="1"/>
  <c r="S196" i="50" s="1"/>
  <c r="T196" i="50" s="1"/>
  <c r="U196" i="50" s="1"/>
  <c r="V196" i="50" s="1"/>
  <c r="W196" i="50" s="1"/>
  <c r="X196" i="50" s="1"/>
  <c r="Y196" i="50" s="1"/>
  <c r="Z196" i="50" s="1"/>
  <c r="AA196" i="50" s="1"/>
  <c r="AB196" i="50" s="1"/>
  <c r="AC196" i="50" s="1"/>
  <c r="AD196" i="50" s="1"/>
  <c r="AE196" i="50" s="1"/>
  <c r="AF196" i="50" s="1"/>
  <c r="AG196" i="50" s="1"/>
  <c r="AH196" i="50" s="1"/>
  <c r="AI196" i="50" s="1"/>
  <c r="AJ196" i="50" s="1"/>
  <c r="AK196" i="50" s="1"/>
  <c r="AO36" i="50"/>
  <c r="AM36" i="50"/>
  <c r="AP36" i="50" s="1"/>
  <c r="AM44" i="50"/>
  <c r="AP44" i="50" s="1"/>
  <c r="AO44" i="50"/>
  <c r="J206" i="50"/>
  <c r="K206" i="50" s="1"/>
  <c r="L206" i="50" s="1"/>
  <c r="M206" i="50" s="1"/>
  <c r="N206" i="50" s="1"/>
  <c r="O206" i="50" s="1"/>
  <c r="P206" i="50" s="1"/>
  <c r="Q206" i="50" s="1"/>
  <c r="R206" i="50" s="1"/>
  <c r="S206" i="50" s="1"/>
  <c r="T206" i="50" s="1"/>
  <c r="U206" i="50" s="1"/>
  <c r="V206" i="50" s="1"/>
  <c r="W206" i="50" s="1"/>
  <c r="X206" i="50" s="1"/>
  <c r="Y206" i="50" s="1"/>
  <c r="Z206" i="50" s="1"/>
  <c r="AA206" i="50" s="1"/>
  <c r="AB206" i="50" s="1"/>
  <c r="AC206" i="50" s="1"/>
  <c r="AD206" i="50" s="1"/>
  <c r="AE206" i="50" s="1"/>
  <c r="AF206" i="50" s="1"/>
  <c r="AG206" i="50" s="1"/>
  <c r="AH206" i="50" s="1"/>
  <c r="AI206" i="50" s="1"/>
  <c r="AJ206" i="50" s="1"/>
  <c r="AK206" i="50" s="1"/>
  <c r="AO46" i="50"/>
  <c r="AM46" i="50"/>
  <c r="AP46" i="50" s="1"/>
  <c r="J208" i="50"/>
  <c r="K208" i="50" s="1"/>
  <c r="L208" i="50" s="1"/>
  <c r="M208" i="50" s="1"/>
  <c r="N208" i="50" s="1"/>
  <c r="O208" i="50" s="1"/>
  <c r="P208" i="50" s="1"/>
  <c r="Q208" i="50" s="1"/>
  <c r="R208" i="50" s="1"/>
  <c r="S208" i="50" s="1"/>
  <c r="T208" i="50" s="1"/>
  <c r="U208" i="50" s="1"/>
  <c r="V208" i="50" s="1"/>
  <c r="W208" i="50" s="1"/>
  <c r="X208" i="50" s="1"/>
  <c r="Y208" i="50" s="1"/>
  <c r="Z208" i="50" s="1"/>
  <c r="AA208" i="50" s="1"/>
  <c r="AB208" i="50" s="1"/>
  <c r="AC208" i="50" s="1"/>
  <c r="AD208" i="50" s="1"/>
  <c r="AE208" i="50" s="1"/>
  <c r="AF208" i="50" s="1"/>
  <c r="AG208" i="50" s="1"/>
  <c r="AH208" i="50" s="1"/>
  <c r="AI208" i="50" s="1"/>
  <c r="AJ208" i="50" s="1"/>
  <c r="AK208" i="50" s="1"/>
  <c r="AL207" i="50" s="1"/>
  <c r="AG313" i="47"/>
  <c r="AC313" i="47"/>
  <c r="T180" i="50"/>
  <c r="U180" i="50" s="1"/>
  <c r="V180" i="50" s="1"/>
  <c r="W180" i="50" s="1"/>
  <c r="AC313" i="50"/>
  <c r="AC173" i="50"/>
  <c r="AC315" i="50" s="1"/>
  <c r="AO123" i="50"/>
  <c r="AM123" i="50"/>
  <c r="AP123" i="50" s="1"/>
  <c r="AK315" i="50"/>
  <c r="AK258" i="50"/>
  <c r="AL257" i="50" s="1"/>
  <c r="I211" i="50"/>
  <c r="AO117" i="50"/>
  <c r="AM117" i="50"/>
  <c r="AP117" i="50" s="1"/>
  <c r="J213" i="50"/>
  <c r="J214" i="50" s="1"/>
  <c r="AO95" i="50"/>
  <c r="AM95" i="50"/>
  <c r="AP95" i="50" s="1"/>
  <c r="AL263" i="50"/>
  <c r="AK264" i="50"/>
  <c r="N221" i="50"/>
  <c r="AL228" i="50"/>
  <c r="AO228" i="50" s="1"/>
  <c r="AA23" i="50" l="1"/>
  <c r="AB23" i="50" s="1"/>
  <c r="AC23" i="50" s="1"/>
  <c r="AD23" i="50" s="1"/>
  <c r="AE23" i="50" s="1"/>
  <c r="AF23" i="50" s="1"/>
  <c r="AG23" i="50" s="1"/>
  <c r="AH23" i="50" s="1"/>
  <c r="AI23" i="50" s="1"/>
  <c r="AJ23" i="50" s="1"/>
  <c r="AK23" i="50" s="1"/>
  <c r="L223" i="50"/>
  <c r="L224" i="50" s="1"/>
  <c r="M224" i="50" s="1"/>
  <c r="N224" i="50" s="1"/>
  <c r="O224" i="50" s="1"/>
  <c r="P224" i="50" s="1"/>
  <c r="Q224" i="50" s="1"/>
  <c r="R224" i="50" s="1"/>
  <c r="S224" i="50" s="1"/>
  <c r="T224" i="50" s="1"/>
  <c r="U224" i="50" s="1"/>
  <c r="V224" i="50" s="1"/>
  <c r="W224" i="50" s="1"/>
  <c r="X224" i="50" s="1"/>
  <c r="Y224" i="50" s="1"/>
  <c r="Z224" i="50" s="1"/>
  <c r="AA223" i="50"/>
  <c r="AL63" i="50"/>
  <c r="AA64" i="50"/>
  <c r="AB64" i="50" s="1"/>
  <c r="AC64" i="50" s="1"/>
  <c r="AD64" i="50" s="1"/>
  <c r="AE64" i="50" s="1"/>
  <c r="AF64" i="50" s="1"/>
  <c r="AG64" i="50" s="1"/>
  <c r="AH64" i="50" s="1"/>
  <c r="AI64" i="50" s="1"/>
  <c r="AJ64" i="50" s="1"/>
  <c r="AK64" i="50" s="1"/>
  <c r="AA220" i="50"/>
  <c r="AB220" i="50" s="1"/>
  <c r="AC220" i="50" s="1"/>
  <c r="AD220" i="50" s="1"/>
  <c r="AE220" i="50" s="1"/>
  <c r="AF220" i="50" s="1"/>
  <c r="AG220" i="50" s="1"/>
  <c r="AH220" i="50" s="1"/>
  <c r="AI220" i="50" s="1"/>
  <c r="AJ220" i="50" s="1"/>
  <c r="AK220" i="50" s="1"/>
  <c r="AA60" i="50"/>
  <c r="AB60" i="50" s="1"/>
  <c r="AC60" i="50" s="1"/>
  <c r="AD60" i="50" s="1"/>
  <c r="AE60" i="50" s="1"/>
  <c r="AF60" i="50" s="1"/>
  <c r="AG60" i="50" s="1"/>
  <c r="AH60" i="50" s="1"/>
  <c r="AI60" i="50" s="1"/>
  <c r="AJ60" i="50" s="1"/>
  <c r="AK60" i="50" s="1"/>
  <c r="AA184" i="50"/>
  <c r="AB184" i="50" s="1"/>
  <c r="AC184" i="50" s="1"/>
  <c r="AD184" i="50" s="1"/>
  <c r="AE184" i="50" s="1"/>
  <c r="AF184" i="50" s="1"/>
  <c r="AG184" i="50" s="1"/>
  <c r="AH184" i="50" s="1"/>
  <c r="AI184" i="50" s="1"/>
  <c r="AJ184" i="50" s="1"/>
  <c r="AK184" i="50" s="1"/>
  <c r="Z14" i="50"/>
  <c r="Z175" i="50" s="1"/>
  <c r="O178" i="50"/>
  <c r="P178" i="50" s="1"/>
  <c r="Q287" i="50"/>
  <c r="X19" i="50"/>
  <c r="X180" i="50"/>
  <c r="U176" i="50"/>
  <c r="V176" i="50" s="1"/>
  <c r="W176" i="50" s="1"/>
  <c r="X176" i="50" s="1"/>
  <c r="Y176" i="50" s="1"/>
  <c r="AO49" i="50"/>
  <c r="AM49" i="50"/>
  <c r="AP49" i="50" s="1"/>
  <c r="J210" i="50"/>
  <c r="K210" i="50" s="1"/>
  <c r="L210" i="50" s="1"/>
  <c r="M210" i="50" s="1"/>
  <c r="N210" i="50" s="1"/>
  <c r="O210" i="50" s="1"/>
  <c r="P210" i="50" s="1"/>
  <c r="Q210" i="50" s="1"/>
  <c r="R210" i="50" s="1"/>
  <c r="S210" i="50" s="1"/>
  <c r="T210" i="50" s="1"/>
  <c r="U210" i="50" s="1"/>
  <c r="V210" i="50" s="1"/>
  <c r="W210" i="50" s="1"/>
  <c r="X210" i="50" s="1"/>
  <c r="Y210" i="50" s="1"/>
  <c r="Z210" i="50" s="1"/>
  <c r="AA210" i="50" s="1"/>
  <c r="AB210" i="50" s="1"/>
  <c r="AC210" i="50" s="1"/>
  <c r="AD210" i="50" s="1"/>
  <c r="AE210" i="50" s="1"/>
  <c r="AF210" i="50" s="1"/>
  <c r="AG210" i="50" s="1"/>
  <c r="AH210" i="50" s="1"/>
  <c r="AI210" i="50" s="1"/>
  <c r="AJ210" i="50" s="1"/>
  <c r="AK210" i="50" s="1"/>
  <c r="AL209" i="50"/>
  <c r="J313" i="50"/>
  <c r="J314" i="50" s="1"/>
  <c r="W27" i="50"/>
  <c r="X27" i="50" s="1"/>
  <c r="Y27" i="50" s="1"/>
  <c r="Z27" i="50" s="1"/>
  <c r="AA27" i="50" s="1"/>
  <c r="AB27" i="50" s="1"/>
  <c r="AC27" i="50" s="1"/>
  <c r="AD27" i="50" s="1"/>
  <c r="AE27" i="50" s="1"/>
  <c r="AF27" i="50" s="1"/>
  <c r="AG27" i="50" s="1"/>
  <c r="AH27" i="50" s="1"/>
  <c r="AI27" i="50" s="1"/>
  <c r="AJ27" i="50" s="1"/>
  <c r="AK27" i="50" s="1"/>
  <c r="AI323" i="48"/>
  <c r="AI325" i="48" s="1"/>
  <c r="Q280" i="50"/>
  <c r="R280" i="50" s="1"/>
  <c r="P277" i="50"/>
  <c r="P313" i="50"/>
  <c r="AM195" i="50"/>
  <c r="AP195" i="50" s="1"/>
  <c r="AO195" i="50"/>
  <c r="AO207" i="50"/>
  <c r="AM207" i="50"/>
  <c r="AP207" i="50" s="1"/>
  <c r="Z171" i="50"/>
  <c r="K213" i="50"/>
  <c r="K214" i="50" s="1"/>
  <c r="AO257" i="50"/>
  <c r="AM257" i="50"/>
  <c r="AP257" i="50" s="1"/>
  <c r="AO263" i="50"/>
  <c r="AM263" i="50"/>
  <c r="AP263" i="50" s="1"/>
  <c r="J211" i="50"/>
  <c r="J212" i="50" s="1"/>
  <c r="AL223" i="50" l="1"/>
  <c r="AO223" i="50" s="1"/>
  <c r="AO63" i="50"/>
  <c r="AM63" i="50"/>
  <c r="AP63" i="50" s="1"/>
  <c r="AM223" i="50"/>
  <c r="AP223" i="50" s="1"/>
  <c r="AA224" i="50"/>
  <c r="AB224" i="50" s="1"/>
  <c r="AC224" i="50" s="1"/>
  <c r="AD224" i="50" s="1"/>
  <c r="AE224" i="50" s="1"/>
  <c r="AF224" i="50" s="1"/>
  <c r="AG224" i="50" s="1"/>
  <c r="AH224" i="50" s="1"/>
  <c r="AI224" i="50" s="1"/>
  <c r="AJ224" i="50" s="1"/>
  <c r="AK224" i="50" s="1"/>
  <c r="Z176" i="50"/>
  <c r="AA176" i="50" s="1"/>
  <c r="Z15" i="50"/>
  <c r="AA14" i="50" s="1"/>
  <c r="AA175" i="50" s="1"/>
  <c r="Y18" i="50"/>
  <c r="Y179" i="50" s="1"/>
  <c r="Y180" i="50" s="1"/>
  <c r="Z180" i="50" s="1"/>
  <c r="AA180" i="50" s="1"/>
  <c r="AB180" i="50" s="1"/>
  <c r="AC180" i="50" s="1"/>
  <c r="AD180" i="50" s="1"/>
  <c r="AE180" i="50" s="1"/>
  <c r="AF180" i="50" s="1"/>
  <c r="AG180" i="50" s="1"/>
  <c r="AH180" i="50" s="1"/>
  <c r="AI180" i="50" s="1"/>
  <c r="AJ180" i="50" s="1"/>
  <c r="AK180" i="50" s="1"/>
  <c r="S289" i="50"/>
  <c r="S290" i="50" s="1"/>
  <c r="T290" i="50" s="1"/>
  <c r="S279" i="50"/>
  <c r="S280" i="50" s="1"/>
  <c r="S275" i="50"/>
  <c r="S276" i="50" s="1"/>
  <c r="T276" i="50" s="1"/>
  <c r="U276" i="50" s="1"/>
  <c r="V276" i="50" s="1"/>
  <c r="W276" i="50" s="1"/>
  <c r="X276" i="50" s="1"/>
  <c r="Y276" i="50" s="1"/>
  <c r="Z276" i="50" s="1"/>
  <c r="AA276" i="50" s="1"/>
  <c r="AB276" i="50" s="1"/>
  <c r="AC276" i="50" s="1"/>
  <c r="AD276" i="50" s="1"/>
  <c r="AE276" i="50" s="1"/>
  <c r="AF276" i="50" s="1"/>
  <c r="AG276" i="50" s="1"/>
  <c r="AH276" i="50" s="1"/>
  <c r="AI276" i="50" s="1"/>
  <c r="AJ276" i="50" s="1"/>
  <c r="AK276" i="50" s="1"/>
  <c r="R285" i="50"/>
  <c r="R286" i="50" s="1"/>
  <c r="R283" i="50"/>
  <c r="R284" i="50" s="1"/>
  <c r="R273" i="50"/>
  <c r="R274" i="50" s="1"/>
  <c r="R271" i="50"/>
  <c r="R272" i="50" s="1"/>
  <c r="S272" i="50" s="1"/>
  <c r="R269" i="50"/>
  <c r="R270" i="50" s="1"/>
  <c r="S270" i="50" s="1"/>
  <c r="T270" i="50" s="1"/>
  <c r="U270" i="50" s="1"/>
  <c r="V270" i="50" s="1"/>
  <c r="W270" i="50" s="1"/>
  <c r="X270" i="50" s="1"/>
  <c r="Y270" i="50" s="1"/>
  <c r="Z270" i="50" s="1"/>
  <c r="AA270" i="50" s="1"/>
  <c r="AB270" i="50" s="1"/>
  <c r="AC270" i="50" s="1"/>
  <c r="AD270" i="50" s="1"/>
  <c r="Q288" i="50"/>
  <c r="R288" i="50" s="1"/>
  <c r="S185" i="50"/>
  <c r="AM209" i="50"/>
  <c r="AP209" i="50" s="1"/>
  <c r="AO209" i="50"/>
  <c r="J218" i="50"/>
  <c r="K217" i="50" s="1"/>
  <c r="J315" i="50"/>
  <c r="J316" i="50" s="1"/>
  <c r="AJ323" i="48"/>
  <c r="AJ325" i="48" s="1"/>
  <c r="X177" i="50"/>
  <c r="P278" i="50"/>
  <c r="P315" i="50"/>
  <c r="AA171" i="50"/>
  <c r="AH313" i="47"/>
  <c r="AF313" i="47"/>
  <c r="AA177" i="50"/>
  <c r="K211" i="50"/>
  <c r="K212" i="50" s="1"/>
  <c r="O221" i="50"/>
  <c r="O313" i="50"/>
  <c r="L213" i="50"/>
  <c r="L214" i="50" s="1"/>
  <c r="AG169" i="50"/>
  <c r="U290" i="50" l="1"/>
  <c r="V290" i="50" s="1"/>
  <c r="W290" i="50" s="1"/>
  <c r="X290" i="50" s="1"/>
  <c r="Y290" i="50" s="1"/>
  <c r="Z290" i="50" s="1"/>
  <c r="AA290" i="50" s="1"/>
  <c r="AB290" i="50" s="1"/>
  <c r="AC290" i="50" s="1"/>
  <c r="AD290" i="50" s="1"/>
  <c r="AE290" i="50" s="1"/>
  <c r="AF290" i="50" s="1"/>
  <c r="AG290" i="50" s="1"/>
  <c r="AH290" i="50" s="1"/>
  <c r="AI290" i="50" s="1"/>
  <c r="AJ290" i="50" s="1"/>
  <c r="AK290" i="50" s="1"/>
  <c r="AL289" i="50" s="1"/>
  <c r="AM289" i="50" s="1"/>
  <c r="AP289" i="50" s="1"/>
  <c r="U289" i="50"/>
  <c r="T271" i="50"/>
  <c r="T272" i="50" s="1"/>
  <c r="U272" i="50" s="1"/>
  <c r="V272" i="50" s="1"/>
  <c r="W272" i="50" s="1"/>
  <c r="X272" i="50" s="1"/>
  <c r="Y272" i="50" s="1"/>
  <c r="Z272" i="50" s="1"/>
  <c r="AA272" i="50" s="1"/>
  <c r="AB272" i="50" s="1"/>
  <c r="AC272" i="50" s="1"/>
  <c r="AD272" i="50" s="1"/>
  <c r="AA15" i="50"/>
  <c r="AB14" i="50" s="1"/>
  <c r="AB175" i="50" s="1"/>
  <c r="Y19" i="50"/>
  <c r="Z19" i="50" s="1"/>
  <c r="AA19" i="50" s="1"/>
  <c r="AB19" i="50" s="1"/>
  <c r="AC19" i="50" s="1"/>
  <c r="AD19" i="50" s="1"/>
  <c r="AE19" i="50" s="1"/>
  <c r="AF19" i="50" s="1"/>
  <c r="AG19" i="50" s="1"/>
  <c r="AH19" i="50" s="1"/>
  <c r="AI19" i="50" s="1"/>
  <c r="AJ19" i="50" s="1"/>
  <c r="AK19" i="50" s="1"/>
  <c r="W150" i="50"/>
  <c r="X150" i="50" s="1"/>
  <c r="Y150" i="50" s="1"/>
  <c r="Z150" i="50" s="1"/>
  <c r="AA150" i="50" s="1"/>
  <c r="AB150" i="50" s="1"/>
  <c r="AC150" i="50" s="1"/>
  <c r="AD150" i="50" s="1"/>
  <c r="AE150" i="50" s="1"/>
  <c r="AF150" i="50" s="1"/>
  <c r="AG150" i="50" s="1"/>
  <c r="AH150" i="50" s="1"/>
  <c r="AI150" i="50" s="1"/>
  <c r="AJ150" i="50" s="1"/>
  <c r="AK150" i="50" s="1"/>
  <c r="AL149" i="50" s="1"/>
  <c r="W136" i="50"/>
  <c r="X136" i="50" s="1"/>
  <c r="Y136" i="50" s="1"/>
  <c r="Z136" i="50" s="1"/>
  <c r="AA136" i="50" s="1"/>
  <c r="AB136" i="50" s="1"/>
  <c r="AC136" i="50" s="1"/>
  <c r="AD136" i="50" s="1"/>
  <c r="AE136" i="50" s="1"/>
  <c r="AF136" i="50" s="1"/>
  <c r="AG136" i="50" s="1"/>
  <c r="AH136" i="50" s="1"/>
  <c r="AI136" i="50" s="1"/>
  <c r="AJ136" i="50" s="1"/>
  <c r="AK136" i="50" s="1"/>
  <c r="S287" i="50"/>
  <c r="AL287" i="50" s="1"/>
  <c r="AL147" i="50"/>
  <c r="W148" i="50"/>
  <c r="X148" i="50" s="1"/>
  <c r="Y148" i="50" s="1"/>
  <c r="Z148" i="50" s="1"/>
  <c r="AA148" i="50" s="1"/>
  <c r="AB148" i="50" s="1"/>
  <c r="AC148" i="50" s="1"/>
  <c r="AD148" i="50" s="1"/>
  <c r="AE148" i="50" s="1"/>
  <c r="AF148" i="50" s="1"/>
  <c r="AG148" i="50" s="1"/>
  <c r="AH148" i="50" s="1"/>
  <c r="AI148" i="50" s="1"/>
  <c r="AJ148" i="50" s="1"/>
  <c r="AK148" i="50" s="1"/>
  <c r="W132" i="50"/>
  <c r="X132" i="50" s="1"/>
  <c r="Y132" i="50" s="1"/>
  <c r="Z132" i="50" s="1"/>
  <c r="AA132" i="50" s="1"/>
  <c r="AB132" i="50" s="1"/>
  <c r="AC132" i="50" s="1"/>
  <c r="AD132" i="50" s="1"/>
  <c r="W130" i="50"/>
  <c r="X130" i="50" s="1"/>
  <c r="Y130" i="50" s="1"/>
  <c r="Z130" i="50" s="1"/>
  <c r="AA130" i="50" s="1"/>
  <c r="AB130" i="50" s="1"/>
  <c r="AC130" i="50" s="1"/>
  <c r="AD130" i="50" s="1"/>
  <c r="AE129" i="50" s="1"/>
  <c r="R189" i="50"/>
  <c r="Q189" i="50"/>
  <c r="Q190" i="50" s="1"/>
  <c r="AB176" i="50"/>
  <c r="AC176" i="50" s="1"/>
  <c r="AD176" i="50" s="1"/>
  <c r="AE176" i="50" s="1"/>
  <c r="AF176" i="50" s="1"/>
  <c r="AG176" i="50" s="1"/>
  <c r="AH176" i="50" s="1"/>
  <c r="AI176" i="50" s="1"/>
  <c r="AJ176" i="50" s="1"/>
  <c r="AK176" i="50" s="1"/>
  <c r="X189" i="50"/>
  <c r="K313" i="50"/>
  <c r="K314" i="50" s="1"/>
  <c r="K218" i="50"/>
  <c r="Y189" i="50"/>
  <c r="AB15" i="50"/>
  <c r="AC15" i="50" s="1"/>
  <c r="AD15" i="50" s="1"/>
  <c r="AE15" i="50" s="1"/>
  <c r="AF15" i="50" s="1"/>
  <c r="AG15" i="50" s="1"/>
  <c r="AH15" i="50" s="1"/>
  <c r="AI15" i="50" s="1"/>
  <c r="AJ15" i="50" s="1"/>
  <c r="AK15" i="50" s="1"/>
  <c r="Q277" i="50"/>
  <c r="W177" i="50"/>
  <c r="W315" i="50" s="1"/>
  <c r="W313" i="50"/>
  <c r="U177" i="50"/>
  <c r="AB177" i="50"/>
  <c r="O315" i="50"/>
  <c r="M213" i="50"/>
  <c r="M214" i="50" s="1"/>
  <c r="L211" i="50"/>
  <c r="L212" i="50" s="1"/>
  <c r="AO289" i="50" l="1"/>
  <c r="AE131" i="50"/>
  <c r="AE271" i="50" s="1"/>
  <c r="AE272" i="50" s="1"/>
  <c r="AF272" i="50" s="1"/>
  <c r="AG272" i="50" s="1"/>
  <c r="AH272" i="50" s="1"/>
  <c r="AI272" i="50" s="1"/>
  <c r="AJ272" i="50" s="1"/>
  <c r="AK272" i="50" s="1"/>
  <c r="AE269" i="50"/>
  <c r="AE270" i="50" s="1"/>
  <c r="AF270" i="50" s="1"/>
  <c r="AG270" i="50" s="1"/>
  <c r="AH270" i="50" s="1"/>
  <c r="AI270" i="50" s="1"/>
  <c r="AJ270" i="50" s="1"/>
  <c r="AK270" i="50" s="1"/>
  <c r="AE130" i="50"/>
  <c r="AF130" i="50" s="1"/>
  <c r="AG130" i="50" s="1"/>
  <c r="AH130" i="50" s="1"/>
  <c r="AI130" i="50" s="1"/>
  <c r="AJ130" i="50" s="1"/>
  <c r="AK130" i="50" s="1"/>
  <c r="T279" i="50"/>
  <c r="T280" i="50" s="1"/>
  <c r="U280" i="50" s="1"/>
  <c r="V280" i="50" s="1"/>
  <c r="W280" i="50" s="1"/>
  <c r="X280" i="50" s="1"/>
  <c r="Y280" i="50" s="1"/>
  <c r="Z280" i="50" s="1"/>
  <c r="AA280" i="50" s="1"/>
  <c r="AB280" i="50" s="1"/>
  <c r="AC280" i="50" s="1"/>
  <c r="AD280" i="50" s="1"/>
  <c r="AE280" i="50" s="1"/>
  <c r="AF280" i="50" s="1"/>
  <c r="AG280" i="50" s="1"/>
  <c r="AH280" i="50" s="1"/>
  <c r="AI280" i="50" s="1"/>
  <c r="AJ280" i="50" s="1"/>
  <c r="AK280" i="50" s="1"/>
  <c r="W134" i="50"/>
  <c r="X134" i="50" s="1"/>
  <c r="Y134" i="50" s="1"/>
  <c r="Z134" i="50" s="1"/>
  <c r="AA134" i="50" s="1"/>
  <c r="AB134" i="50" s="1"/>
  <c r="AC134" i="50" s="1"/>
  <c r="AD134" i="50" s="1"/>
  <c r="S284" i="50"/>
  <c r="AM149" i="50"/>
  <c r="AP149" i="50" s="1"/>
  <c r="AO149" i="50"/>
  <c r="S277" i="50"/>
  <c r="AO147" i="50"/>
  <c r="AM147" i="50"/>
  <c r="AP147" i="50" s="1"/>
  <c r="AO287" i="50"/>
  <c r="AM287" i="50"/>
  <c r="AP287" i="50" s="1"/>
  <c r="S288" i="50"/>
  <c r="T288" i="50" s="1"/>
  <c r="U288" i="50" s="1"/>
  <c r="V288" i="50" s="1"/>
  <c r="W288" i="50" s="1"/>
  <c r="X288" i="50" s="1"/>
  <c r="Y288" i="50" s="1"/>
  <c r="Z288" i="50" s="1"/>
  <c r="AA288" i="50" s="1"/>
  <c r="AB288" i="50" s="1"/>
  <c r="AC288" i="50" s="1"/>
  <c r="AD288" i="50" s="1"/>
  <c r="AE288" i="50" s="1"/>
  <c r="AF288" i="50" s="1"/>
  <c r="AG288" i="50" s="1"/>
  <c r="AH288" i="50" s="1"/>
  <c r="AI288" i="50" s="1"/>
  <c r="AJ288" i="50" s="1"/>
  <c r="AK288" i="50" s="1"/>
  <c r="AE132" i="50"/>
  <c r="AF132" i="50" s="1"/>
  <c r="AG132" i="50" s="1"/>
  <c r="AH132" i="50" s="1"/>
  <c r="AI132" i="50" s="1"/>
  <c r="AJ132" i="50" s="1"/>
  <c r="AK132" i="50" s="1"/>
  <c r="W29" i="50"/>
  <c r="X29" i="50" s="1"/>
  <c r="Y29" i="50" s="1"/>
  <c r="Q178" i="50"/>
  <c r="R177" i="50" s="1"/>
  <c r="R190" i="50"/>
  <c r="S190" i="50" s="1"/>
  <c r="T190" i="50" s="1"/>
  <c r="U190" i="50" s="1"/>
  <c r="V190" i="50" s="1"/>
  <c r="W190" i="50" s="1"/>
  <c r="X190" i="50" s="1"/>
  <c r="Y190" i="50" s="1"/>
  <c r="K221" i="50"/>
  <c r="K222" i="50" s="1"/>
  <c r="Q278" i="50"/>
  <c r="R278" i="50" s="1"/>
  <c r="AG177" i="50"/>
  <c r="AG315" i="50" s="1"/>
  <c r="AG313" i="50"/>
  <c r="M211" i="50"/>
  <c r="M212" i="50" s="1"/>
  <c r="N213" i="50"/>
  <c r="N214" i="50" s="1"/>
  <c r="T283" i="50" l="1"/>
  <c r="T284" i="50" s="1"/>
  <c r="U284" i="50" s="1"/>
  <c r="V284" i="50" s="1"/>
  <c r="W284" i="50" s="1"/>
  <c r="X284" i="50" s="1"/>
  <c r="Y284" i="50" s="1"/>
  <c r="Z284" i="50" s="1"/>
  <c r="AA284" i="50" s="1"/>
  <c r="AB284" i="50" s="1"/>
  <c r="AC284" i="50" s="1"/>
  <c r="AD284" i="50" s="1"/>
  <c r="S274" i="50"/>
  <c r="S286" i="50"/>
  <c r="T285" i="50" s="1"/>
  <c r="T286" i="50" s="1"/>
  <c r="U286" i="50" s="1"/>
  <c r="V286" i="50" s="1"/>
  <c r="W286" i="50" s="1"/>
  <c r="X286" i="50" s="1"/>
  <c r="Y286" i="50" s="1"/>
  <c r="Z286" i="50" s="1"/>
  <c r="AA286" i="50" s="1"/>
  <c r="AB286" i="50" s="1"/>
  <c r="AC286" i="50" s="1"/>
  <c r="AD286" i="50" s="1"/>
  <c r="W140" i="50"/>
  <c r="X140" i="50" s="1"/>
  <c r="Y140" i="50" s="1"/>
  <c r="Z140" i="50" s="1"/>
  <c r="AA140" i="50" s="1"/>
  <c r="AB140" i="50" s="1"/>
  <c r="AC140" i="50" s="1"/>
  <c r="AD140" i="50" s="1"/>
  <c r="AE140" i="50" s="1"/>
  <c r="AF140" i="50" s="1"/>
  <c r="AG140" i="50" s="1"/>
  <c r="AH140" i="50" s="1"/>
  <c r="AI140" i="50" s="1"/>
  <c r="AJ140" i="50" s="1"/>
  <c r="AK140" i="50" s="1"/>
  <c r="S278" i="50"/>
  <c r="T278" i="50" s="1"/>
  <c r="U278" i="50" s="1"/>
  <c r="V278" i="50" s="1"/>
  <c r="W278" i="50" s="1"/>
  <c r="X278" i="50" s="1"/>
  <c r="Y278" i="50" s="1"/>
  <c r="Z278" i="50" s="1"/>
  <c r="AA278" i="50" s="1"/>
  <c r="AB278" i="50" s="1"/>
  <c r="AC278" i="50" s="1"/>
  <c r="AD278" i="50" s="1"/>
  <c r="AE133" i="50"/>
  <c r="AE273" i="50" s="1"/>
  <c r="W146" i="50"/>
  <c r="X146" i="50" s="1"/>
  <c r="Y146" i="50" s="1"/>
  <c r="Z146" i="50" s="1"/>
  <c r="AA146" i="50" s="1"/>
  <c r="AB146" i="50" s="1"/>
  <c r="AC146" i="50" s="1"/>
  <c r="AD146" i="50" s="1"/>
  <c r="W144" i="50"/>
  <c r="X144" i="50" s="1"/>
  <c r="Y144" i="50" s="1"/>
  <c r="Z144" i="50" s="1"/>
  <c r="AA144" i="50" s="1"/>
  <c r="AB144" i="50" s="1"/>
  <c r="AC144" i="50" s="1"/>
  <c r="AD144" i="50" s="1"/>
  <c r="W138" i="50"/>
  <c r="X138" i="50" s="1"/>
  <c r="Y138" i="50" s="1"/>
  <c r="Z138" i="50" s="1"/>
  <c r="AA138" i="50" s="1"/>
  <c r="AB138" i="50" s="1"/>
  <c r="AC138" i="50" s="1"/>
  <c r="AD138" i="50" s="1"/>
  <c r="R178" i="50"/>
  <c r="Z189" i="50"/>
  <c r="Z190" i="50" s="1"/>
  <c r="AA190" i="50" s="1"/>
  <c r="AB190" i="50" s="1"/>
  <c r="AC190" i="50" s="1"/>
  <c r="AD190" i="50" s="1"/>
  <c r="Y177" i="50"/>
  <c r="L217" i="50"/>
  <c r="K315" i="50"/>
  <c r="K316" i="50" s="1"/>
  <c r="N211" i="50"/>
  <c r="N212" i="50" s="1"/>
  <c r="O213" i="50"/>
  <c r="O214" i="50" s="1"/>
  <c r="T273" i="50" l="1"/>
  <c r="T274" i="50" s="1"/>
  <c r="U274" i="50" s="1"/>
  <c r="V274" i="50" s="1"/>
  <c r="W274" i="50" s="1"/>
  <c r="X274" i="50" s="1"/>
  <c r="Y274" i="50" s="1"/>
  <c r="Z274" i="50" s="1"/>
  <c r="AA274" i="50" s="1"/>
  <c r="AB274" i="50" s="1"/>
  <c r="AC274" i="50" s="1"/>
  <c r="AD274" i="50" s="1"/>
  <c r="AE274" i="50" s="1"/>
  <c r="AF274" i="50" s="1"/>
  <c r="AG274" i="50" s="1"/>
  <c r="AH274" i="50" s="1"/>
  <c r="AI274" i="50" s="1"/>
  <c r="AJ274" i="50" s="1"/>
  <c r="AK274" i="50" s="1"/>
  <c r="AE137" i="50"/>
  <c r="AE277" i="50" s="1"/>
  <c r="AE278" i="50" s="1"/>
  <c r="AF278" i="50" s="1"/>
  <c r="AG278" i="50" s="1"/>
  <c r="AH278" i="50" s="1"/>
  <c r="AI278" i="50" s="1"/>
  <c r="AJ278" i="50" s="1"/>
  <c r="AK278" i="50" s="1"/>
  <c r="AE134" i="50"/>
  <c r="AF134" i="50" s="1"/>
  <c r="AG134" i="50" s="1"/>
  <c r="AH134" i="50" s="1"/>
  <c r="AI134" i="50" s="1"/>
  <c r="AJ134" i="50" s="1"/>
  <c r="AK134" i="50" s="1"/>
  <c r="AE145" i="50"/>
  <c r="AE285" i="50" s="1"/>
  <c r="AE286" i="50" s="1"/>
  <c r="AF286" i="50" s="1"/>
  <c r="AG286" i="50" s="1"/>
  <c r="AH286" i="50" s="1"/>
  <c r="AI286" i="50" s="1"/>
  <c r="AJ286" i="50" s="1"/>
  <c r="AK286" i="50" s="1"/>
  <c r="AE143" i="50"/>
  <c r="AE283" i="50" s="1"/>
  <c r="AE284" i="50" s="1"/>
  <c r="AF284" i="50" s="1"/>
  <c r="AG284" i="50" s="1"/>
  <c r="AH284" i="50" s="1"/>
  <c r="AI284" i="50" s="1"/>
  <c r="AJ284" i="50" s="1"/>
  <c r="AK284" i="50" s="1"/>
  <c r="Q221" i="50"/>
  <c r="S177" i="50"/>
  <c r="S178" i="50"/>
  <c r="T178" i="50" s="1"/>
  <c r="U178" i="50" s="1"/>
  <c r="V178" i="50" s="1"/>
  <c r="W178" i="50" s="1"/>
  <c r="X178" i="50" s="1"/>
  <c r="Y178" i="50" s="1"/>
  <c r="Z29" i="50"/>
  <c r="AA29" i="50" s="1"/>
  <c r="AB29" i="50" s="1"/>
  <c r="AC29" i="50" s="1"/>
  <c r="AD29" i="50" s="1"/>
  <c r="L222" i="50"/>
  <c r="M221" i="50" s="1"/>
  <c r="L313" i="50"/>
  <c r="L314" i="50" s="1"/>
  <c r="L218" i="50"/>
  <c r="M218" i="50" s="1"/>
  <c r="N218" i="50" s="1"/>
  <c r="O218" i="50" s="1"/>
  <c r="P218" i="50" s="1"/>
  <c r="O211" i="50"/>
  <c r="O212" i="50" s="1"/>
  <c r="P214" i="50"/>
  <c r="P213" i="50"/>
  <c r="AE144" i="50" l="1"/>
  <c r="AF144" i="50" s="1"/>
  <c r="AG144" i="50" s="1"/>
  <c r="AH144" i="50" s="1"/>
  <c r="AI144" i="50" s="1"/>
  <c r="AJ144" i="50" s="1"/>
  <c r="AK144" i="50" s="1"/>
  <c r="AE138" i="50"/>
  <c r="AF138" i="50" s="1"/>
  <c r="AG138" i="50" s="1"/>
  <c r="AH138" i="50" s="1"/>
  <c r="AI138" i="50" s="1"/>
  <c r="AJ138" i="50" s="1"/>
  <c r="AK138" i="50" s="1"/>
  <c r="AE146" i="50"/>
  <c r="AF146" i="50" s="1"/>
  <c r="AG146" i="50" s="1"/>
  <c r="AH146" i="50" s="1"/>
  <c r="AI146" i="50" s="1"/>
  <c r="AJ146" i="50" s="1"/>
  <c r="AK146" i="50" s="1"/>
  <c r="Q315" i="50"/>
  <c r="W17" i="50"/>
  <c r="X17" i="50" s="1"/>
  <c r="Y17" i="50" s="1"/>
  <c r="Z177" i="50" s="1"/>
  <c r="Q313" i="50"/>
  <c r="S217" i="50"/>
  <c r="Q218" i="50"/>
  <c r="Z178" i="50"/>
  <c r="AA178" i="50" s="1"/>
  <c r="AB178" i="50" s="1"/>
  <c r="AC178" i="50" s="1"/>
  <c r="AD178" i="50" s="1"/>
  <c r="AE189" i="50"/>
  <c r="AE190" i="50" s="1"/>
  <c r="L185" i="50"/>
  <c r="R313" i="50"/>
  <c r="Q213" i="50"/>
  <c r="Q214" i="50" s="1"/>
  <c r="P211" i="50"/>
  <c r="P212" i="50" s="1"/>
  <c r="Q212" i="50" s="1"/>
  <c r="R212" i="50" s="1"/>
  <c r="S212" i="50" s="1"/>
  <c r="T212" i="50" s="1"/>
  <c r="U212" i="50" s="1"/>
  <c r="V212" i="50" s="1"/>
  <c r="W212" i="50" s="1"/>
  <c r="X212" i="50" s="1"/>
  <c r="Y212" i="50" s="1"/>
  <c r="Z212" i="50" s="1"/>
  <c r="AA212" i="50" s="1"/>
  <c r="AB212" i="50" s="1"/>
  <c r="AC212" i="50" s="1"/>
  <c r="AD212" i="50" s="1"/>
  <c r="AE212" i="50" s="1"/>
  <c r="AF212" i="50" s="1"/>
  <c r="AG212" i="50" s="1"/>
  <c r="AH212" i="50" s="1"/>
  <c r="AI212" i="50" s="1"/>
  <c r="AJ212" i="50" s="1"/>
  <c r="W50" i="50"/>
  <c r="X50" i="50" s="1"/>
  <c r="Y50" i="50" s="1"/>
  <c r="Z50" i="50" s="1"/>
  <c r="AA50" i="50" s="1"/>
  <c r="AB50" i="50" s="1"/>
  <c r="AC50" i="50" s="1"/>
  <c r="AD50" i="50" s="1"/>
  <c r="AE50" i="50" s="1"/>
  <c r="AF50" i="50" s="1"/>
  <c r="AG50" i="50" s="1"/>
  <c r="AH50" i="50" s="1"/>
  <c r="AI50" i="50" s="1"/>
  <c r="AJ50" i="50" s="1"/>
  <c r="AK50" i="50" s="1"/>
  <c r="AK211" i="50" s="1"/>
  <c r="AL211" i="50" s="1"/>
  <c r="R217" i="50" l="1"/>
  <c r="Z17" i="50"/>
  <c r="AA17" i="50" s="1"/>
  <c r="AB17" i="50" s="1"/>
  <c r="AC17" i="50" s="1"/>
  <c r="AD17" i="50" s="1"/>
  <c r="AE29" i="50"/>
  <c r="AE177" i="50"/>
  <c r="AE178" i="50" s="1"/>
  <c r="L186" i="50"/>
  <c r="L315" i="50"/>
  <c r="L316" i="50" s="1"/>
  <c r="AK212" i="50"/>
  <c r="R213" i="50"/>
  <c r="R214" i="50" s="1"/>
  <c r="AO211" i="50"/>
  <c r="AM211" i="50"/>
  <c r="R315" i="50" l="1"/>
  <c r="R218" i="50"/>
  <c r="S218" i="50" s="1"/>
  <c r="AF189" i="50"/>
  <c r="AF190" i="50" s="1"/>
  <c r="AG190" i="50" s="1"/>
  <c r="AH190" i="50" s="1"/>
  <c r="AI190" i="50" s="1"/>
  <c r="AJ190" i="50" s="1"/>
  <c r="AK190" i="50" s="1"/>
  <c r="T217" i="50"/>
  <c r="W58" i="50"/>
  <c r="X58" i="50" s="1"/>
  <c r="Y58" i="50" s="1"/>
  <c r="Z58" i="50" s="1"/>
  <c r="AA58" i="50" s="1"/>
  <c r="AB58" i="50" s="1"/>
  <c r="AC58" i="50" s="1"/>
  <c r="AD58" i="50" s="1"/>
  <c r="AE58" i="50" s="1"/>
  <c r="AF58" i="50" s="1"/>
  <c r="AG58" i="50" s="1"/>
  <c r="AH58" i="50" s="1"/>
  <c r="AI58" i="50" s="1"/>
  <c r="AJ58" i="50" s="1"/>
  <c r="AK58" i="50" s="1"/>
  <c r="AL57" i="50" s="1"/>
  <c r="AE17" i="50"/>
  <c r="M313" i="50"/>
  <c r="M314" i="50" s="1"/>
  <c r="N314" i="50" s="1"/>
  <c r="O314" i="50" s="1"/>
  <c r="P314" i="50" s="1"/>
  <c r="Q314" i="50" s="1"/>
  <c r="R314" i="50" s="1"/>
  <c r="W25" i="50"/>
  <c r="X25" i="50" s="1"/>
  <c r="Y25" i="50" s="1"/>
  <c r="Z25" i="50" s="1"/>
  <c r="AA25" i="50" s="1"/>
  <c r="AB25" i="50" s="1"/>
  <c r="AC25" i="50" s="1"/>
  <c r="AD25" i="50" s="1"/>
  <c r="AE25" i="50" s="1"/>
  <c r="AF25" i="50" s="1"/>
  <c r="AG25" i="50" s="1"/>
  <c r="AH25" i="50" s="1"/>
  <c r="AI25" i="50" s="1"/>
  <c r="AJ25" i="50" s="1"/>
  <c r="AK25" i="50" s="1"/>
  <c r="M186" i="50"/>
  <c r="M222" i="50"/>
  <c r="N222" i="50" s="1"/>
  <c r="O222" i="50" s="1"/>
  <c r="P222" i="50" s="1"/>
  <c r="Q222" i="50" s="1"/>
  <c r="R222" i="50" s="1"/>
  <c r="M315" i="50"/>
  <c r="M316" i="50" s="1"/>
  <c r="S169" i="50"/>
  <c r="S313" i="50"/>
  <c r="S213" i="50"/>
  <c r="S214" i="50" s="1"/>
  <c r="AP211" i="50"/>
  <c r="T218" i="50" l="1"/>
  <c r="U218" i="50" s="1"/>
  <c r="V218" i="50" s="1"/>
  <c r="W218" i="50" s="1"/>
  <c r="X218" i="50" s="1"/>
  <c r="Y218" i="50" s="1"/>
  <c r="Z218" i="50" s="1"/>
  <c r="AA218" i="50" s="1"/>
  <c r="AB218" i="50" s="1"/>
  <c r="AC218" i="50" s="1"/>
  <c r="AD218" i="50" s="1"/>
  <c r="AE218" i="50" s="1"/>
  <c r="AF218" i="50" s="1"/>
  <c r="AG218" i="50" s="1"/>
  <c r="AH218" i="50" s="1"/>
  <c r="AI218" i="50" s="1"/>
  <c r="AJ218" i="50" s="1"/>
  <c r="AK218" i="50" s="1"/>
  <c r="AL217" i="50" s="1"/>
  <c r="AO217" i="50" s="1"/>
  <c r="S221" i="50"/>
  <c r="S222" i="50" s="1"/>
  <c r="N185" i="50"/>
  <c r="N315" i="50" s="1"/>
  <c r="N316" i="50" s="1"/>
  <c r="O316" i="50" s="1"/>
  <c r="P316" i="50" s="1"/>
  <c r="Q316" i="50" s="1"/>
  <c r="R316" i="50" s="1"/>
  <c r="AF29" i="50"/>
  <c r="AG29" i="50" s="1"/>
  <c r="AH29" i="50" s="1"/>
  <c r="AI29" i="50" s="1"/>
  <c r="AJ29" i="50" s="1"/>
  <c r="AK29" i="50" s="1"/>
  <c r="AF16" i="50"/>
  <c r="AF177" i="50" s="1"/>
  <c r="AF178" i="50" s="1"/>
  <c r="AG178" i="50" s="1"/>
  <c r="AH178" i="50" s="1"/>
  <c r="AI178" i="50" s="1"/>
  <c r="AJ178" i="50" s="1"/>
  <c r="AK178" i="50" s="1"/>
  <c r="AM57" i="50"/>
  <c r="AP57" i="50" s="1"/>
  <c r="AO57" i="50"/>
  <c r="S314" i="50"/>
  <c r="T221" i="50"/>
  <c r="W62" i="50"/>
  <c r="X62" i="50" s="1"/>
  <c r="Y62" i="50" s="1"/>
  <c r="Z62" i="50" s="1"/>
  <c r="AA62" i="50" s="1"/>
  <c r="AB62" i="50" s="1"/>
  <c r="AC62" i="50" s="1"/>
  <c r="AD62" i="50" s="1"/>
  <c r="AE62" i="50" s="1"/>
  <c r="AF62" i="50" s="1"/>
  <c r="AG62" i="50" s="1"/>
  <c r="AH62" i="50" s="1"/>
  <c r="AI62" i="50" s="1"/>
  <c r="AJ62" i="50" s="1"/>
  <c r="AK62" i="50" s="1"/>
  <c r="S170" i="50"/>
  <c r="T213" i="50"/>
  <c r="T214" i="50" s="1"/>
  <c r="AM217" i="50" l="1"/>
  <c r="AP217" i="50" s="1"/>
  <c r="S315" i="50"/>
  <c r="S316" i="50" s="1"/>
  <c r="T222" i="50"/>
  <c r="U222" i="50" s="1"/>
  <c r="V222" i="50" s="1"/>
  <c r="W222" i="50" s="1"/>
  <c r="X222" i="50" s="1"/>
  <c r="Y222" i="50" s="1"/>
  <c r="Z222" i="50" s="1"/>
  <c r="AA222" i="50" s="1"/>
  <c r="AB222" i="50" s="1"/>
  <c r="AC222" i="50" s="1"/>
  <c r="AD222" i="50" s="1"/>
  <c r="AE222" i="50" s="1"/>
  <c r="AF222" i="50" s="1"/>
  <c r="AG222" i="50" s="1"/>
  <c r="AH222" i="50" s="1"/>
  <c r="AI222" i="50" s="1"/>
  <c r="AJ222" i="50" s="1"/>
  <c r="AK222" i="50" s="1"/>
  <c r="N186" i="50"/>
  <c r="O186" i="50" s="1"/>
  <c r="P186" i="50" s="1"/>
  <c r="Q186" i="50" s="1"/>
  <c r="R186" i="50" s="1"/>
  <c r="S186" i="50" s="1"/>
  <c r="T186" i="50" s="1"/>
  <c r="U186" i="50" s="1"/>
  <c r="V186" i="50" s="1"/>
  <c r="W186" i="50" s="1"/>
  <c r="X186" i="50" s="1"/>
  <c r="Y186" i="50" s="1"/>
  <c r="Z186" i="50" s="1"/>
  <c r="AA186" i="50" s="1"/>
  <c r="AB186" i="50" s="1"/>
  <c r="AC186" i="50" s="1"/>
  <c r="AD186" i="50" s="1"/>
  <c r="AE186" i="50" s="1"/>
  <c r="AF186" i="50" s="1"/>
  <c r="AG186" i="50" s="1"/>
  <c r="AH186" i="50" s="1"/>
  <c r="AI186" i="50" s="1"/>
  <c r="AJ186" i="50" s="1"/>
  <c r="AK186" i="50" s="1"/>
  <c r="AF17" i="50"/>
  <c r="AG17" i="50" s="1"/>
  <c r="AH17" i="50" s="1"/>
  <c r="AI17" i="50" s="1"/>
  <c r="AJ17" i="50" s="1"/>
  <c r="AK17" i="50" s="1"/>
  <c r="T169" i="50"/>
  <c r="T313" i="50"/>
  <c r="T314" i="50" s="1"/>
  <c r="U213" i="50"/>
  <c r="U214" i="50" s="1"/>
  <c r="T173" i="50" l="1"/>
  <c r="T174" i="50" s="1"/>
  <c r="T170" i="50"/>
  <c r="V213" i="50"/>
  <c r="V214" i="50" s="1"/>
  <c r="W52" i="50"/>
  <c r="W11" i="50" l="1"/>
  <c r="U171" i="50"/>
  <c r="U172" i="50" s="1"/>
  <c r="V172" i="50" s="1"/>
  <c r="W172" i="50" s="1"/>
  <c r="U169" i="50"/>
  <c r="U170" i="50" s="1"/>
  <c r="T315" i="50"/>
  <c r="T316" i="50" s="1"/>
  <c r="W213" i="50"/>
  <c r="W214" i="50" s="1"/>
  <c r="X52" i="50"/>
  <c r="X10" i="50" l="1"/>
  <c r="W9" i="50"/>
  <c r="U173" i="50"/>
  <c r="U313" i="50"/>
  <c r="U314" i="50" s="1"/>
  <c r="W13" i="50"/>
  <c r="X12" i="50" s="1"/>
  <c r="X213" i="50"/>
  <c r="X214" i="50" s="1"/>
  <c r="Y52" i="50"/>
  <c r="X11" i="50" l="1"/>
  <c r="Y11" i="50" s="1"/>
  <c r="Z11" i="50" s="1"/>
  <c r="AA11" i="50" s="1"/>
  <c r="AB11" i="50" s="1"/>
  <c r="AC11" i="50" s="1"/>
  <c r="AD11" i="50" s="1"/>
  <c r="AE11" i="50" s="1"/>
  <c r="AF11" i="50" s="1"/>
  <c r="AG11" i="50" s="1"/>
  <c r="AH11" i="50" s="1"/>
  <c r="AI11" i="50" s="1"/>
  <c r="AJ11" i="50" s="1"/>
  <c r="AK11" i="50" s="1"/>
  <c r="X171" i="50"/>
  <c r="X172" i="50" s="1"/>
  <c r="Y172" i="50" s="1"/>
  <c r="Z172" i="50" s="1"/>
  <c r="AA172" i="50" s="1"/>
  <c r="AB172" i="50" s="1"/>
  <c r="AC172" i="50" s="1"/>
  <c r="AD172" i="50" s="1"/>
  <c r="AE172" i="50" s="1"/>
  <c r="AF172" i="50" s="1"/>
  <c r="AG172" i="50" s="1"/>
  <c r="AH172" i="50" s="1"/>
  <c r="AI172" i="50" s="1"/>
  <c r="AJ172" i="50" s="1"/>
  <c r="AK172" i="50" s="1"/>
  <c r="V313" i="50"/>
  <c r="V314" i="50" s="1"/>
  <c r="W314" i="50" s="1"/>
  <c r="V169" i="50"/>
  <c r="U315" i="50"/>
  <c r="U316" i="50" s="1"/>
  <c r="U174" i="50"/>
  <c r="V174" i="50" s="1"/>
  <c r="W174" i="50" s="1"/>
  <c r="Y213" i="50"/>
  <c r="Y214" i="50" s="1"/>
  <c r="Z52" i="50"/>
  <c r="X169" i="50" l="1"/>
  <c r="X13" i="50"/>
  <c r="X9" i="50"/>
  <c r="Y12" i="50"/>
  <c r="Y13" i="50" s="1"/>
  <c r="V315" i="50"/>
  <c r="V316" i="50" s="1"/>
  <c r="W316" i="50" s="1"/>
  <c r="V170" i="50"/>
  <c r="W170" i="50" s="1"/>
  <c r="X313" i="50"/>
  <c r="X314" i="50" s="1"/>
  <c r="Z213" i="50"/>
  <c r="Z214" i="50" s="1"/>
  <c r="AA52" i="50"/>
  <c r="Y8" i="50" l="1"/>
  <c r="Y169" i="50" s="1"/>
  <c r="X170" i="50"/>
  <c r="Y170" i="50" s="1"/>
  <c r="X173" i="50"/>
  <c r="X315" i="50" s="1"/>
  <c r="X316" i="50" s="1"/>
  <c r="Y173" i="50"/>
  <c r="Y315" i="50" s="1"/>
  <c r="Y313" i="50"/>
  <c r="Y314" i="50" s="1"/>
  <c r="Z173" i="50"/>
  <c r="Z13" i="50"/>
  <c r="X174" i="50"/>
  <c r="AA213" i="50"/>
  <c r="AA214" i="50" s="1"/>
  <c r="AB52" i="50"/>
  <c r="Y9" i="50" l="1"/>
  <c r="Z8" i="50" s="1"/>
  <c r="Z9" i="50"/>
  <c r="AA12" i="50"/>
  <c r="AA169" i="50" s="1"/>
  <c r="Y316" i="50"/>
  <c r="Y174" i="50"/>
  <c r="Z174" i="50" s="1"/>
  <c r="AB213" i="50"/>
  <c r="AB214" i="50" s="1"/>
  <c r="AC52" i="50"/>
  <c r="AA9" i="50" l="1"/>
  <c r="AB8" i="50" s="1"/>
  <c r="AA13" i="50"/>
  <c r="AA313" i="50"/>
  <c r="Z169" i="50"/>
  <c r="Z313" i="50"/>
  <c r="Z314" i="50" s="1"/>
  <c r="AA173" i="50"/>
  <c r="AA315" i="50" s="1"/>
  <c r="AB169" i="50"/>
  <c r="AB9" i="50"/>
  <c r="AC9" i="50" s="1"/>
  <c r="AD9" i="50" s="1"/>
  <c r="AA174" i="50"/>
  <c r="AB13" i="50"/>
  <c r="AC13" i="50" s="1"/>
  <c r="AD13" i="50" s="1"/>
  <c r="AE12" i="50" s="1"/>
  <c r="AC213" i="50"/>
  <c r="AC214" i="50" s="1"/>
  <c r="AD52" i="50"/>
  <c r="AA314" i="50" l="1"/>
  <c r="Z170" i="50"/>
  <c r="AA170" i="50" s="1"/>
  <c r="AB170" i="50" s="1"/>
  <c r="AC170" i="50" s="1"/>
  <c r="AD170" i="50" s="1"/>
  <c r="Z315" i="50"/>
  <c r="Z316" i="50" s="1"/>
  <c r="AA316" i="50" s="1"/>
  <c r="AE173" i="50"/>
  <c r="AB173" i="50"/>
  <c r="AB313" i="50"/>
  <c r="AD213" i="50"/>
  <c r="AD214" i="50" s="1"/>
  <c r="AE52" i="50"/>
  <c r="AB314" i="50" l="1"/>
  <c r="AC314" i="50" s="1"/>
  <c r="AD314" i="50" s="1"/>
  <c r="AE13" i="50"/>
  <c r="AE169" i="50"/>
  <c r="AE170" i="50" s="1"/>
  <c r="AE313" i="50"/>
  <c r="AB315" i="50"/>
  <c r="AB316" i="50" s="1"/>
  <c r="AC316" i="50" s="1"/>
  <c r="AD316" i="50" s="1"/>
  <c r="AB174" i="50"/>
  <c r="AC174" i="50" s="1"/>
  <c r="AD174" i="50" s="1"/>
  <c r="AE174" i="50" s="1"/>
  <c r="AE213" i="50"/>
  <c r="AE214" i="50" s="1"/>
  <c r="AF52" i="50"/>
  <c r="AE314" i="50" l="1"/>
  <c r="AF12" i="50"/>
  <c r="AF173" i="50" s="1"/>
  <c r="AF174" i="50" s="1"/>
  <c r="AG174" i="50" s="1"/>
  <c r="AH174" i="50" s="1"/>
  <c r="AI174" i="50" s="1"/>
  <c r="AJ174" i="50" s="1"/>
  <c r="AK174" i="50" s="1"/>
  <c r="AE315" i="50"/>
  <c r="AE316" i="50" s="1"/>
  <c r="AE9" i="50"/>
  <c r="AF8" i="50" s="1"/>
  <c r="AF169" i="50" s="1"/>
  <c r="AF170" i="50" s="1"/>
  <c r="AG170" i="50" s="1"/>
  <c r="AH170" i="50" s="1"/>
  <c r="AI170" i="50" s="1"/>
  <c r="AJ170" i="50" s="1"/>
  <c r="AK170" i="50" s="1"/>
  <c r="AF213" i="50"/>
  <c r="AF214" i="50" s="1"/>
  <c r="AG52" i="50"/>
  <c r="AF13" i="50" l="1"/>
  <c r="AG13" i="50" s="1"/>
  <c r="AH13" i="50" s="1"/>
  <c r="AI13" i="50" s="1"/>
  <c r="AJ13" i="50" s="1"/>
  <c r="AK13" i="50" s="1"/>
  <c r="AF315" i="50"/>
  <c r="AF316" i="50" s="1"/>
  <c r="AG316" i="50" s="1"/>
  <c r="AH316" i="50" s="1"/>
  <c r="AI316" i="50" s="1"/>
  <c r="AJ316" i="50" s="1"/>
  <c r="AK316" i="50" s="1"/>
  <c r="AF313" i="50"/>
  <c r="AF314" i="50" s="1"/>
  <c r="AG314" i="50" s="1"/>
  <c r="AF9" i="50"/>
  <c r="AG9" i="50" s="1"/>
  <c r="AH9" i="50" s="1"/>
  <c r="AI9" i="50" s="1"/>
  <c r="AJ9" i="50" s="1"/>
  <c r="AK9" i="50" s="1"/>
  <c r="AG213" i="50"/>
  <c r="AG214" i="50" s="1"/>
  <c r="AH52" i="50"/>
  <c r="AH314" i="50" l="1"/>
  <c r="AH213" i="50"/>
  <c r="AH214" i="50" s="1"/>
  <c r="AI52" i="50"/>
  <c r="AI314" i="50" l="1"/>
  <c r="AI213" i="50"/>
  <c r="AI214" i="50" s="1"/>
  <c r="AJ52" i="50"/>
  <c r="AJ314" i="50" l="1"/>
  <c r="AJ213" i="50"/>
  <c r="AJ214" i="50" s="1"/>
  <c r="AK52" i="50"/>
  <c r="AK213" i="50" s="1"/>
  <c r="AK214" i="50" l="1"/>
  <c r="AL213" i="50" s="1"/>
  <c r="AO213" i="50" s="1"/>
  <c r="AO313" i="50" s="1"/>
  <c r="AM213" i="50"/>
  <c r="AL313" i="50"/>
  <c r="AK314" i="50"/>
  <c r="AP213" i="50" l="1"/>
  <c r="AP313" i="50" s="1"/>
  <c r="AM313" i="50"/>
  <c r="F127" i="49" l="1"/>
  <c r="F115" i="49"/>
  <c r="F255" i="49" s="1"/>
  <c r="F113" i="49"/>
  <c r="F253" i="49" s="1"/>
  <c r="F111" i="49"/>
  <c r="F251" i="49" s="1"/>
  <c r="D339" i="49"/>
  <c r="AL326" i="49"/>
  <c r="AK323" i="49"/>
  <c r="S321" i="49"/>
  <c r="A317" i="49"/>
  <c r="AN313" i="49"/>
  <c r="G314" i="49"/>
  <c r="P312" i="49"/>
  <c r="Q312" i="49" s="1"/>
  <c r="R312" i="49" s="1"/>
  <c r="S312" i="49" s="1"/>
  <c r="T312" i="49" s="1"/>
  <c r="U312" i="49" s="1"/>
  <c r="V312" i="49" s="1"/>
  <c r="W312" i="49" s="1"/>
  <c r="X312" i="49" s="1"/>
  <c r="Y312" i="49" s="1"/>
  <c r="Z312" i="49" s="1"/>
  <c r="AA312" i="49" s="1"/>
  <c r="AB312" i="49" s="1"/>
  <c r="AC312" i="49" s="1"/>
  <c r="AD312" i="49" s="1"/>
  <c r="AE312" i="49" s="1"/>
  <c r="AF312" i="49" s="1"/>
  <c r="AG312" i="49" s="1"/>
  <c r="AH312" i="49" s="1"/>
  <c r="AI312" i="49" s="1"/>
  <c r="AJ312" i="49" s="1"/>
  <c r="AK312" i="49" s="1"/>
  <c r="AL311" i="49" s="1"/>
  <c r="H312" i="49"/>
  <c r="I312" i="49" s="1"/>
  <c r="J312" i="49" s="1"/>
  <c r="K312" i="49" s="1"/>
  <c r="L312" i="49" s="1"/>
  <c r="M312" i="49" s="1"/>
  <c r="N312" i="49" s="1"/>
  <c r="O312" i="49" s="1"/>
  <c r="G312" i="49"/>
  <c r="H310" i="49"/>
  <c r="I310" i="49" s="1"/>
  <c r="J310" i="49" s="1"/>
  <c r="K310" i="49" s="1"/>
  <c r="L310" i="49" s="1"/>
  <c r="M310" i="49" s="1"/>
  <c r="N310" i="49" s="1"/>
  <c r="O310" i="49" s="1"/>
  <c r="P310" i="49" s="1"/>
  <c r="Q310" i="49" s="1"/>
  <c r="R310" i="49" s="1"/>
  <c r="S310" i="49" s="1"/>
  <c r="T310" i="49" s="1"/>
  <c r="U310" i="49" s="1"/>
  <c r="V310" i="49" s="1"/>
  <c r="W310" i="49" s="1"/>
  <c r="X310" i="49" s="1"/>
  <c r="Y310" i="49" s="1"/>
  <c r="Z310" i="49" s="1"/>
  <c r="AA310" i="49" s="1"/>
  <c r="AB310" i="49" s="1"/>
  <c r="AC310" i="49" s="1"/>
  <c r="AD310" i="49" s="1"/>
  <c r="AE310" i="49" s="1"/>
  <c r="AF310" i="49" s="1"/>
  <c r="AG310" i="49" s="1"/>
  <c r="AH310" i="49" s="1"/>
  <c r="AI310" i="49" s="1"/>
  <c r="AJ310" i="49" s="1"/>
  <c r="AK310" i="49" s="1"/>
  <c r="G310" i="49"/>
  <c r="AL309" i="49"/>
  <c r="AP308" i="49"/>
  <c r="G308" i="49"/>
  <c r="AK307" i="49"/>
  <c r="AJ307" i="49"/>
  <c r="AI307" i="49"/>
  <c r="AH307" i="49"/>
  <c r="AG307" i="49"/>
  <c r="AF307" i="49"/>
  <c r="AE307" i="49"/>
  <c r="AD307" i="49"/>
  <c r="AC307" i="49"/>
  <c r="AB307" i="49"/>
  <c r="AA307" i="49"/>
  <c r="Z307" i="49"/>
  <c r="Y307" i="49"/>
  <c r="X307" i="49"/>
  <c r="W307" i="49"/>
  <c r="V307" i="49"/>
  <c r="U307" i="49"/>
  <c r="T307" i="49"/>
  <c r="S307" i="49"/>
  <c r="R307" i="49"/>
  <c r="Q307" i="49"/>
  <c r="P307" i="49"/>
  <c r="O307" i="49"/>
  <c r="N307" i="49"/>
  <c r="M307" i="49"/>
  <c r="L307" i="49"/>
  <c r="K307" i="49"/>
  <c r="J307" i="49"/>
  <c r="I307" i="49"/>
  <c r="H307" i="49"/>
  <c r="G307" i="49"/>
  <c r="F307" i="49"/>
  <c r="AP306" i="49"/>
  <c r="AO306" i="49"/>
  <c r="H306" i="49"/>
  <c r="I306" i="49" s="1"/>
  <c r="J306" i="49" s="1"/>
  <c r="K306" i="49" s="1"/>
  <c r="L306" i="49" s="1"/>
  <c r="M306" i="49" s="1"/>
  <c r="N306" i="49" s="1"/>
  <c r="O306" i="49" s="1"/>
  <c r="P306" i="49" s="1"/>
  <c r="Q306" i="49" s="1"/>
  <c r="G306" i="49"/>
  <c r="AK305" i="49"/>
  <c r="AJ305" i="49"/>
  <c r="AI305" i="49"/>
  <c r="AH305" i="49"/>
  <c r="AG305" i="49"/>
  <c r="AF305" i="49"/>
  <c r="AE305" i="49"/>
  <c r="AD305" i="49"/>
  <c r="AC305" i="49"/>
  <c r="AB305" i="49"/>
  <c r="AA305" i="49"/>
  <c r="Z305" i="49"/>
  <c r="Y305" i="49"/>
  <c r="X305" i="49"/>
  <c r="W305" i="49"/>
  <c r="V305" i="49"/>
  <c r="U305" i="49"/>
  <c r="T305" i="49"/>
  <c r="S305" i="49"/>
  <c r="R305" i="49"/>
  <c r="Q305" i="49"/>
  <c r="P305" i="49"/>
  <c r="O305" i="49"/>
  <c r="N305" i="49"/>
  <c r="M305" i="49"/>
  <c r="L305" i="49"/>
  <c r="K305" i="49"/>
  <c r="J305" i="49"/>
  <c r="I305" i="49"/>
  <c r="H305" i="49"/>
  <c r="G305" i="49"/>
  <c r="F305" i="49"/>
  <c r="H304" i="49"/>
  <c r="I304" i="49" s="1"/>
  <c r="AK303" i="49"/>
  <c r="AJ303" i="49"/>
  <c r="AI303" i="49"/>
  <c r="AH303" i="49"/>
  <c r="AG303" i="49"/>
  <c r="AF303" i="49"/>
  <c r="AE303" i="49"/>
  <c r="AD303" i="49"/>
  <c r="AC303" i="49"/>
  <c r="AB303" i="49"/>
  <c r="AA303" i="49"/>
  <c r="Z303" i="49"/>
  <c r="Y303" i="49"/>
  <c r="X303" i="49"/>
  <c r="W303" i="49"/>
  <c r="V303" i="49"/>
  <c r="U303" i="49"/>
  <c r="T303" i="49"/>
  <c r="S303" i="49"/>
  <c r="R303" i="49"/>
  <c r="Q303" i="49"/>
  <c r="P303" i="49"/>
  <c r="O303" i="49"/>
  <c r="N303" i="49"/>
  <c r="M303" i="49"/>
  <c r="L303" i="49"/>
  <c r="K303" i="49"/>
  <c r="J303" i="49"/>
  <c r="I303" i="49"/>
  <c r="H303" i="49"/>
  <c r="G303" i="49"/>
  <c r="G304" i="49" s="1"/>
  <c r="F303" i="49"/>
  <c r="M302" i="49"/>
  <c r="N302" i="49" s="1"/>
  <c r="O302" i="49" s="1"/>
  <c r="P302" i="49" s="1"/>
  <c r="Q302" i="49" s="1"/>
  <c r="R302" i="49" s="1"/>
  <c r="S302" i="49" s="1"/>
  <c r="T302" i="49" s="1"/>
  <c r="U302" i="49" s="1"/>
  <c r="V302" i="49" s="1"/>
  <c r="W302" i="49" s="1"/>
  <c r="X302" i="49" s="1"/>
  <c r="Y302" i="49" s="1"/>
  <c r="Z302" i="49" s="1"/>
  <c r="AA302" i="49" s="1"/>
  <c r="AB302" i="49" s="1"/>
  <c r="AC302" i="49" s="1"/>
  <c r="AD302" i="49" s="1"/>
  <c r="AE302" i="49" s="1"/>
  <c r="AF302" i="49" s="1"/>
  <c r="AG302" i="49" s="1"/>
  <c r="AH302" i="49" s="1"/>
  <c r="AI302" i="49" s="1"/>
  <c r="AJ302" i="49" s="1"/>
  <c r="G302" i="49"/>
  <c r="H302" i="49" s="1"/>
  <c r="I302" i="49" s="1"/>
  <c r="J302" i="49" s="1"/>
  <c r="K302" i="49" s="1"/>
  <c r="L302" i="49" s="1"/>
  <c r="G301" i="49"/>
  <c r="N300" i="49"/>
  <c r="O300" i="49" s="1"/>
  <c r="P300" i="49" s="1"/>
  <c r="Q300" i="49" s="1"/>
  <c r="R300" i="49" s="1"/>
  <c r="S300" i="49" s="1"/>
  <c r="T300" i="49" s="1"/>
  <c r="U300" i="49" s="1"/>
  <c r="V300" i="49" s="1"/>
  <c r="W300" i="49" s="1"/>
  <c r="X300" i="49" s="1"/>
  <c r="Y300" i="49" s="1"/>
  <c r="Z300" i="49" s="1"/>
  <c r="AA300" i="49" s="1"/>
  <c r="AB300" i="49" s="1"/>
  <c r="AC300" i="49" s="1"/>
  <c r="AD300" i="49" s="1"/>
  <c r="AE300" i="49" s="1"/>
  <c r="AF300" i="49" s="1"/>
  <c r="AG300" i="49" s="1"/>
  <c r="AH300" i="49" s="1"/>
  <c r="AI300" i="49" s="1"/>
  <c r="AJ300" i="49" s="1"/>
  <c r="H300" i="49"/>
  <c r="I300" i="49" s="1"/>
  <c r="J300" i="49" s="1"/>
  <c r="K300" i="49" s="1"/>
  <c r="L300" i="49" s="1"/>
  <c r="M300" i="49" s="1"/>
  <c r="G300" i="49"/>
  <c r="N298" i="49"/>
  <c r="O298" i="49" s="1"/>
  <c r="P298" i="49" s="1"/>
  <c r="Q298" i="49" s="1"/>
  <c r="R298" i="49" s="1"/>
  <c r="S298" i="49" s="1"/>
  <c r="T298" i="49" s="1"/>
  <c r="U298" i="49" s="1"/>
  <c r="V298" i="49" s="1"/>
  <c r="W298" i="49" s="1"/>
  <c r="X298" i="49" s="1"/>
  <c r="Y298" i="49" s="1"/>
  <c r="Z298" i="49" s="1"/>
  <c r="AA298" i="49" s="1"/>
  <c r="AB298" i="49" s="1"/>
  <c r="AC298" i="49" s="1"/>
  <c r="AD298" i="49" s="1"/>
  <c r="AE298" i="49" s="1"/>
  <c r="AF298" i="49" s="1"/>
  <c r="AG298" i="49" s="1"/>
  <c r="AH298" i="49" s="1"/>
  <c r="AI298" i="49" s="1"/>
  <c r="AJ298" i="49" s="1"/>
  <c r="H298" i="49"/>
  <c r="I298" i="49" s="1"/>
  <c r="J298" i="49" s="1"/>
  <c r="K298" i="49" s="1"/>
  <c r="L298" i="49" s="1"/>
  <c r="M298" i="49" s="1"/>
  <c r="G298" i="49"/>
  <c r="AO297" i="49"/>
  <c r="AM297" i="49"/>
  <c r="AP297" i="49" s="1"/>
  <c r="AL297" i="49"/>
  <c r="H296" i="49"/>
  <c r="I296" i="49" s="1"/>
  <c r="J296" i="49" s="1"/>
  <c r="K296" i="49" s="1"/>
  <c r="L296" i="49" s="1"/>
  <c r="M296" i="49" s="1"/>
  <c r="N296" i="49" s="1"/>
  <c r="O296" i="49" s="1"/>
  <c r="P296" i="49" s="1"/>
  <c r="Q296" i="49" s="1"/>
  <c r="R296" i="49" s="1"/>
  <c r="S296" i="49" s="1"/>
  <c r="T296" i="49" s="1"/>
  <c r="U296" i="49" s="1"/>
  <c r="V296" i="49" s="1"/>
  <c r="W296" i="49" s="1"/>
  <c r="X296" i="49" s="1"/>
  <c r="Y296" i="49" s="1"/>
  <c r="Z296" i="49" s="1"/>
  <c r="AA296" i="49" s="1"/>
  <c r="AB296" i="49" s="1"/>
  <c r="AC296" i="49" s="1"/>
  <c r="AD296" i="49" s="1"/>
  <c r="AE296" i="49" s="1"/>
  <c r="AF296" i="49" s="1"/>
  <c r="AG296" i="49" s="1"/>
  <c r="AH296" i="49" s="1"/>
  <c r="AI296" i="49" s="1"/>
  <c r="AJ296" i="49" s="1"/>
  <c r="G296" i="49"/>
  <c r="AL295" i="49"/>
  <c r="AO295" i="49" s="1"/>
  <c r="H294" i="49"/>
  <c r="I294" i="49" s="1"/>
  <c r="J294" i="49" s="1"/>
  <c r="K294" i="49" s="1"/>
  <c r="L294" i="49" s="1"/>
  <c r="M294" i="49" s="1"/>
  <c r="N294" i="49" s="1"/>
  <c r="O294" i="49" s="1"/>
  <c r="P294" i="49" s="1"/>
  <c r="Q294" i="49" s="1"/>
  <c r="R294" i="49" s="1"/>
  <c r="S294" i="49" s="1"/>
  <c r="T294" i="49" s="1"/>
  <c r="U294" i="49" s="1"/>
  <c r="V294" i="49" s="1"/>
  <c r="W294" i="49" s="1"/>
  <c r="X294" i="49" s="1"/>
  <c r="Y294" i="49" s="1"/>
  <c r="Z294" i="49" s="1"/>
  <c r="AA294" i="49" s="1"/>
  <c r="AB294" i="49" s="1"/>
  <c r="AC294" i="49" s="1"/>
  <c r="AD294" i="49" s="1"/>
  <c r="AE294" i="49" s="1"/>
  <c r="AF294" i="49" s="1"/>
  <c r="AG294" i="49" s="1"/>
  <c r="AH294" i="49" s="1"/>
  <c r="AI294" i="49" s="1"/>
  <c r="AJ294" i="49" s="1"/>
  <c r="G294" i="49"/>
  <c r="AO293" i="49"/>
  <c r="AM293" i="49"/>
  <c r="AP293" i="49" s="1"/>
  <c r="AL293" i="49"/>
  <c r="AK291" i="49"/>
  <c r="AK315" i="49" s="1"/>
  <c r="AJ291" i="49"/>
  <c r="AI291" i="49"/>
  <c r="AH291" i="49"/>
  <c r="AG291" i="49"/>
  <c r="AG315" i="49" s="1"/>
  <c r="AF291" i="49"/>
  <c r="AE291" i="49"/>
  <c r="AD291" i="49"/>
  <c r="AC291" i="49"/>
  <c r="AB291" i="49"/>
  <c r="AA291" i="49"/>
  <c r="Z291" i="49"/>
  <c r="Y291" i="49"/>
  <c r="X291" i="49"/>
  <c r="W291" i="49"/>
  <c r="W315" i="49" s="1"/>
  <c r="V291" i="49"/>
  <c r="U291" i="49"/>
  <c r="T291" i="49"/>
  <c r="S291" i="49"/>
  <c r="R291" i="49"/>
  <c r="Q291" i="49"/>
  <c r="P291" i="49"/>
  <c r="O291" i="49"/>
  <c r="N291" i="49"/>
  <c r="M291" i="49"/>
  <c r="L291" i="49"/>
  <c r="K291" i="49"/>
  <c r="J291" i="49"/>
  <c r="I291" i="49"/>
  <c r="H291" i="49"/>
  <c r="G291" i="49"/>
  <c r="AK289" i="49"/>
  <c r="AH289" i="49"/>
  <c r="AG289" i="49"/>
  <c r="AF289" i="49"/>
  <c r="AE289" i="49"/>
  <c r="AD289" i="49"/>
  <c r="AC289" i="49"/>
  <c r="AB289" i="49"/>
  <c r="AA289" i="49"/>
  <c r="Z289" i="49"/>
  <c r="Y289" i="49"/>
  <c r="X289" i="49"/>
  <c r="W289" i="49"/>
  <c r="V289" i="49"/>
  <c r="U289" i="49"/>
  <c r="T289" i="49"/>
  <c r="R289" i="49"/>
  <c r="M289" i="49"/>
  <c r="L289" i="49"/>
  <c r="K289" i="49"/>
  <c r="J289" i="49"/>
  <c r="I289" i="49"/>
  <c r="H289" i="49"/>
  <c r="G289" i="49"/>
  <c r="G290" i="49" s="1"/>
  <c r="AK287" i="49"/>
  <c r="AH287" i="49"/>
  <c r="AG287" i="49"/>
  <c r="AF287" i="49"/>
  <c r="AE287" i="49"/>
  <c r="AD287" i="49"/>
  <c r="AC287" i="49"/>
  <c r="AB287" i="49"/>
  <c r="AA287" i="49"/>
  <c r="Z287" i="49"/>
  <c r="Y287" i="49"/>
  <c r="X287" i="49"/>
  <c r="W287" i="49"/>
  <c r="V287" i="49"/>
  <c r="U287" i="49"/>
  <c r="T287" i="49"/>
  <c r="S287" i="49"/>
  <c r="R287" i="49"/>
  <c r="Q287" i="49"/>
  <c r="M287" i="49"/>
  <c r="L287" i="49"/>
  <c r="K287" i="49"/>
  <c r="J287" i="49"/>
  <c r="I287" i="49"/>
  <c r="H287" i="49"/>
  <c r="G287" i="49"/>
  <c r="G286" i="49"/>
  <c r="AK285" i="49"/>
  <c r="AH285" i="49"/>
  <c r="AG285" i="49"/>
  <c r="AF285" i="49"/>
  <c r="AE285" i="49"/>
  <c r="AD285" i="49"/>
  <c r="AC285" i="49"/>
  <c r="AB285" i="49"/>
  <c r="AA285" i="49"/>
  <c r="Z285" i="49"/>
  <c r="Y285" i="49"/>
  <c r="X285" i="49"/>
  <c r="W285" i="49"/>
  <c r="V285" i="49"/>
  <c r="U285" i="49"/>
  <c r="T285" i="49"/>
  <c r="S285" i="49"/>
  <c r="R285" i="49"/>
  <c r="Q285" i="49"/>
  <c r="L285" i="49"/>
  <c r="K285" i="49"/>
  <c r="J285" i="49"/>
  <c r="I285" i="49"/>
  <c r="H285" i="49"/>
  <c r="G285" i="49"/>
  <c r="AK283" i="49"/>
  <c r="AH283" i="49"/>
  <c r="AG283" i="49"/>
  <c r="AF283" i="49"/>
  <c r="AE283" i="49"/>
  <c r="AD283" i="49"/>
  <c r="AC283" i="49"/>
  <c r="AB283" i="49"/>
  <c r="AA283" i="49"/>
  <c r="Z283" i="49"/>
  <c r="Y283" i="49"/>
  <c r="X283" i="49"/>
  <c r="W283" i="49"/>
  <c r="V283" i="49"/>
  <c r="U283" i="49"/>
  <c r="T283" i="49"/>
  <c r="S283" i="49"/>
  <c r="R283" i="49"/>
  <c r="Q283" i="49"/>
  <c r="M283" i="49"/>
  <c r="L283" i="49"/>
  <c r="K283" i="49"/>
  <c r="J283" i="49"/>
  <c r="I283" i="49"/>
  <c r="H283" i="49"/>
  <c r="G283" i="49"/>
  <c r="G284" i="49" s="1"/>
  <c r="AK281" i="49"/>
  <c r="AH281" i="49"/>
  <c r="AG281" i="49"/>
  <c r="AF281" i="49"/>
  <c r="AE281" i="49"/>
  <c r="AD281" i="49"/>
  <c r="AC281" i="49"/>
  <c r="AB281" i="49"/>
  <c r="AA281" i="49"/>
  <c r="Z281" i="49"/>
  <c r="Y281" i="49"/>
  <c r="X281" i="49"/>
  <c r="W281" i="49"/>
  <c r="V281" i="49"/>
  <c r="U281" i="49"/>
  <c r="T281" i="49"/>
  <c r="S281" i="49"/>
  <c r="R281" i="49"/>
  <c r="Q281" i="49"/>
  <c r="P281" i="49"/>
  <c r="M281" i="49"/>
  <c r="L281" i="49"/>
  <c r="K281" i="49"/>
  <c r="J281" i="49"/>
  <c r="I281" i="49"/>
  <c r="H281" i="49"/>
  <c r="G281" i="49"/>
  <c r="G282" i="49" s="1"/>
  <c r="AK279" i="49"/>
  <c r="AH279" i="49"/>
  <c r="AG279" i="49"/>
  <c r="AF279" i="49"/>
  <c r="AE279" i="49"/>
  <c r="AD279" i="49"/>
  <c r="AC279" i="49"/>
  <c r="AB279" i="49"/>
  <c r="AA279" i="49"/>
  <c r="Z279" i="49"/>
  <c r="Y279" i="49"/>
  <c r="X279" i="49"/>
  <c r="W279" i="49"/>
  <c r="V279" i="49"/>
  <c r="U279" i="49"/>
  <c r="T279" i="49"/>
  <c r="R279" i="49"/>
  <c r="Q279" i="49"/>
  <c r="M279" i="49"/>
  <c r="L279" i="49"/>
  <c r="K279" i="49"/>
  <c r="J279" i="49"/>
  <c r="I279" i="49"/>
  <c r="H279" i="49"/>
  <c r="G279" i="49"/>
  <c r="G280" i="49" s="1"/>
  <c r="AK277" i="49"/>
  <c r="AH277" i="49"/>
  <c r="AG277" i="49"/>
  <c r="AF277" i="49"/>
  <c r="AE277" i="49"/>
  <c r="AD277" i="49"/>
  <c r="AC277" i="49"/>
  <c r="AB277" i="49"/>
  <c r="AA277" i="49"/>
  <c r="Z277" i="49"/>
  <c r="Y277" i="49"/>
  <c r="X277" i="49"/>
  <c r="W277" i="49"/>
  <c r="V277" i="49"/>
  <c r="U277" i="49"/>
  <c r="T277" i="49"/>
  <c r="M277" i="49"/>
  <c r="L277" i="49"/>
  <c r="K277" i="49"/>
  <c r="J277" i="49"/>
  <c r="I277" i="49"/>
  <c r="H277" i="49"/>
  <c r="G277" i="49"/>
  <c r="G278" i="49" s="1"/>
  <c r="H278" i="49" s="1"/>
  <c r="AK275" i="49"/>
  <c r="AH275" i="49"/>
  <c r="AG275" i="49"/>
  <c r="AF275" i="49"/>
  <c r="AE275" i="49"/>
  <c r="AD275" i="49"/>
  <c r="AC275" i="49"/>
  <c r="AB275" i="49"/>
  <c r="AA275" i="49"/>
  <c r="Z275" i="49"/>
  <c r="Y275" i="49"/>
  <c r="X275" i="49"/>
  <c r="W275" i="49"/>
  <c r="V275" i="49"/>
  <c r="U275" i="49"/>
  <c r="T275" i="49"/>
  <c r="S275" i="49"/>
  <c r="R275" i="49"/>
  <c r="M275" i="49"/>
  <c r="L275" i="49"/>
  <c r="K275" i="49"/>
  <c r="J275" i="49"/>
  <c r="I275" i="49"/>
  <c r="H275" i="49"/>
  <c r="G275" i="49"/>
  <c r="G276" i="49" s="1"/>
  <c r="AK273" i="49"/>
  <c r="AJ273" i="49"/>
  <c r="AH273" i="49"/>
  <c r="AG273" i="49"/>
  <c r="AF273" i="49"/>
  <c r="AE273" i="49"/>
  <c r="AD273" i="49"/>
  <c r="AC273" i="49"/>
  <c r="AB273" i="49"/>
  <c r="AA273" i="49"/>
  <c r="Z273" i="49"/>
  <c r="Y273" i="49"/>
  <c r="X273" i="49"/>
  <c r="W273" i="49"/>
  <c r="V273" i="49"/>
  <c r="U273" i="49"/>
  <c r="T273" i="49"/>
  <c r="S273" i="49"/>
  <c r="Q273" i="49"/>
  <c r="M273" i="49"/>
  <c r="L273" i="49"/>
  <c r="K273" i="49"/>
  <c r="J273" i="49"/>
  <c r="I273" i="49"/>
  <c r="H273" i="49"/>
  <c r="G273" i="49"/>
  <c r="G274" i="49" s="1"/>
  <c r="H274" i="49" s="1"/>
  <c r="I274" i="49" s="1"/>
  <c r="AK271" i="49"/>
  <c r="AH271" i="49"/>
  <c r="AG271" i="49"/>
  <c r="AF271" i="49"/>
  <c r="AE271" i="49"/>
  <c r="AD271" i="49"/>
  <c r="AC271" i="49"/>
  <c r="AB271" i="49"/>
  <c r="AA271" i="49"/>
  <c r="Z271" i="49"/>
  <c r="Y271" i="49"/>
  <c r="X271" i="49"/>
  <c r="W271" i="49"/>
  <c r="V271" i="49"/>
  <c r="U271" i="49"/>
  <c r="T271" i="49"/>
  <c r="S271" i="49"/>
  <c r="R271" i="49"/>
  <c r="Q271" i="49"/>
  <c r="P271" i="49"/>
  <c r="O271" i="49"/>
  <c r="L271" i="49"/>
  <c r="K271" i="49"/>
  <c r="J271" i="49"/>
  <c r="I271" i="49"/>
  <c r="H271" i="49"/>
  <c r="G271" i="49"/>
  <c r="G272" i="49" s="1"/>
  <c r="H272" i="49" s="1"/>
  <c r="I272" i="49" s="1"/>
  <c r="J272" i="49" s="1"/>
  <c r="K272" i="49" s="1"/>
  <c r="L272" i="49" s="1"/>
  <c r="G270" i="49"/>
  <c r="H270" i="49" s="1"/>
  <c r="I270" i="49" s="1"/>
  <c r="AK269" i="49"/>
  <c r="AH269" i="49"/>
  <c r="AG269" i="49"/>
  <c r="AF269" i="49"/>
  <c r="AE269" i="49"/>
  <c r="AD269" i="49"/>
  <c r="AC269" i="49"/>
  <c r="AB269" i="49"/>
  <c r="AA269" i="49"/>
  <c r="Z269" i="49"/>
  <c r="Y269" i="49"/>
  <c r="X269" i="49"/>
  <c r="W269" i="49"/>
  <c r="V269" i="49"/>
  <c r="U269" i="49"/>
  <c r="T269" i="49"/>
  <c r="S269" i="49"/>
  <c r="R269" i="49"/>
  <c r="Q269" i="49"/>
  <c r="P269" i="49"/>
  <c r="O269" i="49"/>
  <c r="L269" i="49"/>
  <c r="K269" i="49"/>
  <c r="J269" i="49"/>
  <c r="I269" i="49"/>
  <c r="H269" i="49"/>
  <c r="G269" i="49"/>
  <c r="AP268" i="49"/>
  <c r="G268" i="49"/>
  <c r="AK267" i="49"/>
  <c r="AJ267" i="49"/>
  <c r="AI267" i="49"/>
  <c r="AH267" i="49"/>
  <c r="AG267" i="49"/>
  <c r="AF267" i="49"/>
  <c r="AE267" i="49"/>
  <c r="AD267" i="49"/>
  <c r="AC267" i="49"/>
  <c r="AB267" i="49"/>
  <c r="AA267" i="49"/>
  <c r="Z267" i="49"/>
  <c r="Y267" i="49"/>
  <c r="X267" i="49"/>
  <c r="W267" i="49"/>
  <c r="V267" i="49"/>
  <c r="U267" i="49"/>
  <c r="T267" i="49"/>
  <c r="S267" i="49"/>
  <c r="R267" i="49"/>
  <c r="Q267" i="49"/>
  <c r="P267" i="49"/>
  <c r="O267" i="49"/>
  <c r="N267" i="49"/>
  <c r="M267" i="49"/>
  <c r="L267" i="49"/>
  <c r="K267" i="49"/>
  <c r="J267" i="49"/>
  <c r="I267" i="49"/>
  <c r="H267" i="49"/>
  <c r="G267" i="49"/>
  <c r="AP266" i="49"/>
  <c r="AO266" i="49"/>
  <c r="AJ265" i="49"/>
  <c r="AI265" i="49"/>
  <c r="AH265" i="49"/>
  <c r="AG265" i="49"/>
  <c r="AF265" i="49"/>
  <c r="AE265" i="49"/>
  <c r="AD265" i="49"/>
  <c r="AC265" i="49"/>
  <c r="AB265" i="49"/>
  <c r="AA265" i="49"/>
  <c r="Z265" i="49"/>
  <c r="Y265" i="49"/>
  <c r="X265" i="49"/>
  <c r="W265" i="49"/>
  <c r="V265" i="49"/>
  <c r="U265" i="49"/>
  <c r="T265" i="49"/>
  <c r="S265" i="49"/>
  <c r="R265" i="49"/>
  <c r="Q265" i="49"/>
  <c r="P265" i="49"/>
  <c r="O265" i="49"/>
  <c r="N265" i="49"/>
  <c r="M265" i="49"/>
  <c r="L265" i="49"/>
  <c r="K265" i="49"/>
  <c r="J265" i="49"/>
  <c r="I265" i="49"/>
  <c r="H265" i="49"/>
  <c r="G265" i="49"/>
  <c r="G264" i="49"/>
  <c r="AJ263" i="49"/>
  <c r="AI263" i="49"/>
  <c r="AH263" i="49"/>
  <c r="AG263" i="49"/>
  <c r="AF263" i="49"/>
  <c r="AE263" i="49"/>
  <c r="AD263" i="49"/>
  <c r="AC263" i="49"/>
  <c r="AB263" i="49"/>
  <c r="AA263" i="49"/>
  <c r="Z263" i="49"/>
  <c r="Y263" i="49"/>
  <c r="X263" i="49"/>
  <c r="W263" i="49"/>
  <c r="V263" i="49"/>
  <c r="U263" i="49"/>
  <c r="T263" i="49"/>
  <c r="S263" i="49"/>
  <c r="R263" i="49"/>
  <c r="Q263" i="49"/>
  <c r="P263" i="49"/>
  <c r="O263" i="49"/>
  <c r="N263" i="49"/>
  <c r="M263" i="49"/>
  <c r="L263" i="49"/>
  <c r="K263" i="49"/>
  <c r="J263" i="49"/>
  <c r="I263" i="49"/>
  <c r="H263" i="49"/>
  <c r="G263" i="49"/>
  <c r="AJ261" i="49"/>
  <c r="AI261" i="49"/>
  <c r="AH261" i="49"/>
  <c r="AG261" i="49"/>
  <c r="AF261" i="49"/>
  <c r="AE261" i="49"/>
  <c r="AD261" i="49"/>
  <c r="AC261" i="49"/>
  <c r="AB261" i="49"/>
  <c r="AA261" i="49"/>
  <c r="Z261" i="49"/>
  <c r="Y261" i="49"/>
  <c r="X261" i="49"/>
  <c r="W261" i="49"/>
  <c r="V261" i="49"/>
  <c r="U261" i="49"/>
  <c r="T261" i="49"/>
  <c r="S261" i="49"/>
  <c r="R261" i="49"/>
  <c r="Q261" i="49"/>
  <c r="P261" i="49"/>
  <c r="O261" i="49"/>
  <c r="N261" i="49"/>
  <c r="M261" i="49"/>
  <c r="L261" i="49"/>
  <c r="K261" i="49"/>
  <c r="J261" i="49"/>
  <c r="I261" i="49"/>
  <c r="H261" i="49"/>
  <c r="G261" i="49"/>
  <c r="G262" i="49" s="1"/>
  <c r="H262" i="49" s="1"/>
  <c r="I262" i="49" s="1"/>
  <c r="J262" i="49" s="1"/>
  <c r="K262" i="49" s="1"/>
  <c r="L262" i="49" s="1"/>
  <c r="M262" i="49" s="1"/>
  <c r="N262" i="49" s="1"/>
  <c r="O262" i="49" s="1"/>
  <c r="P262" i="49" s="1"/>
  <c r="Q262" i="49" s="1"/>
  <c r="AK259" i="49"/>
  <c r="AJ259" i="49"/>
  <c r="AI259" i="49"/>
  <c r="AH259" i="49"/>
  <c r="AG259" i="49"/>
  <c r="AF259" i="49"/>
  <c r="AE259" i="49"/>
  <c r="AD259" i="49"/>
  <c r="AC259" i="49"/>
  <c r="AB259" i="49"/>
  <c r="AA259" i="49"/>
  <c r="Z259" i="49"/>
  <c r="Y259" i="49"/>
  <c r="X259" i="49"/>
  <c r="W259" i="49"/>
  <c r="V259" i="49"/>
  <c r="U259" i="49"/>
  <c r="T259" i="49"/>
  <c r="S259" i="49"/>
  <c r="R259" i="49"/>
  <c r="Q259" i="49"/>
  <c r="P259" i="49"/>
  <c r="O259" i="49"/>
  <c r="N259" i="49"/>
  <c r="M259" i="49"/>
  <c r="L259" i="49"/>
  <c r="K259" i="49"/>
  <c r="J259" i="49"/>
  <c r="I259" i="49"/>
  <c r="H259" i="49"/>
  <c r="G259" i="49"/>
  <c r="G260" i="49" s="1"/>
  <c r="AJ257" i="49"/>
  <c r="AI257" i="49"/>
  <c r="AH257" i="49"/>
  <c r="AG257" i="49"/>
  <c r="AF257" i="49"/>
  <c r="AE257" i="49"/>
  <c r="AD257" i="49"/>
  <c r="AC257" i="49"/>
  <c r="AB257" i="49"/>
  <c r="AA257" i="49"/>
  <c r="Z257" i="49"/>
  <c r="Y257" i="49"/>
  <c r="X257" i="49"/>
  <c r="W257" i="49"/>
  <c r="V257" i="49"/>
  <c r="U257" i="49"/>
  <c r="T257" i="49"/>
  <c r="S257" i="49"/>
  <c r="R257" i="49"/>
  <c r="Q257" i="49"/>
  <c r="P257" i="49"/>
  <c r="O257" i="49"/>
  <c r="N257" i="49"/>
  <c r="M257" i="49"/>
  <c r="L257" i="49"/>
  <c r="K257" i="49"/>
  <c r="J257" i="49"/>
  <c r="I257" i="49"/>
  <c r="H257" i="49"/>
  <c r="G257" i="49"/>
  <c r="G258" i="49" s="1"/>
  <c r="H258" i="49" s="1"/>
  <c r="I258" i="49" s="1"/>
  <c r="J258" i="49" s="1"/>
  <c r="K258" i="49" s="1"/>
  <c r="L258" i="49" s="1"/>
  <c r="M258" i="49" s="1"/>
  <c r="N258" i="49" s="1"/>
  <c r="O258" i="49" s="1"/>
  <c r="P258" i="49" s="1"/>
  <c r="Q258" i="49" s="1"/>
  <c r="R258" i="49" s="1"/>
  <c r="S258" i="49" s="1"/>
  <c r="T258" i="49" s="1"/>
  <c r="U258" i="49" s="1"/>
  <c r="V258" i="49" s="1"/>
  <c r="W258" i="49" s="1"/>
  <c r="X258" i="49" s="1"/>
  <c r="Y258" i="49" s="1"/>
  <c r="Z258" i="49" s="1"/>
  <c r="AA258" i="49" s="1"/>
  <c r="AB258" i="49" s="1"/>
  <c r="AC258" i="49" s="1"/>
  <c r="AD258" i="49" s="1"/>
  <c r="AE258" i="49" s="1"/>
  <c r="AF258" i="49" s="1"/>
  <c r="AG258" i="49" s="1"/>
  <c r="AH258" i="49" s="1"/>
  <c r="AI258" i="49" s="1"/>
  <c r="AJ258" i="49" s="1"/>
  <c r="AK255" i="49"/>
  <c r="AJ255" i="49"/>
  <c r="AI255" i="49"/>
  <c r="AH255" i="49"/>
  <c r="AG255" i="49"/>
  <c r="AF255" i="49"/>
  <c r="AE255" i="49"/>
  <c r="AD255" i="49"/>
  <c r="AC255" i="49"/>
  <c r="AB255" i="49"/>
  <c r="AA255" i="49"/>
  <c r="Z255" i="49"/>
  <c r="Y255" i="49"/>
  <c r="X255" i="49"/>
  <c r="W255" i="49"/>
  <c r="V255" i="49"/>
  <c r="U255" i="49"/>
  <c r="T255" i="49"/>
  <c r="S255" i="49"/>
  <c r="R255" i="49"/>
  <c r="Q255" i="49"/>
  <c r="P255" i="49"/>
  <c r="O255" i="49"/>
  <c r="N255" i="49"/>
  <c r="M255" i="49"/>
  <c r="L255" i="49"/>
  <c r="K255" i="49"/>
  <c r="J255" i="49"/>
  <c r="I255" i="49"/>
  <c r="H255" i="49"/>
  <c r="G255" i="49"/>
  <c r="G256" i="49" s="1"/>
  <c r="AK253" i="49"/>
  <c r="AJ253" i="49"/>
  <c r="AI253" i="49"/>
  <c r="AH253" i="49"/>
  <c r="AG253" i="49"/>
  <c r="AF253" i="49"/>
  <c r="AE253" i="49"/>
  <c r="AD253" i="49"/>
  <c r="AC253" i="49"/>
  <c r="AB253" i="49"/>
  <c r="AA253" i="49"/>
  <c r="Z253" i="49"/>
  <c r="Y253" i="49"/>
  <c r="X253" i="49"/>
  <c r="W253" i="49"/>
  <c r="V253" i="49"/>
  <c r="U253" i="49"/>
  <c r="T253" i="49"/>
  <c r="S253" i="49"/>
  <c r="R253" i="49"/>
  <c r="Q253" i="49"/>
  <c r="P253" i="49"/>
  <c r="O253" i="49"/>
  <c r="N253" i="49"/>
  <c r="M253" i="49"/>
  <c r="L253" i="49"/>
  <c r="K253" i="49"/>
  <c r="J253" i="49"/>
  <c r="I253" i="49"/>
  <c r="H253" i="49"/>
  <c r="G253" i="49"/>
  <c r="G254" i="49" s="1"/>
  <c r="H254" i="49" s="1"/>
  <c r="I254" i="49" s="1"/>
  <c r="J254" i="49" s="1"/>
  <c r="K254" i="49" s="1"/>
  <c r="L254" i="49" s="1"/>
  <c r="M254" i="49" s="1"/>
  <c r="N254" i="49" s="1"/>
  <c r="O254" i="49" s="1"/>
  <c r="P254" i="49" s="1"/>
  <c r="Q254" i="49" s="1"/>
  <c r="AK251" i="49"/>
  <c r="AJ251" i="49"/>
  <c r="AI251" i="49"/>
  <c r="AH251" i="49"/>
  <c r="AG251" i="49"/>
  <c r="AF251" i="49"/>
  <c r="AE251" i="49"/>
  <c r="AD251" i="49"/>
  <c r="AC251" i="49"/>
  <c r="AB251" i="49"/>
  <c r="AA251" i="49"/>
  <c r="Z251" i="49"/>
  <c r="Y251" i="49"/>
  <c r="X251" i="49"/>
  <c r="W251" i="49"/>
  <c r="V251" i="49"/>
  <c r="U251" i="49"/>
  <c r="T251" i="49"/>
  <c r="S251" i="49"/>
  <c r="R251" i="49"/>
  <c r="Q251" i="49"/>
  <c r="P251" i="49"/>
  <c r="O251" i="49"/>
  <c r="N251" i="49"/>
  <c r="M251" i="49"/>
  <c r="L251" i="49"/>
  <c r="K251" i="49"/>
  <c r="J251" i="49"/>
  <c r="I251" i="49"/>
  <c r="H251" i="49"/>
  <c r="G251" i="49"/>
  <c r="AK249" i="49"/>
  <c r="AJ249" i="49"/>
  <c r="AI249" i="49"/>
  <c r="AH249" i="49"/>
  <c r="AG249" i="49"/>
  <c r="AF249" i="49"/>
  <c r="AE249" i="49"/>
  <c r="AD249" i="49"/>
  <c r="AC249" i="49"/>
  <c r="AB249" i="49"/>
  <c r="AA249" i="49"/>
  <c r="Z249" i="49"/>
  <c r="Y249" i="49"/>
  <c r="X249" i="49"/>
  <c r="W249" i="49"/>
  <c r="V249" i="49"/>
  <c r="U249" i="49"/>
  <c r="T249" i="49"/>
  <c r="S249" i="49"/>
  <c r="R249" i="49"/>
  <c r="Q249" i="49"/>
  <c r="P249" i="49"/>
  <c r="O249" i="49"/>
  <c r="N249" i="49"/>
  <c r="M249" i="49"/>
  <c r="L249" i="49"/>
  <c r="K249" i="49"/>
  <c r="J249" i="49"/>
  <c r="I249" i="49"/>
  <c r="H249" i="49"/>
  <c r="G249" i="49"/>
  <c r="G250" i="49" s="1"/>
  <c r="H250" i="49" s="1"/>
  <c r="I250" i="49" s="1"/>
  <c r="J250" i="49" s="1"/>
  <c r="K250" i="49" s="1"/>
  <c r="L250" i="49" s="1"/>
  <c r="M250" i="49" s="1"/>
  <c r="N250" i="49" s="1"/>
  <c r="O250" i="49" s="1"/>
  <c r="P250" i="49" s="1"/>
  <c r="Q250" i="49" s="1"/>
  <c r="R250" i="49" s="1"/>
  <c r="S250" i="49" s="1"/>
  <c r="T250" i="49" s="1"/>
  <c r="U250" i="49" s="1"/>
  <c r="V250" i="49" s="1"/>
  <c r="W250" i="49" s="1"/>
  <c r="X250" i="49" s="1"/>
  <c r="Y250" i="49" s="1"/>
  <c r="Z250" i="49" s="1"/>
  <c r="AA250" i="49" s="1"/>
  <c r="AB250" i="49" s="1"/>
  <c r="AC250" i="49" s="1"/>
  <c r="AD250" i="49" s="1"/>
  <c r="AE250" i="49" s="1"/>
  <c r="AF250" i="49" s="1"/>
  <c r="AG250" i="49" s="1"/>
  <c r="AH250" i="49" s="1"/>
  <c r="AI250" i="49" s="1"/>
  <c r="AJ250" i="49" s="1"/>
  <c r="AK250" i="49" s="1"/>
  <c r="AL249" i="49" s="1"/>
  <c r="G248" i="49"/>
  <c r="H248" i="49" s="1"/>
  <c r="I248" i="49" s="1"/>
  <c r="J248" i="49" s="1"/>
  <c r="K248" i="49" s="1"/>
  <c r="L248" i="49" s="1"/>
  <c r="M248" i="49" s="1"/>
  <c r="N248" i="49" s="1"/>
  <c r="O248" i="49" s="1"/>
  <c r="P248" i="49" s="1"/>
  <c r="Q248" i="49" s="1"/>
  <c r="AK247" i="49"/>
  <c r="AJ247" i="49"/>
  <c r="AI247" i="49"/>
  <c r="AH247" i="49"/>
  <c r="AG247" i="49"/>
  <c r="AF247" i="49"/>
  <c r="AE247" i="49"/>
  <c r="AD247" i="49"/>
  <c r="AC247" i="49"/>
  <c r="AB247" i="49"/>
  <c r="AA247" i="49"/>
  <c r="Z247" i="49"/>
  <c r="Y247" i="49"/>
  <c r="X247" i="49"/>
  <c r="W247" i="49"/>
  <c r="V247" i="49"/>
  <c r="U247" i="49"/>
  <c r="T247" i="49"/>
  <c r="S247" i="49"/>
  <c r="R247" i="49"/>
  <c r="Q247" i="49"/>
  <c r="P247" i="49"/>
  <c r="O247" i="49"/>
  <c r="N247" i="49"/>
  <c r="M247" i="49"/>
  <c r="L247" i="49"/>
  <c r="K247" i="49"/>
  <c r="J247" i="49"/>
  <c r="I247" i="49"/>
  <c r="H247" i="49"/>
  <c r="G247" i="49"/>
  <c r="AK245" i="49"/>
  <c r="AJ245" i="49"/>
  <c r="AI245" i="49"/>
  <c r="AH245" i="49"/>
  <c r="AG245" i="49"/>
  <c r="AF245" i="49"/>
  <c r="AE245" i="49"/>
  <c r="AD245" i="49"/>
  <c r="AC245" i="49"/>
  <c r="AB245" i="49"/>
  <c r="AA245" i="49"/>
  <c r="Z245" i="49"/>
  <c r="Y245" i="49"/>
  <c r="X245" i="49"/>
  <c r="W245" i="49"/>
  <c r="V245" i="49"/>
  <c r="U245" i="49"/>
  <c r="T245" i="49"/>
  <c r="S245" i="49"/>
  <c r="R245" i="49"/>
  <c r="Q245" i="49"/>
  <c r="P245" i="49"/>
  <c r="O245" i="49"/>
  <c r="N245" i="49"/>
  <c r="M245" i="49"/>
  <c r="L245" i="49"/>
  <c r="K245" i="49"/>
  <c r="J245" i="49"/>
  <c r="I245" i="49"/>
  <c r="H245" i="49"/>
  <c r="G245" i="49"/>
  <c r="G246" i="49" s="1"/>
  <c r="H246" i="49" s="1"/>
  <c r="I246" i="49" s="1"/>
  <c r="J246" i="49" s="1"/>
  <c r="K246" i="49" s="1"/>
  <c r="L246" i="49" s="1"/>
  <c r="M246" i="49" s="1"/>
  <c r="N246" i="49" s="1"/>
  <c r="O246" i="49" s="1"/>
  <c r="P246" i="49" s="1"/>
  <c r="Q246" i="49" s="1"/>
  <c r="R246" i="49" s="1"/>
  <c r="S246" i="49" s="1"/>
  <c r="T246" i="49" s="1"/>
  <c r="U246" i="49" s="1"/>
  <c r="V246" i="49" s="1"/>
  <c r="W246" i="49" s="1"/>
  <c r="X246" i="49" s="1"/>
  <c r="Y246" i="49" s="1"/>
  <c r="AK243" i="49"/>
  <c r="AJ243" i="49"/>
  <c r="AI243" i="49"/>
  <c r="AH243" i="49"/>
  <c r="AG243" i="49"/>
  <c r="AF243" i="49"/>
  <c r="AE243" i="49"/>
  <c r="AD243" i="49"/>
  <c r="AC243" i="49"/>
  <c r="AB243" i="49"/>
  <c r="AA243" i="49"/>
  <c r="Z243" i="49"/>
  <c r="Y243" i="49"/>
  <c r="X243" i="49"/>
  <c r="W243" i="49"/>
  <c r="V243" i="49"/>
  <c r="U243" i="49"/>
  <c r="T243" i="49"/>
  <c r="S243" i="49"/>
  <c r="R243" i="49"/>
  <c r="Q243" i="49"/>
  <c r="P243" i="49"/>
  <c r="O243" i="49"/>
  <c r="N243" i="49"/>
  <c r="M243" i="49"/>
  <c r="L243" i="49"/>
  <c r="K243" i="49"/>
  <c r="J243" i="49"/>
  <c r="I243" i="49"/>
  <c r="H243" i="49"/>
  <c r="G243" i="49"/>
  <c r="G244" i="49" s="1"/>
  <c r="H244" i="49" s="1"/>
  <c r="I244" i="49" s="1"/>
  <c r="AK241" i="49"/>
  <c r="AJ241" i="49"/>
  <c r="AI241" i="49"/>
  <c r="AH241" i="49"/>
  <c r="AG241" i="49"/>
  <c r="AF241" i="49"/>
  <c r="AE241" i="49"/>
  <c r="AD241" i="49"/>
  <c r="AC241" i="49"/>
  <c r="AB241" i="49"/>
  <c r="AA241" i="49"/>
  <c r="Z241" i="49"/>
  <c r="Y241" i="49"/>
  <c r="X241" i="49"/>
  <c r="W241" i="49"/>
  <c r="V241" i="49"/>
  <c r="U241" i="49"/>
  <c r="T241" i="49"/>
  <c r="S241" i="49"/>
  <c r="R241" i="49"/>
  <c r="Q241" i="49"/>
  <c r="P241" i="49"/>
  <c r="L241" i="49"/>
  <c r="K241" i="49"/>
  <c r="J241" i="49"/>
  <c r="G241" i="49"/>
  <c r="G242" i="49" s="1"/>
  <c r="AK239" i="49"/>
  <c r="AJ239" i="49"/>
  <c r="AI239" i="49"/>
  <c r="AH239" i="49"/>
  <c r="AG239" i="49"/>
  <c r="AF239" i="49"/>
  <c r="AE239" i="49"/>
  <c r="AD239" i="49"/>
  <c r="AC239" i="49"/>
  <c r="AB239" i="49"/>
  <c r="AA239" i="49"/>
  <c r="Z239" i="49"/>
  <c r="Y239" i="49"/>
  <c r="X239" i="49"/>
  <c r="W239" i="49"/>
  <c r="V239" i="49"/>
  <c r="U239" i="49"/>
  <c r="T239" i="49"/>
  <c r="S239" i="49"/>
  <c r="R239" i="49"/>
  <c r="Q239" i="49"/>
  <c r="P239" i="49"/>
  <c r="O239" i="49"/>
  <c r="N239" i="49"/>
  <c r="J239" i="49"/>
  <c r="G240" i="49"/>
  <c r="H239" i="49" s="1"/>
  <c r="H315" i="49" s="1"/>
  <c r="AK237" i="49"/>
  <c r="AJ237" i="49"/>
  <c r="AI237" i="49"/>
  <c r="AH237" i="49"/>
  <c r="AG237" i="49"/>
  <c r="AF237" i="49"/>
  <c r="AE237" i="49"/>
  <c r="AD237" i="49"/>
  <c r="AC237" i="49"/>
  <c r="AB237" i="49"/>
  <c r="AA237" i="49"/>
  <c r="Z237" i="49"/>
  <c r="Y237" i="49"/>
  <c r="X237" i="49"/>
  <c r="W237" i="49"/>
  <c r="V237" i="49"/>
  <c r="U237" i="49"/>
  <c r="T237" i="49"/>
  <c r="S237" i="49"/>
  <c r="R237" i="49"/>
  <c r="Q237" i="49"/>
  <c r="P237" i="49"/>
  <c r="N237" i="49"/>
  <c r="M237" i="49"/>
  <c r="L237" i="49"/>
  <c r="G237" i="49"/>
  <c r="G238" i="49" s="1"/>
  <c r="AK235" i="49"/>
  <c r="AJ235" i="49"/>
  <c r="AI235" i="49"/>
  <c r="AH235" i="49"/>
  <c r="AG235" i="49"/>
  <c r="AF235" i="49"/>
  <c r="AE235" i="49"/>
  <c r="AD235" i="49"/>
  <c r="AC235" i="49"/>
  <c r="AB235" i="49"/>
  <c r="AA235" i="49"/>
  <c r="Z235" i="49"/>
  <c r="Y235" i="49"/>
  <c r="X235" i="49"/>
  <c r="W235" i="49"/>
  <c r="V235" i="49"/>
  <c r="U235" i="49"/>
  <c r="T235" i="49"/>
  <c r="S235" i="49"/>
  <c r="R235" i="49"/>
  <c r="Q235" i="49"/>
  <c r="P235" i="49"/>
  <c r="O235" i="49"/>
  <c r="N235" i="49"/>
  <c r="M235" i="49"/>
  <c r="L235" i="49"/>
  <c r="K235" i="49"/>
  <c r="J235" i="49"/>
  <c r="H235" i="49"/>
  <c r="G235" i="49"/>
  <c r="G236" i="49" s="1"/>
  <c r="G234" i="49"/>
  <c r="G232" i="49"/>
  <c r="H232" i="49" s="1"/>
  <c r="I232" i="49" s="1"/>
  <c r="J232" i="49" s="1"/>
  <c r="K232" i="49" s="1"/>
  <c r="L232" i="49" s="1"/>
  <c r="M232" i="49" s="1"/>
  <c r="N232" i="49" s="1"/>
  <c r="O232" i="49" s="1"/>
  <c r="P232" i="49" s="1"/>
  <c r="Q232" i="49" s="1"/>
  <c r="R232" i="49" s="1"/>
  <c r="S232" i="49" s="1"/>
  <c r="T232" i="49" s="1"/>
  <c r="U232" i="49" s="1"/>
  <c r="V232" i="49" s="1"/>
  <c r="W232" i="49" s="1"/>
  <c r="X232" i="49" s="1"/>
  <c r="Y232" i="49" s="1"/>
  <c r="Z232" i="49" s="1"/>
  <c r="AA232" i="49" s="1"/>
  <c r="AB232" i="49" s="1"/>
  <c r="AC232" i="49" s="1"/>
  <c r="AD232" i="49" s="1"/>
  <c r="AE232" i="49" s="1"/>
  <c r="AF232" i="49" s="1"/>
  <c r="AG232" i="49" s="1"/>
  <c r="AH232" i="49" s="1"/>
  <c r="AI232" i="49" s="1"/>
  <c r="AJ232" i="49" s="1"/>
  <c r="AK232" i="49" s="1"/>
  <c r="AP228" i="49"/>
  <c r="AP226" i="49"/>
  <c r="AO226" i="49"/>
  <c r="AK223" i="49"/>
  <c r="AJ223" i="49"/>
  <c r="AI223" i="49"/>
  <c r="AH223" i="49"/>
  <c r="AG223" i="49"/>
  <c r="AF223" i="49"/>
  <c r="AE223" i="49"/>
  <c r="AD223" i="49"/>
  <c r="AC223" i="49"/>
  <c r="AB223" i="49"/>
  <c r="AA223" i="49"/>
  <c r="Z223" i="49"/>
  <c r="Y223" i="49"/>
  <c r="X223" i="49"/>
  <c r="W223" i="49"/>
  <c r="V223" i="49"/>
  <c r="U223" i="49"/>
  <c r="T223" i="49"/>
  <c r="S223" i="49"/>
  <c r="R223" i="49"/>
  <c r="Q223" i="49"/>
  <c r="P223" i="49"/>
  <c r="O223" i="49"/>
  <c r="N223" i="49"/>
  <c r="M223" i="49"/>
  <c r="L223" i="49"/>
  <c r="K223" i="49"/>
  <c r="H223" i="49"/>
  <c r="G223" i="49"/>
  <c r="G224" i="49" s="1"/>
  <c r="AK221" i="49"/>
  <c r="AJ221" i="49"/>
  <c r="AI221" i="49"/>
  <c r="AH221" i="49"/>
  <c r="AG221" i="49"/>
  <c r="AF221" i="49"/>
  <c r="AE221" i="49"/>
  <c r="AD221" i="49"/>
  <c r="AC221" i="49"/>
  <c r="AB221" i="49"/>
  <c r="AA221" i="49"/>
  <c r="Z221" i="49"/>
  <c r="Y221" i="49"/>
  <c r="X221" i="49"/>
  <c r="W221" i="49"/>
  <c r="V221" i="49"/>
  <c r="I221" i="49"/>
  <c r="H221" i="49"/>
  <c r="G221" i="49"/>
  <c r="G222" i="49" s="1"/>
  <c r="H222" i="49" s="1"/>
  <c r="I222" i="49" s="1"/>
  <c r="AK219" i="49"/>
  <c r="AJ219" i="49"/>
  <c r="AI219" i="49"/>
  <c r="AH219" i="49"/>
  <c r="AG219" i="49"/>
  <c r="AF219" i="49"/>
  <c r="AE219" i="49"/>
  <c r="AD219" i="49"/>
  <c r="AC219" i="49"/>
  <c r="AB219" i="49"/>
  <c r="AA219" i="49"/>
  <c r="Z219" i="49"/>
  <c r="Y219" i="49"/>
  <c r="X219" i="49"/>
  <c r="W219" i="49"/>
  <c r="V219" i="49"/>
  <c r="U219" i="49"/>
  <c r="T219" i="49"/>
  <c r="S219" i="49"/>
  <c r="R219" i="49"/>
  <c r="Q219" i="49"/>
  <c r="P219" i="49"/>
  <c r="N219" i="49"/>
  <c r="M219" i="49"/>
  <c r="L219" i="49"/>
  <c r="K219" i="49"/>
  <c r="H219" i="49"/>
  <c r="G219" i="49"/>
  <c r="G220" i="49" s="1"/>
  <c r="H220" i="49" s="1"/>
  <c r="AK217" i="49"/>
  <c r="AJ217" i="49"/>
  <c r="AI217" i="49"/>
  <c r="AH217" i="49"/>
  <c r="AG217" i="49"/>
  <c r="AF217" i="49"/>
  <c r="AE217" i="49"/>
  <c r="AD217" i="49"/>
  <c r="AC217" i="49"/>
  <c r="AB217" i="49"/>
  <c r="AA217" i="49"/>
  <c r="Z217" i="49"/>
  <c r="Y217" i="49"/>
  <c r="X217" i="49"/>
  <c r="W217" i="49"/>
  <c r="V217" i="49"/>
  <c r="U217" i="49"/>
  <c r="O217" i="49"/>
  <c r="M217" i="49"/>
  <c r="H217" i="49"/>
  <c r="G217" i="49"/>
  <c r="G218" i="49" s="1"/>
  <c r="G216" i="49"/>
  <c r="AK215" i="49"/>
  <c r="AJ215" i="49"/>
  <c r="AI215" i="49"/>
  <c r="AH215" i="49"/>
  <c r="AG215" i="49"/>
  <c r="AF215" i="49"/>
  <c r="AE215" i="49"/>
  <c r="AD215" i="49"/>
  <c r="AC215" i="49"/>
  <c r="AB215" i="49"/>
  <c r="AA215" i="49"/>
  <c r="Z215" i="49"/>
  <c r="Y215" i="49"/>
  <c r="X215" i="49"/>
  <c r="W215" i="49"/>
  <c r="V215" i="49"/>
  <c r="U215" i="49"/>
  <c r="T215" i="49"/>
  <c r="S215" i="49"/>
  <c r="R215" i="49"/>
  <c r="Q215" i="49"/>
  <c r="P215" i="49"/>
  <c r="O215" i="49"/>
  <c r="N215" i="49"/>
  <c r="M215" i="49"/>
  <c r="L215" i="49"/>
  <c r="K215" i="49"/>
  <c r="J215" i="49"/>
  <c r="AL215" i="49" s="1"/>
  <c r="I215" i="49"/>
  <c r="H215" i="49"/>
  <c r="G215" i="49"/>
  <c r="F215" i="49"/>
  <c r="F213" i="49"/>
  <c r="AJ211" i="49"/>
  <c r="AI211" i="49"/>
  <c r="AH211" i="49"/>
  <c r="AG211" i="49"/>
  <c r="AF211" i="49"/>
  <c r="AE211" i="49"/>
  <c r="AD211" i="49"/>
  <c r="AC211" i="49"/>
  <c r="AB211" i="49"/>
  <c r="AA211" i="49"/>
  <c r="Z211" i="49"/>
  <c r="Y211" i="49"/>
  <c r="X211" i="49"/>
  <c r="W211" i="49"/>
  <c r="V211" i="49"/>
  <c r="U211" i="49"/>
  <c r="T211" i="49"/>
  <c r="S211" i="49"/>
  <c r="R211" i="49"/>
  <c r="Q211" i="49"/>
  <c r="F211" i="49"/>
  <c r="AK209" i="49"/>
  <c r="AJ209" i="49"/>
  <c r="AI209" i="49"/>
  <c r="AH209" i="49"/>
  <c r="AG209" i="49"/>
  <c r="AF209" i="49"/>
  <c r="AE209" i="49"/>
  <c r="AD209" i="49"/>
  <c r="AC209" i="49"/>
  <c r="AB209" i="49"/>
  <c r="AA209" i="49"/>
  <c r="Z209" i="49"/>
  <c r="Y209" i="49"/>
  <c r="X209" i="49"/>
  <c r="W209" i="49"/>
  <c r="V209" i="49"/>
  <c r="U209" i="49"/>
  <c r="T209" i="49"/>
  <c r="S209" i="49"/>
  <c r="R209" i="49"/>
  <c r="Q209" i="49"/>
  <c r="P209" i="49"/>
  <c r="O209" i="49"/>
  <c r="N209" i="49"/>
  <c r="M209" i="49"/>
  <c r="L209" i="49"/>
  <c r="K209" i="49"/>
  <c r="H209" i="49"/>
  <c r="G209" i="49"/>
  <c r="G210" i="49" s="1"/>
  <c r="AK207" i="49"/>
  <c r="AJ207" i="49"/>
  <c r="AI207" i="49"/>
  <c r="AH207" i="49"/>
  <c r="AG207" i="49"/>
  <c r="AF207" i="49"/>
  <c r="AE207" i="49"/>
  <c r="AD207" i="49"/>
  <c r="AC207" i="49"/>
  <c r="AB207" i="49"/>
  <c r="AA207" i="49"/>
  <c r="Z207" i="49"/>
  <c r="Y207" i="49"/>
  <c r="X207" i="49"/>
  <c r="W207" i="49"/>
  <c r="V207" i="49"/>
  <c r="U207" i="49"/>
  <c r="T207" i="49"/>
  <c r="S207" i="49"/>
  <c r="R207" i="49"/>
  <c r="Q207" i="49"/>
  <c r="P207" i="49"/>
  <c r="O207" i="49"/>
  <c r="N207" i="49"/>
  <c r="M207" i="49"/>
  <c r="L207" i="49"/>
  <c r="K207" i="49"/>
  <c r="G207" i="49"/>
  <c r="G208" i="49" s="1"/>
  <c r="G206" i="49"/>
  <c r="AK205" i="49"/>
  <c r="AJ205" i="49"/>
  <c r="AI205" i="49"/>
  <c r="AH205" i="49"/>
  <c r="AG205" i="49"/>
  <c r="AF205" i="49"/>
  <c r="AE205" i="49"/>
  <c r="AD205" i="49"/>
  <c r="AC205" i="49"/>
  <c r="AB205" i="49"/>
  <c r="AA205" i="49"/>
  <c r="Z205" i="49"/>
  <c r="Y205" i="49"/>
  <c r="X205" i="49"/>
  <c r="W205" i="49"/>
  <c r="V205" i="49"/>
  <c r="U205" i="49"/>
  <c r="T205" i="49"/>
  <c r="S205" i="49"/>
  <c r="R205" i="49"/>
  <c r="Q205" i="49"/>
  <c r="P205" i="49"/>
  <c r="O205" i="49"/>
  <c r="N205" i="49"/>
  <c r="M205" i="49"/>
  <c r="L205" i="49"/>
  <c r="K205" i="49"/>
  <c r="G205" i="49"/>
  <c r="G204" i="49"/>
  <c r="H204" i="49" s="1"/>
  <c r="I204" i="49" s="1"/>
  <c r="J204" i="49" s="1"/>
  <c r="K204" i="49" s="1"/>
  <c r="L204" i="49" s="1"/>
  <c r="M204" i="49" s="1"/>
  <c r="N204" i="49" s="1"/>
  <c r="O204" i="49" s="1"/>
  <c r="P204" i="49" s="1"/>
  <c r="Q204" i="49" s="1"/>
  <c r="AK203" i="49"/>
  <c r="AJ203" i="49"/>
  <c r="AI203" i="49"/>
  <c r="AH203" i="49"/>
  <c r="AG203" i="49"/>
  <c r="AF203" i="49"/>
  <c r="AE203" i="49"/>
  <c r="AD203" i="49"/>
  <c r="AC203" i="49"/>
  <c r="AB203" i="49"/>
  <c r="AA203" i="49"/>
  <c r="Z203" i="49"/>
  <c r="Y203" i="49"/>
  <c r="X203" i="49"/>
  <c r="W203" i="49"/>
  <c r="V203" i="49"/>
  <c r="U203" i="49"/>
  <c r="T203" i="49"/>
  <c r="S203" i="49"/>
  <c r="R203" i="49"/>
  <c r="Q203" i="49"/>
  <c r="P203" i="49"/>
  <c r="O203" i="49"/>
  <c r="N203" i="49"/>
  <c r="M203" i="49"/>
  <c r="L203" i="49"/>
  <c r="K203" i="49"/>
  <c r="J203" i="49"/>
  <c r="I203" i="49"/>
  <c r="H203" i="49"/>
  <c r="G203" i="49"/>
  <c r="F203" i="49"/>
  <c r="AK201" i="49"/>
  <c r="AJ201" i="49"/>
  <c r="AI201" i="49"/>
  <c r="AH201" i="49"/>
  <c r="AG201" i="49"/>
  <c r="AF201" i="49"/>
  <c r="AE201" i="49"/>
  <c r="AD201" i="49"/>
  <c r="AC201" i="49"/>
  <c r="AB201" i="49"/>
  <c r="AA201" i="49"/>
  <c r="Z201" i="49"/>
  <c r="Y201" i="49"/>
  <c r="X201" i="49"/>
  <c r="W201" i="49"/>
  <c r="V201" i="49"/>
  <c r="U201" i="49"/>
  <c r="T201" i="49"/>
  <c r="S201" i="49"/>
  <c r="R201" i="49"/>
  <c r="Q201" i="49"/>
  <c r="P201" i="49"/>
  <c r="O201" i="49"/>
  <c r="N201" i="49"/>
  <c r="M201" i="49"/>
  <c r="L201" i="49"/>
  <c r="K201" i="49"/>
  <c r="J201" i="49"/>
  <c r="I201" i="49"/>
  <c r="H201" i="49"/>
  <c r="G201" i="49"/>
  <c r="F201" i="49"/>
  <c r="G200" i="49"/>
  <c r="H200" i="49" s="1"/>
  <c r="I200" i="49" s="1"/>
  <c r="J200" i="49" s="1"/>
  <c r="K200" i="49" s="1"/>
  <c r="L200" i="49" s="1"/>
  <c r="M200" i="49" s="1"/>
  <c r="N200" i="49" s="1"/>
  <c r="O200" i="49" s="1"/>
  <c r="P200" i="49" s="1"/>
  <c r="Q200" i="49" s="1"/>
  <c r="AK199" i="49"/>
  <c r="AJ199" i="49"/>
  <c r="AI199" i="49"/>
  <c r="AH199" i="49"/>
  <c r="AG199" i="49"/>
  <c r="AF199" i="49"/>
  <c r="AE199" i="49"/>
  <c r="AD199" i="49"/>
  <c r="AC199" i="49"/>
  <c r="AB199" i="49"/>
  <c r="AA199" i="49"/>
  <c r="Z199" i="49"/>
  <c r="Y199" i="49"/>
  <c r="X199" i="49"/>
  <c r="W199" i="49"/>
  <c r="V199" i="49"/>
  <c r="U199" i="49"/>
  <c r="T199" i="49"/>
  <c r="S199" i="49"/>
  <c r="R199" i="49"/>
  <c r="Q199" i="49"/>
  <c r="P199" i="49"/>
  <c r="O199" i="49"/>
  <c r="N199" i="49"/>
  <c r="M199" i="49"/>
  <c r="L199" i="49"/>
  <c r="K199" i="49"/>
  <c r="J199" i="49"/>
  <c r="I199" i="49"/>
  <c r="H199" i="49"/>
  <c r="G199" i="49"/>
  <c r="F199" i="49"/>
  <c r="AK197" i="49"/>
  <c r="AJ197" i="49"/>
  <c r="AI197" i="49"/>
  <c r="AH197" i="49"/>
  <c r="AG197" i="49"/>
  <c r="AF197" i="49"/>
  <c r="AE197" i="49"/>
  <c r="AD197" i="49"/>
  <c r="AC197" i="49"/>
  <c r="AB197" i="49"/>
  <c r="AA197" i="49"/>
  <c r="Z197" i="49"/>
  <c r="Y197" i="49"/>
  <c r="X197" i="49"/>
  <c r="W197" i="49"/>
  <c r="V197" i="49"/>
  <c r="U197" i="49"/>
  <c r="T197" i="49"/>
  <c r="S197" i="49"/>
  <c r="R197" i="49"/>
  <c r="Q197" i="49"/>
  <c r="P197" i="49"/>
  <c r="O197" i="49"/>
  <c r="N197" i="49"/>
  <c r="M197" i="49"/>
  <c r="L197" i="49"/>
  <c r="K197" i="49"/>
  <c r="G197" i="49"/>
  <c r="G198" i="49" s="1"/>
  <c r="AK195" i="49"/>
  <c r="AJ195" i="49"/>
  <c r="AI195" i="49"/>
  <c r="AH195" i="49"/>
  <c r="AG195" i="49"/>
  <c r="AF195" i="49"/>
  <c r="AE195" i="49"/>
  <c r="AD195" i="49"/>
  <c r="AC195" i="49"/>
  <c r="AB195" i="49"/>
  <c r="AA195" i="49"/>
  <c r="Z195" i="49"/>
  <c r="Y195" i="49"/>
  <c r="X195" i="49"/>
  <c r="W195" i="49"/>
  <c r="V195" i="49"/>
  <c r="U195" i="49"/>
  <c r="T195" i="49"/>
  <c r="S195" i="49"/>
  <c r="R195" i="49"/>
  <c r="Q195" i="49"/>
  <c r="P195" i="49"/>
  <c r="O195" i="49"/>
  <c r="N195" i="49"/>
  <c r="M195" i="49"/>
  <c r="L195" i="49"/>
  <c r="K195" i="49"/>
  <c r="J195" i="49"/>
  <c r="G195" i="49"/>
  <c r="G196" i="49" s="1"/>
  <c r="AK193" i="49"/>
  <c r="AJ193" i="49"/>
  <c r="AI193" i="49"/>
  <c r="AH193" i="49"/>
  <c r="AG193" i="49"/>
  <c r="AF193" i="49"/>
  <c r="AE193" i="49"/>
  <c r="AD193" i="49"/>
  <c r="AC193" i="49"/>
  <c r="AB193" i="49"/>
  <c r="AA193" i="49"/>
  <c r="Z193" i="49"/>
  <c r="Y193" i="49"/>
  <c r="X193" i="49"/>
  <c r="W193" i="49"/>
  <c r="V193" i="49"/>
  <c r="U193" i="49"/>
  <c r="T193" i="49"/>
  <c r="S193" i="49"/>
  <c r="R193" i="49"/>
  <c r="Q193" i="49"/>
  <c r="P193" i="49"/>
  <c r="O193" i="49"/>
  <c r="N193" i="49"/>
  <c r="M193" i="49"/>
  <c r="L193" i="49"/>
  <c r="K193" i="49"/>
  <c r="J193" i="49"/>
  <c r="G193" i="49"/>
  <c r="G194" i="49" s="1"/>
  <c r="AK191" i="49"/>
  <c r="AJ191" i="49"/>
  <c r="AI191" i="49"/>
  <c r="AH191" i="49"/>
  <c r="AG191" i="49"/>
  <c r="AF191" i="49"/>
  <c r="AE191" i="49"/>
  <c r="AD191" i="49"/>
  <c r="AC191" i="49"/>
  <c r="AB191" i="49"/>
  <c r="AA191" i="49"/>
  <c r="Z191" i="49"/>
  <c r="Y191" i="49"/>
  <c r="X191" i="49"/>
  <c r="W191" i="49"/>
  <c r="V191" i="49"/>
  <c r="U191" i="49"/>
  <c r="S191" i="49"/>
  <c r="R191" i="49"/>
  <c r="Q191" i="49"/>
  <c r="P191" i="49"/>
  <c r="O191" i="49"/>
  <c r="N191" i="49"/>
  <c r="M191" i="49"/>
  <c r="L191" i="49"/>
  <c r="K191" i="49"/>
  <c r="J191" i="49"/>
  <c r="I191" i="49"/>
  <c r="H191" i="49"/>
  <c r="G191" i="49"/>
  <c r="G192" i="49" s="1"/>
  <c r="H192" i="49" s="1"/>
  <c r="I192" i="49" s="1"/>
  <c r="J192" i="49" s="1"/>
  <c r="K192" i="49" s="1"/>
  <c r="L192" i="49" s="1"/>
  <c r="M192" i="49" s="1"/>
  <c r="N192" i="49" s="1"/>
  <c r="O192" i="49" s="1"/>
  <c r="P192" i="49" s="1"/>
  <c r="Q192" i="49" s="1"/>
  <c r="AK189" i="49"/>
  <c r="AJ189" i="49"/>
  <c r="AI189" i="49"/>
  <c r="AG189" i="49"/>
  <c r="AF189" i="49"/>
  <c r="AE189" i="49"/>
  <c r="AD189" i="49"/>
  <c r="Z189" i="49"/>
  <c r="W189" i="49"/>
  <c r="U189" i="49"/>
  <c r="S189" i="49"/>
  <c r="R189" i="49"/>
  <c r="N189" i="49"/>
  <c r="M189" i="49"/>
  <c r="L189" i="49"/>
  <c r="K189" i="49"/>
  <c r="J189" i="49"/>
  <c r="I189" i="49"/>
  <c r="H189" i="49"/>
  <c r="G189" i="49"/>
  <c r="G190" i="49" s="1"/>
  <c r="AK187" i="49"/>
  <c r="AJ187" i="49"/>
  <c r="AI187" i="49"/>
  <c r="AH187" i="49"/>
  <c r="AG187" i="49"/>
  <c r="AE187" i="49"/>
  <c r="AD187" i="49"/>
  <c r="AC187" i="49"/>
  <c r="AB187" i="49"/>
  <c r="AA187" i="49"/>
  <c r="Z187" i="49"/>
  <c r="Y187" i="49"/>
  <c r="X187" i="49"/>
  <c r="W187" i="49"/>
  <c r="V187" i="49"/>
  <c r="U187" i="49"/>
  <c r="T187" i="49"/>
  <c r="R187" i="49"/>
  <c r="Q187" i="49"/>
  <c r="P187" i="49"/>
  <c r="M187" i="49"/>
  <c r="L187" i="49"/>
  <c r="K187" i="49"/>
  <c r="H187" i="49"/>
  <c r="G187" i="49"/>
  <c r="G188" i="49" s="1"/>
  <c r="AK185" i="49"/>
  <c r="AJ185" i="49"/>
  <c r="AI185" i="49"/>
  <c r="AH185" i="49"/>
  <c r="AG185" i="49"/>
  <c r="AF185" i="49"/>
  <c r="AE185" i="49"/>
  <c r="AD185" i="49"/>
  <c r="AC185" i="49"/>
  <c r="Z185" i="49"/>
  <c r="Y185" i="49"/>
  <c r="X185" i="49"/>
  <c r="W185" i="49"/>
  <c r="V185" i="49"/>
  <c r="U185" i="49"/>
  <c r="T185" i="49"/>
  <c r="R185" i="49"/>
  <c r="Q185" i="49"/>
  <c r="M185" i="49"/>
  <c r="L185" i="49"/>
  <c r="K185" i="49"/>
  <c r="H185" i="49"/>
  <c r="G185" i="49"/>
  <c r="G186" i="49" s="1"/>
  <c r="AK183" i="49"/>
  <c r="AJ183" i="49"/>
  <c r="AI183" i="49"/>
  <c r="AH183" i="49"/>
  <c r="AG183" i="49"/>
  <c r="AF183" i="49"/>
  <c r="AE183" i="49"/>
  <c r="AD183" i="49"/>
  <c r="AC183" i="49"/>
  <c r="AB183" i="49"/>
  <c r="AA183" i="49"/>
  <c r="Z183" i="49"/>
  <c r="Y183" i="49"/>
  <c r="X183" i="49"/>
  <c r="W183" i="49"/>
  <c r="V183" i="49"/>
  <c r="U183" i="49"/>
  <c r="T183" i="49"/>
  <c r="Q183" i="49"/>
  <c r="P183" i="49"/>
  <c r="L183" i="49"/>
  <c r="K183" i="49"/>
  <c r="H183" i="49"/>
  <c r="G183" i="49"/>
  <c r="G184" i="49" s="1"/>
  <c r="AK181" i="49"/>
  <c r="AJ181" i="49"/>
  <c r="AI181" i="49"/>
  <c r="AH181" i="49"/>
  <c r="AG181" i="49"/>
  <c r="AF181" i="49"/>
  <c r="AE181" i="49"/>
  <c r="AD181" i="49"/>
  <c r="AC181" i="49"/>
  <c r="AB181" i="49"/>
  <c r="AA181" i="49"/>
  <c r="Z181" i="49"/>
  <c r="Y181" i="49"/>
  <c r="X181" i="49"/>
  <c r="W181" i="49"/>
  <c r="V181" i="49"/>
  <c r="U181" i="49"/>
  <c r="T181" i="49"/>
  <c r="S181" i="49"/>
  <c r="R181" i="49"/>
  <c r="Q181" i="49"/>
  <c r="P181" i="49"/>
  <c r="L181" i="49"/>
  <c r="H181" i="49"/>
  <c r="G181" i="49"/>
  <c r="G182" i="49" s="1"/>
  <c r="AK179" i="49"/>
  <c r="AJ179" i="49"/>
  <c r="AI179" i="49"/>
  <c r="AH179" i="49"/>
  <c r="AG179" i="49"/>
  <c r="AF179" i="49"/>
  <c r="AE179" i="49"/>
  <c r="AD179" i="49"/>
  <c r="AA179" i="49"/>
  <c r="Z179" i="49"/>
  <c r="Y179" i="49"/>
  <c r="X179" i="49"/>
  <c r="W179" i="49"/>
  <c r="V179" i="49"/>
  <c r="U179" i="49"/>
  <c r="O179" i="49"/>
  <c r="N179" i="49"/>
  <c r="M179" i="49"/>
  <c r="L179" i="49"/>
  <c r="K179" i="49"/>
  <c r="J179" i="49"/>
  <c r="I179" i="49"/>
  <c r="H179" i="49"/>
  <c r="G179" i="49"/>
  <c r="G180" i="49" s="1"/>
  <c r="H180" i="49" s="1"/>
  <c r="I180" i="49" s="1"/>
  <c r="J180" i="49" s="1"/>
  <c r="K180" i="49" s="1"/>
  <c r="L180" i="49" s="1"/>
  <c r="M180" i="49" s="1"/>
  <c r="N180" i="49" s="1"/>
  <c r="AK177" i="49"/>
  <c r="AF177" i="49"/>
  <c r="Z177" i="49"/>
  <c r="N177" i="49"/>
  <c r="M177" i="49"/>
  <c r="L177" i="49"/>
  <c r="K177" i="49"/>
  <c r="J177" i="49"/>
  <c r="I177" i="49"/>
  <c r="H177" i="49"/>
  <c r="G177" i="49"/>
  <c r="G178" i="49" s="1"/>
  <c r="AK175" i="49"/>
  <c r="AJ175" i="49"/>
  <c r="AI175" i="49"/>
  <c r="AH175" i="49"/>
  <c r="AG175" i="49"/>
  <c r="W175" i="49"/>
  <c r="T175" i="49"/>
  <c r="S175" i="49"/>
  <c r="O175" i="49"/>
  <c r="N175" i="49"/>
  <c r="M175" i="49"/>
  <c r="L175" i="49"/>
  <c r="K175" i="49"/>
  <c r="J175" i="49"/>
  <c r="I175" i="49"/>
  <c r="H175" i="49"/>
  <c r="G175" i="49"/>
  <c r="G176" i="49" s="1"/>
  <c r="H176" i="49" s="1"/>
  <c r="I176" i="49" s="1"/>
  <c r="AK173" i="49"/>
  <c r="AH173" i="49"/>
  <c r="AG173" i="49"/>
  <c r="W173" i="49"/>
  <c r="S173" i="49"/>
  <c r="R173" i="49"/>
  <c r="Q173" i="49"/>
  <c r="P173" i="49"/>
  <c r="O173" i="49"/>
  <c r="N173" i="49"/>
  <c r="M173" i="49"/>
  <c r="L173" i="49"/>
  <c r="K173" i="49"/>
  <c r="J173" i="49"/>
  <c r="I173" i="49"/>
  <c r="H173" i="49"/>
  <c r="G173" i="49"/>
  <c r="G174" i="49" s="1"/>
  <c r="H174" i="49" s="1"/>
  <c r="AK171" i="49"/>
  <c r="AJ171" i="49"/>
  <c r="AH171" i="49"/>
  <c r="AG171" i="49"/>
  <c r="AF171" i="49"/>
  <c r="AE171" i="49"/>
  <c r="AD171" i="49"/>
  <c r="W171" i="49"/>
  <c r="S171" i="49"/>
  <c r="Q171" i="49"/>
  <c r="P171" i="49"/>
  <c r="O171" i="49"/>
  <c r="N171" i="49"/>
  <c r="M171" i="49"/>
  <c r="L171" i="49"/>
  <c r="K171" i="49"/>
  <c r="J171" i="49"/>
  <c r="I171" i="49"/>
  <c r="H171" i="49"/>
  <c r="G171" i="49"/>
  <c r="G172" i="49" s="1"/>
  <c r="AK169" i="49"/>
  <c r="AJ169" i="49"/>
  <c r="AF169" i="49"/>
  <c r="AE169" i="49"/>
  <c r="AD169" i="49"/>
  <c r="Z169" i="49"/>
  <c r="W169" i="49"/>
  <c r="S169" i="49"/>
  <c r="P169" i="49"/>
  <c r="O169" i="49"/>
  <c r="N169" i="49"/>
  <c r="M169" i="49"/>
  <c r="L169" i="49"/>
  <c r="K169" i="49"/>
  <c r="J169" i="49"/>
  <c r="I169" i="49"/>
  <c r="H169" i="49"/>
  <c r="G169" i="49"/>
  <c r="AP168" i="49"/>
  <c r="G168" i="49"/>
  <c r="AL167" i="49"/>
  <c r="AP166" i="49"/>
  <c r="AO166" i="49"/>
  <c r="G166" i="49"/>
  <c r="H166" i="49" s="1"/>
  <c r="I166" i="49" s="1"/>
  <c r="J166" i="49" s="1"/>
  <c r="K166" i="49" s="1"/>
  <c r="L166" i="49" s="1"/>
  <c r="M166" i="49" s="1"/>
  <c r="N166" i="49" s="1"/>
  <c r="O166" i="49" s="1"/>
  <c r="P166" i="49" s="1"/>
  <c r="Q166" i="49" s="1"/>
  <c r="R166" i="49" s="1"/>
  <c r="S166" i="49" s="1"/>
  <c r="T166" i="49" s="1"/>
  <c r="U166" i="49" s="1"/>
  <c r="V166" i="49" s="1"/>
  <c r="W166" i="49" s="1"/>
  <c r="X166" i="49" s="1"/>
  <c r="Y166" i="49" s="1"/>
  <c r="Z166" i="49" s="1"/>
  <c r="AA166" i="49" s="1"/>
  <c r="AB166" i="49" s="1"/>
  <c r="AC166" i="49" s="1"/>
  <c r="AD166" i="49" s="1"/>
  <c r="AE166" i="49" s="1"/>
  <c r="AF166" i="49" s="1"/>
  <c r="AG166" i="49" s="1"/>
  <c r="AH166" i="49" s="1"/>
  <c r="AI166" i="49" s="1"/>
  <c r="AJ166" i="49" s="1"/>
  <c r="AK166" i="49" s="1"/>
  <c r="AL165" i="49"/>
  <c r="AO165" i="49" s="1"/>
  <c r="R164" i="49"/>
  <c r="S164" i="49" s="1"/>
  <c r="T164" i="49" s="1"/>
  <c r="U164" i="49" s="1"/>
  <c r="V164" i="49" s="1"/>
  <c r="W164" i="49" s="1"/>
  <c r="X164" i="49" s="1"/>
  <c r="Y164" i="49" s="1"/>
  <c r="Z164" i="49" s="1"/>
  <c r="AA164" i="49" s="1"/>
  <c r="AB164" i="49" s="1"/>
  <c r="AC164" i="49" s="1"/>
  <c r="AD164" i="49" s="1"/>
  <c r="AE164" i="49" s="1"/>
  <c r="AF164" i="49" s="1"/>
  <c r="AG164" i="49" s="1"/>
  <c r="AH164" i="49" s="1"/>
  <c r="AI164" i="49" s="1"/>
  <c r="AJ164" i="49" s="1"/>
  <c r="AK164" i="49" s="1"/>
  <c r="J164" i="49"/>
  <c r="K164" i="49" s="1"/>
  <c r="L164" i="49" s="1"/>
  <c r="M164" i="49" s="1"/>
  <c r="N164" i="49" s="1"/>
  <c r="O164" i="49" s="1"/>
  <c r="P164" i="49" s="1"/>
  <c r="Q164" i="49" s="1"/>
  <c r="G164" i="49"/>
  <c r="H164" i="49" s="1"/>
  <c r="I164" i="49" s="1"/>
  <c r="AL163" i="49"/>
  <c r="H162" i="49"/>
  <c r="I162" i="49" s="1"/>
  <c r="J162" i="49" s="1"/>
  <c r="K162" i="49" s="1"/>
  <c r="L162" i="49" s="1"/>
  <c r="M162" i="49" s="1"/>
  <c r="N162" i="49" s="1"/>
  <c r="O162" i="49" s="1"/>
  <c r="P162" i="49" s="1"/>
  <c r="Q162" i="49" s="1"/>
  <c r="R162" i="49" s="1"/>
  <c r="S162" i="49" s="1"/>
  <c r="T162" i="49" s="1"/>
  <c r="U162" i="49" s="1"/>
  <c r="V162" i="49" s="1"/>
  <c r="W162" i="49" s="1"/>
  <c r="X162" i="49" s="1"/>
  <c r="Y162" i="49" s="1"/>
  <c r="Z162" i="49" s="1"/>
  <c r="AA162" i="49" s="1"/>
  <c r="AB162" i="49" s="1"/>
  <c r="AC162" i="49" s="1"/>
  <c r="AD162" i="49" s="1"/>
  <c r="AE162" i="49" s="1"/>
  <c r="AF162" i="49" s="1"/>
  <c r="AG162" i="49" s="1"/>
  <c r="AH162" i="49" s="1"/>
  <c r="AI162" i="49" s="1"/>
  <c r="AJ162" i="49" s="1"/>
  <c r="G161" i="49"/>
  <c r="G162" i="49" s="1"/>
  <c r="H160" i="49"/>
  <c r="I160" i="49" s="1"/>
  <c r="J160" i="49" s="1"/>
  <c r="K160" i="49" s="1"/>
  <c r="L160" i="49" s="1"/>
  <c r="M160" i="49" s="1"/>
  <c r="N160" i="49" s="1"/>
  <c r="O160" i="49" s="1"/>
  <c r="P160" i="49" s="1"/>
  <c r="Q160" i="49" s="1"/>
  <c r="R160" i="49" s="1"/>
  <c r="S160" i="49" s="1"/>
  <c r="T160" i="49" s="1"/>
  <c r="U160" i="49" s="1"/>
  <c r="V160" i="49" s="1"/>
  <c r="W160" i="49" s="1"/>
  <c r="X160" i="49" s="1"/>
  <c r="Y160" i="49" s="1"/>
  <c r="Z160" i="49" s="1"/>
  <c r="AA160" i="49" s="1"/>
  <c r="AB160" i="49" s="1"/>
  <c r="AC160" i="49" s="1"/>
  <c r="AD160" i="49" s="1"/>
  <c r="AE160" i="49" s="1"/>
  <c r="AF160" i="49" s="1"/>
  <c r="AG160" i="49" s="1"/>
  <c r="AH160" i="49" s="1"/>
  <c r="AI160" i="49" s="1"/>
  <c r="AJ160" i="49" s="1"/>
  <c r="G160" i="49"/>
  <c r="R158" i="49"/>
  <c r="S158" i="49" s="1"/>
  <c r="T158" i="49" s="1"/>
  <c r="U158" i="49" s="1"/>
  <c r="V158" i="49" s="1"/>
  <c r="W158" i="49" s="1"/>
  <c r="X158" i="49" s="1"/>
  <c r="Y158" i="49" s="1"/>
  <c r="Z158" i="49" s="1"/>
  <c r="AA158" i="49" s="1"/>
  <c r="AB158" i="49" s="1"/>
  <c r="AC158" i="49" s="1"/>
  <c r="AD158" i="49" s="1"/>
  <c r="AE158" i="49" s="1"/>
  <c r="AF158" i="49" s="1"/>
  <c r="AG158" i="49" s="1"/>
  <c r="AH158" i="49" s="1"/>
  <c r="AI158" i="49" s="1"/>
  <c r="AJ158" i="49" s="1"/>
  <c r="J158" i="49"/>
  <c r="K158" i="49" s="1"/>
  <c r="L158" i="49" s="1"/>
  <c r="M158" i="49" s="1"/>
  <c r="N158" i="49" s="1"/>
  <c r="O158" i="49" s="1"/>
  <c r="P158" i="49" s="1"/>
  <c r="Q158" i="49" s="1"/>
  <c r="I158" i="49"/>
  <c r="H158" i="49"/>
  <c r="G158" i="49"/>
  <c r="AP157" i="49"/>
  <c r="AO157" i="49"/>
  <c r="AM157" i="49"/>
  <c r="AL157" i="49"/>
  <c r="L156" i="49"/>
  <c r="M156" i="49" s="1"/>
  <c r="N156" i="49" s="1"/>
  <c r="O156" i="49" s="1"/>
  <c r="P156" i="49" s="1"/>
  <c r="Q156" i="49" s="1"/>
  <c r="R156" i="49" s="1"/>
  <c r="S156" i="49" s="1"/>
  <c r="T156" i="49" s="1"/>
  <c r="U156" i="49" s="1"/>
  <c r="V156" i="49" s="1"/>
  <c r="W156" i="49" s="1"/>
  <c r="X156" i="49" s="1"/>
  <c r="Y156" i="49" s="1"/>
  <c r="Z156" i="49" s="1"/>
  <c r="AA156" i="49" s="1"/>
  <c r="AB156" i="49" s="1"/>
  <c r="AC156" i="49" s="1"/>
  <c r="AD156" i="49" s="1"/>
  <c r="AE156" i="49" s="1"/>
  <c r="AF156" i="49" s="1"/>
  <c r="AG156" i="49" s="1"/>
  <c r="AH156" i="49" s="1"/>
  <c r="AI156" i="49" s="1"/>
  <c r="AJ156" i="49" s="1"/>
  <c r="H156" i="49"/>
  <c r="I156" i="49" s="1"/>
  <c r="J156" i="49" s="1"/>
  <c r="K156" i="49" s="1"/>
  <c r="G156" i="49"/>
  <c r="AL155" i="49"/>
  <c r="AO155" i="49" s="1"/>
  <c r="G154" i="49"/>
  <c r="H154" i="49" s="1"/>
  <c r="I154" i="49" s="1"/>
  <c r="J154" i="49" s="1"/>
  <c r="K154" i="49" s="1"/>
  <c r="L154" i="49" s="1"/>
  <c r="M154" i="49" s="1"/>
  <c r="N154" i="49" s="1"/>
  <c r="O154" i="49" s="1"/>
  <c r="P154" i="49" s="1"/>
  <c r="Q154" i="49" s="1"/>
  <c r="R154" i="49" s="1"/>
  <c r="S154" i="49" s="1"/>
  <c r="T154" i="49" s="1"/>
  <c r="U154" i="49" s="1"/>
  <c r="V154" i="49" s="1"/>
  <c r="W154" i="49" s="1"/>
  <c r="X154" i="49" s="1"/>
  <c r="Y154" i="49" s="1"/>
  <c r="Z154" i="49" s="1"/>
  <c r="AA154" i="49" s="1"/>
  <c r="AB154" i="49" s="1"/>
  <c r="AC154" i="49" s="1"/>
  <c r="AD154" i="49" s="1"/>
  <c r="AE154" i="49" s="1"/>
  <c r="AF154" i="49" s="1"/>
  <c r="AG154" i="49" s="1"/>
  <c r="AH154" i="49" s="1"/>
  <c r="AI154" i="49" s="1"/>
  <c r="AJ154" i="49" s="1"/>
  <c r="AO153" i="49"/>
  <c r="AL153" i="49"/>
  <c r="AM153" i="49" s="1"/>
  <c r="AP153" i="49" s="1"/>
  <c r="AL151" i="49"/>
  <c r="AO151" i="49" s="1"/>
  <c r="L150" i="49"/>
  <c r="M150" i="49" s="1"/>
  <c r="I150" i="49"/>
  <c r="J150" i="49" s="1"/>
  <c r="K150" i="49" s="1"/>
  <c r="H150" i="49"/>
  <c r="G150" i="49"/>
  <c r="J148" i="49"/>
  <c r="K148" i="49" s="1"/>
  <c r="L148" i="49" s="1"/>
  <c r="M148" i="49" s="1"/>
  <c r="I148" i="49"/>
  <c r="H148" i="49"/>
  <c r="G148" i="49"/>
  <c r="J146" i="49"/>
  <c r="K146" i="49" s="1"/>
  <c r="L146" i="49" s="1"/>
  <c r="I146" i="49"/>
  <c r="H146" i="49"/>
  <c r="G146" i="49"/>
  <c r="J144" i="49"/>
  <c r="K144" i="49" s="1"/>
  <c r="L144" i="49" s="1"/>
  <c r="M144" i="49" s="1"/>
  <c r="I144" i="49"/>
  <c r="H144" i="49"/>
  <c r="G144" i="49"/>
  <c r="J142" i="49"/>
  <c r="K142" i="49" s="1"/>
  <c r="L142" i="49" s="1"/>
  <c r="M142" i="49" s="1"/>
  <c r="I142" i="49"/>
  <c r="H142" i="49"/>
  <c r="G142" i="49"/>
  <c r="J140" i="49"/>
  <c r="K140" i="49" s="1"/>
  <c r="L140" i="49" s="1"/>
  <c r="M140" i="49" s="1"/>
  <c r="I140" i="49"/>
  <c r="H140" i="49"/>
  <c r="G140" i="49"/>
  <c r="K138" i="49"/>
  <c r="L138" i="49" s="1"/>
  <c r="M138" i="49" s="1"/>
  <c r="G138" i="49"/>
  <c r="H138" i="49" s="1"/>
  <c r="I138" i="49" s="1"/>
  <c r="J138" i="49" s="1"/>
  <c r="H136" i="49"/>
  <c r="I136" i="49" s="1"/>
  <c r="J136" i="49" s="1"/>
  <c r="K136" i="49" s="1"/>
  <c r="L136" i="49" s="1"/>
  <c r="M136" i="49" s="1"/>
  <c r="G136" i="49"/>
  <c r="H134" i="49"/>
  <c r="I134" i="49" s="1"/>
  <c r="J134" i="49" s="1"/>
  <c r="K134" i="49" s="1"/>
  <c r="L134" i="49" s="1"/>
  <c r="M134" i="49" s="1"/>
  <c r="G134" i="49"/>
  <c r="G132" i="49"/>
  <c r="H132" i="49" s="1"/>
  <c r="I132" i="49" s="1"/>
  <c r="J132" i="49" s="1"/>
  <c r="K132" i="49" s="1"/>
  <c r="L132" i="49" s="1"/>
  <c r="H130" i="49"/>
  <c r="I130" i="49" s="1"/>
  <c r="J130" i="49" s="1"/>
  <c r="K130" i="49" s="1"/>
  <c r="L130" i="49" s="1"/>
  <c r="G130" i="49"/>
  <c r="G128" i="49"/>
  <c r="H128" i="49" s="1"/>
  <c r="I128" i="49" s="1"/>
  <c r="J128" i="49" s="1"/>
  <c r="K128" i="49" s="1"/>
  <c r="L128" i="49" s="1"/>
  <c r="M128" i="49" s="1"/>
  <c r="N128" i="49" s="1"/>
  <c r="O128" i="49" s="1"/>
  <c r="P128" i="49" s="1"/>
  <c r="Q128" i="49" s="1"/>
  <c r="R128" i="49" s="1"/>
  <c r="S128" i="49" s="1"/>
  <c r="T128" i="49" s="1"/>
  <c r="U128" i="49" s="1"/>
  <c r="V128" i="49" s="1"/>
  <c r="W128" i="49" s="1"/>
  <c r="AL127" i="49"/>
  <c r="AO127" i="49" s="1"/>
  <c r="F267" i="49"/>
  <c r="G126" i="49"/>
  <c r="H126" i="49" s="1"/>
  <c r="I126" i="49" s="1"/>
  <c r="J126" i="49" s="1"/>
  <c r="K126" i="49" s="1"/>
  <c r="L126" i="49" s="1"/>
  <c r="M126" i="49" s="1"/>
  <c r="N126" i="49" s="1"/>
  <c r="O126" i="49" s="1"/>
  <c r="P126" i="49" s="1"/>
  <c r="Q126" i="49" s="1"/>
  <c r="R126" i="49" s="1"/>
  <c r="S126" i="49" s="1"/>
  <c r="T126" i="49" s="1"/>
  <c r="U126" i="49" s="1"/>
  <c r="V126" i="49" s="1"/>
  <c r="W126" i="49" s="1"/>
  <c r="G124" i="49"/>
  <c r="H124" i="49" s="1"/>
  <c r="I124" i="49" s="1"/>
  <c r="J124" i="49" s="1"/>
  <c r="K124" i="49" s="1"/>
  <c r="L124" i="49" s="1"/>
  <c r="M124" i="49" s="1"/>
  <c r="N124" i="49" s="1"/>
  <c r="O124" i="49" s="1"/>
  <c r="P124" i="49" s="1"/>
  <c r="Q124" i="49" s="1"/>
  <c r="R124" i="49" s="1"/>
  <c r="S124" i="49" s="1"/>
  <c r="T124" i="49" s="1"/>
  <c r="U124" i="49" s="1"/>
  <c r="V124" i="49" s="1"/>
  <c r="W124" i="49" s="1"/>
  <c r="H122" i="49"/>
  <c r="I122" i="49" s="1"/>
  <c r="J122" i="49" s="1"/>
  <c r="K122" i="49" s="1"/>
  <c r="L122" i="49" s="1"/>
  <c r="M122" i="49" s="1"/>
  <c r="N122" i="49" s="1"/>
  <c r="O122" i="49" s="1"/>
  <c r="P122" i="49" s="1"/>
  <c r="Q122" i="49" s="1"/>
  <c r="R122" i="49" s="1"/>
  <c r="S122" i="49" s="1"/>
  <c r="T122" i="49" s="1"/>
  <c r="U122" i="49" s="1"/>
  <c r="V122" i="49" s="1"/>
  <c r="W122" i="49" s="1"/>
  <c r="G122" i="49"/>
  <c r="G120" i="49"/>
  <c r="H120" i="49" s="1"/>
  <c r="I120" i="49" s="1"/>
  <c r="J120" i="49" s="1"/>
  <c r="K120" i="49" s="1"/>
  <c r="L120" i="49" s="1"/>
  <c r="M120" i="49" s="1"/>
  <c r="N120" i="49" s="1"/>
  <c r="O120" i="49" s="1"/>
  <c r="P120" i="49" s="1"/>
  <c r="Q120" i="49" s="1"/>
  <c r="R120" i="49" s="1"/>
  <c r="S120" i="49" s="1"/>
  <c r="T120" i="49" s="1"/>
  <c r="U120" i="49" s="1"/>
  <c r="V120" i="49" s="1"/>
  <c r="W120" i="49" s="1"/>
  <c r="H118" i="49"/>
  <c r="I118" i="49" s="1"/>
  <c r="J118" i="49" s="1"/>
  <c r="K118" i="49" s="1"/>
  <c r="L118" i="49" s="1"/>
  <c r="M118" i="49" s="1"/>
  <c r="N118" i="49" s="1"/>
  <c r="O118" i="49" s="1"/>
  <c r="P118" i="49" s="1"/>
  <c r="Q118" i="49" s="1"/>
  <c r="R118" i="49" s="1"/>
  <c r="S118" i="49" s="1"/>
  <c r="T118" i="49" s="1"/>
  <c r="U118" i="49" s="1"/>
  <c r="V118" i="49" s="1"/>
  <c r="W118" i="49" s="1"/>
  <c r="G118" i="49"/>
  <c r="G116" i="49"/>
  <c r="H116" i="49" s="1"/>
  <c r="I116" i="49" s="1"/>
  <c r="J116" i="49" s="1"/>
  <c r="K116" i="49" s="1"/>
  <c r="L116" i="49" s="1"/>
  <c r="M116" i="49" s="1"/>
  <c r="N116" i="49" s="1"/>
  <c r="O116" i="49" s="1"/>
  <c r="P116" i="49" s="1"/>
  <c r="Q116" i="49" s="1"/>
  <c r="R116" i="49" s="1"/>
  <c r="S116" i="49" s="1"/>
  <c r="T116" i="49" s="1"/>
  <c r="U116" i="49" s="1"/>
  <c r="V116" i="49" s="1"/>
  <c r="W116" i="49" s="1"/>
  <c r="AL115" i="49"/>
  <c r="AM115" i="49" s="1"/>
  <c r="AP115" i="49" s="1"/>
  <c r="G114" i="49"/>
  <c r="H114" i="49" s="1"/>
  <c r="I114" i="49" s="1"/>
  <c r="J114" i="49" s="1"/>
  <c r="K114" i="49" s="1"/>
  <c r="L114" i="49" s="1"/>
  <c r="M114" i="49" s="1"/>
  <c r="N114" i="49" s="1"/>
  <c r="O114" i="49" s="1"/>
  <c r="P114" i="49" s="1"/>
  <c r="Q114" i="49" s="1"/>
  <c r="R114" i="49" s="1"/>
  <c r="S114" i="49" s="1"/>
  <c r="T114" i="49" s="1"/>
  <c r="U114" i="49" s="1"/>
  <c r="V114" i="49" s="1"/>
  <c r="W114" i="49" s="1"/>
  <c r="AL113" i="49" s="1"/>
  <c r="G112" i="49"/>
  <c r="H112" i="49" s="1"/>
  <c r="I112" i="49" s="1"/>
  <c r="J112" i="49" s="1"/>
  <c r="K112" i="49" s="1"/>
  <c r="L112" i="49" s="1"/>
  <c r="M112" i="49" s="1"/>
  <c r="N112" i="49" s="1"/>
  <c r="O112" i="49" s="1"/>
  <c r="P112" i="49" s="1"/>
  <c r="Q112" i="49" s="1"/>
  <c r="R112" i="49" s="1"/>
  <c r="S112" i="49" s="1"/>
  <c r="T112" i="49" s="1"/>
  <c r="U112" i="49" s="1"/>
  <c r="V112" i="49" s="1"/>
  <c r="W112" i="49" s="1"/>
  <c r="AL111" i="49"/>
  <c r="AM111" i="49" s="1"/>
  <c r="AP111" i="49" s="1"/>
  <c r="I110" i="49"/>
  <c r="J110" i="49" s="1"/>
  <c r="K110" i="49" s="1"/>
  <c r="L110" i="49" s="1"/>
  <c r="M110" i="49" s="1"/>
  <c r="N110" i="49" s="1"/>
  <c r="O110" i="49" s="1"/>
  <c r="P110" i="49" s="1"/>
  <c r="Q110" i="49" s="1"/>
  <c r="R110" i="49" s="1"/>
  <c r="S110" i="49" s="1"/>
  <c r="T110" i="49" s="1"/>
  <c r="U110" i="49" s="1"/>
  <c r="V110" i="49" s="1"/>
  <c r="W110" i="49" s="1"/>
  <c r="H110" i="49"/>
  <c r="G110" i="49"/>
  <c r="AL109" i="49"/>
  <c r="AO109" i="49" s="1"/>
  <c r="I108" i="49"/>
  <c r="J108" i="49" s="1"/>
  <c r="K108" i="49" s="1"/>
  <c r="L108" i="49" s="1"/>
  <c r="M108" i="49" s="1"/>
  <c r="N108" i="49" s="1"/>
  <c r="O108" i="49" s="1"/>
  <c r="P108" i="49" s="1"/>
  <c r="Q108" i="49" s="1"/>
  <c r="R108" i="49" s="1"/>
  <c r="S108" i="49" s="1"/>
  <c r="T108" i="49" s="1"/>
  <c r="U108" i="49" s="1"/>
  <c r="V108" i="49" s="1"/>
  <c r="W108" i="49" s="1"/>
  <c r="AL107" i="49" s="1"/>
  <c r="H108" i="49"/>
  <c r="G108" i="49"/>
  <c r="I106" i="49"/>
  <c r="J106" i="49" s="1"/>
  <c r="K106" i="49" s="1"/>
  <c r="L106" i="49" s="1"/>
  <c r="M106" i="49" s="1"/>
  <c r="N106" i="49" s="1"/>
  <c r="O106" i="49" s="1"/>
  <c r="P106" i="49" s="1"/>
  <c r="Q106" i="49" s="1"/>
  <c r="R106" i="49" s="1"/>
  <c r="S106" i="49" s="1"/>
  <c r="T106" i="49" s="1"/>
  <c r="U106" i="49" s="1"/>
  <c r="V106" i="49" s="1"/>
  <c r="W106" i="49" s="1"/>
  <c r="H106" i="49"/>
  <c r="G106" i="49"/>
  <c r="AL105" i="49"/>
  <c r="AO105" i="49" s="1"/>
  <c r="G104" i="49"/>
  <c r="H104" i="49" s="1"/>
  <c r="I104" i="49" s="1"/>
  <c r="J104" i="49" s="1"/>
  <c r="K104" i="49" s="1"/>
  <c r="L104" i="49" s="1"/>
  <c r="M104" i="49" s="1"/>
  <c r="N104" i="49" s="1"/>
  <c r="O104" i="49" s="1"/>
  <c r="P104" i="49" s="1"/>
  <c r="Q104" i="49" s="1"/>
  <c r="R104" i="49" s="1"/>
  <c r="S104" i="49" s="1"/>
  <c r="T104" i="49" s="1"/>
  <c r="U104" i="49" s="1"/>
  <c r="V104" i="49" s="1"/>
  <c r="W104" i="49" s="1"/>
  <c r="AL103" i="49" s="1"/>
  <c r="G102" i="49"/>
  <c r="G100" i="49"/>
  <c r="H99" i="49" s="1"/>
  <c r="G98" i="49"/>
  <c r="G96" i="49"/>
  <c r="H96" i="49" s="1"/>
  <c r="G80" i="49"/>
  <c r="H80" i="49" s="1"/>
  <c r="I80" i="49" s="1"/>
  <c r="J80" i="49" s="1"/>
  <c r="K80" i="49" s="1"/>
  <c r="L80" i="49" s="1"/>
  <c r="M80" i="49" s="1"/>
  <c r="N80" i="49" s="1"/>
  <c r="O80" i="49" s="1"/>
  <c r="P80" i="49" s="1"/>
  <c r="Q80" i="49" s="1"/>
  <c r="R80" i="49" s="1"/>
  <c r="S80" i="49" s="1"/>
  <c r="T80" i="49" s="1"/>
  <c r="U80" i="49" s="1"/>
  <c r="V80" i="49" s="1"/>
  <c r="W80" i="49" s="1"/>
  <c r="X80" i="49" s="1"/>
  <c r="Y80" i="49" s="1"/>
  <c r="Z80" i="49" s="1"/>
  <c r="AA80" i="49" s="1"/>
  <c r="AB80" i="49" s="1"/>
  <c r="AC80" i="49" s="1"/>
  <c r="AD80" i="49" s="1"/>
  <c r="AE80" i="49" s="1"/>
  <c r="AF80" i="49" s="1"/>
  <c r="AG80" i="49" s="1"/>
  <c r="AH80" i="49" s="1"/>
  <c r="AI80" i="49" s="1"/>
  <c r="AJ80" i="49" s="1"/>
  <c r="F79" i="49"/>
  <c r="G78" i="49"/>
  <c r="H78" i="49" s="1"/>
  <c r="I78" i="49" s="1"/>
  <c r="J78" i="49" s="1"/>
  <c r="K78" i="49" s="1"/>
  <c r="L78" i="49" s="1"/>
  <c r="M78" i="49" s="1"/>
  <c r="N78" i="49" s="1"/>
  <c r="O78" i="49" s="1"/>
  <c r="P78" i="49" s="1"/>
  <c r="Q78" i="49" s="1"/>
  <c r="R78" i="49" s="1"/>
  <c r="S78" i="49" s="1"/>
  <c r="T78" i="49" s="1"/>
  <c r="U78" i="49" s="1"/>
  <c r="V78" i="49" s="1"/>
  <c r="W78" i="49" s="1"/>
  <c r="X78" i="49" s="1"/>
  <c r="Y78" i="49" s="1"/>
  <c r="Z78" i="49" s="1"/>
  <c r="AA78" i="49" s="1"/>
  <c r="AB78" i="49" s="1"/>
  <c r="AC78" i="49" s="1"/>
  <c r="AD78" i="49" s="1"/>
  <c r="AE78" i="49" s="1"/>
  <c r="AF78" i="49" s="1"/>
  <c r="AG78" i="49" s="1"/>
  <c r="AH78" i="49" s="1"/>
  <c r="AI78" i="49" s="1"/>
  <c r="AJ78" i="49" s="1"/>
  <c r="AK78" i="49" s="1"/>
  <c r="G76" i="49"/>
  <c r="H76" i="49" s="1"/>
  <c r="I76" i="49" s="1"/>
  <c r="J76" i="49" s="1"/>
  <c r="K76" i="49" s="1"/>
  <c r="L76" i="49" s="1"/>
  <c r="M76" i="49" s="1"/>
  <c r="N76" i="49" s="1"/>
  <c r="O76" i="49" s="1"/>
  <c r="P76" i="49" s="1"/>
  <c r="Q76" i="49" s="1"/>
  <c r="R76" i="49" s="1"/>
  <c r="S76" i="49" s="1"/>
  <c r="T76" i="49" s="1"/>
  <c r="U76" i="49" s="1"/>
  <c r="V76" i="49" s="1"/>
  <c r="W76" i="49" s="1"/>
  <c r="X76" i="49" s="1"/>
  <c r="Y76" i="49" s="1"/>
  <c r="Z76" i="49" s="1"/>
  <c r="AA76" i="49" s="1"/>
  <c r="AB76" i="49" s="1"/>
  <c r="AC76" i="49" s="1"/>
  <c r="AD76" i="49" s="1"/>
  <c r="AE76" i="49" s="1"/>
  <c r="AF76" i="49" s="1"/>
  <c r="AG76" i="49" s="1"/>
  <c r="AH76" i="49" s="1"/>
  <c r="AI76" i="49" s="1"/>
  <c r="AJ76" i="49" s="1"/>
  <c r="F75" i="49"/>
  <c r="G74" i="49"/>
  <c r="H74" i="49" s="1"/>
  <c r="I74" i="49" s="1"/>
  <c r="J74" i="49" s="1"/>
  <c r="K74" i="49" s="1"/>
  <c r="L74" i="49" s="1"/>
  <c r="M74" i="49" s="1"/>
  <c r="N74" i="49" s="1"/>
  <c r="O74" i="49" s="1"/>
  <c r="P74" i="49" s="1"/>
  <c r="Q74" i="49" s="1"/>
  <c r="R74" i="49" s="1"/>
  <c r="S74" i="49" s="1"/>
  <c r="T74" i="49" s="1"/>
  <c r="U74" i="49" s="1"/>
  <c r="V74" i="49" s="1"/>
  <c r="W74" i="49" s="1"/>
  <c r="X74" i="49" s="1"/>
  <c r="Y74" i="49" s="1"/>
  <c r="Z74" i="49" s="1"/>
  <c r="AA74" i="49" s="1"/>
  <c r="AB74" i="49" s="1"/>
  <c r="AC74" i="49" s="1"/>
  <c r="AD74" i="49" s="1"/>
  <c r="AE74" i="49" s="1"/>
  <c r="AF74" i="49" s="1"/>
  <c r="AG74" i="49" s="1"/>
  <c r="AH74" i="49" s="1"/>
  <c r="AI74" i="49" s="1"/>
  <c r="AJ74" i="49" s="1"/>
  <c r="F73" i="49"/>
  <c r="G68" i="49"/>
  <c r="H68" i="49" s="1"/>
  <c r="I68" i="49" s="1"/>
  <c r="J68" i="49" s="1"/>
  <c r="K68" i="49" s="1"/>
  <c r="L68" i="49" s="1"/>
  <c r="M68" i="49" s="1"/>
  <c r="N68" i="49" s="1"/>
  <c r="O68" i="49" s="1"/>
  <c r="P68" i="49" s="1"/>
  <c r="Q68" i="49" s="1"/>
  <c r="R68" i="49" s="1"/>
  <c r="S68" i="49" s="1"/>
  <c r="T68" i="49" s="1"/>
  <c r="U68" i="49" s="1"/>
  <c r="V68" i="49" s="1"/>
  <c r="W68" i="49" s="1"/>
  <c r="X68" i="49" s="1"/>
  <c r="Y68" i="49" s="1"/>
  <c r="Z68" i="49" s="1"/>
  <c r="AA68" i="49" s="1"/>
  <c r="AB68" i="49" s="1"/>
  <c r="AC68" i="49" s="1"/>
  <c r="AD68" i="49" s="1"/>
  <c r="AE68" i="49" s="1"/>
  <c r="AF68" i="49" s="1"/>
  <c r="AG68" i="49" s="1"/>
  <c r="AH68" i="49" s="1"/>
  <c r="AI68" i="49" s="1"/>
  <c r="H66" i="49"/>
  <c r="I66" i="49" s="1"/>
  <c r="J66" i="49" s="1"/>
  <c r="K66" i="49" s="1"/>
  <c r="L66" i="49" s="1"/>
  <c r="M66" i="49" s="1"/>
  <c r="N66" i="49" s="1"/>
  <c r="O66" i="49" s="1"/>
  <c r="P66" i="49" s="1"/>
  <c r="Q66" i="49" s="1"/>
  <c r="R66" i="49" s="1"/>
  <c r="S66" i="49" s="1"/>
  <c r="T66" i="49" s="1"/>
  <c r="U66" i="49" s="1"/>
  <c r="V66" i="49" s="1"/>
  <c r="W66" i="49" s="1"/>
  <c r="X66" i="49" s="1"/>
  <c r="Y66" i="49" s="1"/>
  <c r="Z66" i="49" s="1"/>
  <c r="AA66" i="49" s="1"/>
  <c r="AB66" i="49" s="1"/>
  <c r="AC66" i="49" s="1"/>
  <c r="AD66" i="49" s="1"/>
  <c r="AE66" i="49" s="1"/>
  <c r="AF66" i="49" s="1"/>
  <c r="AG66" i="49" s="1"/>
  <c r="AH66" i="49" s="1"/>
  <c r="AI66" i="49" s="1"/>
  <c r="G66" i="49"/>
  <c r="G64" i="49"/>
  <c r="H64" i="49" s="1"/>
  <c r="I64" i="49" s="1"/>
  <c r="J63" i="49" s="1"/>
  <c r="G62" i="49"/>
  <c r="H62" i="49" s="1"/>
  <c r="I62" i="49" s="1"/>
  <c r="G60" i="49"/>
  <c r="H60" i="49" s="1"/>
  <c r="G58" i="49"/>
  <c r="H58" i="49" s="1"/>
  <c r="M56" i="49"/>
  <c r="N56" i="49" s="1"/>
  <c r="O56" i="49" s="1"/>
  <c r="P56" i="49" s="1"/>
  <c r="Q56" i="49" s="1"/>
  <c r="R56" i="49" s="1"/>
  <c r="S56" i="49" s="1"/>
  <c r="T56" i="49" s="1"/>
  <c r="U56" i="49" s="1"/>
  <c r="V56" i="49" s="1"/>
  <c r="W56" i="49" s="1"/>
  <c r="I56" i="49"/>
  <c r="J56" i="49" s="1"/>
  <c r="K56" i="49" s="1"/>
  <c r="L56" i="49" s="1"/>
  <c r="H56" i="49"/>
  <c r="G56" i="49"/>
  <c r="AL55" i="49"/>
  <c r="AO55" i="49" s="1"/>
  <c r="P54" i="49"/>
  <c r="Q54" i="49" s="1"/>
  <c r="R54" i="49" s="1"/>
  <c r="S54" i="49" s="1"/>
  <c r="T54" i="49" s="1"/>
  <c r="U54" i="49" s="1"/>
  <c r="V54" i="49" s="1"/>
  <c r="W54" i="49" s="1"/>
  <c r="AL53" i="49" s="1"/>
  <c r="L54" i="49"/>
  <c r="M54" i="49" s="1"/>
  <c r="N54" i="49" s="1"/>
  <c r="O54" i="49" s="1"/>
  <c r="H54" i="49"/>
  <c r="I54" i="49" s="1"/>
  <c r="J54" i="49" s="1"/>
  <c r="K54" i="49" s="1"/>
  <c r="G54" i="49"/>
  <c r="G52" i="49"/>
  <c r="AL51" i="49"/>
  <c r="G50" i="49"/>
  <c r="G211" i="49" s="1"/>
  <c r="G47" i="49"/>
  <c r="G45" i="49"/>
  <c r="G43" i="49"/>
  <c r="H43" i="49" s="1"/>
  <c r="I43" i="49" s="1"/>
  <c r="J43" i="49" s="1"/>
  <c r="K43" i="49" s="1"/>
  <c r="L43" i="49" s="1"/>
  <c r="M43" i="49" s="1"/>
  <c r="N43" i="49" s="1"/>
  <c r="O43" i="49" s="1"/>
  <c r="P43" i="49" s="1"/>
  <c r="Q43" i="49" s="1"/>
  <c r="R43" i="49" s="1"/>
  <c r="S43" i="49" s="1"/>
  <c r="T43" i="49" s="1"/>
  <c r="U43" i="49" s="1"/>
  <c r="V43" i="49" s="1"/>
  <c r="W43" i="49" s="1"/>
  <c r="AL42" i="49" s="1"/>
  <c r="M41" i="49"/>
  <c r="N41" i="49" s="1"/>
  <c r="O41" i="49" s="1"/>
  <c r="P41" i="49" s="1"/>
  <c r="Q41" i="49" s="1"/>
  <c r="R41" i="49" s="1"/>
  <c r="S41" i="49" s="1"/>
  <c r="T41" i="49" s="1"/>
  <c r="U41" i="49" s="1"/>
  <c r="V41" i="49" s="1"/>
  <c r="W41" i="49" s="1"/>
  <c r="I41" i="49"/>
  <c r="J41" i="49" s="1"/>
  <c r="K41" i="49" s="1"/>
  <c r="L41" i="49" s="1"/>
  <c r="H41" i="49"/>
  <c r="G41" i="49"/>
  <c r="AL40" i="49"/>
  <c r="AO40" i="49" s="1"/>
  <c r="H39" i="49"/>
  <c r="I39" i="49" s="1"/>
  <c r="J39" i="49" s="1"/>
  <c r="K39" i="49" s="1"/>
  <c r="L39" i="49" s="1"/>
  <c r="M39" i="49" s="1"/>
  <c r="N39" i="49" s="1"/>
  <c r="O39" i="49" s="1"/>
  <c r="P39" i="49" s="1"/>
  <c r="Q39" i="49" s="1"/>
  <c r="R39" i="49" s="1"/>
  <c r="S39" i="49" s="1"/>
  <c r="T39" i="49" s="1"/>
  <c r="U39" i="49" s="1"/>
  <c r="V39" i="49" s="1"/>
  <c r="W39" i="49" s="1"/>
  <c r="G39" i="49"/>
  <c r="G37" i="49"/>
  <c r="G35" i="49"/>
  <c r="G33" i="49"/>
  <c r="G31" i="49"/>
  <c r="H31" i="49" s="1"/>
  <c r="I31" i="49" s="1"/>
  <c r="J31" i="49" s="1"/>
  <c r="K31" i="49" s="1"/>
  <c r="L31" i="49" s="1"/>
  <c r="M31" i="49" s="1"/>
  <c r="N31" i="49" s="1"/>
  <c r="O31" i="49" s="1"/>
  <c r="P31" i="49" s="1"/>
  <c r="Q31" i="49" s="1"/>
  <c r="R31" i="49" s="1"/>
  <c r="S31" i="49" s="1"/>
  <c r="H29" i="49"/>
  <c r="I29" i="49" s="1"/>
  <c r="J29" i="49" s="1"/>
  <c r="K29" i="49" s="1"/>
  <c r="L29" i="49" s="1"/>
  <c r="M29" i="49" s="1"/>
  <c r="N29" i="49" s="1"/>
  <c r="G29" i="49"/>
  <c r="G27" i="49"/>
  <c r="H27" i="49" s="1"/>
  <c r="G25" i="49"/>
  <c r="H25" i="49" s="1"/>
  <c r="G23" i="49"/>
  <c r="H23" i="49" s="1"/>
  <c r="H21" i="49"/>
  <c r="G21" i="49"/>
  <c r="I19" i="49"/>
  <c r="J19" i="49" s="1"/>
  <c r="K19" i="49" s="1"/>
  <c r="L19" i="49" s="1"/>
  <c r="M19" i="49" s="1"/>
  <c r="N19" i="49" s="1"/>
  <c r="O19" i="49" s="1"/>
  <c r="H19" i="49"/>
  <c r="G19" i="49"/>
  <c r="G17" i="49"/>
  <c r="H17" i="49" s="1"/>
  <c r="I17" i="49" s="1"/>
  <c r="J17" i="49" s="1"/>
  <c r="K17" i="49" s="1"/>
  <c r="L17" i="49" s="1"/>
  <c r="M17" i="49" s="1"/>
  <c r="N17" i="49" s="1"/>
  <c r="H15" i="49"/>
  <c r="I15" i="49" s="1"/>
  <c r="J15" i="49" s="1"/>
  <c r="K15" i="49" s="1"/>
  <c r="L15" i="49" s="1"/>
  <c r="M15" i="49" s="1"/>
  <c r="N15" i="49" s="1"/>
  <c r="O15" i="49" s="1"/>
  <c r="P15" i="49" s="1"/>
  <c r="G15" i="49"/>
  <c r="I13" i="49"/>
  <c r="J13" i="49" s="1"/>
  <c r="K13" i="49" s="1"/>
  <c r="L13" i="49" s="1"/>
  <c r="M13" i="49" s="1"/>
  <c r="N13" i="49" s="1"/>
  <c r="O13" i="49" s="1"/>
  <c r="P13" i="49" s="1"/>
  <c r="Q13" i="49" s="1"/>
  <c r="R13" i="49" s="1"/>
  <c r="S13" i="49" s="1"/>
  <c r="H13" i="49"/>
  <c r="G13" i="49"/>
  <c r="H11" i="49"/>
  <c r="I11" i="49" s="1"/>
  <c r="J11" i="49" s="1"/>
  <c r="K11" i="49" s="1"/>
  <c r="L11" i="49" s="1"/>
  <c r="M11" i="49" s="1"/>
  <c r="N11" i="49" s="1"/>
  <c r="O11" i="49" s="1"/>
  <c r="P11" i="49" s="1"/>
  <c r="Q11" i="49" s="1"/>
  <c r="G11" i="49"/>
  <c r="G9" i="49"/>
  <c r="H9" i="49" s="1"/>
  <c r="I9" i="49" s="1"/>
  <c r="J9" i="49" s="1"/>
  <c r="K9" i="49" s="1"/>
  <c r="L9" i="49" s="1"/>
  <c r="M9" i="49" s="1"/>
  <c r="N9" i="49" s="1"/>
  <c r="O9" i="49" s="1"/>
  <c r="P9" i="49" s="1"/>
  <c r="H6" i="49"/>
  <c r="I6" i="49" s="1"/>
  <c r="J6" i="49" s="1"/>
  <c r="K6" i="49" s="1"/>
  <c r="L6" i="49" s="1"/>
  <c r="M6" i="49" s="1"/>
  <c r="N6" i="49" s="1"/>
  <c r="O6" i="49" s="1"/>
  <c r="P6" i="49" s="1"/>
  <c r="Q6" i="49" s="1"/>
  <c r="R6" i="49" s="1"/>
  <c r="S6" i="49" s="1"/>
  <c r="T6" i="49" s="1"/>
  <c r="U6" i="49" s="1"/>
  <c r="V6" i="49" s="1"/>
  <c r="W6" i="49" s="1"/>
  <c r="X6" i="49" s="1"/>
  <c r="Y6" i="49" s="1"/>
  <c r="Z6" i="49" s="1"/>
  <c r="AA6" i="49" s="1"/>
  <c r="AB6" i="49" s="1"/>
  <c r="AC6" i="49" s="1"/>
  <c r="AD6" i="49" s="1"/>
  <c r="AE6" i="49" s="1"/>
  <c r="AF6" i="49" s="1"/>
  <c r="AG6" i="49" s="1"/>
  <c r="AH6" i="49" s="1"/>
  <c r="AI6" i="49" s="1"/>
  <c r="AJ6" i="49" s="1"/>
  <c r="AK6" i="49" s="1"/>
  <c r="I3" i="49"/>
  <c r="G292" i="49" l="1"/>
  <c r="H292" i="49" s="1"/>
  <c r="I292" i="49" s="1"/>
  <c r="J292" i="49" s="1"/>
  <c r="K292" i="49" s="1"/>
  <c r="L292" i="49" s="1"/>
  <c r="M292" i="49" s="1"/>
  <c r="N292" i="49" s="1"/>
  <c r="O292" i="49" s="1"/>
  <c r="P292" i="49" s="1"/>
  <c r="Q292" i="49" s="1"/>
  <c r="R292" i="49" s="1"/>
  <c r="S292" i="49" s="1"/>
  <c r="T292" i="49" s="1"/>
  <c r="U292" i="49" s="1"/>
  <c r="V292" i="49" s="1"/>
  <c r="W292" i="49" s="1"/>
  <c r="X292" i="49" s="1"/>
  <c r="Y292" i="49" s="1"/>
  <c r="Z292" i="49" s="1"/>
  <c r="AA292" i="49" s="1"/>
  <c r="AB292" i="49" s="1"/>
  <c r="AC292" i="49" s="1"/>
  <c r="AD292" i="49" s="1"/>
  <c r="AE292" i="49" s="1"/>
  <c r="AF292" i="49" s="1"/>
  <c r="G315" i="49"/>
  <c r="G316" i="49" s="1"/>
  <c r="AJ68" i="49"/>
  <c r="AK68" i="49" s="1"/>
  <c r="AJ67" i="49"/>
  <c r="AJ65" i="49"/>
  <c r="AJ225" i="49" s="1"/>
  <c r="H234" i="49"/>
  <c r="I234" i="49" s="1"/>
  <c r="J234" i="49" s="1"/>
  <c r="K234" i="49" s="1"/>
  <c r="L234" i="49" s="1"/>
  <c r="M234" i="49" s="1"/>
  <c r="N234" i="49" s="1"/>
  <c r="O234" i="49" s="1"/>
  <c r="P234" i="49" s="1"/>
  <c r="Q234" i="49" s="1"/>
  <c r="R234" i="49" s="1"/>
  <c r="S234" i="49" s="1"/>
  <c r="T234" i="49" s="1"/>
  <c r="U234" i="49" s="1"/>
  <c r="V234" i="49" s="1"/>
  <c r="W234" i="49" s="1"/>
  <c r="X234" i="49" s="1"/>
  <c r="Y234" i="49" s="1"/>
  <c r="Z234" i="49" s="1"/>
  <c r="AA234" i="49" s="1"/>
  <c r="AB234" i="49" s="1"/>
  <c r="AC234" i="49" s="1"/>
  <c r="AD234" i="49" s="1"/>
  <c r="AE234" i="49" s="1"/>
  <c r="AF234" i="49" s="1"/>
  <c r="AG234" i="49" s="1"/>
  <c r="AH234" i="49" s="1"/>
  <c r="AI234" i="49" s="1"/>
  <c r="AJ234" i="49" s="1"/>
  <c r="AK234" i="49" s="1"/>
  <c r="J274" i="49"/>
  <c r="K274" i="49" s="1"/>
  <c r="L274" i="49" s="1"/>
  <c r="H286" i="49"/>
  <c r="I286" i="49" s="1"/>
  <c r="H190" i="49"/>
  <c r="I190" i="49" s="1"/>
  <c r="J190" i="49" s="1"/>
  <c r="K190" i="49" s="1"/>
  <c r="L190" i="49" s="1"/>
  <c r="M190" i="49" s="1"/>
  <c r="N190" i="49" s="1"/>
  <c r="H280" i="49"/>
  <c r="I280" i="49" s="1"/>
  <c r="J280" i="49" s="1"/>
  <c r="K280" i="49" s="1"/>
  <c r="L280" i="49" s="1"/>
  <c r="M280" i="49" s="1"/>
  <c r="H284" i="49"/>
  <c r="H218" i="49"/>
  <c r="N148" i="49"/>
  <c r="N279" i="49"/>
  <c r="AM127" i="49"/>
  <c r="AP127" i="49" s="1"/>
  <c r="AM151" i="49"/>
  <c r="AP151" i="49" s="1"/>
  <c r="AG292" i="49"/>
  <c r="AH292" i="49" s="1"/>
  <c r="AI292" i="49" s="1"/>
  <c r="AJ292" i="49" s="1"/>
  <c r="AK292" i="49" s="1"/>
  <c r="AM109" i="49"/>
  <c r="AP109" i="49" s="1"/>
  <c r="AM155" i="49"/>
  <c r="AP155" i="49" s="1"/>
  <c r="Z246" i="49"/>
  <c r="AA246" i="49" s="1"/>
  <c r="AB246" i="49" s="1"/>
  <c r="AC246" i="49" s="1"/>
  <c r="AD246" i="49" s="1"/>
  <c r="AE246" i="49" s="1"/>
  <c r="AF246" i="49" s="1"/>
  <c r="AG246" i="49" s="1"/>
  <c r="AH246" i="49" s="1"/>
  <c r="AI246" i="49" s="1"/>
  <c r="AJ246" i="49" s="1"/>
  <c r="AL267" i="49"/>
  <c r="AM267" i="49" s="1"/>
  <c r="AP267" i="49" s="1"/>
  <c r="AM55" i="49"/>
  <c r="AP55" i="49" s="1"/>
  <c r="AM40" i="49"/>
  <c r="AP40" i="49" s="1"/>
  <c r="AM105" i="49"/>
  <c r="AP105" i="49" s="1"/>
  <c r="AO111" i="49"/>
  <c r="AO115" i="49"/>
  <c r="R192" i="49"/>
  <c r="S192" i="49" s="1"/>
  <c r="T192" i="49" s="1"/>
  <c r="U192" i="49" s="1"/>
  <c r="V192" i="49" s="1"/>
  <c r="W192" i="49" s="1"/>
  <c r="X192" i="49" s="1"/>
  <c r="Y192" i="49" s="1"/>
  <c r="Z192" i="49" s="1"/>
  <c r="AA192" i="49" s="1"/>
  <c r="AB192" i="49" s="1"/>
  <c r="AC192" i="49" s="1"/>
  <c r="AD192" i="49" s="1"/>
  <c r="AE192" i="49" s="1"/>
  <c r="AF192" i="49" s="1"/>
  <c r="AG192" i="49" s="1"/>
  <c r="AH192" i="49" s="1"/>
  <c r="AI192" i="49" s="1"/>
  <c r="AJ192" i="49" s="1"/>
  <c r="AK192" i="49" s="1"/>
  <c r="R200" i="49"/>
  <c r="S200" i="49" s="1"/>
  <c r="T200" i="49" s="1"/>
  <c r="U200" i="49" s="1"/>
  <c r="V200" i="49" s="1"/>
  <c r="W200" i="49" s="1"/>
  <c r="X200" i="49" s="1"/>
  <c r="Y200" i="49" s="1"/>
  <c r="Z200" i="49" s="1"/>
  <c r="AA200" i="49" s="1"/>
  <c r="AB200" i="49" s="1"/>
  <c r="AC200" i="49" s="1"/>
  <c r="AD200" i="49" s="1"/>
  <c r="AE200" i="49" s="1"/>
  <c r="AF200" i="49" s="1"/>
  <c r="AG200" i="49" s="1"/>
  <c r="AH200" i="49" s="1"/>
  <c r="AI200" i="49" s="1"/>
  <c r="AJ200" i="49" s="1"/>
  <c r="AK200" i="49" s="1"/>
  <c r="R254" i="49"/>
  <c r="S254" i="49" s="1"/>
  <c r="T254" i="49" s="1"/>
  <c r="U254" i="49" s="1"/>
  <c r="V254" i="49" s="1"/>
  <c r="W254" i="49" s="1"/>
  <c r="X254" i="49" s="1"/>
  <c r="Y254" i="49" s="1"/>
  <c r="Z254" i="49" s="1"/>
  <c r="AA254" i="49" s="1"/>
  <c r="AB254" i="49" s="1"/>
  <c r="AC254" i="49" s="1"/>
  <c r="AD254" i="49" s="1"/>
  <c r="AE254" i="49" s="1"/>
  <c r="AF254" i="49" s="1"/>
  <c r="AG254" i="49" s="1"/>
  <c r="AH254" i="49" s="1"/>
  <c r="AI254" i="49" s="1"/>
  <c r="AJ254" i="49" s="1"/>
  <c r="AK254" i="49" s="1"/>
  <c r="AL253" i="49" s="1"/>
  <c r="AM253" i="49" s="1"/>
  <c r="AP253" i="49" s="1"/>
  <c r="R262" i="49"/>
  <c r="S262" i="49" s="1"/>
  <c r="T262" i="49" s="1"/>
  <c r="U262" i="49" s="1"/>
  <c r="V262" i="49" s="1"/>
  <c r="W262" i="49" s="1"/>
  <c r="X262" i="49" s="1"/>
  <c r="Y262" i="49" s="1"/>
  <c r="Z262" i="49" s="1"/>
  <c r="AA262" i="49" s="1"/>
  <c r="AB262" i="49" s="1"/>
  <c r="AC262" i="49" s="1"/>
  <c r="AD262" i="49" s="1"/>
  <c r="AE262" i="49" s="1"/>
  <c r="AF262" i="49" s="1"/>
  <c r="AG262" i="49" s="1"/>
  <c r="AH262" i="49" s="1"/>
  <c r="AI262" i="49" s="1"/>
  <c r="AJ262" i="49" s="1"/>
  <c r="AM295" i="49"/>
  <c r="AP295" i="49" s="1"/>
  <c r="AL303" i="49"/>
  <c r="R204" i="49"/>
  <c r="S204" i="49" s="1"/>
  <c r="T204" i="49" s="1"/>
  <c r="U204" i="49" s="1"/>
  <c r="V204" i="49" s="1"/>
  <c r="W204" i="49" s="1"/>
  <c r="X204" i="49" s="1"/>
  <c r="Y204" i="49" s="1"/>
  <c r="Z204" i="49" s="1"/>
  <c r="AA204" i="49" s="1"/>
  <c r="AB204" i="49" s="1"/>
  <c r="AC204" i="49" s="1"/>
  <c r="AD204" i="49" s="1"/>
  <c r="AE204" i="49" s="1"/>
  <c r="AF204" i="49" s="1"/>
  <c r="AG204" i="49" s="1"/>
  <c r="AH204" i="49" s="1"/>
  <c r="AI204" i="49" s="1"/>
  <c r="AJ204" i="49" s="1"/>
  <c r="AK204" i="49" s="1"/>
  <c r="AL203" i="49" s="1"/>
  <c r="AM203" i="49" s="1"/>
  <c r="AP203" i="49" s="1"/>
  <c r="AL247" i="49"/>
  <c r="AM247" i="49" s="1"/>
  <c r="AP247" i="49" s="1"/>
  <c r="R248" i="49"/>
  <c r="S248" i="49" s="1"/>
  <c r="T248" i="49" s="1"/>
  <c r="U248" i="49" s="1"/>
  <c r="V248" i="49" s="1"/>
  <c r="W248" i="49" s="1"/>
  <c r="X248" i="49" s="1"/>
  <c r="Y248" i="49" s="1"/>
  <c r="Z248" i="49" s="1"/>
  <c r="AA248" i="49" s="1"/>
  <c r="AB248" i="49" s="1"/>
  <c r="AC248" i="49" s="1"/>
  <c r="AD248" i="49" s="1"/>
  <c r="AE248" i="49" s="1"/>
  <c r="AF248" i="49" s="1"/>
  <c r="AG248" i="49" s="1"/>
  <c r="AH248" i="49" s="1"/>
  <c r="AI248" i="49" s="1"/>
  <c r="AJ248" i="49" s="1"/>
  <c r="AK248" i="49" s="1"/>
  <c r="AL255" i="49"/>
  <c r="R306" i="49"/>
  <c r="S306" i="49" s="1"/>
  <c r="T306" i="49" s="1"/>
  <c r="U306" i="49" s="1"/>
  <c r="V306" i="49" s="1"/>
  <c r="W306" i="49" s="1"/>
  <c r="X306" i="49" s="1"/>
  <c r="Y306" i="49" s="1"/>
  <c r="Z306" i="49" s="1"/>
  <c r="AA306" i="49" s="1"/>
  <c r="AB306" i="49" s="1"/>
  <c r="AC306" i="49" s="1"/>
  <c r="AD306" i="49" s="1"/>
  <c r="AE306" i="49" s="1"/>
  <c r="AF306" i="49" s="1"/>
  <c r="AG306" i="49" s="1"/>
  <c r="AH306" i="49" s="1"/>
  <c r="AI306" i="49" s="1"/>
  <c r="AJ306" i="49" s="1"/>
  <c r="AK306" i="49" s="1"/>
  <c r="AL307" i="49"/>
  <c r="AL305" i="49"/>
  <c r="H260" i="49"/>
  <c r="I260" i="49" s="1"/>
  <c r="J260" i="49" s="1"/>
  <c r="K260" i="49" s="1"/>
  <c r="L260" i="49" s="1"/>
  <c r="M260" i="49" s="1"/>
  <c r="N260" i="49" s="1"/>
  <c r="O260" i="49" s="1"/>
  <c r="P260" i="49" s="1"/>
  <c r="Q260" i="49" s="1"/>
  <c r="R260" i="49" s="1"/>
  <c r="S260" i="49" s="1"/>
  <c r="T260" i="49" s="1"/>
  <c r="U260" i="49" s="1"/>
  <c r="V260" i="49" s="1"/>
  <c r="W260" i="49" s="1"/>
  <c r="X260" i="49" s="1"/>
  <c r="Y260" i="49" s="1"/>
  <c r="Z260" i="49" s="1"/>
  <c r="AA260" i="49" s="1"/>
  <c r="AB260" i="49" s="1"/>
  <c r="AC260" i="49" s="1"/>
  <c r="AD260" i="49" s="1"/>
  <c r="AE260" i="49" s="1"/>
  <c r="AF260" i="49" s="1"/>
  <c r="AG260" i="49" s="1"/>
  <c r="AH260" i="49" s="1"/>
  <c r="AI260" i="49" s="1"/>
  <c r="AJ260" i="49" s="1"/>
  <c r="AK260" i="49" s="1"/>
  <c r="O180" i="49"/>
  <c r="H238" i="49"/>
  <c r="I237" i="49" s="1"/>
  <c r="O275" i="49"/>
  <c r="N281" i="49"/>
  <c r="H240" i="49"/>
  <c r="I239" i="49" s="1"/>
  <c r="H194" i="49"/>
  <c r="I193" i="49" s="1"/>
  <c r="H178" i="49"/>
  <c r="I178" i="49" s="1"/>
  <c r="J178" i="49" s="1"/>
  <c r="K178" i="49" s="1"/>
  <c r="L178" i="49" s="1"/>
  <c r="M178" i="49" s="1"/>
  <c r="N178" i="49" s="1"/>
  <c r="I181" i="49"/>
  <c r="I183" i="49"/>
  <c r="I187" i="49"/>
  <c r="H198" i="49"/>
  <c r="I197" i="49" s="1"/>
  <c r="AL291" i="49"/>
  <c r="AM291" i="49" s="1"/>
  <c r="AP291" i="49" s="1"/>
  <c r="M274" i="49"/>
  <c r="H276" i="49"/>
  <c r="I276" i="49" s="1"/>
  <c r="J276" i="49" s="1"/>
  <c r="K276" i="49" s="1"/>
  <c r="L276" i="49" s="1"/>
  <c r="M276" i="49" s="1"/>
  <c r="N276" i="49" s="1"/>
  <c r="H188" i="49"/>
  <c r="H186" i="49"/>
  <c r="H184" i="49"/>
  <c r="H182" i="49"/>
  <c r="H210" i="49"/>
  <c r="H236" i="49"/>
  <c r="I236" i="49" s="1"/>
  <c r="J236" i="49" s="1"/>
  <c r="K236" i="49" s="1"/>
  <c r="L236" i="49" s="1"/>
  <c r="M236" i="49" s="1"/>
  <c r="N236" i="49" s="1"/>
  <c r="O236" i="49" s="1"/>
  <c r="P236" i="49" s="1"/>
  <c r="Q236" i="49" s="1"/>
  <c r="R236" i="49" s="1"/>
  <c r="S236" i="49" s="1"/>
  <c r="T236" i="49" s="1"/>
  <c r="U236" i="49" s="1"/>
  <c r="V236" i="49" s="1"/>
  <c r="W236" i="49" s="1"/>
  <c r="X236" i="49" s="1"/>
  <c r="Y236" i="49" s="1"/>
  <c r="Z236" i="49" s="1"/>
  <c r="AA236" i="49" s="1"/>
  <c r="AB236" i="49" s="1"/>
  <c r="AC236" i="49" s="1"/>
  <c r="AD236" i="49" s="1"/>
  <c r="AE236" i="49" s="1"/>
  <c r="AF236" i="49" s="1"/>
  <c r="AG236" i="49" s="1"/>
  <c r="AH236" i="49" s="1"/>
  <c r="AI236" i="49" s="1"/>
  <c r="AJ236" i="49" s="1"/>
  <c r="AK236" i="49" s="1"/>
  <c r="T191" i="49"/>
  <c r="T189" i="49"/>
  <c r="S185" i="49"/>
  <c r="S187" i="49"/>
  <c r="AO53" i="49"/>
  <c r="AM53" i="49"/>
  <c r="AP53" i="49" s="1"/>
  <c r="AO42" i="49"/>
  <c r="AM42" i="49"/>
  <c r="AP42" i="49" s="1"/>
  <c r="R183" i="49"/>
  <c r="I235" i="49"/>
  <c r="AL95" i="49"/>
  <c r="AO113" i="49"/>
  <c r="AM113" i="49"/>
  <c r="AP113" i="49" s="1"/>
  <c r="R273" i="49"/>
  <c r="S177" i="49"/>
  <c r="AK261" i="49"/>
  <c r="AO51" i="49"/>
  <c r="AM51" i="49"/>
  <c r="AP51" i="49" s="1"/>
  <c r="AK265" i="49"/>
  <c r="AL265" i="49" s="1"/>
  <c r="S277" i="49"/>
  <c r="S289" i="49"/>
  <c r="G213" i="49"/>
  <c r="G214" i="49" s="1"/>
  <c r="H52" i="49"/>
  <c r="AM103" i="49"/>
  <c r="AP103" i="49" s="1"/>
  <c r="AO103" i="49"/>
  <c r="AM107" i="49"/>
  <c r="AP107" i="49" s="1"/>
  <c r="AO107" i="49"/>
  <c r="S279" i="49"/>
  <c r="AM215" i="49"/>
  <c r="AP215" i="49" s="1"/>
  <c r="AO215" i="49"/>
  <c r="G212" i="49"/>
  <c r="I96" i="49"/>
  <c r="J96" i="49" s="1"/>
  <c r="K96" i="49" s="1"/>
  <c r="L96" i="49" s="1"/>
  <c r="M96" i="49" s="1"/>
  <c r="N96" i="49" s="1"/>
  <c r="O96" i="49" s="1"/>
  <c r="P96" i="49" s="1"/>
  <c r="Q96" i="49" s="1"/>
  <c r="R96" i="49" s="1"/>
  <c r="S96" i="49" s="1"/>
  <c r="T96" i="49" s="1"/>
  <c r="U96" i="49" s="1"/>
  <c r="V96" i="49" s="1"/>
  <c r="W96" i="49" s="1"/>
  <c r="X96" i="49" s="1"/>
  <c r="Y96" i="49" s="1"/>
  <c r="Z96" i="49" s="1"/>
  <c r="AA96" i="49" s="1"/>
  <c r="AB96" i="49" s="1"/>
  <c r="AC96" i="49" s="1"/>
  <c r="AD96" i="49" s="1"/>
  <c r="AE96" i="49" s="1"/>
  <c r="AF96" i="49" s="1"/>
  <c r="AG96" i="49" s="1"/>
  <c r="AH96" i="49" s="1"/>
  <c r="AI96" i="49" s="1"/>
  <c r="AJ96" i="49" s="1"/>
  <c r="AK96" i="49" s="1"/>
  <c r="H168" i="49"/>
  <c r="I168" i="49" s="1"/>
  <c r="J168" i="49" s="1"/>
  <c r="K168" i="49" s="1"/>
  <c r="L168" i="49" s="1"/>
  <c r="M168" i="49" s="1"/>
  <c r="N168" i="49" s="1"/>
  <c r="O168" i="49" s="1"/>
  <c r="P168" i="49" s="1"/>
  <c r="Q168" i="49" s="1"/>
  <c r="R168" i="49" s="1"/>
  <c r="S168" i="49" s="1"/>
  <c r="T168" i="49" s="1"/>
  <c r="U168" i="49" s="1"/>
  <c r="V168" i="49" s="1"/>
  <c r="W168" i="49" s="1"/>
  <c r="X168" i="49" s="1"/>
  <c r="Y168" i="49" s="1"/>
  <c r="Z168" i="49" s="1"/>
  <c r="AA168" i="49" s="1"/>
  <c r="AB168" i="49" s="1"/>
  <c r="AC168" i="49" s="1"/>
  <c r="AD168" i="49" s="1"/>
  <c r="AE168" i="49" s="1"/>
  <c r="AF168" i="49" s="1"/>
  <c r="AG168" i="49" s="1"/>
  <c r="AH168" i="49" s="1"/>
  <c r="AI168" i="49" s="1"/>
  <c r="AJ168" i="49" s="1"/>
  <c r="AK168" i="49" s="1"/>
  <c r="AO249" i="49"/>
  <c r="AM249" i="49"/>
  <c r="AP249" i="49" s="1"/>
  <c r="H50" i="49"/>
  <c r="AO163" i="49"/>
  <c r="AM163" i="49"/>
  <c r="AP163" i="49" s="1"/>
  <c r="G202" i="49"/>
  <c r="H202" i="49" s="1"/>
  <c r="I202" i="49" s="1"/>
  <c r="J202" i="49" s="1"/>
  <c r="K202" i="49" s="1"/>
  <c r="L202" i="49" s="1"/>
  <c r="M202" i="49" s="1"/>
  <c r="N202" i="49" s="1"/>
  <c r="O202" i="49" s="1"/>
  <c r="P202" i="49" s="1"/>
  <c r="Q202" i="49" s="1"/>
  <c r="R202" i="49" s="1"/>
  <c r="S202" i="49" s="1"/>
  <c r="T202" i="49" s="1"/>
  <c r="U202" i="49" s="1"/>
  <c r="V202" i="49" s="1"/>
  <c r="W202" i="49" s="1"/>
  <c r="X202" i="49" s="1"/>
  <c r="Y202" i="49" s="1"/>
  <c r="Z202" i="49" s="1"/>
  <c r="AA202" i="49" s="1"/>
  <c r="AB202" i="49" s="1"/>
  <c r="AC202" i="49" s="1"/>
  <c r="AD202" i="49" s="1"/>
  <c r="AE202" i="49" s="1"/>
  <c r="AF202" i="49" s="1"/>
  <c r="AG202" i="49" s="1"/>
  <c r="AH202" i="49" s="1"/>
  <c r="AI202" i="49" s="1"/>
  <c r="AJ202" i="49" s="1"/>
  <c r="AK202" i="49" s="1"/>
  <c r="AL201" i="49"/>
  <c r="AO167" i="49"/>
  <c r="AM167" i="49"/>
  <c r="AP167" i="49" s="1"/>
  <c r="G170" i="49"/>
  <c r="H170" i="49" s="1"/>
  <c r="I170" i="49" s="1"/>
  <c r="J170" i="49" s="1"/>
  <c r="K170" i="49" s="1"/>
  <c r="L170" i="49" s="1"/>
  <c r="M170" i="49" s="1"/>
  <c r="N170" i="49" s="1"/>
  <c r="O170" i="49" s="1"/>
  <c r="P170" i="49" s="1"/>
  <c r="J176" i="49"/>
  <c r="K176" i="49" s="1"/>
  <c r="L176" i="49" s="1"/>
  <c r="M176" i="49" s="1"/>
  <c r="N176" i="49" s="1"/>
  <c r="O176" i="49" s="1"/>
  <c r="P176" i="49" s="1"/>
  <c r="Q175" i="49" s="1"/>
  <c r="AO247" i="49"/>
  <c r="AM165" i="49"/>
  <c r="AP165" i="49" s="1"/>
  <c r="H172" i="49"/>
  <c r="I172" i="49" s="1"/>
  <c r="J172" i="49" s="1"/>
  <c r="K172" i="49" s="1"/>
  <c r="L172" i="49" s="1"/>
  <c r="M172" i="49" s="1"/>
  <c r="N172" i="49" s="1"/>
  <c r="O172" i="49" s="1"/>
  <c r="P172" i="49" s="1"/>
  <c r="Q172" i="49" s="1"/>
  <c r="I174" i="49"/>
  <c r="J174" i="49" s="1"/>
  <c r="K174" i="49" s="1"/>
  <c r="L174" i="49" s="1"/>
  <c r="M174" i="49" s="1"/>
  <c r="N174" i="49" s="1"/>
  <c r="O174" i="49" s="1"/>
  <c r="P174" i="49" s="1"/>
  <c r="Q174" i="49" s="1"/>
  <c r="R174" i="49" s="1"/>
  <c r="S174" i="49" s="1"/>
  <c r="H224" i="49"/>
  <c r="I224" i="49" s="1"/>
  <c r="J223" i="49" s="1"/>
  <c r="J244" i="49"/>
  <c r="K244" i="49" s="1"/>
  <c r="L244" i="49" s="1"/>
  <c r="M244" i="49" s="1"/>
  <c r="N244" i="49" s="1"/>
  <c r="O244" i="49" s="1"/>
  <c r="P244" i="49" s="1"/>
  <c r="Q244" i="49" s="1"/>
  <c r="R244" i="49" s="1"/>
  <c r="S244" i="49" s="1"/>
  <c r="T244" i="49" s="1"/>
  <c r="U244" i="49" s="1"/>
  <c r="V244" i="49" s="1"/>
  <c r="W244" i="49" s="1"/>
  <c r="X244" i="49" s="1"/>
  <c r="Y244" i="49" s="1"/>
  <c r="Z244" i="49" s="1"/>
  <c r="AA244" i="49" s="1"/>
  <c r="AB244" i="49" s="1"/>
  <c r="AC244" i="49" s="1"/>
  <c r="AD244" i="49" s="1"/>
  <c r="AE244" i="49" s="1"/>
  <c r="AF244" i="49" s="1"/>
  <c r="AG244" i="49" s="1"/>
  <c r="AH244" i="49" s="1"/>
  <c r="AI244" i="49" s="1"/>
  <c r="AJ244" i="49" s="1"/>
  <c r="AK244" i="49" s="1"/>
  <c r="H216" i="49"/>
  <c r="I216" i="49" s="1"/>
  <c r="J216" i="49" s="1"/>
  <c r="K216" i="49" s="1"/>
  <c r="L216" i="49" s="1"/>
  <c r="M216" i="49" s="1"/>
  <c r="N216" i="49" s="1"/>
  <c r="O216" i="49" s="1"/>
  <c r="P216" i="49" s="1"/>
  <c r="Q216" i="49" s="1"/>
  <c r="R216" i="49" s="1"/>
  <c r="S216" i="49" s="1"/>
  <c r="T216" i="49" s="1"/>
  <c r="U216" i="49" s="1"/>
  <c r="V216" i="49" s="1"/>
  <c r="W216" i="49" s="1"/>
  <c r="X216" i="49" s="1"/>
  <c r="Y216" i="49" s="1"/>
  <c r="Z216" i="49" s="1"/>
  <c r="AA216" i="49" s="1"/>
  <c r="AB216" i="49" s="1"/>
  <c r="AC216" i="49" s="1"/>
  <c r="AD216" i="49" s="1"/>
  <c r="AE216" i="49" s="1"/>
  <c r="AF216" i="49" s="1"/>
  <c r="AG216" i="49" s="1"/>
  <c r="AH216" i="49" s="1"/>
  <c r="AI216" i="49" s="1"/>
  <c r="AJ216" i="49" s="1"/>
  <c r="AK216" i="49" s="1"/>
  <c r="G226" i="49"/>
  <c r="H226" i="49" s="1"/>
  <c r="I226" i="49" s="1"/>
  <c r="J226" i="49" s="1"/>
  <c r="K226" i="49" s="1"/>
  <c r="L226" i="49" s="1"/>
  <c r="M226" i="49" s="1"/>
  <c r="N226" i="49" s="1"/>
  <c r="O226" i="49" s="1"/>
  <c r="P226" i="49" s="1"/>
  <c r="Q226" i="49" s="1"/>
  <c r="R226" i="49" s="1"/>
  <c r="S226" i="49" s="1"/>
  <c r="T226" i="49" s="1"/>
  <c r="U226" i="49" s="1"/>
  <c r="V226" i="49" s="1"/>
  <c r="W226" i="49" s="1"/>
  <c r="X226" i="49" s="1"/>
  <c r="Y226" i="49" s="1"/>
  <c r="Z226" i="49" s="1"/>
  <c r="AA226" i="49" s="1"/>
  <c r="AB226" i="49" s="1"/>
  <c r="AC226" i="49" s="1"/>
  <c r="AD226" i="49" s="1"/>
  <c r="AE226" i="49" s="1"/>
  <c r="AF226" i="49" s="1"/>
  <c r="AG226" i="49" s="1"/>
  <c r="AH226" i="49" s="1"/>
  <c r="AI226" i="49" s="1"/>
  <c r="AJ226" i="49" s="1"/>
  <c r="AL225" i="49"/>
  <c r="G228" i="49"/>
  <c r="AL251" i="49"/>
  <c r="G252" i="49"/>
  <c r="H252" i="49" s="1"/>
  <c r="I252" i="49" s="1"/>
  <c r="J252" i="49" s="1"/>
  <c r="K252" i="49" s="1"/>
  <c r="L252" i="49" s="1"/>
  <c r="M252" i="49" s="1"/>
  <c r="N252" i="49" s="1"/>
  <c r="O252" i="49" s="1"/>
  <c r="P252" i="49" s="1"/>
  <c r="Q252" i="49" s="1"/>
  <c r="R252" i="49" s="1"/>
  <c r="S252" i="49" s="1"/>
  <c r="T252" i="49" s="1"/>
  <c r="U252" i="49" s="1"/>
  <c r="V252" i="49" s="1"/>
  <c r="W252" i="49" s="1"/>
  <c r="X252" i="49" s="1"/>
  <c r="Y252" i="49" s="1"/>
  <c r="Z252" i="49" s="1"/>
  <c r="AA252" i="49" s="1"/>
  <c r="AB252" i="49" s="1"/>
  <c r="AC252" i="49" s="1"/>
  <c r="AD252" i="49" s="1"/>
  <c r="AE252" i="49" s="1"/>
  <c r="AF252" i="49" s="1"/>
  <c r="AG252" i="49" s="1"/>
  <c r="AH252" i="49" s="1"/>
  <c r="AI252" i="49" s="1"/>
  <c r="AJ252" i="49" s="1"/>
  <c r="AK252" i="49" s="1"/>
  <c r="J270" i="49"/>
  <c r="K270" i="49" s="1"/>
  <c r="L270" i="49" s="1"/>
  <c r="H308" i="49"/>
  <c r="I308" i="49" s="1"/>
  <c r="J308" i="49" s="1"/>
  <c r="K308" i="49" s="1"/>
  <c r="L308" i="49" s="1"/>
  <c r="M308" i="49" s="1"/>
  <c r="N308" i="49" s="1"/>
  <c r="O308" i="49" s="1"/>
  <c r="P308" i="49" s="1"/>
  <c r="Q308" i="49" s="1"/>
  <c r="R308" i="49" s="1"/>
  <c r="S308" i="49" s="1"/>
  <c r="T308" i="49" s="1"/>
  <c r="U308" i="49" s="1"/>
  <c r="V308" i="49" s="1"/>
  <c r="W308" i="49" s="1"/>
  <c r="X308" i="49" s="1"/>
  <c r="Y308" i="49" s="1"/>
  <c r="Z308" i="49" s="1"/>
  <c r="AA308" i="49" s="1"/>
  <c r="AB308" i="49" s="1"/>
  <c r="AC308" i="49" s="1"/>
  <c r="AD308" i="49" s="1"/>
  <c r="AE308" i="49" s="1"/>
  <c r="AF308" i="49" s="1"/>
  <c r="AG308" i="49" s="1"/>
  <c r="AH308" i="49" s="1"/>
  <c r="AI308" i="49" s="1"/>
  <c r="AJ308" i="49" s="1"/>
  <c r="AK308" i="49" s="1"/>
  <c r="I278" i="49"/>
  <c r="J278" i="49" s="1"/>
  <c r="K278" i="49" s="1"/>
  <c r="L278" i="49" s="1"/>
  <c r="M278" i="49" s="1"/>
  <c r="I284" i="49"/>
  <c r="J284" i="49" s="1"/>
  <c r="K284" i="49" s="1"/>
  <c r="L284" i="49" s="1"/>
  <c r="M284" i="49" s="1"/>
  <c r="H256" i="49"/>
  <c r="I256" i="49" s="1"/>
  <c r="J256" i="49" s="1"/>
  <c r="K256" i="49" s="1"/>
  <c r="L256" i="49" s="1"/>
  <c r="M256" i="49" s="1"/>
  <c r="N256" i="49" s="1"/>
  <c r="O256" i="49" s="1"/>
  <c r="P256" i="49" s="1"/>
  <c r="Q256" i="49" s="1"/>
  <c r="R256" i="49" s="1"/>
  <c r="S256" i="49" s="1"/>
  <c r="T256" i="49" s="1"/>
  <c r="U256" i="49" s="1"/>
  <c r="V256" i="49" s="1"/>
  <c r="W256" i="49" s="1"/>
  <c r="X256" i="49" s="1"/>
  <c r="Y256" i="49" s="1"/>
  <c r="Z256" i="49" s="1"/>
  <c r="AA256" i="49" s="1"/>
  <c r="AB256" i="49" s="1"/>
  <c r="AC256" i="49" s="1"/>
  <c r="AD256" i="49" s="1"/>
  <c r="AE256" i="49" s="1"/>
  <c r="AF256" i="49" s="1"/>
  <c r="AG256" i="49" s="1"/>
  <c r="AH256" i="49" s="1"/>
  <c r="AI256" i="49" s="1"/>
  <c r="AJ256" i="49" s="1"/>
  <c r="AK256" i="49" s="1"/>
  <c r="AO303" i="49"/>
  <c r="AM303" i="49"/>
  <c r="AP303" i="49" s="1"/>
  <c r="H264" i="49"/>
  <c r="I264" i="49" s="1"/>
  <c r="J264" i="49" s="1"/>
  <c r="K264" i="49" s="1"/>
  <c r="L264" i="49" s="1"/>
  <c r="M264" i="49" s="1"/>
  <c r="N264" i="49" s="1"/>
  <c r="O264" i="49" s="1"/>
  <c r="P264" i="49" s="1"/>
  <c r="Q264" i="49" s="1"/>
  <c r="R264" i="49" s="1"/>
  <c r="S264" i="49" s="1"/>
  <c r="T264" i="49" s="1"/>
  <c r="U264" i="49" s="1"/>
  <c r="V264" i="49" s="1"/>
  <c r="W264" i="49" s="1"/>
  <c r="X264" i="49" s="1"/>
  <c r="Y264" i="49" s="1"/>
  <c r="Z264" i="49" s="1"/>
  <c r="AA264" i="49" s="1"/>
  <c r="AB264" i="49" s="1"/>
  <c r="AC264" i="49" s="1"/>
  <c r="AD264" i="49" s="1"/>
  <c r="AE264" i="49" s="1"/>
  <c r="AF264" i="49" s="1"/>
  <c r="AG264" i="49" s="1"/>
  <c r="AH264" i="49" s="1"/>
  <c r="AI264" i="49" s="1"/>
  <c r="AJ264" i="49" s="1"/>
  <c r="G266" i="49"/>
  <c r="H266" i="49" s="1"/>
  <c r="I266" i="49" s="1"/>
  <c r="J266" i="49" s="1"/>
  <c r="K266" i="49" s="1"/>
  <c r="L266" i="49" s="1"/>
  <c r="M266" i="49" s="1"/>
  <c r="N266" i="49" s="1"/>
  <c r="O266" i="49" s="1"/>
  <c r="P266" i="49" s="1"/>
  <c r="Q266" i="49" s="1"/>
  <c r="R266" i="49" s="1"/>
  <c r="S266" i="49" s="1"/>
  <c r="T266" i="49" s="1"/>
  <c r="U266" i="49" s="1"/>
  <c r="V266" i="49" s="1"/>
  <c r="W266" i="49" s="1"/>
  <c r="X266" i="49" s="1"/>
  <c r="Y266" i="49" s="1"/>
  <c r="Z266" i="49" s="1"/>
  <c r="AA266" i="49" s="1"/>
  <c r="AB266" i="49" s="1"/>
  <c r="AC266" i="49" s="1"/>
  <c r="AD266" i="49" s="1"/>
  <c r="AE266" i="49" s="1"/>
  <c r="AF266" i="49" s="1"/>
  <c r="AG266" i="49" s="1"/>
  <c r="AH266" i="49" s="1"/>
  <c r="AI266" i="49" s="1"/>
  <c r="AJ266" i="49" s="1"/>
  <c r="H268" i="49"/>
  <c r="I268" i="49" s="1"/>
  <c r="J268" i="49" s="1"/>
  <c r="K268" i="49" s="1"/>
  <c r="L268" i="49" s="1"/>
  <c r="M268" i="49" s="1"/>
  <c r="N268" i="49" s="1"/>
  <c r="O268" i="49" s="1"/>
  <c r="P268" i="49" s="1"/>
  <c r="Q268" i="49" s="1"/>
  <c r="R268" i="49" s="1"/>
  <c r="S268" i="49" s="1"/>
  <c r="T268" i="49" s="1"/>
  <c r="U268" i="49" s="1"/>
  <c r="V268" i="49" s="1"/>
  <c r="W268" i="49" s="1"/>
  <c r="X268" i="49" s="1"/>
  <c r="Y268" i="49" s="1"/>
  <c r="Z268" i="49" s="1"/>
  <c r="AA268" i="49" s="1"/>
  <c r="AB268" i="49" s="1"/>
  <c r="AC268" i="49" s="1"/>
  <c r="AD268" i="49" s="1"/>
  <c r="AE268" i="49" s="1"/>
  <c r="AF268" i="49" s="1"/>
  <c r="AG268" i="49" s="1"/>
  <c r="AH268" i="49" s="1"/>
  <c r="AI268" i="49" s="1"/>
  <c r="AJ268" i="49" s="1"/>
  <c r="AK268" i="49" s="1"/>
  <c r="H282" i="49"/>
  <c r="I282" i="49" s="1"/>
  <c r="J282" i="49" s="1"/>
  <c r="K282" i="49" s="1"/>
  <c r="L282" i="49" s="1"/>
  <c r="M282" i="49" s="1"/>
  <c r="N282" i="49" s="1"/>
  <c r="J286" i="49"/>
  <c r="K286" i="49" s="1"/>
  <c r="L286" i="49" s="1"/>
  <c r="G288" i="49"/>
  <c r="H288" i="49" s="1"/>
  <c r="I288" i="49" s="1"/>
  <c r="J288" i="49" s="1"/>
  <c r="K288" i="49" s="1"/>
  <c r="L288" i="49" s="1"/>
  <c r="M288" i="49" s="1"/>
  <c r="N288" i="49" s="1"/>
  <c r="AM305" i="49"/>
  <c r="AP305" i="49" s="1"/>
  <c r="AO305" i="49"/>
  <c r="AO307" i="49"/>
  <c r="AM307" i="49"/>
  <c r="AP307" i="49" s="1"/>
  <c r="H290" i="49"/>
  <c r="I290" i="49" s="1"/>
  <c r="J290" i="49" s="1"/>
  <c r="K290" i="49" s="1"/>
  <c r="L290" i="49" s="1"/>
  <c r="M290" i="49" s="1"/>
  <c r="N290" i="49" s="1"/>
  <c r="O289" i="49" s="1"/>
  <c r="J304" i="49"/>
  <c r="K304" i="49" s="1"/>
  <c r="L304" i="49" s="1"/>
  <c r="M304" i="49" s="1"/>
  <c r="N304" i="49" s="1"/>
  <c r="O304" i="49" s="1"/>
  <c r="P304" i="49" s="1"/>
  <c r="Q304" i="49" s="1"/>
  <c r="R304" i="49" s="1"/>
  <c r="S304" i="49" s="1"/>
  <c r="T304" i="49" s="1"/>
  <c r="U304" i="49" s="1"/>
  <c r="V304" i="49" s="1"/>
  <c r="W304" i="49" s="1"/>
  <c r="X304" i="49" s="1"/>
  <c r="Y304" i="49" s="1"/>
  <c r="Z304" i="49" s="1"/>
  <c r="AA304" i="49" s="1"/>
  <c r="AB304" i="49" s="1"/>
  <c r="AC304" i="49" s="1"/>
  <c r="AD304" i="49" s="1"/>
  <c r="AE304" i="49" s="1"/>
  <c r="AF304" i="49" s="1"/>
  <c r="AG304" i="49" s="1"/>
  <c r="AH304" i="49" s="1"/>
  <c r="AI304" i="49" s="1"/>
  <c r="AJ304" i="49" s="1"/>
  <c r="AK304" i="49" s="1"/>
  <c r="G315" i="45"/>
  <c r="H315" i="45"/>
  <c r="I315" i="45"/>
  <c r="J315" i="45"/>
  <c r="K315" i="45"/>
  <c r="L315" i="45"/>
  <c r="M315" i="45"/>
  <c r="N315" i="45"/>
  <c r="O315" i="45"/>
  <c r="P315" i="45"/>
  <c r="Q315" i="45"/>
  <c r="R315" i="45"/>
  <c r="S315" i="45"/>
  <c r="T315" i="45"/>
  <c r="U315" i="45"/>
  <c r="V315" i="45"/>
  <c r="W315" i="45"/>
  <c r="X315" i="45"/>
  <c r="Y315" i="45"/>
  <c r="Z315" i="45"/>
  <c r="AA315" i="45"/>
  <c r="AB315" i="45"/>
  <c r="AC315" i="45"/>
  <c r="AD315" i="45"/>
  <c r="AE315" i="45"/>
  <c r="AF315" i="45"/>
  <c r="AG315" i="45"/>
  <c r="AH315" i="45"/>
  <c r="AI315" i="45"/>
  <c r="AJ315" i="45"/>
  <c r="F295" i="45"/>
  <c r="F293" i="45"/>
  <c r="AJ227" i="49" l="1"/>
  <c r="AL227" i="49" s="1"/>
  <c r="AL67" i="49"/>
  <c r="AJ66" i="49"/>
  <c r="AK66" i="49" s="1"/>
  <c r="Q176" i="49"/>
  <c r="R175" i="49" s="1"/>
  <c r="N278" i="49"/>
  <c r="O277" i="49" s="1"/>
  <c r="AO253" i="49"/>
  <c r="Q15" i="49"/>
  <c r="AO203" i="49"/>
  <c r="AO267" i="49"/>
  <c r="P180" i="49"/>
  <c r="N284" i="49"/>
  <c r="N150" i="49"/>
  <c r="O290" i="49" s="1"/>
  <c r="N280" i="49"/>
  <c r="O279" i="49" s="1"/>
  <c r="N140" i="49"/>
  <c r="N138" i="49"/>
  <c r="O138" i="49" s="1"/>
  <c r="N136" i="49"/>
  <c r="O136" i="49" s="1"/>
  <c r="AL268" i="49"/>
  <c r="AO268" i="49" s="1"/>
  <c r="AL308" i="49"/>
  <c r="AO308" i="49" s="1"/>
  <c r="AK262" i="49"/>
  <c r="AM255" i="49"/>
  <c r="AP255" i="49" s="1"/>
  <c r="AO255" i="49"/>
  <c r="AK266" i="49"/>
  <c r="H98" i="49"/>
  <c r="AO291" i="49"/>
  <c r="O278" i="49"/>
  <c r="P277" i="49" s="1"/>
  <c r="O276" i="49"/>
  <c r="P275" i="49" s="1"/>
  <c r="AL63" i="49"/>
  <c r="AL223" i="49"/>
  <c r="AM223" i="49" s="1"/>
  <c r="AP223" i="49" s="1"/>
  <c r="J64" i="49"/>
  <c r="K64" i="49" s="1"/>
  <c r="L64" i="49" s="1"/>
  <c r="M64" i="49" s="1"/>
  <c r="N64" i="49" s="1"/>
  <c r="O64" i="49" s="1"/>
  <c r="P64" i="49" s="1"/>
  <c r="Q64" i="49" s="1"/>
  <c r="R64" i="49" s="1"/>
  <c r="S64" i="49" s="1"/>
  <c r="T64" i="49" s="1"/>
  <c r="U64" i="49" s="1"/>
  <c r="V64" i="49" s="1"/>
  <c r="W64" i="49" s="1"/>
  <c r="X64" i="49" s="1"/>
  <c r="Y64" i="49" s="1"/>
  <c r="Z64" i="49" s="1"/>
  <c r="AA64" i="49" s="1"/>
  <c r="AB64" i="49" s="1"/>
  <c r="AC64" i="49" s="1"/>
  <c r="AD64" i="49" s="1"/>
  <c r="AE64" i="49" s="1"/>
  <c r="AF64" i="49" s="1"/>
  <c r="AG64" i="49" s="1"/>
  <c r="AH64" i="49" s="1"/>
  <c r="AI64" i="49" s="1"/>
  <c r="AJ64" i="49" s="1"/>
  <c r="AK64" i="49" s="1"/>
  <c r="P19" i="49"/>
  <c r="Q18" i="49" s="1"/>
  <c r="O287" i="49"/>
  <c r="O148" i="49"/>
  <c r="P147" i="49" s="1"/>
  <c r="N142" i="49"/>
  <c r="N144" i="49"/>
  <c r="I184" i="49"/>
  <c r="I209" i="49"/>
  <c r="H100" i="49"/>
  <c r="H241" i="49"/>
  <c r="H242" i="49" s="1"/>
  <c r="H102" i="49"/>
  <c r="H33" i="49"/>
  <c r="H35" i="49"/>
  <c r="M271" i="49"/>
  <c r="M272" i="49" s="1"/>
  <c r="M132" i="49"/>
  <c r="O190" i="49"/>
  <c r="O29" i="49"/>
  <c r="I185" i="49"/>
  <c r="I186" i="49" s="1"/>
  <c r="M269" i="49"/>
  <c r="M270" i="49"/>
  <c r="M130" i="49"/>
  <c r="I182" i="49"/>
  <c r="I21" i="49"/>
  <c r="I23" i="49"/>
  <c r="I25" i="49"/>
  <c r="I188" i="49"/>
  <c r="I27" i="49"/>
  <c r="H37" i="49"/>
  <c r="H205" i="49"/>
  <c r="H45" i="49"/>
  <c r="H314" i="49"/>
  <c r="H207" i="49"/>
  <c r="H47" i="49"/>
  <c r="AO265" i="49"/>
  <c r="AM265" i="49"/>
  <c r="AP265" i="49" s="1"/>
  <c r="AO227" i="49"/>
  <c r="AM227" i="49"/>
  <c r="AP227" i="49" s="1"/>
  <c r="AK257" i="49"/>
  <c r="O219" i="49"/>
  <c r="AO251" i="49"/>
  <c r="AM251" i="49"/>
  <c r="AP251" i="49" s="1"/>
  <c r="H228" i="49"/>
  <c r="I228" i="49" s="1"/>
  <c r="J228" i="49" s="1"/>
  <c r="K228" i="49" s="1"/>
  <c r="L228" i="49" s="1"/>
  <c r="M228" i="49" s="1"/>
  <c r="N228" i="49" s="1"/>
  <c r="O228" i="49" s="1"/>
  <c r="P228" i="49" s="1"/>
  <c r="Q228" i="49" s="1"/>
  <c r="R228" i="49" s="1"/>
  <c r="S228" i="49" s="1"/>
  <c r="T228" i="49" s="1"/>
  <c r="U228" i="49" s="1"/>
  <c r="V228" i="49" s="1"/>
  <c r="W228" i="49" s="1"/>
  <c r="X228" i="49" s="1"/>
  <c r="Y228" i="49" s="1"/>
  <c r="Z228" i="49" s="1"/>
  <c r="AA228" i="49" s="1"/>
  <c r="AB228" i="49" s="1"/>
  <c r="AC228" i="49" s="1"/>
  <c r="AD228" i="49" s="1"/>
  <c r="AE228" i="49" s="1"/>
  <c r="AF228" i="49" s="1"/>
  <c r="AG228" i="49" s="1"/>
  <c r="AH228" i="49" s="1"/>
  <c r="AI228" i="49" s="1"/>
  <c r="AJ228" i="49" s="1"/>
  <c r="H211" i="49"/>
  <c r="I50" i="49"/>
  <c r="J49" i="49" s="1"/>
  <c r="AK263" i="49"/>
  <c r="AL263" i="49" s="1"/>
  <c r="AL123" i="49"/>
  <c r="H213" i="49"/>
  <c r="I52" i="49"/>
  <c r="T31" i="49"/>
  <c r="U31" i="49" s="1"/>
  <c r="V31" i="49" s="1"/>
  <c r="W31" i="49" s="1"/>
  <c r="AO201" i="49"/>
  <c r="AM201" i="49"/>
  <c r="AP201" i="49" s="1"/>
  <c r="H214" i="49"/>
  <c r="Z173" i="49"/>
  <c r="AO225" i="49"/>
  <c r="AM225" i="49"/>
  <c r="AP225" i="49" s="1"/>
  <c r="AL168" i="49"/>
  <c r="AO168" i="49" s="1"/>
  <c r="H212" i="49"/>
  <c r="AL117" i="49"/>
  <c r="N217" i="49"/>
  <c r="AO95" i="49"/>
  <c r="AM95" i="49"/>
  <c r="AP95" i="49" s="1"/>
  <c r="J152" i="46"/>
  <c r="K152" i="46" s="1"/>
  <c r="L152" i="46" s="1"/>
  <c r="M152" i="46" s="1"/>
  <c r="N152" i="46" s="1"/>
  <c r="O152" i="46" s="1"/>
  <c r="P152" i="46" s="1"/>
  <c r="Q152" i="46" s="1"/>
  <c r="R152" i="46" s="1"/>
  <c r="S152" i="46" s="1"/>
  <c r="T152" i="46" s="1"/>
  <c r="U152" i="46" s="1"/>
  <c r="V152" i="46" s="1"/>
  <c r="W152" i="46" s="1"/>
  <c r="X152" i="46" s="1"/>
  <c r="Y152" i="46" s="1"/>
  <c r="Z152" i="46" s="1"/>
  <c r="AA152" i="46" s="1"/>
  <c r="AB152" i="46" s="1"/>
  <c r="AC152" i="46" s="1"/>
  <c r="AD152" i="46" s="1"/>
  <c r="AE152" i="46" s="1"/>
  <c r="AF152" i="46" s="1"/>
  <c r="AG152" i="46" s="1"/>
  <c r="AH152" i="46" s="1"/>
  <c r="AI152" i="46" s="1"/>
  <c r="AJ152" i="46" s="1"/>
  <c r="AK152" i="46" s="1"/>
  <c r="I152" i="46"/>
  <c r="H152" i="46"/>
  <c r="G152" i="46"/>
  <c r="I150" i="46"/>
  <c r="J150" i="46" s="1"/>
  <c r="K150" i="46" s="1"/>
  <c r="L150" i="46" s="1"/>
  <c r="M150" i="46" s="1"/>
  <c r="N150" i="46" s="1"/>
  <c r="O150" i="46" s="1"/>
  <c r="P150" i="46" s="1"/>
  <c r="Q150" i="46" s="1"/>
  <c r="R150" i="46" s="1"/>
  <c r="S150" i="46" s="1"/>
  <c r="T150" i="46" s="1"/>
  <c r="U150" i="46" s="1"/>
  <c r="V150" i="46" s="1"/>
  <c r="G150" i="46"/>
  <c r="H150" i="46" s="1"/>
  <c r="H148" i="46"/>
  <c r="I148" i="46" s="1"/>
  <c r="J148" i="46" s="1"/>
  <c r="K148" i="46" s="1"/>
  <c r="L148" i="46" s="1"/>
  <c r="M148" i="46" s="1"/>
  <c r="N148" i="46" s="1"/>
  <c r="O148" i="46" s="1"/>
  <c r="P148" i="46" s="1"/>
  <c r="Q148" i="46" s="1"/>
  <c r="R148" i="46" s="1"/>
  <c r="S148" i="46" s="1"/>
  <c r="T148" i="46" s="1"/>
  <c r="U148" i="46" s="1"/>
  <c r="V148" i="46" s="1"/>
  <c r="W148" i="46" s="1"/>
  <c r="X148" i="46" s="1"/>
  <c r="Y148" i="46" s="1"/>
  <c r="Z148" i="46" s="1"/>
  <c r="AA148" i="46" s="1"/>
  <c r="AB148" i="46" s="1"/>
  <c r="AC148" i="46" s="1"/>
  <c r="AD148" i="46" s="1"/>
  <c r="AE148" i="46" s="1"/>
  <c r="AF148" i="46" s="1"/>
  <c r="AG148" i="46" s="1"/>
  <c r="AH148" i="46" s="1"/>
  <c r="AI148" i="46" s="1"/>
  <c r="AJ148" i="46" s="1"/>
  <c r="AK148" i="46" s="1"/>
  <c r="G148" i="46"/>
  <c r="I146" i="46"/>
  <c r="J146" i="46" s="1"/>
  <c r="K146" i="46" s="1"/>
  <c r="L146" i="46" s="1"/>
  <c r="M146" i="46" s="1"/>
  <c r="N146" i="46" s="1"/>
  <c r="O146" i="46" s="1"/>
  <c r="P146" i="46" s="1"/>
  <c r="Q146" i="46" s="1"/>
  <c r="R146" i="46" s="1"/>
  <c r="S146" i="46" s="1"/>
  <c r="T146" i="46" s="1"/>
  <c r="U146" i="46" s="1"/>
  <c r="V146" i="46" s="1"/>
  <c r="W145" i="46" s="1"/>
  <c r="G146" i="46"/>
  <c r="H146" i="46" s="1"/>
  <c r="I144" i="46"/>
  <c r="J144" i="46" s="1"/>
  <c r="K144" i="46" s="1"/>
  <c r="L144" i="46" s="1"/>
  <c r="M144" i="46" s="1"/>
  <c r="N144" i="46" s="1"/>
  <c r="O144" i="46" s="1"/>
  <c r="P144" i="46" s="1"/>
  <c r="Q144" i="46" s="1"/>
  <c r="R144" i="46" s="1"/>
  <c r="S144" i="46" s="1"/>
  <c r="T144" i="46" s="1"/>
  <c r="U144" i="46" s="1"/>
  <c r="V144" i="46" s="1"/>
  <c r="W144" i="46" s="1"/>
  <c r="X144" i="46" s="1"/>
  <c r="Y144" i="46" s="1"/>
  <c r="Z144" i="46" s="1"/>
  <c r="AA144" i="46" s="1"/>
  <c r="AB144" i="46" s="1"/>
  <c r="AC144" i="46" s="1"/>
  <c r="AD144" i="46" s="1"/>
  <c r="AE144" i="46" s="1"/>
  <c r="AF144" i="46" s="1"/>
  <c r="AG144" i="46" s="1"/>
  <c r="AH144" i="46" s="1"/>
  <c r="AI144" i="46" s="1"/>
  <c r="AJ144" i="46" s="1"/>
  <c r="AK144" i="46" s="1"/>
  <c r="G144" i="46"/>
  <c r="H144" i="46" s="1"/>
  <c r="H142" i="46"/>
  <c r="I142" i="46" s="1"/>
  <c r="J142" i="46" s="1"/>
  <c r="K142" i="46" s="1"/>
  <c r="L142" i="46" s="1"/>
  <c r="M142" i="46" s="1"/>
  <c r="N142" i="46" s="1"/>
  <c r="O142" i="46" s="1"/>
  <c r="P142" i="46" s="1"/>
  <c r="Q142" i="46" s="1"/>
  <c r="R142" i="46" s="1"/>
  <c r="S142" i="46" s="1"/>
  <c r="T142" i="46" s="1"/>
  <c r="U142" i="46" s="1"/>
  <c r="V142" i="46" s="1"/>
  <c r="W142" i="46" s="1"/>
  <c r="X142" i="46" s="1"/>
  <c r="Y142" i="46" s="1"/>
  <c r="Z142" i="46" s="1"/>
  <c r="AA142" i="46" s="1"/>
  <c r="AB142" i="46" s="1"/>
  <c r="AC142" i="46" s="1"/>
  <c r="AD142" i="46" s="1"/>
  <c r="AE142" i="46" s="1"/>
  <c r="AF142" i="46" s="1"/>
  <c r="AG142" i="46" s="1"/>
  <c r="AH142" i="46" s="1"/>
  <c r="AI142" i="46" s="1"/>
  <c r="AJ142" i="46" s="1"/>
  <c r="AK142" i="46" s="1"/>
  <c r="G142" i="46"/>
  <c r="H140" i="46"/>
  <c r="I140" i="46" s="1"/>
  <c r="J140" i="46" s="1"/>
  <c r="K140" i="46" s="1"/>
  <c r="L140" i="46" s="1"/>
  <c r="M140" i="46" s="1"/>
  <c r="N140" i="46" s="1"/>
  <c r="O140" i="46" s="1"/>
  <c r="P140" i="46" s="1"/>
  <c r="Q140" i="46" s="1"/>
  <c r="R140" i="46" s="1"/>
  <c r="S140" i="46" s="1"/>
  <c r="T140" i="46" s="1"/>
  <c r="U140" i="46" s="1"/>
  <c r="V140" i="46" s="1"/>
  <c r="G140" i="46"/>
  <c r="G138" i="46"/>
  <c r="H138" i="46" s="1"/>
  <c r="I138" i="46" s="1"/>
  <c r="J138" i="46" s="1"/>
  <c r="K138" i="46" s="1"/>
  <c r="L138" i="46" s="1"/>
  <c r="M138" i="46" s="1"/>
  <c r="N138" i="46" s="1"/>
  <c r="O138" i="46" s="1"/>
  <c r="P138" i="46" s="1"/>
  <c r="Q138" i="46" s="1"/>
  <c r="R138" i="46" s="1"/>
  <c r="S138" i="46" s="1"/>
  <c r="T138" i="46" s="1"/>
  <c r="U138" i="46" s="1"/>
  <c r="V138" i="46" s="1"/>
  <c r="W138" i="46" s="1"/>
  <c r="X138" i="46" s="1"/>
  <c r="Y138" i="46" s="1"/>
  <c r="Z138" i="46" s="1"/>
  <c r="AA138" i="46" s="1"/>
  <c r="AB138" i="46" s="1"/>
  <c r="AC138" i="46" s="1"/>
  <c r="AD138" i="46" s="1"/>
  <c r="AE138" i="46" s="1"/>
  <c r="AF138" i="46" s="1"/>
  <c r="AG138" i="46" s="1"/>
  <c r="AH138" i="46" s="1"/>
  <c r="AI138" i="46" s="1"/>
  <c r="AJ138" i="46" s="1"/>
  <c r="AK138" i="46" s="1"/>
  <c r="J136" i="46"/>
  <c r="K136" i="46" s="1"/>
  <c r="L136" i="46" s="1"/>
  <c r="M136" i="46" s="1"/>
  <c r="N136" i="46" s="1"/>
  <c r="O136" i="46" s="1"/>
  <c r="P136" i="46" s="1"/>
  <c r="Q136" i="46" s="1"/>
  <c r="R136" i="46" s="1"/>
  <c r="S136" i="46" s="1"/>
  <c r="T136" i="46" s="1"/>
  <c r="U136" i="46" s="1"/>
  <c r="V136" i="46" s="1"/>
  <c r="W136" i="46" s="1"/>
  <c r="X136" i="46" s="1"/>
  <c r="Y136" i="46" s="1"/>
  <c r="Z136" i="46" s="1"/>
  <c r="AA136" i="46" s="1"/>
  <c r="AB136" i="46" s="1"/>
  <c r="AC136" i="46" s="1"/>
  <c r="AD136" i="46" s="1"/>
  <c r="AE136" i="46" s="1"/>
  <c r="AF136" i="46" s="1"/>
  <c r="AG136" i="46" s="1"/>
  <c r="AH136" i="46" s="1"/>
  <c r="AI136" i="46" s="1"/>
  <c r="AJ136" i="46" s="1"/>
  <c r="AK136" i="46" s="1"/>
  <c r="G136" i="46"/>
  <c r="H136" i="46" s="1"/>
  <c r="I136" i="46" s="1"/>
  <c r="I134" i="46"/>
  <c r="J134" i="46" s="1"/>
  <c r="K134" i="46" s="1"/>
  <c r="L134" i="46" s="1"/>
  <c r="M134" i="46" s="1"/>
  <c r="N134" i="46" s="1"/>
  <c r="O134" i="46" s="1"/>
  <c r="P134" i="46" s="1"/>
  <c r="Q134" i="46" s="1"/>
  <c r="R134" i="46" s="1"/>
  <c r="S134" i="46" s="1"/>
  <c r="T134" i="46" s="1"/>
  <c r="U134" i="46" s="1"/>
  <c r="V134" i="46" s="1"/>
  <c r="H134" i="46"/>
  <c r="G134" i="46"/>
  <c r="H132" i="46"/>
  <c r="I132" i="46" s="1"/>
  <c r="J132" i="46" s="1"/>
  <c r="K132" i="46" s="1"/>
  <c r="L132" i="46" s="1"/>
  <c r="M132" i="46" s="1"/>
  <c r="N132" i="46" s="1"/>
  <c r="O132" i="46" s="1"/>
  <c r="P132" i="46" s="1"/>
  <c r="Q132" i="46" s="1"/>
  <c r="R132" i="46" s="1"/>
  <c r="S132" i="46" s="1"/>
  <c r="T132" i="46" s="1"/>
  <c r="U132" i="46" s="1"/>
  <c r="V132" i="46" s="1"/>
  <c r="W132" i="46" s="1"/>
  <c r="X132" i="46" s="1"/>
  <c r="Y132" i="46" s="1"/>
  <c r="Z132" i="46" s="1"/>
  <c r="AA132" i="46" s="1"/>
  <c r="AB132" i="46" s="1"/>
  <c r="AC132" i="46" s="1"/>
  <c r="AD132" i="46" s="1"/>
  <c r="AE132" i="46" s="1"/>
  <c r="AF132" i="46" s="1"/>
  <c r="AG132" i="46" s="1"/>
  <c r="AH132" i="46" s="1"/>
  <c r="AI132" i="46" s="1"/>
  <c r="AJ132" i="46" s="1"/>
  <c r="AK132" i="46" s="1"/>
  <c r="G132" i="46"/>
  <c r="G130" i="46"/>
  <c r="H130" i="46" s="1"/>
  <c r="I130" i="46" s="1"/>
  <c r="J130" i="46" s="1"/>
  <c r="K130" i="46" s="1"/>
  <c r="L130" i="46" s="1"/>
  <c r="M130" i="46" s="1"/>
  <c r="N130" i="46" s="1"/>
  <c r="O130" i="46" s="1"/>
  <c r="P130" i="46" s="1"/>
  <c r="Q130" i="46" s="1"/>
  <c r="R130" i="46" s="1"/>
  <c r="S130" i="46" s="1"/>
  <c r="T130" i="46" s="1"/>
  <c r="U130" i="46" s="1"/>
  <c r="V130" i="46" s="1"/>
  <c r="W130" i="46" s="1"/>
  <c r="X130" i="46" s="1"/>
  <c r="Y130" i="46" s="1"/>
  <c r="Z130" i="46" s="1"/>
  <c r="AA130" i="46" s="1"/>
  <c r="AB130" i="46" s="1"/>
  <c r="AC130" i="46" s="1"/>
  <c r="AD130" i="46" s="1"/>
  <c r="AE130" i="46" s="1"/>
  <c r="AF130" i="46" s="1"/>
  <c r="AG130" i="46" s="1"/>
  <c r="AH130" i="46" s="1"/>
  <c r="AI130" i="46" s="1"/>
  <c r="AJ130" i="46" s="1"/>
  <c r="AK130" i="46" s="1"/>
  <c r="I128" i="46"/>
  <c r="J128" i="46" s="1"/>
  <c r="K128" i="46" s="1"/>
  <c r="L128" i="46" s="1"/>
  <c r="M128" i="46" s="1"/>
  <c r="N128" i="46" s="1"/>
  <c r="O128" i="46" s="1"/>
  <c r="P128" i="46" s="1"/>
  <c r="Q128" i="46" s="1"/>
  <c r="R128" i="46" s="1"/>
  <c r="S128" i="46" s="1"/>
  <c r="T128" i="46" s="1"/>
  <c r="U128" i="46" s="1"/>
  <c r="V128" i="46" s="1"/>
  <c r="W128" i="46" s="1"/>
  <c r="X128" i="46" s="1"/>
  <c r="Y128" i="46" s="1"/>
  <c r="Z128" i="46" s="1"/>
  <c r="AA128" i="46" s="1"/>
  <c r="AB128" i="46" s="1"/>
  <c r="AC128" i="46" s="1"/>
  <c r="AD128" i="46" s="1"/>
  <c r="AE128" i="46" s="1"/>
  <c r="AF128" i="46" s="1"/>
  <c r="AG128" i="46" s="1"/>
  <c r="AH128" i="46" s="1"/>
  <c r="AI128" i="46" s="1"/>
  <c r="AJ128" i="46" s="1"/>
  <c r="AK128" i="46" s="1"/>
  <c r="G128" i="46"/>
  <c r="H128" i="46" s="1"/>
  <c r="H126" i="46"/>
  <c r="I126" i="46" s="1"/>
  <c r="J126" i="46" s="1"/>
  <c r="K126" i="46" s="1"/>
  <c r="L126" i="46" s="1"/>
  <c r="M126" i="46" s="1"/>
  <c r="N126" i="46" s="1"/>
  <c r="O126" i="46" s="1"/>
  <c r="P126" i="46" s="1"/>
  <c r="Q126" i="46" s="1"/>
  <c r="R126" i="46" s="1"/>
  <c r="S126" i="46" s="1"/>
  <c r="T126" i="46" s="1"/>
  <c r="U126" i="46" s="1"/>
  <c r="V126" i="46" s="1"/>
  <c r="W126" i="46" s="1"/>
  <c r="X126" i="46" s="1"/>
  <c r="Y126" i="46" s="1"/>
  <c r="Z126" i="46" s="1"/>
  <c r="AA126" i="46" s="1"/>
  <c r="AB126" i="46" s="1"/>
  <c r="AC126" i="46" s="1"/>
  <c r="AD126" i="46" s="1"/>
  <c r="AE126" i="46" s="1"/>
  <c r="AF126" i="46" s="1"/>
  <c r="AG126" i="46" s="1"/>
  <c r="AH126" i="46" s="1"/>
  <c r="AI126" i="46" s="1"/>
  <c r="AJ126" i="46" s="1"/>
  <c r="AK126" i="46" s="1"/>
  <c r="G126" i="46"/>
  <c r="H124" i="46"/>
  <c r="I124" i="46" s="1"/>
  <c r="J124" i="46" s="1"/>
  <c r="K124" i="46" s="1"/>
  <c r="L124" i="46" s="1"/>
  <c r="M124" i="46" s="1"/>
  <c r="N124" i="46" s="1"/>
  <c r="O124" i="46" s="1"/>
  <c r="P124" i="46" s="1"/>
  <c r="Q124" i="46" s="1"/>
  <c r="R124" i="46" s="1"/>
  <c r="S124" i="46" s="1"/>
  <c r="T124" i="46" s="1"/>
  <c r="U124" i="46" s="1"/>
  <c r="V124" i="46" s="1"/>
  <c r="W124" i="46" s="1"/>
  <c r="X124" i="46" s="1"/>
  <c r="Y124" i="46" s="1"/>
  <c r="Z124" i="46" s="1"/>
  <c r="AA124" i="46" s="1"/>
  <c r="AB124" i="46" s="1"/>
  <c r="AC124" i="46" s="1"/>
  <c r="AD124" i="46" s="1"/>
  <c r="AE124" i="46" s="1"/>
  <c r="AF124" i="46" s="1"/>
  <c r="AG124" i="46" s="1"/>
  <c r="AH124" i="46" s="1"/>
  <c r="AI124" i="46" s="1"/>
  <c r="AJ124" i="46" s="1"/>
  <c r="AK124" i="46" s="1"/>
  <c r="G124" i="46"/>
  <c r="H122" i="46"/>
  <c r="I122" i="46" s="1"/>
  <c r="J122" i="46" s="1"/>
  <c r="K122" i="46" s="1"/>
  <c r="L122" i="46" s="1"/>
  <c r="M122" i="46" s="1"/>
  <c r="N122" i="46" s="1"/>
  <c r="O122" i="46" s="1"/>
  <c r="P122" i="46" s="1"/>
  <c r="Q122" i="46" s="1"/>
  <c r="R122" i="46" s="1"/>
  <c r="S122" i="46" s="1"/>
  <c r="T122" i="46" s="1"/>
  <c r="U122" i="46" s="1"/>
  <c r="V122" i="46" s="1"/>
  <c r="W122" i="46" s="1"/>
  <c r="X122" i="46" s="1"/>
  <c r="Y122" i="46" s="1"/>
  <c r="Z122" i="46" s="1"/>
  <c r="AA122" i="46" s="1"/>
  <c r="AB122" i="46" s="1"/>
  <c r="AC122" i="46" s="1"/>
  <c r="AD122" i="46" s="1"/>
  <c r="AE122" i="46" s="1"/>
  <c r="AF122" i="46" s="1"/>
  <c r="AG122" i="46" s="1"/>
  <c r="AH122" i="46" s="1"/>
  <c r="AI122" i="46" s="1"/>
  <c r="AJ122" i="46" s="1"/>
  <c r="AK122" i="46" s="1"/>
  <c r="G122" i="46"/>
  <c r="G120" i="46"/>
  <c r="H120" i="46" s="1"/>
  <c r="I120" i="46" s="1"/>
  <c r="J120" i="46" s="1"/>
  <c r="K120" i="46" s="1"/>
  <c r="L120" i="46" s="1"/>
  <c r="M120" i="46" s="1"/>
  <c r="N120" i="46" s="1"/>
  <c r="O120" i="46" s="1"/>
  <c r="P120" i="46" s="1"/>
  <c r="Q120" i="46" s="1"/>
  <c r="R120" i="46" s="1"/>
  <c r="S120" i="46" s="1"/>
  <c r="T120" i="46" s="1"/>
  <c r="U120" i="46" s="1"/>
  <c r="V120" i="46" s="1"/>
  <c r="W120" i="46" s="1"/>
  <c r="X120" i="46" s="1"/>
  <c r="Y120" i="46" s="1"/>
  <c r="Z120" i="46" s="1"/>
  <c r="AA120" i="46" s="1"/>
  <c r="AB120" i="46" s="1"/>
  <c r="AC120" i="46" s="1"/>
  <c r="AD120" i="46" s="1"/>
  <c r="AE120" i="46" s="1"/>
  <c r="AF120" i="46" s="1"/>
  <c r="AG120" i="46" s="1"/>
  <c r="AH120" i="46" s="1"/>
  <c r="AI120" i="46" s="1"/>
  <c r="AJ120" i="46" s="1"/>
  <c r="AK120" i="46" s="1"/>
  <c r="H118" i="46"/>
  <c r="I118" i="46" s="1"/>
  <c r="J118" i="46" s="1"/>
  <c r="K118" i="46" s="1"/>
  <c r="L118" i="46" s="1"/>
  <c r="M118" i="46" s="1"/>
  <c r="N118" i="46" s="1"/>
  <c r="O118" i="46" s="1"/>
  <c r="P118" i="46" s="1"/>
  <c r="Q118" i="46" s="1"/>
  <c r="R118" i="46" s="1"/>
  <c r="S118" i="46" s="1"/>
  <c r="T118" i="46" s="1"/>
  <c r="U118" i="46" s="1"/>
  <c r="V118" i="46" s="1"/>
  <c r="W118" i="46" s="1"/>
  <c r="X118" i="46" s="1"/>
  <c r="Y118" i="46" s="1"/>
  <c r="Z118" i="46" s="1"/>
  <c r="AA118" i="46" s="1"/>
  <c r="AB118" i="46" s="1"/>
  <c r="AC118" i="46" s="1"/>
  <c r="AD118" i="46" s="1"/>
  <c r="AE118" i="46" s="1"/>
  <c r="AF118" i="46" s="1"/>
  <c r="AG118" i="46" s="1"/>
  <c r="AH118" i="46" s="1"/>
  <c r="AI118" i="46" s="1"/>
  <c r="AJ118" i="46" s="1"/>
  <c r="AK118" i="46" s="1"/>
  <c r="G118" i="46"/>
  <c r="G116" i="46"/>
  <c r="H116" i="46" s="1"/>
  <c r="I116" i="46" s="1"/>
  <c r="J116" i="46" s="1"/>
  <c r="K116" i="46" s="1"/>
  <c r="L116" i="46" s="1"/>
  <c r="M116" i="46" s="1"/>
  <c r="N116" i="46" s="1"/>
  <c r="O116" i="46" s="1"/>
  <c r="P116" i="46" s="1"/>
  <c r="Q116" i="46" s="1"/>
  <c r="R116" i="46" s="1"/>
  <c r="S116" i="46" s="1"/>
  <c r="T116" i="46" s="1"/>
  <c r="U116" i="46" s="1"/>
  <c r="V116" i="46" s="1"/>
  <c r="W116" i="46" s="1"/>
  <c r="X116" i="46" s="1"/>
  <c r="Y116" i="46" s="1"/>
  <c r="Z116" i="46" s="1"/>
  <c r="AA116" i="46" s="1"/>
  <c r="AB116" i="46" s="1"/>
  <c r="AC116" i="46" s="1"/>
  <c r="AD116" i="46" s="1"/>
  <c r="AE116" i="46" s="1"/>
  <c r="AF116" i="46" s="1"/>
  <c r="AG116" i="46" s="1"/>
  <c r="AH116" i="46" s="1"/>
  <c r="AI116" i="46" s="1"/>
  <c r="AJ116" i="46" s="1"/>
  <c r="AK116" i="46" s="1"/>
  <c r="G114" i="46"/>
  <c r="H114" i="46" s="1"/>
  <c r="I114" i="46" s="1"/>
  <c r="J114" i="46" s="1"/>
  <c r="K114" i="46" s="1"/>
  <c r="L114" i="46" s="1"/>
  <c r="M114" i="46" s="1"/>
  <c r="N114" i="46" s="1"/>
  <c r="O114" i="46" s="1"/>
  <c r="P114" i="46" s="1"/>
  <c r="Q114" i="46" s="1"/>
  <c r="R114" i="46" s="1"/>
  <c r="S114" i="46" s="1"/>
  <c r="T114" i="46" s="1"/>
  <c r="U114" i="46" s="1"/>
  <c r="V114" i="46" s="1"/>
  <c r="W114" i="46" s="1"/>
  <c r="X114" i="46" s="1"/>
  <c r="Y114" i="46" s="1"/>
  <c r="Z114" i="46" s="1"/>
  <c r="AA114" i="46" s="1"/>
  <c r="AB114" i="46" s="1"/>
  <c r="AC114" i="46" s="1"/>
  <c r="AD114" i="46" s="1"/>
  <c r="AE114" i="46" s="1"/>
  <c r="AF114" i="46" s="1"/>
  <c r="AG114" i="46" s="1"/>
  <c r="AH114" i="46" s="1"/>
  <c r="AI114" i="46" s="1"/>
  <c r="AJ114" i="46" s="1"/>
  <c r="AK114" i="46" s="1"/>
  <c r="I112" i="46"/>
  <c r="J112" i="46" s="1"/>
  <c r="K112" i="46" s="1"/>
  <c r="L112" i="46" s="1"/>
  <c r="M112" i="46" s="1"/>
  <c r="N112" i="46" s="1"/>
  <c r="O112" i="46" s="1"/>
  <c r="P112" i="46" s="1"/>
  <c r="Q112" i="46" s="1"/>
  <c r="R112" i="46" s="1"/>
  <c r="S112" i="46" s="1"/>
  <c r="T112" i="46" s="1"/>
  <c r="U112" i="46" s="1"/>
  <c r="V112" i="46" s="1"/>
  <c r="W112" i="46" s="1"/>
  <c r="X112" i="46" s="1"/>
  <c r="Y112" i="46" s="1"/>
  <c r="Z112" i="46" s="1"/>
  <c r="AA112" i="46" s="1"/>
  <c r="AB112" i="46" s="1"/>
  <c r="AC112" i="46" s="1"/>
  <c r="AD112" i="46" s="1"/>
  <c r="AE112" i="46" s="1"/>
  <c r="AF112" i="46" s="1"/>
  <c r="AG112" i="46" s="1"/>
  <c r="AH112" i="46" s="1"/>
  <c r="AI112" i="46" s="1"/>
  <c r="AJ112" i="46" s="1"/>
  <c r="AK112" i="46" s="1"/>
  <c r="G112" i="46"/>
  <c r="H112" i="46" s="1"/>
  <c r="G110" i="46"/>
  <c r="H110" i="46" s="1"/>
  <c r="I110" i="46" s="1"/>
  <c r="J110" i="46" s="1"/>
  <c r="K110" i="46" s="1"/>
  <c r="L110" i="46" s="1"/>
  <c r="M110" i="46" s="1"/>
  <c r="N110" i="46" s="1"/>
  <c r="O110" i="46" s="1"/>
  <c r="P110" i="46" s="1"/>
  <c r="Q110" i="46" s="1"/>
  <c r="R110" i="46" s="1"/>
  <c r="S110" i="46" s="1"/>
  <c r="T110" i="46" s="1"/>
  <c r="U110" i="46" s="1"/>
  <c r="V110" i="46" s="1"/>
  <c r="W110" i="46" s="1"/>
  <c r="X110" i="46" s="1"/>
  <c r="Y110" i="46" s="1"/>
  <c r="Z110" i="46" s="1"/>
  <c r="AA110" i="46" s="1"/>
  <c r="AB110" i="46" s="1"/>
  <c r="AC110" i="46" s="1"/>
  <c r="AD110" i="46" s="1"/>
  <c r="AE110" i="46" s="1"/>
  <c r="AF110" i="46" s="1"/>
  <c r="AG110" i="46" s="1"/>
  <c r="AH110" i="46" s="1"/>
  <c r="AI110" i="46" s="1"/>
  <c r="AJ110" i="46" s="1"/>
  <c r="G108" i="46"/>
  <c r="H108" i="46" s="1"/>
  <c r="I108" i="46" s="1"/>
  <c r="J108" i="46" s="1"/>
  <c r="K108" i="46" s="1"/>
  <c r="L108" i="46" s="1"/>
  <c r="M108" i="46" s="1"/>
  <c r="N108" i="46" s="1"/>
  <c r="O108" i="46" s="1"/>
  <c r="P108" i="46" s="1"/>
  <c r="Q108" i="46" s="1"/>
  <c r="R108" i="46" s="1"/>
  <c r="S108" i="46" s="1"/>
  <c r="T108" i="46" s="1"/>
  <c r="U108" i="46" s="1"/>
  <c r="V108" i="46" s="1"/>
  <c r="W108" i="46" s="1"/>
  <c r="X108" i="46" s="1"/>
  <c r="Y108" i="46" s="1"/>
  <c r="Z108" i="46" s="1"/>
  <c r="AA108" i="46" s="1"/>
  <c r="AB108" i="46" s="1"/>
  <c r="AC108" i="46" s="1"/>
  <c r="AD108" i="46" s="1"/>
  <c r="AE108" i="46" s="1"/>
  <c r="AF108" i="46" s="1"/>
  <c r="AG108" i="46" s="1"/>
  <c r="AH108" i="46" s="1"/>
  <c r="AI108" i="46" s="1"/>
  <c r="AJ108" i="46" s="1"/>
  <c r="AK108" i="46" s="1"/>
  <c r="J106" i="46"/>
  <c r="K106" i="46" s="1"/>
  <c r="L106" i="46" s="1"/>
  <c r="M106" i="46" s="1"/>
  <c r="N106" i="46" s="1"/>
  <c r="O106" i="46" s="1"/>
  <c r="P106" i="46" s="1"/>
  <c r="Q106" i="46" s="1"/>
  <c r="R106" i="46" s="1"/>
  <c r="S106" i="46" s="1"/>
  <c r="T106" i="46" s="1"/>
  <c r="U106" i="46" s="1"/>
  <c r="V106" i="46" s="1"/>
  <c r="W106" i="46" s="1"/>
  <c r="X106" i="46" s="1"/>
  <c r="Y106" i="46" s="1"/>
  <c r="Z106" i="46" s="1"/>
  <c r="AA106" i="46" s="1"/>
  <c r="AB106" i="46" s="1"/>
  <c r="AC106" i="46" s="1"/>
  <c r="AD106" i="46" s="1"/>
  <c r="AE106" i="46" s="1"/>
  <c r="AF106" i="46" s="1"/>
  <c r="AG106" i="46" s="1"/>
  <c r="AH106" i="46" s="1"/>
  <c r="AI106" i="46" s="1"/>
  <c r="AJ106" i="46" s="1"/>
  <c r="AK106" i="46" s="1"/>
  <c r="G106" i="46"/>
  <c r="H106" i="46" s="1"/>
  <c r="I106" i="46" s="1"/>
  <c r="G104" i="46"/>
  <c r="H104" i="46" s="1"/>
  <c r="I104" i="46" s="1"/>
  <c r="J104" i="46" s="1"/>
  <c r="K104" i="46" s="1"/>
  <c r="L104" i="46" s="1"/>
  <c r="M104" i="46" s="1"/>
  <c r="N104" i="46" s="1"/>
  <c r="O104" i="46" s="1"/>
  <c r="P104" i="46" s="1"/>
  <c r="Q104" i="46" s="1"/>
  <c r="R104" i="46" s="1"/>
  <c r="S104" i="46" s="1"/>
  <c r="T104" i="46" s="1"/>
  <c r="U104" i="46" s="1"/>
  <c r="V104" i="46" s="1"/>
  <c r="W104" i="46" s="1"/>
  <c r="X104" i="46" s="1"/>
  <c r="Y104" i="46" s="1"/>
  <c r="Z104" i="46" s="1"/>
  <c r="AA104" i="46" s="1"/>
  <c r="AB104" i="46" s="1"/>
  <c r="AC104" i="46" s="1"/>
  <c r="AD104" i="46" s="1"/>
  <c r="AE104" i="46" s="1"/>
  <c r="AF104" i="46" s="1"/>
  <c r="AG104" i="46" s="1"/>
  <c r="AH104" i="46" s="1"/>
  <c r="AI104" i="46" s="1"/>
  <c r="AJ104" i="46" s="1"/>
  <c r="AK104" i="46" s="1"/>
  <c r="I102" i="46"/>
  <c r="J102" i="46" s="1"/>
  <c r="K102" i="46" s="1"/>
  <c r="L102" i="46" s="1"/>
  <c r="M102" i="46" s="1"/>
  <c r="G102" i="46"/>
  <c r="H102" i="46" s="1"/>
  <c r="J100" i="46"/>
  <c r="K100" i="46" s="1"/>
  <c r="L100" i="46" s="1"/>
  <c r="M100" i="46" s="1"/>
  <c r="N100" i="46" s="1"/>
  <c r="I100" i="46"/>
  <c r="G100" i="46"/>
  <c r="H100" i="46" s="1"/>
  <c r="I98" i="46"/>
  <c r="J98" i="46" s="1"/>
  <c r="G98" i="46"/>
  <c r="H98" i="46" s="1"/>
  <c r="H96" i="46"/>
  <c r="I96" i="46" s="1"/>
  <c r="J95" i="46" s="1"/>
  <c r="G96" i="46"/>
  <c r="J80" i="46"/>
  <c r="K80" i="46" s="1"/>
  <c r="L80" i="46" s="1"/>
  <c r="M80" i="46" s="1"/>
  <c r="N80" i="46" s="1"/>
  <c r="O80" i="46" s="1"/>
  <c r="P80" i="46" s="1"/>
  <c r="Q80" i="46" s="1"/>
  <c r="R80" i="46" s="1"/>
  <c r="S80" i="46" s="1"/>
  <c r="T80" i="46" s="1"/>
  <c r="U80" i="46" s="1"/>
  <c r="V80" i="46" s="1"/>
  <c r="W80" i="46" s="1"/>
  <c r="X80" i="46" s="1"/>
  <c r="Y80" i="46" s="1"/>
  <c r="Z80" i="46" s="1"/>
  <c r="AA80" i="46" s="1"/>
  <c r="AB80" i="46" s="1"/>
  <c r="AC80" i="46" s="1"/>
  <c r="AD80" i="46" s="1"/>
  <c r="AE80" i="46" s="1"/>
  <c r="AF80" i="46" s="1"/>
  <c r="AG80" i="46" s="1"/>
  <c r="AH80" i="46" s="1"/>
  <c r="AI80" i="46" s="1"/>
  <c r="AJ80" i="46" s="1"/>
  <c r="I80" i="46"/>
  <c r="G80" i="46"/>
  <c r="H80" i="46" s="1"/>
  <c r="H78" i="46"/>
  <c r="I78" i="46" s="1"/>
  <c r="J78" i="46" s="1"/>
  <c r="K78" i="46" s="1"/>
  <c r="L78" i="46" s="1"/>
  <c r="M78" i="46" s="1"/>
  <c r="N78" i="46" s="1"/>
  <c r="O78" i="46" s="1"/>
  <c r="P78" i="46" s="1"/>
  <c r="Q78" i="46" s="1"/>
  <c r="R78" i="46" s="1"/>
  <c r="S78" i="46" s="1"/>
  <c r="T78" i="46" s="1"/>
  <c r="U78" i="46" s="1"/>
  <c r="V78" i="46" s="1"/>
  <c r="W78" i="46" s="1"/>
  <c r="X78" i="46" s="1"/>
  <c r="Y78" i="46" s="1"/>
  <c r="Z78" i="46" s="1"/>
  <c r="AA78" i="46" s="1"/>
  <c r="AB78" i="46" s="1"/>
  <c r="AC78" i="46" s="1"/>
  <c r="AD78" i="46" s="1"/>
  <c r="AE78" i="46" s="1"/>
  <c r="AF78" i="46" s="1"/>
  <c r="AG78" i="46" s="1"/>
  <c r="AH78" i="46" s="1"/>
  <c r="AI78" i="46" s="1"/>
  <c r="AJ78" i="46" s="1"/>
  <c r="AK78" i="46" s="1"/>
  <c r="G78" i="46"/>
  <c r="G76" i="46"/>
  <c r="H76" i="46" s="1"/>
  <c r="I76" i="46" s="1"/>
  <c r="J76" i="46" s="1"/>
  <c r="K76" i="46" s="1"/>
  <c r="L76" i="46" s="1"/>
  <c r="M76" i="46" s="1"/>
  <c r="N76" i="46" s="1"/>
  <c r="O76" i="46" s="1"/>
  <c r="P76" i="46" s="1"/>
  <c r="Q76" i="46" s="1"/>
  <c r="R76" i="46" s="1"/>
  <c r="S76" i="46" s="1"/>
  <c r="T76" i="46" s="1"/>
  <c r="U76" i="46" s="1"/>
  <c r="V76" i="46" s="1"/>
  <c r="W76" i="46" s="1"/>
  <c r="X76" i="46" s="1"/>
  <c r="Y76" i="46" s="1"/>
  <c r="Z76" i="46" s="1"/>
  <c r="AA76" i="46" s="1"/>
  <c r="AB76" i="46" s="1"/>
  <c r="AC76" i="46" s="1"/>
  <c r="AD76" i="46" s="1"/>
  <c r="AE76" i="46" s="1"/>
  <c r="AF76" i="46" s="1"/>
  <c r="AG76" i="46" s="1"/>
  <c r="AH76" i="46" s="1"/>
  <c r="AI76" i="46" s="1"/>
  <c r="AJ76" i="46" s="1"/>
  <c r="H74" i="46"/>
  <c r="I74" i="46" s="1"/>
  <c r="J74" i="46" s="1"/>
  <c r="K74" i="46" s="1"/>
  <c r="L74" i="46" s="1"/>
  <c r="M74" i="46" s="1"/>
  <c r="N74" i="46" s="1"/>
  <c r="O74" i="46" s="1"/>
  <c r="P74" i="46" s="1"/>
  <c r="Q74" i="46" s="1"/>
  <c r="R74" i="46" s="1"/>
  <c r="S74" i="46" s="1"/>
  <c r="T74" i="46" s="1"/>
  <c r="U74" i="46" s="1"/>
  <c r="V74" i="46" s="1"/>
  <c r="W74" i="46" s="1"/>
  <c r="X74" i="46" s="1"/>
  <c r="Y74" i="46" s="1"/>
  <c r="Z74" i="46" s="1"/>
  <c r="AA74" i="46" s="1"/>
  <c r="AB74" i="46" s="1"/>
  <c r="AC74" i="46" s="1"/>
  <c r="AD74" i="46" s="1"/>
  <c r="AE74" i="46" s="1"/>
  <c r="AF74" i="46" s="1"/>
  <c r="AG74" i="46" s="1"/>
  <c r="AH74" i="46" s="1"/>
  <c r="AI74" i="46" s="1"/>
  <c r="AJ74" i="46" s="1"/>
  <c r="G74" i="46"/>
  <c r="H68" i="46"/>
  <c r="I68" i="46" s="1"/>
  <c r="J68" i="46" s="1"/>
  <c r="K68" i="46" s="1"/>
  <c r="L68" i="46" s="1"/>
  <c r="M68" i="46" s="1"/>
  <c r="N68" i="46" s="1"/>
  <c r="O68" i="46" s="1"/>
  <c r="P68" i="46" s="1"/>
  <c r="Q68" i="46" s="1"/>
  <c r="R68" i="46" s="1"/>
  <c r="S68" i="46" s="1"/>
  <c r="T68" i="46" s="1"/>
  <c r="U68" i="46" s="1"/>
  <c r="V68" i="46" s="1"/>
  <c r="W68" i="46" s="1"/>
  <c r="X68" i="46" s="1"/>
  <c r="Y68" i="46" s="1"/>
  <c r="Z68" i="46" s="1"/>
  <c r="AA68" i="46" s="1"/>
  <c r="AB68" i="46" s="1"/>
  <c r="AC68" i="46" s="1"/>
  <c r="AD68" i="46" s="1"/>
  <c r="AE68" i="46" s="1"/>
  <c r="AF68" i="46" s="1"/>
  <c r="AG68" i="46" s="1"/>
  <c r="AH68" i="46" s="1"/>
  <c r="AI68" i="46" s="1"/>
  <c r="AJ68" i="46" s="1"/>
  <c r="AK68" i="46" s="1"/>
  <c r="G68" i="46"/>
  <c r="G66" i="46"/>
  <c r="H66" i="46" s="1"/>
  <c r="I66" i="46" s="1"/>
  <c r="J66" i="46" s="1"/>
  <c r="K66" i="46" s="1"/>
  <c r="L66" i="46" s="1"/>
  <c r="M66" i="46" s="1"/>
  <c r="N66" i="46" s="1"/>
  <c r="O66" i="46" s="1"/>
  <c r="P66" i="46" s="1"/>
  <c r="Q66" i="46" s="1"/>
  <c r="R66" i="46" s="1"/>
  <c r="S66" i="46" s="1"/>
  <c r="T66" i="46" s="1"/>
  <c r="U66" i="46" s="1"/>
  <c r="V66" i="46" s="1"/>
  <c r="W66" i="46" s="1"/>
  <c r="X66" i="46" s="1"/>
  <c r="Y66" i="46" s="1"/>
  <c r="Z66" i="46" s="1"/>
  <c r="AA66" i="46" s="1"/>
  <c r="AB66" i="46" s="1"/>
  <c r="AC66" i="46" s="1"/>
  <c r="AD66" i="46" s="1"/>
  <c r="AE66" i="46" s="1"/>
  <c r="AF66" i="46" s="1"/>
  <c r="AG66" i="46" s="1"/>
  <c r="AH66" i="46" s="1"/>
  <c r="AI66" i="46" s="1"/>
  <c r="AJ66" i="46" s="1"/>
  <c r="AK66" i="46" s="1"/>
  <c r="I64" i="46"/>
  <c r="J64" i="46" s="1"/>
  <c r="K64" i="46" s="1"/>
  <c r="L64" i="46" s="1"/>
  <c r="M64" i="46" s="1"/>
  <c r="N64" i="46" s="1"/>
  <c r="O64" i="46" s="1"/>
  <c r="P64" i="46" s="1"/>
  <c r="Q64" i="46" s="1"/>
  <c r="R64" i="46" s="1"/>
  <c r="S64" i="46" s="1"/>
  <c r="T64" i="46" s="1"/>
  <c r="U64" i="46" s="1"/>
  <c r="V64" i="46" s="1"/>
  <c r="W64" i="46" s="1"/>
  <c r="X64" i="46" s="1"/>
  <c r="Y64" i="46" s="1"/>
  <c r="Z64" i="46" s="1"/>
  <c r="AA64" i="46" s="1"/>
  <c r="AB64" i="46" s="1"/>
  <c r="AC64" i="46" s="1"/>
  <c r="AD64" i="46" s="1"/>
  <c r="AE64" i="46" s="1"/>
  <c r="AF64" i="46" s="1"/>
  <c r="AG64" i="46" s="1"/>
  <c r="AH64" i="46" s="1"/>
  <c r="AI64" i="46" s="1"/>
  <c r="AJ64" i="46" s="1"/>
  <c r="AK64" i="46" s="1"/>
  <c r="G64" i="46"/>
  <c r="H64" i="46" s="1"/>
  <c r="H62" i="46"/>
  <c r="I62" i="46" s="1"/>
  <c r="J62" i="46" s="1"/>
  <c r="K62" i="46" s="1"/>
  <c r="L62" i="46" s="1"/>
  <c r="M62" i="46" s="1"/>
  <c r="N62" i="46" s="1"/>
  <c r="O62" i="46" s="1"/>
  <c r="P62" i="46" s="1"/>
  <c r="Q62" i="46" s="1"/>
  <c r="R62" i="46" s="1"/>
  <c r="S62" i="46" s="1"/>
  <c r="T62" i="46" s="1"/>
  <c r="G62" i="46"/>
  <c r="G60" i="46"/>
  <c r="H60" i="46" s="1"/>
  <c r="I60" i="46" s="1"/>
  <c r="J60" i="46" s="1"/>
  <c r="K60" i="46" s="1"/>
  <c r="L60" i="46" s="1"/>
  <c r="M60" i="46" s="1"/>
  <c r="N60" i="46" s="1"/>
  <c r="O60" i="46" s="1"/>
  <c r="P60" i="46" s="1"/>
  <c r="Q60" i="46" s="1"/>
  <c r="R60" i="46" s="1"/>
  <c r="S60" i="46" s="1"/>
  <c r="T60" i="46" s="1"/>
  <c r="U60" i="46" s="1"/>
  <c r="G58" i="46"/>
  <c r="H58" i="46" s="1"/>
  <c r="I58" i="46" s="1"/>
  <c r="J58" i="46" s="1"/>
  <c r="K58" i="46" s="1"/>
  <c r="L58" i="46" s="1"/>
  <c r="M58" i="46" s="1"/>
  <c r="N58" i="46" s="1"/>
  <c r="O58" i="46" s="1"/>
  <c r="P58" i="46" s="1"/>
  <c r="Q58" i="46" s="1"/>
  <c r="G56" i="46"/>
  <c r="H56" i="46" s="1"/>
  <c r="I56" i="46" s="1"/>
  <c r="J56" i="46" s="1"/>
  <c r="K56" i="46" s="1"/>
  <c r="L56" i="46" s="1"/>
  <c r="M56" i="46" s="1"/>
  <c r="N56" i="46" s="1"/>
  <c r="O56" i="46" s="1"/>
  <c r="P56" i="46" s="1"/>
  <c r="Q56" i="46" s="1"/>
  <c r="R56" i="46" s="1"/>
  <c r="S56" i="46" s="1"/>
  <c r="T56" i="46" s="1"/>
  <c r="U56" i="46" s="1"/>
  <c r="V56" i="46" s="1"/>
  <c r="W56" i="46" s="1"/>
  <c r="X56" i="46" s="1"/>
  <c r="Y56" i="46" s="1"/>
  <c r="Z56" i="46" s="1"/>
  <c r="AA56" i="46" s="1"/>
  <c r="AB56" i="46" s="1"/>
  <c r="AC56" i="46" s="1"/>
  <c r="AD56" i="46" s="1"/>
  <c r="AE56" i="46" s="1"/>
  <c r="AF56" i="46" s="1"/>
  <c r="AG56" i="46" s="1"/>
  <c r="AH56" i="46" s="1"/>
  <c r="AI56" i="46" s="1"/>
  <c r="AJ56" i="46" s="1"/>
  <c r="AK56" i="46" s="1"/>
  <c r="G54" i="46"/>
  <c r="H54" i="46" s="1"/>
  <c r="I54" i="46" s="1"/>
  <c r="J54" i="46" s="1"/>
  <c r="K54" i="46" s="1"/>
  <c r="L54" i="46" s="1"/>
  <c r="M54" i="46" s="1"/>
  <c r="N54" i="46" s="1"/>
  <c r="O54" i="46" s="1"/>
  <c r="P54" i="46" s="1"/>
  <c r="Q54" i="46" s="1"/>
  <c r="R54" i="46" s="1"/>
  <c r="S54" i="46" s="1"/>
  <c r="T54" i="46" s="1"/>
  <c r="U54" i="46" s="1"/>
  <c r="V54" i="46" s="1"/>
  <c r="W54" i="46" s="1"/>
  <c r="X54" i="46" s="1"/>
  <c r="Y54" i="46" s="1"/>
  <c r="Z54" i="46" s="1"/>
  <c r="AA54" i="46" s="1"/>
  <c r="AB54" i="46" s="1"/>
  <c r="AC54" i="46" s="1"/>
  <c r="AD54" i="46" s="1"/>
  <c r="AE54" i="46" s="1"/>
  <c r="AF54" i="46" s="1"/>
  <c r="AG54" i="46" s="1"/>
  <c r="AH54" i="46" s="1"/>
  <c r="AI54" i="46" s="1"/>
  <c r="AJ54" i="46" s="1"/>
  <c r="AK54" i="46" s="1"/>
  <c r="J52" i="46"/>
  <c r="K52" i="46" s="1"/>
  <c r="L52" i="46" s="1"/>
  <c r="M52" i="46" s="1"/>
  <c r="N52" i="46" s="1"/>
  <c r="O52" i="46" s="1"/>
  <c r="P52" i="46" s="1"/>
  <c r="Q52" i="46" s="1"/>
  <c r="R52" i="46" s="1"/>
  <c r="S52" i="46" s="1"/>
  <c r="T52" i="46" s="1"/>
  <c r="U52" i="46" s="1"/>
  <c r="V52" i="46" s="1"/>
  <c r="W52" i="46" s="1"/>
  <c r="X52" i="46" s="1"/>
  <c r="Y52" i="46" s="1"/>
  <c r="Z52" i="46" s="1"/>
  <c r="AA52" i="46" s="1"/>
  <c r="AB52" i="46" s="1"/>
  <c r="AC52" i="46" s="1"/>
  <c r="AD52" i="46" s="1"/>
  <c r="AE52" i="46" s="1"/>
  <c r="AF52" i="46" s="1"/>
  <c r="AG52" i="46" s="1"/>
  <c r="AH52" i="46" s="1"/>
  <c r="AI52" i="46" s="1"/>
  <c r="AJ52" i="46" s="1"/>
  <c r="AK52" i="46" s="1"/>
  <c r="I52" i="46"/>
  <c r="H52" i="46"/>
  <c r="G52" i="46"/>
  <c r="I50" i="46"/>
  <c r="J50" i="46" s="1"/>
  <c r="K50" i="46" s="1"/>
  <c r="L50" i="46" s="1"/>
  <c r="M50" i="46" s="1"/>
  <c r="N50" i="46" s="1"/>
  <c r="O50" i="46" s="1"/>
  <c r="P50" i="46" s="1"/>
  <c r="Q50" i="46" s="1"/>
  <c r="R50" i="46" s="1"/>
  <c r="S50" i="46" s="1"/>
  <c r="T50" i="46" s="1"/>
  <c r="U50" i="46" s="1"/>
  <c r="V50" i="46" s="1"/>
  <c r="W50" i="46" s="1"/>
  <c r="X50" i="46" s="1"/>
  <c r="Y50" i="46" s="1"/>
  <c r="Z50" i="46" s="1"/>
  <c r="AA50" i="46" s="1"/>
  <c r="AB50" i="46" s="1"/>
  <c r="AC50" i="46" s="1"/>
  <c r="AD50" i="46" s="1"/>
  <c r="AE50" i="46" s="1"/>
  <c r="AF50" i="46" s="1"/>
  <c r="AG50" i="46" s="1"/>
  <c r="AH50" i="46" s="1"/>
  <c r="AI50" i="46" s="1"/>
  <c r="AJ50" i="46" s="1"/>
  <c r="AK50" i="46" s="1"/>
  <c r="G50" i="46"/>
  <c r="H50" i="46" s="1"/>
  <c r="H47" i="46"/>
  <c r="I47" i="46" s="1"/>
  <c r="J47" i="46" s="1"/>
  <c r="K47" i="46" s="1"/>
  <c r="L47" i="46" s="1"/>
  <c r="M47" i="46" s="1"/>
  <c r="N47" i="46" s="1"/>
  <c r="O47" i="46" s="1"/>
  <c r="P47" i="46" s="1"/>
  <c r="Q47" i="46" s="1"/>
  <c r="R47" i="46" s="1"/>
  <c r="S47" i="46" s="1"/>
  <c r="T47" i="46" s="1"/>
  <c r="U47" i="46" s="1"/>
  <c r="V47" i="46" s="1"/>
  <c r="W47" i="46" s="1"/>
  <c r="X47" i="46" s="1"/>
  <c r="Y47" i="46" s="1"/>
  <c r="Z47" i="46" s="1"/>
  <c r="AA47" i="46" s="1"/>
  <c r="AB47" i="46" s="1"/>
  <c r="AC47" i="46" s="1"/>
  <c r="AD47" i="46" s="1"/>
  <c r="AE47" i="46" s="1"/>
  <c r="AF47" i="46" s="1"/>
  <c r="AG47" i="46" s="1"/>
  <c r="AH47" i="46" s="1"/>
  <c r="AI47" i="46" s="1"/>
  <c r="AJ47" i="46" s="1"/>
  <c r="AK47" i="46" s="1"/>
  <c r="G47" i="46"/>
  <c r="I45" i="46"/>
  <c r="J45" i="46" s="1"/>
  <c r="K45" i="46" s="1"/>
  <c r="L45" i="46" s="1"/>
  <c r="M45" i="46" s="1"/>
  <c r="N45" i="46" s="1"/>
  <c r="O45" i="46" s="1"/>
  <c r="P45" i="46" s="1"/>
  <c r="Q45" i="46" s="1"/>
  <c r="R45" i="46" s="1"/>
  <c r="S45" i="46" s="1"/>
  <c r="T45" i="46" s="1"/>
  <c r="U45" i="46" s="1"/>
  <c r="V45" i="46" s="1"/>
  <c r="W45" i="46" s="1"/>
  <c r="X45" i="46" s="1"/>
  <c r="Y45" i="46" s="1"/>
  <c r="Z45" i="46" s="1"/>
  <c r="AA45" i="46" s="1"/>
  <c r="AB45" i="46" s="1"/>
  <c r="AC45" i="46" s="1"/>
  <c r="AD45" i="46" s="1"/>
  <c r="AE45" i="46" s="1"/>
  <c r="AF45" i="46" s="1"/>
  <c r="AG45" i="46" s="1"/>
  <c r="AH45" i="46" s="1"/>
  <c r="AI45" i="46" s="1"/>
  <c r="AJ45" i="46" s="1"/>
  <c r="AK45" i="46" s="1"/>
  <c r="G45" i="46"/>
  <c r="H45" i="46" s="1"/>
  <c r="H43" i="46"/>
  <c r="I43" i="46" s="1"/>
  <c r="J43" i="46" s="1"/>
  <c r="K43" i="46" s="1"/>
  <c r="L43" i="46" s="1"/>
  <c r="M43" i="46" s="1"/>
  <c r="N43" i="46" s="1"/>
  <c r="O43" i="46" s="1"/>
  <c r="P43" i="46" s="1"/>
  <c r="Q43" i="46" s="1"/>
  <c r="R43" i="46" s="1"/>
  <c r="S43" i="46" s="1"/>
  <c r="T43" i="46" s="1"/>
  <c r="U43" i="46" s="1"/>
  <c r="V43" i="46" s="1"/>
  <c r="W43" i="46" s="1"/>
  <c r="X43" i="46" s="1"/>
  <c r="Y43" i="46" s="1"/>
  <c r="Z43" i="46" s="1"/>
  <c r="AA43" i="46" s="1"/>
  <c r="AB43" i="46" s="1"/>
  <c r="AC43" i="46" s="1"/>
  <c r="AD43" i="46" s="1"/>
  <c r="AE43" i="46" s="1"/>
  <c r="AF43" i="46" s="1"/>
  <c r="AG43" i="46" s="1"/>
  <c r="AH43" i="46" s="1"/>
  <c r="AI43" i="46" s="1"/>
  <c r="AJ43" i="46" s="1"/>
  <c r="AK43" i="46" s="1"/>
  <c r="G43" i="46"/>
  <c r="H41" i="46"/>
  <c r="I41" i="46" s="1"/>
  <c r="J41" i="46" s="1"/>
  <c r="K41" i="46" s="1"/>
  <c r="L41" i="46" s="1"/>
  <c r="M41" i="46" s="1"/>
  <c r="N41" i="46" s="1"/>
  <c r="O41" i="46" s="1"/>
  <c r="P41" i="46" s="1"/>
  <c r="Q41" i="46" s="1"/>
  <c r="R41" i="46" s="1"/>
  <c r="S41" i="46" s="1"/>
  <c r="T41" i="46" s="1"/>
  <c r="U41" i="46" s="1"/>
  <c r="V41" i="46" s="1"/>
  <c r="W41" i="46" s="1"/>
  <c r="X41" i="46" s="1"/>
  <c r="Y41" i="46" s="1"/>
  <c r="Z41" i="46" s="1"/>
  <c r="AA41" i="46" s="1"/>
  <c r="AB41" i="46" s="1"/>
  <c r="AC41" i="46" s="1"/>
  <c r="AD41" i="46" s="1"/>
  <c r="AE41" i="46" s="1"/>
  <c r="AF41" i="46" s="1"/>
  <c r="AG41" i="46" s="1"/>
  <c r="AH41" i="46" s="1"/>
  <c r="AI41" i="46" s="1"/>
  <c r="AJ41" i="46" s="1"/>
  <c r="AK41" i="46" s="1"/>
  <c r="G41" i="46"/>
  <c r="G39" i="46"/>
  <c r="H39" i="46" s="1"/>
  <c r="I39" i="46" s="1"/>
  <c r="J39" i="46" s="1"/>
  <c r="K39" i="46" s="1"/>
  <c r="L39" i="46" s="1"/>
  <c r="M39" i="46" s="1"/>
  <c r="N39" i="46" s="1"/>
  <c r="O39" i="46" s="1"/>
  <c r="P39" i="46" s="1"/>
  <c r="Q39" i="46" s="1"/>
  <c r="R39" i="46" s="1"/>
  <c r="S39" i="46" s="1"/>
  <c r="T39" i="46" s="1"/>
  <c r="U39" i="46" s="1"/>
  <c r="V39" i="46" s="1"/>
  <c r="W39" i="46" s="1"/>
  <c r="X39" i="46" s="1"/>
  <c r="Y39" i="46" s="1"/>
  <c r="Z39" i="46" s="1"/>
  <c r="AA39" i="46" s="1"/>
  <c r="AB39" i="46" s="1"/>
  <c r="AC39" i="46" s="1"/>
  <c r="AD39" i="46" s="1"/>
  <c r="AE39" i="46" s="1"/>
  <c r="AF39" i="46" s="1"/>
  <c r="AG39" i="46" s="1"/>
  <c r="AH39" i="46" s="1"/>
  <c r="AI39" i="46" s="1"/>
  <c r="AJ39" i="46" s="1"/>
  <c r="AK39" i="46" s="1"/>
  <c r="G37" i="46"/>
  <c r="H37" i="46" s="1"/>
  <c r="I37" i="46" s="1"/>
  <c r="J37" i="46" s="1"/>
  <c r="K37" i="46" s="1"/>
  <c r="L37" i="46" s="1"/>
  <c r="M37" i="46" s="1"/>
  <c r="N37" i="46" s="1"/>
  <c r="O37" i="46" s="1"/>
  <c r="P37" i="46" s="1"/>
  <c r="Q37" i="46" s="1"/>
  <c r="R37" i="46" s="1"/>
  <c r="S37" i="46" s="1"/>
  <c r="T37" i="46" s="1"/>
  <c r="U37" i="46" s="1"/>
  <c r="V37" i="46" s="1"/>
  <c r="W37" i="46" s="1"/>
  <c r="X37" i="46" s="1"/>
  <c r="Y37" i="46" s="1"/>
  <c r="Z37" i="46" s="1"/>
  <c r="AA37" i="46" s="1"/>
  <c r="AB37" i="46" s="1"/>
  <c r="AC37" i="46" s="1"/>
  <c r="AD37" i="46" s="1"/>
  <c r="AE37" i="46" s="1"/>
  <c r="AF37" i="46" s="1"/>
  <c r="AG37" i="46" s="1"/>
  <c r="AH37" i="46" s="1"/>
  <c r="AI37" i="46" s="1"/>
  <c r="AJ37" i="46" s="1"/>
  <c r="AK37" i="46" s="1"/>
  <c r="I35" i="46"/>
  <c r="J35" i="46" s="1"/>
  <c r="K35" i="46" s="1"/>
  <c r="L35" i="46" s="1"/>
  <c r="M35" i="46" s="1"/>
  <c r="N35" i="46" s="1"/>
  <c r="O35" i="46" s="1"/>
  <c r="P35" i="46" s="1"/>
  <c r="Q35" i="46" s="1"/>
  <c r="R35" i="46" s="1"/>
  <c r="S35" i="46" s="1"/>
  <c r="T35" i="46" s="1"/>
  <c r="U35" i="46" s="1"/>
  <c r="V35" i="46" s="1"/>
  <c r="W35" i="46" s="1"/>
  <c r="X35" i="46" s="1"/>
  <c r="Y35" i="46" s="1"/>
  <c r="Z35" i="46" s="1"/>
  <c r="AA35" i="46" s="1"/>
  <c r="AB35" i="46" s="1"/>
  <c r="AC35" i="46" s="1"/>
  <c r="AD35" i="46" s="1"/>
  <c r="AE35" i="46" s="1"/>
  <c r="AF35" i="46" s="1"/>
  <c r="AG35" i="46" s="1"/>
  <c r="AH35" i="46" s="1"/>
  <c r="AI35" i="46" s="1"/>
  <c r="AJ35" i="46" s="1"/>
  <c r="AK35" i="46" s="1"/>
  <c r="H35" i="46"/>
  <c r="G35" i="46"/>
  <c r="G33" i="46"/>
  <c r="H33" i="46" s="1"/>
  <c r="I33" i="46" s="1"/>
  <c r="J33" i="46" s="1"/>
  <c r="K33" i="46" s="1"/>
  <c r="L33" i="46" s="1"/>
  <c r="M33" i="46" s="1"/>
  <c r="N33" i="46" s="1"/>
  <c r="O33" i="46" s="1"/>
  <c r="P33" i="46" s="1"/>
  <c r="Q33" i="46" s="1"/>
  <c r="G31" i="46"/>
  <c r="H31" i="46" s="1"/>
  <c r="I31" i="46" s="1"/>
  <c r="J31" i="46" s="1"/>
  <c r="K31" i="46" s="1"/>
  <c r="L31" i="46" s="1"/>
  <c r="M31" i="46" s="1"/>
  <c r="N31" i="46" s="1"/>
  <c r="O31" i="46" s="1"/>
  <c r="P31" i="46" s="1"/>
  <c r="Q31" i="46" s="1"/>
  <c r="R31" i="46" s="1"/>
  <c r="S31" i="46" s="1"/>
  <c r="T31" i="46" s="1"/>
  <c r="U31" i="46" s="1"/>
  <c r="V31" i="46" s="1"/>
  <c r="W31" i="46" s="1"/>
  <c r="X31" i="46" s="1"/>
  <c r="Y31" i="46" s="1"/>
  <c r="Z31" i="46" s="1"/>
  <c r="AA31" i="46" s="1"/>
  <c r="AB31" i="46" s="1"/>
  <c r="AC31" i="46" s="1"/>
  <c r="AD31" i="46" s="1"/>
  <c r="AE31" i="46" s="1"/>
  <c r="AF31" i="46" s="1"/>
  <c r="AG31" i="46" s="1"/>
  <c r="AH31" i="46" s="1"/>
  <c r="AI31" i="46" s="1"/>
  <c r="AJ31" i="46" s="1"/>
  <c r="AK31" i="46" s="1"/>
  <c r="H29" i="46"/>
  <c r="I29" i="46" s="1"/>
  <c r="J29" i="46" s="1"/>
  <c r="K29" i="46" s="1"/>
  <c r="L29" i="46" s="1"/>
  <c r="M29" i="46" s="1"/>
  <c r="N29" i="46" s="1"/>
  <c r="O29" i="46" s="1"/>
  <c r="P29" i="46" s="1"/>
  <c r="Q29" i="46" s="1"/>
  <c r="R29" i="46" s="1"/>
  <c r="S29" i="46" s="1"/>
  <c r="T29" i="46" s="1"/>
  <c r="U29" i="46" s="1"/>
  <c r="V29" i="46" s="1"/>
  <c r="G29" i="46"/>
  <c r="G27" i="46"/>
  <c r="H27" i="46" s="1"/>
  <c r="I27" i="46" s="1"/>
  <c r="J27" i="46" s="1"/>
  <c r="K27" i="46" s="1"/>
  <c r="L27" i="46" s="1"/>
  <c r="M27" i="46" s="1"/>
  <c r="N27" i="46" s="1"/>
  <c r="O27" i="46" s="1"/>
  <c r="P27" i="46" s="1"/>
  <c r="Q27" i="46" s="1"/>
  <c r="R27" i="46" s="1"/>
  <c r="S27" i="46" s="1"/>
  <c r="T27" i="46" s="1"/>
  <c r="H25" i="46"/>
  <c r="I25" i="46" s="1"/>
  <c r="J25" i="46" s="1"/>
  <c r="K25" i="46" s="1"/>
  <c r="L25" i="46" s="1"/>
  <c r="M25" i="46" s="1"/>
  <c r="N25" i="46" s="1"/>
  <c r="O25" i="46" s="1"/>
  <c r="P25" i="46" s="1"/>
  <c r="Q25" i="46" s="1"/>
  <c r="G25" i="46"/>
  <c r="G23" i="46"/>
  <c r="H23" i="46" s="1"/>
  <c r="I23" i="46" s="1"/>
  <c r="J23" i="46" s="1"/>
  <c r="K23" i="46" s="1"/>
  <c r="L23" i="46" s="1"/>
  <c r="M23" i="46" s="1"/>
  <c r="N23" i="46" s="1"/>
  <c r="O23" i="46" s="1"/>
  <c r="P23" i="46" s="1"/>
  <c r="Q23" i="46" s="1"/>
  <c r="G21" i="46"/>
  <c r="H21" i="46" s="1"/>
  <c r="I21" i="46" s="1"/>
  <c r="J21" i="46" s="1"/>
  <c r="K21" i="46" s="1"/>
  <c r="L21" i="46" s="1"/>
  <c r="M21" i="46" s="1"/>
  <c r="N21" i="46" s="1"/>
  <c r="O21" i="46" s="1"/>
  <c r="P21" i="46" s="1"/>
  <c r="Q21" i="46" s="1"/>
  <c r="R21" i="46" s="1"/>
  <c r="S21" i="46" s="1"/>
  <c r="T21" i="46" s="1"/>
  <c r="U21" i="46" s="1"/>
  <c r="V21" i="46" s="1"/>
  <c r="W21" i="46" s="1"/>
  <c r="X21" i="46" s="1"/>
  <c r="Y21" i="46" s="1"/>
  <c r="Z21" i="46" s="1"/>
  <c r="AA21" i="46" s="1"/>
  <c r="AB21" i="46" s="1"/>
  <c r="AC21" i="46" s="1"/>
  <c r="AD21" i="46" s="1"/>
  <c r="AE21" i="46" s="1"/>
  <c r="AF21" i="46" s="1"/>
  <c r="AG21" i="46" s="1"/>
  <c r="AH21" i="46" s="1"/>
  <c r="AI21" i="46" s="1"/>
  <c r="AJ21" i="46" s="1"/>
  <c r="AK21" i="46" s="1"/>
  <c r="H19" i="46"/>
  <c r="I19" i="46" s="1"/>
  <c r="J19" i="46" s="1"/>
  <c r="K19" i="46" s="1"/>
  <c r="L19" i="46" s="1"/>
  <c r="M19" i="46" s="1"/>
  <c r="N19" i="46" s="1"/>
  <c r="O19" i="46" s="1"/>
  <c r="P19" i="46" s="1"/>
  <c r="Q19" i="46" s="1"/>
  <c r="R19" i="46" s="1"/>
  <c r="S19" i="46" s="1"/>
  <c r="T19" i="46" s="1"/>
  <c r="U19" i="46" s="1"/>
  <c r="V19" i="46" s="1"/>
  <c r="W19" i="46" s="1"/>
  <c r="X19" i="46" s="1"/>
  <c r="Y19" i="46" s="1"/>
  <c r="Z19" i="46" s="1"/>
  <c r="AA19" i="46" s="1"/>
  <c r="AB19" i="46" s="1"/>
  <c r="AC19" i="46" s="1"/>
  <c r="AD19" i="46" s="1"/>
  <c r="AE19" i="46" s="1"/>
  <c r="AF19" i="46" s="1"/>
  <c r="AG19" i="46" s="1"/>
  <c r="AH19" i="46" s="1"/>
  <c r="AI19" i="46" s="1"/>
  <c r="AJ19" i="46" s="1"/>
  <c r="AK19" i="46" s="1"/>
  <c r="G19" i="46"/>
  <c r="G17" i="46"/>
  <c r="H17" i="46" s="1"/>
  <c r="I17" i="46" s="1"/>
  <c r="J17" i="46" s="1"/>
  <c r="K17" i="46" s="1"/>
  <c r="L17" i="46" s="1"/>
  <c r="M17" i="46" s="1"/>
  <c r="N17" i="46" s="1"/>
  <c r="O17" i="46" s="1"/>
  <c r="P17" i="46" s="1"/>
  <c r="Q17" i="46" s="1"/>
  <c r="R17" i="46" s="1"/>
  <c r="S17" i="46" s="1"/>
  <c r="T17" i="46" s="1"/>
  <c r="U17" i="46" s="1"/>
  <c r="V17" i="46" s="1"/>
  <c r="G15" i="46"/>
  <c r="H15" i="46" s="1"/>
  <c r="I15" i="46" s="1"/>
  <c r="J15" i="46" s="1"/>
  <c r="K15" i="46" s="1"/>
  <c r="L15" i="46" s="1"/>
  <c r="M15" i="46" s="1"/>
  <c r="N15" i="46" s="1"/>
  <c r="O15" i="46" s="1"/>
  <c r="P15" i="46" s="1"/>
  <c r="Q15" i="46" s="1"/>
  <c r="R15" i="46" s="1"/>
  <c r="S15" i="46" s="1"/>
  <c r="T15" i="46" s="1"/>
  <c r="U15" i="46" s="1"/>
  <c r="V15" i="46" s="1"/>
  <c r="W15" i="46" s="1"/>
  <c r="X15" i="46" s="1"/>
  <c r="Y15" i="46" s="1"/>
  <c r="Z15" i="46" s="1"/>
  <c r="AA15" i="46" s="1"/>
  <c r="AB15" i="46" s="1"/>
  <c r="G13" i="46"/>
  <c r="H13" i="46" s="1"/>
  <c r="I13" i="46" s="1"/>
  <c r="J13" i="46" s="1"/>
  <c r="K13" i="46" s="1"/>
  <c r="L13" i="46" s="1"/>
  <c r="M13" i="46" s="1"/>
  <c r="N13" i="46" s="1"/>
  <c r="O13" i="46" s="1"/>
  <c r="P13" i="46" s="1"/>
  <c r="Q13" i="46" s="1"/>
  <c r="R13" i="46" s="1"/>
  <c r="S13" i="46" s="1"/>
  <c r="T13" i="46" s="1"/>
  <c r="U13" i="46" s="1"/>
  <c r="V13" i="46" s="1"/>
  <c r="W13" i="46" s="1"/>
  <c r="X13" i="46" s="1"/>
  <c r="Y13" i="46" s="1"/>
  <c r="Z13" i="46" s="1"/>
  <c r="AA13" i="46" s="1"/>
  <c r="AB13" i="46" s="1"/>
  <c r="AC13" i="46" s="1"/>
  <c r="H11" i="46"/>
  <c r="I11" i="46" s="1"/>
  <c r="J11" i="46" s="1"/>
  <c r="K11" i="46" s="1"/>
  <c r="L11" i="46" s="1"/>
  <c r="M11" i="46" s="1"/>
  <c r="N11" i="46" s="1"/>
  <c r="O11" i="46" s="1"/>
  <c r="P11" i="46" s="1"/>
  <c r="Q11" i="46" s="1"/>
  <c r="R11" i="46" s="1"/>
  <c r="S11" i="46" s="1"/>
  <c r="T11" i="46" s="1"/>
  <c r="U11" i="46" s="1"/>
  <c r="V11" i="46" s="1"/>
  <c r="W11" i="46" s="1"/>
  <c r="X11" i="46" s="1"/>
  <c r="Y11" i="46" s="1"/>
  <c r="Z11" i="46" s="1"/>
  <c r="AA11" i="46" s="1"/>
  <c r="AB11" i="46" s="1"/>
  <c r="AC11" i="46" s="1"/>
  <c r="AD11" i="46" s="1"/>
  <c r="AE11" i="46" s="1"/>
  <c r="AF11" i="46" s="1"/>
  <c r="AG11" i="46" s="1"/>
  <c r="AH11" i="46" s="1"/>
  <c r="AI11" i="46" s="1"/>
  <c r="AJ11" i="46" s="1"/>
  <c r="AK11" i="46" s="1"/>
  <c r="G11" i="46"/>
  <c r="G9" i="46"/>
  <c r="H9" i="46" s="1"/>
  <c r="I9" i="46" s="1"/>
  <c r="J9" i="46" s="1"/>
  <c r="K9" i="46" s="1"/>
  <c r="L9" i="46" s="1"/>
  <c r="M9" i="46" s="1"/>
  <c r="N9" i="46" s="1"/>
  <c r="O9" i="46" s="1"/>
  <c r="P9" i="46" s="1"/>
  <c r="Q9" i="46" s="1"/>
  <c r="R9" i="46" s="1"/>
  <c r="S9" i="46" s="1"/>
  <c r="T9" i="46" s="1"/>
  <c r="U9" i="46" s="1"/>
  <c r="V9" i="46" s="1"/>
  <c r="W9" i="46" s="1"/>
  <c r="X9" i="46" s="1"/>
  <c r="Y9" i="46" s="1"/>
  <c r="Z9" i="46" s="1"/>
  <c r="AA9" i="46" s="1"/>
  <c r="AM67" i="49" l="1"/>
  <c r="AP67" i="49" s="1"/>
  <c r="AO67" i="49"/>
  <c r="R14" i="49"/>
  <c r="R176" i="49" s="1"/>
  <c r="S176" i="49" s="1"/>
  <c r="T176" i="49" s="1"/>
  <c r="O150" i="49"/>
  <c r="P289" i="49" s="1"/>
  <c r="P290" i="49" s="1"/>
  <c r="Q289" i="49" s="1"/>
  <c r="O280" i="49"/>
  <c r="P279" i="49" s="1"/>
  <c r="O140" i="49"/>
  <c r="P139" i="49" s="1"/>
  <c r="AL228" i="49"/>
  <c r="AO228" i="49" s="1"/>
  <c r="I238" i="49"/>
  <c r="J237" i="49" s="1"/>
  <c r="P148" i="49"/>
  <c r="Q148" i="49" s="1"/>
  <c r="R148" i="49" s="1"/>
  <c r="S148" i="49" s="1"/>
  <c r="T148" i="49" s="1"/>
  <c r="U148" i="49" s="1"/>
  <c r="V148" i="49" s="1"/>
  <c r="W148" i="49" s="1"/>
  <c r="X148" i="49" s="1"/>
  <c r="Y148" i="49" s="1"/>
  <c r="Z148" i="49" s="1"/>
  <c r="AA148" i="49" s="1"/>
  <c r="AB148" i="49" s="1"/>
  <c r="AC148" i="49" s="1"/>
  <c r="AD148" i="49" s="1"/>
  <c r="AE148" i="49" s="1"/>
  <c r="AF148" i="49" s="1"/>
  <c r="AG148" i="49" s="1"/>
  <c r="AH148" i="49" s="1"/>
  <c r="AI148" i="49" s="1"/>
  <c r="AJ147" i="49" s="1"/>
  <c r="AJ148" i="49" s="1"/>
  <c r="AK148" i="49" s="1"/>
  <c r="AL49" i="49"/>
  <c r="AO49" i="49" s="1"/>
  <c r="X175" i="49"/>
  <c r="AO223" i="49"/>
  <c r="P278" i="49"/>
  <c r="P276" i="49"/>
  <c r="Q275" i="49" s="1"/>
  <c r="O281" i="49"/>
  <c r="O282" i="49" s="1"/>
  <c r="P282" i="49" s="1"/>
  <c r="Q282" i="49" s="1"/>
  <c r="R282" i="49" s="1"/>
  <c r="S282" i="49" s="1"/>
  <c r="T282" i="49" s="1"/>
  <c r="U282" i="49" s="1"/>
  <c r="V282" i="49" s="1"/>
  <c r="W282" i="49" s="1"/>
  <c r="X282" i="49" s="1"/>
  <c r="Y282" i="49" s="1"/>
  <c r="Z282" i="49" s="1"/>
  <c r="AA282" i="49" s="1"/>
  <c r="AB282" i="49" s="1"/>
  <c r="AC282" i="49" s="1"/>
  <c r="AD282" i="49" s="1"/>
  <c r="AE282" i="49" s="1"/>
  <c r="AF282" i="49" s="1"/>
  <c r="AG282" i="49" s="1"/>
  <c r="AH282" i="49" s="1"/>
  <c r="O283" i="49"/>
  <c r="O284" i="49" s="1"/>
  <c r="P283" i="49" s="1"/>
  <c r="N269" i="49"/>
  <c r="N270" i="49" s="1"/>
  <c r="O270" i="49" s="1"/>
  <c r="P270" i="49" s="1"/>
  <c r="Q270" i="49" s="1"/>
  <c r="R270" i="49" s="1"/>
  <c r="S270" i="49" s="1"/>
  <c r="T270" i="49" s="1"/>
  <c r="U270" i="49" s="1"/>
  <c r="V270" i="49" s="1"/>
  <c r="W270" i="49" s="1"/>
  <c r="X270" i="49" s="1"/>
  <c r="Y270" i="49" s="1"/>
  <c r="Z270" i="49" s="1"/>
  <c r="AA270" i="49" s="1"/>
  <c r="AB270" i="49" s="1"/>
  <c r="AC270" i="49" s="1"/>
  <c r="AD270" i="49" s="1"/>
  <c r="AE270" i="49" s="1"/>
  <c r="AF270" i="49" s="1"/>
  <c r="AG270" i="49" s="1"/>
  <c r="AH270" i="49" s="1"/>
  <c r="AM63" i="49"/>
  <c r="AP63" i="49" s="1"/>
  <c r="AO63" i="49"/>
  <c r="J224" i="49"/>
  <c r="K224" i="49" s="1"/>
  <c r="L224" i="49" s="1"/>
  <c r="M224" i="49" s="1"/>
  <c r="N224" i="49" s="1"/>
  <c r="O224" i="49" s="1"/>
  <c r="P224" i="49" s="1"/>
  <c r="Q224" i="49" s="1"/>
  <c r="R224" i="49" s="1"/>
  <c r="S224" i="49" s="1"/>
  <c r="T224" i="49" s="1"/>
  <c r="U224" i="49" s="1"/>
  <c r="V224" i="49" s="1"/>
  <c r="W224" i="49" s="1"/>
  <c r="X224" i="49" s="1"/>
  <c r="Y224" i="49" s="1"/>
  <c r="Z224" i="49" s="1"/>
  <c r="AA224" i="49" s="1"/>
  <c r="AB224" i="49" s="1"/>
  <c r="AC224" i="49" s="1"/>
  <c r="AD224" i="49" s="1"/>
  <c r="AE224" i="49" s="1"/>
  <c r="AF224" i="49" s="1"/>
  <c r="AG224" i="49" s="1"/>
  <c r="AH224" i="49" s="1"/>
  <c r="AI224" i="49" s="1"/>
  <c r="AJ224" i="49" s="1"/>
  <c r="AK224" i="49" s="1"/>
  <c r="I240" i="49"/>
  <c r="J240" i="49" s="1"/>
  <c r="AB175" i="49"/>
  <c r="Q180" i="49"/>
  <c r="O288" i="49"/>
  <c r="P287" i="49" s="1"/>
  <c r="J187" i="49"/>
  <c r="J188" i="49" s="1"/>
  <c r="K188" i="49" s="1"/>
  <c r="L188" i="49" s="1"/>
  <c r="M188" i="49" s="1"/>
  <c r="J185" i="49"/>
  <c r="J186" i="49" s="1"/>
  <c r="K186" i="49" s="1"/>
  <c r="L186" i="49" s="1"/>
  <c r="M186" i="49" s="1"/>
  <c r="J183" i="49"/>
  <c r="J184" i="49" s="1"/>
  <c r="K184" i="49" s="1"/>
  <c r="L184" i="49" s="1"/>
  <c r="J181" i="49"/>
  <c r="J182" i="49" s="1"/>
  <c r="I32" i="49"/>
  <c r="I34" i="49"/>
  <c r="I198" i="49"/>
  <c r="I207" i="49"/>
  <c r="I210" i="49"/>
  <c r="H196" i="49"/>
  <c r="I195" i="49" s="1"/>
  <c r="I315" i="49" s="1"/>
  <c r="M285" i="49"/>
  <c r="M286" i="49" s="1"/>
  <c r="M146" i="49"/>
  <c r="O177" i="49"/>
  <c r="O178" i="49" s="1"/>
  <c r="O17" i="49"/>
  <c r="H206" i="49"/>
  <c r="H316" i="49"/>
  <c r="H208" i="49"/>
  <c r="W149" i="46"/>
  <c r="W150" i="46" s="1"/>
  <c r="X150" i="46" s="1"/>
  <c r="Y150" i="46" s="1"/>
  <c r="Z150" i="46" s="1"/>
  <c r="AA150" i="46" s="1"/>
  <c r="AB150" i="46" s="1"/>
  <c r="AC150" i="46" s="1"/>
  <c r="AD150" i="46" s="1"/>
  <c r="AE150" i="46" s="1"/>
  <c r="AF150" i="46" s="1"/>
  <c r="AG150" i="46" s="1"/>
  <c r="AH150" i="46" s="1"/>
  <c r="AI150" i="46" s="1"/>
  <c r="AJ150" i="46" s="1"/>
  <c r="AK150" i="46" s="1"/>
  <c r="W139" i="46"/>
  <c r="W140" i="46" s="1"/>
  <c r="X140" i="46" s="1"/>
  <c r="Y140" i="46" s="1"/>
  <c r="Z140" i="46" s="1"/>
  <c r="AA140" i="46" s="1"/>
  <c r="AB140" i="46" s="1"/>
  <c r="AC140" i="46" s="1"/>
  <c r="AD140" i="46" s="1"/>
  <c r="AE140" i="46" s="1"/>
  <c r="AF140" i="46" s="1"/>
  <c r="AG140" i="46" s="1"/>
  <c r="AH140" i="46" s="1"/>
  <c r="AI140" i="46" s="1"/>
  <c r="AJ140" i="46" s="1"/>
  <c r="AK140" i="46" s="1"/>
  <c r="AM263" i="49"/>
  <c r="AP263" i="49" s="1"/>
  <c r="AO263" i="49"/>
  <c r="AM117" i="49"/>
  <c r="AP117" i="49" s="1"/>
  <c r="AO117" i="49"/>
  <c r="AK264" i="49"/>
  <c r="I213" i="49"/>
  <c r="J52" i="49"/>
  <c r="I211" i="49"/>
  <c r="I212" i="49" s="1"/>
  <c r="I214" i="49"/>
  <c r="AO123" i="49"/>
  <c r="AM123" i="49"/>
  <c r="AP123" i="49" s="1"/>
  <c r="AK258" i="49"/>
  <c r="AL257" i="49" s="1"/>
  <c r="AD12" i="46"/>
  <c r="AD13" i="46" s="1"/>
  <c r="AE13" i="46" s="1"/>
  <c r="AF13" i="46" s="1"/>
  <c r="AG13" i="46" s="1"/>
  <c r="AH13" i="46" s="1"/>
  <c r="W28" i="46"/>
  <c r="AB8" i="46"/>
  <c r="AB9" i="46" s="1"/>
  <c r="AC9" i="46" s="1"/>
  <c r="AD9" i="46" s="1"/>
  <c r="AE9" i="46" s="1"/>
  <c r="AF9" i="46" s="1"/>
  <c r="AG9" i="46" s="1"/>
  <c r="AH9" i="46" s="1"/>
  <c r="AC14" i="46"/>
  <c r="AC15" i="46" s="1"/>
  <c r="AD15" i="46" s="1"/>
  <c r="AE15" i="46" s="1"/>
  <c r="AF15" i="46" s="1"/>
  <c r="AG15" i="46" s="1"/>
  <c r="AH15" i="46" s="1"/>
  <c r="AI15" i="46" s="1"/>
  <c r="AJ15" i="46" s="1"/>
  <c r="AK15" i="46" s="1"/>
  <c r="R24" i="46"/>
  <c r="R58" i="46" s="1"/>
  <c r="S58" i="46" s="1"/>
  <c r="T58" i="46" s="1"/>
  <c r="V59" i="46"/>
  <c r="V60" i="46" s="1"/>
  <c r="W60" i="46" s="1"/>
  <c r="X60" i="46" s="1"/>
  <c r="Y60" i="46" s="1"/>
  <c r="Z60" i="46" s="1"/>
  <c r="AA60" i="46" s="1"/>
  <c r="AB60" i="46" s="1"/>
  <c r="AC60" i="46" s="1"/>
  <c r="AD60" i="46" s="1"/>
  <c r="AE60" i="46" s="1"/>
  <c r="AF60" i="46" s="1"/>
  <c r="AG60" i="46" s="1"/>
  <c r="AH60" i="46" s="1"/>
  <c r="AI60" i="46" s="1"/>
  <c r="AJ60" i="46" s="1"/>
  <c r="AK60" i="46" s="1"/>
  <c r="W17" i="46"/>
  <c r="X17" i="46" s="1"/>
  <c r="R22" i="46"/>
  <c r="R23" i="46" s="1"/>
  <c r="S23" i="46" s="1"/>
  <c r="T23" i="46" s="1"/>
  <c r="U23" i="46" s="1"/>
  <c r="V23" i="46" s="1"/>
  <c r="W23" i="46" s="1"/>
  <c r="X23" i="46" s="1"/>
  <c r="Y23" i="46" s="1"/>
  <c r="Z23" i="46" s="1"/>
  <c r="AA23" i="46" s="1"/>
  <c r="AB23" i="46" s="1"/>
  <c r="AC23" i="46" s="1"/>
  <c r="AD23" i="46" s="1"/>
  <c r="AE23" i="46" s="1"/>
  <c r="AF23" i="46" s="1"/>
  <c r="AG23" i="46" s="1"/>
  <c r="AH23" i="46" s="1"/>
  <c r="AI23" i="46" s="1"/>
  <c r="AJ23" i="46" s="1"/>
  <c r="AK23" i="46" s="1"/>
  <c r="U26" i="46"/>
  <c r="U27" i="46"/>
  <c r="V27" i="46" s="1"/>
  <c r="W27" i="46" s="1"/>
  <c r="X27" i="46" s="1"/>
  <c r="Y27" i="46" s="1"/>
  <c r="Z27" i="46" s="1"/>
  <c r="AA27" i="46" s="1"/>
  <c r="AB27" i="46" s="1"/>
  <c r="AC27" i="46" s="1"/>
  <c r="AD27" i="46" s="1"/>
  <c r="AE27" i="46" s="1"/>
  <c r="AF27" i="46" s="1"/>
  <c r="AG27" i="46" s="1"/>
  <c r="AH27" i="46" s="1"/>
  <c r="AI27" i="46" s="1"/>
  <c r="AJ27" i="46" s="1"/>
  <c r="AK27" i="46" s="1"/>
  <c r="R32" i="46"/>
  <c r="R33" i="46" s="1"/>
  <c r="S33" i="46" s="1"/>
  <c r="T33" i="46" s="1"/>
  <c r="U33" i="46" s="1"/>
  <c r="V33" i="46" s="1"/>
  <c r="W33" i="46" s="1"/>
  <c r="X33" i="46" s="1"/>
  <c r="Y33" i="46" s="1"/>
  <c r="Z33" i="46" s="1"/>
  <c r="AA33" i="46" s="1"/>
  <c r="AB33" i="46" s="1"/>
  <c r="AC33" i="46" s="1"/>
  <c r="AD33" i="46" s="1"/>
  <c r="AE33" i="46" s="1"/>
  <c r="AF33" i="46" s="1"/>
  <c r="AG33" i="46" s="1"/>
  <c r="AH33" i="46" s="1"/>
  <c r="AI33" i="46" s="1"/>
  <c r="AJ33" i="46" s="1"/>
  <c r="AK33" i="46" s="1"/>
  <c r="O99" i="46"/>
  <c r="O100" i="46" s="1"/>
  <c r="P100" i="46" s="1"/>
  <c r="Q100" i="46" s="1"/>
  <c r="R100" i="46" s="1"/>
  <c r="S100" i="46" s="1"/>
  <c r="T100" i="46" s="1"/>
  <c r="U100" i="46" s="1"/>
  <c r="V100" i="46" s="1"/>
  <c r="W100" i="46" s="1"/>
  <c r="X100" i="46" s="1"/>
  <c r="Y100" i="46" s="1"/>
  <c r="Z100" i="46" s="1"/>
  <c r="AA100" i="46" s="1"/>
  <c r="AB100" i="46" s="1"/>
  <c r="AC100" i="46" s="1"/>
  <c r="AD100" i="46" s="1"/>
  <c r="AE100" i="46" s="1"/>
  <c r="AF100" i="46" s="1"/>
  <c r="AG100" i="46" s="1"/>
  <c r="AH100" i="46" s="1"/>
  <c r="AI100" i="46" s="1"/>
  <c r="AJ100" i="46" s="1"/>
  <c r="AK100" i="46" s="1"/>
  <c r="K98" i="46"/>
  <c r="L98" i="46" s="1"/>
  <c r="M98" i="46" s="1"/>
  <c r="N101" i="46"/>
  <c r="N102" i="46" s="1"/>
  <c r="O102" i="46" s="1"/>
  <c r="P102" i="46" s="1"/>
  <c r="Q102" i="46" s="1"/>
  <c r="R102" i="46" s="1"/>
  <c r="S102" i="46" s="1"/>
  <c r="T102" i="46" s="1"/>
  <c r="U102" i="46" s="1"/>
  <c r="V102" i="46" s="1"/>
  <c r="W102" i="46" s="1"/>
  <c r="X102" i="46" s="1"/>
  <c r="Y102" i="46" s="1"/>
  <c r="Z102" i="46" s="1"/>
  <c r="AA102" i="46" s="1"/>
  <c r="AB102" i="46" s="1"/>
  <c r="AC102" i="46" s="1"/>
  <c r="AD102" i="46" s="1"/>
  <c r="AE102" i="46" s="1"/>
  <c r="AF102" i="46" s="1"/>
  <c r="AG102" i="46" s="1"/>
  <c r="AH102" i="46" s="1"/>
  <c r="AI102" i="46" s="1"/>
  <c r="AJ102" i="46" s="1"/>
  <c r="AK102" i="46" s="1"/>
  <c r="W134" i="46"/>
  <c r="X134" i="46" s="1"/>
  <c r="Y134" i="46" s="1"/>
  <c r="Z134" i="46" s="1"/>
  <c r="AA134" i="46" s="1"/>
  <c r="AB134" i="46" s="1"/>
  <c r="AC134" i="46" s="1"/>
  <c r="AD134" i="46" s="1"/>
  <c r="AE134" i="46" s="1"/>
  <c r="AF134" i="46" s="1"/>
  <c r="AG134" i="46" s="1"/>
  <c r="AH134" i="46" s="1"/>
  <c r="AI134" i="46" s="1"/>
  <c r="AJ134" i="46" s="1"/>
  <c r="AK134" i="46" s="1"/>
  <c r="J96" i="46"/>
  <c r="K96" i="46" s="1"/>
  <c r="L96" i="46" s="1"/>
  <c r="M96" i="46" s="1"/>
  <c r="N96" i="46" s="1"/>
  <c r="O96" i="46" s="1"/>
  <c r="W146" i="46"/>
  <c r="X146" i="46" s="1"/>
  <c r="Y146" i="46" s="1"/>
  <c r="Z146" i="46" s="1"/>
  <c r="AA146" i="46" s="1"/>
  <c r="AB146" i="46" s="1"/>
  <c r="AC146" i="46" s="1"/>
  <c r="AD146" i="46" s="1"/>
  <c r="AE146" i="46" s="1"/>
  <c r="AF146" i="46" s="1"/>
  <c r="AG146" i="46" s="1"/>
  <c r="AH146" i="46" s="1"/>
  <c r="AI146" i="46" s="1"/>
  <c r="AJ146" i="46" s="1"/>
  <c r="AK146" i="46" s="1"/>
  <c r="P280" i="49" l="1"/>
  <c r="Q280" i="49" s="1"/>
  <c r="R280" i="49" s="1"/>
  <c r="S280" i="49" s="1"/>
  <c r="T280" i="49" s="1"/>
  <c r="U280" i="49" s="1"/>
  <c r="V280" i="49" s="1"/>
  <c r="W280" i="49" s="1"/>
  <c r="X280" i="49" s="1"/>
  <c r="Y280" i="49" s="1"/>
  <c r="Z280" i="49" s="1"/>
  <c r="AA280" i="49" s="1"/>
  <c r="AB280" i="49" s="1"/>
  <c r="AC280" i="49" s="1"/>
  <c r="AD280" i="49" s="1"/>
  <c r="AE280" i="49" s="1"/>
  <c r="AF280" i="49" s="1"/>
  <c r="AG280" i="49" s="1"/>
  <c r="AH280" i="49" s="1"/>
  <c r="K239" i="49"/>
  <c r="K240" i="49" s="1"/>
  <c r="L239" i="49" s="1"/>
  <c r="Q277" i="49"/>
  <c r="Q278" i="49" s="1"/>
  <c r="R277" i="49" s="1"/>
  <c r="R15" i="49"/>
  <c r="S15" i="49" s="1"/>
  <c r="T15" i="49" s="1"/>
  <c r="U14" i="49" s="1"/>
  <c r="U175" i="49" s="1"/>
  <c r="U176" i="49" s="1"/>
  <c r="V176" i="49" s="1"/>
  <c r="W176" i="49" s="1"/>
  <c r="X176" i="49" s="1"/>
  <c r="I220" i="49"/>
  <c r="J219" i="49" s="1"/>
  <c r="J315" i="49" s="1"/>
  <c r="I60" i="49"/>
  <c r="V175" i="49"/>
  <c r="I98" i="49"/>
  <c r="AI287" i="49"/>
  <c r="N271" i="49"/>
  <c r="N272" i="49" s="1"/>
  <c r="O272" i="49" s="1"/>
  <c r="P272" i="49" s="1"/>
  <c r="Q272" i="49" s="1"/>
  <c r="R272" i="49" s="1"/>
  <c r="S272" i="49" s="1"/>
  <c r="T272" i="49" s="1"/>
  <c r="U272" i="49" s="1"/>
  <c r="V272" i="49" s="1"/>
  <c r="W272" i="49" s="1"/>
  <c r="X272" i="49" s="1"/>
  <c r="Y272" i="49" s="1"/>
  <c r="Z272" i="49" s="1"/>
  <c r="AA272" i="49" s="1"/>
  <c r="AB272" i="49" s="1"/>
  <c r="AC272" i="49" s="1"/>
  <c r="AD272" i="49" s="1"/>
  <c r="AE272" i="49" s="1"/>
  <c r="AF272" i="49" s="1"/>
  <c r="AG272" i="49" s="1"/>
  <c r="AH272" i="49" s="1"/>
  <c r="J209" i="49"/>
  <c r="AL209" i="49" s="1"/>
  <c r="AM209" i="49" s="1"/>
  <c r="AP209" i="49" s="1"/>
  <c r="J50" i="49"/>
  <c r="J211" i="49" s="1"/>
  <c r="J212" i="49" s="1"/>
  <c r="AM49" i="49"/>
  <c r="AP49" i="49" s="1"/>
  <c r="I208" i="49"/>
  <c r="P140" i="49"/>
  <c r="Q140" i="49" s="1"/>
  <c r="R140" i="49" s="1"/>
  <c r="S140" i="49" s="1"/>
  <c r="T140" i="49" s="1"/>
  <c r="U140" i="49" s="1"/>
  <c r="V140" i="49" s="1"/>
  <c r="W140" i="49" s="1"/>
  <c r="X140" i="49" s="1"/>
  <c r="Y140" i="49" s="1"/>
  <c r="Z140" i="49" s="1"/>
  <c r="AA140" i="49" s="1"/>
  <c r="AB140" i="49" s="1"/>
  <c r="AC140" i="49" s="1"/>
  <c r="AD140" i="49" s="1"/>
  <c r="AE140" i="49" s="1"/>
  <c r="AF140" i="49" s="1"/>
  <c r="AG140" i="49" s="1"/>
  <c r="AH140" i="49" s="1"/>
  <c r="AI140" i="49" s="1"/>
  <c r="AJ139" i="49" s="1"/>
  <c r="AJ140" i="49" s="1"/>
  <c r="AK140" i="49" s="1"/>
  <c r="P138" i="49"/>
  <c r="Q138" i="49" s="1"/>
  <c r="P136" i="49"/>
  <c r="P150" i="49"/>
  <c r="O142" i="49"/>
  <c r="P142" i="49" s="1"/>
  <c r="Q142" i="49" s="1"/>
  <c r="R142" i="49" s="1"/>
  <c r="S142" i="49" s="1"/>
  <c r="T142" i="49" s="1"/>
  <c r="U142" i="49" s="1"/>
  <c r="V142" i="49" s="1"/>
  <c r="W142" i="49" s="1"/>
  <c r="O144" i="49"/>
  <c r="N130" i="49"/>
  <c r="O130" i="49" s="1"/>
  <c r="P130" i="49" s="1"/>
  <c r="Q130" i="49" s="1"/>
  <c r="R130" i="49" s="1"/>
  <c r="S130" i="49" s="1"/>
  <c r="T130" i="49" s="1"/>
  <c r="U130" i="49" s="1"/>
  <c r="V130" i="49" s="1"/>
  <c r="W130" i="49" s="1"/>
  <c r="I100" i="49"/>
  <c r="J100" i="49" s="1"/>
  <c r="K100" i="49" s="1"/>
  <c r="I194" i="49"/>
  <c r="J194" i="49" s="1"/>
  <c r="K194" i="49" s="1"/>
  <c r="L194" i="49" s="1"/>
  <c r="M194" i="49" s="1"/>
  <c r="N194" i="49" s="1"/>
  <c r="O194" i="49" s="1"/>
  <c r="P194" i="49" s="1"/>
  <c r="Q194" i="49" s="1"/>
  <c r="R194" i="49" s="1"/>
  <c r="S194" i="49" s="1"/>
  <c r="T194" i="49" s="1"/>
  <c r="U194" i="49" s="1"/>
  <c r="V194" i="49" s="1"/>
  <c r="W194" i="49" s="1"/>
  <c r="X194" i="49" s="1"/>
  <c r="Y194" i="49" s="1"/>
  <c r="Z194" i="49" s="1"/>
  <c r="AA194" i="49" s="1"/>
  <c r="AB194" i="49" s="1"/>
  <c r="AC194" i="49" s="1"/>
  <c r="AD194" i="49" s="1"/>
  <c r="AE194" i="49" s="1"/>
  <c r="AF194" i="49" s="1"/>
  <c r="AG194" i="49" s="1"/>
  <c r="AH194" i="49" s="1"/>
  <c r="AI194" i="49" s="1"/>
  <c r="AJ194" i="49" s="1"/>
  <c r="AK194" i="49" s="1"/>
  <c r="I241" i="49"/>
  <c r="I242" i="49" s="1"/>
  <c r="J242" i="49" s="1"/>
  <c r="K242" i="49" s="1"/>
  <c r="L242" i="49" s="1"/>
  <c r="I102" i="49"/>
  <c r="J102" i="49" s="1"/>
  <c r="K102" i="49" s="1"/>
  <c r="L102" i="49" s="1"/>
  <c r="P190" i="49"/>
  <c r="Q189" i="49" s="1"/>
  <c r="Q19" i="49"/>
  <c r="P29" i="49"/>
  <c r="Q28" i="49" s="1"/>
  <c r="N132" i="49"/>
  <c r="O132" i="49" s="1"/>
  <c r="P132" i="49" s="1"/>
  <c r="Q132" i="49" s="1"/>
  <c r="R132" i="49" s="1"/>
  <c r="S132" i="49" s="1"/>
  <c r="T132" i="49" s="1"/>
  <c r="U132" i="49" s="1"/>
  <c r="V132" i="49" s="1"/>
  <c r="W132" i="49" s="1"/>
  <c r="J27" i="49"/>
  <c r="K27" i="49" s="1"/>
  <c r="L27" i="49" s="1"/>
  <c r="M27" i="49" s="1"/>
  <c r="J25" i="49"/>
  <c r="K25" i="49" s="1"/>
  <c r="L25" i="49" s="1"/>
  <c r="M25" i="49" s="1"/>
  <c r="J23" i="49"/>
  <c r="K23" i="49" s="1"/>
  <c r="L23" i="49" s="1"/>
  <c r="J21" i="49"/>
  <c r="I33" i="49"/>
  <c r="J33" i="49" s="1"/>
  <c r="K33" i="49" s="1"/>
  <c r="L33" i="49" s="1"/>
  <c r="M33" i="49" s="1"/>
  <c r="N33" i="49" s="1"/>
  <c r="O33" i="49" s="1"/>
  <c r="P33" i="49" s="1"/>
  <c r="Q33" i="49" s="1"/>
  <c r="R33" i="49" s="1"/>
  <c r="S33" i="49" s="1"/>
  <c r="T33" i="49" s="1"/>
  <c r="U33" i="49" s="1"/>
  <c r="V33" i="49" s="1"/>
  <c r="W33" i="49" s="1"/>
  <c r="X33" i="49" s="1"/>
  <c r="Y33" i="49" s="1"/>
  <c r="Z33" i="49" s="1"/>
  <c r="AA33" i="49" s="1"/>
  <c r="AB33" i="49" s="1"/>
  <c r="AC33" i="49" s="1"/>
  <c r="AD33" i="49" s="1"/>
  <c r="AE33" i="49" s="1"/>
  <c r="AF33" i="49" s="1"/>
  <c r="AG33" i="49" s="1"/>
  <c r="AH33" i="49" s="1"/>
  <c r="AI33" i="49" s="1"/>
  <c r="AJ33" i="49" s="1"/>
  <c r="AK33" i="49" s="1"/>
  <c r="AL195" i="49"/>
  <c r="AM195" i="49" s="1"/>
  <c r="AP195" i="49" s="1"/>
  <c r="AL34" i="49"/>
  <c r="I196" i="49"/>
  <c r="J196" i="49" s="1"/>
  <c r="K196" i="49" s="1"/>
  <c r="L196" i="49" s="1"/>
  <c r="M196" i="49" s="1"/>
  <c r="N196" i="49" s="1"/>
  <c r="O196" i="49" s="1"/>
  <c r="P196" i="49" s="1"/>
  <c r="Q196" i="49" s="1"/>
  <c r="R196" i="49" s="1"/>
  <c r="S196" i="49" s="1"/>
  <c r="T196" i="49" s="1"/>
  <c r="U196" i="49" s="1"/>
  <c r="V196" i="49" s="1"/>
  <c r="W196" i="49" s="1"/>
  <c r="X196" i="49" s="1"/>
  <c r="Y196" i="49" s="1"/>
  <c r="Z196" i="49" s="1"/>
  <c r="AA196" i="49" s="1"/>
  <c r="AB196" i="49" s="1"/>
  <c r="AC196" i="49" s="1"/>
  <c r="AD196" i="49" s="1"/>
  <c r="AE196" i="49" s="1"/>
  <c r="AF196" i="49" s="1"/>
  <c r="AG196" i="49" s="1"/>
  <c r="AH196" i="49" s="1"/>
  <c r="AI196" i="49" s="1"/>
  <c r="AJ196" i="49" s="1"/>
  <c r="AK196" i="49" s="1"/>
  <c r="I35" i="49"/>
  <c r="J35" i="49" s="1"/>
  <c r="K35" i="49" s="1"/>
  <c r="L35" i="49" s="1"/>
  <c r="M35" i="49" s="1"/>
  <c r="N35" i="49" s="1"/>
  <c r="O35" i="49" s="1"/>
  <c r="P35" i="49" s="1"/>
  <c r="Q35" i="49" s="1"/>
  <c r="R35" i="49" s="1"/>
  <c r="S35" i="49" s="1"/>
  <c r="T35" i="49" s="1"/>
  <c r="U35" i="49" s="1"/>
  <c r="V35" i="49" s="1"/>
  <c r="W35" i="49" s="1"/>
  <c r="X35" i="49" s="1"/>
  <c r="Y35" i="49" s="1"/>
  <c r="Z35" i="49" s="1"/>
  <c r="AA35" i="49" s="1"/>
  <c r="AB35" i="49" s="1"/>
  <c r="AC35" i="49" s="1"/>
  <c r="AD35" i="49" s="1"/>
  <c r="AE35" i="49" s="1"/>
  <c r="AF35" i="49" s="1"/>
  <c r="AG35" i="49" s="1"/>
  <c r="AH35" i="49" s="1"/>
  <c r="AI35" i="49" s="1"/>
  <c r="AJ35" i="49" s="1"/>
  <c r="AK35" i="49" s="1"/>
  <c r="I37" i="49"/>
  <c r="I205" i="49"/>
  <c r="I314" i="49"/>
  <c r="I45" i="49"/>
  <c r="I47" i="49"/>
  <c r="J46" i="49" s="1"/>
  <c r="N146" i="49"/>
  <c r="W29" i="46"/>
  <c r="X29" i="46" s="1"/>
  <c r="J213" i="49"/>
  <c r="J214" i="49" s="1"/>
  <c r="K52" i="49"/>
  <c r="AO257" i="49"/>
  <c r="AM257" i="49"/>
  <c r="AP257" i="49" s="1"/>
  <c r="K50" i="49"/>
  <c r="AI9" i="46"/>
  <c r="AI13" i="46"/>
  <c r="N97" i="46"/>
  <c r="N98" i="46"/>
  <c r="O98" i="46" s="1"/>
  <c r="P98" i="46" s="1"/>
  <c r="U57" i="46"/>
  <c r="U62" i="46" s="1"/>
  <c r="Y28" i="46"/>
  <c r="Y16" i="46" s="1"/>
  <c r="Y17" i="46" s="1"/>
  <c r="R25" i="46"/>
  <c r="S25" i="46" s="1"/>
  <c r="T25" i="46" s="1"/>
  <c r="U25" i="46" s="1"/>
  <c r="V25" i="46" s="1"/>
  <c r="W25" i="46" s="1"/>
  <c r="X25" i="46" s="1"/>
  <c r="Y25" i="46" s="1"/>
  <c r="Z25" i="46" s="1"/>
  <c r="AA25" i="46" s="1"/>
  <c r="AB25" i="46" s="1"/>
  <c r="AC25" i="46" s="1"/>
  <c r="AD25" i="46" s="1"/>
  <c r="AE25" i="46" s="1"/>
  <c r="AF25" i="46" s="1"/>
  <c r="AG25" i="46" s="1"/>
  <c r="AH25" i="46" s="1"/>
  <c r="AI25" i="46" s="1"/>
  <c r="P95" i="46"/>
  <c r="P96" i="46" s="1"/>
  <c r="Q315" i="49" l="1"/>
  <c r="U15" i="49"/>
  <c r="V15" i="49" s="1"/>
  <c r="W15" i="49" s="1"/>
  <c r="X15" i="49" s="1"/>
  <c r="Y15" i="49" s="1"/>
  <c r="Q149" i="49"/>
  <c r="Q290" i="49" s="1"/>
  <c r="R290" i="49" s="1"/>
  <c r="S290" i="49" s="1"/>
  <c r="T290" i="49" s="1"/>
  <c r="U290" i="49" s="1"/>
  <c r="V290" i="49" s="1"/>
  <c r="W290" i="49" s="1"/>
  <c r="X290" i="49" s="1"/>
  <c r="Y290" i="49" s="1"/>
  <c r="Z290" i="49" s="1"/>
  <c r="AA290" i="49" s="1"/>
  <c r="AB290" i="49" s="1"/>
  <c r="AC290" i="49" s="1"/>
  <c r="AD290" i="49" s="1"/>
  <c r="AE290" i="49" s="1"/>
  <c r="AF290" i="49" s="1"/>
  <c r="AG290" i="49" s="1"/>
  <c r="AH290" i="49" s="1"/>
  <c r="P143" i="49"/>
  <c r="P284" i="49" s="1"/>
  <c r="Q284" i="49" s="1"/>
  <c r="R284" i="49" s="1"/>
  <c r="S284" i="49" s="1"/>
  <c r="T284" i="49" s="1"/>
  <c r="U284" i="49" s="1"/>
  <c r="V284" i="49" s="1"/>
  <c r="W284" i="49" s="1"/>
  <c r="X284" i="49" s="1"/>
  <c r="Y284" i="49" s="1"/>
  <c r="Z284" i="49" s="1"/>
  <c r="AA284" i="49" s="1"/>
  <c r="AB284" i="49" s="1"/>
  <c r="AC284" i="49" s="1"/>
  <c r="AD284" i="49" s="1"/>
  <c r="AE284" i="49" s="1"/>
  <c r="AF284" i="49" s="1"/>
  <c r="AG284" i="49" s="1"/>
  <c r="AH284" i="49" s="1"/>
  <c r="R137" i="49"/>
  <c r="R278" i="49" s="1"/>
  <c r="S278" i="49" s="1"/>
  <c r="T278" i="49" s="1"/>
  <c r="U278" i="49" s="1"/>
  <c r="V278" i="49" s="1"/>
  <c r="W278" i="49" s="1"/>
  <c r="X278" i="49" s="1"/>
  <c r="Y278" i="49" s="1"/>
  <c r="Z278" i="49" s="1"/>
  <c r="AA278" i="49" s="1"/>
  <c r="AB278" i="49" s="1"/>
  <c r="AC278" i="49" s="1"/>
  <c r="AD278" i="49" s="1"/>
  <c r="AE278" i="49" s="1"/>
  <c r="AF278" i="49" s="1"/>
  <c r="AG278" i="49" s="1"/>
  <c r="AH278" i="49" s="1"/>
  <c r="Q135" i="49"/>
  <c r="Q276" i="49" s="1"/>
  <c r="R276" i="49" s="1"/>
  <c r="S276" i="49" s="1"/>
  <c r="T276" i="49" s="1"/>
  <c r="U276" i="49" s="1"/>
  <c r="V276" i="49" s="1"/>
  <c r="W276" i="49" s="1"/>
  <c r="X276" i="49" s="1"/>
  <c r="Y276" i="49" s="1"/>
  <c r="Z276" i="49" s="1"/>
  <c r="AA276" i="49" s="1"/>
  <c r="AB276" i="49" s="1"/>
  <c r="AC276" i="49" s="1"/>
  <c r="AD276" i="49" s="1"/>
  <c r="AE276" i="49" s="1"/>
  <c r="AF276" i="49" s="1"/>
  <c r="AG276" i="49" s="1"/>
  <c r="AH276" i="49" s="1"/>
  <c r="J238" i="49"/>
  <c r="K237" i="49" s="1"/>
  <c r="K315" i="49" s="1"/>
  <c r="J59" i="49"/>
  <c r="J60" i="49"/>
  <c r="K60" i="49" s="1"/>
  <c r="L60" i="49" s="1"/>
  <c r="M60" i="49" s="1"/>
  <c r="N60" i="49" s="1"/>
  <c r="O60" i="49" s="1"/>
  <c r="P60" i="49" s="1"/>
  <c r="Q60" i="49" s="1"/>
  <c r="R60" i="49" s="1"/>
  <c r="S60" i="49" s="1"/>
  <c r="T60" i="49" s="1"/>
  <c r="U60" i="49" s="1"/>
  <c r="V60" i="49" s="1"/>
  <c r="W60" i="49" s="1"/>
  <c r="X60" i="49" s="1"/>
  <c r="Y60" i="49" s="1"/>
  <c r="Z60" i="49" s="1"/>
  <c r="AA60" i="49" s="1"/>
  <c r="AB60" i="49" s="1"/>
  <c r="AC60" i="49" s="1"/>
  <c r="AD60" i="49" s="1"/>
  <c r="AE60" i="49" s="1"/>
  <c r="AF60" i="49" s="1"/>
  <c r="AG60" i="49" s="1"/>
  <c r="AH60" i="49" s="1"/>
  <c r="AI60" i="49" s="1"/>
  <c r="AJ60" i="49" s="1"/>
  <c r="AK60" i="49" s="1"/>
  <c r="Y175" i="49"/>
  <c r="Y176" i="49" s="1"/>
  <c r="AO209" i="49"/>
  <c r="AO195" i="49"/>
  <c r="AI289" i="49"/>
  <c r="AI281" i="49"/>
  <c r="AI282" i="49" s="1"/>
  <c r="AI283" i="49"/>
  <c r="N274" i="49"/>
  <c r="O273" i="49" s="1"/>
  <c r="N134" i="49"/>
  <c r="AI269" i="49"/>
  <c r="AI270" i="49" s="1"/>
  <c r="AI277" i="49"/>
  <c r="AI279" i="49"/>
  <c r="AI280" i="49" s="1"/>
  <c r="P288" i="49"/>
  <c r="Q288" i="49" s="1"/>
  <c r="R288" i="49" s="1"/>
  <c r="S288" i="49" s="1"/>
  <c r="T288" i="49" s="1"/>
  <c r="U288" i="49" s="1"/>
  <c r="V288" i="49" s="1"/>
  <c r="W288" i="49" s="1"/>
  <c r="X288" i="49" s="1"/>
  <c r="Y288" i="49" s="1"/>
  <c r="Z288" i="49" s="1"/>
  <c r="AA288" i="49" s="1"/>
  <c r="AB288" i="49" s="1"/>
  <c r="AC288" i="49" s="1"/>
  <c r="AD288" i="49" s="1"/>
  <c r="AE288" i="49" s="1"/>
  <c r="AF288" i="49" s="1"/>
  <c r="AG288" i="49" s="1"/>
  <c r="AH288" i="49" s="1"/>
  <c r="AI288" i="49" s="1"/>
  <c r="J210" i="49"/>
  <c r="K210" i="49" s="1"/>
  <c r="L210" i="49" s="1"/>
  <c r="M210" i="49" s="1"/>
  <c r="N210" i="49" s="1"/>
  <c r="O210" i="49" s="1"/>
  <c r="P210" i="49" s="1"/>
  <c r="Q210" i="49" s="1"/>
  <c r="R210" i="49" s="1"/>
  <c r="S210" i="49" s="1"/>
  <c r="T210" i="49" s="1"/>
  <c r="U210" i="49" s="1"/>
  <c r="V210" i="49" s="1"/>
  <c r="W210" i="49" s="1"/>
  <c r="X210" i="49" s="1"/>
  <c r="Y210" i="49" s="1"/>
  <c r="Z210" i="49" s="1"/>
  <c r="AA210" i="49" s="1"/>
  <c r="AB210" i="49" s="1"/>
  <c r="AC210" i="49" s="1"/>
  <c r="AD210" i="49" s="1"/>
  <c r="AE210" i="49" s="1"/>
  <c r="AF210" i="49" s="1"/>
  <c r="AG210" i="49" s="1"/>
  <c r="AH210" i="49" s="1"/>
  <c r="AI210" i="49" s="1"/>
  <c r="AJ210" i="49" s="1"/>
  <c r="AK210" i="49" s="1"/>
  <c r="AC175" i="49"/>
  <c r="R180" i="49"/>
  <c r="N185" i="49"/>
  <c r="N186" i="49" s="1"/>
  <c r="N188" i="49"/>
  <c r="O187" i="49" s="1"/>
  <c r="J36" i="49"/>
  <c r="J44" i="49"/>
  <c r="J207" i="49"/>
  <c r="J208" i="49" s="1"/>
  <c r="K208" i="49" s="1"/>
  <c r="L208" i="49" s="1"/>
  <c r="M208" i="49" s="1"/>
  <c r="N208" i="49" s="1"/>
  <c r="O208" i="49" s="1"/>
  <c r="P208" i="49" s="1"/>
  <c r="Q208" i="49" s="1"/>
  <c r="R208" i="49" s="1"/>
  <c r="S208" i="49" s="1"/>
  <c r="T208" i="49" s="1"/>
  <c r="U208" i="49" s="1"/>
  <c r="V208" i="49" s="1"/>
  <c r="W208" i="49" s="1"/>
  <c r="X208" i="49" s="1"/>
  <c r="Y208" i="49" s="1"/>
  <c r="Z208" i="49" s="1"/>
  <c r="AA208" i="49" s="1"/>
  <c r="AB208" i="49" s="1"/>
  <c r="AC208" i="49" s="1"/>
  <c r="AD208" i="49" s="1"/>
  <c r="AE208" i="49" s="1"/>
  <c r="AF208" i="49" s="1"/>
  <c r="AG208" i="49" s="1"/>
  <c r="AH208" i="49" s="1"/>
  <c r="AI208" i="49" s="1"/>
  <c r="AJ208" i="49" s="1"/>
  <c r="AK208" i="49" s="1"/>
  <c r="AL207" i="49" s="1"/>
  <c r="I217" i="49"/>
  <c r="I218" i="49" s="1"/>
  <c r="I58" i="49"/>
  <c r="V189" i="49"/>
  <c r="O285" i="49"/>
  <c r="S183" i="49"/>
  <c r="AO34" i="49"/>
  <c r="AM34" i="49"/>
  <c r="AP34" i="49" s="1"/>
  <c r="I316" i="49"/>
  <c r="I206" i="49"/>
  <c r="P177" i="49"/>
  <c r="P17" i="49"/>
  <c r="AJ12" i="46"/>
  <c r="AJ13" i="46" s="1"/>
  <c r="AK13" i="46" s="1"/>
  <c r="U58" i="46"/>
  <c r="V58" i="46" s="1"/>
  <c r="W58" i="46" s="1"/>
  <c r="X58" i="46" s="1"/>
  <c r="Y58" i="46" s="1"/>
  <c r="Z58" i="46" s="1"/>
  <c r="AA58" i="46" s="1"/>
  <c r="AB58" i="46" s="1"/>
  <c r="AC58" i="46" s="1"/>
  <c r="AD58" i="46" s="1"/>
  <c r="AE58" i="46" s="1"/>
  <c r="AF58" i="46" s="1"/>
  <c r="AG58" i="46" s="1"/>
  <c r="AH58" i="46" s="1"/>
  <c r="AI58" i="46" s="1"/>
  <c r="AJ58" i="46" s="1"/>
  <c r="AK58" i="46" s="1"/>
  <c r="AJ24" i="46"/>
  <c r="AJ25" i="46" s="1"/>
  <c r="AK25" i="46" s="1"/>
  <c r="O221" i="49"/>
  <c r="K211" i="49"/>
  <c r="K212" i="49" s="1"/>
  <c r="L50" i="49"/>
  <c r="K213" i="49"/>
  <c r="K214" i="49" s="1"/>
  <c r="L52" i="49"/>
  <c r="AG169" i="49"/>
  <c r="Q95" i="46"/>
  <c r="Q96" i="46"/>
  <c r="R96" i="46" s="1"/>
  <c r="S96" i="46" s="1"/>
  <c r="T96" i="46" s="1"/>
  <c r="U96" i="46" s="1"/>
  <c r="V96" i="46" s="1"/>
  <c r="W96" i="46" s="1"/>
  <c r="X96" i="46" s="1"/>
  <c r="Y96" i="46" s="1"/>
  <c r="Z96" i="46" s="1"/>
  <c r="AA96" i="46" s="1"/>
  <c r="AB96" i="46" s="1"/>
  <c r="AC96" i="46" s="1"/>
  <c r="AD96" i="46" s="1"/>
  <c r="AE96" i="46" s="1"/>
  <c r="AF96" i="46" s="1"/>
  <c r="AG96" i="46" s="1"/>
  <c r="AH96" i="46" s="1"/>
  <c r="AI96" i="46" s="1"/>
  <c r="AJ96" i="46" s="1"/>
  <c r="AK96" i="46" s="1"/>
  <c r="Z16" i="46"/>
  <c r="Z17" i="46" s="1"/>
  <c r="AA17" i="46" s="1"/>
  <c r="Y29" i="46"/>
  <c r="Z29" i="46" s="1"/>
  <c r="AA29" i="46" s="1"/>
  <c r="AB29" i="46" s="1"/>
  <c r="AC29" i="46" s="1"/>
  <c r="AD29" i="46" s="1"/>
  <c r="AE29" i="46" s="1"/>
  <c r="AF29" i="46" s="1"/>
  <c r="AG29" i="46" s="1"/>
  <c r="AH29" i="46" s="1"/>
  <c r="AI29" i="46" s="1"/>
  <c r="AJ29" i="46" s="1"/>
  <c r="AK29" i="46" s="1"/>
  <c r="AJ8" i="46"/>
  <c r="AJ9" i="46" s="1"/>
  <c r="AK9" i="46" s="1"/>
  <c r="Q98" i="46"/>
  <c r="Q97" i="46"/>
  <c r="V61" i="46"/>
  <c r="V62" i="46" s="1"/>
  <c r="W62" i="46" s="1"/>
  <c r="X62" i="46" s="1"/>
  <c r="Y62" i="46" s="1"/>
  <c r="Z62" i="46" s="1"/>
  <c r="AA62" i="46" s="1"/>
  <c r="AB62" i="46" s="1"/>
  <c r="AC62" i="46" s="1"/>
  <c r="AD62" i="46" s="1"/>
  <c r="AE62" i="46" s="1"/>
  <c r="AF62" i="46" s="1"/>
  <c r="AG62" i="46" s="1"/>
  <c r="AH62" i="46" s="1"/>
  <c r="AI62" i="46" s="1"/>
  <c r="AJ62" i="46" s="1"/>
  <c r="AK62" i="46" s="1"/>
  <c r="F127" i="48"/>
  <c r="F267" i="48" s="1"/>
  <c r="F115" i="48"/>
  <c r="F255" i="48" s="1"/>
  <c r="F113" i="48"/>
  <c r="F253" i="48" s="1"/>
  <c r="F111" i="48"/>
  <c r="F251" i="48" s="1"/>
  <c r="D339" i="48"/>
  <c r="AL326" i="48"/>
  <c r="AK323" i="48"/>
  <c r="S321" i="48"/>
  <c r="A317" i="48"/>
  <c r="AN313" i="48"/>
  <c r="G314" i="48"/>
  <c r="G312" i="48"/>
  <c r="H312" i="48" s="1"/>
  <c r="I312" i="48" s="1"/>
  <c r="J312" i="48" s="1"/>
  <c r="K312" i="48" s="1"/>
  <c r="L312" i="48" s="1"/>
  <c r="M312" i="48" s="1"/>
  <c r="N312" i="48" s="1"/>
  <c r="O312" i="48" s="1"/>
  <c r="P312" i="48" s="1"/>
  <c r="Q312" i="48" s="1"/>
  <c r="R312" i="48" s="1"/>
  <c r="S312" i="48" s="1"/>
  <c r="T312" i="48" s="1"/>
  <c r="U312" i="48" s="1"/>
  <c r="V312" i="48" s="1"/>
  <c r="W312" i="48" s="1"/>
  <c r="X312" i="48" s="1"/>
  <c r="Y312" i="48" s="1"/>
  <c r="Z312" i="48" s="1"/>
  <c r="AA312" i="48" s="1"/>
  <c r="AB312" i="48" s="1"/>
  <c r="AC312" i="48" s="1"/>
  <c r="AD312" i="48" s="1"/>
  <c r="AE312" i="48" s="1"/>
  <c r="AF312" i="48" s="1"/>
  <c r="AG312" i="48" s="1"/>
  <c r="AH312" i="48" s="1"/>
  <c r="AI312" i="48" s="1"/>
  <c r="AJ312" i="48" s="1"/>
  <c r="AK312" i="48" s="1"/>
  <c r="AL311" i="48" s="1"/>
  <c r="K310" i="48"/>
  <c r="L310" i="48" s="1"/>
  <c r="M310" i="48" s="1"/>
  <c r="N310" i="48" s="1"/>
  <c r="O310" i="48" s="1"/>
  <c r="P310" i="48" s="1"/>
  <c r="Q310" i="48" s="1"/>
  <c r="R310" i="48" s="1"/>
  <c r="S310" i="48" s="1"/>
  <c r="T310" i="48" s="1"/>
  <c r="U310" i="48" s="1"/>
  <c r="V310" i="48" s="1"/>
  <c r="W310" i="48" s="1"/>
  <c r="X310" i="48" s="1"/>
  <c r="Y310" i="48" s="1"/>
  <c r="Z310" i="48" s="1"/>
  <c r="AA310" i="48" s="1"/>
  <c r="AB310" i="48" s="1"/>
  <c r="AC310" i="48" s="1"/>
  <c r="AD310" i="48" s="1"/>
  <c r="AE310" i="48" s="1"/>
  <c r="AF310" i="48" s="1"/>
  <c r="AG310" i="48" s="1"/>
  <c r="AH310" i="48" s="1"/>
  <c r="AI310" i="48" s="1"/>
  <c r="AJ310" i="48" s="1"/>
  <c r="AK310" i="48" s="1"/>
  <c r="G310" i="48"/>
  <c r="H310" i="48" s="1"/>
  <c r="I310" i="48" s="1"/>
  <c r="J310" i="48" s="1"/>
  <c r="AL309" i="48"/>
  <c r="AP308" i="48"/>
  <c r="AK307" i="48"/>
  <c r="AJ307" i="48"/>
  <c r="AI307" i="48"/>
  <c r="AH307" i="48"/>
  <c r="AG307" i="48"/>
  <c r="AF307" i="48"/>
  <c r="AE307" i="48"/>
  <c r="AD307" i="48"/>
  <c r="AC307" i="48"/>
  <c r="AB307" i="48"/>
  <c r="AA307" i="48"/>
  <c r="Z307" i="48"/>
  <c r="Y307" i="48"/>
  <c r="X307" i="48"/>
  <c r="W307" i="48"/>
  <c r="V307" i="48"/>
  <c r="U307" i="48"/>
  <c r="T307" i="48"/>
  <c r="S307" i="48"/>
  <c r="R307" i="48"/>
  <c r="Q307" i="48"/>
  <c r="P307" i="48"/>
  <c r="O307" i="48"/>
  <c r="N307" i="48"/>
  <c r="M307" i="48"/>
  <c r="L307" i="48"/>
  <c r="K307" i="48"/>
  <c r="J307" i="48"/>
  <c r="I307" i="48"/>
  <c r="H307" i="48"/>
  <c r="G307" i="48"/>
  <c r="G308" i="48" s="1"/>
  <c r="F307" i="48"/>
  <c r="AP306" i="48"/>
  <c r="AO306" i="48"/>
  <c r="AK305" i="48"/>
  <c r="AJ305" i="48"/>
  <c r="AI305" i="48"/>
  <c r="AH305" i="48"/>
  <c r="AG305" i="48"/>
  <c r="AF305" i="48"/>
  <c r="AE305" i="48"/>
  <c r="AD305" i="48"/>
  <c r="AC305" i="48"/>
  <c r="AB305" i="48"/>
  <c r="AA305" i="48"/>
  <c r="Z305" i="48"/>
  <c r="Y305" i="48"/>
  <c r="X305" i="48"/>
  <c r="W305" i="48"/>
  <c r="V305" i="48"/>
  <c r="U305" i="48"/>
  <c r="T305" i="48"/>
  <c r="S305" i="48"/>
  <c r="R305" i="48"/>
  <c r="Q305" i="48"/>
  <c r="P305" i="48"/>
  <c r="O305" i="48"/>
  <c r="N305" i="48"/>
  <c r="M305" i="48"/>
  <c r="L305" i="48"/>
  <c r="K305" i="48"/>
  <c r="J305" i="48"/>
  <c r="I305" i="48"/>
  <c r="H305" i="48"/>
  <c r="G305" i="48"/>
  <c r="G306" i="48" s="1"/>
  <c r="F305" i="48"/>
  <c r="G304" i="48"/>
  <c r="AK303" i="48"/>
  <c r="AJ303" i="48"/>
  <c r="AI303" i="48"/>
  <c r="AH303" i="48"/>
  <c r="AG303" i="48"/>
  <c r="AF303" i="48"/>
  <c r="AE303" i="48"/>
  <c r="AD303" i="48"/>
  <c r="AC303" i="48"/>
  <c r="AB303" i="48"/>
  <c r="AA303" i="48"/>
  <c r="Z303" i="48"/>
  <c r="Y303" i="48"/>
  <c r="X303" i="48"/>
  <c r="W303" i="48"/>
  <c r="V303" i="48"/>
  <c r="U303" i="48"/>
  <c r="T303" i="48"/>
  <c r="S303" i="48"/>
  <c r="R303" i="48"/>
  <c r="Q303" i="48"/>
  <c r="P303" i="48"/>
  <c r="O303" i="48"/>
  <c r="N303" i="48"/>
  <c r="M303" i="48"/>
  <c r="L303" i="48"/>
  <c r="K303" i="48"/>
  <c r="J303" i="48"/>
  <c r="I303" i="48"/>
  <c r="H303" i="48"/>
  <c r="G303" i="48"/>
  <c r="F303" i="48"/>
  <c r="G301" i="48"/>
  <c r="G302" i="48" s="1"/>
  <c r="H302" i="48" s="1"/>
  <c r="I302" i="48" s="1"/>
  <c r="J302" i="48" s="1"/>
  <c r="K302" i="48" s="1"/>
  <c r="L302" i="48" s="1"/>
  <c r="M302" i="48" s="1"/>
  <c r="N302" i="48" s="1"/>
  <c r="O302" i="48" s="1"/>
  <c r="P302" i="48" s="1"/>
  <c r="Q302" i="48" s="1"/>
  <c r="R302" i="48" s="1"/>
  <c r="S302" i="48" s="1"/>
  <c r="T302" i="48" s="1"/>
  <c r="U302" i="48" s="1"/>
  <c r="V302" i="48" s="1"/>
  <c r="W302" i="48" s="1"/>
  <c r="X302" i="48" s="1"/>
  <c r="Y302" i="48" s="1"/>
  <c r="Z302" i="48" s="1"/>
  <c r="AA302" i="48" s="1"/>
  <c r="AB302" i="48" s="1"/>
  <c r="AC302" i="48" s="1"/>
  <c r="AD302" i="48" s="1"/>
  <c r="AE302" i="48" s="1"/>
  <c r="AF302" i="48" s="1"/>
  <c r="AG302" i="48" s="1"/>
  <c r="AH302" i="48" s="1"/>
  <c r="AI302" i="48" s="1"/>
  <c r="AJ302" i="48" s="1"/>
  <c r="K300" i="48"/>
  <c r="L300" i="48" s="1"/>
  <c r="M300" i="48" s="1"/>
  <c r="N300" i="48" s="1"/>
  <c r="O300" i="48" s="1"/>
  <c r="P300" i="48" s="1"/>
  <c r="Q300" i="48" s="1"/>
  <c r="R300" i="48" s="1"/>
  <c r="S300" i="48" s="1"/>
  <c r="T300" i="48" s="1"/>
  <c r="U300" i="48" s="1"/>
  <c r="V300" i="48" s="1"/>
  <c r="W300" i="48" s="1"/>
  <c r="X300" i="48" s="1"/>
  <c r="Y300" i="48" s="1"/>
  <c r="Z300" i="48" s="1"/>
  <c r="AA300" i="48" s="1"/>
  <c r="AB300" i="48" s="1"/>
  <c r="AC300" i="48" s="1"/>
  <c r="AD300" i="48" s="1"/>
  <c r="AE300" i="48" s="1"/>
  <c r="AF300" i="48" s="1"/>
  <c r="AG300" i="48" s="1"/>
  <c r="AH300" i="48" s="1"/>
  <c r="AI300" i="48" s="1"/>
  <c r="AJ300" i="48" s="1"/>
  <c r="I300" i="48"/>
  <c r="J300" i="48" s="1"/>
  <c r="G300" i="48"/>
  <c r="H300" i="48" s="1"/>
  <c r="H298" i="48"/>
  <c r="I298" i="48" s="1"/>
  <c r="J298" i="48" s="1"/>
  <c r="K298" i="48" s="1"/>
  <c r="L298" i="48" s="1"/>
  <c r="M298" i="48" s="1"/>
  <c r="N298" i="48" s="1"/>
  <c r="O298" i="48" s="1"/>
  <c r="P298" i="48" s="1"/>
  <c r="Q298" i="48" s="1"/>
  <c r="R298" i="48" s="1"/>
  <c r="S298" i="48" s="1"/>
  <c r="T298" i="48" s="1"/>
  <c r="U298" i="48" s="1"/>
  <c r="V298" i="48" s="1"/>
  <c r="W298" i="48" s="1"/>
  <c r="X298" i="48" s="1"/>
  <c r="Y298" i="48" s="1"/>
  <c r="Z298" i="48" s="1"/>
  <c r="AA298" i="48" s="1"/>
  <c r="AB298" i="48" s="1"/>
  <c r="AC298" i="48" s="1"/>
  <c r="AD298" i="48" s="1"/>
  <c r="AE298" i="48" s="1"/>
  <c r="AF298" i="48" s="1"/>
  <c r="AG298" i="48" s="1"/>
  <c r="AH298" i="48" s="1"/>
  <c r="AI298" i="48" s="1"/>
  <c r="AJ298" i="48" s="1"/>
  <c r="G298" i="48"/>
  <c r="AL297" i="48"/>
  <c r="G296" i="48"/>
  <c r="H296" i="48" s="1"/>
  <c r="I296" i="48" s="1"/>
  <c r="J296" i="48" s="1"/>
  <c r="K296" i="48" s="1"/>
  <c r="L296" i="48" s="1"/>
  <c r="M296" i="48" s="1"/>
  <c r="N296" i="48" s="1"/>
  <c r="O296" i="48" s="1"/>
  <c r="P296" i="48" s="1"/>
  <c r="Q296" i="48" s="1"/>
  <c r="R296" i="48" s="1"/>
  <c r="S296" i="48" s="1"/>
  <c r="T296" i="48" s="1"/>
  <c r="U296" i="48" s="1"/>
  <c r="V296" i="48" s="1"/>
  <c r="W296" i="48" s="1"/>
  <c r="X296" i="48" s="1"/>
  <c r="Y296" i="48" s="1"/>
  <c r="Z296" i="48" s="1"/>
  <c r="AA296" i="48" s="1"/>
  <c r="AB296" i="48" s="1"/>
  <c r="AC296" i="48" s="1"/>
  <c r="AD296" i="48" s="1"/>
  <c r="AE296" i="48" s="1"/>
  <c r="AF296" i="48" s="1"/>
  <c r="AG296" i="48" s="1"/>
  <c r="AH296" i="48" s="1"/>
  <c r="AI296" i="48" s="1"/>
  <c r="AJ296" i="48" s="1"/>
  <c r="AL295" i="48"/>
  <c r="AM295" i="48" s="1"/>
  <c r="AP295" i="48" s="1"/>
  <c r="I294" i="48"/>
  <c r="J294" i="48" s="1"/>
  <c r="K294" i="48" s="1"/>
  <c r="L294" i="48" s="1"/>
  <c r="M294" i="48" s="1"/>
  <c r="N294" i="48" s="1"/>
  <c r="O294" i="48" s="1"/>
  <c r="P294" i="48" s="1"/>
  <c r="Q294" i="48" s="1"/>
  <c r="R294" i="48" s="1"/>
  <c r="S294" i="48" s="1"/>
  <c r="T294" i="48" s="1"/>
  <c r="U294" i="48" s="1"/>
  <c r="V294" i="48" s="1"/>
  <c r="W294" i="48" s="1"/>
  <c r="X294" i="48" s="1"/>
  <c r="Y294" i="48" s="1"/>
  <c r="Z294" i="48" s="1"/>
  <c r="AA294" i="48" s="1"/>
  <c r="AB294" i="48" s="1"/>
  <c r="AC294" i="48" s="1"/>
  <c r="AD294" i="48" s="1"/>
  <c r="AE294" i="48" s="1"/>
  <c r="AF294" i="48" s="1"/>
  <c r="AG294" i="48" s="1"/>
  <c r="AH294" i="48" s="1"/>
  <c r="AI294" i="48" s="1"/>
  <c r="AJ294" i="48" s="1"/>
  <c r="H294" i="48"/>
  <c r="G294" i="48"/>
  <c r="AL293" i="48"/>
  <c r="AO293" i="48" s="1"/>
  <c r="AP268" i="48"/>
  <c r="AP266" i="48"/>
  <c r="AO266" i="48"/>
  <c r="J315" i="48"/>
  <c r="AP228" i="48"/>
  <c r="AP226" i="48"/>
  <c r="AO226" i="48"/>
  <c r="F215" i="48"/>
  <c r="F213" i="48"/>
  <c r="F211" i="48"/>
  <c r="F203" i="48"/>
  <c r="F201" i="48"/>
  <c r="F199" i="48"/>
  <c r="AP168" i="48"/>
  <c r="AL167" i="48"/>
  <c r="AM167" i="48" s="1"/>
  <c r="AP167" i="48" s="1"/>
  <c r="AP166" i="48"/>
  <c r="AO166" i="48"/>
  <c r="AL165" i="48"/>
  <c r="AM165" i="48" s="1"/>
  <c r="AP165" i="48" s="1"/>
  <c r="AL163" i="48"/>
  <c r="AM163" i="48" s="1"/>
  <c r="AP163" i="48" s="1"/>
  <c r="AL157" i="48"/>
  <c r="AO157" i="48" s="1"/>
  <c r="AL155" i="48"/>
  <c r="AM155" i="48" s="1"/>
  <c r="AP155" i="48" s="1"/>
  <c r="AL153" i="48"/>
  <c r="AO153" i="48" s="1"/>
  <c r="AL151" i="48"/>
  <c r="AL127" i="48"/>
  <c r="AO127" i="48" s="1"/>
  <c r="AL115" i="48"/>
  <c r="AL113" i="48"/>
  <c r="AL111" i="48"/>
  <c r="AL109" i="48"/>
  <c r="AM109" i="48" s="1"/>
  <c r="AP109" i="48" s="1"/>
  <c r="AL107" i="48"/>
  <c r="AL105" i="48"/>
  <c r="AM105" i="48" s="1"/>
  <c r="AP105" i="48" s="1"/>
  <c r="AL103" i="48"/>
  <c r="AL101" i="48"/>
  <c r="AM101" i="48" s="1"/>
  <c r="AP101" i="48" s="1"/>
  <c r="F79" i="48"/>
  <c r="F75" i="48"/>
  <c r="F73" i="48"/>
  <c r="AL67" i="48"/>
  <c r="AM67" i="48" s="1"/>
  <c r="AP67" i="48" s="1"/>
  <c r="AL63" i="48"/>
  <c r="AO63" i="48" s="1"/>
  <c r="AL55" i="48"/>
  <c r="AM55" i="48" s="1"/>
  <c r="AP55" i="48" s="1"/>
  <c r="AL53" i="48"/>
  <c r="AL51" i="48"/>
  <c r="AO51" i="48" s="1"/>
  <c r="AL42" i="48"/>
  <c r="AL40" i="48"/>
  <c r="AM40" i="48" s="1"/>
  <c r="AP40" i="48" s="1"/>
  <c r="AL34" i="48"/>
  <c r="AO34" i="48" s="1"/>
  <c r="H6" i="48"/>
  <c r="I6" i="48" s="1"/>
  <c r="J6" i="48" s="1"/>
  <c r="K6" i="48" s="1"/>
  <c r="L6" i="48" s="1"/>
  <c r="M6" i="48" s="1"/>
  <c r="N6" i="48" s="1"/>
  <c r="O6" i="48" s="1"/>
  <c r="P6" i="48" s="1"/>
  <c r="Q6" i="48" s="1"/>
  <c r="R6" i="48" s="1"/>
  <c r="S6" i="48" s="1"/>
  <c r="T6" i="48" s="1"/>
  <c r="U6" i="48" s="1"/>
  <c r="V6" i="48" s="1"/>
  <c r="W6" i="48" s="1"/>
  <c r="X6" i="48" s="1"/>
  <c r="Y6" i="48" s="1"/>
  <c r="Z6" i="48" s="1"/>
  <c r="AA6" i="48" s="1"/>
  <c r="AB6" i="48" s="1"/>
  <c r="AC6" i="48" s="1"/>
  <c r="AD6" i="48" s="1"/>
  <c r="AE6" i="48" s="1"/>
  <c r="AF6" i="48" s="1"/>
  <c r="AG6" i="48" s="1"/>
  <c r="AH6" i="48" s="1"/>
  <c r="AI6" i="48" s="1"/>
  <c r="AJ6" i="48" s="1"/>
  <c r="AK6" i="48" s="1"/>
  <c r="I3" i="48"/>
  <c r="Z14" i="49" l="1"/>
  <c r="Z15" i="49" s="1"/>
  <c r="AA14" i="49" s="1"/>
  <c r="AA15" i="49" s="1"/>
  <c r="AB15" i="49" s="1"/>
  <c r="AC15" i="49" s="1"/>
  <c r="AD15" i="49" s="1"/>
  <c r="AE15" i="49" s="1"/>
  <c r="S179" i="49"/>
  <c r="AI278" i="49"/>
  <c r="AI290" i="49"/>
  <c r="Q150" i="49"/>
  <c r="R150" i="49" s="1"/>
  <c r="S150" i="49" s="1"/>
  <c r="T150" i="49" s="1"/>
  <c r="U150" i="49" s="1"/>
  <c r="V150" i="49" s="1"/>
  <c r="W150" i="49" s="1"/>
  <c r="X150" i="49" s="1"/>
  <c r="Y150" i="49" s="1"/>
  <c r="Z150" i="49" s="1"/>
  <c r="AA150" i="49" s="1"/>
  <c r="AB150" i="49" s="1"/>
  <c r="AC150" i="49" s="1"/>
  <c r="AD150" i="49" s="1"/>
  <c r="AE150" i="49" s="1"/>
  <c r="AF150" i="49" s="1"/>
  <c r="AG150" i="49" s="1"/>
  <c r="AH150" i="49" s="1"/>
  <c r="AI150" i="49" s="1"/>
  <c r="AJ149" i="49" s="1"/>
  <c r="AJ150" i="49" s="1"/>
  <c r="AK150" i="49" s="1"/>
  <c r="AI284" i="49"/>
  <c r="P144" i="49"/>
  <c r="Q144" i="49" s="1"/>
  <c r="R144" i="49" s="1"/>
  <c r="S144" i="49" s="1"/>
  <c r="T144" i="49" s="1"/>
  <c r="U144" i="49" s="1"/>
  <c r="V144" i="49" s="1"/>
  <c r="W144" i="49" s="1"/>
  <c r="X144" i="49" s="1"/>
  <c r="Y144" i="49" s="1"/>
  <c r="Z144" i="49" s="1"/>
  <c r="AA144" i="49" s="1"/>
  <c r="AB144" i="49" s="1"/>
  <c r="AC144" i="49" s="1"/>
  <c r="AD144" i="49" s="1"/>
  <c r="AE144" i="49" s="1"/>
  <c r="AF144" i="49" s="1"/>
  <c r="AG144" i="49" s="1"/>
  <c r="AH144" i="49" s="1"/>
  <c r="AI144" i="49" s="1"/>
  <c r="AJ143" i="49" s="1"/>
  <c r="AJ144" i="49" s="1"/>
  <c r="AK144" i="49" s="1"/>
  <c r="R138" i="49"/>
  <c r="S138" i="49" s="1"/>
  <c r="T138" i="49" s="1"/>
  <c r="U138" i="49" s="1"/>
  <c r="V138" i="49" s="1"/>
  <c r="W138" i="49" s="1"/>
  <c r="X138" i="49" s="1"/>
  <c r="Y138" i="49" s="1"/>
  <c r="Z138" i="49" s="1"/>
  <c r="AA138" i="49" s="1"/>
  <c r="AB138" i="49" s="1"/>
  <c r="AC138" i="49" s="1"/>
  <c r="AD138" i="49" s="1"/>
  <c r="AE138" i="49" s="1"/>
  <c r="AF138" i="49" s="1"/>
  <c r="AG138" i="49" s="1"/>
  <c r="AH138" i="49" s="1"/>
  <c r="AI138" i="49" s="1"/>
  <c r="AJ137" i="49" s="1"/>
  <c r="AJ138" i="49" s="1"/>
  <c r="AK138" i="49" s="1"/>
  <c r="Q136" i="49"/>
  <c r="R136" i="49" s="1"/>
  <c r="S136" i="49" s="1"/>
  <c r="T136" i="49" s="1"/>
  <c r="U136" i="49" s="1"/>
  <c r="V136" i="49" s="1"/>
  <c r="W136" i="49" s="1"/>
  <c r="X136" i="49" s="1"/>
  <c r="Y136" i="49" s="1"/>
  <c r="Z136" i="49" s="1"/>
  <c r="AA136" i="49" s="1"/>
  <c r="AB136" i="49" s="1"/>
  <c r="AC136" i="49" s="1"/>
  <c r="AD136" i="49" s="1"/>
  <c r="AE136" i="49" s="1"/>
  <c r="AF136" i="49" s="1"/>
  <c r="AG136" i="49" s="1"/>
  <c r="AH136" i="49" s="1"/>
  <c r="AI136" i="49" s="1"/>
  <c r="AJ135" i="49" s="1"/>
  <c r="AJ136" i="49" s="1"/>
  <c r="AK136" i="49" s="1"/>
  <c r="L100" i="49"/>
  <c r="M99" i="49" s="1"/>
  <c r="J98" i="49"/>
  <c r="J220" i="49"/>
  <c r="K220" i="49" s="1"/>
  <c r="L220" i="49" s="1"/>
  <c r="M220" i="49" s="1"/>
  <c r="N220" i="49" s="1"/>
  <c r="O220" i="49" s="1"/>
  <c r="P220" i="49" s="1"/>
  <c r="Q220" i="49" s="1"/>
  <c r="R220" i="49" s="1"/>
  <c r="S220" i="49" s="1"/>
  <c r="T220" i="49" s="1"/>
  <c r="U220" i="49" s="1"/>
  <c r="V220" i="49" s="1"/>
  <c r="W220" i="49" s="1"/>
  <c r="X220" i="49" s="1"/>
  <c r="Y220" i="49" s="1"/>
  <c r="Z220" i="49" s="1"/>
  <c r="AA220" i="49" s="1"/>
  <c r="AB220" i="49" s="1"/>
  <c r="AC220" i="49" s="1"/>
  <c r="AD220" i="49" s="1"/>
  <c r="AE220" i="49" s="1"/>
  <c r="AF220" i="49" s="1"/>
  <c r="AG220" i="49" s="1"/>
  <c r="AH220" i="49" s="1"/>
  <c r="AI220" i="49" s="1"/>
  <c r="AJ220" i="49" s="1"/>
  <c r="AK220" i="49" s="1"/>
  <c r="M242" i="49"/>
  <c r="N241" i="49" s="1"/>
  <c r="M102" i="49"/>
  <c r="AI271" i="49"/>
  <c r="AI272" i="49" s="1"/>
  <c r="O274" i="49"/>
  <c r="P273" i="49" s="1"/>
  <c r="AO163" i="48"/>
  <c r="H306" i="48"/>
  <c r="I306" i="48" s="1"/>
  <c r="J306" i="48" s="1"/>
  <c r="K306" i="48" s="1"/>
  <c r="L306" i="48" s="1"/>
  <c r="M306" i="48" s="1"/>
  <c r="N306" i="48" s="1"/>
  <c r="O306" i="48" s="1"/>
  <c r="P306" i="48" s="1"/>
  <c r="Q306" i="48" s="1"/>
  <c r="R306" i="48" s="1"/>
  <c r="S306" i="48" s="1"/>
  <c r="T306" i="48" s="1"/>
  <c r="U306" i="48" s="1"/>
  <c r="V306" i="48" s="1"/>
  <c r="W306" i="48" s="1"/>
  <c r="X306" i="48" s="1"/>
  <c r="Y306" i="48" s="1"/>
  <c r="Z306" i="48" s="1"/>
  <c r="AA306" i="48" s="1"/>
  <c r="AB306" i="48" s="1"/>
  <c r="AC306" i="48" s="1"/>
  <c r="AD306" i="48" s="1"/>
  <c r="AE306" i="48" s="1"/>
  <c r="AF306" i="48" s="1"/>
  <c r="AG306" i="48" s="1"/>
  <c r="AH306" i="48" s="1"/>
  <c r="AI306" i="48" s="1"/>
  <c r="AJ306" i="48" s="1"/>
  <c r="AK306" i="48" s="1"/>
  <c r="V315" i="48"/>
  <c r="AK315" i="48"/>
  <c r="I315" i="48"/>
  <c r="G315" i="48"/>
  <c r="G316" i="48" s="1"/>
  <c r="AL227" i="48"/>
  <c r="AO227" i="48" s="1"/>
  <c r="AL305" i="48"/>
  <c r="AO155" i="48"/>
  <c r="AL307" i="48"/>
  <c r="AM307" i="48" s="1"/>
  <c r="AP307" i="48" s="1"/>
  <c r="AM34" i="48"/>
  <c r="AP34" i="48" s="1"/>
  <c r="AO167" i="48"/>
  <c r="AL291" i="48"/>
  <c r="AM291" i="48" s="1"/>
  <c r="AP291" i="48" s="1"/>
  <c r="AO165" i="48"/>
  <c r="Q190" i="49"/>
  <c r="R190" i="49" s="1"/>
  <c r="S190" i="49" s="1"/>
  <c r="T190" i="49" s="1"/>
  <c r="U190" i="49" s="1"/>
  <c r="V190" i="49" s="1"/>
  <c r="W190" i="49" s="1"/>
  <c r="Q29" i="49"/>
  <c r="R29" i="49" s="1"/>
  <c r="S29" i="49" s="1"/>
  <c r="T29" i="49" s="1"/>
  <c r="U29" i="49" s="1"/>
  <c r="R19" i="49"/>
  <c r="S19" i="49" s="1"/>
  <c r="N25" i="49"/>
  <c r="N27" i="49"/>
  <c r="O26" i="49" s="1"/>
  <c r="J197" i="49"/>
  <c r="J198" i="49" s="1"/>
  <c r="K198" i="49" s="1"/>
  <c r="L198" i="49" s="1"/>
  <c r="M198" i="49" s="1"/>
  <c r="N198" i="49" s="1"/>
  <c r="O198" i="49" s="1"/>
  <c r="P198" i="49" s="1"/>
  <c r="Q198" i="49" s="1"/>
  <c r="R198" i="49" s="1"/>
  <c r="S198" i="49" s="1"/>
  <c r="T198" i="49" s="1"/>
  <c r="U198" i="49" s="1"/>
  <c r="V198" i="49" s="1"/>
  <c r="W198" i="49" s="1"/>
  <c r="X198" i="49" s="1"/>
  <c r="Y198" i="49" s="1"/>
  <c r="Z198" i="49" s="1"/>
  <c r="AA198" i="49" s="1"/>
  <c r="AB198" i="49" s="1"/>
  <c r="AC198" i="49" s="1"/>
  <c r="AD198" i="49" s="1"/>
  <c r="AE198" i="49" s="1"/>
  <c r="AF198" i="49" s="1"/>
  <c r="AG198" i="49" s="1"/>
  <c r="AH198" i="49" s="1"/>
  <c r="AI198" i="49" s="1"/>
  <c r="AJ198" i="49" s="1"/>
  <c r="AK198" i="49" s="1"/>
  <c r="AL197" i="49" s="1"/>
  <c r="AM197" i="49" s="1"/>
  <c r="AP197" i="49" s="1"/>
  <c r="J37" i="49"/>
  <c r="K37" i="49" s="1"/>
  <c r="L37" i="49" s="1"/>
  <c r="M37" i="49" s="1"/>
  <c r="N37" i="49" s="1"/>
  <c r="O37" i="49" s="1"/>
  <c r="P37" i="49" s="1"/>
  <c r="Q37" i="49" s="1"/>
  <c r="R37" i="49" s="1"/>
  <c r="S37" i="49" s="1"/>
  <c r="T37" i="49" s="1"/>
  <c r="U37" i="49" s="1"/>
  <c r="V37" i="49" s="1"/>
  <c r="W37" i="49" s="1"/>
  <c r="J205" i="49"/>
  <c r="AL205" i="49" s="1"/>
  <c r="AM205" i="49" s="1"/>
  <c r="AP205" i="49" s="1"/>
  <c r="AL44" i="49"/>
  <c r="J206" i="49"/>
  <c r="K206" i="49" s="1"/>
  <c r="L206" i="49" s="1"/>
  <c r="M206" i="49" s="1"/>
  <c r="N206" i="49" s="1"/>
  <c r="O206" i="49" s="1"/>
  <c r="P206" i="49" s="1"/>
  <c r="Q206" i="49" s="1"/>
  <c r="R206" i="49" s="1"/>
  <c r="S206" i="49" s="1"/>
  <c r="T206" i="49" s="1"/>
  <c r="U206" i="49" s="1"/>
  <c r="V206" i="49" s="1"/>
  <c r="W206" i="49" s="1"/>
  <c r="X206" i="49" s="1"/>
  <c r="Y206" i="49" s="1"/>
  <c r="Z206" i="49" s="1"/>
  <c r="AA206" i="49" s="1"/>
  <c r="AB206" i="49" s="1"/>
  <c r="AC206" i="49" s="1"/>
  <c r="AD206" i="49" s="1"/>
  <c r="AE206" i="49" s="1"/>
  <c r="AF206" i="49" s="1"/>
  <c r="AG206" i="49" s="1"/>
  <c r="AH206" i="49" s="1"/>
  <c r="AI206" i="49" s="1"/>
  <c r="AJ206" i="49" s="1"/>
  <c r="AK206" i="49" s="1"/>
  <c r="J45" i="49"/>
  <c r="K45" i="49" s="1"/>
  <c r="L45" i="49" s="1"/>
  <c r="M45" i="49" s="1"/>
  <c r="N45" i="49" s="1"/>
  <c r="O45" i="49" s="1"/>
  <c r="P45" i="49" s="1"/>
  <c r="Q45" i="49" s="1"/>
  <c r="R45" i="49" s="1"/>
  <c r="S45" i="49" s="1"/>
  <c r="T45" i="49" s="1"/>
  <c r="U45" i="49" s="1"/>
  <c r="V45" i="49" s="1"/>
  <c r="W45" i="49" s="1"/>
  <c r="AM207" i="49"/>
  <c r="AP207" i="49" s="1"/>
  <c r="AO207" i="49"/>
  <c r="J47" i="49"/>
  <c r="K47" i="49" s="1"/>
  <c r="L47" i="49" s="1"/>
  <c r="M47" i="49" s="1"/>
  <c r="N47" i="49" s="1"/>
  <c r="O47" i="49" s="1"/>
  <c r="P47" i="49" s="1"/>
  <c r="Q47" i="49" s="1"/>
  <c r="R47" i="49" s="1"/>
  <c r="S47" i="49" s="1"/>
  <c r="T47" i="49" s="1"/>
  <c r="U47" i="49" s="1"/>
  <c r="V47" i="49" s="1"/>
  <c r="W47" i="49" s="1"/>
  <c r="AL46" i="49" s="1"/>
  <c r="J58" i="49"/>
  <c r="O146" i="49"/>
  <c r="N286" i="49"/>
  <c r="O286" i="49" s="1"/>
  <c r="P285" i="49" s="1"/>
  <c r="Q17" i="49"/>
  <c r="P178" i="49"/>
  <c r="AO40" i="48"/>
  <c r="AM51" i="48"/>
  <c r="AP51" i="48" s="1"/>
  <c r="AL267" i="48"/>
  <c r="AM267" i="48" s="1"/>
  <c r="AP267" i="48" s="1"/>
  <c r="AO55" i="48"/>
  <c r="AO67" i="48"/>
  <c r="AL195" i="48"/>
  <c r="AO195" i="48" s="1"/>
  <c r="AO109" i="48"/>
  <c r="AL251" i="48"/>
  <c r="AM251" i="48" s="1"/>
  <c r="AP251" i="48" s="1"/>
  <c r="AL253" i="48"/>
  <c r="AO253" i="48" s="1"/>
  <c r="AM63" i="48"/>
  <c r="AP63" i="48" s="1"/>
  <c r="AO101" i="48"/>
  <c r="L211" i="49"/>
  <c r="L212" i="49" s="1"/>
  <c r="M50" i="49"/>
  <c r="L213" i="49"/>
  <c r="L214" i="49" s="1"/>
  <c r="M52" i="49"/>
  <c r="AB16" i="46"/>
  <c r="AB17" i="46" s="1"/>
  <c r="AC17" i="46" s="1"/>
  <c r="AD17" i="46" s="1"/>
  <c r="AE17" i="46" s="1"/>
  <c r="R97" i="46"/>
  <c r="R98" i="46" s="1"/>
  <c r="S98" i="46" s="1"/>
  <c r="T98" i="46" s="1"/>
  <c r="U98" i="46" s="1"/>
  <c r="V98" i="46" s="1"/>
  <c r="W98" i="46" s="1"/>
  <c r="X98" i="46" s="1"/>
  <c r="Y98" i="46" s="1"/>
  <c r="Z98" i="46" s="1"/>
  <c r="AA98" i="46" s="1"/>
  <c r="AB98" i="46" s="1"/>
  <c r="AC98" i="46" s="1"/>
  <c r="AD98" i="46" s="1"/>
  <c r="AE98" i="46" s="1"/>
  <c r="AF98" i="46" s="1"/>
  <c r="AG98" i="46" s="1"/>
  <c r="AH98" i="46" s="1"/>
  <c r="AI98" i="46" s="1"/>
  <c r="AJ98" i="46" s="1"/>
  <c r="AK98" i="46" s="1"/>
  <c r="AM42" i="48"/>
  <c r="AP42" i="48" s="1"/>
  <c r="AO42" i="48"/>
  <c r="AM53" i="48"/>
  <c r="AP53" i="48" s="1"/>
  <c r="AO53" i="48"/>
  <c r="AO103" i="48"/>
  <c r="AM103" i="48"/>
  <c r="AP103" i="48" s="1"/>
  <c r="AM113" i="48"/>
  <c r="AP113" i="48" s="1"/>
  <c r="AO113" i="48"/>
  <c r="AL97" i="48"/>
  <c r="AM107" i="48"/>
  <c r="AP107" i="48" s="1"/>
  <c r="AO107" i="48"/>
  <c r="AL117" i="48"/>
  <c r="AO105" i="48"/>
  <c r="AM111" i="48"/>
  <c r="AP111" i="48" s="1"/>
  <c r="AO111" i="48"/>
  <c r="AM115" i="48"/>
  <c r="AP115" i="48" s="1"/>
  <c r="AO115" i="48"/>
  <c r="AO151" i="48"/>
  <c r="AM151" i="48"/>
  <c r="AP151" i="48" s="1"/>
  <c r="AM127" i="48"/>
  <c r="AP127" i="48" s="1"/>
  <c r="AM153" i="48"/>
  <c r="AP153" i="48" s="1"/>
  <c r="AM157" i="48"/>
  <c r="AP157" i="48" s="1"/>
  <c r="AL203" i="48"/>
  <c r="AL215" i="48"/>
  <c r="AL201" i="48"/>
  <c r="AO267" i="48"/>
  <c r="AL223" i="48"/>
  <c r="AL249" i="48"/>
  <c r="AL225" i="48"/>
  <c r="AO305" i="48"/>
  <c r="AM305" i="48"/>
  <c r="AP305" i="48" s="1"/>
  <c r="AL247" i="48"/>
  <c r="AL255" i="48"/>
  <c r="AL265" i="48"/>
  <c r="AO297" i="48"/>
  <c r="AM297" i="48"/>
  <c r="AP297" i="48" s="1"/>
  <c r="AL303" i="48"/>
  <c r="AM293" i="48"/>
  <c r="AP293" i="48" s="1"/>
  <c r="H314" i="48"/>
  <c r="AO295" i="48"/>
  <c r="H304" i="48"/>
  <c r="I304" i="48" s="1"/>
  <c r="J304" i="48" s="1"/>
  <c r="K304" i="48" s="1"/>
  <c r="L304" i="48" s="1"/>
  <c r="M304" i="48" s="1"/>
  <c r="N304" i="48" s="1"/>
  <c r="O304" i="48" s="1"/>
  <c r="P304" i="48" s="1"/>
  <c r="Q304" i="48" s="1"/>
  <c r="R304" i="48" s="1"/>
  <c r="S304" i="48" s="1"/>
  <c r="T304" i="48" s="1"/>
  <c r="U304" i="48" s="1"/>
  <c r="V304" i="48" s="1"/>
  <c r="W304" i="48" s="1"/>
  <c r="X304" i="48" s="1"/>
  <c r="Y304" i="48" s="1"/>
  <c r="Z304" i="48" s="1"/>
  <c r="AA304" i="48" s="1"/>
  <c r="AB304" i="48" s="1"/>
  <c r="AC304" i="48" s="1"/>
  <c r="AD304" i="48" s="1"/>
  <c r="AE304" i="48" s="1"/>
  <c r="AF304" i="48" s="1"/>
  <c r="AG304" i="48" s="1"/>
  <c r="AH304" i="48" s="1"/>
  <c r="AI304" i="48" s="1"/>
  <c r="AJ304" i="48" s="1"/>
  <c r="AK304" i="48" s="1"/>
  <c r="H308" i="48"/>
  <c r="I12" i="45"/>
  <c r="AJ291" i="45"/>
  <c r="AI291" i="45"/>
  <c r="AH291" i="45"/>
  <c r="AG291" i="45"/>
  <c r="AF291" i="45"/>
  <c r="AE291" i="45"/>
  <c r="AD291" i="45"/>
  <c r="AC291" i="45"/>
  <c r="AB291" i="45"/>
  <c r="AA291" i="45"/>
  <c r="Z291" i="45"/>
  <c r="Y291" i="45"/>
  <c r="X291" i="45"/>
  <c r="W291" i="45"/>
  <c r="V291" i="45"/>
  <c r="U291" i="45"/>
  <c r="T291" i="45"/>
  <c r="S291" i="45"/>
  <c r="R291" i="45"/>
  <c r="Q291" i="45"/>
  <c r="P291" i="45"/>
  <c r="O291" i="45"/>
  <c r="N291" i="45"/>
  <c r="M291" i="45"/>
  <c r="L291" i="45"/>
  <c r="K291" i="45"/>
  <c r="J291" i="45"/>
  <c r="I291" i="45"/>
  <c r="H291" i="45"/>
  <c r="G291" i="45"/>
  <c r="G292" i="45" s="1"/>
  <c r="H292" i="45" s="1"/>
  <c r="I292" i="45" s="1"/>
  <c r="J292" i="45" s="1"/>
  <c r="K292" i="45" s="1"/>
  <c r="L292" i="45" s="1"/>
  <c r="M292" i="45" s="1"/>
  <c r="N292" i="45" s="1"/>
  <c r="O292" i="45" s="1"/>
  <c r="P292" i="45" s="1"/>
  <c r="Q292" i="45" s="1"/>
  <c r="R292" i="45" s="1"/>
  <c r="S292" i="45" s="1"/>
  <c r="T292" i="45" s="1"/>
  <c r="U292" i="45" s="1"/>
  <c r="V292" i="45" s="1"/>
  <c r="W292" i="45" s="1"/>
  <c r="X292" i="45" s="1"/>
  <c r="Y292" i="45" s="1"/>
  <c r="Z292" i="45" s="1"/>
  <c r="AA292" i="45" s="1"/>
  <c r="AB292" i="45" s="1"/>
  <c r="AC292" i="45" s="1"/>
  <c r="AD292" i="45" s="1"/>
  <c r="AE292" i="45" s="1"/>
  <c r="AF292" i="45" s="1"/>
  <c r="AG292" i="45" s="1"/>
  <c r="AH292" i="45" s="1"/>
  <c r="AI292" i="45" s="1"/>
  <c r="AJ292" i="45" s="1"/>
  <c r="AJ289" i="45"/>
  <c r="AI289" i="45"/>
  <c r="AH289" i="45"/>
  <c r="AG289" i="45"/>
  <c r="AF289" i="45"/>
  <c r="AE289" i="45"/>
  <c r="AD289" i="45"/>
  <c r="AC289" i="45"/>
  <c r="AB289" i="45"/>
  <c r="AA289" i="45"/>
  <c r="Z289" i="45"/>
  <c r="Y289" i="45"/>
  <c r="X289" i="45"/>
  <c r="W289" i="45"/>
  <c r="V289" i="45"/>
  <c r="U289" i="45"/>
  <c r="T289" i="45"/>
  <c r="S289" i="45"/>
  <c r="R289" i="45"/>
  <c r="P289" i="45"/>
  <c r="O289" i="45"/>
  <c r="K289" i="45"/>
  <c r="J289" i="45"/>
  <c r="I289" i="45"/>
  <c r="H289" i="45"/>
  <c r="G289" i="45"/>
  <c r="G290" i="45" s="1"/>
  <c r="AJ287" i="45"/>
  <c r="AI287" i="45"/>
  <c r="AH287" i="45"/>
  <c r="AG287" i="45"/>
  <c r="AF287" i="45"/>
  <c r="AE287" i="45"/>
  <c r="AD287" i="45"/>
  <c r="AC287" i="45"/>
  <c r="AB287" i="45"/>
  <c r="AA287" i="45"/>
  <c r="Z287" i="45"/>
  <c r="Y287" i="45"/>
  <c r="X287" i="45"/>
  <c r="W287" i="45"/>
  <c r="V287" i="45"/>
  <c r="U287" i="45"/>
  <c r="T287" i="45"/>
  <c r="S287" i="45"/>
  <c r="R287" i="45"/>
  <c r="P287" i="45"/>
  <c r="O287" i="45"/>
  <c r="K287" i="45"/>
  <c r="J287" i="45"/>
  <c r="I287" i="45"/>
  <c r="H287" i="45"/>
  <c r="G287" i="45"/>
  <c r="G288" i="45" s="1"/>
  <c r="H288" i="45" s="1"/>
  <c r="I288" i="45" s="1"/>
  <c r="J288" i="45" s="1"/>
  <c r="K288" i="45" s="1"/>
  <c r="AJ285" i="45"/>
  <c r="AI285" i="45"/>
  <c r="AH285" i="45"/>
  <c r="AG285" i="45"/>
  <c r="AF285" i="45"/>
  <c r="AE285" i="45"/>
  <c r="AD285" i="45"/>
  <c r="AC285" i="45"/>
  <c r="AB285" i="45"/>
  <c r="AA285" i="45"/>
  <c r="Z285" i="45"/>
  <c r="Y285" i="45"/>
  <c r="X285" i="45"/>
  <c r="W285" i="45"/>
  <c r="V285" i="45"/>
  <c r="U285" i="45"/>
  <c r="T285" i="45"/>
  <c r="S285" i="45"/>
  <c r="R285" i="45"/>
  <c r="P285" i="45"/>
  <c r="O285" i="45"/>
  <c r="K285" i="45"/>
  <c r="J285" i="45"/>
  <c r="I285" i="45"/>
  <c r="H285" i="45"/>
  <c r="G285" i="45"/>
  <c r="G286" i="45" s="1"/>
  <c r="H286" i="45" s="1"/>
  <c r="I286" i="45" s="1"/>
  <c r="J286" i="45" s="1"/>
  <c r="K286" i="45" s="1"/>
  <c r="AJ283" i="45"/>
  <c r="AI283" i="45"/>
  <c r="AH283" i="45"/>
  <c r="AG283" i="45"/>
  <c r="AF283" i="45"/>
  <c r="AE283" i="45"/>
  <c r="AD283" i="45"/>
  <c r="AC283" i="45"/>
  <c r="AB283" i="45"/>
  <c r="AA283" i="45"/>
  <c r="Z283" i="45"/>
  <c r="Y283" i="45"/>
  <c r="X283" i="45"/>
  <c r="W283" i="45"/>
  <c r="V283" i="45"/>
  <c r="U283" i="45"/>
  <c r="T283" i="45"/>
  <c r="S283" i="45"/>
  <c r="R283" i="45"/>
  <c r="Q283" i="45"/>
  <c r="P283" i="45"/>
  <c r="O283" i="45"/>
  <c r="N283" i="45"/>
  <c r="M283" i="45"/>
  <c r="L283" i="45"/>
  <c r="K283" i="45"/>
  <c r="J283" i="45"/>
  <c r="I283" i="45"/>
  <c r="H283" i="45"/>
  <c r="G283" i="45"/>
  <c r="G284" i="45" s="1"/>
  <c r="H284" i="45" s="1"/>
  <c r="I284" i="45" s="1"/>
  <c r="J284" i="45" s="1"/>
  <c r="K284" i="45" s="1"/>
  <c r="L284" i="45" s="1"/>
  <c r="M284" i="45" s="1"/>
  <c r="N284" i="45" s="1"/>
  <c r="O284" i="45" s="1"/>
  <c r="P284" i="45" s="1"/>
  <c r="Q284" i="45" s="1"/>
  <c r="R284" i="45" s="1"/>
  <c r="S284" i="45" s="1"/>
  <c r="T284" i="45" s="1"/>
  <c r="U284" i="45" s="1"/>
  <c r="V284" i="45" s="1"/>
  <c r="W284" i="45" s="1"/>
  <c r="X284" i="45" s="1"/>
  <c r="Y284" i="45" s="1"/>
  <c r="Z284" i="45" s="1"/>
  <c r="AA284" i="45" s="1"/>
  <c r="AB284" i="45" s="1"/>
  <c r="AC284" i="45" s="1"/>
  <c r="AD284" i="45" s="1"/>
  <c r="AE284" i="45" s="1"/>
  <c r="AF284" i="45" s="1"/>
  <c r="AG284" i="45" s="1"/>
  <c r="AH284" i="45" s="1"/>
  <c r="AI284" i="45" s="1"/>
  <c r="AJ284" i="45" s="1"/>
  <c r="AJ281" i="45"/>
  <c r="AI281" i="45"/>
  <c r="AH281" i="45"/>
  <c r="AG281" i="45"/>
  <c r="AF281" i="45"/>
  <c r="AE281" i="45"/>
  <c r="AD281" i="45"/>
  <c r="AC281" i="45"/>
  <c r="AB281" i="45"/>
  <c r="AA281" i="45"/>
  <c r="Z281" i="45"/>
  <c r="Y281" i="45"/>
  <c r="X281" i="45"/>
  <c r="W281" i="45"/>
  <c r="V281" i="45"/>
  <c r="U281" i="45"/>
  <c r="T281" i="45"/>
  <c r="S281" i="45"/>
  <c r="R281" i="45"/>
  <c r="Q281" i="45"/>
  <c r="P281" i="45"/>
  <c r="O281" i="45"/>
  <c r="N281" i="45"/>
  <c r="M281" i="45"/>
  <c r="L281" i="45"/>
  <c r="K281" i="45"/>
  <c r="J281" i="45"/>
  <c r="I281" i="45"/>
  <c r="H281" i="45"/>
  <c r="G281" i="45"/>
  <c r="G282" i="45" s="1"/>
  <c r="H282" i="45" s="1"/>
  <c r="I282" i="45" s="1"/>
  <c r="J282" i="45" s="1"/>
  <c r="K282" i="45" s="1"/>
  <c r="L282" i="45" s="1"/>
  <c r="M282" i="45" s="1"/>
  <c r="N282" i="45" s="1"/>
  <c r="O282" i="45" s="1"/>
  <c r="P282" i="45" s="1"/>
  <c r="Q282" i="45" s="1"/>
  <c r="R282" i="45" s="1"/>
  <c r="S282" i="45" s="1"/>
  <c r="T282" i="45" s="1"/>
  <c r="U282" i="45" s="1"/>
  <c r="V282" i="45" s="1"/>
  <c r="W282" i="45" s="1"/>
  <c r="X282" i="45" s="1"/>
  <c r="Y282" i="45" s="1"/>
  <c r="Z282" i="45" s="1"/>
  <c r="AA282" i="45" s="1"/>
  <c r="AB282" i="45" s="1"/>
  <c r="AC282" i="45" s="1"/>
  <c r="AD282" i="45" s="1"/>
  <c r="AE282" i="45" s="1"/>
  <c r="AF282" i="45" s="1"/>
  <c r="AG282" i="45" s="1"/>
  <c r="AH282" i="45" s="1"/>
  <c r="AI282" i="45" s="1"/>
  <c r="AJ282" i="45" s="1"/>
  <c r="AJ279" i="45"/>
  <c r="AI279" i="45"/>
  <c r="AH279" i="45"/>
  <c r="AG279" i="45"/>
  <c r="AF279" i="45"/>
  <c r="AE279" i="45"/>
  <c r="AD279" i="45"/>
  <c r="AC279" i="45"/>
  <c r="AB279" i="45"/>
  <c r="AA279" i="45"/>
  <c r="Z279" i="45"/>
  <c r="Y279" i="45"/>
  <c r="X279" i="45"/>
  <c r="W279" i="45"/>
  <c r="V279" i="45"/>
  <c r="U279" i="45"/>
  <c r="T279" i="45"/>
  <c r="S279" i="45"/>
  <c r="R279" i="45"/>
  <c r="Q279" i="45"/>
  <c r="P279" i="45"/>
  <c r="O279" i="45"/>
  <c r="N279" i="45"/>
  <c r="M279" i="45"/>
  <c r="L279" i="45"/>
  <c r="K279" i="45"/>
  <c r="J279" i="45"/>
  <c r="I279" i="45"/>
  <c r="H279" i="45"/>
  <c r="G279" i="45"/>
  <c r="G280" i="45" s="1"/>
  <c r="H280" i="45" s="1"/>
  <c r="I280" i="45" s="1"/>
  <c r="J280" i="45" s="1"/>
  <c r="K280" i="45" s="1"/>
  <c r="L280" i="45" s="1"/>
  <c r="M280" i="45" s="1"/>
  <c r="N280" i="45" s="1"/>
  <c r="O280" i="45" s="1"/>
  <c r="P280" i="45" s="1"/>
  <c r="Q280" i="45" s="1"/>
  <c r="R280" i="45" s="1"/>
  <c r="S280" i="45" s="1"/>
  <c r="T280" i="45" s="1"/>
  <c r="U280" i="45" s="1"/>
  <c r="V280" i="45" s="1"/>
  <c r="W280" i="45" s="1"/>
  <c r="X280" i="45" s="1"/>
  <c r="Y280" i="45" s="1"/>
  <c r="Z280" i="45" s="1"/>
  <c r="AA280" i="45" s="1"/>
  <c r="AB280" i="45" s="1"/>
  <c r="AC280" i="45" s="1"/>
  <c r="AD280" i="45" s="1"/>
  <c r="AE280" i="45" s="1"/>
  <c r="AF280" i="45" s="1"/>
  <c r="AG280" i="45" s="1"/>
  <c r="AH280" i="45" s="1"/>
  <c r="AI280" i="45" s="1"/>
  <c r="AJ280" i="45" s="1"/>
  <c r="AJ277" i="45"/>
  <c r="AI277" i="45"/>
  <c r="AH277" i="45"/>
  <c r="AG277" i="45"/>
  <c r="AF277" i="45"/>
  <c r="AE277" i="45"/>
  <c r="AD277" i="45"/>
  <c r="AC277" i="45"/>
  <c r="AB277" i="45"/>
  <c r="AA277" i="45"/>
  <c r="Z277" i="45"/>
  <c r="Y277" i="45"/>
  <c r="X277" i="45"/>
  <c r="W277" i="45"/>
  <c r="V277" i="45"/>
  <c r="U277" i="45"/>
  <c r="T277" i="45"/>
  <c r="S277" i="45"/>
  <c r="R277" i="45"/>
  <c r="Q277" i="45"/>
  <c r="P277" i="45"/>
  <c r="O277" i="45"/>
  <c r="N277" i="45"/>
  <c r="M277" i="45"/>
  <c r="L277" i="45"/>
  <c r="K277" i="45"/>
  <c r="J277" i="45"/>
  <c r="I277" i="45"/>
  <c r="H277" i="45"/>
  <c r="G277" i="45"/>
  <c r="G278" i="45" s="1"/>
  <c r="H278" i="45" s="1"/>
  <c r="I278" i="45" s="1"/>
  <c r="J278" i="45" s="1"/>
  <c r="K278" i="45" s="1"/>
  <c r="L278" i="45" s="1"/>
  <c r="M278" i="45" s="1"/>
  <c r="N278" i="45" s="1"/>
  <c r="O278" i="45" s="1"/>
  <c r="P278" i="45" s="1"/>
  <c r="Q278" i="45" s="1"/>
  <c r="R278" i="45" s="1"/>
  <c r="S278" i="45" s="1"/>
  <c r="T278" i="45" s="1"/>
  <c r="U278" i="45" s="1"/>
  <c r="V278" i="45" s="1"/>
  <c r="W278" i="45" s="1"/>
  <c r="X278" i="45" s="1"/>
  <c r="Y278" i="45" s="1"/>
  <c r="Z278" i="45" s="1"/>
  <c r="AA278" i="45" s="1"/>
  <c r="AB278" i="45" s="1"/>
  <c r="AC278" i="45" s="1"/>
  <c r="AD278" i="45" s="1"/>
  <c r="AE278" i="45" s="1"/>
  <c r="AF278" i="45" s="1"/>
  <c r="AG278" i="45" s="1"/>
  <c r="AH278" i="45" s="1"/>
  <c r="AI278" i="45" s="1"/>
  <c r="AJ278" i="45" s="1"/>
  <c r="AJ275" i="45"/>
  <c r="AI275" i="45"/>
  <c r="AH275" i="45"/>
  <c r="AG275" i="45"/>
  <c r="AF275" i="45"/>
  <c r="AE275" i="45"/>
  <c r="AD275" i="45"/>
  <c r="AC275" i="45"/>
  <c r="AB275" i="45"/>
  <c r="AA275" i="45"/>
  <c r="Z275" i="45"/>
  <c r="Y275" i="45"/>
  <c r="X275" i="45"/>
  <c r="W275" i="45"/>
  <c r="V275" i="45"/>
  <c r="U275" i="45"/>
  <c r="R275" i="45"/>
  <c r="Q275" i="45"/>
  <c r="P275" i="45"/>
  <c r="O275" i="45"/>
  <c r="N275" i="45"/>
  <c r="M275" i="45"/>
  <c r="J275" i="45"/>
  <c r="I275" i="45"/>
  <c r="H275" i="45"/>
  <c r="G275" i="45"/>
  <c r="G276" i="45" s="1"/>
  <c r="H276" i="45" s="1"/>
  <c r="I276" i="45" s="1"/>
  <c r="J276" i="45" s="1"/>
  <c r="AJ273" i="45"/>
  <c r="AI273" i="45"/>
  <c r="AH273" i="45"/>
  <c r="AG273" i="45"/>
  <c r="AF273" i="45"/>
  <c r="AE273" i="45"/>
  <c r="AD273" i="45"/>
  <c r="AC273" i="45"/>
  <c r="AB273" i="45"/>
  <c r="AA273" i="45"/>
  <c r="Z273" i="45"/>
  <c r="Y273" i="45"/>
  <c r="X273" i="45"/>
  <c r="W273" i="45"/>
  <c r="V273" i="45"/>
  <c r="U273" i="45"/>
  <c r="S273" i="45"/>
  <c r="R273" i="45"/>
  <c r="Q273" i="45"/>
  <c r="P273" i="45"/>
  <c r="O273" i="45"/>
  <c r="N273" i="45"/>
  <c r="K273" i="45"/>
  <c r="J273" i="45"/>
  <c r="I273" i="45"/>
  <c r="H273" i="45"/>
  <c r="G273" i="45"/>
  <c r="G274" i="45" s="1"/>
  <c r="H274" i="45" s="1"/>
  <c r="I274" i="45" s="1"/>
  <c r="J274" i="45" s="1"/>
  <c r="K274" i="45" s="1"/>
  <c r="AJ271" i="45"/>
  <c r="AI271" i="45"/>
  <c r="AH271" i="45"/>
  <c r="AG271" i="45"/>
  <c r="AF271" i="45"/>
  <c r="AE271" i="45"/>
  <c r="AD271" i="45"/>
  <c r="AC271" i="45"/>
  <c r="AB271" i="45"/>
  <c r="AA271" i="45"/>
  <c r="Z271" i="45"/>
  <c r="Y271" i="45"/>
  <c r="X271" i="45"/>
  <c r="W271" i="45"/>
  <c r="V271" i="45"/>
  <c r="U271" i="45"/>
  <c r="T271" i="45"/>
  <c r="S271" i="45"/>
  <c r="R271" i="45"/>
  <c r="P271" i="45"/>
  <c r="O271" i="45"/>
  <c r="N271" i="45"/>
  <c r="K271" i="45"/>
  <c r="J271" i="45"/>
  <c r="I271" i="45"/>
  <c r="H271" i="45"/>
  <c r="G271" i="45"/>
  <c r="G272" i="45" s="1"/>
  <c r="H272" i="45" s="1"/>
  <c r="I272" i="45" s="1"/>
  <c r="J272" i="45" s="1"/>
  <c r="K272" i="45" s="1"/>
  <c r="AJ269" i="45"/>
  <c r="AI269" i="45"/>
  <c r="AH269" i="45"/>
  <c r="AG269" i="45"/>
  <c r="AF269" i="45"/>
  <c r="AE269" i="45"/>
  <c r="AD269" i="45"/>
  <c r="AC269" i="45"/>
  <c r="AB269" i="45"/>
  <c r="AA269" i="45"/>
  <c r="Z269" i="45"/>
  <c r="Y269" i="45"/>
  <c r="X269" i="45"/>
  <c r="W269" i="45"/>
  <c r="V269" i="45"/>
  <c r="U269" i="45"/>
  <c r="T269" i="45"/>
  <c r="S269" i="45"/>
  <c r="R269" i="45"/>
  <c r="Q269" i="45"/>
  <c r="P269" i="45"/>
  <c r="O269" i="45"/>
  <c r="N269" i="45"/>
  <c r="J269" i="45"/>
  <c r="I269" i="45"/>
  <c r="H269" i="45"/>
  <c r="G269" i="45"/>
  <c r="G270" i="45" s="1"/>
  <c r="H270" i="45" s="1"/>
  <c r="I270" i="45" s="1"/>
  <c r="J270" i="45" s="1"/>
  <c r="AJ267" i="45"/>
  <c r="AI267" i="45"/>
  <c r="AH267" i="45"/>
  <c r="AG267" i="45"/>
  <c r="AF267" i="45"/>
  <c r="AE267" i="45"/>
  <c r="AD267" i="45"/>
  <c r="AC267" i="45"/>
  <c r="AB267" i="45"/>
  <c r="AA267" i="45"/>
  <c r="Z267" i="45"/>
  <c r="Y267" i="45"/>
  <c r="X267" i="45"/>
  <c r="W267" i="45"/>
  <c r="V267" i="45"/>
  <c r="U267" i="45"/>
  <c r="T267" i="45"/>
  <c r="S267" i="45"/>
  <c r="R267" i="45"/>
  <c r="Q267" i="45"/>
  <c r="P267" i="45"/>
  <c r="O267" i="45"/>
  <c r="N267" i="45"/>
  <c r="M267" i="45"/>
  <c r="L267" i="45"/>
  <c r="K267" i="45"/>
  <c r="J267" i="45"/>
  <c r="I267" i="45"/>
  <c r="H267" i="45"/>
  <c r="G267" i="45"/>
  <c r="G268" i="45" s="1"/>
  <c r="H268" i="45" s="1"/>
  <c r="I268" i="45" s="1"/>
  <c r="J268" i="45" s="1"/>
  <c r="K268" i="45" s="1"/>
  <c r="L268" i="45" s="1"/>
  <c r="M268" i="45" s="1"/>
  <c r="N268" i="45" s="1"/>
  <c r="O268" i="45" s="1"/>
  <c r="P268" i="45" s="1"/>
  <c r="Q268" i="45" s="1"/>
  <c r="R268" i="45" s="1"/>
  <c r="S268" i="45" s="1"/>
  <c r="T268" i="45" s="1"/>
  <c r="U268" i="45" s="1"/>
  <c r="V268" i="45" s="1"/>
  <c r="W268" i="45" s="1"/>
  <c r="X268" i="45" s="1"/>
  <c r="Y268" i="45" s="1"/>
  <c r="Z268" i="45" s="1"/>
  <c r="AA268" i="45" s="1"/>
  <c r="AB268" i="45" s="1"/>
  <c r="AC268" i="45" s="1"/>
  <c r="AD268" i="45" s="1"/>
  <c r="AE268" i="45" s="1"/>
  <c r="AF268" i="45" s="1"/>
  <c r="AG268" i="45" s="1"/>
  <c r="AH268" i="45" s="1"/>
  <c r="AI268" i="45" s="1"/>
  <c r="AJ268" i="45" s="1"/>
  <c r="AJ265" i="45"/>
  <c r="AI265" i="45"/>
  <c r="AH265" i="45"/>
  <c r="AG265" i="45"/>
  <c r="AF265" i="45"/>
  <c r="AE265" i="45"/>
  <c r="AD265" i="45"/>
  <c r="AC265" i="45"/>
  <c r="AB265" i="45"/>
  <c r="AA265" i="45"/>
  <c r="Z265" i="45"/>
  <c r="Y265" i="45"/>
  <c r="X265" i="45"/>
  <c r="W265" i="45"/>
  <c r="V265" i="45"/>
  <c r="U265" i="45"/>
  <c r="T265" i="45"/>
  <c r="S265" i="45"/>
  <c r="R265" i="45"/>
  <c r="Q265" i="45"/>
  <c r="P265" i="45"/>
  <c r="O265" i="45"/>
  <c r="N265" i="45"/>
  <c r="M265" i="45"/>
  <c r="L265" i="45"/>
  <c r="K265" i="45"/>
  <c r="J265" i="45"/>
  <c r="I265" i="45"/>
  <c r="H265" i="45"/>
  <c r="G265" i="45"/>
  <c r="G266" i="45" s="1"/>
  <c r="H266" i="45" s="1"/>
  <c r="I266" i="45" s="1"/>
  <c r="J266" i="45" s="1"/>
  <c r="K266" i="45" s="1"/>
  <c r="L266" i="45" s="1"/>
  <c r="M266" i="45" s="1"/>
  <c r="N266" i="45" s="1"/>
  <c r="O266" i="45" s="1"/>
  <c r="P266" i="45" s="1"/>
  <c r="Q266" i="45" s="1"/>
  <c r="R266" i="45" s="1"/>
  <c r="S266" i="45" s="1"/>
  <c r="T266" i="45" s="1"/>
  <c r="U266" i="45" s="1"/>
  <c r="V266" i="45" s="1"/>
  <c r="W266" i="45" s="1"/>
  <c r="X266" i="45" s="1"/>
  <c r="Y266" i="45" s="1"/>
  <c r="Z266" i="45" s="1"/>
  <c r="AA266" i="45" s="1"/>
  <c r="AB266" i="45" s="1"/>
  <c r="AC266" i="45" s="1"/>
  <c r="AD266" i="45" s="1"/>
  <c r="AE266" i="45" s="1"/>
  <c r="AF266" i="45" s="1"/>
  <c r="AG266" i="45" s="1"/>
  <c r="AH266" i="45" s="1"/>
  <c r="AI266" i="45" s="1"/>
  <c r="AJ266" i="45" s="1"/>
  <c r="AJ263" i="45"/>
  <c r="AI263" i="45"/>
  <c r="AH263" i="45"/>
  <c r="AG263" i="45"/>
  <c r="AF263" i="45"/>
  <c r="AE263" i="45"/>
  <c r="AD263" i="45"/>
  <c r="AC263" i="45"/>
  <c r="AB263" i="45"/>
  <c r="AA263" i="45"/>
  <c r="Z263" i="45"/>
  <c r="Y263" i="45"/>
  <c r="X263" i="45"/>
  <c r="W263" i="45"/>
  <c r="V263" i="45"/>
  <c r="U263" i="45"/>
  <c r="T263" i="45"/>
  <c r="S263" i="45"/>
  <c r="R263" i="45"/>
  <c r="Q263" i="45"/>
  <c r="P263" i="45"/>
  <c r="O263" i="45"/>
  <c r="N263" i="45"/>
  <c r="M263" i="45"/>
  <c r="L263" i="45"/>
  <c r="K263" i="45"/>
  <c r="J263" i="45"/>
  <c r="I263" i="45"/>
  <c r="H263" i="45"/>
  <c r="G263" i="45"/>
  <c r="G264" i="45" s="1"/>
  <c r="H264" i="45" s="1"/>
  <c r="I264" i="45" s="1"/>
  <c r="J264" i="45" s="1"/>
  <c r="K264" i="45" s="1"/>
  <c r="L264" i="45" s="1"/>
  <c r="M264" i="45" s="1"/>
  <c r="N264" i="45" s="1"/>
  <c r="O264" i="45" s="1"/>
  <c r="P264" i="45" s="1"/>
  <c r="Q264" i="45" s="1"/>
  <c r="R264" i="45" s="1"/>
  <c r="S264" i="45" s="1"/>
  <c r="T264" i="45" s="1"/>
  <c r="U264" i="45" s="1"/>
  <c r="V264" i="45" s="1"/>
  <c r="W264" i="45" s="1"/>
  <c r="X264" i="45" s="1"/>
  <c r="Y264" i="45" s="1"/>
  <c r="Z264" i="45" s="1"/>
  <c r="AA264" i="45" s="1"/>
  <c r="AB264" i="45" s="1"/>
  <c r="AC264" i="45" s="1"/>
  <c r="AD264" i="45" s="1"/>
  <c r="AE264" i="45" s="1"/>
  <c r="AF264" i="45" s="1"/>
  <c r="AG264" i="45" s="1"/>
  <c r="AH264" i="45" s="1"/>
  <c r="AI264" i="45" s="1"/>
  <c r="AJ264" i="45" s="1"/>
  <c r="AJ261" i="45"/>
  <c r="AI261" i="45"/>
  <c r="AH261" i="45"/>
  <c r="AG261" i="45"/>
  <c r="AF261" i="45"/>
  <c r="AE261" i="45"/>
  <c r="AD261" i="45"/>
  <c r="AC261" i="45"/>
  <c r="AB261" i="45"/>
  <c r="AA261" i="45"/>
  <c r="Z261" i="45"/>
  <c r="Y261" i="45"/>
  <c r="X261" i="45"/>
  <c r="W261" i="45"/>
  <c r="V261" i="45"/>
  <c r="U261" i="45"/>
  <c r="T261" i="45"/>
  <c r="S261" i="45"/>
  <c r="R261" i="45"/>
  <c r="Q261" i="45"/>
  <c r="P261" i="45"/>
  <c r="O261" i="45"/>
  <c r="N261" i="45"/>
  <c r="M261" i="45"/>
  <c r="L261" i="45"/>
  <c r="K261" i="45"/>
  <c r="J261" i="45"/>
  <c r="I261" i="45"/>
  <c r="H261" i="45"/>
  <c r="G261" i="45"/>
  <c r="G262" i="45" s="1"/>
  <c r="H262" i="45" s="1"/>
  <c r="I262" i="45" s="1"/>
  <c r="J262" i="45" s="1"/>
  <c r="K262" i="45" s="1"/>
  <c r="L262" i="45" s="1"/>
  <c r="M262" i="45" s="1"/>
  <c r="N262" i="45" s="1"/>
  <c r="O262" i="45" s="1"/>
  <c r="P262" i="45" s="1"/>
  <c r="Q262" i="45" s="1"/>
  <c r="R262" i="45" s="1"/>
  <c r="S262" i="45" s="1"/>
  <c r="T262" i="45" s="1"/>
  <c r="U262" i="45" s="1"/>
  <c r="V262" i="45" s="1"/>
  <c r="W262" i="45" s="1"/>
  <c r="X262" i="45" s="1"/>
  <c r="Y262" i="45" s="1"/>
  <c r="Z262" i="45" s="1"/>
  <c r="AA262" i="45" s="1"/>
  <c r="AB262" i="45" s="1"/>
  <c r="AC262" i="45" s="1"/>
  <c r="AD262" i="45" s="1"/>
  <c r="AE262" i="45" s="1"/>
  <c r="AF262" i="45" s="1"/>
  <c r="AG262" i="45" s="1"/>
  <c r="AH262" i="45" s="1"/>
  <c r="AI262" i="45" s="1"/>
  <c r="AJ262" i="45" s="1"/>
  <c r="AJ259" i="45"/>
  <c r="AI259" i="45"/>
  <c r="AH259" i="45"/>
  <c r="AG259" i="45"/>
  <c r="AF259" i="45"/>
  <c r="AE259" i="45"/>
  <c r="AD259" i="45"/>
  <c r="AC259" i="45"/>
  <c r="AB259" i="45"/>
  <c r="AA259" i="45"/>
  <c r="Z259" i="45"/>
  <c r="Y259" i="45"/>
  <c r="X259" i="45"/>
  <c r="W259" i="45"/>
  <c r="V259" i="45"/>
  <c r="U259" i="45"/>
  <c r="T259" i="45"/>
  <c r="S259" i="45"/>
  <c r="R259" i="45"/>
  <c r="Q259" i="45"/>
  <c r="P259" i="45"/>
  <c r="O259" i="45"/>
  <c r="N259" i="45"/>
  <c r="M259" i="45"/>
  <c r="L259" i="45"/>
  <c r="K259" i="45"/>
  <c r="J259" i="45"/>
  <c r="I259" i="45"/>
  <c r="H259" i="45"/>
  <c r="G259" i="45"/>
  <c r="G260" i="45" s="1"/>
  <c r="H260" i="45" s="1"/>
  <c r="I260" i="45" s="1"/>
  <c r="J260" i="45" s="1"/>
  <c r="K260" i="45" s="1"/>
  <c r="L260" i="45" s="1"/>
  <c r="M260" i="45" s="1"/>
  <c r="N260" i="45" s="1"/>
  <c r="O260" i="45" s="1"/>
  <c r="P260" i="45" s="1"/>
  <c r="Q260" i="45" s="1"/>
  <c r="R260" i="45" s="1"/>
  <c r="S260" i="45" s="1"/>
  <c r="T260" i="45" s="1"/>
  <c r="U260" i="45" s="1"/>
  <c r="V260" i="45" s="1"/>
  <c r="W260" i="45" s="1"/>
  <c r="X260" i="45" s="1"/>
  <c r="Y260" i="45" s="1"/>
  <c r="Z260" i="45" s="1"/>
  <c r="AA260" i="45" s="1"/>
  <c r="AB260" i="45" s="1"/>
  <c r="AC260" i="45" s="1"/>
  <c r="AD260" i="45" s="1"/>
  <c r="AE260" i="45" s="1"/>
  <c r="AF260" i="45" s="1"/>
  <c r="AG260" i="45" s="1"/>
  <c r="AH260" i="45" s="1"/>
  <c r="AI260" i="45" s="1"/>
  <c r="AJ260" i="45" s="1"/>
  <c r="AJ257" i="45"/>
  <c r="AI257" i="45"/>
  <c r="AH257" i="45"/>
  <c r="AG257" i="45"/>
  <c r="AF257" i="45"/>
  <c r="AE257" i="45"/>
  <c r="AD257" i="45"/>
  <c r="AC257" i="45"/>
  <c r="AB257" i="45"/>
  <c r="AA257" i="45"/>
  <c r="Z257" i="45"/>
  <c r="Y257" i="45"/>
  <c r="X257" i="45"/>
  <c r="W257" i="45"/>
  <c r="V257" i="45"/>
  <c r="U257" i="45"/>
  <c r="T257" i="45"/>
  <c r="S257" i="45"/>
  <c r="R257" i="45"/>
  <c r="Q257" i="45"/>
  <c r="P257" i="45"/>
  <c r="O257" i="45"/>
  <c r="N257" i="45"/>
  <c r="M257" i="45"/>
  <c r="L257" i="45"/>
  <c r="K257" i="45"/>
  <c r="J257" i="45"/>
  <c r="I257" i="45"/>
  <c r="H257" i="45"/>
  <c r="G257" i="45"/>
  <c r="G258" i="45" s="1"/>
  <c r="H258" i="45" s="1"/>
  <c r="I258" i="45" s="1"/>
  <c r="J258" i="45" s="1"/>
  <c r="K258" i="45" s="1"/>
  <c r="L258" i="45" s="1"/>
  <c r="M258" i="45" s="1"/>
  <c r="N258" i="45" s="1"/>
  <c r="O258" i="45" s="1"/>
  <c r="P258" i="45" s="1"/>
  <c r="Q258" i="45" s="1"/>
  <c r="R258" i="45" s="1"/>
  <c r="S258" i="45" s="1"/>
  <c r="T258" i="45" s="1"/>
  <c r="U258" i="45" s="1"/>
  <c r="V258" i="45" s="1"/>
  <c r="W258" i="45" s="1"/>
  <c r="X258" i="45" s="1"/>
  <c r="Y258" i="45" s="1"/>
  <c r="Z258" i="45" s="1"/>
  <c r="AA258" i="45" s="1"/>
  <c r="AB258" i="45" s="1"/>
  <c r="AC258" i="45" s="1"/>
  <c r="AD258" i="45" s="1"/>
  <c r="AE258" i="45" s="1"/>
  <c r="AF258" i="45" s="1"/>
  <c r="AG258" i="45" s="1"/>
  <c r="AH258" i="45" s="1"/>
  <c r="AI258" i="45" s="1"/>
  <c r="AJ258" i="45" s="1"/>
  <c r="AJ255" i="45"/>
  <c r="AI255" i="45"/>
  <c r="AH255" i="45"/>
  <c r="AG255" i="45"/>
  <c r="AF255" i="45"/>
  <c r="AE255" i="45"/>
  <c r="AD255" i="45"/>
  <c r="AC255" i="45"/>
  <c r="AB255" i="45"/>
  <c r="AA255" i="45"/>
  <c r="Z255" i="45"/>
  <c r="Y255" i="45"/>
  <c r="X255" i="45"/>
  <c r="W255" i="45"/>
  <c r="V255" i="45"/>
  <c r="U255" i="45"/>
  <c r="T255" i="45"/>
  <c r="S255" i="45"/>
  <c r="R255" i="45"/>
  <c r="Q255" i="45"/>
  <c r="P255" i="45"/>
  <c r="O255" i="45"/>
  <c r="N255" i="45"/>
  <c r="M255" i="45"/>
  <c r="L255" i="45"/>
  <c r="K255" i="45"/>
  <c r="J255" i="45"/>
  <c r="I255" i="45"/>
  <c r="H255" i="45"/>
  <c r="G255" i="45"/>
  <c r="G256" i="45" s="1"/>
  <c r="H256" i="45" s="1"/>
  <c r="I256" i="45" s="1"/>
  <c r="J256" i="45" s="1"/>
  <c r="K256" i="45" s="1"/>
  <c r="L256" i="45" s="1"/>
  <c r="M256" i="45" s="1"/>
  <c r="N256" i="45" s="1"/>
  <c r="O256" i="45" s="1"/>
  <c r="P256" i="45" s="1"/>
  <c r="Q256" i="45" s="1"/>
  <c r="R256" i="45" s="1"/>
  <c r="S256" i="45" s="1"/>
  <c r="T256" i="45" s="1"/>
  <c r="U256" i="45" s="1"/>
  <c r="V256" i="45" s="1"/>
  <c r="W256" i="45" s="1"/>
  <c r="X256" i="45" s="1"/>
  <c r="Y256" i="45" s="1"/>
  <c r="Z256" i="45" s="1"/>
  <c r="AA256" i="45" s="1"/>
  <c r="AB256" i="45" s="1"/>
  <c r="AC256" i="45" s="1"/>
  <c r="AD256" i="45" s="1"/>
  <c r="AE256" i="45" s="1"/>
  <c r="AF256" i="45" s="1"/>
  <c r="AG256" i="45" s="1"/>
  <c r="AH256" i="45" s="1"/>
  <c r="AI256" i="45" s="1"/>
  <c r="AJ256" i="45" s="1"/>
  <c r="AJ253" i="45"/>
  <c r="AI253" i="45"/>
  <c r="AH253" i="45"/>
  <c r="AG253" i="45"/>
  <c r="AF253" i="45"/>
  <c r="AE253" i="45"/>
  <c r="AD253" i="45"/>
  <c r="AC253" i="45"/>
  <c r="AB253" i="45"/>
  <c r="AA253" i="45"/>
  <c r="Z253" i="45"/>
  <c r="Y253" i="45"/>
  <c r="X253" i="45"/>
  <c r="W253" i="45"/>
  <c r="V253" i="45"/>
  <c r="U253" i="45"/>
  <c r="T253" i="45"/>
  <c r="S253" i="45"/>
  <c r="R253" i="45"/>
  <c r="Q253" i="45"/>
  <c r="P253" i="45"/>
  <c r="O253" i="45"/>
  <c r="N253" i="45"/>
  <c r="M253" i="45"/>
  <c r="L253" i="45"/>
  <c r="K253" i="45"/>
  <c r="J253" i="45"/>
  <c r="I253" i="45"/>
  <c r="H253" i="45"/>
  <c r="G253" i="45"/>
  <c r="G254" i="45" s="1"/>
  <c r="H254" i="45" s="1"/>
  <c r="I254" i="45" s="1"/>
  <c r="J254" i="45" s="1"/>
  <c r="K254" i="45" s="1"/>
  <c r="L254" i="45" s="1"/>
  <c r="M254" i="45" s="1"/>
  <c r="N254" i="45" s="1"/>
  <c r="O254" i="45" s="1"/>
  <c r="P254" i="45" s="1"/>
  <c r="Q254" i="45" s="1"/>
  <c r="R254" i="45" s="1"/>
  <c r="S254" i="45" s="1"/>
  <c r="T254" i="45" s="1"/>
  <c r="U254" i="45" s="1"/>
  <c r="V254" i="45" s="1"/>
  <c r="W254" i="45" s="1"/>
  <c r="X254" i="45" s="1"/>
  <c r="Y254" i="45" s="1"/>
  <c r="Z254" i="45" s="1"/>
  <c r="AA254" i="45" s="1"/>
  <c r="AB254" i="45" s="1"/>
  <c r="AC254" i="45" s="1"/>
  <c r="AD254" i="45" s="1"/>
  <c r="AE254" i="45" s="1"/>
  <c r="AF254" i="45" s="1"/>
  <c r="AG254" i="45" s="1"/>
  <c r="AH254" i="45" s="1"/>
  <c r="AI254" i="45" s="1"/>
  <c r="AJ254" i="45" s="1"/>
  <c r="AJ251" i="45"/>
  <c r="AI251" i="45"/>
  <c r="AH251" i="45"/>
  <c r="AG251" i="45"/>
  <c r="AF251" i="45"/>
  <c r="AE251" i="45"/>
  <c r="AD251" i="45"/>
  <c r="AC251" i="45"/>
  <c r="AB251" i="45"/>
  <c r="AA251" i="45"/>
  <c r="Z251" i="45"/>
  <c r="Y251" i="45"/>
  <c r="X251" i="45"/>
  <c r="W251" i="45"/>
  <c r="V251" i="45"/>
  <c r="U251" i="45"/>
  <c r="T251" i="45"/>
  <c r="S251" i="45"/>
  <c r="R251" i="45"/>
  <c r="Q251" i="45"/>
  <c r="P251" i="45"/>
  <c r="O251" i="45"/>
  <c r="N251" i="45"/>
  <c r="M251" i="45"/>
  <c r="L251" i="45"/>
  <c r="K251" i="45"/>
  <c r="J251" i="45"/>
  <c r="I251" i="45"/>
  <c r="H251" i="45"/>
  <c r="G251" i="45"/>
  <c r="G252" i="45" s="1"/>
  <c r="H252" i="45" s="1"/>
  <c r="I252" i="45" s="1"/>
  <c r="J252" i="45" s="1"/>
  <c r="K252" i="45" s="1"/>
  <c r="L252" i="45" s="1"/>
  <c r="M252" i="45" s="1"/>
  <c r="N252" i="45" s="1"/>
  <c r="O252" i="45" s="1"/>
  <c r="P252" i="45" s="1"/>
  <c r="Q252" i="45" s="1"/>
  <c r="R252" i="45" s="1"/>
  <c r="S252" i="45" s="1"/>
  <c r="T252" i="45" s="1"/>
  <c r="U252" i="45" s="1"/>
  <c r="V252" i="45" s="1"/>
  <c r="W252" i="45" s="1"/>
  <c r="X252" i="45" s="1"/>
  <c r="Y252" i="45" s="1"/>
  <c r="Z252" i="45" s="1"/>
  <c r="AA252" i="45" s="1"/>
  <c r="AB252" i="45" s="1"/>
  <c r="AC252" i="45" s="1"/>
  <c r="AD252" i="45" s="1"/>
  <c r="AE252" i="45" s="1"/>
  <c r="AF252" i="45" s="1"/>
  <c r="AG252" i="45" s="1"/>
  <c r="AH252" i="45" s="1"/>
  <c r="AI252" i="45" s="1"/>
  <c r="AJ252" i="45" s="1"/>
  <c r="AJ249" i="45"/>
  <c r="AI249" i="45"/>
  <c r="AH249" i="45"/>
  <c r="AG249" i="45"/>
  <c r="AF249" i="45"/>
  <c r="AE249" i="45"/>
  <c r="AD249" i="45"/>
  <c r="AC249" i="45"/>
  <c r="AB249" i="45"/>
  <c r="AA249" i="45"/>
  <c r="Z249" i="45"/>
  <c r="Y249" i="45"/>
  <c r="X249" i="45"/>
  <c r="W249" i="45"/>
  <c r="V249" i="45"/>
  <c r="U249" i="45"/>
  <c r="T249" i="45"/>
  <c r="S249" i="45"/>
  <c r="R249" i="45"/>
  <c r="Q249" i="45"/>
  <c r="P249" i="45"/>
  <c r="O249" i="45"/>
  <c r="N249" i="45"/>
  <c r="M249" i="45"/>
  <c r="L249" i="45"/>
  <c r="K249" i="45"/>
  <c r="J249" i="45"/>
  <c r="I249" i="45"/>
  <c r="H249" i="45"/>
  <c r="G249" i="45"/>
  <c r="G250" i="45" s="1"/>
  <c r="H250" i="45" s="1"/>
  <c r="I250" i="45" s="1"/>
  <c r="J250" i="45" s="1"/>
  <c r="K250" i="45" s="1"/>
  <c r="L250" i="45" s="1"/>
  <c r="M250" i="45" s="1"/>
  <c r="N250" i="45" s="1"/>
  <c r="O250" i="45" s="1"/>
  <c r="P250" i="45" s="1"/>
  <c r="Q250" i="45" s="1"/>
  <c r="R250" i="45" s="1"/>
  <c r="S250" i="45" s="1"/>
  <c r="T250" i="45" s="1"/>
  <c r="U250" i="45" s="1"/>
  <c r="V250" i="45" s="1"/>
  <c r="W250" i="45" s="1"/>
  <c r="X250" i="45" s="1"/>
  <c r="Y250" i="45" s="1"/>
  <c r="Z250" i="45" s="1"/>
  <c r="AA250" i="45" s="1"/>
  <c r="AB250" i="45" s="1"/>
  <c r="AC250" i="45" s="1"/>
  <c r="AD250" i="45" s="1"/>
  <c r="AE250" i="45" s="1"/>
  <c r="AF250" i="45" s="1"/>
  <c r="AG250" i="45" s="1"/>
  <c r="AH250" i="45" s="1"/>
  <c r="AI250" i="45" s="1"/>
  <c r="AJ250" i="45" s="1"/>
  <c r="AJ247" i="45"/>
  <c r="AI247" i="45"/>
  <c r="AH247" i="45"/>
  <c r="AG247" i="45"/>
  <c r="AF247" i="45"/>
  <c r="AE247" i="45"/>
  <c r="AD247" i="45"/>
  <c r="AC247" i="45"/>
  <c r="AB247" i="45"/>
  <c r="AA247" i="45"/>
  <c r="Z247" i="45"/>
  <c r="Y247" i="45"/>
  <c r="X247" i="45"/>
  <c r="W247" i="45"/>
  <c r="V247" i="45"/>
  <c r="U247" i="45"/>
  <c r="T247" i="45"/>
  <c r="S247" i="45"/>
  <c r="R247" i="45"/>
  <c r="Q247" i="45"/>
  <c r="P247" i="45"/>
  <c r="O247" i="45"/>
  <c r="N247" i="45"/>
  <c r="M247" i="45"/>
  <c r="L247" i="45"/>
  <c r="K247" i="45"/>
  <c r="J247" i="45"/>
  <c r="I247" i="45"/>
  <c r="H247" i="45"/>
  <c r="G247" i="45"/>
  <c r="G248" i="45" s="1"/>
  <c r="H248" i="45" s="1"/>
  <c r="AJ245" i="45"/>
  <c r="AI245" i="45"/>
  <c r="AH245" i="45"/>
  <c r="AG245" i="45"/>
  <c r="AF245" i="45"/>
  <c r="AE245" i="45"/>
  <c r="AD245" i="45"/>
  <c r="AC245" i="45"/>
  <c r="AB245" i="45"/>
  <c r="AA245" i="45"/>
  <c r="Z245" i="45"/>
  <c r="Y245" i="45"/>
  <c r="X245" i="45"/>
  <c r="W245" i="45"/>
  <c r="V245" i="45"/>
  <c r="U245" i="45"/>
  <c r="T245" i="45"/>
  <c r="S245" i="45"/>
  <c r="R245" i="45"/>
  <c r="Q245" i="45"/>
  <c r="P245" i="45"/>
  <c r="O245" i="45"/>
  <c r="N245" i="45"/>
  <c r="M245" i="45"/>
  <c r="L245" i="45"/>
  <c r="K245" i="45"/>
  <c r="J245" i="45"/>
  <c r="I245" i="45"/>
  <c r="H245" i="45"/>
  <c r="G245" i="45"/>
  <c r="G246" i="45" s="1"/>
  <c r="H246" i="45" s="1"/>
  <c r="I246" i="45" s="1"/>
  <c r="AJ243" i="45"/>
  <c r="AI243" i="45"/>
  <c r="AH243" i="45"/>
  <c r="AG243" i="45"/>
  <c r="AF243" i="45"/>
  <c r="AE243" i="45"/>
  <c r="AD243" i="45"/>
  <c r="AC243" i="45"/>
  <c r="AB243" i="45"/>
  <c r="AA243" i="45"/>
  <c r="Z243" i="45"/>
  <c r="Y243" i="45"/>
  <c r="X243" i="45"/>
  <c r="W243" i="45"/>
  <c r="V243" i="45"/>
  <c r="U243" i="45"/>
  <c r="T243" i="45"/>
  <c r="S243" i="45"/>
  <c r="R243" i="45"/>
  <c r="Q243" i="45"/>
  <c r="P243" i="45"/>
  <c r="O243" i="45"/>
  <c r="N243" i="45"/>
  <c r="M243" i="45"/>
  <c r="L243" i="45"/>
  <c r="K243" i="45"/>
  <c r="J243" i="45"/>
  <c r="I243" i="45"/>
  <c r="H243" i="45"/>
  <c r="G243" i="45"/>
  <c r="G244" i="45" s="1"/>
  <c r="H244" i="45" s="1"/>
  <c r="I244" i="45" s="1"/>
  <c r="J244" i="45" s="1"/>
  <c r="K244" i="45" s="1"/>
  <c r="L244" i="45" s="1"/>
  <c r="M244" i="45" s="1"/>
  <c r="N244" i="45" s="1"/>
  <c r="O244" i="45" s="1"/>
  <c r="P244" i="45" s="1"/>
  <c r="Q244" i="45" s="1"/>
  <c r="R244" i="45" s="1"/>
  <c r="S244" i="45" s="1"/>
  <c r="T244" i="45" s="1"/>
  <c r="U244" i="45" s="1"/>
  <c r="V244" i="45" s="1"/>
  <c r="W244" i="45" s="1"/>
  <c r="X244" i="45" s="1"/>
  <c r="Y244" i="45" s="1"/>
  <c r="Z244" i="45" s="1"/>
  <c r="AA244" i="45" s="1"/>
  <c r="AB244" i="45" s="1"/>
  <c r="AC244" i="45" s="1"/>
  <c r="AD244" i="45" s="1"/>
  <c r="AE244" i="45" s="1"/>
  <c r="AF244" i="45" s="1"/>
  <c r="AG244" i="45" s="1"/>
  <c r="AH244" i="45" s="1"/>
  <c r="AI244" i="45" s="1"/>
  <c r="AJ244" i="45" s="1"/>
  <c r="AJ241" i="45"/>
  <c r="AI241" i="45"/>
  <c r="AH241" i="45"/>
  <c r="AG241" i="45"/>
  <c r="AF241" i="45"/>
  <c r="AE241" i="45"/>
  <c r="AD241" i="45"/>
  <c r="AC241" i="45"/>
  <c r="AB241" i="45"/>
  <c r="AA241" i="45"/>
  <c r="Z241" i="45"/>
  <c r="Y241" i="45"/>
  <c r="X241" i="45"/>
  <c r="W241" i="45"/>
  <c r="V241" i="45"/>
  <c r="U241" i="45"/>
  <c r="T241" i="45"/>
  <c r="S241" i="45"/>
  <c r="R241" i="45"/>
  <c r="Q241" i="45"/>
  <c r="P241" i="45"/>
  <c r="O241" i="45"/>
  <c r="N241" i="45"/>
  <c r="M241" i="45"/>
  <c r="L241" i="45"/>
  <c r="K241" i="45"/>
  <c r="J241" i="45"/>
  <c r="I241" i="45"/>
  <c r="H241" i="45"/>
  <c r="G241" i="45"/>
  <c r="G242" i="45" s="1"/>
  <c r="H242" i="45" s="1"/>
  <c r="AJ239" i="45"/>
  <c r="AI239" i="45"/>
  <c r="AH239" i="45"/>
  <c r="AG239" i="45"/>
  <c r="AF239" i="45"/>
  <c r="AE239" i="45"/>
  <c r="AD239" i="45"/>
  <c r="AC239" i="45"/>
  <c r="AB239" i="45"/>
  <c r="AA239" i="45"/>
  <c r="Z239" i="45"/>
  <c r="Y239" i="45"/>
  <c r="X239" i="45"/>
  <c r="W239" i="45"/>
  <c r="V239" i="45"/>
  <c r="U239" i="45"/>
  <c r="T239" i="45"/>
  <c r="S239" i="45"/>
  <c r="R239" i="45"/>
  <c r="Q239" i="45"/>
  <c r="P239" i="45"/>
  <c r="O239" i="45"/>
  <c r="N239" i="45"/>
  <c r="M239" i="45"/>
  <c r="L239" i="45"/>
  <c r="K239" i="45"/>
  <c r="J239" i="45"/>
  <c r="I239" i="45"/>
  <c r="H239" i="45"/>
  <c r="G239" i="45"/>
  <c r="G240" i="45" s="1"/>
  <c r="H240" i="45" s="1"/>
  <c r="I240" i="45" s="1"/>
  <c r="J240" i="45" s="1"/>
  <c r="K240" i="45" s="1"/>
  <c r="L240" i="45" s="1"/>
  <c r="M240" i="45" s="1"/>
  <c r="N240" i="45" s="1"/>
  <c r="O240" i="45" s="1"/>
  <c r="P240" i="45" s="1"/>
  <c r="Q240" i="45" s="1"/>
  <c r="R240" i="45" s="1"/>
  <c r="S240" i="45" s="1"/>
  <c r="T240" i="45" s="1"/>
  <c r="U240" i="45" s="1"/>
  <c r="V240" i="45" s="1"/>
  <c r="W240" i="45" s="1"/>
  <c r="X240" i="45" s="1"/>
  <c r="Y240" i="45" s="1"/>
  <c r="Z240" i="45" s="1"/>
  <c r="AA240" i="45" s="1"/>
  <c r="AB240" i="45" s="1"/>
  <c r="AC240" i="45" s="1"/>
  <c r="AD240" i="45" s="1"/>
  <c r="AE240" i="45" s="1"/>
  <c r="AF240" i="45" s="1"/>
  <c r="AG240" i="45" s="1"/>
  <c r="AH240" i="45" s="1"/>
  <c r="AI240" i="45" s="1"/>
  <c r="AJ240" i="45" s="1"/>
  <c r="AJ237" i="45"/>
  <c r="AI237" i="45"/>
  <c r="AH237" i="45"/>
  <c r="AG237" i="45"/>
  <c r="AF237" i="45"/>
  <c r="AE237" i="45"/>
  <c r="AD237" i="45"/>
  <c r="AC237" i="45"/>
  <c r="AB237" i="45"/>
  <c r="AA237" i="45"/>
  <c r="Z237" i="45"/>
  <c r="Y237" i="45"/>
  <c r="X237" i="45"/>
  <c r="W237" i="45"/>
  <c r="V237" i="45"/>
  <c r="U237" i="45"/>
  <c r="T237" i="45"/>
  <c r="S237" i="45"/>
  <c r="R237" i="45"/>
  <c r="Q237" i="45"/>
  <c r="P237" i="45"/>
  <c r="O237" i="45"/>
  <c r="N237" i="45"/>
  <c r="M237" i="45"/>
  <c r="L237" i="45"/>
  <c r="K237" i="45"/>
  <c r="J237" i="45"/>
  <c r="I237" i="45"/>
  <c r="H237" i="45"/>
  <c r="G237" i="45"/>
  <c r="G238" i="45" s="1"/>
  <c r="AJ235" i="45"/>
  <c r="AI235" i="45"/>
  <c r="AH235" i="45"/>
  <c r="AG235" i="45"/>
  <c r="AF235" i="45"/>
  <c r="AE235" i="45"/>
  <c r="AD235" i="45"/>
  <c r="AC235" i="45"/>
  <c r="AB235" i="45"/>
  <c r="AA235" i="45"/>
  <c r="Z235" i="45"/>
  <c r="Y235" i="45"/>
  <c r="X235" i="45"/>
  <c r="W235" i="45"/>
  <c r="V235" i="45"/>
  <c r="U235" i="45"/>
  <c r="T235" i="45"/>
  <c r="S235" i="45"/>
  <c r="R235" i="45"/>
  <c r="Q235" i="45"/>
  <c r="P235" i="45"/>
  <c r="O235" i="45"/>
  <c r="N235" i="45"/>
  <c r="M235" i="45"/>
  <c r="L235" i="45"/>
  <c r="K235" i="45"/>
  <c r="J235" i="45"/>
  <c r="I235" i="45"/>
  <c r="H235" i="45"/>
  <c r="G235" i="45"/>
  <c r="G236" i="45" s="1"/>
  <c r="H236" i="45" s="1"/>
  <c r="I236" i="45" s="1"/>
  <c r="G234" i="45"/>
  <c r="H234" i="45" s="1"/>
  <c r="I234" i="45" s="1"/>
  <c r="AJ233" i="45"/>
  <c r="AI233" i="45"/>
  <c r="AH233" i="45"/>
  <c r="AG233" i="45"/>
  <c r="AF233" i="45"/>
  <c r="AE233" i="45"/>
  <c r="AD233" i="45"/>
  <c r="AC233" i="45"/>
  <c r="AB233" i="45"/>
  <c r="AA233" i="45"/>
  <c r="Z233" i="45"/>
  <c r="Y233" i="45"/>
  <c r="X233" i="45"/>
  <c r="W233" i="45"/>
  <c r="V233" i="45"/>
  <c r="U233" i="45"/>
  <c r="T233" i="45"/>
  <c r="S233" i="45"/>
  <c r="R233" i="45"/>
  <c r="Q233" i="45"/>
  <c r="P233" i="45"/>
  <c r="O233" i="45"/>
  <c r="N233" i="45"/>
  <c r="M233" i="45"/>
  <c r="L233" i="45"/>
  <c r="K233" i="45"/>
  <c r="J233" i="45"/>
  <c r="I233" i="45"/>
  <c r="H233" i="45"/>
  <c r="G233" i="45"/>
  <c r="G232" i="45"/>
  <c r="H232" i="45" s="1"/>
  <c r="I232" i="45" s="1"/>
  <c r="AJ231" i="45"/>
  <c r="AI231" i="45"/>
  <c r="AH231" i="45"/>
  <c r="AG231" i="45"/>
  <c r="AF231" i="45"/>
  <c r="AE231" i="45"/>
  <c r="AD231" i="45"/>
  <c r="AC231" i="45"/>
  <c r="AB231" i="45"/>
  <c r="AA231" i="45"/>
  <c r="Z231" i="45"/>
  <c r="Y231" i="45"/>
  <c r="X231" i="45"/>
  <c r="W231" i="45"/>
  <c r="V231" i="45"/>
  <c r="U231" i="45"/>
  <c r="T231" i="45"/>
  <c r="S231" i="45"/>
  <c r="R231" i="45"/>
  <c r="Q231" i="45"/>
  <c r="P231" i="45"/>
  <c r="O231" i="45"/>
  <c r="N231" i="45"/>
  <c r="M231" i="45"/>
  <c r="L231" i="45"/>
  <c r="K231" i="45"/>
  <c r="J231" i="45"/>
  <c r="I231" i="45"/>
  <c r="H231" i="45"/>
  <c r="G231" i="45"/>
  <c r="H230" i="45"/>
  <c r="AJ229" i="45"/>
  <c r="AI229" i="45"/>
  <c r="AH229" i="45"/>
  <c r="AG229" i="45"/>
  <c r="AF229" i="45"/>
  <c r="AE229" i="45"/>
  <c r="AD229" i="45"/>
  <c r="AC229" i="45"/>
  <c r="AB229" i="45"/>
  <c r="AA229" i="45"/>
  <c r="Z229" i="45"/>
  <c r="Y229" i="45"/>
  <c r="X229" i="45"/>
  <c r="W229" i="45"/>
  <c r="V229" i="45"/>
  <c r="U229" i="45"/>
  <c r="T229" i="45"/>
  <c r="S229" i="45"/>
  <c r="R229" i="45"/>
  <c r="Q229" i="45"/>
  <c r="P229" i="45"/>
  <c r="O229" i="45"/>
  <c r="N229" i="45"/>
  <c r="M229" i="45"/>
  <c r="L229" i="45"/>
  <c r="K229" i="45"/>
  <c r="J229" i="45"/>
  <c r="I229" i="45"/>
  <c r="H229" i="45"/>
  <c r="G229" i="45"/>
  <c r="G228" i="45"/>
  <c r="H228" i="45" s="1"/>
  <c r="AJ227" i="45"/>
  <c r="AI227" i="45"/>
  <c r="AH227" i="45"/>
  <c r="AG227" i="45"/>
  <c r="AF227" i="45"/>
  <c r="AE227" i="45"/>
  <c r="AD227" i="45"/>
  <c r="AC227" i="45"/>
  <c r="AB227" i="45"/>
  <c r="AA227" i="45"/>
  <c r="Z227" i="45"/>
  <c r="Y227" i="45"/>
  <c r="X227" i="45"/>
  <c r="W227" i="45"/>
  <c r="V227" i="45"/>
  <c r="U227" i="45"/>
  <c r="T227" i="45"/>
  <c r="S227" i="45"/>
  <c r="R227" i="45"/>
  <c r="Q227" i="45"/>
  <c r="P227" i="45"/>
  <c r="O227" i="45"/>
  <c r="N227" i="45"/>
  <c r="M227" i="45"/>
  <c r="L227" i="45"/>
  <c r="K227" i="45"/>
  <c r="J227" i="45"/>
  <c r="I227" i="45"/>
  <c r="H227" i="45"/>
  <c r="G227" i="45"/>
  <c r="G226" i="45"/>
  <c r="H226" i="45" s="1"/>
  <c r="AJ225" i="45"/>
  <c r="AI225" i="45"/>
  <c r="AH225" i="45"/>
  <c r="AG225" i="45"/>
  <c r="AF225" i="45"/>
  <c r="AE225" i="45"/>
  <c r="AD225" i="45"/>
  <c r="AC225" i="45"/>
  <c r="AB225" i="45"/>
  <c r="AA225" i="45"/>
  <c r="Z225" i="45"/>
  <c r="Y225" i="45"/>
  <c r="X225" i="45"/>
  <c r="W225" i="45"/>
  <c r="V225" i="45"/>
  <c r="U225" i="45"/>
  <c r="T225" i="45"/>
  <c r="S225" i="45"/>
  <c r="R225" i="45"/>
  <c r="Q225" i="45"/>
  <c r="P225" i="45"/>
  <c r="O225" i="45"/>
  <c r="N225" i="45"/>
  <c r="M225" i="45"/>
  <c r="L225" i="45"/>
  <c r="K225" i="45"/>
  <c r="J225" i="45"/>
  <c r="I225" i="45"/>
  <c r="H225" i="45"/>
  <c r="G225" i="45"/>
  <c r="G224" i="45"/>
  <c r="H224" i="45" s="1"/>
  <c r="AJ223" i="45"/>
  <c r="AI223" i="45"/>
  <c r="AH223" i="45"/>
  <c r="AG223" i="45"/>
  <c r="AF223" i="45"/>
  <c r="AE223" i="45"/>
  <c r="AD223" i="45"/>
  <c r="AC223" i="45"/>
  <c r="AB223" i="45"/>
  <c r="AA223" i="45"/>
  <c r="Z223" i="45"/>
  <c r="Y223" i="45"/>
  <c r="X223" i="45"/>
  <c r="W223" i="45"/>
  <c r="V223" i="45"/>
  <c r="U223" i="45"/>
  <c r="T223" i="45"/>
  <c r="S223" i="45"/>
  <c r="R223" i="45"/>
  <c r="Q223" i="45"/>
  <c r="O223" i="45"/>
  <c r="N223" i="45"/>
  <c r="M223" i="45"/>
  <c r="L223" i="45"/>
  <c r="K223" i="45"/>
  <c r="J223" i="45"/>
  <c r="I223" i="45"/>
  <c r="H223" i="45"/>
  <c r="G223" i="45"/>
  <c r="G222" i="45"/>
  <c r="H222" i="45" s="1"/>
  <c r="I222" i="45" s="1"/>
  <c r="J222" i="45" s="1"/>
  <c r="K222" i="45" s="1"/>
  <c r="L222" i="45" s="1"/>
  <c r="M222" i="45" s="1"/>
  <c r="AJ221" i="45"/>
  <c r="AI221" i="45"/>
  <c r="AH221" i="45"/>
  <c r="AG221" i="45"/>
  <c r="AF221" i="45"/>
  <c r="AE221" i="45"/>
  <c r="AD221" i="45"/>
  <c r="AC221" i="45"/>
  <c r="AB221" i="45"/>
  <c r="AA221" i="45"/>
  <c r="Z221" i="45"/>
  <c r="Y221" i="45"/>
  <c r="X221" i="45"/>
  <c r="W221" i="45"/>
  <c r="V221" i="45"/>
  <c r="U221" i="45"/>
  <c r="T221" i="45"/>
  <c r="S221" i="45"/>
  <c r="R221" i="45"/>
  <c r="Q221" i="45"/>
  <c r="O221" i="45"/>
  <c r="M221" i="45"/>
  <c r="L221" i="45"/>
  <c r="K221" i="45"/>
  <c r="J221" i="45"/>
  <c r="I221" i="45"/>
  <c r="H221" i="45"/>
  <c r="G221" i="45"/>
  <c r="G220" i="45"/>
  <c r="H220" i="45" s="1"/>
  <c r="I220" i="45" s="1"/>
  <c r="J220" i="45" s="1"/>
  <c r="K220" i="45" s="1"/>
  <c r="L220" i="45" s="1"/>
  <c r="M220" i="45" s="1"/>
  <c r="AJ219" i="45"/>
  <c r="AI219" i="45"/>
  <c r="AH219" i="45"/>
  <c r="AG219" i="45"/>
  <c r="AF219" i="45"/>
  <c r="AE219" i="45"/>
  <c r="AD219" i="45"/>
  <c r="AC219" i="45"/>
  <c r="AB219" i="45"/>
  <c r="AA219" i="45"/>
  <c r="Z219" i="45"/>
  <c r="Y219" i="45"/>
  <c r="X219" i="45"/>
  <c r="W219" i="45"/>
  <c r="V219" i="45"/>
  <c r="U219" i="45"/>
  <c r="T219" i="45"/>
  <c r="S219" i="45"/>
  <c r="R219" i="45"/>
  <c r="Q219" i="45"/>
  <c r="P219" i="45"/>
  <c r="O219" i="45"/>
  <c r="M219" i="45"/>
  <c r="L219" i="45"/>
  <c r="K219" i="45"/>
  <c r="J219" i="45"/>
  <c r="I219" i="45"/>
  <c r="H219" i="45"/>
  <c r="G219" i="45"/>
  <c r="G218" i="45"/>
  <c r="H218" i="45" s="1"/>
  <c r="AJ217" i="45"/>
  <c r="AI217" i="45"/>
  <c r="AH217" i="45"/>
  <c r="AG217" i="45"/>
  <c r="AF217" i="45"/>
  <c r="AE217" i="45"/>
  <c r="AD217" i="45"/>
  <c r="AC217" i="45"/>
  <c r="AB217" i="45"/>
  <c r="AA217" i="45"/>
  <c r="Z217" i="45"/>
  <c r="Y217" i="45"/>
  <c r="X217" i="45"/>
  <c r="W217" i="45"/>
  <c r="V217" i="45"/>
  <c r="U217" i="45"/>
  <c r="T217" i="45"/>
  <c r="S217" i="45"/>
  <c r="R217" i="45"/>
  <c r="Q217" i="45"/>
  <c r="P217" i="45"/>
  <c r="O217" i="45"/>
  <c r="M217" i="45"/>
  <c r="L217" i="45"/>
  <c r="K217" i="45"/>
  <c r="J217" i="45"/>
  <c r="I217" i="45"/>
  <c r="H217" i="45"/>
  <c r="G217" i="45"/>
  <c r="G216" i="45"/>
  <c r="H216" i="45" s="1"/>
  <c r="AJ215" i="45"/>
  <c r="AI215" i="45"/>
  <c r="AH215" i="45"/>
  <c r="AG215" i="45"/>
  <c r="AF215" i="45"/>
  <c r="AE215" i="45"/>
  <c r="AD215" i="45"/>
  <c r="AC215" i="45"/>
  <c r="AB215" i="45"/>
  <c r="AA215" i="45"/>
  <c r="Z215" i="45"/>
  <c r="Y215" i="45"/>
  <c r="X215" i="45"/>
  <c r="W215" i="45"/>
  <c r="V215" i="45"/>
  <c r="U215" i="45"/>
  <c r="T215" i="45"/>
  <c r="S215" i="45"/>
  <c r="R215" i="45"/>
  <c r="Q215" i="45"/>
  <c r="P215" i="45"/>
  <c r="O215" i="45"/>
  <c r="N215" i="45"/>
  <c r="M215" i="45"/>
  <c r="L215" i="45"/>
  <c r="K215" i="45"/>
  <c r="J215" i="45"/>
  <c r="I215" i="45"/>
  <c r="H215" i="45"/>
  <c r="G215" i="45"/>
  <c r="AJ211" i="45"/>
  <c r="AI211" i="45"/>
  <c r="AH211" i="45"/>
  <c r="AG211" i="45"/>
  <c r="AF211" i="45"/>
  <c r="AE211" i="45"/>
  <c r="AD211" i="45"/>
  <c r="AC211" i="45"/>
  <c r="AB211" i="45"/>
  <c r="AA211" i="45"/>
  <c r="Z211" i="45"/>
  <c r="Y211" i="45"/>
  <c r="X211" i="45"/>
  <c r="W211" i="45"/>
  <c r="V211" i="45"/>
  <c r="U211" i="45"/>
  <c r="T211" i="45"/>
  <c r="S211" i="45"/>
  <c r="R211" i="45"/>
  <c r="Q211" i="45"/>
  <c r="G210" i="45"/>
  <c r="H210" i="45" s="1"/>
  <c r="AJ209" i="45"/>
  <c r="AI209" i="45"/>
  <c r="AH209" i="45"/>
  <c r="AG209" i="45"/>
  <c r="AF209" i="45"/>
  <c r="AE209" i="45"/>
  <c r="AD209" i="45"/>
  <c r="AC209" i="45"/>
  <c r="AB209" i="45"/>
  <c r="AA209" i="45"/>
  <c r="Z209" i="45"/>
  <c r="Y209" i="45"/>
  <c r="X209" i="45"/>
  <c r="W209" i="45"/>
  <c r="V209" i="45"/>
  <c r="U209" i="45"/>
  <c r="T209" i="45"/>
  <c r="S209" i="45"/>
  <c r="R209" i="45"/>
  <c r="Q209" i="45"/>
  <c r="P209" i="45"/>
  <c r="O209" i="45"/>
  <c r="N209" i="45"/>
  <c r="M209" i="45"/>
  <c r="I209" i="45"/>
  <c r="H209" i="45"/>
  <c r="G209" i="45"/>
  <c r="G208" i="45"/>
  <c r="H208" i="45" s="1"/>
  <c r="I208" i="45" s="1"/>
  <c r="J208" i="45" s="1"/>
  <c r="AJ207" i="45"/>
  <c r="AI207" i="45"/>
  <c r="AH207" i="45"/>
  <c r="AG207" i="45"/>
  <c r="AF207" i="45"/>
  <c r="AE207" i="45"/>
  <c r="AD207" i="45"/>
  <c r="AC207" i="45"/>
  <c r="AB207" i="45"/>
  <c r="AA207" i="45"/>
  <c r="Z207" i="45"/>
  <c r="Y207" i="45"/>
  <c r="X207" i="45"/>
  <c r="W207" i="45"/>
  <c r="V207" i="45"/>
  <c r="U207" i="45"/>
  <c r="T207" i="45"/>
  <c r="S207" i="45"/>
  <c r="R207" i="45"/>
  <c r="Q207" i="45"/>
  <c r="P207" i="45"/>
  <c r="O207" i="45"/>
  <c r="N207" i="45"/>
  <c r="M207" i="45"/>
  <c r="J207" i="45"/>
  <c r="I207" i="45"/>
  <c r="H207" i="45"/>
  <c r="G207" i="45"/>
  <c r="G206" i="45"/>
  <c r="H206" i="45" s="1"/>
  <c r="I206" i="45" s="1"/>
  <c r="J206" i="45" s="1"/>
  <c r="AJ205" i="45"/>
  <c r="AI205" i="45"/>
  <c r="AH205" i="45"/>
  <c r="AG205" i="45"/>
  <c r="AF205" i="45"/>
  <c r="AE205" i="45"/>
  <c r="AD205" i="45"/>
  <c r="AC205" i="45"/>
  <c r="AB205" i="45"/>
  <c r="AA205" i="45"/>
  <c r="Z205" i="45"/>
  <c r="Y205" i="45"/>
  <c r="X205" i="45"/>
  <c r="W205" i="45"/>
  <c r="V205" i="45"/>
  <c r="U205" i="45"/>
  <c r="T205" i="45"/>
  <c r="S205" i="45"/>
  <c r="R205" i="45"/>
  <c r="Q205" i="45"/>
  <c r="P205" i="45"/>
  <c r="O205" i="45"/>
  <c r="N205" i="45"/>
  <c r="M205" i="45"/>
  <c r="J205" i="45"/>
  <c r="I205" i="45"/>
  <c r="H205" i="45"/>
  <c r="G205" i="45"/>
  <c r="AJ203" i="45"/>
  <c r="AI203" i="45"/>
  <c r="AH203" i="45"/>
  <c r="AG203" i="45"/>
  <c r="AF203" i="45"/>
  <c r="AE203" i="45"/>
  <c r="AD203" i="45"/>
  <c r="AC203" i="45"/>
  <c r="AB203" i="45"/>
  <c r="AA203" i="45"/>
  <c r="Z203" i="45"/>
  <c r="Y203" i="45"/>
  <c r="X203" i="45"/>
  <c r="W203" i="45"/>
  <c r="V203" i="45"/>
  <c r="U203" i="45"/>
  <c r="T203" i="45"/>
  <c r="S203" i="45"/>
  <c r="R203" i="45"/>
  <c r="Q203" i="45"/>
  <c r="P203" i="45"/>
  <c r="O203" i="45"/>
  <c r="N203" i="45"/>
  <c r="M203" i="45"/>
  <c r="L203" i="45"/>
  <c r="K203" i="45"/>
  <c r="J203" i="45"/>
  <c r="I203" i="45"/>
  <c r="H203" i="45"/>
  <c r="G203" i="45"/>
  <c r="G204" i="45" s="1"/>
  <c r="H204" i="45" s="1"/>
  <c r="I204" i="45" s="1"/>
  <c r="J204" i="45" s="1"/>
  <c r="K204" i="45" s="1"/>
  <c r="L204" i="45" s="1"/>
  <c r="M204" i="45" s="1"/>
  <c r="N204" i="45" s="1"/>
  <c r="O204" i="45" s="1"/>
  <c r="P204" i="45" s="1"/>
  <c r="Q204" i="45" s="1"/>
  <c r="R204" i="45" s="1"/>
  <c r="S204" i="45" s="1"/>
  <c r="T204" i="45" s="1"/>
  <c r="U204" i="45" s="1"/>
  <c r="V204" i="45" s="1"/>
  <c r="W204" i="45" s="1"/>
  <c r="X204" i="45" s="1"/>
  <c r="Y204" i="45" s="1"/>
  <c r="Z204" i="45" s="1"/>
  <c r="AA204" i="45" s="1"/>
  <c r="AB204" i="45" s="1"/>
  <c r="AC204" i="45" s="1"/>
  <c r="AD204" i="45" s="1"/>
  <c r="AE204" i="45" s="1"/>
  <c r="AF204" i="45" s="1"/>
  <c r="AG204" i="45" s="1"/>
  <c r="AH204" i="45" s="1"/>
  <c r="AI204" i="45" s="1"/>
  <c r="AJ204" i="45" s="1"/>
  <c r="AJ201" i="45"/>
  <c r="AI201" i="45"/>
  <c r="AH201" i="45"/>
  <c r="AG201" i="45"/>
  <c r="AF201" i="45"/>
  <c r="AE201" i="45"/>
  <c r="AD201" i="45"/>
  <c r="AC201" i="45"/>
  <c r="AB201" i="45"/>
  <c r="AA201" i="45"/>
  <c r="Z201" i="45"/>
  <c r="Y201" i="45"/>
  <c r="X201" i="45"/>
  <c r="W201" i="45"/>
  <c r="V201" i="45"/>
  <c r="U201" i="45"/>
  <c r="T201" i="45"/>
  <c r="S201" i="45"/>
  <c r="R201" i="45"/>
  <c r="Q201" i="45"/>
  <c r="P201" i="45"/>
  <c r="O201" i="45"/>
  <c r="N201" i="45"/>
  <c r="M201" i="45"/>
  <c r="L201" i="45"/>
  <c r="K201" i="45"/>
  <c r="J201" i="45"/>
  <c r="I201" i="45"/>
  <c r="H201" i="45"/>
  <c r="G201" i="45"/>
  <c r="G202" i="45" s="1"/>
  <c r="H202" i="45" s="1"/>
  <c r="I202" i="45" s="1"/>
  <c r="AJ199" i="45"/>
  <c r="AI199" i="45"/>
  <c r="AH199" i="45"/>
  <c r="AG199" i="45"/>
  <c r="AF199" i="45"/>
  <c r="AE199" i="45"/>
  <c r="AD199" i="45"/>
  <c r="AC199" i="45"/>
  <c r="AB199" i="45"/>
  <c r="AA199" i="45"/>
  <c r="Z199" i="45"/>
  <c r="Y199" i="45"/>
  <c r="X199" i="45"/>
  <c r="W199" i="45"/>
  <c r="V199" i="45"/>
  <c r="U199" i="45"/>
  <c r="T199" i="45"/>
  <c r="S199" i="45"/>
  <c r="R199" i="45"/>
  <c r="Q199" i="45"/>
  <c r="P199" i="45"/>
  <c r="O199" i="45"/>
  <c r="N199" i="45"/>
  <c r="M199" i="45"/>
  <c r="L199" i="45"/>
  <c r="K199" i="45"/>
  <c r="J199" i="45"/>
  <c r="I199" i="45"/>
  <c r="H199" i="45"/>
  <c r="G199" i="45"/>
  <c r="G200" i="45" s="1"/>
  <c r="H200" i="45" s="1"/>
  <c r="I200" i="45" s="1"/>
  <c r="J200" i="45" s="1"/>
  <c r="K200" i="45" s="1"/>
  <c r="L200" i="45" s="1"/>
  <c r="M200" i="45" s="1"/>
  <c r="N200" i="45" s="1"/>
  <c r="O200" i="45" s="1"/>
  <c r="P200" i="45" s="1"/>
  <c r="Q200" i="45" s="1"/>
  <c r="R200" i="45" s="1"/>
  <c r="S200" i="45" s="1"/>
  <c r="T200" i="45" s="1"/>
  <c r="U200" i="45" s="1"/>
  <c r="V200" i="45" s="1"/>
  <c r="W200" i="45" s="1"/>
  <c r="X200" i="45" s="1"/>
  <c r="Y200" i="45" s="1"/>
  <c r="Z200" i="45" s="1"/>
  <c r="AA200" i="45" s="1"/>
  <c r="AB200" i="45" s="1"/>
  <c r="AC200" i="45" s="1"/>
  <c r="AD200" i="45" s="1"/>
  <c r="AE200" i="45" s="1"/>
  <c r="AF200" i="45" s="1"/>
  <c r="AG200" i="45" s="1"/>
  <c r="AH200" i="45" s="1"/>
  <c r="AI200" i="45" s="1"/>
  <c r="AJ200" i="45" s="1"/>
  <c r="H198" i="45"/>
  <c r="I198" i="45" s="1"/>
  <c r="AJ197" i="45"/>
  <c r="AI197" i="45"/>
  <c r="AH197" i="45"/>
  <c r="AG197" i="45"/>
  <c r="AF197" i="45"/>
  <c r="AE197" i="45"/>
  <c r="AD197" i="45"/>
  <c r="AC197" i="45"/>
  <c r="AB197" i="45"/>
  <c r="AA197" i="45"/>
  <c r="Z197" i="45"/>
  <c r="Y197" i="45"/>
  <c r="X197" i="45"/>
  <c r="W197" i="45"/>
  <c r="V197" i="45"/>
  <c r="U197" i="45"/>
  <c r="T197" i="45"/>
  <c r="S197" i="45"/>
  <c r="R197" i="45"/>
  <c r="Q197" i="45"/>
  <c r="P197" i="45"/>
  <c r="O197" i="45"/>
  <c r="N197" i="45"/>
  <c r="M197" i="45"/>
  <c r="L197" i="45"/>
  <c r="K197" i="45"/>
  <c r="J197" i="45"/>
  <c r="I197" i="45"/>
  <c r="H197" i="45"/>
  <c r="G197" i="45"/>
  <c r="G198" i="45" s="1"/>
  <c r="AJ195" i="45"/>
  <c r="AI195" i="45"/>
  <c r="AH195" i="45"/>
  <c r="AG195" i="45"/>
  <c r="AF195" i="45"/>
  <c r="AE195" i="45"/>
  <c r="AD195" i="45"/>
  <c r="AC195" i="45"/>
  <c r="AB195" i="45"/>
  <c r="AA195" i="45"/>
  <c r="Z195" i="45"/>
  <c r="Y195" i="45"/>
  <c r="X195" i="45"/>
  <c r="W195" i="45"/>
  <c r="V195" i="45"/>
  <c r="U195" i="45"/>
  <c r="T195" i="45"/>
  <c r="S195" i="45"/>
  <c r="R195" i="45"/>
  <c r="Q195" i="45"/>
  <c r="P195" i="45"/>
  <c r="O195" i="45"/>
  <c r="N195" i="45"/>
  <c r="M195" i="45"/>
  <c r="L195" i="45"/>
  <c r="K195" i="45"/>
  <c r="J195" i="45"/>
  <c r="I195" i="45"/>
  <c r="H195" i="45"/>
  <c r="G195" i="45"/>
  <c r="G196" i="45" s="1"/>
  <c r="H196" i="45" s="1"/>
  <c r="I196" i="45" s="1"/>
  <c r="J196" i="45" s="1"/>
  <c r="K196" i="45" s="1"/>
  <c r="L196" i="45" s="1"/>
  <c r="M196" i="45" s="1"/>
  <c r="N196" i="45" s="1"/>
  <c r="O196" i="45" s="1"/>
  <c r="P196" i="45" s="1"/>
  <c r="Q196" i="45" s="1"/>
  <c r="R196" i="45" s="1"/>
  <c r="S196" i="45" s="1"/>
  <c r="T196" i="45" s="1"/>
  <c r="U196" i="45" s="1"/>
  <c r="V196" i="45" s="1"/>
  <c r="W196" i="45" s="1"/>
  <c r="X196" i="45" s="1"/>
  <c r="Y196" i="45" s="1"/>
  <c r="Z196" i="45" s="1"/>
  <c r="AA196" i="45" s="1"/>
  <c r="AB196" i="45" s="1"/>
  <c r="AC196" i="45" s="1"/>
  <c r="AD196" i="45" s="1"/>
  <c r="AE196" i="45" s="1"/>
  <c r="AF196" i="45" s="1"/>
  <c r="AG196" i="45" s="1"/>
  <c r="AH196" i="45" s="1"/>
  <c r="AI196" i="45" s="1"/>
  <c r="AJ196" i="45" s="1"/>
  <c r="AJ193" i="45"/>
  <c r="AI193" i="45"/>
  <c r="AH193" i="45"/>
  <c r="AG193" i="45"/>
  <c r="AF193" i="45"/>
  <c r="AE193" i="45"/>
  <c r="AD193" i="45"/>
  <c r="AC193" i="45"/>
  <c r="AB193" i="45"/>
  <c r="AA193" i="45"/>
  <c r="Z193" i="45"/>
  <c r="Y193" i="45"/>
  <c r="X193" i="45"/>
  <c r="W193" i="45"/>
  <c r="V193" i="45"/>
  <c r="U193" i="45"/>
  <c r="T193" i="45"/>
  <c r="S193" i="45"/>
  <c r="R193" i="45"/>
  <c r="Q193" i="45"/>
  <c r="P193" i="45"/>
  <c r="O193" i="45"/>
  <c r="N193" i="45"/>
  <c r="M193" i="45"/>
  <c r="L193" i="45"/>
  <c r="K193" i="45"/>
  <c r="J193" i="45"/>
  <c r="I193" i="45"/>
  <c r="H193" i="45"/>
  <c r="G193" i="45"/>
  <c r="G194" i="45" s="1"/>
  <c r="H194" i="45" s="1"/>
  <c r="I194" i="45" s="1"/>
  <c r="AJ191" i="45"/>
  <c r="AI191" i="45"/>
  <c r="AH191" i="45"/>
  <c r="AG191" i="45"/>
  <c r="AF191" i="45"/>
  <c r="AE191" i="45"/>
  <c r="AD191" i="45"/>
  <c r="AC191" i="45"/>
  <c r="AB191" i="45"/>
  <c r="AA191" i="45"/>
  <c r="Z191" i="45"/>
  <c r="Y191" i="45"/>
  <c r="X191" i="45"/>
  <c r="W191" i="45"/>
  <c r="V191" i="45"/>
  <c r="U191" i="45"/>
  <c r="S191" i="45"/>
  <c r="R191" i="45"/>
  <c r="Q191" i="45"/>
  <c r="P191" i="45"/>
  <c r="O191" i="45"/>
  <c r="N191" i="45"/>
  <c r="M191" i="45"/>
  <c r="L191" i="45"/>
  <c r="K191" i="45"/>
  <c r="J191" i="45"/>
  <c r="I191" i="45"/>
  <c r="H191" i="45"/>
  <c r="G191" i="45"/>
  <c r="G192" i="45" s="1"/>
  <c r="H192" i="45" s="1"/>
  <c r="I192" i="45" s="1"/>
  <c r="J192" i="45" s="1"/>
  <c r="K192" i="45" s="1"/>
  <c r="L192" i="45" s="1"/>
  <c r="M192" i="45" s="1"/>
  <c r="N192" i="45" s="1"/>
  <c r="O192" i="45" s="1"/>
  <c r="P192" i="45" s="1"/>
  <c r="Q192" i="45" s="1"/>
  <c r="R192" i="45" s="1"/>
  <c r="S192" i="45" s="1"/>
  <c r="AJ189" i="45"/>
  <c r="AI189" i="45"/>
  <c r="AH189" i="45"/>
  <c r="AG189" i="45"/>
  <c r="AF189" i="45"/>
  <c r="AE189" i="45"/>
  <c r="AD189" i="45"/>
  <c r="AC189" i="45"/>
  <c r="AB189" i="45"/>
  <c r="AA189" i="45"/>
  <c r="Z189" i="45"/>
  <c r="Y189" i="45"/>
  <c r="X189" i="45"/>
  <c r="W189" i="45"/>
  <c r="V189" i="45"/>
  <c r="U189" i="45"/>
  <c r="R189" i="45"/>
  <c r="Q189" i="45"/>
  <c r="P189" i="45"/>
  <c r="O189" i="45"/>
  <c r="N189" i="45"/>
  <c r="K189" i="45"/>
  <c r="J189" i="45"/>
  <c r="I189" i="45"/>
  <c r="H189" i="45"/>
  <c r="G189" i="45"/>
  <c r="G190" i="45" s="1"/>
  <c r="H190" i="45" s="1"/>
  <c r="I190" i="45" s="1"/>
  <c r="J190" i="45" s="1"/>
  <c r="K190" i="45" s="1"/>
  <c r="AJ187" i="45"/>
  <c r="AI187" i="45"/>
  <c r="AH187" i="45"/>
  <c r="AG187" i="45"/>
  <c r="AF187" i="45"/>
  <c r="AE187" i="45"/>
  <c r="AD187" i="45"/>
  <c r="AC187" i="45"/>
  <c r="AB187" i="45"/>
  <c r="AA187" i="45"/>
  <c r="Z187" i="45"/>
  <c r="Y187" i="45"/>
  <c r="X187" i="45"/>
  <c r="W187" i="45"/>
  <c r="V187" i="45"/>
  <c r="U187" i="45"/>
  <c r="T187" i="45"/>
  <c r="S187" i="45"/>
  <c r="R187" i="45"/>
  <c r="Q187" i="45"/>
  <c r="P187" i="45"/>
  <c r="O187" i="45"/>
  <c r="N187" i="45"/>
  <c r="M187" i="45"/>
  <c r="I187" i="45"/>
  <c r="H187" i="45"/>
  <c r="G187" i="45"/>
  <c r="G188" i="45" s="1"/>
  <c r="H188" i="45" s="1"/>
  <c r="I188" i="45" s="1"/>
  <c r="AJ185" i="45"/>
  <c r="AI185" i="45"/>
  <c r="AH185" i="45"/>
  <c r="AG185" i="45"/>
  <c r="AF185" i="45"/>
  <c r="AE185" i="45"/>
  <c r="AD185" i="45"/>
  <c r="AC185" i="45"/>
  <c r="AB185" i="45"/>
  <c r="AA185" i="45"/>
  <c r="Z185" i="45"/>
  <c r="Y185" i="45"/>
  <c r="X185" i="45"/>
  <c r="W185" i="45"/>
  <c r="V185" i="45"/>
  <c r="U185" i="45"/>
  <c r="T185" i="45"/>
  <c r="S185" i="45"/>
  <c r="R185" i="45"/>
  <c r="Q185" i="45"/>
  <c r="P185" i="45"/>
  <c r="O185" i="45"/>
  <c r="N185" i="45"/>
  <c r="M185" i="45"/>
  <c r="L185" i="45"/>
  <c r="J185" i="45"/>
  <c r="I185" i="45"/>
  <c r="H185" i="45"/>
  <c r="G185" i="45"/>
  <c r="G186" i="45" s="1"/>
  <c r="H186" i="45" s="1"/>
  <c r="I186" i="45" s="1"/>
  <c r="AJ183" i="45"/>
  <c r="AI183" i="45"/>
  <c r="AH183" i="45"/>
  <c r="AG183" i="45"/>
  <c r="AF183" i="45"/>
  <c r="AE183" i="45"/>
  <c r="AD183" i="45"/>
  <c r="AC183" i="45"/>
  <c r="AB183" i="45"/>
  <c r="AA183" i="45"/>
  <c r="Z183" i="45"/>
  <c r="Y183" i="45"/>
  <c r="X183" i="45"/>
  <c r="W183" i="45"/>
  <c r="V183" i="45"/>
  <c r="U183" i="45"/>
  <c r="T183" i="45"/>
  <c r="S183" i="45"/>
  <c r="R183" i="45"/>
  <c r="O183" i="45"/>
  <c r="N183" i="45"/>
  <c r="M183" i="45"/>
  <c r="L183" i="45"/>
  <c r="J183" i="45"/>
  <c r="I183" i="45"/>
  <c r="H183" i="45"/>
  <c r="G183" i="45"/>
  <c r="G184" i="45" s="1"/>
  <c r="H184" i="45" s="1"/>
  <c r="I184" i="45" s="1"/>
  <c r="J184" i="45" s="1"/>
  <c r="AJ181" i="45"/>
  <c r="AI181" i="45"/>
  <c r="AH181" i="45"/>
  <c r="AG181" i="45"/>
  <c r="AF181" i="45"/>
  <c r="AE181" i="45"/>
  <c r="AD181" i="45"/>
  <c r="AC181" i="45"/>
  <c r="AB181" i="45"/>
  <c r="AA181" i="45"/>
  <c r="Z181" i="45"/>
  <c r="Y181" i="45"/>
  <c r="X181" i="45"/>
  <c r="W181" i="45"/>
  <c r="V181" i="45"/>
  <c r="U181" i="45"/>
  <c r="T181" i="45"/>
  <c r="S181" i="45"/>
  <c r="R181" i="45"/>
  <c r="Q181" i="45"/>
  <c r="P181" i="45"/>
  <c r="O181" i="45"/>
  <c r="N181" i="45"/>
  <c r="M181" i="45"/>
  <c r="L181" i="45"/>
  <c r="J181" i="45"/>
  <c r="I181" i="45"/>
  <c r="H181" i="45"/>
  <c r="G181" i="45"/>
  <c r="G182" i="45" s="1"/>
  <c r="H182" i="45" s="1"/>
  <c r="I182" i="45" s="1"/>
  <c r="AJ179" i="45"/>
  <c r="AI179" i="45"/>
  <c r="AH179" i="45"/>
  <c r="AG179" i="45"/>
  <c r="AF179" i="45"/>
  <c r="AE179" i="45"/>
  <c r="AD179" i="45"/>
  <c r="AC179" i="45"/>
  <c r="AB179" i="45"/>
  <c r="AA179" i="45"/>
  <c r="Z179" i="45"/>
  <c r="Y179" i="45"/>
  <c r="X179" i="45"/>
  <c r="W179" i="45"/>
  <c r="V179" i="45"/>
  <c r="U179" i="45"/>
  <c r="S179" i="45"/>
  <c r="R179" i="45"/>
  <c r="Q179" i="45"/>
  <c r="P179" i="45"/>
  <c r="O179" i="45"/>
  <c r="N179" i="45"/>
  <c r="M179" i="45"/>
  <c r="L179" i="45"/>
  <c r="K179" i="45"/>
  <c r="J179" i="45"/>
  <c r="I179" i="45"/>
  <c r="H179" i="45"/>
  <c r="G179" i="45"/>
  <c r="G180" i="45" s="1"/>
  <c r="H180" i="45" s="1"/>
  <c r="I180" i="45" s="1"/>
  <c r="J180" i="45" s="1"/>
  <c r="K180" i="45" s="1"/>
  <c r="L180" i="45" s="1"/>
  <c r="M180" i="45" s="1"/>
  <c r="N180" i="45" s="1"/>
  <c r="O180" i="45" s="1"/>
  <c r="P180" i="45" s="1"/>
  <c r="Q180" i="45" s="1"/>
  <c r="R180" i="45" s="1"/>
  <c r="S180" i="45" s="1"/>
  <c r="AJ177" i="45"/>
  <c r="AI177" i="45"/>
  <c r="AH177" i="45"/>
  <c r="AG177" i="45"/>
  <c r="AF177" i="45"/>
  <c r="AE177" i="45"/>
  <c r="AD177" i="45"/>
  <c r="AC177" i="45"/>
  <c r="AB177" i="45"/>
  <c r="AA177" i="45"/>
  <c r="Z177" i="45"/>
  <c r="Y177" i="45"/>
  <c r="V177" i="45"/>
  <c r="U177" i="45"/>
  <c r="S177" i="45"/>
  <c r="R177" i="45"/>
  <c r="Q177" i="45"/>
  <c r="P177" i="45"/>
  <c r="O177" i="45"/>
  <c r="N177" i="45"/>
  <c r="M177" i="45"/>
  <c r="K177" i="45"/>
  <c r="J177" i="45"/>
  <c r="I177" i="45"/>
  <c r="H177" i="45"/>
  <c r="G177" i="45"/>
  <c r="G178" i="45" s="1"/>
  <c r="H178" i="45" s="1"/>
  <c r="I178" i="45" s="1"/>
  <c r="J178" i="45" s="1"/>
  <c r="K178" i="45" s="1"/>
  <c r="AJ175" i="45"/>
  <c r="AI175" i="45"/>
  <c r="AH175" i="45"/>
  <c r="AG175" i="45"/>
  <c r="AF175" i="45"/>
  <c r="AE175" i="45"/>
  <c r="AD175" i="45"/>
  <c r="AC175" i="45"/>
  <c r="AB175" i="45"/>
  <c r="AA175" i="45"/>
  <c r="Z175" i="45"/>
  <c r="Y175" i="45"/>
  <c r="X175" i="45"/>
  <c r="W175" i="45"/>
  <c r="V175" i="45"/>
  <c r="U175" i="45"/>
  <c r="T175" i="45"/>
  <c r="R175" i="45"/>
  <c r="Q175" i="45"/>
  <c r="P175" i="45"/>
  <c r="O175" i="45"/>
  <c r="M175" i="45"/>
  <c r="L175" i="45"/>
  <c r="K175" i="45"/>
  <c r="J175" i="45"/>
  <c r="I175" i="45"/>
  <c r="H175" i="45"/>
  <c r="G175" i="45"/>
  <c r="G176" i="45" s="1"/>
  <c r="H176" i="45" s="1"/>
  <c r="I176" i="45" s="1"/>
  <c r="AJ173" i="45"/>
  <c r="AI173" i="45"/>
  <c r="AH173" i="45"/>
  <c r="AG173" i="45"/>
  <c r="AF173" i="45"/>
  <c r="AE173" i="45"/>
  <c r="AD173" i="45"/>
  <c r="AC173" i="45"/>
  <c r="AB173" i="45"/>
  <c r="AA173" i="45"/>
  <c r="Z173" i="45"/>
  <c r="W173" i="45"/>
  <c r="V173" i="45"/>
  <c r="U173" i="45"/>
  <c r="T173" i="45"/>
  <c r="S173" i="45"/>
  <c r="R173" i="45"/>
  <c r="O173" i="45"/>
  <c r="N173" i="45"/>
  <c r="M173" i="45"/>
  <c r="L173" i="45"/>
  <c r="K173" i="45"/>
  <c r="H173" i="45"/>
  <c r="G173" i="45"/>
  <c r="G174" i="45" s="1"/>
  <c r="H174" i="45" s="1"/>
  <c r="AJ171" i="45"/>
  <c r="AI171" i="45"/>
  <c r="AH171" i="45"/>
  <c r="AG171" i="45"/>
  <c r="AF171" i="45"/>
  <c r="AE171" i="45"/>
  <c r="AD171" i="45"/>
  <c r="AC171" i="45"/>
  <c r="AB171" i="45"/>
  <c r="AA171" i="45"/>
  <c r="Z171" i="45"/>
  <c r="Y171" i="45"/>
  <c r="X171" i="45"/>
  <c r="W171" i="45"/>
  <c r="V171" i="45"/>
  <c r="U171" i="45"/>
  <c r="T171" i="45"/>
  <c r="S171" i="45"/>
  <c r="R171" i="45"/>
  <c r="Q171" i="45"/>
  <c r="P171" i="45"/>
  <c r="O171" i="45"/>
  <c r="N171" i="45"/>
  <c r="M171" i="45"/>
  <c r="L171" i="45"/>
  <c r="K171" i="45"/>
  <c r="I171" i="45"/>
  <c r="H171" i="45"/>
  <c r="G171" i="45"/>
  <c r="G172" i="45" s="1"/>
  <c r="H172" i="45" s="1"/>
  <c r="I172" i="45" s="1"/>
  <c r="AJ169" i="45"/>
  <c r="AI169" i="45"/>
  <c r="AH169" i="45"/>
  <c r="AG169" i="45"/>
  <c r="AF169" i="45"/>
  <c r="AE169" i="45"/>
  <c r="AD169" i="45"/>
  <c r="AC169" i="45"/>
  <c r="AB169" i="45"/>
  <c r="AA169" i="45"/>
  <c r="Z169" i="45"/>
  <c r="W169" i="45"/>
  <c r="V169" i="45"/>
  <c r="U169" i="45"/>
  <c r="T169" i="45"/>
  <c r="S169" i="45"/>
  <c r="R169" i="45"/>
  <c r="N169" i="45"/>
  <c r="M169" i="45"/>
  <c r="L169" i="45"/>
  <c r="K169" i="45"/>
  <c r="J169" i="45"/>
  <c r="I169" i="45"/>
  <c r="H169" i="45"/>
  <c r="G169" i="45"/>
  <c r="G170" i="45" s="1"/>
  <c r="H170" i="45" s="1"/>
  <c r="I170" i="45" s="1"/>
  <c r="J170" i="45" s="1"/>
  <c r="K170" i="45" s="1"/>
  <c r="L170" i="45" s="1"/>
  <c r="M170" i="45" s="1"/>
  <c r="N170" i="45" s="1"/>
  <c r="G168" i="45"/>
  <c r="H168" i="45" s="1"/>
  <c r="I168" i="45" s="1"/>
  <c r="J168" i="45" s="1"/>
  <c r="K168" i="45" s="1"/>
  <c r="L168" i="45" s="1"/>
  <c r="M168" i="45" s="1"/>
  <c r="N168" i="45" s="1"/>
  <c r="O168" i="45" s="1"/>
  <c r="P168" i="45" s="1"/>
  <c r="Q168" i="45" s="1"/>
  <c r="R168" i="45" s="1"/>
  <c r="S168" i="45" s="1"/>
  <c r="T168" i="45" s="1"/>
  <c r="U168" i="45" s="1"/>
  <c r="V168" i="45" s="1"/>
  <c r="W168" i="45" s="1"/>
  <c r="X168" i="45" s="1"/>
  <c r="Y168" i="45" s="1"/>
  <c r="Z168" i="45" s="1"/>
  <c r="AA168" i="45" s="1"/>
  <c r="AB168" i="45" s="1"/>
  <c r="AC168" i="45" s="1"/>
  <c r="AD168" i="45" s="1"/>
  <c r="AE168" i="45" s="1"/>
  <c r="AF168" i="45" s="1"/>
  <c r="AG168" i="45" s="1"/>
  <c r="AH168" i="45" s="1"/>
  <c r="AI168" i="45" s="1"/>
  <c r="AJ168" i="45" s="1"/>
  <c r="G166" i="45"/>
  <c r="H166" i="45" s="1"/>
  <c r="I166" i="45" s="1"/>
  <c r="J166" i="45" s="1"/>
  <c r="K166" i="45" s="1"/>
  <c r="L166" i="45" s="1"/>
  <c r="M166" i="45" s="1"/>
  <c r="N166" i="45" s="1"/>
  <c r="O166" i="45" s="1"/>
  <c r="P166" i="45" s="1"/>
  <c r="Q166" i="45" s="1"/>
  <c r="R166" i="45" s="1"/>
  <c r="S166" i="45" s="1"/>
  <c r="T166" i="45" s="1"/>
  <c r="U166" i="45" s="1"/>
  <c r="V166" i="45" s="1"/>
  <c r="W166" i="45" s="1"/>
  <c r="X166" i="45" s="1"/>
  <c r="Y166" i="45" s="1"/>
  <c r="Z166" i="45" s="1"/>
  <c r="AA166" i="45" s="1"/>
  <c r="AB166" i="45" s="1"/>
  <c r="AC166" i="45" s="1"/>
  <c r="AD166" i="45" s="1"/>
  <c r="AE166" i="45" s="1"/>
  <c r="AF166" i="45" s="1"/>
  <c r="AG166" i="45" s="1"/>
  <c r="AH166" i="45" s="1"/>
  <c r="AI166" i="45" s="1"/>
  <c r="AJ166" i="45" s="1"/>
  <c r="G164" i="45"/>
  <c r="H164" i="45" s="1"/>
  <c r="I164" i="45" s="1"/>
  <c r="J164" i="45" s="1"/>
  <c r="K164" i="45" s="1"/>
  <c r="L164" i="45" s="1"/>
  <c r="M164" i="45" s="1"/>
  <c r="N164" i="45" s="1"/>
  <c r="O164" i="45" s="1"/>
  <c r="P164" i="45" s="1"/>
  <c r="Q164" i="45" s="1"/>
  <c r="R164" i="45" s="1"/>
  <c r="S164" i="45" s="1"/>
  <c r="T164" i="45" s="1"/>
  <c r="U164" i="45" s="1"/>
  <c r="V164" i="45" s="1"/>
  <c r="W164" i="45" s="1"/>
  <c r="X164" i="45" s="1"/>
  <c r="Y164" i="45" s="1"/>
  <c r="Z164" i="45" s="1"/>
  <c r="AA164" i="45" s="1"/>
  <c r="AB164" i="45" s="1"/>
  <c r="AC164" i="45" s="1"/>
  <c r="AD164" i="45" s="1"/>
  <c r="AE164" i="45" s="1"/>
  <c r="AF164" i="45" s="1"/>
  <c r="AG164" i="45" s="1"/>
  <c r="AH164" i="45" s="1"/>
  <c r="AI164" i="45" s="1"/>
  <c r="AJ164" i="45" s="1"/>
  <c r="G162" i="45"/>
  <c r="H162" i="45" s="1"/>
  <c r="I162" i="45" s="1"/>
  <c r="J162" i="45" s="1"/>
  <c r="K162" i="45" s="1"/>
  <c r="L162" i="45" s="1"/>
  <c r="M162" i="45" s="1"/>
  <c r="N162" i="45" s="1"/>
  <c r="O162" i="45" s="1"/>
  <c r="P162" i="45" s="1"/>
  <c r="Q162" i="45" s="1"/>
  <c r="R162" i="45" s="1"/>
  <c r="S162" i="45" s="1"/>
  <c r="T162" i="45" s="1"/>
  <c r="U162" i="45" s="1"/>
  <c r="V162" i="45" s="1"/>
  <c r="W162" i="45" s="1"/>
  <c r="X162" i="45" s="1"/>
  <c r="Y162" i="45" s="1"/>
  <c r="Z162" i="45" s="1"/>
  <c r="AA162" i="45" s="1"/>
  <c r="AB162" i="45" s="1"/>
  <c r="AC162" i="45" s="1"/>
  <c r="AD162" i="45" s="1"/>
  <c r="AE162" i="45" s="1"/>
  <c r="AF162" i="45" s="1"/>
  <c r="AG162" i="45" s="1"/>
  <c r="AH162" i="45" s="1"/>
  <c r="AI162" i="45" s="1"/>
  <c r="AJ162" i="45" s="1"/>
  <c r="G161" i="45"/>
  <c r="G160" i="45"/>
  <c r="H160" i="45" s="1"/>
  <c r="I160" i="45" s="1"/>
  <c r="J160" i="45" s="1"/>
  <c r="K160" i="45" s="1"/>
  <c r="L160" i="45" s="1"/>
  <c r="M160" i="45" s="1"/>
  <c r="N160" i="45" s="1"/>
  <c r="O160" i="45" s="1"/>
  <c r="P160" i="45" s="1"/>
  <c r="Q160" i="45" s="1"/>
  <c r="R160" i="45" s="1"/>
  <c r="S160" i="45" s="1"/>
  <c r="T160" i="45" s="1"/>
  <c r="U160" i="45" s="1"/>
  <c r="V160" i="45" s="1"/>
  <c r="W160" i="45" s="1"/>
  <c r="X160" i="45" s="1"/>
  <c r="Y160" i="45" s="1"/>
  <c r="Z160" i="45" s="1"/>
  <c r="AA160" i="45" s="1"/>
  <c r="AB160" i="45" s="1"/>
  <c r="AC160" i="45" s="1"/>
  <c r="AD160" i="45" s="1"/>
  <c r="AE160" i="45" s="1"/>
  <c r="AF160" i="45" s="1"/>
  <c r="AG160" i="45" s="1"/>
  <c r="AH160" i="45" s="1"/>
  <c r="AI160" i="45" s="1"/>
  <c r="AJ160" i="45" s="1"/>
  <c r="G158" i="45"/>
  <c r="H158" i="45" s="1"/>
  <c r="I158" i="45" s="1"/>
  <c r="J158" i="45" s="1"/>
  <c r="K158" i="45" s="1"/>
  <c r="L158" i="45" s="1"/>
  <c r="M158" i="45" s="1"/>
  <c r="N158" i="45" s="1"/>
  <c r="O158" i="45" s="1"/>
  <c r="P158" i="45" s="1"/>
  <c r="Q158" i="45" s="1"/>
  <c r="R158" i="45" s="1"/>
  <c r="S158" i="45" s="1"/>
  <c r="T158" i="45" s="1"/>
  <c r="U158" i="45" s="1"/>
  <c r="V158" i="45" s="1"/>
  <c r="W158" i="45" s="1"/>
  <c r="X158" i="45" s="1"/>
  <c r="Y158" i="45" s="1"/>
  <c r="Z158" i="45" s="1"/>
  <c r="AA158" i="45" s="1"/>
  <c r="AB158" i="45" s="1"/>
  <c r="AC158" i="45" s="1"/>
  <c r="AD158" i="45" s="1"/>
  <c r="AE158" i="45" s="1"/>
  <c r="AF158" i="45" s="1"/>
  <c r="AG158" i="45" s="1"/>
  <c r="AH158" i="45" s="1"/>
  <c r="AI158" i="45" s="1"/>
  <c r="AJ158" i="45" s="1"/>
  <c r="G156" i="45"/>
  <c r="H156" i="45" s="1"/>
  <c r="I156" i="45" s="1"/>
  <c r="J156" i="45" s="1"/>
  <c r="K156" i="45" s="1"/>
  <c r="L156" i="45" s="1"/>
  <c r="M156" i="45" s="1"/>
  <c r="N156" i="45" s="1"/>
  <c r="O156" i="45" s="1"/>
  <c r="P156" i="45" s="1"/>
  <c r="Q156" i="45" s="1"/>
  <c r="R156" i="45" s="1"/>
  <c r="S156" i="45" s="1"/>
  <c r="T156" i="45" s="1"/>
  <c r="U156" i="45" s="1"/>
  <c r="V156" i="45" s="1"/>
  <c r="W156" i="45" s="1"/>
  <c r="X156" i="45" s="1"/>
  <c r="Y156" i="45" s="1"/>
  <c r="Z156" i="45" s="1"/>
  <c r="AA156" i="45" s="1"/>
  <c r="AB156" i="45" s="1"/>
  <c r="AC156" i="45" s="1"/>
  <c r="AD156" i="45" s="1"/>
  <c r="AE156" i="45" s="1"/>
  <c r="AF156" i="45" s="1"/>
  <c r="AG156" i="45" s="1"/>
  <c r="AH156" i="45" s="1"/>
  <c r="AI156" i="45" s="1"/>
  <c r="AJ156" i="45" s="1"/>
  <c r="G154" i="45"/>
  <c r="H154" i="45" s="1"/>
  <c r="I154" i="45" s="1"/>
  <c r="J154" i="45" s="1"/>
  <c r="K154" i="45" s="1"/>
  <c r="L154" i="45" s="1"/>
  <c r="M154" i="45" s="1"/>
  <c r="N154" i="45" s="1"/>
  <c r="O154" i="45" s="1"/>
  <c r="P154" i="45" s="1"/>
  <c r="Q154" i="45" s="1"/>
  <c r="R154" i="45" s="1"/>
  <c r="S154" i="45" s="1"/>
  <c r="T154" i="45" s="1"/>
  <c r="U154" i="45" s="1"/>
  <c r="V154" i="45" s="1"/>
  <c r="W154" i="45" s="1"/>
  <c r="X154" i="45" s="1"/>
  <c r="Y154" i="45" s="1"/>
  <c r="Z154" i="45" s="1"/>
  <c r="AA154" i="45" s="1"/>
  <c r="AB154" i="45" s="1"/>
  <c r="AC154" i="45" s="1"/>
  <c r="AD154" i="45" s="1"/>
  <c r="AE154" i="45" s="1"/>
  <c r="AF154" i="45" s="1"/>
  <c r="AG154" i="45" s="1"/>
  <c r="AH154" i="45" s="1"/>
  <c r="AI154" i="45" s="1"/>
  <c r="AJ154" i="45" s="1"/>
  <c r="K152" i="45"/>
  <c r="L152" i="45" s="1"/>
  <c r="M152" i="45" s="1"/>
  <c r="N152" i="45" s="1"/>
  <c r="O152" i="45" s="1"/>
  <c r="P152" i="45" s="1"/>
  <c r="Q152" i="45" s="1"/>
  <c r="R152" i="45" s="1"/>
  <c r="S152" i="45" s="1"/>
  <c r="T152" i="45" s="1"/>
  <c r="U152" i="45" s="1"/>
  <c r="V152" i="45" s="1"/>
  <c r="W152" i="45" s="1"/>
  <c r="X152" i="45" s="1"/>
  <c r="Y152" i="45" s="1"/>
  <c r="Z152" i="45" s="1"/>
  <c r="AA152" i="45" s="1"/>
  <c r="AB152" i="45" s="1"/>
  <c r="AC152" i="45" s="1"/>
  <c r="AD152" i="45" s="1"/>
  <c r="AE152" i="45" s="1"/>
  <c r="AF152" i="45" s="1"/>
  <c r="AG152" i="45" s="1"/>
  <c r="AH152" i="45" s="1"/>
  <c r="AI152" i="45" s="1"/>
  <c r="AJ152" i="45" s="1"/>
  <c r="G152" i="45"/>
  <c r="H152" i="45" s="1"/>
  <c r="I152" i="45" s="1"/>
  <c r="J152" i="45" s="1"/>
  <c r="I150" i="45"/>
  <c r="J150" i="45" s="1"/>
  <c r="K150" i="45" s="1"/>
  <c r="H150" i="45"/>
  <c r="G150" i="45"/>
  <c r="K148" i="45"/>
  <c r="G148" i="45"/>
  <c r="H148" i="45" s="1"/>
  <c r="I148" i="45" s="1"/>
  <c r="J148" i="45" s="1"/>
  <c r="I146" i="45"/>
  <c r="J146" i="45" s="1"/>
  <c r="K146" i="45" s="1"/>
  <c r="H146" i="45"/>
  <c r="G146" i="45"/>
  <c r="W144" i="45"/>
  <c r="X144" i="45" s="1"/>
  <c r="Y144" i="45" s="1"/>
  <c r="Z144" i="45" s="1"/>
  <c r="AA144" i="45" s="1"/>
  <c r="AB144" i="45" s="1"/>
  <c r="AC144" i="45" s="1"/>
  <c r="AD144" i="45" s="1"/>
  <c r="AE144" i="45" s="1"/>
  <c r="AF144" i="45" s="1"/>
  <c r="AG144" i="45" s="1"/>
  <c r="AH144" i="45" s="1"/>
  <c r="AI144" i="45" s="1"/>
  <c r="AJ144" i="45" s="1"/>
  <c r="G144" i="45"/>
  <c r="H144" i="45" s="1"/>
  <c r="I144" i="45" s="1"/>
  <c r="J144" i="45" s="1"/>
  <c r="K144" i="45" s="1"/>
  <c r="L144" i="45" s="1"/>
  <c r="M144" i="45" s="1"/>
  <c r="N144" i="45" s="1"/>
  <c r="O144" i="45" s="1"/>
  <c r="P144" i="45" s="1"/>
  <c r="Q144" i="45" s="1"/>
  <c r="R144" i="45" s="1"/>
  <c r="S144" i="45" s="1"/>
  <c r="T144" i="45" s="1"/>
  <c r="U144" i="45" s="1"/>
  <c r="V144" i="45" s="1"/>
  <c r="U142" i="45"/>
  <c r="V142" i="45" s="1"/>
  <c r="W142" i="45" s="1"/>
  <c r="X142" i="45" s="1"/>
  <c r="Y142" i="45" s="1"/>
  <c r="Z142" i="45" s="1"/>
  <c r="AA142" i="45" s="1"/>
  <c r="AB142" i="45" s="1"/>
  <c r="AC142" i="45" s="1"/>
  <c r="AD142" i="45" s="1"/>
  <c r="AE142" i="45" s="1"/>
  <c r="AF142" i="45" s="1"/>
  <c r="AG142" i="45" s="1"/>
  <c r="AH142" i="45" s="1"/>
  <c r="AI142" i="45" s="1"/>
  <c r="AJ142" i="45" s="1"/>
  <c r="M142" i="45"/>
  <c r="N142" i="45" s="1"/>
  <c r="O142" i="45" s="1"/>
  <c r="P142" i="45" s="1"/>
  <c r="Q142" i="45" s="1"/>
  <c r="R142" i="45" s="1"/>
  <c r="S142" i="45" s="1"/>
  <c r="T142" i="45" s="1"/>
  <c r="I142" i="45"/>
  <c r="J142" i="45" s="1"/>
  <c r="K142" i="45" s="1"/>
  <c r="L142" i="45" s="1"/>
  <c r="H142" i="45"/>
  <c r="G142" i="45"/>
  <c r="I140" i="45"/>
  <c r="J140" i="45" s="1"/>
  <c r="K140" i="45" s="1"/>
  <c r="L140" i="45" s="1"/>
  <c r="M140" i="45" s="1"/>
  <c r="N140" i="45" s="1"/>
  <c r="O140" i="45" s="1"/>
  <c r="P140" i="45" s="1"/>
  <c r="Q140" i="45" s="1"/>
  <c r="R140" i="45" s="1"/>
  <c r="S140" i="45" s="1"/>
  <c r="T140" i="45" s="1"/>
  <c r="U140" i="45" s="1"/>
  <c r="V140" i="45" s="1"/>
  <c r="W140" i="45" s="1"/>
  <c r="X140" i="45" s="1"/>
  <c r="Y140" i="45" s="1"/>
  <c r="Z140" i="45" s="1"/>
  <c r="AA140" i="45" s="1"/>
  <c r="AB140" i="45" s="1"/>
  <c r="AC140" i="45" s="1"/>
  <c r="AD140" i="45" s="1"/>
  <c r="AE140" i="45" s="1"/>
  <c r="AF140" i="45" s="1"/>
  <c r="AG140" i="45" s="1"/>
  <c r="AH140" i="45" s="1"/>
  <c r="AI140" i="45" s="1"/>
  <c r="AJ140" i="45" s="1"/>
  <c r="G140" i="45"/>
  <c r="H140" i="45" s="1"/>
  <c r="L138" i="45"/>
  <c r="M138" i="45" s="1"/>
  <c r="N138" i="45" s="1"/>
  <c r="O138" i="45" s="1"/>
  <c r="P138" i="45" s="1"/>
  <c r="Q138" i="45" s="1"/>
  <c r="R138" i="45" s="1"/>
  <c r="S138" i="45" s="1"/>
  <c r="T138" i="45" s="1"/>
  <c r="U138" i="45" s="1"/>
  <c r="V138" i="45" s="1"/>
  <c r="W138" i="45" s="1"/>
  <c r="X138" i="45" s="1"/>
  <c r="Y138" i="45" s="1"/>
  <c r="Z138" i="45" s="1"/>
  <c r="AA138" i="45" s="1"/>
  <c r="AB138" i="45" s="1"/>
  <c r="AC138" i="45" s="1"/>
  <c r="AD138" i="45" s="1"/>
  <c r="AE138" i="45" s="1"/>
  <c r="AF138" i="45" s="1"/>
  <c r="AG138" i="45" s="1"/>
  <c r="AH138" i="45" s="1"/>
  <c r="AI138" i="45" s="1"/>
  <c r="AJ138" i="45" s="1"/>
  <c r="G138" i="45"/>
  <c r="H138" i="45" s="1"/>
  <c r="I138" i="45" s="1"/>
  <c r="J138" i="45" s="1"/>
  <c r="K138" i="45" s="1"/>
  <c r="J136" i="45"/>
  <c r="K136" i="45" s="1"/>
  <c r="G136" i="45"/>
  <c r="H136" i="45" s="1"/>
  <c r="I136" i="45" s="1"/>
  <c r="K135" i="45"/>
  <c r="K275" i="45" s="1"/>
  <c r="L134" i="45"/>
  <c r="G134" i="45"/>
  <c r="H134" i="45" s="1"/>
  <c r="I134" i="45" s="1"/>
  <c r="J134" i="45" s="1"/>
  <c r="K134" i="45" s="1"/>
  <c r="L133" i="45" s="1"/>
  <c r="L273" i="45" s="1"/>
  <c r="H132" i="45"/>
  <c r="I132" i="45" s="1"/>
  <c r="J132" i="45" s="1"/>
  <c r="K132" i="45" s="1"/>
  <c r="G132" i="45"/>
  <c r="J130" i="45"/>
  <c r="G130" i="45"/>
  <c r="H130" i="45" s="1"/>
  <c r="I130" i="45" s="1"/>
  <c r="H128" i="45"/>
  <c r="I128" i="45" s="1"/>
  <c r="J128" i="45" s="1"/>
  <c r="K128" i="45" s="1"/>
  <c r="L128" i="45" s="1"/>
  <c r="M128" i="45" s="1"/>
  <c r="N128" i="45" s="1"/>
  <c r="O128" i="45" s="1"/>
  <c r="P128" i="45" s="1"/>
  <c r="Q128" i="45" s="1"/>
  <c r="R128" i="45" s="1"/>
  <c r="S128" i="45" s="1"/>
  <c r="T128" i="45" s="1"/>
  <c r="U128" i="45" s="1"/>
  <c r="V128" i="45" s="1"/>
  <c r="W128" i="45" s="1"/>
  <c r="X128" i="45" s="1"/>
  <c r="Y128" i="45" s="1"/>
  <c r="Z128" i="45" s="1"/>
  <c r="AA128" i="45" s="1"/>
  <c r="AB128" i="45" s="1"/>
  <c r="AC128" i="45" s="1"/>
  <c r="AD128" i="45" s="1"/>
  <c r="AE128" i="45" s="1"/>
  <c r="AF128" i="45" s="1"/>
  <c r="AG128" i="45" s="1"/>
  <c r="AH128" i="45" s="1"/>
  <c r="AI128" i="45" s="1"/>
  <c r="AJ128" i="45" s="1"/>
  <c r="G128" i="45"/>
  <c r="L126" i="45"/>
  <c r="M126" i="45" s="1"/>
  <c r="N126" i="45" s="1"/>
  <c r="O126" i="45" s="1"/>
  <c r="P126" i="45" s="1"/>
  <c r="Q126" i="45" s="1"/>
  <c r="R126" i="45" s="1"/>
  <c r="S126" i="45" s="1"/>
  <c r="T126" i="45" s="1"/>
  <c r="U126" i="45" s="1"/>
  <c r="V126" i="45" s="1"/>
  <c r="W126" i="45" s="1"/>
  <c r="X126" i="45" s="1"/>
  <c r="Y126" i="45" s="1"/>
  <c r="Z126" i="45" s="1"/>
  <c r="AA126" i="45" s="1"/>
  <c r="AB126" i="45" s="1"/>
  <c r="AC126" i="45" s="1"/>
  <c r="AD126" i="45" s="1"/>
  <c r="AE126" i="45" s="1"/>
  <c r="AF126" i="45" s="1"/>
  <c r="AG126" i="45" s="1"/>
  <c r="AH126" i="45" s="1"/>
  <c r="AI126" i="45" s="1"/>
  <c r="AJ126" i="45" s="1"/>
  <c r="H126" i="45"/>
  <c r="I126" i="45" s="1"/>
  <c r="J126" i="45" s="1"/>
  <c r="K126" i="45" s="1"/>
  <c r="G126" i="45"/>
  <c r="H124" i="45"/>
  <c r="I124" i="45" s="1"/>
  <c r="J124" i="45" s="1"/>
  <c r="K124" i="45" s="1"/>
  <c r="L124" i="45" s="1"/>
  <c r="M124" i="45" s="1"/>
  <c r="N124" i="45" s="1"/>
  <c r="O124" i="45" s="1"/>
  <c r="P124" i="45" s="1"/>
  <c r="Q124" i="45" s="1"/>
  <c r="R124" i="45" s="1"/>
  <c r="S124" i="45" s="1"/>
  <c r="T124" i="45" s="1"/>
  <c r="U124" i="45" s="1"/>
  <c r="V124" i="45" s="1"/>
  <c r="W124" i="45" s="1"/>
  <c r="X124" i="45" s="1"/>
  <c r="Y124" i="45" s="1"/>
  <c r="Z124" i="45" s="1"/>
  <c r="AA124" i="45" s="1"/>
  <c r="AB124" i="45" s="1"/>
  <c r="AC124" i="45" s="1"/>
  <c r="AD124" i="45" s="1"/>
  <c r="AE124" i="45" s="1"/>
  <c r="AF124" i="45" s="1"/>
  <c r="AG124" i="45" s="1"/>
  <c r="AH124" i="45" s="1"/>
  <c r="AI124" i="45" s="1"/>
  <c r="AJ124" i="45" s="1"/>
  <c r="G124" i="45"/>
  <c r="L122" i="45"/>
  <c r="M122" i="45" s="1"/>
  <c r="N122" i="45" s="1"/>
  <c r="O122" i="45" s="1"/>
  <c r="P122" i="45" s="1"/>
  <c r="Q122" i="45" s="1"/>
  <c r="R122" i="45" s="1"/>
  <c r="S122" i="45" s="1"/>
  <c r="T122" i="45" s="1"/>
  <c r="U122" i="45" s="1"/>
  <c r="V122" i="45" s="1"/>
  <c r="W122" i="45" s="1"/>
  <c r="X122" i="45" s="1"/>
  <c r="Y122" i="45" s="1"/>
  <c r="Z122" i="45" s="1"/>
  <c r="AA122" i="45" s="1"/>
  <c r="AB122" i="45" s="1"/>
  <c r="AC122" i="45" s="1"/>
  <c r="AD122" i="45" s="1"/>
  <c r="AE122" i="45" s="1"/>
  <c r="AF122" i="45" s="1"/>
  <c r="AG122" i="45" s="1"/>
  <c r="AH122" i="45" s="1"/>
  <c r="AI122" i="45" s="1"/>
  <c r="AJ122" i="45" s="1"/>
  <c r="H122" i="45"/>
  <c r="I122" i="45" s="1"/>
  <c r="J122" i="45" s="1"/>
  <c r="K122" i="45" s="1"/>
  <c r="G122" i="45"/>
  <c r="H120" i="45"/>
  <c r="I120" i="45" s="1"/>
  <c r="J120" i="45" s="1"/>
  <c r="K120" i="45" s="1"/>
  <c r="L120" i="45" s="1"/>
  <c r="M120" i="45" s="1"/>
  <c r="N120" i="45" s="1"/>
  <c r="O120" i="45" s="1"/>
  <c r="P120" i="45" s="1"/>
  <c r="Q120" i="45" s="1"/>
  <c r="R120" i="45" s="1"/>
  <c r="S120" i="45" s="1"/>
  <c r="T120" i="45" s="1"/>
  <c r="U120" i="45" s="1"/>
  <c r="V120" i="45" s="1"/>
  <c r="W120" i="45" s="1"/>
  <c r="X120" i="45" s="1"/>
  <c r="Y120" i="45" s="1"/>
  <c r="Z120" i="45" s="1"/>
  <c r="AA120" i="45" s="1"/>
  <c r="AB120" i="45" s="1"/>
  <c r="AC120" i="45" s="1"/>
  <c r="AD120" i="45" s="1"/>
  <c r="AE120" i="45" s="1"/>
  <c r="AF120" i="45" s="1"/>
  <c r="AG120" i="45" s="1"/>
  <c r="AH120" i="45" s="1"/>
  <c r="AI120" i="45" s="1"/>
  <c r="AJ120" i="45" s="1"/>
  <c r="G120" i="45"/>
  <c r="L118" i="45"/>
  <c r="M118" i="45" s="1"/>
  <c r="N118" i="45" s="1"/>
  <c r="O118" i="45" s="1"/>
  <c r="P118" i="45" s="1"/>
  <c r="Q118" i="45" s="1"/>
  <c r="R118" i="45" s="1"/>
  <c r="S118" i="45" s="1"/>
  <c r="T118" i="45" s="1"/>
  <c r="U118" i="45" s="1"/>
  <c r="V118" i="45" s="1"/>
  <c r="W118" i="45" s="1"/>
  <c r="X118" i="45" s="1"/>
  <c r="Y118" i="45" s="1"/>
  <c r="Z118" i="45" s="1"/>
  <c r="AA118" i="45" s="1"/>
  <c r="AB118" i="45" s="1"/>
  <c r="AC118" i="45" s="1"/>
  <c r="AD118" i="45" s="1"/>
  <c r="AE118" i="45" s="1"/>
  <c r="AF118" i="45" s="1"/>
  <c r="AG118" i="45" s="1"/>
  <c r="AH118" i="45" s="1"/>
  <c r="AI118" i="45" s="1"/>
  <c r="AJ118" i="45" s="1"/>
  <c r="H118" i="45"/>
  <c r="I118" i="45" s="1"/>
  <c r="J118" i="45" s="1"/>
  <c r="K118" i="45" s="1"/>
  <c r="G118" i="45"/>
  <c r="H116" i="45"/>
  <c r="I116" i="45" s="1"/>
  <c r="J116" i="45" s="1"/>
  <c r="K116" i="45" s="1"/>
  <c r="L116" i="45" s="1"/>
  <c r="M116" i="45" s="1"/>
  <c r="N116" i="45" s="1"/>
  <c r="O116" i="45" s="1"/>
  <c r="P116" i="45" s="1"/>
  <c r="Q116" i="45" s="1"/>
  <c r="R116" i="45" s="1"/>
  <c r="S116" i="45" s="1"/>
  <c r="T116" i="45" s="1"/>
  <c r="U116" i="45" s="1"/>
  <c r="V116" i="45" s="1"/>
  <c r="W116" i="45" s="1"/>
  <c r="X116" i="45" s="1"/>
  <c r="Y116" i="45" s="1"/>
  <c r="Z116" i="45" s="1"/>
  <c r="AA116" i="45" s="1"/>
  <c r="AB116" i="45" s="1"/>
  <c r="AC116" i="45" s="1"/>
  <c r="AD116" i="45" s="1"/>
  <c r="AE116" i="45" s="1"/>
  <c r="AF116" i="45" s="1"/>
  <c r="AG116" i="45" s="1"/>
  <c r="AH116" i="45" s="1"/>
  <c r="AI116" i="45" s="1"/>
  <c r="AJ116" i="45" s="1"/>
  <c r="G116" i="45"/>
  <c r="L114" i="45"/>
  <c r="M114" i="45" s="1"/>
  <c r="N114" i="45" s="1"/>
  <c r="O114" i="45" s="1"/>
  <c r="P114" i="45" s="1"/>
  <c r="Q114" i="45" s="1"/>
  <c r="R114" i="45" s="1"/>
  <c r="S114" i="45" s="1"/>
  <c r="T114" i="45" s="1"/>
  <c r="U114" i="45" s="1"/>
  <c r="V114" i="45" s="1"/>
  <c r="W114" i="45" s="1"/>
  <c r="X114" i="45" s="1"/>
  <c r="Y114" i="45" s="1"/>
  <c r="Z114" i="45" s="1"/>
  <c r="AA114" i="45" s="1"/>
  <c r="AB114" i="45" s="1"/>
  <c r="AC114" i="45" s="1"/>
  <c r="AD114" i="45" s="1"/>
  <c r="AE114" i="45" s="1"/>
  <c r="AF114" i="45" s="1"/>
  <c r="AG114" i="45" s="1"/>
  <c r="AH114" i="45" s="1"/>
  <c r="AI114" i="45" s="1"/>
  <c r="AJ114" i="45" s="1"/>
  <c r="H114" i="45"/>
  <c r="I114" i="45" s="1"/>
  <c r="J114" i="45" s="1"/>
  <c r="K114" i="45" s="1"/>
  <c r="G114" i="45"/>
  <c r="H112" i="45"/>
  <c r="I112" i="45" s="1"/>
  <c r="J112" i="45" s="1"/>
  <c r="K112" i="45" s="1"/>
  <c r="L112" i="45" s="1"/>
  <c r="M112" i="45" s="1"/>
  <c r="N112" i="45" s="1"/>
  <c r="O112" i="45" s="1"/>
  <c r="P112" i="45" s="1"/>
  <c r="Q112" i="45" s="1"/>
  <c r="R112" i="45" s="1"/>
  <c r="S112" i="45" s="1"/>
  <c r="T112" i="45" s="1"/>
  <c r="U112" i="45" s="1"/>
  <c r="V112" i="45" s="1"/>
  <c r="W112" i="45" s="1"/>
  <c r="X112" i="45" s="1"/>
  <c r="Y112" i="45" s="1"/>
  <c r="Z112" i="45" s="1"/>
  <c r="AA112" i="45" s="1"/>
  <c r="AB112" i="45" s="1"/>
  <c r="AC112" i="45" s="1"/>
  <c r="AD112" i="45" s="1"/>
  <c r="AE112" i="45" s="1"/>
  <c r="AF112" i="45" s="1"/>
  <c r="AG112" i="45" s="1"/>
  <c r="AH112" i="45" s="1"/>
  <c r="AI112" i="45" s="1"/>
  <c r="AJ112" i="45" s="1"/>
  <c r="G112" i="45"/>
  <c r="H110" i="45"/>
  <c r="I110" i="45" s="1"/>
  <c r="J110" i="45" s="1"/>
  <c r="K110" i="45" s="1"/>
  <c r="L110" i="45" s="1"/>
  <c r="M110" i="45" s="1"/>
  <c r="N110" i="45" s="1"/>
  <c r="O110" i="45" s="1"/>
  <c r="P110" i="45" s="1"/>
  <c r="Q110" i="45" s="1"/>
  <c r="R110" i="45" s="1"/>
  <c r="S110" i="45" s="1"/>
  <c r="T110" i="45" s="1"/>
  <c r="U110" i="45" s="1"/>
  <c r="V110" i="45" s="1"/>
  <c r="W110" i="45" s="1"/>
  <c r="X110" i="45" s="1"/>
  <c r="Y110" i="45" s="1"/>
  <c r="Z110" i="45" s="1"/>
  <c r="AA110" i="45" s="1"/>
  <c r="AB110" i="45" s="1"/>
  <c r="AC110" i="45" s="1"/>
  <c r="AD110" i="45" s="1"/>
  <c r="AE110" i="45" s="1"/>
  <c r="AF110" i="45" s="1"/>
  <c r="AG110" i="45" s="1"/>
  <c r="AH110" i="45" s="1"/>
  <c r="AI110" i="45" s="1"/>
  <c r="AJ110" i="45" s="1"/>
  <c r="G110" i="45"/>
  <c r="H108" i="45"/>
  <c r="I108" i="45" s="1"/>
  <c r="J108" i="45" s="1"/>
  <c r="K108" i="45" s="1"/>
  <c r="L108" i="45" s="1"/>
  <c r="M108" i="45" s="1"/>
  <c r="N108" i="45" s="1"/>
  <c r="O108" i="45" s="1"/>
  <c r="P108" i="45" s="1"/>
  <c r="Q108" i="45" s="1"/>
  <c r="R108" i="45" s="1"/>
  <c r="S108" i="45" s="1"/>
  <c r="T108" i="45" s="1"/>
  <c r="U108" i="45" s="1"/>
  <c r="V108" i="45" s="1"/>
  <c r="W108" i="45" s="1"/>
  <c r="X108" i="45" s="1"/>
  <c r="Y108" i="45" s="1"/>
  <c r="Z108" i="45" s="1"/>
  <c r="AA108" i="45" s="1"/>
  <c r="AB108" i="45" s="1"/>
  <c r="AC108" i="45" s="1"/>
  <c r="AD108" i="45" s="1"/>
  <c r="AE108" i="45" s="1"/>
  <c r="AF108" i="45" s="1"/>
  <c r="AG108" i="45" s="1"/>
  <c r="AH108" i="45" s="1"/>
  <c r="AI108" i="45" s="1"/>
  <c r="AJ108" i="45" s="1"/>
  <c r="G108" i="45"/>
  <c r="G106" i="45"/>
  <c r="H106" i="45" s="1"/>
  <c r="I106" i="45" s="1"/>
  <c r="J106" i="45" s="1"/>
  <c r="K106" i="45" s="1"/>
  <c r="L106" i="45" s="1"/>
  <c r="M106" i="45" s="1"/>
  <c r="N106" i="45" s="1"/>
  <c r="O106" i="45" s="1"/>
  <c r="P106" i="45" s="1"/>
  <c r="Q106" i="45" s="1"/>
  <c r="R106" i="45" s="1"/>
  <c r="S106" i="45" s="1"/>
  <c r="T106" i="45" s="1"/>
  <c r="U106" i="45" s="1"/>
  <c r="V106" i="45" s="1"/>
  <c r="W106" i="45" s="1"/>
  <c r="X106" i="45" s="1"/>
  <c r="Y106" i="45" s="1"/>
  <c r="Z106" i="45" s="1"/>
  <c r="AA106" i="45" s="1"/>
  <c r="AB106" i="45" s="1"/>
  <c r="AC106" i="45" s="1"/>
  <c r="AD106" i="45" s="1"/>
  <c r="AE106" i="45" s="1"/>
  <c r="AF106" i="45" s="1"/>
  <c r="AG106" i="45" s="1"/>
  <c r="AH106" i="45" s="1"/>
  <c r="AI106" i="45" s="1"/>
  <c r="AJ106" i="45" s="1"/>
  <c r="G104" i="45"/>
  <c r="H104" i="45" s="1"/>
  <c r="I104" i="45" s="1"/>
  <c r="J104" i="45" s="1"/>
  <c r="K104" i="45" s="1"/>
  <c r="L104" i="45" s="1"/>
  <c r="M104" i="45" s="1"/>
  <c r="N104" i="45" s="1"/>
  <c r="O104" i="45" s="1"/>
  <c r="P104" i="45" s="1"/>
  <c r="Q104" i="45" s="1"/>
  <c r="R104" i="45" s="1"/>
  <c r="S104" i="45" s="1"/>
  <c r="T104" i="45" s="1"/>
  <c r="U104" i="45" s="1"/>
  <c r="V104" i="45" s="1"/>
  <c r="W104" i="45" s="1"/>
  <c r="X104" i="45" s="1"/>
  <c r="Y104" i="45" s="1"/>
  <c r="Z104" i="45" s="1"/>
  <c r="AA104" i="45" s="1"/>
  <c r="AB104" i="45" s="1"/>
  <c r="AC104" i="45" s="1"/>
  <c r="AD104" i="45" s="1"/>
  <c r="AE104" i="45" s="1"/>
  <c r="AF104" i="45" s="1"/>
  <c r="AG104" i="45" s="1"/>
  <c r="AH104" i="45" s="1"/>
  <c r="AI104" i="45" s="1"/>
  <c r="AJ104" i="45" s="1"/>
  <c r="H102" i="45"/>
  <c r="I102" i="45" s="1"/>
  <c r="J102" i="45" s="1"/>
  <c r="K102" i="45" s="1"/>
  <c r="L102" i="45" s="1"/>
  <c r="M102" i="45" s="1"/>
  <c r="N102" i="45" s="1"/>
  <c r="O102" i="45" s="1"/>
  <c r="P102" i="45" s="1"/>
  <c r="Q102" i="45" s="1"/>
  <c r="R102" i="45" s="1"/>
  <c r="S102" i="45" s="1"/>
  <c r="T102" i="45" s="1"/>
  <c r="U102" i="45" s="1"/>
  <c r="V102" i="45" s="1"/>
  <c r="W102" i="45" s="1"/>
  <c r="X102" i="45" s="1"/>
  <c r="Y102" i="45" s="1"/>
  <c r="Z102" i="45" s="1"/>
  <c r="AA102" i="45" s="1"/>
  <c r="AB102" i="45" s="1"/>
  <c r="AC102" i="45" s="1"/>
  <c r="AD102" i="45" s="1"/>
  <c r="AE102" i="45" s="1"/>
  <c r="AF102" i="45" s="1"/>
  <c r="AG102" i="45" s="1"/>
  <c r="AH102" i="45" s="1"/>
  <c r="AI102" i="45" s="1"/>
  <c r="AJ102" i="45" s="1"/>
  <c r="G102" i="45"/>
  <c r="G100" i="45"/>
  <c r="H100" i="45" s="1"/>
  <c r="I100" i="45" s="1"/>
  <c r="J100" i="45" s="1"/>
  <c r="K100" i="45" s="1"/>
  <c r="L100" i="45" s="1"/>
  <c r="M100" i="45" s="1"/>
  <c r="N100" i="45" s="1"/>
  <c r="O100" i="45" s="1"/>
  <c r="P100" i="45" s="1"/>
  <c r="Q100" i="45" s="1"/>
  <c r="R100" i="45" s="1"/>
  <c r="S100" i="45" s="1"/>
  <c r="T100" i="45" s="1"/>
  <c r="U100" i="45" s="1"/>
  <c r="V100" i="45" s="1"/>
  <c r="W100" i="45" s="1"/>
  <c r="X100" i="45" s="1"/>
  <c r="Y100" i="45" s="1"/>
  <c r="Z100" i="45" s="1"/>
  <c r="AA100" i="45" s="1"/>
  <c r="AB100" i="45" s="1"/>
  <c r="AC100" i="45" s="1"/>
  <c r="AD100" i="45" s="1"/>
  <c r="AE100" i="45" s="1"/>
  <c r="AF100" i="45" s="1"/>
  <c r="AG100" i="45" s="1"/>
  <c r="AH100" i="45" s="1"/>
  <c r="AI100" i="45" s="1"/>
  <c r="AJ100" i="45" s="1"/>
  <c r="G98" i="45"/>
  <c r="H98" i="45" s="1"/>
  <c r="I98" i="45" s="1"/>
  <c r="J98" i="45" s="1"/>
  <c r="K98" i="45" s="1"/>
  <c r="L98" i="45" s="1"/>
  <c r="M98" i="45" s="1"/>
  <c r="N98" i="45" s="1"/>
  <c r="O98" i="45" s="1"/>
  <c r="P98" i="45" s="1"/>
  <c r="Q98" i="45" s="1"/>
  <c r="R98" i="45" s="1"/>
  <c r="S98" i="45" s="1"/>
  <c r="T98" i="45" s="1"/>
  <c r="U98" i="45" s="1"/>
  <c r="V98" i="45" s="1"/>
  <c r="W98" i="45" s="1"/>
  <c r="X98" i="45" s="1"/>
  <c r="Y98" i="45" s="1"/>
  <c r="Z98" i="45" s="1"/>
  <c r="AA98" i="45" s="1"/>
  <c r="AB98" i="45" s="1"/>
  <c r="AC98" i="45" s="1"/>
  <c r="AD98" i="45" s="1"/>
  <c r="AE98" i="45" s="1"/>
  <c r="AF98" i="45" s="1"/>
  <c r="AG98" i="45" s="1"/>
  <c r="AH98" i="45" s="1"/>
  <c r="AI98" i="45" s="1"/>
  <c r="AJ98" i="45" s="1"/>
  <c r="G96" i="45"/>
  <c r="H96" i="45" s="1"/>
  <c r="I96" i="45" s="1"/>
  <c r="J96" i="45" s="1"/>
  <c r="K96" i="45" s="1"/>
  <c r="L96" i="45" s="1"/>
  <c r="M96" i="45" s="1"/>
  <c r="N96" i="45" s="1"/>
  <c r="O96" i="45" s="1"/>
  <c r="P96" i="45" s="1"/>
  <c r="Q96" i="45" s="1"/>
  <c r="R96" i="45" s="1"/>
  <c r="S96" i="45" s="1"/>
  <c r="T96" i="45" s="1"/>
  <c r="U96" i="45" s="1"/>
  <c r="V96" i="45" s="1"/>
  <c r="W96" i="45" s="1"/>
  <c r="X96" i="45" s="1"/>
  <c r="Y96" i="45" s="1"/>
  <c r="Z96" i="45" s="1"/>
  <c r="AA96" i="45" s="1"/>
  <c r="AB96" i="45" s="1"/>
  <c r="AC96" i="45" s="1"/>
  <c r="AD96" i="45" s="1"/>
  <c r="AE96" i="45" s="1"/>
  <c r="AF96" i="45" s="1"/>
  <c r="AG96" i="45" s="1"/>
  <c r="AH96" i="45" s="1"/>
  <c r="AI96" i="45" s="1"/>
  <c r="AJ96" i="45" s="1"/>
  <c r="L80" i="45"/>
  <c r="M80" i="45" s="1"/>
  <c r="N80" i="45" s="1"/>
  <c r="O80" i="45" s="1"/>
  <c r="P80" i="45" s="1"/>
  <c r="Q80" i="45" s="1"/>
  <c r="R80" i="45" s="1"/>
  <c r="S80" i="45" s="1"/>
  <c r="T80" i="45" s="1"/>
  <c r="U80" i="45" s="1"/>
  <c r="V80" i="45" s="1"/>
  <c r="W80" i="45" s="1"/>
  <c r="X80" i="45" s="1"/>
  <c r="Y80" i="45" s="1"/>
  <c r="Z80" i="45" s="1"/>
  <c r="AA80" i="45" s="1"/>
  <c r="AB80" i="45" s="1"/>
  <c r="AC80" i="45" s="1"/>
  <c r="AD80" i="45" s="1"/>
  <c r="AE80" i="45" s="1"/>
  <c r="AF80" i="45" s="1"/>
  <c r="AG80" i="45" s="1"/>
  <c r="AH80" i="45" s="1"/>
  <c r="AI80" i="45" s="1"/>
  <c r="AJ80" i="45" s="1"/>
  <c r="H80" i="45"/>
  <c r="I80" i="45" s="1"/>
  <c r="J80" i="45" s="1"/>
  <c r="K80" i="45" s="1"/>
  <c r="G80" i="45"/>
  <c r="H78" i="45"/>
  <c r="I78" i="45" s="1"/>
  <c r="J78" i="45" s="1"/>
  <c r="K78" i="45" s="1"/>
  <c r="L78" i="45" s="1"/>
  <c r="M78" i="45" s="1"/>
  <c r="N78" i="45" s="1"/>
  <c r="O78" i="45" s="1"/>
  <c r="P78" i="45" s="1"/>
  <c r="Q78" i="45" s="1"/>
  <c r="R78" i="45" s="1"/>
  <c r="S78" i="45" s="1"/>
  <c r="T78" i="45" s="1"/>
  <c r="U78" i="45" s="1"/>
  <c r="V78" i="45" s="1"/>
  <c r="W78" i="45" s="1"/>
  <c r="X78" i="45" s="1"/>
  <c r="Y78" i="45" s="1"/>
  <c r="Z78" i="45" s="1"/>
  <c r="AA78" i="45" s="1"/>
  <c r="AB78" i="45" s="1"/>
  <c r="AC78" i="45" s="1"/>
  <c r="AD78" i="45" s="1"/>
  <c r="AE78" i="45" s="1"/>
  <c r="AF78" i="45" s="1"/>
  <c r="AG78" i="45" s="1"/>
  <c r="AH78" i="45" s="1"/>
  <c r="AI78" i="45" s="1"/>
  <c r="AJ78" i="45" s="1"/>
  <c r="G78" i="45"/>
  <c r="L76" i="45"/>
  <c r="M76" i="45" s="1"/>
  <c r="N76" i="45" s="1"/>
  <c r="O76" i="45" s="1"/>
  <c r="P76" i="45" s="1"/>
  <c r="Q76" i="45" s="1"/>
  <c r="R76" i="45" s="1"/>
  <c r="S76" i="45" s="1"/>
  <c r="T76" i="45" s="1"/>
  <c r="U76" i="45" s="1"/>
  <c r="V76" i="45" s="1"/>
  <c r="W76" i="45" s="1"/>
  <c r="X76" i="45" s="1"/>
  <c r="Y76" i="45" s="1"/>
  <c r="Z76" i="45" s="1"/>
  <c r="AA76" i="45" s="1"/>
  <c r="AB76" i="45" s="1"/>
  <c r="AC76" i="45" s="1"/>
  <c r="AD76" i="45" s="1"/>
  <c r="AE76" i="45" s="1"/>
  <c r="AF76" i="45" s="1"/>
  <c r="AG76" i="45" s="1"/>
  <c r="AH76" i="45" s="1"/>
  <c r="AI76" i="45" s="1"/>
  <c r="AJ76" i="45" s="1"/>
  <c r="H76" i="45"/>
  <c r="I76" i="45" s="1"/>
  <c r="J76" i="45" s="1"/>
  <c r="K76" i="45" s="1"/>
  <c r="G76" i="45"/>
  <c r="H74" i="45"/>
  <c r="I74" i="45" s="1"/>
  <c r="J74" i="45" s="1"/>
  <c r="K74" i="45" s="1"/>
  <c r="L74" i="45" s="1"/>
  <c r="M74" i="45" s="1"/>
  <c r="N74" i="45" s="1"/>
  <c r="O74" i="45" s="1"/>
  <c r="P74" i="45" s="1"/>
  <c r="Q74" i="45" s="1"/>
  <c r="R74" i="45" s="1"/>
  <c r="S74" i="45" s="1"/>
  <c r="T74" i="45" s="1"/>
  <c r="U74" i="45" s="1"/>
  <c r="V74" i="45" s="1"/>
  <c r="W74" i="45" s="1"/>
  <c r="X74" i="45" s="1"/>
  <c r="Y74" i="45" s="1"/>
  <c r="Z74" i="45" s="1"/>
  <c r="AA74" i="45" s="1"/>
  <c r="AB74" i="45" s="1"/>
  <c r="AC74" i="45" s="1"/>
  <c r="AD74" i="45" s="1"/>
  <c r="AE74" i="45" s="1"/>
  <c r="AF74" i="45" s="1"/>
  <c r="AG74" i="45" s="1"/>
  <c r="AH74" i="45" s="1"/>
  <c r="AI74" i="45" s="1"/>
  <c r="AJ74" i="45" s="1"/>
  <c r="G74" i="45"/>
  <c r="L72" i="45"/>
  <c r="M72" i="45" s="1"/>
  <c r="N72" i="45" s="1"/>
  <c r="O72" i="45" s="1"/>
  <c r="P72" i="45" s="1"/>
  <c r="Q72" i="45" s="1"/>
  <c r="R72" i="45" s="1"/>
  <c r="S72" i="45" s="1"/>
  <c r="T72" i="45" s="1"/>
  <c r="U72" i="45" s="1"/>
  <c r="V72" i="45" s="1"/>
  <c r="W72" i="45" s="1"/>
  <c r="X72" i="45" s="1"/>
  <c r="Y72" i="45" s="1"/>
  <c r="Z72" i="45" s="1"/>
  <c r="AA72" i="45" s="1"/>
  <c r="AB72" i="45" s="1"/>
  <c r="AC72" i="45" s="1"/>
  <c r="AD72" i="45" s="1"/>
  <c r="AE72" i="45" s="1"/>
  <c r="AF72" i="45" s="1"/>
  <c r="AG72" i="45" s="1"/>
  <c r="AH72" i="45" s="1"/>
  <c r="AI72" i="45" s="1"/>
  <c r="AJ72" i="45" s="1"/>
  <c r="H72" i="45"/>
  <c r="I72" i="45" s="1"/>
  <c r="J72" i="45" s="1"/>
  <c r="K72" i="45" s="1"/>
  <c r="G72" i="45"/>
  <c r="G70" i="45"/>
  <c r="H70" i="45" s="1"/>
  <c r="I70" i="45" s="1"/>
  <c r="J70" i="45" s="1"/>
  <c r="K70" i="45" s="1"/>
  <c r="L70" i="45" s="1"/>
  <c r="M70" i="45" s="1"/>
  <c r="N70" i="45" s="1"/>
  <c r="O70" i="45" s="1"/>
  <c r="P70" i="45" s="1"/>
  <c r="Q70" i="45" s="1"/>
  <c r="R70" i="45" s="1"/>
  <c r="S70" i="45" s="1"/>
  <c r="T70" i="45" s="1"/>
  <c r="U70" i="45" s="1"/>
  <c r="V70" i="45" s="1"/>
  <c r="W70" i="45" s="1"/>
  <c r="X70" i="45" s="1"/>
  <c r="Y70" i="45" s="1"/>
  <c r="Z70" i="45" s="1"/>
  <c r="AA70" i="45" s="1"/>
  <c r="AB70" i="45" s="1"/>
  <c r="AC70" i="45" s="1"/>
  <c r="AD70" i="45" s="1"/>
  <c r="AE70" i="45" s="1"/>
  <c r="AF70" i="45" s="1"/>
  <c r="AG70" i="45" s="1"/>
  <c r="AH70" i="45" s="1"/>
  <c r="AI70" i="45" s="1"/>
  <c r="AJ70" i="45" s="1"/>
  <c r="H68" i="45"/>
  <c r="I68" i="45" s="1"/>
  <c r="J68" i="45" s="1"/>
  <c r="K68" i="45" s="1"/>
  <c r="L68" i="45" s="1"/>
  <c r="M68" i="45" s="1"/>
  <c r="N68" i="45" s="1"/>
  <c r="O68" i="45" s="1"/>
  <c r="P68" i="45" s="1"/>
  <c r="Q68" i="45" s="1"/>
  <c r="R68" i="45" s="1"/>
  <c r="S68" i="45" s="1"/>
  <c r="T68" i="45" s="1"/>
  <c r="U68" i="45" s="1"/>
  <c r="V68" i="45" s="1"/>
  <c r="W68" i="45" s="1"/>
  <c r="X68" i="45" s="1"/>
  <c r="Y68" i="45" s="1"/>
  <c r="Z68" i="45" s="1"/>
  <c r="AA68" i="45" s="1"/>
  <c r="AB68" i="45" s="1"/>
  <c r="AC68" i="45" s="1"/>
  <c r="AD68" i="45" s="1"/>
  <c r="AE68" i="45" s="1"/>
  <c r="AF68" i="45" s="1"/>
  <c r="AG68" i="45" s="1"/>
  <c r="AH68" i="45" s="1"/>
  <c r="AI68" i="45" s="1"/>
  <c r="AJ68" i="45" s="1"/>
  <c r="G68" i="45"/>
  <c r="J66" i="45"/>
  <c r="K66" i="45" s="1"/>
  <c r="L66" i="45" s="1"/>
  <c r="M66" i="45" s="1"/>
  <c r="N66" i="45" s="1"/>
  <c r="O66" i="45" s="1"/>
  <c r="P66" i="45" s="1"/>
  <c r="Q66" i="45" s="1"/>
  <c r="R66" i="45" s="1"/>
  <c r="S66" i="45" s="1"/>
  <c r="T66" i="45" s="1"/>
  <c r="U66" i="45" s="1"/>
  <c r="V66" i="45" s="1"/>
  <c r="W66" i="45" s="1"/>
  <c r="X66" i="45" s="1"/>
  <c r="Y66" i="45" s="1"/>
  <c r="Z66" i="45" s="1"/>
  <c r="AA66" i="45" s="1"/>
  <c r="AB66" i="45" s="1"/>
  <c r="AC66" i="45" s="1"/>
  <c r="AD66" i="45" s="1"/>
  <c r="AE66" i="45" s="1"/>
  <c r="AF66" i="45" s="1"/>
  <c r="AG66" i="45" s="1"/>
  <c r="AH66" i="45" s="1"/>
  <c r="AI66" i="45" s="1"/>
  <c r="AJ66" i="45" s="1"/>
  <c r="G66" i="45"/>
  <c r="H66" i="45" s="1"/>
  <c r="I66" i="45" s="1"/>
  <c r="L64" i="45"/>
  <c r="M64" i="45" s="1"/>
  <c r="N64" i="45" s="1"/>
  <c r="O64" i="45" s="1"/>
  <c r="P63" i="45" s="1"/>
  <c r="P223" i="45" s="1"/>
  <c r="H64" i="45"/>
  <c r="I64" i="45" s="1"/>
  <c r="J64" i="45" s="1"/>
  <c r="K64" i="45" s="1"/>
  <c r="G64" i="45"/>
  <c r="G62" i="45"/>
  <c r="H62" i="45" s="1"/>
  <c r="I62" i="45" s="1"/>
  <c r="J62" i="45" s="1"/>
  <c r="K62" i="45" s="1"/>
  <c r="L62" i="45" s="1"/>
  <c r="M62" i="45" s="1"/>
  <c r="G60" i="45"/>
  <c r="H60" i="45" s="1"/>
  <c r="I60" i="45" s="1"/>
  <c r="J60" i="45" s="1"/>
  <c r="K60" i="45" s="1"/>
  <c r="L60" i="45" s="1"/>
  <c r="M60" i="45" s="1"/>
  <c r="G58" i="45"/>
  <c r="H58" i="45" s="1"/>
  <c r="I58" i="45" s="1"/>
  <c r="J58" i="45" s="1"/>
  <c r="K58" i="45" s="1"/>
  <c r="L58" i="45" s="1"/>
  <c r="M58" i="45" s="1"/>
  <c r="I56" i="45"/>
  <c r="J56" i="45" s="1"/>
  <c r="K56" i="45" s="1"/>
  <c r="L56" i="45" s="1"/>
  <c r="M56" i="45" s="1"/>
  <c r="N56" i="45" s="1"/>
  <c r="O56" i="45" s="1"/>
  <c r="P56" i="45" s="1"/>
  <c r="Q56" i="45" s="1"/>
  <c r="R56" i="45" s="1"/>
  <c r="S56" i="45" s="1"/>
  <c r="T56" i="45" s="1"/>
  <c r="U56" i="45" s="1"/>
  <c r="V56" i="45" s="1"/>
  <c r="W56" i="45" s="1"/>
  <c r="X56" i="45" s="1"/>
  <c r="Y56" i="45" s="1"/>
  <c r="Z56" i="45" s="1"/>
  <c r="AA56" i="45" s="1"/>
  <c r="AB56" i="45" s="1"/>
  <c r="AC56" i="45" s="1"/>
  <c r="AD56" i="45" s="1"/>
  <c r="AE56" i="45" s="1"/>
  <c r="AF56" i="45" s="1"/>
  <c r="AG56" i="45" s="1"/>
  <c r="AH56" i="45" s="1"/>
  <c r="AI56" i="45" s="1"/>
  <c r="AJ56" i="45" s="1"/>
  <c r="G56" i="45"/>
  <c r="H56" i="45" s="1"/>
  <c r="K54" i="45"/>
  <c r="L54" i="45" s="1"/>
  <c r="M54" i="45" s="1"/>
  <c r="N54" i="45" s="1"/>
  <c r="O54" i="45" s="1"/>
  <c r="P54" i="45" s="1"/>
  <c r="Q54" i="45" s="1"/>
  <c r="R54" i="45" s="1"/>
  <c r="S54" i="45" s="1"/>
  <c r="T54" i="45" s="1"/>
  <c r="U54" i="45" s="1"/>
  <c r="V54" i="45" s="1"/>
  <c r="W54" i="45" s="1"/>
  <c r="X54" i="45" s="1"/>
  <c r="Y54" i="45" s="1"/>
  <c r="Z54" i="45" s="1"/>
  <c r="AA54" i="45" s="1"/>
  <c r="AB54" i="45" s="1"/>
  <c r="AC54" i="45" s="1"/>
  <c r="AD54" i="45" s="1"/>
  <c r="AE54" i="45" s="1"/>
  <c r="AF54" i="45" s="1"/>
  <c r="AG54" i="45" s="1"/>
  <c r="AH54" i="45" s="1"/>
  <c r="AI54" i="45" s="1"/>
  <c r="AJ54" i="45" s="1"/>
  <c r="G54" i="45"/>
  <c r="H54" i="45" s="1"/>
  <c r="I54" i="45" s="1"/>
  <c r="J54" i="45" s="1"/>
  <c r="G52" i="45"/>
  <c r="G213" i="45" s="1"/>
  <c r="G214" i="45" s="1"/>
  <c r="G50" i="45"/>
  <c r="H47" i="45"/>
  <c r="I47" i="45" s="1"/>
  <c r="J47" i="45" s="1"/>
  <c r="G47" i="45"/>
  <c r="H45" i="45"/>
  <c r="I45" i="45" s="1"/>
  <c r="J45" i="45" s="1"/>
  <c r="G45" i="45"/>
  <c r="L43" i="45"/>
  <c r="M43" i="45" s="1"/>
  <c r="N43" i="45" s="1"/>
  <c r="O43" i="45" s="1"/>
  <c r="P43" i="45" s="1"/>
  <c r="Q43" i="45" s="1"/>
  <c r="R43" i="45" s="1"/>
  <c r="S43" i="45" s="1"/>
  <c r="T43" i="45" s="1"/>
  <c r="U43" i="45" s="1"/>
  <c r="V43" i="45" s="1"/>
  <c r="W43" i="45" s="1"/>
  <c r="X43" i="45" s="1"/>
  <c r="Y43" i="45" s="1"/>
  <c r="Z43" i="45" s="1"/>
  <c r="AA43" i="45" s="1"/>
  <c r="AB43" i="45" s="1"/>
  <c r="AC43" i="45" s="1"/>
  <c r="AD43" i="45" s="1"/>
  <c r="AE43" i="45" s="1"/>
  <c r="AF43" i="45" s="1"/>
  <c r="AG43" i="45" s="1"/>
  <c r="AH43" i="45" s="1"/>
  <c r="AI43" i="45" s="1"/>
  <c r="AJ43" i="45" s="1"/>
  <c r="H43" i="45"/>
  <c r="I43" i="45" s="1"/>
  <c r="J43" i="45" s="1"/>
  <c r="K43" i="45" s="1"/>
  <c r="G43" i="45"/>
  <c r="J41" i="45"/>
  <c r="K41" i="45" s="1"/>
  <c r="L41" i="45" s="1"/>
  <c r="M41" i="45" s="1"/>
  <c r="N41" i="45" s="1"/>
  <c r="O41" i="45" s="1"/>
  <c r="P41" i="45" s="1"/>
  <c r="Q41" i="45" s="1"/>
  <c r="R41" i="45" s="1"/>
  <c r="S41" i="45" s="1"/>
  <c r="T41" i="45" s="1"/>
  <c r="U41" i="45" s="1"/>
  <c r="V41" i="45" s="1"/>
  <c r="W41" i="45" s="1"/>
  <c r="X41" i="45" s="1"/>
  <c r="Y41" i="45" s="1"/>
  <c r="Z41" i="45" s="1"/>
  <c r="AA41" i="45" s="1"/>
  <c r="AB41" i="45" s="1"/>
  <c r="AC41" i="45" s="1"/>
  <c r="AD41" i="45" s="1"/>
  <c r="AE41" i="45" s="1"/>
  <c r="AF41" i="45" s="1"/>
  <c r="AG41" i="45" s="1"/>
  <c r="AH41" i="45" s="1"/>
  <c r="AI41" i="45" s="1"/>
  <c r="AJ41" i="45" s="1"/>
  <c r="H41" i="45"/>
  <c r="I41" i="45" s="1"/>
  <c r="G41" i="45"/>
  <c r="G39" i="45"/>
  <c r="H39" i="45" s="1"/>
  <c r="I39" i="45" s="1"/>
  <c r="J39" i="45" s="1"/>
  <c r="K39" i="45" s="1"/>
  <c r="L39" i="45" s="1"/>
  <c r="M39" i="45" s="1"/>
  <c r="N39" i="45" s="1"/>
  <c r="O39" i="45" s="1"/>
  <c r="P39" i="45" s="1"/>
  <c r="Q39" i="45" s="1"/>
  <c r="R39" i="45" s="1"/>
  <c r="S39" i="45" s="1"/>
  <c r="T39" i="45" s="1"/>
  <c r="U39" i="45" s="1"/>
  <c r="V39" i="45" s="1"/>
  <c r="W39" i="45" s="1"/>
  <c r="X39" i="45" s="1"/>
  <c r="Y39" i="45" s="1"/>
  <c r="Z39" i="45" s="1"/>
  <c r="AA39" i="45" s="1"/>
  <c r="AB39" i="45" s="1"/>
  <c r="AC39" i="45" s="1"/>
  <c r="AD39" i="45" s="1"/>
  <c r="AE39" i="45" s="1"/>
  <c r="AF39" i="45" s="1"/>
  <c r="AG39" i="45" s="1"/>
  <c r="AH39" i="45" s="1"/>
  <c r="AI39" i="45" s="1"/>
  <c r="AJ39" i="45" s="1"/>
  <c r="G37" i="45"/>
  <c r="H37" i="45" s="1"/>
  <c r="I37" i="45" s="1"/>
  <c r="J37" i="45" s="1"/>
  <c r="K37" i="45" s="1"/>
  <c r="L37" i="45" s="1"/>
  <c r="M37" i="45" s="1"/>
  <c r="N37" i="45" s="1"/>
  <c r="O37" i="45" s="1"/>
  <c r="P37" i="45" s="1"/>
  <c r="Q37" i="45" s="1"/>
  <c r="R37" i="45" s="1"/>
  <c r="S37" i="45" s="1"/>
  <c r="T37" i="45" s="1"/>
  <c r="U37" i="45" s="1"/>
  <c r="V37" i="45" s="1"/>
  <c r="W37" i="45" s="1"/>
  <c r="X37" i="45" s="1"/>
  <c r="Y37" i="45" s="1"/>
  <c r="Z37" i="45" s="1"/>
  <c r="AA37" i="45" s="1"/>
  <c r="AB37" i="45" s="1"/>
  <c r="AC37" i="45" s="1"/>
  <c r="AD37" i="45" s="1"/>
  <c r="AE37" i="45" s="1"/>
  <c r="AF37" i="45" s="1"/>
  <c r="AG37" i="45" s="1"/>
  <c r="AH37" i="45" s="1"/>
  <c r="AI37" i="45" s="1"/>
  <c r="AJ37" i="45" s="1"/>
  <c r="G35" i="45"/>
  <c r="H35" i="45" s="1"/>
  <c r="I35" i="45" s="1"/>
  <c r="J35" i="45" s="1"/>
  <c r="K35" i="45" s="1"/>
  <c r="L35" i="45" s="1"/>
  <c r="M35" i="45" s="1"/>
  <c r="N35" i="45" s="1"/>
  <c r="O35" i="45" s="1"/>
  <c r="P35" i="45" s="1"/>
  <c r="Q35" i="45" s="1"/>
  <c r="R35" i="45" s="1"/>
  <c r="S35" i="45" s="1"/>
  <c r="T35" i="45" s="1"/>
  <c r="U35" i="45" s="1"/>
  <c r="V35" i="45" s="1"/>
  <c r="W35" i="45" s="1"/>
  <c r="X35" i="45" s="1"/>
  <c r="Y35" i="45" s="1"/>
  <c r="Z35" i="45" s="1"/>
  <c r="AA35" i="45" s="1"/>
  <c r="AB35" i="45" s="1"/>
  <c r="AC35" i="45" s="1"/>
  <c r="AD35" i="45" s="1"/>
  <c r="AE35" i="45" s="1"/>
  <c r="AF35" i="45" s="1"/>
  <c r="AG35" i="45" s="1"/>
  <c r="AH35" i="45" s="1"/>
  <c r="AI35" i="45" s="1"/>
  <c r="AJ35" i="45" s="1"/>
  <c r="G33" i="45"/>
  <c r="H33" i="45" s="1"/>
  <c r="I33" i="45" s="1"/>
  <c r="J33" i="45" s="1"/>
  <c r="K33" i="45" s="1"/>
  <c r="L33" i="45" s="1"/>
  <c r="M33" i="45" s="1"/>
  <c r="N33" i="45" s="1"/>
  <c r="O33" i="45" s="1"/>
  <c r="P33" i="45" s="1"/>
  <c r="Q33" i="45" s="1"/>
  <c r="R33" i="45" s="1"/>
  <c r="S33" i="45" s="1"/>
  <c r="T33" i="45" s="1"/>
  <c r="U33" i="45" s="1"/>
  <c r="V33" i="45" s="1"/>
  <c r="W33" i="45" s="1"/>
  <c r="X33" i="45" s="1"/>
  <c r="Y33" i="45" s="1"/>
  <c r="Z33" i="45" s="1"/>
  <c r="AA33" i="45" s="1"/>
  <c r="AB33" i="45" s="1"/>
  <c r="AC33" i="45" s="1"/>
  <c r="AD33" i="45" s="1"/>
  <c r="AE33" i="45" s="1"/>
  <c r="AF33" i="45" s="1"/>
  <c r="AG33" i="45" s="1"/>
  <c r="AH33" i="45" s="1"/>
  <c r="AI33" i="45" s="1"/>
  <c r="AJ33" i="45" s="1"/>
  <c r="G31" i="45"/>
  <c r="H31" i="45" s="1"/>
  <c r="I31" i="45" s="1"/>
  <c r="J31" i="45" s="1"/>
  <c r="K31" i="45" s="1"/>
  <c r="L31" i="45" s="1"/>
  <c r="M31" i="45" s="1"/>
  <c r="N31" i="45" s="1"/>
  <c r="O31" i="45" s="1"/>
  <c r="P31" i="45" s="1"/>
  <c r="Q31" i="45" s="1"/>
  <c r="R31" i="45" s="1"/>
  <c r="S31" i="45" s="1"/>
  <c r="H29" i="45"/>
  <c r="I29" i="45" s="1"/>
  <c r="J29" i="45" s="1"/>
  <c r="K29" i="45" s="1"/>
  <c r="G29" i="45"/>
  <c r="S28" i="45"/>
  <c r="S189" i="45" s="1"/>
  <c r="H27" i="45"/>
  <c r="I27" i="45" s="1"/>
  <c r="G27" i="45"/>
  <c r="G25" i="45"/>
  <c r="H25" i="45" s="1"/>
  <c r="I25" i="45" s="1"/>
  <c r="J25" i="45" s="1"/>
  <c r="H23" i="45"/>
  <c r="I23" i="45" s="1"/>
  <c r="J23" i="45" s="1"/>
  <c r="G23" i="45"/>
  <c r="G21" i="45"/>
  <c r="H21" i="45" s="1"/>
  <c r="I21" i="45" s="1"/>
  <c r="J21" i="45" s="1"/>
  <c r="H19" i="45"/>
  <c r="I19" i="45" s="1"/>
  <c r="J19" i="45" s="1"/>
  <c r="K19" i="45" s="1"/>
  <c r="L19" i="45" s="1"/>
  <c r="M19" i="45" s="1"/>
  <c r="N19" i="45" s="1"/>
  <c r="O19" i="45" s="1"/>
  <c r="P19" i="45" s="1"/>
  <c r="Q19" i="45" s="1"/>
  <c r="R19" i="45" s="1"/>
  <c r="S19" i="45" s="1"/>
  <c r="G19" i="45"/>
  <c r="G17" i="45"/>
  <c r="H17" i="45" s="1"/>
  <c r="I17" i="45" s="1"/>
  <c r="J17" i="45" s="1"/>
  <c r="K17" i="45" s="1"/>
  <c r="G15" i="45"/>
  <c r="H15" i="45" s="1"/>
  <c r="I15" i="45" s="1"/>
  <c r="J15" i="45" s="1"/>
  <c r="K15" i="45" s="1"/>
  <c r="L15" i="45" s="1"/>
  <c r="M15" i="45" s="1"/>
  <c r="G13" i="45"/>
  <c r="H13" i="45" s="1"/>
  <c r="I13" i="45" s="1"/>
  <c r="I173" i="45"/>
  <c r="G11" i="45"/>
  <c r="H11" i="45" s="1"/>
  <c r="I11" i="45" s="1"/>
  <c r="H9" i="45"/>
  <c r="I9" i="45" s="1"/>
  <c r="J9" i="45" s="1"/>
  <c r="K9" i="45" s="1"/>
  <c r="L9" i="45" s="1"/>
  <c r="M9" i="45" s="1"/>
  <c r="N9" i="45" s="1"/>
  <c r="G9" i="45"/>
  <c r="S180" i="49" l="1"/>
  <c r="AF14" i="49"/>
  <c r="AF175" i="49" s="1"/>
  <c r="AF15" i="49"/>
  <c r="AG15" i="49" s="1"/>
  <c r="AH15" i="49" s="1"/>
  <c r="AI15" i="49" s="1"/>
  <c r="AJ15" i="49" s="1"/>
  <c r="AK15" i="49" s="1"/>
  <c r="Z175" i="49"/>
  <c r="AO205" i="49"/>
  <c r="P145" i="49"/>
  <c r="P286" i="49"/>
  <c r="Q286" i="49" s="1"/>
  <c r="R286" i="49" s="1"/>
  <c r="S286" i="49" s="1"/>
  <c r="T286" i="49" s="1"/>
  <c r="U286" i="49" s="1"/>
  <c r="V286" i="49" s="1"/>
  <c r="W286" i="49" s="1"/>
  <c r="X286" i="49" s="1"/>
  <c r="Y286" i="49" s="1"/>
  <c r="Z286" i="49" s="1"/>
  <c r="AA286" i="49" s="1"/>
  <c r="AB286" i="49" s="1"/>
  <c r="AC286" i="49" s="1"/>
  <c r="AD286" i="49" s="1"/>
  <c r="AE286" i="49" s="1"/>
  <c r="AF286" i="49" s="1"/>
  <c r="AG286" i="49" s="1"/>
  <c r="AH286" i="49" s="1"/>
  <c r="K238" i="49"/>
  <c r="L238" i="49" s="1"/>
  <c r="M238" i="49" s="1"/>
  <c r="N238" i="49" s="1"/>
  <c r="L240" i="49"/>
  <c r="M239" i="49" s="1"/>
  <c r="X37" i="49"/>
  <c r="Y37" i="49" s="1"/>
  <c r="Z37" i="49" s="1"/>
  <c r="AA37" i="49" s="1"/>
  <c r="AB37" i="49" s="1"/>
  <c r="AC37" i="49" s="1"/>
  <c r="AD37" i="49" s="1"/>
  <c r="AE37" i="49" s="1"/>
  <c r="AF37" i="49" s="1"/>
  <c r="AG37" i="49" s="1"/>
  <c r="AH37" i="49" s="1"/>
  <c r="AI37" i="49" s="1"/>
  <c r="AJ37" i="49" s="1"/>
  <c r="AK37" i="49" s="1"/>
  <c r="AL36" i="49" s="1"/>
  <c r="AJ271" i="49"/>
  <c r="AJ272" i="49" s="1"/>
  <c r="AK272" i="49" s="1"/>
  <c r="AJ269" i="49"/>
  <c r="AJ270" i="49" s="1"/>
  <c r="AK270" i="49" s="1"/>
  <c r="AA175" i="49"/>
  <c r="O186" i="49"/>
  <c r="P185" i="49" s="1"/>
  <c r="P315" i="49" s="1"/>
  <c r="AJ281" i="49"/>
  <c r="AJ282" i="49" s="1"/>
  <c r="AK282" i="49" s="1"/>
  <c r="AJ283" i="49"/>
  <c r="AJ284" i="49" s="1"/>
  <c r="AK284" i="49" s="1"/>
  <c r="AJ287" i="49"/>
  <c r="AL147" i="49"/>
  <c r="AJ289" i="49"/>
  <c r="AJ290" i="49" s="1"/>
  <c r="AK290" i="49" s="1"/>
  <c r="AL289" i="49" s="1"/>
  <c r="AJ279" i="49"/>
  <c r="AJ280" i="49" s="1"/>
  <c r="AK280" i="49" s="1"/>
  <c r="AJ277" i="49"/>
  <c r="AJ278" i="49" s="1"/>
  <c r="AK278" i="49" s="1"/>
  <c r="AI285" i="49"/>
  <c r="O134" i="49"/>
  <c r="AA185" i="49"/>
  <c r="AO251" i="48"/>
  <c r="AO307" i="48"/>
  <c r="T315" i="48"/>
  <c r="S315" i="48"/>
  <c r="AD175" i="49"/>
  <c r="T179" i="49"/>
  <c r="T180" i="49" s="1"/>
  <c r="U180" i="49" s="1"/>
  <c r="V180" i="49" s="1"/>
  <c r="W180" i="49" s="1"/>
  <c r="X180" i="49" s="1"/>
  <c r="Y180" i="49" s="1"/>
  <c r="Z180" i="49" s="1"/>
  <c r="AA180" i="49" s="1"/>
  <c r="AM227" i="48"/>
  <c r="AP227" i="48" s="1"/>
  <c r="AO291" i="48"/>
  <c r="AM195" i="48"/>
  <c r="AP195" i="48" s="1"/>
  <c r="AM253" i="48"/>
  <c r="AP253" i="48" s="1"/>
  <c r="AL168" i="48"/>
  <c r="AO168" i="48" s="1"/>
  <c r="R177" i="49"/>
  <c r="V29" i="49"/>
  <c r="W29" i="49" s="1"/>
  <c r="AO197" i="49"/>
  <c r="AO44" i="49"/>
  <c r="AM44" i="49"/>
  <c r="AP44" i="49" s="1"/>
  <c r="AM46" i="49"/>
  <c r="AP46" i="49" s="1"/>
  <c r="AO46" i="49"/>
  <c r="J314" i="49"/>
  <c r="Q177" i="49"/>
  <c r="AL268" i="48"/>
  <c r="AO268" i="48" s="1"/>
  <c r="AL287" i="48"/>
  <c r="AO287" i="48" s="1"/>
  <c r="AL147" i="48"/>
  <c r="AL289" i="48"/>
  <c r="AM289" i="48" s="1"/>
  <c r="AP289" i="48" s="1"/>
  <c r="H316" i="48"/>
  <c r="M213" i="49"/>
  <c r="M214" i="49" s="1"/>
  <c r="N52" i="49"/>
  <c r="M211" i="49"/>
  <c r="M212" i="49" s="1"/>
  <c r="N50" i="49"/>
  <c r="AG177" i="49"/>
  <c r="AF16" i="46"/>
  <c r="AF17" i="46" s="1"/>
  <c r="AG17" i="46" s="1"/>
  <c r="AH17" i="46" s="1"/>
  <c r="AI17" i="46" s="1"/>
  <c r="AJ17" i="46" s="1"/>
  <c r="AK17" i="46" s="1"/>
  <c r="I308" i="48"/>
  <c r="J308" i="48" s="1"/>
  <c r="K308" i="48" s="1"/>
  <c r="L308" i="48" s="1"/>
  <c r="M308" i="48" s="1"/>
  <c r="N308" i="48" s="1"/>
  <c r="O308" i="48" s="1"/>
  <c r="P308" i="48" s="1"/>
  <c r="Q308" i="48" s="1"/>
  <c r="R308" i="48" s="1"/>
  <c r="S308" i="48" s="1"/>
  <c r="T308" i="48" s="1"/>
  <c r="U308" i="48" s="1"/>
  <c r="V308" i="48" s="1"/>
  <c r="W308" i="48" s="1"/>
  <c r="X308" i="48" s="1"/>
  <c r="Y308" i="48" s="1"/>
  <c r="Z308" i="48" s="1"/>
  <c r="AA308" i="48" s="1"/>
  <c r="AB308" i="48" s="1"/>
  <c r="AC308" i="48" s="1"/>
  <c r="AD308" i="48" s="1"/>
  <c r="AE308" i="48" s="1"/>
  <c r="AF308" i="48" s="1"/>
  <c r="AG308" i="48" s="1"/>
  <c r="AH308" i="48" s="1"/>
  <c r="AI308" i="48" s="1"/>
  <c r="AJ308" i="48" s="1"/>
  <c r="AK308" i="48" s="1"/>
  <c r="AM247" i="48"/>
  <c r="AP247" i="48" s="1"/>
  <c r="AO247" i="48"/>
  <c r="AM201" i="48"/>
  <c r="AP201" i="48" s="1"/>
  <c r="AO201" i="48"/>
  <c r="AO203" i="48"/>
  <c r="AM203" i="48"/>
  <c r="AP203" i="48" s="1"/>
  <c r="AL123" i="48"/>
  <c r="AM225" i="48"/>
  <c r="AP225" i="48" s="1"/>
  <c r="AO225" i="48"/>
  <c r="AO249" i="48"/>
  <c r="AM249" i="48"/>
  <c r="AP249" i="48" s="1"/>
  <c r="AO215" i="48"/>
  <c r="AM215" i="48"/>
  <c r="AP215" i="48" s="1"/>
  <c r="AL149" i="48"/>
  <c r="AO223" i="48"/>
  <c r="AM223" i="48"/>
  <c r="AP223" i="48" s="1"/>
  <c r="AO117" i="48"/>
  <c r="AM117" i="48"/>
  <c r="AP117" i="48" s="1"/>
  <c r="I314" i="48"/>
  <c r="AL95" i="48"/>
  <c r="AM303" i="48"/>
  <c r="AP303" i="48" s="1"/>
  <c r="AO303" i="48"/>
  <c r="AO265" i="48"/>
  <c r="AM265" i="48"/>
  <c r="AP265" i="48" s="1"/>
  <c r="AM255" i="48"/>
  <c r="AP255" i="48" s="1"/>
  <c r="AO255" i="48"/>
  <c r="AL228" i="48"/>
  <c r="AO228" i="48" s="1"/>
  <c r="AO97" i="48"/>
  <c r="AM97" i="48"/>
  <c r="AP97" i="48" s="1"/>
  <c r="Z315" i="48"/>
  <c r="I174" i="45"/>
  <c r="H238" i="45"/>
  <c r="I238" i="45" s="1"/>
  <c r="J238" i="45" s="1"/>
  <c r="K238" i="45" s="1"/>
  <c r="L238" i="45" s="1"/>
  <c r="M238" i="45" s="1"/>
  <c r="N238" i="45" s="1"/>
  <c r="O238" i="45" s="1"/>
  <c r="P238" i="45" s="1"/>
  <c r="Q238" i="45" s="1"/>
  <c r="R238" i="45" s="1"/>
  <c r="S238" i="45" s="1"/>
  <c r="T238" i="45" s="1"/>
  <c r="U238" i="45" s="1"/>
  <c r="V238" i="45" s="1"/>
  <c r="W238" i="45" s="1"/>
  <c r="X238" i="45" s="1"/>
  <c r="Y238" i="45" s="1"/>
  <c r="Z238" i="45" s="1"/>
  <c r="AA238" i="45" s="1"/>
  <c r="AB238" i="45" s="1"/>
  <c r="AC238" i="45" s="1"/>
  <c r="AD238" i="45" s="1"/>
  <c r="AE238" i="45" s="1"/>
  <c r="AF238" i="45" s="1"/>
  <c r="AG238" i="45" s="1"/>
  <c r="AH238" i="45" s="1"/>
  <c r="AI238" i="45" s="1"/>
  <c r="AJ238" i="45" s="1"/>
  <c r="I242" i="45"/>
  <c r="J242" i="45" s="1"/>
  <c r="K242" i="45" s="1"/>
  <c r="L242" i="45" s="1"/>
  <c r="M242" i="45" s="1"/>
  <c r="N242" i="45" s="1"/>
  <c r="O242" i="45" s="1"/>
  <c r="P242" i="45" s="1"/>
  <c r="Q242" i="45" s="1"/>
  <c r="R242" i="45" s="1"/>
  <c r="S242" i="45" s="1"/>
  <c r="T242" i="45" s="1"/>
  <c r="U242" i="45" s="1"/>
  <c r="V242" i="45" s="1"/>
  <c r="W242" i="45" s="1"/>
  <c r="X242" i="45" s="1"/>
  <c r="Y242" i="45" s="1"/>
  <c r="Z242" i="45" s="1"/>
  <c r="AA242" i="45" s="1"/>
  <c r="AB242" i="45" s="1"/>
  <c r="AC242" i="45" s="1"/>
  <c r="AD242" i="45" s="1"/>
  <c r="AE242" i="45" s="1"/>
  <c r="AF242" i="45" s="1"/>
  <c r="AG242" i="45" s="1"/>
  <c r="AH242" i="45" s="1"/>
  <c r="AI242" i="45" s="1"/>
  <c r="AJ242" i="45" s="1"/>
  <c r="I248" i="45"/>
  <c r="J248" i="45" s="1"/>
  <c r="K248" i="45" s="1"/>
  <c r="L248" i="45" s="1"/>
  <c r="M248" i="45" s="1"/>
  <c r="N248" i="45" s="1"/>
  <c r="O248" i="45" s="1"/>
  <c r="P248" i="45" s="1"/>
  <c r="Q248" i="45" s="1"/>
  <c r="R248" i="45" s="1"/>
  <c r="S248" i="45" s="1"/>
  <c r="T248" i="45" s="1"/>
  <c r="U248" i="45" s="1"/>
  <c r="V248" i="45" s="1"/>
  <c r="W248" i="45" s="1"/>
  <c r="X248" i="45" s="1"/>
  <c r="Y248" i="45" s="1"/>
  <c r="Z248" i="45" s="1"/>
  <c r="AA248" i="45" s="1"/>
  <c r="AB248" i="45" s="1"/>
  <c r="AC248" i="45" s="1"/>
  <c r="AD248" i="45" s="1"/>
  <c r="AE248" i="45" s="1"/>
  <c r="AF248" i="45" s="1"/>
  <c r="AG248" i="45" s="1"/>
  <c r="AH248" i="45" s="1"/>
  <c r="AI248" i="45" s="1"/>
  <c r="AJ248" i="45" s="1"/>
  <c r="J12" i="45"/>
  <c r="T18" i="45"/>
  <c r="T19" i="45"/>
  <c r="U19" i="45" s="1"/>
  <c r="V19" i="45" s="1"/>
  <c r="W19" i="45" s="1"/>
  <c r="X19" i="45" s="1"/>
  <c r="Y19" i="45" s="1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AJ19" i="45" s="1"/>
  <c r="K24" i="45"/>
  <c r="K185" i="45" s="1"/>
  <c r="K25" i="45"/>
  <c r="L25" i="45" s="1"/>
  <c r="M25" i="45" s="1"/>
  <c r="N25" i="45" s="1"/>
  <c r="O25" i="45" s="1"/>
  <c r="P25" i="45" s="1"/>
  <c r="Q25" i="45" s="1"/>
  <c r="R25" i="45" s="1"/>
  <c r="S25" i="45" s="1"/>
  <c r="T25" i="45" s="1"/>
  <c r="U25" i="45" s="1"/>
  <c r="V25" i="45" s="1"/>
  <c r="W25" i="45" s="1"/>
  <c r="X25" i="45" s="1"/>
  <c r="Y25" i="45" s="1"/>
  <c r="Z25" i="45" s="1"/>
  <c r="AA25" i="45" s="1"/>
  <c r="AB25" i="45" s="1"/>
  <c r="AC25" i="45" s="1"/>
  <c r="AD25" i="45" s="1"/>
  <c r="AE25" i="45" s="1"/>
  <c r="AF25" i="45" s="1"/>
  <c r="AG25" i="45" s="1"/>
  <c r="AH25" i="45" s="1"/>
  <c r="AI25" i="45" s="1"/>
  <c r="AJ25" i="45" s="1"/>
  <c r="N59" i="45"/>
  <c r="N60" i="45" s="1"/>
  <c r="O60" i="45" s="1"/>
  <c r="P60" i="45" s="1"/>
  <c r="Q60" i="45" s="1"/>
  <c r="R60" i="45" s="1"/>
  <c r="S60" i="45" s="1"/>
  <c r="T60" i="45" s="1"/>
  <c r="U60" i="45" s="1"/>
  <c r="V60" i="45" s="1"/>
  <c r="W60" i="45" s="1"/>
  <c r="X60" i="45" s="1"/>
  <c r="Y60" i="45" s="1"/>
  <c r="Z60" i="45" s="1"/>
  <c r="AA60" i="45" s="1"/>
  <c r="AB60" i="45" s="1"/>
  <c r="AC60" i="45" s="1"/>
  <c r="AD60" i="45" s="1"/>
  <c r="AE60" i="45" s="1"/>
  <c r="AF60" i="45" s="1"/>
  <c r="AG60" i="45" s="1"/>
  <c r="AH60" i="45" s="1"/>
  <c r="AI60" i="45" s="1"/>
  <c r="AJ60" i="45" s="1"/>
  <c r="O8" i="45"/>
  <c r="O169" i="45" s="1"/>
  <c r="N14" i="45"/>
  <c r="N175" i="45" s="1"/>
  <c r="K20" i="45"/>
  <c r="K181" i="45" s="1"/>
  <c r="K21" i="45"/>
  <c r="L21" i="45" s="1"/>
  <c r="M21" i="45" s="1"/>
  <c r="N21" i="45" s="1"/>
  <c r="O21" i="45" s="1"/>
  <c r="P21" i="45" s="1"/>
  <c r="Q21" i="45" s="1"/>
  <c r="R21" i="45" s="1"/>
  <c r="S21" i="45" s="1"/>
  <c r="T21" i="45" s="1"/>
  <c r="U21" i="45" s="1"/>
  <c r="V21" i="45" s="1"/>
  <c r="W21" i="45" s="1"/>
  <c r="X21" i="45" s="1"/>
  <c r="Y21" i="45" s="1"/>
  <c r="Z21" i="45" s="1"/>
  <c r="AA21" i="45" s="1"/>
  <c r="AB21" i="45" s="1"/>
  <c r="AC21" i="45" s="1"/>
  <c r="AD21" i="45" s="1"/>
  <c r="AE21" i="45" s="1"/>
  <c r="AF21" i="45" s="1"/>
  <c r="AG21" i="45" s="1"/>
  <c r="AH21" i="45" s="1"/>
  <c r="AI21" i="45" s="1"/>
  <c r="AJ21" i="45" s="1"/>
  <c r="K22" i="45"/>
  <c r="K183" i="45" s="1"/>
  <c r="K23" i="45"/>
  <c r="L23" i="45" s="1"/>
  <c r="M23" i="45" s="1"/>
  <c r="N23" i="45" s="1"/>
  <c r="O23" i="45" s="1"/>
  <c r="N57" i="45"/>
  <c r="N217" i="45" s="1"/>
  <c r="N58" i="45"/>
  <c r="O58" i="45" s="1"/>
  <c r="P58" i="45" s="1"/>
  <c r="Q58" i="45" s="1"/>
  <c r="R58" i="45" s="1"/>
  <c r="S58" i="45" s="1"/>
  <c r="T58" i="45" s="1"/>
  <c r="U58" i="45" s="1"/>
  <c r="V58" i="45" s="1"/>
  <c r="W58" i="45" s="1"/>
  <c r="X58" i="45" s="1"/>
  <c r="Y58" i="45" s="1"/>
  <c r="Z58" i="45" s="1"/>
  <c r="AA58" i="45" s="1"/>
  <c r="AB58" i="45" s="1"/>
  <c r="AC58" i="45" s="1"/>
  <c r="AD58" i="45" s="1"/>
  <c r="AE58" i="45" s="1"/>
  <c r="AF58" i="45" s="1"/>
  <c r="AG58" i="45" s="1"/>
  <c r="AH58" i="45" s="1"/>
  <c r="AI58" i="45" s="1"/>
  <c r="AJ58" i="45" s="1"/>
  <c r="J171" i="45"/>
  <c r="J172" i="45" s="1"/>
  <c r="K172" i="45" s="1"/>
  <c r="L172" i="45" s="1"/>
  <c r="M172" i="45" s="1"/>
  <c r="N172" i="45" s="1"/>
  <c r="O172" i="45" s="1"/>
  <c r="P172" i="45" s="1"/>
  <c r="Q172" i="45" s="1"/>
  <c r="R172" i="45" s="1"/>
  <c r="S172" i="45" s="1"/>
  <c r="T172" i="45" s="1"/>
  <c r="U172" i="45" s="1"/>
  <c r="V172" i="45" s="1"/>
  <c r="W172" i="45" s="1"/>
  <c r="X172" i="45" s="1"/>
  <c r="Y172" i="45" s="1"/>
  <c r="Z172" i="45" s="1"/>
  <c r="AA172" i="45" s="1"/>
  <c r="AB172" i="45" s="1"/>
  <c r="AC172" i="45" s="1"/>
  <c r="AD172" i="45" s="1"/>
  <c r="AE172" i="45" s="1"/>
  <c r="AF172" i="45" s="1"/>
  <c r="AG172" i="45" s="1"/>
  <c r="AH172" i="45" s="1"/>
  <c r="AI172" i="45" s="1"/>
  <c r="AJ172" i="45" s="1"/>
  <c r="L16" i="45"/>
  <c r="L17" i="45" s="1"/>
  <c r="M17" i="45" s="1"/>
  <c r="N17" i="45" s="1"/>
  <c r="O17" i="45" s="1"/>
  <c r="P17" i="45" s="1"/>
  <c r="Q17" i="45" s="1"/>
  <c r="R17" i="45" s="1"/>
  <c r="S17" i="45" s="1"/>
  <c r="J26" i="45"/>
  <c r="J187" i="45" s="1"/>
  <c r="J27" i="45"/>
  <c r="T30" i="45"/>
  <c r="T191" i="45" s="1"/>
  <c r="T192" i="45" s="1"/>
  <c r="U192" i="45" s="1"/>
  <c r="V192" i="45" s="1"/>
  <c r="W192" i="45" s="1"/>
  <c r="X192" i="45" s="1"/>
  <c r="Y192" i="45" s="1"/>
  <c r="Z192" i="45" s="1"/>
  <c r="AA192" i="45" s="1"/>
  <c r="AB192" i="45" s="1"/>
  <c r="AC192" i="45" s="1"/>
  <c r="AD192" i="45" s="1"/>
  <c r="AE192" i="45" s="1"/>
  <c r="AF192" i="45" s="1"/>
  <c r="AG192" i="45" s="1"/>
  <c r="AH192" i="45" s="1"/>
  <c r="AI192" i="45" s="1"/>
  <c r="AJ192" i="45" s="1"/>
  <c r="L135" i="45"/>
  <c r="L275" i="45" s="1"/>
  <c r="L132" i="45"/>
  <c r="J188" i="45"/>
  <c r="M133" i="45"/>
  <c r="M273" i="45" s="1"/>
  <c r="O170" i="45"/>
  <c r="K44" i="45"/>
  <c r="K205" i="45" s="1"/>
  <c r="K206" i="45" s="1"/>
  <c r="K129" i="45"/>
  <c r="K269" i="45" s="1"/>
  <c r="K130" i="45"/>
  <c r="L147" i="45"/>
  <c r="L287" i="45" s="1"/>
  <c r="L288" i="45" s="1"/>
  <c r="K47" i="45"/>
  <c r="K46" i="45"/>
  <c r="K207" i="45" s="1"/>
  <c r="G211" i="45"/>
  <c r="G212" i="45" s="1"/>
  <c r="H50" i="45"/>
  <c r="P64" i="45"/>
  <c r="Q64" i="45" s="1"/>
  <c r="R64" i="45" s="1"/>
  <c r="S64" i="45" s="1"/>
  <c r="T64" i="45" s="1"/>
  <c r="U64" i="45" s="1"/>
  <c r="V64" i="45" s="1"/>
  <c r="W64" i="45" s="1"/>
  <c r="X64" i="45" s="1"/>
  <c r="Y64" i="45" s="1"/>
  <c r="Z64" i="45" s="1"/>
  <c r="AA64" i="45" s="1"/>
  <c r="AB64" i="45" s="1"/>
  <c r="AC64" i="45" s="1"/>
  <c r="AD64" i="45" s="1"/>
  <c r="AE64" i="45" s="1"/>
  <c r="AF64" i="45" s="1"/>
  <c r="AG64" i="45" s="1"/>
  <c r="AH64" i="45" s="1"/>
  <c r="AI64" i="45" s="1"/>
  <c r="AJ64" i="45" s="1"/>
  <c r="L131" i="45"/>
  <c r="L271" i="45" s="1"/>
  <c r="K208" i="45"/>
  <c r="L150" i="45"/>
  <c r="L149" i="45"/>
  <c r="L289" i="45" s="1"/>
  <c r="H52" i="45"/>
  <c r="L146" i="45"/>
  <c r="L145" i="45"/>
  <c r="L285" i="45" s="1"/>
  <c r="K184" i="45"/>
  <c r="L184" i="45" s="1"/>
  <c r="M184" i="45" s="1"/>
  <c r="N184" i="45" s="1"/>
  <c r="O184" i="45" s="1"/>
  <c r="J176" i="45"/>
  <c r="K176" i="45" s="1"/>
  <c r="L176" i="45" s="1"/>
  <c r="M176" i="45" s="1"/>
  <c r="J182" i="45"/>
  <c r="K182" i="45" s="1"/>
  <c r="L182" i="45" s="1"/>
  <c r="M182" i="45" s="1"/>
  <c r="N182" i="45" s="1"/>
  <c r="O182" i="45" s="1"/>
  <c r="P182" i="45" s="1"/>
  <c r="Q182" i="45" s="1"/>
  <c r="R182" i="45" s="1"/>
  <c r="S182" i="45" s="1"/>
  <c r="T182" i="45" s="1"/>
  <c r="U182" i="45" s="1"/>
  <c r="V182" i="45" s="1"/>
  <c r="W182" i="45" s="1"/>
  <c r="X182" i="45" s="1"/>
  <c r="Y182" i="45" s="1"/>
  <c r="Z182" i="45" s="1"/>
  <c r="AA182" i="45" s="1"/>
  <c r="AB182" i="45" s="1"/>
  <c r="AC182" i="45" s="1"/>
  <c r="AD182" i="45" s="1"/>
  <c r="AE182" i="45" s="1"/>
  <c r="AF182" i="45" s="1"/>
  <c r="AG182" i="45" s="1"/>
  <c r="AH182" i="45" s="1"/>
  <c r="AI182" i="45" s="1"/>
  <c r="AJ182" i="45" s="1"/>
  <c r="J186" i="45"/>
  <c r="K186" i="45" s="1"/>
  <c r="L186" i="45" s="1"/>
  <c r="M186" i="45" s="1"/>
  <c r="N186" i="45" s="1"/>
  <c r="O186" i="45" s="1"/>
  <c r="P186" i="45" s="1"/>
  <c r="Q186" i="45" s="1"/>
  <c r="R186" i="45" s="1"/>
  <c r="S186" i="45" s="1"/>
  <c r="T186" i="45" s="1"/>
  <c r="U186" i="45" s="1"/>
  <c r="V186" i="45" s="1"/>
  <c r="W186" i="45" s="1"/>
  <c r="X186" i="45" s="1"/>
  <c r="Y186" i="45" s="1"/>
  <c r="Z186" i="45" s="1"/>
  <c r="AA186" i="45" s="1"/>
  <c r="AB186" i="45" s="1"/>
  <c r="AC186" i="45" s="1"/>
  <c r="AD186" i="45" s="1"/>
  <c r="AE186" i="45" s="1"/>
  <c r="AF186" i="45" s="1"/>
  <c r="AG186" i="45" s="1"/>
  <c r="AH186" i="45" s="1"/>
  <c r="AI186" i="45" s="1"/>
  <c r="AJ186" i="45" s="1"/>
  <c r="J194" i="45"/>
  <c r="K194" i="45" s="1"/>
  <c r="L194" i="45" s="1"/>
  <c r="M194" i="45" s="1"/>
  <c r="N194" i="45" s="1"/>
  <c r="O194" i="45" s="1"/>
  <c r="P194" i="45" s="1"/>
  <c r="Q194" i="45" s="1"/>
  <c r="R194" i="45" s="1"/>
  <c r="S194" i="45" s="1"/>
  <c r="T194" i="45" s="1"/>
  <c r="U194" i="45" s="1"/>
  <c r="V194" i="45" s="1"/>
  <c r="W194" i="45" s="1"/>
  <c r="X194" i="45" s="1"/>
  <c r="Y194" i="45" s="1"/>
  <c r="Z194" i="45" s="1"/>
  <c r="AA194" i="45" s="1"/>
  <c r="AB194" i="45" s="1"/>
  <c r="AC194" i="45" s="1"/>
  <c r="AD194" i="45" s="1"/>
  <c r="AE194" i="45" s="1"/>
  <c r="AF194" i="45" s="1"/>
  <c r="AG194" i="45" s="1"/>
  <c r="AH194" i="45" s="1"/>
  <c r="AI194" i="45" s="1"/>
  <c r="AJ194" i="45" s="1"/>
  <c r="J198" i="45"/>
  <c r="K198" i="45" s="1"/>
  <c r="L198" i="45" s="1"/>
  <c r="M198" i="45" s="1"/>
  <c r="N198" i="45" s="1"/>
  <c r="O198" i="45" s="1"/>
  <c r="P198" i="45" s="1"/>
  <c r="Q198" i="45" s="1"/>
  <c r="R198" i="45" s="1"/>
  <c r="S198" i="45" s="1"/>
  <c r="T198" i="45" s="1"/>
  <c r="U198" i="45" s="1"/>
  <c r="V198" i="45" s="1"/>
  <c r="W198" i="45" s="1"/>
  <c r="X198" i="45" s="1"/>
  <c r="Y198" i="45" s="1"/>
  <c r="Z198" i="45" s="1"/>
  <c r="AA198" i="45" s="1"/>
  <c r="AB198" i="45" s="1"/>
  <c r="AC198" i="45" s="1"/>
  <c r="AD198" i="45" s="1"/>
  <c r="AE198" i="45" s="1"/>
  <c r="AF198" i="45" s="1"/>
  <c r="AG198" i="45" s="1"/>
  <c r="AH198" i="45" s="1"/>
  <c r="AI198" i="45" s="1"/>
  <c r="AJ198" i="45" s="1"/>
  <c r="J202" i="45"/>
  <c r="K202" i="45" s="1"/>
  <c r="L202" i="45" s="1"/>
  <c r="M202" i="45" s="1"/>
  <c r="N202" i="45" s="1"/>
  <c r="O202" i="45" s="1"/>
  <c r="P202" i="45" s="1"/>
  <c r="Q202" i="45" s="1"/>
  <c r="R202" i="45" s="1"/>
  <c r="S202" i="45" s="1"/>
  <c r="T202" i="45" s="1"/>
  <c r="U202" i="45" s="1"/>
  <c r="V202" i="45" s="1"/>
  <c r="W202" i="45" s="1"/>
  <c r="X202" i="45" s="1"/>
  <c r="Y202" i="45" s="1"/>
  <c r="Z202" i="45" s="1"/>
  <c r="AA202" i="45" s="1"/>
  <c r="AB202" i="45" s="1"/>
  <c r="AC202" i="45" s="1"/>
  <c r="AD202" i="45" s="1"/>
  <c r="AE202" i="45" s="1"/>
  <c r="AF202" i="45" s="1"/>
  <c r="AG202" i="45" s="1"/>
  <c r="AH202" i="45" s="1"/>
  <c r="AI202" i="45" s="1"/>
  <c r="AJ202" i="45" s="1"/>
  <c r="J236" i="45"/>
  <c r="K236" i="45" s="1"/>
  <c r="L236" i="45" s="1"/>
  <c r="M236" i="45" s="1"/>
  <c r="N236" i="45" s="1"/>
  <c r="O236" i="45" s="1"/>
  <c r="P236" i="45" s="1"/>
  <c r="Q236" i="45" s="1"/>
  <c r="R236" i="45" s="1"/>
  <c r="S236" i="45" s="1"/>
  <c r="T236" i="45" s="1"/>
  <c r="U236" i="45" s="1"/>
  <c r="V236" i="45" s="1"/>
  <c r="W236" i="45" s="1"/>
  <c r="X236" i="45" s="1"/>
  <c r="Y236" i="45" s="1"/>
  <c r="Z236" i="45" s="1"/>
  <c r="AA236" i="45" s="1"/>
  <c r="AB236" i="45" s="1"/>
  <c r="AC236" i="45" s="1"/>
  <c r="AD236" i="45" s="1"/>
  <c r="AE236" i="45" s="1"/>
  <c r="AF236" i="45" s="1"/>
  <c r="AG236" i="45" s="1"/>
  <c r="AH236" i="45" s="1"/>
  <c r="AI236" i="45" s="1"/>
  <c r="AJ236" i="45" s="1"/>
  <c r="I224" i="45"/>
  <c r="J224" i="45" s="1"/>
  <c r="K224" i="45" s="1"/>
  <c r="L224" i="45" s="1"/>
  <c r="M224" i="45" s="1"/>
  <c r="N224" i="45" s="1"/>
  <c r="O224" i="45" s="1"/>
  <c r="P224" i="45" s="1"/>
  <c r="Q224" i="45" s="1"/>
  <c r="R224" i="45" s="1"/>
  <c r="S224" i="45" s="1"/>
  <c r="T224" i="45" s="1"/>
  <c r="U224" i="45" s="1"/>
  <c r="V224" i="45" s="1"/>
  <c r="W224" i="45" s="1"/>
  <c r="X224" i="45" s="1"/>
  <c r="Y224" i="45" s="1"/>
  <c r="Z224" i="45" s="1"/>
  <c r="AA224" i="45" s="1"/>
  <c r="AB224" i="45" s="1"/>
  <c r="AC224" i="45" s="1"/>
  <c r="AD224" i="45" s="1"/>
  <c r="AE224" i="45" s="1"/>
  <c r="AF224" i="45" s="1"/>
  <c r="AG224" i="45" s="1"/>
  <c r="AH224" i="45" s="1"/>
  <c r="AI224" i="45" s="1"/>
  <c r="AJ224" i="45" s="1"/>
  <c r="I228" i="45"/>
  <c r="J228" i="45" s="1"/>
  <c r="K228" i="45" s="1"/>
  <c r="L228" i="45" s="1"/>
  <c r="M228" i="45" s="1"/>
  <c r="N228" i="45" s="1"/>
  <c r="O228" i="45" s="1"/>
  <c r="P228" i="45" s="1"/>
  <c r="Q228" i="45" s="1"/>
  <c r="R228" i="45" s="1"/>
  <c r="S228" i="45" s="1"/>
  <c r="T228" i="45" s="1"/>
  <c r="U228" i="45" s="1"/>
  <c r="V228" i="45" s="1"/>
  <c r="W228" i="45" s="1"/>
  <c r="X228" i="45" s="1"/>
  <c r="Y228" i="45" s="1"/>
  <c r="Z228" i="45" s="1"/>
  <c r="AA228" i="45" s="1"/>
  <c r="AB228" i="45" s="1"/>
  <c r="AC228" i="45" s="1"/>
  <c r="AD228" i="45" s="1"/>
  <c r="AE228" i="45" s="1"/>
  <c r="AF228" i="45" s="1"/>
  <c r="AG228" i="45" s="1"/>
  <c r="AH228" i="45" s="1"/>
  <c r="AI228" i="45" s="1"/>
  <c r="AJ228" i="45" s="1"/>
  <c r="J234" i="45"/>
  <c r="K234" i="45" s="1"/>
  <c r="L234" i="45" s="1"/>
  <c r="M234" i="45" s="1"/>
  <c r="N234" i="45" s="1"/>
  <c r="O234" i="45" s="1"/>
  <c r="P234" i="45" s="1"/>
  <c r="Q234" i="45" s="1"/>
  <c r="R234" i="45" s="1"/>
  <c r="S234" i="45" s="1"/>
  <c r="T234" i="45" s="1"/>
  <c r="U234" i="45" s="1"/>
  <c r="V234" i="45" s="1"/>
  <c r="W234" i="45" s="1"/>
  <c r="X234" i="45" s="1"/>
  <c r="Y234" i="45" s="1"/>
  <c r="Z234" i="45" s="1"/>
  <c r="AA234" i="45" s="1"/>
  <c r="AB234" i="45" s="1"/>
  <c r="AC234" i="45" s="1"/>
  <c r="AD234" i="45" s="1"/>
  <c r="AE234" i="45" s="1"/>
  <c r="AF234" i="45" s="1"/>
  <c r="AG234" i="45" s="1"/>
  <c r="AH234" i="45" s="1"/>
  <c r="AI234" i="45" s="1"/>
  <c r="AJ234" i="45" s="1"/>
  <c r="I216" i="45"/>
  <c r="J216" i="45" s="1"/>
  <c r="K216" i="45" s="1"/>
  <c r="L216" i="45" s="1"/>
  <c r="M216" i="45" s="1"/>
  <c r="N216" i="45" s="1"/>
  <c r="O216" i="45" s="1"/>
  <c r="P216" i="45" s="1"/>
  <c r="Q216" i="45" s="1"/>
  <c r="R216" i="45" s="1"/>
  <c r="S216" i="45" s="1"/>
  <c r="T216" i="45" s="1"/>
  <c r="U216" i="45" s="1"/>
  <c r="V216" i="45" s="1"/>
  <c r="W216" i="45" s="1"/>
  <c r="X216" i="45" s="1"/>
  <c r="Y216" i="45" s="1"/>
  <c r="Z216" i="45" s="1"/>
  <c r="AA216" i="45" s="1"/>
  <c r="AB216" i="45" s="1"/>
  <c r="AC216" i="45" s="1"/>
  <c r="AD216" i="45" s="1"/>
  <c r="AE216" i="45" s="1"/>
  <c r="AF216" i="45" s="1"/>
  <c r="AG216" i="45" s="1"/>
  <c r="AH216" i="45" s="1"/>
  <c r="AI216" i="45" s="1"/>
  <c r="AJ216" i="45" s="1"/>
  <c r="J232" i="45"/>
  <c r="K232" i="45" s="1"/>
  <c r="L232" i="45" s="1"/>
  <c r="M232" i="45" s="1"/>
  <c r="N232" i="45" s="1"/>
  <c r="O232" i="45" s="1"/>
  <c r="P232" i="45" s="1"/>
  <c r="Q232" i="45" s="1"/>
  <c r="R232" i="45" s="1"/>
  <c r="S232" i="45" s="1"/>
  <c r="T232" i="45" s="1"/>
  <c r="U232" i="45" s="1"/>
  <c r="V232" i="45" s="1"/>
  <c r="W232" i="45" s="1"/>
  <c r="X232" i="45" s="1"/>
  <c r="Y232" i="45" s="1"/>
  <c r="Z232" i="45" s="1"/>
  <c r="AA232" i="45" s="1"/>
  <c r="AB232" i="45" s="1"/>
  <c r="AC232" i="45" s="1"/>
  <c r="AD232" i="45" s="1"/>
  <c r="AE232" i="45" s="1"/>
  <c r="AF232" i="45" s="1"/>
  <c r="AG232" i="45" s="1"/>
  <c r="AH232" i="45" s="1"/>
  <c r="AI232" i="45" s="1"/>
  <c r="AJ232" i="45" s="1"/>
  <c r="J246" i="45"/>
  <c r="K246" i="45" s="1"/>
  <c r="L246" i="45" s="1"/>
  <c r="M246" i="45" s="1"/>
  <c r="N246" i="45" s="1"/>
  <c r="O246" i="45" s="1"/>
  <c r="P246" i="45" s="1"/>
  <c r="Q246" i="45" s="1"/>
  <c r="R246" i="45" s="1"/>
  <c r="S246" i="45" s="1"/>
  <c r="T246" i="45" s="1"/>
  <c r="U246" i="45" s="1"/>
  <c r="V246" i="45" s="1"/>
  <c r="W246" i="45" s="1"/>
  <c r="X246" i="45" s="1"/>
  <c r="Y246" i="45" s="1"/>
  <c r="Z246" i="45" s="1"/>
  <c r="AA246" i="45" s="1"/>
  <c r="AB246" i="45" s="1"/>
  <c r="AC246" i="45" s="1"/>
  <c r="AD246" i="45" s="1"/>
  <c r="AE246" i="45" s="1"/>
  <c r="AF246" i="45" s="1"/>
  <c r="AG246" i="45" s="1"/>
  <c r="AH246" i="45" s="1"/>
  <c r="AI246" i="45" s="1"/>
  <c r="AJ246" i="45" s="1"/>
  <c r="I210" i="45"/>
  <c r="I218" i="45"/>
  <c r="J218" i="45" s="1"/>
  <c r="K218" i="45" s="1"/>
  <c r="L218" i="45" s="1"/>
  <c r="M218" i="45" s="1"/>
  <c r="N218" i="45" s="1"/>
  <c r="O218" i="45" s="1"/>
  <c r="P218" i="45" s="1"/>
  <c r="Q218" i="45" s="1"/>
  <c r="R218" i="45" s="1"/>
  <c r="S218" i="45" s="1"/>
  <c r="T218" i="45" s="1"/>
  <c r="U218" i="45" s="1"/>
  <c r="V218" i="45" s="1"/>
  <c r="W218" i="45" s="1"/>
  <c r="X218" i="45" s="1"/>
  <c r="Y218" i="45" s="1"/>
  <c r="Z218" i="45" s="1"/>
  <c r="AA218" i="45" s="1"/>
  <c r="AB218" i="45" s="1"/>
  <c r="AC218" i="45" s="1"/>
  <c r="AD218" i="45" s="1"/>
  <c r="AE218" i="45" s="1"/>
  <c r="AF218" i="45" s="1"/>
  <c r="AG218" i="45" s="1"/>
  <c r="AH218" i="45" s="1"/>
  <c r="AI218" i="45" s="1"/>
  <c r="AJ218" i="45" s="1"/>
  <c r="I226" i="45"/>
  <c r="J226" i="45" s="1"/>
  <c r="K226" i="45" s="1"/>
  <c r="L226" i="45" s="1"/>
  <c r="M226" i="45" s="1"/>
  <c r="N226" i="45" s="1"/>
  <c r="O226" i="45" s="1"/>
  <c r="P226" i="45" s="1"/>
  <c r="Q226" i="45" s="1"/>
  <c r="R226" i="45" s="1"/>
  <c r="S226" i="45" s="1"/>
  <c r="T226" i="45" s="1"/>
  <c r="U226" i="45" s="1"/>
  <c r="V226" i="45" s="1"/>
  <c r="W226" i="45" s="1"/>
  <c r="X226" i="45" s="1"/>
  <c r="Y226" i="45" s="1"/>
  <c r="Z226" i="45" s="1"/>
  <c r="AA226" i="45" s="1"/>
  <c r="AB226" i="45" s="1"/>
  <c r="AC226" i="45" s="1"/>
  <c r="AD226" i="45" s="1"/>
  <c r="AE226" i="45" s="1"/>
  <c r="AF226" i="45" s="1"/>
  <c r="AG226" i="45" s="1"/>
  <c r="AH226" i="45" s="1"/>
  <c r="AI226" i="45" s="1"/>
  <c r="AJ226" i="45" s="1"/>
  <c r="I230" i="45"/>
  <c r="J230" i="45" s="1"/>
  <c r="K230" i="45" s="1"/>
  <c r="L230" i="45" s="1"/>
  <c r="M230" i="45" s="1"/>
  <c r="N230" i="45" s="1"/>
  <c r="O230" i="45" s="1"/>
  <c r="P230" i="45" s="1"/>
  <c r="Q230" i="45" s="1"/>
  <c r="R230" i="45" s="1"/>
  <c r="S230" i="45" s="1"/>
  <c r="T230" i="45" s="1"/>
  <c r="U230" i="45" s="1"/>
  <c r="V230" i="45" s="1"/>
  <c r="W230" i="45" s="1"/>
  <c r="X230" i="45" s="1"/>
  <c r="Y230" i="45" s="1"/>
  <c r="Z230" i="45" s="1"/>
  <c r="AA230" i="45" s="1"/>
  <c r="AB230" i="45" s="1"/>
  <c r="AC230" i="45" s="1"/>
  <c r="AD230" i="45" s="1"/>
  <c r="AE230" i="45" s="1"/>
  <c r="AF230" i="45" s="1"/>
  <c r="AG230" i="45" s="1"/>
  <c r="AH230" i="45" s="1"/>
  <c r="AI230" i="45" s="1"/>
  <c r="AJ230" i="45" s="1"/>
  <c r="L274" i="45"/>
  <c r="K270" i="45"/>
  <c r="L272" i="45"/>
  <c r="K276" i="45"/>
  <c r="L276" i="45" s="1"/>
  <c r="M276" i="45" s="1"/>
  <c r="N276" i="45" s="1"/>
  <c r="O276" i="45" s="1"/>
  <c r="P276" i="45" s="1"/>
  <c r="Q276" i="45" s="1"/>
  <c r="R276" i="45" s="1"/>
  <c r="L286" i="45"/>
  <c r="H290" i="45"/>
  <c r="I290" i="45" s="1"/>
  <c r="J290" i="45" s="1"/>
  <c r="K290" i="45" s="1"/>
  <c r="L290" i="45" s="1"/>
  <c r="Z176" i="49" l="1"/>
  <c r="AA176" i="49" s="1"/>
  <c r="AB176" i="49" s="1"/>
  <c r="AC176" i="49" s="1"/>
  <c r="AD176" i="49" s="1"/>
  <c r="AI286" i="49"/>
  <c r="O237" i="49"/>
  <c r="O238" i="49" s="1"/>
  <c r="P238" i="49" s="1"/>
  <c r="Q238" i="49" s="1"/>
  <c r="R238" i="49" s="1"/>
  <c r="S238" i="49" s="1"/>
  <c r="T238" i="49" s="1"/>
  <c r="U238" i="49" s="1"/>
  <c r="V238" i="49" s="1"/>
  <c r="W238" i="49" s="1"/>
  <c r="X238" i="49" s="1"/>
  <c r="Y238" i="49" s="1"/>
  <c r="Z238" i="49" s="1"/>
  <c r="AA238" i="49" s="1"/>
  <c r="AB238" i="49" s="1"/>
  <c r="AC238" i="49" s="1"/>
  <c r="AD238" i="49" s="1"/>
  <c r="AE238" i="49" s="1"/>
  <c r="AF238" i="49" s="1"/>
  <c r="AG238" i="49" s="1"/>
  <c r="AH238" i="49" s="1"/>
  <c r="AI238" i="49" s="1"/>
  <c r="AJ238" i="49" s="1"/>
  <c r="AK238" i="49" s="1"/>
  <c r="P146" i="49"/>
  <c r="Q146" i="49" s="1"/>
  <c r="R146" i="49" s="1"/>
  <c r="S146" i="49" s="1"/>
  <c r="T146" i="49" s="1"/>
  <c r="U146" i="49" s="1"/>
  <c r="V146" i="49" s="1"/>
  <c r="W146" i="49" s="1"/>
  <c r="X146" i="49" s="1"/>
  <c r="Y146" i="49" s="1"/>
  <c r="Z146" i="49" s="1"/>
  <c r="AA146" i="49" s="1"/>
  <c r="AB146" i="49" s="1"/>
  <c r="AC146" i="49" s="1"/>
  <c r="AD146" i="49" s="1"/>
  <c r="AE146" i="49" s="1"/>
  <c r="AF146" i="49" s="1"/>
  <c r="AG146" i="49" s="1"/>
  <c r="AH146" i="49" s="1"/>
  <c r="AI146" i="49" s="1"/>
  <c r="AJ145" i="49" s="1"/>
  <c r="AJ146" i="49" s="1"/>
  <c r="AK146" i="49" s="1"/>
  <c r="P133" i="49"/>
  <c r="P274" i="49" s="1"/>
  <c r="Q274" i="49" s="1"/>
  <c r="R274" i="49" s="1"/>
  <c r="S274" i="49" s="1"/>
  <c r="T274" i="49" s="1"/>
  <c r="U274" i="49" s="1"/>
  <c r="V274" i="49" s="1"/>
  <c r="W274" i="49" s="1"/>
  <c r="X274" i="49" s="1"/>
  <c r="Y274" i="49" s="1"/>
  <c r="Z274" i="49" s="1"/>
  <c r="AA274" i="49" s="1"/>
  <c r="AB274" i="49" s="1"/>
  <c r="AC274" i="49" s="1"/>
  <c r="AD274" i="49" s="1"/>
  <c r="AE274" i="49" s="1"/>
  <c r="AF274" i="49" s="1"/>
  <c r="AG274" i="49" s="1"/>
  <c r="AH274" i="49" s="1"/>
  <c r="N242" i="49"/>
  <c r="O241" i="49" s="1"/>
  <c r="N102" i="49"/>
  <c r="M240" i="49"/>
  <c r="N240" i="49" s="1"/>
  <c r="O240" i="49" s="1"/>
  <c r="P240" i="49" s="1"/>
  <c r="Q240" i="49" s="1"/>
  <c r="R240" i="49" s="1"/>
  <c r="S240" i="49" s="1"/>
  <c r="T240" i="49" s="1"/>
  <c r="U240" i="49" s="1"/>
  <c r="V240" i="49" s="1"/>
  <c r="W240" i="49" s="1"/>
  <c r="X240" i="49" s="1"/>
  <c r="Y240" i="49" s="1"/>
  <c r="Z240" i="49" s="1"/>
  <c r="AA240" i="49" s="1"/>
  <c r="AB240" i="49" s="1"/>
  <c r="AC240" i="49" s="1"/>
  <c r="AD240" i="49" s="1"/>
  <c r="AE240" i="49" s="1"/>
  <c r="AF240" i="49" s="1"/>
  <c r="AG240" i="49" s="1"/>
  <c r="AH240" i="49" s="1"/>
  <c r="AI240" i="49" s="1"/>
  <c r="AJ240" i="49" s="1"/>
  <c r="AK240" i="49" s="1"/>
  <c r="K98" i="49"/>
  <c r="L98" i="49" s="1"/>
  <c r="M98" i="49" s="1"/>
  <c r="N98" i="49" s="1"/>
  <c r="O98" i="49" s="1"/>
  <c r="P98" i="49" s="1"/>
  <c r="Q98" i="49" s="1"/>
  <c r="R98" i="49" s="1"/>
  <c r="S98" i="49" s="1"/>
  <c r="T98" i="49" s="1"/>
  <c r="U98" i="49" s="1"/>
  <c r="V98" i="49" s="1"/>
  <c r="W98" i="49" s="1"/>
  <c r="X98" i="49" s="1"/>
  <c r="Y98" i="49" s="1"/>
  <c r="Z98" i="49" s="1"/>
  <c r="AA98" i="49" s="1"/>
  <c r="AB98" i="49" s="1"/>
  <c r="AC98" i="49" s="1"/>
  <c r="AD98" i="49" s="1"/>
  <c r="AE98" i="49" s="1"/>
  <c r="AF98" i="49" s="1"/>
  <c r="AG98" i="49" s="1"/>
  <c r="AH98" i="49" s="1"/>
  <c r="AI98" i="49" s="1"/>
  <c r="AJ98" i="49" s="1"/>
  <c r="AK98" i="49" s="1"/>
  <c r="AL97" i="49" s="1"/>
  <c r="M100" i="49"/>
  <c r="N100" i="49" s="1"/>
  <c r="O100" i="49" s="1"/>
  <c r="P100" i="49" s="1"/>
  <c r="Q100" i="49" s="1"/>
  <c r="R100" i="49" s="1"/>
  <c r="S100" i="49" s="1"/>
  <c r="T100" i="49" s="1"/>
  <c r="U100" i="49" s="1"/>
  <c r="V100" i="49" s="1"/>
  <c r="W100" i="49" s="1"/>
  <c r="X100" i="49" s="1"/>
  <c r="Y100" i="49" s="1"/>
  <c r="Z100" i="49" s="1"/>
  <c r="AA100" i="49" s="1"/>
  <c r="AB100" i="49" s="1"/>
  <c r="AC100" i="49" s="1"/>
  <c r="AD100" i="49" s="1"/>
  <c r="AE100" i="49" s="1"/>
  <c r="AF100" i="49" s="1"/>
  <c r="AG100" i="49" s="1"/>
  <c r="AH100" i="49" s="1"/>
  <c r="AI100" i="49" s="1"/>
  <c r="AJ100" i="49" s="1"/>
  <c r="AK100" i="49" s="1"/>
  <c r="AO36" i="49"/>
  <c r="AM36" i="49"/>
  <c r="AP36" i="49" s="1"/>
  <c r="X177" i="49"/>
  <c r="X29" i="49"/>
  <c r="Y29" i="49" s="1"/>
  <c r="Z29" i="49" s="1"/>
  <c r="AA29" i="49" s="1"/>
  <c r="AB29" i="49" s="1"/>
  <c r="O25" i="49"/>
  <c r="O27" i="49"/>
  <c r="P27" i="49" s="1"/>
  <c r="Q27" i="49" s="1"/>
  <c r="R27" i="49" s="1"/>
  <c r="S27" i="49" s="1"/>
  <c r="T27" i="49" s="1"/>
  <c r="U27" i="49" s="1"/>
  <c r="V27" i="49" s="1"/>
  <c r="W27" i="49" s="1"/>
  <c r="X27" i="49" s="1"/>
  <c r="Y27" i="49" s="1"/>
  <c r="Z27" i="49" s="1"/>
  <c r="AA27" i="49" s="1"/>
  <c r="AB27" i="49" s="1"/>
  <c r="AC27" i="49" s="1"/>
  <c r="AD27" i="49" s="1"/>
  <c r="AE27" i="49" s="1"/>
  <c r="AM147" i="49"/>
  <c r="AP147" i="49" s="1"/>
  <c r="AO147" i="49"/>
  <c r="AL287" i="49"/>
  <c r="AJ288" i="49"/>
  <c r="AK288" i="49" s="1"/>
  <c r="AO289" i="49"/>
  <c r="AM289" i="49"/>
  <c r="AP289" i="49" s="1"/>
  <c r="AL149" i="49"/>
  <c r="R315" i="48"/>
  <c r="T19" i="49"/>
  <c r="U19" i="49" s="1"/>
  <c r="V19" i="49" s="1"/>
  <c r="W19" i="49" s="1"/>
  <c r="X19" i="49" s="1"/>
  <c r="Y19" i="49" s="1"/>
  <c r="Z19" i="49" s="1"/>
  <c r="AA19" i="49" s="1"/>
  <c r="AB19" i="49" s="1"/>
  <c r="AC18" i="49" s="1"/>
  <c r="AL308" i="48"/>
  <c r="AO308" i="48" s="1"/>
  <c r="X189" i="49"/>
  <c r="X190" i="49" s="1"/>
  <c r="R17" i="49"/>
  <c r="S17" i="49" s="1"/>
  <c r="K58" i="49"/>
  <c r="J218" i="49"/>
  <c r="J62" i="49"/>
  <c r="K62" i="49" s="1"/>
  <c r="J221" i="49"/>
  <c r="J222" i="49" s="1"/>
  <c r="AO289" i="48"/>
  <c r="AM287" i="48"/>
  <c r="AP287" i="48" s="1"/>
  <c r="Q178" i="49"/>
  <c r="R178" i="49" s="1"/>
  <c r="S178" i="49" s="1"/>
  <c r="AO147" i="48"/>
  <c r="AM147" i="48"/>
  <c r="AP147" i="48" s="1"/>
  <c r="J314" i="48"/>
  <c r="N213" i="49"/>
  <c r="N214" i="49" s="1"/>
  <c r="O52" i="49"/>
  <c r="N211" i="49"/>
  <c r="N212" i="49" s="1"/>
  <c r="O50" i="49"/>
  <c r="I316" i="48"/>
  <c r="AL257" i="48"/>
  <c r="AB315" i="48"/>
  <c r="AO123" i="48"/>
  <c r="AM123" i="48"/>
  <c r="AP123" i="48" s="1"/>
  <c r="AO149" i="48"/>
  <c r="AM149" i="48"/>
  <c r="AP149" i="48" s="1"/>
  <c r="AL263" i="48"/>
  <c r="AM95" i="48"/>
  <c r="AO95" i="48"/>
  <c r="H212" i="45"/>
  <c r="N176" i="45"/>
  <c r="O176" i="45" s="1"/>
  <c r="P176" i="45" s="1"/>
  <c r="Q176" i="45" s="1"/>
  <c r="R176" i="45" s="1"/>
  <c r="L148" i="45"/>
  <c r="K45" i="45"/>
  <c r="T31" i="45"/>
  <c r="U31" i="45" s="1"/>
  <c r="V31" i="45" s="1"/>
  <c r="W31" i="45" s="1"/>
  <c r="X31" i="45" s="1"/>
  <c r="Y31" i="45" s="1"/>
  <c r="Z31" i="45" s="1"/>
  <c r="AA31" i="45" s="1"/>
  <c r="AB31" i="45" s="1"/>
  <c r="AC31" i="45" s="1"/>
  <c r="AD31" i="45" s="1"/>
  <c r="AE31" i="45" s="1"/>
  <c r="AF31" i="45" s="1"/>
  <c r="AG31" i="45" s="1"/>
  <c r="AH31" i="45" s="1"/>
  <c r="AI31" i="45" s="1"/>
  <c r="AJ31" i="45" s="1"/>
  <c r="N15" i="45"/>
  <c r="O15" i="45" s="1"/>
  <c r="P15" i="45" s="1"/>
  <c r="Q15" i="45" s="1"/>
  <c r="R15" i="45" s="1"/>
  <c r="T179" i="45"/>
  <c r="T180" i="45" s="1"/>
  <c r="U180" i="45" s="1"/>
  <c r="V180" i="45" s="1"/>
  <c r="W180" i="45" s="1"/>
  <c r="X180" i="45" s="1"/>
  <c r="Y180" i="45" s="1"/>
  <c r="Z180" i="45" s="1"/>
  <c r="AA180" i="45" s="1"/>
  <c r="AB180" i="45" s="1"/>
  <c r="AC180" i="45" s="1"/>
  <c r="AD180" i="45" s="1"/>
  <c r="AE180" i="45" s="1"/>
  <c r="AF180" i="45" s="1"/>
  <c r="AG180" i="45" s="1"/>
  <c r="AH180" i="45" s="1"/>
  <c r="AI180" i="45" s="1"/>
  <c r="AJ180" i="45" s="1"/>
  <c r="M145" i="45"/>
  <c r="M285" i="45" s="1"/>
  <c r="M286" i="45" s="1"/>
  <c r="M146" i="45"/>
  <c r="M149" i="45"/>
  <c r="M289" i="45" s="1"/>
  <c r="M150" i="45"/>
  <c r="L46" i="45"/>
  <c r="L207" i="45" s="1"/>
  <c r="L208" i="45" s="1"/>
  <c r="M208" i="45" s="1"/>
  <c r="N208" i="45" s="1"/>
  <c r="O208" i="45" s="1"/>
  <c r="P208" i="45" s="1"/>
  <c r="Q208" i="45" s="1"/>
  <c r="R208" i="45" s="1"/>
  <c r="S208" i="45" s="1"/>
  <c r="T208" i="45" s="1"/>
  <c r="U208" i="45" s="1"/>
  <c r="V208" i="45" s="1"/>
  <c r="W208" i="45" s="1"/>
  <c r="X208" i="45" s="1"/>
  <c r="Y208" i="45" s="1"/>
  <c r="Z208" i="45" s="1"/>
  <c r="AA208" i="45" s="1"/>
  <c r="AB208" i="45" s="1"/>
  <c r="AC208" i="45" s="1"/>
  <c r="AD208" i="45" s="1"/>
  <c r="AE208" i="45" s="1"/>
  <c r="AF208" i="45" s="1"/>
  <c r="AG208" i="45" s="1"/>
  <c r="AH208" i="45" s="1"/>
  <c r="AI208" i="45" s="1"/>
  <c r="AJ208" i="45" s="1"/>
  <c r="L47" i="45"/>
  <c r="M47" i="45" s="1"/>
  <c r="N47" i="45" s="1"/>
  <c r="O47" i="45" s="1"/>
  <c r="P47" i="45" s="1"/>
  <c r="Q47" i="45" s="1"/>
  <c r="R47" i="45" s="1"/>
  <c r="S47" i="45" s="1"/>
  <c r="T47" i="45" s="1"/>
  <c r="U47" i="45" s="1"/>
  <c r="V47" i="45" s="1"/>
  <c r="W47" i="45" s="1"/>
  <c r="X47" i="45" s="1"/>
  <c r="Y47" i="45" s="1"/>
  <c r="Z47" i="45" s="1"/>
  <c r="AA47" i="45" s="1"/>
  <c r="AB47" i="45" s="1"/>
  <c r="AC47" i="45" s="1"/>
  <c r="AD47" i="45" s="1"/>
  <c r="AE47" i="45" s="1"/>
  <c r="AF47" i="45" s="1"/>
  <c r="AG47" i="45" s="1"/>
  <c r="AH47" i="45" s="1"/>
  <c r="AI47" i="45" s="1"/>
  <c r="AJ47" i="45" s="1"/>
  <c r="L129" i="45"/>
  <c r="L269" i="45" s="1"/>
  <c r="L270" i="45" s="1"/>
  <c r="K188" i="45"/>
  <c r="K26" i="45"/>
  <c r="K187" i="45" s="1"/>
  <c r="K27" i="45"/>
  <c r="P22" i="45"/>
  <c r="P183" i="45" s="1"/>
  <c r="P184" i="45" s="1"/>
  <c r="P23" i="45"/>
  <c r="J173" i="45"/>
  <c r="J174" i="45" s="1"/>
  <c r="K174" i="45" s="1"/>
  <c r="L174" i="45" s="1"/>
  <c r="M174" i="45" s="1"/>
  <c r="N174" i="45" s="1"/>
  <c r="O174" i="45" s="1"/>
  <c r="J49" i="45"/>
  <c r="J209" i="45" s="1"/>
  <c r="J210" i="45" s="1"/>
  <c r="M290" i="45"/>
  <c r="M272" i="45"/>
  <c r="N272" i="45" s="1"/>
  <c r="O272" i="45" s="1"/>
  <c r="P272" i="45" s="1"/>
  <c r="M131" i="45"/>
  <c r="M271" i="45" s="1"/>
  <c r="M132" i="45"/>
  <c r="N132" i="45" s="1"/>
  <c r="O132" i="45" s="1"/>
  <c r="P132" i="45" s="1"/>
  <c r="L177" i="45"/>
  <c r="L178" i="45" s="1"/>
  <c r="M178" i="45" s="1"/>
  <c r="N178" i="45" s="1"/>
  <c r="O178" i="45" s="1"/>
  <c r="P178" i="45" s="1"/>
  <c r="Q178" i="45" s="1"/>
  <c r="R178" i="45" s="1"/>
  <c r="S178" i="45" s="1"/>
  <c r="L28" i="45"/>
  <c r="N219" i="45"/>
  <c r="N220" i="45" s="1"/>
  <c r="O220" i="45" s="1"/>
  <c r="P220" i="45" s="1"/>
  <c r="Q220" i="45" s="1"/>
  <c r="R220" i="45" s="1"/>
  <c r="S220" i="45" s="1"/>
  <c r="T220" i="45" s="1"/>
  <c r="U220" i="45" s="1"/>
  <c r="V220" i="45" s="1"/>
  <c r="W220" i="45" s="1"/>
  <c r="X220" i="45" s="1"/>
  <c r="Y220" i="45" s="1"/>
  <c r="Z220" i="45" s="1"/>
  <c r="AA220" i="45" s="1"/>
  <c r="AB220" i="45" s="1"/>
  <c r="AC220" i="45" s="1"/>
  <c r="AD220" i="45" s="1"/>
  <c r="AE220" i="45" s="1"/>
  <c r="AF220" i="45" s="1"/>
  <c r="AG220" i="45" s="1"/>
  <c r="AH220" i="45" s="1"/>
  <c r="AI220" i="45" s="1"/>
  <c r="AJ220" i="45" s="1"/>
  <c r="N61" i="45"/>
  <c r="M274" i="45"/>
  <c r="N274" i="45" s="1"/>
  <c r="O274" i="45" s="1"/>
  <c r="P274" i="45" s="1"/>
  <c r="Q274" i="45" s="1"/>
  <c r="R274" i="45" s="1"/>
  <c r="S274" i="45" s="1"/>
  <c r="H213" i="45"/>
  <c r="H214" i="45" s="1"/>
  <c r="I52" i="45"/>
  <c r="H211" i="45"/>
  <c r="I50" i="45"/>
  <c r="M134" i="45"/>
  <c r="N134" i="45" s="1"/>
  <c r="O134" i="45" s="1"/>
  <c r="P134" i="45" s="1"/>
  <c r="Q134" i="45" s="1"/>
  <c r="R134" i="45" s="1"/>
  <c r="S134" i="45" s="1"/>
  <c r="L136" i="45"/>
  <c r="M136" i="45" s="1"/>
  <c r="N136" i="45" s="1"/>
  <c r="O136" i="45" s="1"/>
  <c r="P136" i="45" s="1"/>
  <c r="Q136" i="45" s="1"/>
  <c r="R136" i="45" s="1"/>
  <c r="J11" i="45"/>
  <c r="K11" i="45" s="1"/>
  <c r="L11" i="45" s="1"/>
  <c r="M11" i="45" s="1"/>
  <c r="N11" i="45" s="1"/>
  <c r="O11" i="45" s="1"/>
  <c r="P11" i="45" s="1"/>
  <c r="Q11" i="45" s="1"/>
  <c r="R11" i="45" s="1"/>
  <c r="S11" i="45" s="1"/>
  <c r="T11" i="45" s="1"/>
  <c r="U11" i="45" s="1"/>
  <c r="V11" i="45" s="1"/>
  <c r="W11" i="45" s="1"/>
  <c r="X11" i="45" s="1"/>
  <c r="Y11" i="45" s="1"/>
  <c r="Z11" i="45" s="1"/>
  <c r="AA11" i="45" s="1"/>
  <c r="AB11" i="45" s="1"/>
  <c r="AC11" i="45" s="1"/>
  <c r="AD11" i="45" s="1"/>
  <c r="AE11" i="45" s="1"/>
  <c r="AF11" i="45" s="1"/>
  <c r="AG11" i="45" s="1"/>
  <c r="AH11" i="45" s="1"/>
  <c r="AI11" i="45" s="1"/>
  <c r="AJ11" i="45" s="1"/>
  <c r="O9" i="45"/>
  <c r="J13" i="45"/>
  <c r="K13" i="45" s="1"/>
  <c r="L13" i="45" s="1"/>
  <c r="M13" i="45" s="1"/>
  <c r="N13" i="45" s="1"/>
  <c r="O13" i="45" s="1"/>
  <c r="P134" i="49" l="1"/>
  <c r="Q134" i="49" s="1"/>
  <c r="R134" i="49" s="1"/>
  <c r="S134" i="49" s="1"/>
  <c r="T134" i="49" s="1"/>
  <c r="U134" i="49" s="1"/>
  <c r="V134" i="49" s="1"/>
  <c r="W134" i="49" s="1"/>
  <c r="X134" i="49" s="1"/>
  <c r="Y134" i="49" s="1"/>
  <c r="Z134" i="49" s="1"/>
  <c r="AA134" i="49" s="1"/>
  <c r="AB134" i="49" s="1"/>
  <c r="AC134" i="49" s="1"/>
  <c r="AD134" i="49" s="1"/>
  <c r="AE134" i="49" s="1"/>
  <c r="AF134" i="49" s="1"/>
  <c r="AG134" i="49" s="1"/>
  <c r="AH134" i="49" s="1"/>
  <c r="AI133" i="49" s="1"/>
  <c r="AI134" i="49" s="1"/>
  <c r="AJ134" i="49" s="1"/>
  <c r="AK134" i="49" s="1"/>
  <c r="P24" i="49"/>
  <c r="P186" i="49" s="1"/>
  <c r="Q186" i="49" s="1"/>
  <c r="R186" i="49" s="1"/>
  <c r="S186" i="49" s="1"/>
  <c r="T186" i="49" s="1"/>
  <c r="U186" i="49" s="1"/>
  <c r="V186" i="49" s="1"/>
  <c r="W186" i="49" s="1"/>
  <c r="X186" i="49" s="1"/>
  <c r="Y186" i="49" s="1"/>
  <c r="Z186" i="49" s="1"/>
  <c r="AA186" i="49" s="1"/>
  <c r="AF26" i="49"/>
  <c r="AF187" i="49" s="1"/>
  <c r="O101" i="49"/>
  <c r="L58" i="49"/>
  <c r="M58" i="49" s="1"/>
  <c r="N58" i="49" s="1"/>
  <c r="O58" i="49" s="1"/>
  <c r="L57" i="49"/>
  <c r="AO97" i="49"/>
  <c r="AM97" i="49"/>
  <c r="AP97" i="49" s="1"/>
  <c r="AC19" i="49"/>
  <c r="AD19" i="49" s="1"/>
  <c r="AE19" i="49" s="1"/>
  <c r="AF19" i="49" s="1"/>
  <c r="AG19" i="49" s="1"/>
  <c r="AH19" i="49" s="1"/>
  <c r="AI19" i="49" s="1"/>
  <c r="AJ19" i="49" s="1"/>
  <c r="AK19" i="49" s="1"/>
  <c r="AC28" i="49"/>
  <c r="O188" i="49"/>
  <c r="P188" i="49" s="1"/>
  <c r="Q188" i="49" s="1"/>
  <c r="R188" i="49" s="1"/>
  <c r="S188" i="49" s="1"/>
  <c r="T188" i="49" s="1"/>
  <c r="U188" i="49" s="1"/>
  <c r="V188" i="49" s="1"/>
  <c r="W188" i="49" s="1"/>
  <c r="X188" i="49" s="1"/>
  <c r="Y188" i="49" s="1"/>
  <c r="Z188" i="49" s="1"/>
  <c r="AA188" i="49" s="1"/>
  <c r="AB188" i="49" s="1"/>
  <c r="AC188" i="49" s="1"/>
  <c r="AD188" i="49" s="1"/>
  <c r="AE188" i="49" s="1"/>
  <c r="AF188" i="49" s="1"/>
  <c r="AG188" i="49" s="1"/>
  <c r="AH188" i="49" s="1"/>
  <c r="AI188" i="49" s="1"/>
  <c r="AJ188" i="49" s="1"/>
  <c r="AK188" i="49" s="1"/>
  <c r="AI273" i="49"/>
  <c r="AI274" i="49" s="1"/>
  <c r="AJ274" i="49" s="1"/>
  <c r="AK274" i="49" s="1"/>
  <c r="AJ285" i="49"/>
  <c r="AJ286" i="49" s="1"/>
  <c r="AK286" i="49" s="1"/>
  <c r="AM287" i="49"/>
  <c r="AP287" i="49" s="1"/>
  <c r="AO287" i="49"/>
  <c r="AO149" i="49"/>
  <c r="AM149" i="49"/>
  <c r="AP149" i="49" s="1"/>
  <c r="P221" i="49"/>
  <c r="AE175" i="49"/>
  <c r="AE176" i="49" s="1"/>
  <c r="AF176" i="49" s="1"/>
  <c r="AG176" i="49" s="1"/>
  <c r="AH176" i="49" s="1"/>
  <c r="AI176" i="49" s="1"/>
  <c r="AJ176" i="49" s="1"/>
  <c r="AK176" i="49" s="1"/>
  <c r="T177" i="49"/>
  <c r="T178" i="49" s="1"/>
  <c r="Y189" i="49"/>
  <c r="Y190" i="49" s="1"/>
  <c r="Z190" i="49" s="1"/>
  <c r="K218" i="49"/>
  <c r="L217" i="49" s="1"/>
  <c r="L315" i="49" s="1"/>
  <c r="J316" i="49"/>
  <c r="L62" i="49"/>
  <c r="W177" i="49"/>
  <c r="P315" i="48"/>
  <c r="AL197" i="48"/>
  <c r="AL36" i="48"/>
  <c r="U315" i="48"/>
  <c r="J316" i="48"/>
  <c r="O214" i="49"/>
  <c r="O211" i="49"/>
  <c r="O212" i="49" s="1"/>
  <c r="P50" i="49"/>
  <c r="O213" i="49"/>
  <c r="P52" i="49"/>
  <c r="AO263" i="48"/>
  <c r="AM263" i="48"/>
  <c r="AP263" i="48" s="1"/>
  <c r="AP95" i="48"/>
  <c r="AO257" i="48"/>
  <c r="AM257" i="48"/>
  <c r="AP257" i="48" s="1"/>
  <c r="S135" i="45"/>
  <c r="S275" i="45" s="1"/>
  <c r="S276" i="45" s="1"/>
  <c r="N221" i="45"/>
  <c r="N222" i="45" s="1"/>
  <c r="O222" i="45" s="1"/>
  <c r="N62" i="45"/>
  <c r="O62" i="45" s="1"/>
  <c r="Q131" i="45"/>
  <c r="Q271" i="45" s="1"/>
  <c r="Q272" i="45"/>
  <c r="R272" i="45" s="1"/>
  <c r="S272" i="45" s="1"/>
  <c r="T272" i="45" s="1"/>
  <c r="U272" i="45" s="1"/>
  <c r="V272" i="45" s="1"/>
  <c r="W272" i="45" s="1"/>
  <c r="X272" i="45" s="1"/>
  <c r="Y272" i="45" s="1"/>
  <c r="Z272" i="45" s="1"/>
  <c r="AA272" i="45" s="1"/>
  <c r="AB272" i="45" s="1"/>
  <c r="AC272" i="45" s="1"/>
  <c r="AD272" i="45" s="1"/>
  <c r="AE272" i="45" s="1"/>
  <c r="AF272" i="45" s="1"/>
  <c r="AG272" i="45" s="1"/>
  <c r="AH272" i="45" s="1"/>
  <c r="AI272" i="45" s="1"/>
  <c r="AJ272" i="45" s="1"/>
  <c r="Q23" i="45"/>
  <c r="R23" i="45" s="1"/>
  <c r="S23" i="45" s="1"/>
  <c r="T23" i="45" s="1"/>
  <c r="U23" i="45" s="1"/>
  <c r="V23" i="45" s="1"/>
  <c r="W23" i="45" s="1"/>
  <c r="X23" i="45" s="1"/>
  <c r="Y23" i="45" s="1"/>
  <c r="Z23" i="45" s="1"/>
  <c r="AA23" i="45" s="1"/>
  <c r="AB23" i="45" s="1"/>
  <c r="AC23" i="45" s="1"/>
  <c r="AD23" i="45" s="1"/>
  <c r="AE23" i="45" s="1"/>
  <c r="AF23" i="45" s="1"/>
  <c r="AG23" i="45" s="1"/>
  <c r="AH23" i="45" s="1"/>
  <c r="AI23" i="45" s="1"/>
  <c r="AJ23" i="45" s="1"/>
  <c r="Q22" i="45"/>
  <c r="Q183" i="45" s="1"/>
  <c r="Q184" i="45" s="1"/>
  <c r="R184" i="45" s="1"/>
  <c r="S184" i="45" s="1"/>
  <c r="T184" i="45" s="1"/>
  <c r="U184" i="45" s="1"/>
  <c r="V184" i="45" s="1"/>
  <c r="W184" i="45" s="1"/>
  <c r="X184" i="45" s="1"/>
  <c r="Y184" i="45" s="1"/>
  <c r="Z184" i="45" s="1"/>
  <c r="AA184" i="45" s="1"/>
  <c r="AB184" i="45" s="1"/>
  <c r="AC184" i="45" s="1"/>
  <c r="AD184" i="45" s="1"/>
  <c r="AE184" i="45" s="1"/>
  <c r="AF184" i="45" s="1"/>
  <c r="AG184" i="45" s="1"/>
  <c r="AH184" i="45" s="1"/>
  <c r="AI184" i="45" s="1"/>
  <c r="AJ184" i="45" s="1"/>
  <c r="N145" i="45"/>
  <c r="N285" i="45" s="1"/>
  <c r="N286" i="45" s="1"/>
  <c r="O286" i="45" s="1"/>
  <c r="P286" i="45" s="1"/>
  <c r="S14" i="45"/>
  <c r="S175" i="45" s="1"/>
  <c r="S176" i="45" s="1"/>
  <c r="T176" i="45" s="1"/>
  <c r="U176" i="45" s="1"/>
  <c r="V176" i="45" s="1"/>
  <c r="W176" i="45" s="1"/>
  <c r="X176" i="45" s="1"/>
  <c r="Y176" i="45" s="1"/>
  <c r="Z176" i="45" s="1"/>
  <c r="AA176" i="45" s="1"/>
  <c r="AB176" i="45" s="1"/>
  <c r="AC176" i="45" s="1"/>
  <c r="AD176" i="45" s="1"/>
  <c r="AE176" i="45" s="1"/>
  <c r="AF176" i="45" s="1"/>
  <c r="AG176" i="45" s="1"/>
  <c r="AH176" i="45" s="1"/>
  <c r="AI176" i="45" s="1"/>
  <c r="AJ176" i="45" s="1"/>
  <c r="I213" i="45"/>
  <c r="J52" i="45"/>
  <c r="I212" i="45"/>
  <c r="T133" i="45"/>
  <c r="T273" i="45" s="1"/>
  <c r="I214" i="45"/>
  <c r="P8" i="45"/>
  <c r="P169" i="45" s="1"/>
  <c r="P170" i="45" s="1"/>
  <c r="I211" i="45"/>
  <c r="J50" i="45"/>
  <c r="L189" i="45"/>
  <c r="L190" i="45" s="1"/>
  <c r="L29" i="45"/>
  <c r="L26" i="45"/>
  <c r="L187" i="45" s="1"/>
  <c r="L188" i="45" s="1"/>
  <c r="M188" i="45" s="1"/>
  <c r="N188" i="45" s="1"/>
  <c r="O188" i="45" s="1"/>
  <c r="P188" i="45" s="1"/>
  <c r="Q188" i="45" s="1"/>
  <c r="R188" i="45" s="1"/>
  <c r="S188" i="45" s="1"/>
  <c r="T188" i="45" s="1"/>
  <c r="U188" i="45" s="1"/>
  <c r="V188" i="45" s="1"/>
  <c r="W188" i="45" s="1"/>
  <c r="X188" i="45" s="1"/>
  <c r="Y188" i="45" s="1"/>
  <c r="Z188" i="45" s="1"/>
  <c r="AA188" i="45" s="1"/>
  <c r="AB188" i="45" s="1"/>
  <c r="AC188" i="45" s="1"/>
  <c r="AD188" i="45" s="1"/>
  <c r="AE188" i="45" s="1"/>
  <c r="AF188" i="45" s="1"/>
  <c r="AG188" i="45" s="1"/>
  <c r="AH188" i="45" s="1"/>
  <c r="AI188" i="45" s="1"/>
  <c r="AJ188" i="45" s="1"/>
  <c r="N149" i="45"/>
  <c r="N289" i="45" s="1"/>
  <c r="N290" i="45" s="1"/>
  <c r="O290" i="45" s="1"/>
  <c r="P290" i="45" s="1"/>
  <c r="M147" i="45"/>
  <c r="M287" i="45" s="1"/>
  <c r="M288" i="45" s="1"/>
  <c r="T274" i="45"/>
  <c r="U274" i="45" s="1"/>
  <c r="V274" i="45" s="1"/>
  <c r="W274" i="45" s="1"/>
  <c r="X274" i="45" s="1"/>
  <c r="Y274" i="45" s="1"/>
  <c r="Z274" i="45" s="1"/>
  <c r="AA274" i="45" s="1"/>
  <c r="AB274" i="45" s="1"/>
  <c r="AC274" i="45" s="1"/>
  <c r="AD274" i="45" s="1"/>
  <c r="AE274" i="45" s="1"/>
  <c r="AF274" i="45" s="1"/>
  <c r="AG274" i="45" s="1"/>
  <c r="AH274" i="45" s="1"/>
  <c r="AI274" i="45" s="1"/>
  <c r="AJ274" i="45" s="1"/>
  <c r="L130" i="45"/>
  <c r="L44" i="45"/>
  <c r="L205" i="45" s="1"/>
  <c r="L206" i="45" s="1"/>
  <c r="M206" i="45" s="1"/>
  <c r="N206" i="45" s="1"/>
  <c r="O206" i="45" s="1"/>
  <c r="P206" i="45" s="1"/>
  <c r="Q206" i="45" s="1"/>
  <c r="R206" i="45" s="1"/>
  <c r="S206" i="45" s="1"/>
  <c r="T206" i="45" s="1"/>
  <c r="U206" i="45" s="1"/>
  <c r="V206" i="45" s="1"/>
  <c r="W206" i="45" s="1"/>
  <c r="X206" i="45" s="1"/>
  <c r="Y206" i="45" s="1"/>
  <c r="Z206" i="45" s="1"/>
  <c r="AA206" i="45" s="1"/>
  <c r="AB206" i="45" s="1"/>
  <c r="AC206" i="45" s="1"/>
  <c r="AD206" i="45" s="1"/>
  <c r="AE206" i="45" s="1"/>
  <c r="AF206" i="45" s="1"/>
  <c r="AG206" i="45" s="1"/>
  <c r="AH206" i="45" s="1"/>
  <c r="AI206" i="45" s="1"/>
  <c r="AJ206" i="45" s="1"/>
  <c r="AC29" i="49" l="1"/>
  <c r="AD29" i="49" s="1"/>
  <c r="AE29" i="49" s="1"/>
  <c r="AF29" i="49" s="1"/>
  <c r="AG29" i="49" s="1"/>
  <c r="AH28" i="49"/>
  <c r="P25" i="49"/>
  <c r="Q25" i="49" s="1"/>
  <c r="R25" i="49" s="1"/>
  <c r="S25" i="49" s="1"/>
  <c r="T25" i="49" s="1"/>
  <c r="U25" i="49" s="1"/>
  <c r="V25" i="49" s="1"/>
  <c r="W25" i="49" s="1"/>
  <c r="X25" i="49" s="1"/>
  <c r="Y25" i="49" s="1"/>
  <c r="Z25" i="49" s="1"/>
  <c r="AA25" i="49" s="1"/>
  <c r="AB24" i="49" s="1"/>
  <c r="AF27" i="49"/>
  <c r="AG27" i="49" s="1"/>
  <c r="AH27" i="49" s="1"/>
  <c r="AI27" i="49" s="1"/>
  <c r="AJ27" i="49" s="1"/>
  <c r="AK27" i="49" s="1"/>
  <c r="O242" i="49"/>
  <c r="P242" i="49" s="1"/>
  <c r="Q242" i="49" s="1"/>
  <c r="R242" i="49" s="1"/>
  <c r="S242" i="49" s="1"/>
  <c r="T242" i="49" s="1"/>
  <c r="U242" i="49" s="1"/>
  <c r="V242" i="49" s="1"/>
  <c r="W242" i="49" s="1"/>
  <c r="X242" i="49" s="1"/>
  <c r="Y242" i="49" s="1"/>
  <c r="Z242" i="49" s="1"/>
  <c r="AA242" i="49" s="1"/>
  <c r="AB242" i="49" s="1"/>
  <c r="AC242" i="49" s="1"/>
  <c r="AD242" i="49" s="1"/>
  <c r="AE242" i="49" s="1"/>
  <c r="AF242" i="49" s="1"/>
  <c r="AG242" i="49" s="1"/>
  <c r="AH242" i="49" s="1"/>
  <c r="AI242" i="49" s="1"/>
  <c r="AJ242" i="49" s="1"/>
  <c r="AK242" i="49" s="1"/>
  <c r="AL101" i="49"/>
  <c r="O102" i="49"/>
  <c r="P102" i="49" s="1"/>
  <c r="Q102" i="49" s="1"/>
  <c r="R102" i="49" s="1"/>
  <c r="S102" i="49" s="1"/>
  <c r="T102" i="49" s="1"/>
  <c r="U102" i="49" s="1"/>
  <c r="V102" i="49" s="1"/>
  <c r="W102" i="49" s="1"/>
  <c r="X102" i="49" s="1"/>
  <c r="Y102" i="49" s="1"/>
  <c r="Z102" i="49" s="1"/>
  <c r="AA102" i="49" s="1"/>
  <c r="AB102" i="49" s="1"/>
  <c r="AC102" i="49" s="1"/>
  <c r="AD102" i="49" s="1"/>
  <c r="AE102" i="49" s="1"/>
  <c r="AF102" i="49" s="1"/>
  <c r="AG102" i="49" s="1"/>
  <c r="AH102" i="49" s="1"/>
  <c r="AI102" i="49" s="1"/>
  <c r="AJ102" i="49" s="1"/>
  <c r="AK102" i="49" s="1"/>
  <c r="L218" i="49"/>
  <c r="M218" i="49" s="1"/>
  <c r="N218" i="49" s="1"/>
  <c r="O218" i="49" s="1"/>
  <c r="AB179" i="49"/>
  <c r="AB180" i="49" s="1"/>
  <c r="AI276" i="49"/>
  <c r="P217" i="49"/>
  <c r="P58" i="49"/>
  <c r="K315" i="48"/>
  <c r="T17" i="49"/>
  <c r="U16" i="49" s="1"/>
  <c r="K221" i="49"/>
  <c r="K222" i="49" s="1"/>
  <c r="L222" i="49" s="1"/>
  <c r="M221" i="49" s="1"/>
  <c r="M315" i="49" s="1"/>
  <c r="Y177" i="49"/>
  <c r="Q315" i="48"/>
  <c r="AO36" i="48"/>
  <c r="AM36" i="48"/>
  <c r="AP36" i="48" s="1"/>
  <c r="AM197" i="48"/>
  <c r="AP197" i="48" s="1"/>
  <c r="AO197" i="48"/>
  <c r="AL46" i="48"/>
  <c r="K314" i="48"/>
  <c r="AL49" i="48"/>
  <c r="P211" i="49"/>
  <c r="P212" i="49" s="1"/>
  <c r="Q212" i="49" s="1"/>
  <c r="R212" i="49" s="1"/>
  <c r="S212" i="49" s="1"/>
  <c r="T212" i="49" s="1"/>
  <c r="U212" i="49" s="1"/>
  <c r="V212" i="49" s="1"/>
  <c r="W212" i="49" s="1"/>
  <c r="X212" i="49" s="1"/>
  <c r="Y212" i="49" s="1"/>
  <c r="Z212" i="49" s="1"/>
  <c r="AA212" i="49" s="1"/>
  <c r="AB212" i="49" s="1"/>
  <c r="AC212" i="49" s="1"/>
  <c r="AD212" i="49" s="1"/>
  <c r="AE212" i="49" s="1"/>
  <c r="AF212" i="49" s="1"/>
  <c r="AG212" i="49" s="1"/>
  <c r="AH212" i="49" s="1"/>
  <c r="AI212" i="49" s="1"/>
  <c r="AJ212" i="49" s="1"/>
  <c r="Q50" i="49"/>
  <c r="R50" i="49" s="1"/>
  <c r="S50" i="49" s="1"/>
  <c r="T50" i="49" s="1"/>
  <c r="U50" i="49" s="1"/>
  <c r="V50" i="49" s="1"/>
  <c r="W50" i="49" s="1"/>
  <c r="AK211" i="49" s="1"/>
  <c r="P213" i="49"/>
  <c r="P214" i="49" s="1"/>
  <c r="Q52" i="49"/>
  <c r="AA315" i="48"/>
  <c r="AF315" i="48"/>
  <c r="AG315" i="48"/>
  <c r="S15" i="45"/>
  <c r="T15" i="45" s="1"/>
  <c r="U15" i="45" s="1"/>
  <c r="V15" i="45" s="1"/>
  <c r="W15" i="45" s="1"/>
  <c r="X15" i="45" s="1"/>
  <c r="Y15" i="45" s="1"/>
  <c r="Z15" i="45" s="1"/>
  <c r="AA15" i="45" s="1"/>
  <c r="AB15" i="45" s="1"/>
  <c r="AC15" i="45" s="1"/>
  <c r="AD15" i="45" s="1"/>
  <c r="AE15" i="45" s="1"/>
  <c r="AF15" i="45" s="1"/>
  <c r="AG15" i="45" s="1"/>
  <c r="AH15" i="45" s="1"/>
  <c r="AI15" i="45" s="1"/>
  <c r="AJ15" i="45" s="1"/>
  <c r="M129" i="45"/>
  <c r="M269" i="45" s="1"/>
  <c r="M270" i="45" s="1"/>
  <c r="N270" i="45" s="1"/>
  <c r="O270" i="45" s="1"/>
  <c r="P270" i="45" s="1"/>
  <c r="Q270" i="45" s="1"/>
  <c r="R270" i="45" s="1"/>
  <c r="S270" i="45" s="1"/>
  <c r="T270" i="45" s="1"/>
  <c r="U270" i="45" s="1"/>
  <c r="V270" i="45" s="1"/>
  <c r="W270" i="45" s="1"/>
  <c r="X270" i="45" s="1"/>
  <c r="Y270" i="45" s="1"/>
  <c r="Z270" i="45" s="1"/>
  <c r="AA270" i="45" s="1"/>
  <c r="AB270" i="45" s="1"/>
  <c r="AC270" i="45" s="1"/>
  <c r="AD270" i="45" s="1"/>
  <c r="AE270" i="45" s="1"/>
  <c r="AF270" i="45" s="1"/>
  <c r="AG270" i="45" s="1"/>
  <c r="AH270" i="45" s="1"/>
  <c r="AI270" i="45" s="1"/>
  <c r="AJ270" i="45" s="1"/>
  <c r="N150" i="45"/>
  <c r="O150" i="45" s="1"/>
  <c r="P150" i="45" s="1"/>
  <c r="P9" i="45"/>
  <c r="M28" i="45"/>
  <c r="M189" i="45" s="1"/>
  <c r="M190" i="45" s="1"/>
  <c r="N190" i="45" s="1"/>
  <c r="O190" i="45" s="1"/>
  <c r="P190" i="45" s="1"/>
  <c r="Q190" i="45" s="1"/>
  <c r="R190" i="45" s="1"/>
  <c r="S190" i="45" s="1"/>
  <c r="P61" i="45"/>
  <c r="P62" i="45"/>
  <c r="Q62" i="45" s="1"/>
  <c r="R62" i="45" s="1"/>
  <c r="S62" i="45" s="1"/>
  <c r="T62" i="45" s="1"/>
  <c r="U62" i="45" s="1"/>
  <c r="V62" i="45" s="1"/>
  <c r="W62" i="45" s="1"/>
  <c r="X62" i="45" s="1"/>
  <c r="Y62" i="45" s="1"/>
  <c r="Z62" i="45" s="1"/>
  <c r="AA62" i="45" s="1"/>
  <c r="AB62" i="45" s="1"/>
  <c r="AC62" i="45" s="1"/>
  <c r="AD62" i="45" s="1"/>
  <c r="AE62" i="45" s="1"/>
  <c r="AF62" i="45" s="1"/>
  <c r="AG62" i="45" s="1"/>
  <c r="AH62" i="45" s="1"/>
  <c r="AI62" i="45" s="1"/>
  <c r="AJ62" i="45" s="1"/>
  <c r="J212" i="45"/>
  <c r="K49" i="45"/>
  <c r="K209" i="45" s="1"/>
  <c r="K210" i="45" s="1"/>
  <c r="J213" i="45"/>
  <c r="J214" i="45" s="1"/>
  <c r="K52" i="45"/>
  <c r="N146" i="45"/>
  <c r="O146" i="45" s="1"/>
  <c r="P146" i="45" s="1"/>
  <c r="L45" i="45"/>
  <c r="M45" i="45" s="1"/>
  <c r="N45" i="45" s="1"/>
  <c r="O45" i="45" s="1"/>
  <c r="P45" i="45" s="1"/>
  <c r="Q45" i="45" s="1"/>
  <c r="R45" i="45" s="1"/>
  <c r="S45" i="45" s="1"/>
  <c r="T45" i="45" s="1"/>
  <c r="U45" i="45" s="1"/>
  <c r="V45" i="45" s="1"/>
  <c r="W45" i="45" s="1"/>
  <c r="X45" i="45" s="1"/>
  <c r="Y45" i="45" s="1"/>
  <c r="Z45" i="45" s="1"/>
  <c r="AA45" i="45" s="1"/>
  <c r="AB45" i="45" s="1"/>
  <c r="AC45" i="45" s="1"/>
  <c r="AD45" i="45" s="1"/>
  <c r="AE45" i="45" s="1"/>
  <c r="AF45" i="45" s="1"/>
  <c r="AG45" i="45" s="1"/>
  <c r="AH45" i="45" s="1"/>
  <c r="AI45" i="45" s="1"/>
  <c r="AJ45" i="45" s="1"/>
  <c r="M148" i="45"/>
  <c r="L27" i="45"/>
  <c r="M27" i="45" s="1"/>
  <c r="N27" i="45" s="1"/>
  <c r="O27" i="45" s="1"/>
  <c r="P27" i="45" s="1"/>
  <c r="Q27" i="45" s="1"/>
  <c r="R27" i="45" s="1"/>
  <c r="S27" i="45" s="1"/>
  <c r="T27" i="45" s="1"/>
  <c r="U27" i="45" s="1"/>
  <c r="V27" i="45" s="1"/>
  <c r="W27" i="45" s="1"/>
  <c r="X27" i="45" s="1"/>
  <c r="Y27" i="45" s="1"/>
  <c r="Z27" i="45" s="1"/>
  <c r="AA27" i="45" s="1"/>
  <c r="AB27" i="45" s="1"/>
  <c r="AC27" i="45" s="1"/>
  <c r="AD27" i="45" s="1"/>
  <c r="AE27" i="45" s="1"/>
  <c r="AF27" i="45" s="1"/>
  <c r="AG27" i="45" s="1"/>
  <c r="AH27" i="45" s="1"/>
  <c r="AI27" i="45" s="1"/>
  <c r="AJ27" i="45" s="1"/>
  <c r="T134" i="45"/>
  <c r="U134" i="45" s="1"/>
  <c r="V134" i="45" s="1"/>
  <c r="W134" i="45" s="1"/>
  <c r="X134" i="45" s="1"/>
  <c r="Y134" i="45" s="1"/>
  <c r="Z134" i="45" s="1"/>
  <c r="AA134" i="45" s="1"/>
  <c r="AB134" i="45" s="1"/>
  <c r="AC134" i="45" s="1"/>
  <c r="AD134" i="45" s="1"/>
  <c r="AE134" i="45" s="1"/>
  <c r="AF134" i="45" s="1"/>
  <c r="AG134" i="45" s="1"/>
  <c r="AH134" i="45" s="1"/>
  <c r="AI134" i="45" s="1"/>
  <c r="AJ134" i="45" s="1"/>
  <c r="Q132" i="45"/>
  <c r="R132" i="45" s="1"/>
  <c r="S132" i="45" s="1"/>
  <c r="T132" i="45" s="1"/>
  <c r="U132" i="45" s="1"/>
  <c r="V132" i="45" s="1"/>
  <c r="W132" i="45" s="1"/>
  <c r="X132" i="45" s="1"/>
  <c r="Y132" i="45" s="1"/>
  <c r="Z132" i="45" s="1"/>
  <c r="AA132" i="45" s="1"/>
  <c r="AB132" i="45" s="1"/>
  <c r="AC132" i="45" s="1"/>
  <c r="AD132" i="45" s="1"/>
  <c r="AE132" i="45" s="1"/>
  <c r="AF132" i="45" s="1"/>
  <c r="AG132" i="45" s="1"/>
  <c r="AH132" i="45" s="1"/>
  <c r="AI132" i="45" s="1"/>
  <c r="AJ132" i="45" s="1"/>
  <c r="S136" i="45"/>
  <c r="AH189" i="49" l="1"/>
  <c r="AH315" i="49" s="1"/>
  <c r="AH313" i="49"/>
  <c r="AH29" i="49"/>
  <c r="AI29" i="49" s="1"/>
  <c r="AJ29" i="49" s="1"/>
  <c r="AK29" i="49" s="1"/>
  <c r="AB25" i="49"/>
  <c r="AC25" i="49" s="1"/>
  <c r="AD25" i="49" s="1"/>
  <c r="AE25" i="49" s="1"/>
  <c r="AF25" i="49" s="1"/>
  <c r="AG25" i="49" s="1"/>
  <c r="AH25" i="49" s="1"/>
  <c r="AI25" i="49" s="1"/>
  <c r="AJ25" i="49" s="1"/>
  <c r="AK25" i="49" s="1"/>
  <c r="AB185" i="49"/>
  <c r="AB186" i="49" s="1"/>
  <c r="AC186" i="49" s="1"/>
  <c r="AD186" i="49" s="1"/>
  <c r="AE186" i="49" s="1"/>
  <c r="AF186" i="49" s="1"/>
  <c r="AG186" i="49" s="1"/>
  <c r="AH186" i="49" s="1"/>
  <c r="AI186" i="49" s="1"/>
  <c r="AJ186" i="49" s="1"/>
  <c r="AK186" i="49" s="1"/>
  <c r="AO101" i="49"/>
  <c r="AM101" i="49"/>
  <c r="AP101" i="49" s="1"/>
  <c r="AC179" i="49"/>
  <c r="AC180" i="49" s="1"/>
  <c r="AD180" i="49" s="1"/>
  <c r="AE180" i="49" s="1"/>
  <c r="AF180" i="49" s="1"/>
  <c r="AG180" i="49" s="1"/>
  <c r="AH180" i="49" s="1"/>
  <c r="AI180" i="49" s="1"/>
  <c r="AJ180" i="49" s="1"/>
  <c r="AK180" i="49" s="1"/>
  <c r="AL211" i="49"/>
  <c r="AO211" i="49" s="1"/>
  <c r="AJ275" i="49"/>
  <c r="AJ276" i="49" s="1"/>
  <c r="AK276" i="49" s="1"/>
  <c r="P218" i="49"/>
  <c r="W315" i="48"/>
  <c r="U178" i="49"/>
  <c r="M23" i="49"/>
  <c r="M183" i="49"/>
  <c r="M184" i="49" s="1"/>
  <c r="T217" i="49"/>
  <c r="AL207" i="48"/>
  <c r="AO207" i="48" s="1"/>
  <c r="M222" i="49"/>
  <c r="N221" i="49" s="1"/>
  <c r="N315" i="49" s="1"/>
  <c r="M62" i="49"/>
  <c r="K181" i="49"/>
  <c r="K21" i="49"/>
  <c r="L21" i="49" s="1"/>
  <c r="K314" i="49"/>
  <c r="L314" i="49" s="1"/>
  <c r="AL44" i="48"/>
  <c r="AM46" i="48"/>
  <c r="AP46" i="48" s="1"/>
  <c r="AO46" i="48"/>
  <c r="AK212" i="49"/>
  <c r="AH315" i="48"/>
  <c r="AM49" i="48"/>
  <c r="AP49" i="48" s="1"/>
  <c r="AO49" i="48"/>
  <c r="AL209" i="48"/>
  <c r="Q213" i="49"/>
  <c r="Q214" i="49" s="1"/>
  <c r="R52" i="49"/>
  <c r="AM211" i="49"/>
  <c r="Q145" i="45"/>
  <c r="Q285" i="45" s="1"/>
  <c r="Q286" i="45" s="1"/>
  <c r="R286" i="45" s="1"/>
  <c r="S286" i="45" s="1"/>
  <c r="T286" i="45" s="1"/>
  <c r="U286" i="45" s="1"/>
  <c r="V286" i="45" s="1"/>
  <c r="W286" i="45" s="1"/>
  <c r="X286" i="45" s="1"/>
  <c r="Y286" i="45" s="1"/>
  <c r="Z286" i="45" s="1"/>
  <c r="AA286" i="45" s="1"/>
  <c r="AB286" i="45" s="1"/>
  <c r="AC286" i="45" s="1"/>
  <c r="AD286" i="45" s="1"/>
  <c r="AE286" i="45" s="1"/>
  <c r="AF286" i="45" s="1"/>
  <c r="AG286" i="45" s="1"/>
  <c r="AH286" i="45" s="1"/>
  <c r="AI286" i="45" s="1"/>
  <c r="AJ286" i="45" s="1"/>
  <c r="P221" i="45"/>
  <c r="P222" i="45" s="1"/>
  <c r="Q222" i="45" s="1"/>
  <c r="R222" i="45" s="1"/>
  <c r="S222" i="45" s="1"/>
  <c r="T222" i="45" s="1"/>
  <c r="U222" i="45" s="1"/>
  <c r="V222" i="45" s="1"/>
  <c r="W222" i="45" s="1"/>
  <c r="X222" i="45" s="1"/>
  <c r="Y222" i="45" s="1"/>
  <c r="Z222" i="45" s="1"/>
  <c r="AA222" i="45" s="1"/>
  <c r="AB222" i="45" s="1"/>
  <c r="AC222" i="45" s="1"/>
  <c r="AD222" i="45" s="1"/>
  <c r="AE222" i="45" s="1"/>
  <c r="AF222" i="45" s="1"/>
  <c r="AG222" i="45" s="1"/>
  <c r="AH222" i="45" s="1"/>
  <c r="AI222" i="45" s="1"/>
  <c r="AJ222" i="45" s="1"/>
  <c r="P12" i="45"/>
  <c r="M130" i="45"/>
  <c r="N130" i="45" s="1"/>
  <c r="O130" i="45" s="1"/>
  <c r="P130" i="45" s="1"/>
  <c r="Q130" i="45" s="1"/>
  <c r="R130" i="45" s="1"/>
  <c r="S130" i="45" s="1"/>
  <c r="T130" i="45" s="1"/>
  <c r="U130" i="45" s="1"/>
  <c r="V130" i="45" s="1"/>
  <c r="W130" i="45" s="1"/>
  <c r="X130" i="45" s="1"/>
  <c r="Y130" i="45" s="1"/>
  <c r="Z130" i="45" s="1"/>
  <c r="AA130" i="45" s="1"/>
  <c r="AB130" i="45" s="1"/>
  <c r="AC130" i="45" s="1"/>
  <c r="AD130" i="45" s="1"/>
  <c r="AE130" i="45" s="1"/>
  <c r="AF130" i="45" s="1"/>
  <c r="AG130" i="45" s="1"/>
  <c r="AH130" i="45" s="1"/>
  <c r="AI130" i="45" s="1"/>
  <c r="AJ130" i="45" s="1"/>
  <c r="K50" i="45"/>
  <c r="Q8" i="45"/>
  <c r="Q169" i="45" s="1"/>
  <c r="Q170" i="45" s="1"/>
  <c r="R170" i="45" s="1"/>
  <c r="S170" i="45" s="1"/>
  <c r="T170" i="45" s="1"/>
  <c r="U170" i="45" s="1"/>
  <c r="V170" i="45" s="1"/>
  <c r="W170" i="45" s="1"/>
  <c r="T136" i="45"/>
  <c r="U136" i="45" s="1"/>
  <c r="V136" i="45" s="1"/>
  <c r="W136" i="45" s="1"/>
  <c r="X136" i="45" s="1"/>
  <c r="Y136" i="45" s="1"/>
  <c r="Z136" i="45" s="1"/>
  <c r="AA136" i="45" s="1"/>
  <c r="AB136" i="45" s="1"/>
  <c r="AC136" i="45" s="1"/>
  <c r="AD136" i="45" s="1"/>
  <c r="AE136" i="45" s="1"/>
  <c r="AF136" i="45" s="1"/>
  <c r="AG136" i="45" s="1"/>
  <c r="AH136" i="45" s="1"/>
  <c r="AI136" i="45" s="1"/>
  <c r="AJ136" i="45" s="1"/>
  <c r="T135" i="45"/>
  <c r="T275" i="45" s="1"/>
  <c r="T276" i="45" s="1"/>
  <c r="U276" i="45" s="1"/>
  <c r="V276" i="45" s="1"/>
  <c r="W276" i="45" s="1"/>
  <c r="X276" i="45" s="1"/>
  <c r="Y276" i="45" s="1"/>
  <c r="Z276" i="45" s="1"/>
  <c r="AA276" i="45" s="1"/>
  <c r="AB276" i="45" s="1"/>
  <c r="AC276" i="45" s="1"/>
  <c r="AD276" i="45" s="1"/>
  <c r="AE276" i="45" s="1"/>
  <c r="AF276" i="45" s="1"/>
  <c r="AG276" i="45" s="1"/>
  <c r="AH276" i="45" s="1"/>
  <c r="AI276" i="45" s="1"/>
  <c r="AJ276" i="45" s="1"/>
  <c r="N147" i="45"/>
  <c r="N287" i="45" s="1"/>
  <c r="N288" i="45" s="1"/>
  <c r="O288" i="45" s="1"/>
  <c r="P288" i="45" s="1"/>
  <c r="K213" i="45"/>
  <c r="K214" i="45" s="1"/>
  <c r="L52" i="45"/>
  <c r="M29" i="45"/>
  <c r="N29" i="45" s="1"/>
  <c r="O29" i="45" s="1"/>
  <c r="P29" i="45" s="1"/>
  <c r="Q29" i="45" s="1"/>
  <c r="R29" i="45" s="1"/>
  <c r="S29" i="45" s="1"/>
  <c r="Q149" i="45"/>
  <c r="Q289" i="45" s="1"/>
  <c r="Q290" i="45" s="1"/>
  <c r="R290" i="45" s="1"/>
  <c r="S290" i="45" s="1"/>
  <c r="T290" i="45" s="1"/>
  <c r="U290" i="45" s="1"/>
  <c r="V290" i="45" s="1"/>
  <c r="W290" i="45" s="1"/>
  <c r="X290" i="45" s="1"/>
  <c r="Y290" i="45" s="1"/>
  <c r="Z290" i="45" s="1"/>
  <c r="AA290" i="45" s="1"/>
  <c r="AB290" i="45" s="1"/>
  <c r="AC290" i="45" s="1"/>
  <c r="AD290" i="45" s="1"/>
  <c r="AE290" i="45" s="1"/>
  <c r="AF290" i="45" s="1"/>
  <c r="AG290" i="45" s="1"/>
  <c r="AH290" i="45" s="1"/>
  <c r="AI290" i="45" s="1"/>
  <c r="AJ290" i="45" s="1"/>
  <c r="V177" i="49" l="1"/>
  <c r="V315" i="49" s="1"/>
  <c r="N61" i="49"/>
  <c r="N222" i="49" s="1"/>
  <c r="O222" i="49" s="1"/>
  <c r="P222" i="49" s="1"/>
  <c r="Q218" i="49"/>
  <c r="R217" i="49" s="1"/>
  <c r="R315" i="49" s="1"/>
  <c r="Q58" i="49"/>
  <c r="U17" i="49"/>
  <c r="V17" i="49" s="1"/>
  <c r="W17" i="49" s="1"/>
  <c r="X17" i="49" s="1"/>
  <c r="Y17" i="49" s="1"/>
  <c r="Z17" i="49" s="1"/>
  <c r="AA17" i="49" s="1"/>
  <c r="AB17" i="49" s="1"/>
  <c r="AC17" i="49" s="1"/>
  <c r="AD17" i="49" s="1"/>
  <c r="L315" i="48"/>
  <c r="AM207" i="48"/>
  <c r="AP207" i="48" s="1"/>
  <c r="AA189" i="49"/>
  <c r="AA190" i="49" s="1"/>
  <c r="N183" i="49"/>
  <c r="N184" i="49" s="1"/>
  <c r="M21" i="49"/>
  <c r="K182" i="49"/>
  <c r="L182" i="49" s="1"/>
  <c r="K316" i="49"/>
  <c r="L316" i="49" s="1"/>
  <c r="X315" i="48"/>
  <c r="K316" i="48"/>
  <c r="AO44" i="48"/>
  <c r="AM44" i="48"/>
  <c r="AP44" i="48" s="1"/>
  <c r="AL205" i="48"/>
  <c r="AB171" i="49"/>
  <c r="AL57" i="48"/>
  <c r="AM209" i="48"/>
  <c r="AP209" i="48" s="1"/>
  <c r="AO209" i="48"/>
  <c r="R213" i="49"/>
  <c r="R214" i="49" s="1"/>
  <c r="S52" i="49"/>
  <c r="AP211" i="49"/>
  <c r="P173" i="45"/>
  <c r="P174" i="45" s="1"/>
  <c r="P13" i="45"/>
  <c r="T28" i="45"/>
  <c r="N148" i="45"/>
  <c r="O148" i="45" s="1"/>
  <c r="P148" i="45" s="1"/>
  <c r="Q9" i="45"/>
  <c r="R9" i="45" s="1"/>
  <c r="S9" i="45" s="1"/>
  <c r="T9" i="45" s="1"/>
  <c r="U9" i="45" s="1"/>
  <c r="V9" i="45" s="1"/>
  <c r="W9" i="45" s="1"/>
  <c r="Q150" i="45"/>
  <c r="R150" i="45" s="1"/>
  <c r="S150" i="45" s="1"/>
  <c r="T150" i="45" s="1"/>
  <c r="U150" i="45" s="1"/>
  <c r="V150" i="45" s="1"/>
  <c r="W150" i="45" s="1"/>
  <c r="X150" i="45" s="1"/>
  <c r="Y150" i="45" s="1"/>
  <c r="Z150" i="45" s="1"/>
  <c r="AA150" i="45" s="1"/>
  <c r="AB150" i="45" s="1"/>
  <c r="AC150" i="45" s="1"/>
  <c r="AD150" i="45" s="1"/>
  <c r="AE150" i="45" s="1"/>
  <c r="AF150" i="45" s="1"/>
  <c r="AG150" i="45" s="1"/>
  <c r="AH150" i="45" s="1"/>
  <c r="AI150" i="45" s="1"/>
  <c r="AJ150" i="45" s="1"/>
  <c r="L213" i="45"/>
  <c r="L214" i="45" s="1"/>
  <c r="M52" i="45"/>
  <c r="K212" i="45"/>
  <c r="L49" i="45"/>
  <c r="L209" i="45" s="1"/>
  <c r="L210" i="45" s="1"/>
  <c r="M210" i="45" s="1"/>
  <c r="N210" i="45" s="1"/>
  <c r="O210" i="45" s="1"/>
  <c r="P210" i="45" s="1"/>
  <c r="Q210" i="45" s="1"/>
  <c r="R210" i="45" s="1"/>
  <c r="S210" i="45" s="1"/>
  <c r="T210" i="45" s="1"/>
  <c r="U210" i="45" s="1"/>
  <c r="V210" i="45" s="1"/>
  <c r="W210" i="45" s="1"/>
  <c r="X210" i="45" s="1"/>
  <c r="Y210" i="45" s="1"/>
  <c r="Z210" i="45" s="1"/>
  <c r="AA210" i="45" s="1"/>
  <c r="AB210" i="45" s="1"/>
  <c r="AC210" i="45" s="1"/>
  <c r="AD210" i="45" s="1"/>
  <c r="AE210" i="45" s="1"/>
  <c r="AF210" i="45" s="1"/>
  <c r="AG210" i="45" s="1"/>
  <c r="AH210" i="45" s="1"/>
  <c r="AI210" i="45" s="1"/>
  <c r="AJ210" i="45" s="1"/>
  <c r="Q146" i="45"/>
  <c r="R146" i="45" s="1"/>
  <c r="S146" i="45" s="1"/>
  <c r="T146" i="45" s="1"/>
  <c r="U146" i="45" s="1"/>
  <c r="V146" i="45" s="1"/>
  <c r="W146" i="45" s="1"/>
  <c r="X146" i="45" s="1"/>
  <c r="Y146" i="45" s="1"/>
  <c r="Z146" i="45" s="1"/>
  <c r="AA146" i="45" s="1"/>
  <c r="AB146" i="45" s="1"/>
  <c r="AC146" i="45" s="1"/>
  <c r="AD146" i="45" s="1"/>
  <c r="AE146" i="45" s="1"/>
  <c r="AF146" i="45" s="1"/>
  <c r="AG146" i="45" s="1"/>
  <c r="AH146" i="45" s="1"/>
  <c r="AI146" i="45" s="1"/>
  <c r="AJ146" i="45" s="1"/>
  <c r="V178" i="49" l="1"/>
  <c r="W178" i="49" s="1"/>
  <c r="X178" i="49" s="1"/>
  <c r="Y178" i="49" s="1"/>
  <c r="Z178" i="49" s="1"/>
  <c r="R218" i="49"/>
  <c r="S217" i="49" s="1"/>
  <c r="S315" i="49" s="1"/>
  <c r="N62" i="49"/>
  <c r="O62" i="49" s="1"/>
  <c r="P62" i="49" s="1"/>
  <c r="Q62" i="49" s="1"/>
  <c r="AE16" i="49"/>
  <c r="AE313" i="49" s="1"/>
  <c r="AE17" i="49"/>
  <c r="AF17" i="49" s="1"/>
  <c r="AG17" i="49" s="1"/>
  <c r="AH17" i="49" s="1"/>
  <c r="AI16" i="49" s="1"/>
  <c r="Q221" i="49"/>
  <c r="Q222" i="49" s="1"/>
  <c r="N23" i="49"/>
  <c r="AA177" i="49"/>
  <c r="M181" i="49"/>
  <c r="M316" i="49" s="1"/>
  <c r="M314" i="49"/>
  <c r="AO205" i="48"/>
  <c r="AM205" i="48"/>
  <c r="AP205" i="48" s="1"/>
  <c r="L314" i="48"/>
  <c r="N315" i="48"/>
  <c r="AL217" i="48"/>
  <c r="AO57" i="48"/>
  <c r="AM57" i="48"/>
  <c r="AP57" i="48" s="1"/>
  <c r="S213" i="49"/>
  <c r="S214" i="49" s="1"/>
  <c r="T52" i="49"/>
  <c r="L50" i="45"/>
  <c r="X8" i="45"/>
  <c r="X169" i="45" s="1"/>
  <c r="X170" i="45" s="1"/>
  <c r="X9" i="45"/>
  <c r="L212" i="45"/>
  <c r="M50" i="45"/>
  <c r="Q147" i="45"/>
  <c r="Q287" i="45" s="1"/>
  <c r="Q288" i="45" s="1"/>
  <c r="R288" i="45" s="1"/>
  <c r="S288" i="45" s="1"/>
  <c r="T288" i="45" s="1"/>
  <c r="U288" i="45" s="1"/>
  <c r="V288" i="45" s="1"/>
  <c r="W288" i="45" s="1"/>
  <c r="X288" i="45" s="1"/>
  <c r="Y288" i="45" s="1"/>
  <c r="Z288" i="45" s="1"/>
  <c r="AA288" i="45" s="1"/>
  <c r="AB288" i="45" s="1"/>
  <c r="AC288" i="45" s="1"/>
  <c r="AD288" i="45" s="1"/>
  <c r="AE288" i="45" s="1"/>
  <c r="AF288" i="45" s="1"/>
  <c r="AG288" i="45" s="1"/>
  <c r="AH288" i="45" s="1"/>
  <c r="AI288" i="45" s="1"/>
  <c r="AJ288" i="45" s="1"/>
  <c r="Q148" i="45"/>
  <c r="R148" i="45" s="1"/>
  <c r="S148" i="45" s="1"/>
  <c r="T148" i="45" s="1"/>
  <c r="U148" i="45" s="1"/>
  <c r="V148" i="45" s="1"/>
  <c r="W148" i="45" s="1"/>
  <c r="X148" i="45" s="1"/>
  <c r="Y148" i="45" s="1"/>
  <c r="Z148" i="45" s="1"/>
  <c r="AA148" i="45" s="1"/>
  <c r="AB148" i="45" s="1"/>
  <c r="AC148" i="45" s="1"/>
  <c r="AD148" i="45" s="1"/>
  <c r="AE148" i="45" s="1"/>
  <c r="AF148" i="45" s="1"/>
  <c r="AG148" i="45" s="1"/>
  <c r="AH148" i="45" s="1"/>
  <c r="AI148" i="45" s="1"/>
  <c r="AJ148" i="45" s="1"/>
  <c r="Q12" i="45"/>
  <c r="Q173" i="45" s="1"/>
  <c r="Q174" i="45" s="1"/>
  <c r="R174" i="45" s="1"/>
  <c r="S174" i="45" s="1"/>
  <c r="T174" i="45" s="1"/>
  <c r="U174" i="45" s="1"/>
  <c r="V174" i="45" s="1"/>
  <c r="W174" i="45" s="1"/>
  <c r="T189" i="45"/>
  <c r="T190" i="45" s="1"/>
  <c r="U190" i="45" s="1"/>
  <c r="V190" i="45" s="1"/>
  <c r="W190" i="45" s="1"/>
  <c r="X190" i="45" s="1"/>
  <c r="Y190" i="45" s="1"/>
  <c r="Z190" i="45" s="1"/>
  <c r="AA190" i="45" s="1"/>
  <c r="AB190" i="45" s="1"/>
  <c r="AC190" i="45" s="1"/>
  <c r="AD190" i="45" s="1"/>
  <c r="AE190" i="45" s="1"/>
  <c r="AF190" i="45" s="1"/>
  <c r="AG190" i="45" s="1"/>
  <c r="AH190" i="45" s="1"/>
  <c r="AI190" i="45" s="1"/>
  <c r="AJ190" i="45" s="1"/>
  <c r="T16" i="45"/>
  <c r="M213" i="45"/>
  <c r="M214" i="45" s="1"/>
  <c r="N52" i="45"/>
  <c r="T29" i="45"/>
  <c r="U29" i="45" s="1"/>
  <c r="V29" i="45" s="1"/>
  <c r="W29" i="45" s="1"/>
  <c r="X29" i="45" s="1"/>
  <c r="Y29" i="45" s="1"/>
  <c r="Z29" i="45" s="1"/>
  <c r="AA29" i="45" s="1"/>
  <c r="AB29" i="45" s="1"/>
  <c r="AC29" i="45" s="1"/>
  <c r="AD29" i="45" s="1"/>
  <c r="AE29" i="45" s="1"/>
  <c r="AF29" i="45" s="1"/>
  <c r="AG29" i="45" s="1"/>
  <c r="AH29" i="45" s="1"/>
  <c r="AI29" i="45" s="1"/>
  <c r="AJ29" i="45" s="1"/>
  <c r="AI17" i="49" l="1"/>
  <c r="AJ16" i="49" s="1"/>
  <c r="AJ17" i="49" s="1"/>
  <c r="AK17" i="49" s="1"/>
  <c r="AI313" i="49"/>
  <c r="R58" i="49"/>
  <c r="S57" i="49" s="1"/>
  <c r="R222" i="49"/>
  <c r="O22" i="49"/>
  <c r="O23" i="49" s="1"/>
  <c r="P23" i="49" s="1"/>
  <c r="Q23" i="49" s="1"/>
  <c r="R23" i="49" s="1"/>
  <c r="S23" i="49" s="1"/>
  <c r="T23" i="49" s="1"/>
  <c r="U23" i="49" s="1"/>
  <c r="V23" i="49" s="1"/>
  <c r="W23" i="49" s="1"/>
  <c r="X23" i="49" s="1"/>
  <c r="Y23" i="49" s="1"/>
  <c r="Z23" i="49" s="1"/>
  <c r="AA23" i="49" s="1"/>
  <c r="AB23" i="49" s="1"/>
  <c r="AC23" i="49" s="1"/>
  <c r="AD23" i="49" s="1"/>
  <c r="AE23" i="49" s="1"/>
  <c r="AF23" i="49" s="1"/>
  <c r="AG23" i="49" s="1"/>
  <c r="AH23" i="49" s="1"/>
  <c r="AI23" i="49" s="1"/>
  <c r="AJ23" i="49" s="1"/>
  <c r="AK23" i="49" s="1"/>
  <c r="AB189" i="49"/>
  <c r="AB190" i="49" s="1"/>
  <c r="AB177" i="49"/>
  <c r="Q169" i="49"/>
  <c r="Q9" i="49"/>
  <c r="AA178" i="49"/>
  <c r="U221" i="49"/>
  <c r="M182" i="49"/>
  <c r="N316" i="49"/>
  <c r="N314" i="49"/>
  <c r="N21" i="49"/>
  <c r="AH169" i="49"/>
  <c r="AE315" i="48"/>
  <c r="L316" i="48"/>
  <c r="AM217" i="48"/>
  <c r="AP217" i="48" s="1"/>
  <c r="AO217" i="48"/>
  <c r="T213" i="49"/>
  <c r="T214" i="49" s="1"/>
  <c r="U52" i="49"/>
  <c r="Y8" i="45"/>
  <c r="Y169" i="45" s="1"/>
  <c r="Y170" i="45" s="1"/>
  <c r="Z170" i="45" s="1"/>
  <c r="AA170" i="45" s="1"/>
  <c r="AB170" i="45" s="1"/>
  <c r="AC170" i="45" s="1"/>
  <c r="AD170" i="45" s="1"/>
  <c r="AE170" i="45" s="1"/>
  <c r="AF170" i="45" s="1"/>
  <c r="AG170" i="45" s="1"/>
  <c r="AH170" i="45" s="1"/>
  <c r="AI170" i="45" s="1"/>
  <c r="AJ170" i="45" s="1"/>
  <c r="T177" i="45"/>
  <c r="T178" i="45" s="1"/>
  <c r="U178" i="45" s="1"/>
  <c r="V178" i="45" s="1"/>
  <c r="T17" i="45"/>
  <c r="U17" i="45" s="1"/>
  <c r="V17" i="45" s="1"/>
  <c r="N213" i="45"/>
  <c r="N214" i="45" s="1"/>
  <c r="O52" i="45"/>
  <c r="Q13" i="45"/>
  <c r="R13" i="45" s="1"/>
  <c r="S13" i="45" s="1"/>
  <c r="T13" i="45" s="1"/>
  <c r="U13" i="45" s="1"/>
  <c r="V13" i="45" s="1"/>
  <c r="W13" i="45" s="1"/>
  <c r="M212" i="45"/>
  <c r="N50" i="45"/>
  <c r="S58" i="49" l="1"/>
  <c r="T58" i="49" s="1"/>
  <c r="U58" i="49" s="1"/>
  <c r="V58" i="49" s="1"/>
  <c r="W58" i="49" s="1"/>
  <c r="X58" i="49" s="1"/>
  <c r="Y58" i="49" s="1"/>
  <c r="Z58" i="49" s="1"/>
  <c r="AA58" i="49" s="1"/>
  <c r="AB58" i="49" s="1"/>
  <c r="AC58" i="49" s="1"/>
  <c r="AD58" i="49" s="1"/>
  <c r="AE58" i="49" s="1"/>
  <c r="AF58" i="49" s="1"/>
  <c r="AG58" i="49" s="1"/>
  <c r="AH58" i="49" s="1"/>
  <c r="AI58" i="49" s="1"/>
  <c r="AJ58" i="49" s="1"/>
  <c r="AK58" i="49" s="1"/>
  <c r="AL57" i="49" s="1"/>
  <c r="AO57" i="49" s="1"/>
  <c r="R62" i="49"/>
  <c r="O20" i="49"/>
  <c r="O314" i="49"/>
  <c r="P314" i="49" s="1"/>
  <c r="Q314" i="49" s="1"/>
  <c r="R9" i="49"/>
  <c r="S9" i="49" s="1"/>
  <c r="Q170" i="49"/>
  <c r="AB178" i="49"/>
  <c r="AD315" i="48"/>
  <c r="N182" i="49"/>
  <c r="M314" i="48"/>
  <c r="N314" i="48" s="1"/>
  <c r="U213" i="49"/>
  <c r="U214" i="49" s="1"/>
  <c r="V52" i="49"/>
  <c r="X12" i="45"/>
  <c r="X173" i="45" s="1"/>
  <c r="X174" i="45" s="1"/>
  <c r="Y9" i="45"/>
  <c r="Z9" i="45" s="1"/>
  <c r="AA9" i="45" s="1"/>
  <c r="AB9" i="45" s="1"/>
  <c r="AC9" i="45" s="1"/>
  <c r="AD9" i="45" s="1"/>
  <c r="AE9" i="45" s="1"/>
  <c r="AF9" i="45" s="1"/>
  <c r="AG9" i="45" s="1"/>
  <c r="AH9" i="45" s="1"/>
  <c r="AI9" i="45" s="1"/>
  <c r="AJ9" i="45" s="1"/>
  <c r="O213" i="45"/>
  <c r="O214" i="45" s="1"/>
  <c r="P52" i="45"/>
  <c r="W16" i="45"/>
  <c r="W177" i="45" s="1"/>
  <c r="W178" i="45" s="1"/>
  <c r="N212" i="45"/>
  <c r="O50" i="45"/>
  <c r="AM57" i="49" l="1"/>
  <c r="AP57" i="49" s="1"/>
  <c r="O181" i="49"/>
  <c r="S62" i="49"/>
  <c r="S222" i="49"/>
  <c r="T221" i="49" s="1"/>
  <c r="T315" i="49" s="1"/>
  <c r="AC189" i="49"/>
  <c r="AC190" i="49" s="1"/>
  <c r="AD190" i="49" s="1"/>
  <c r="AE190" i="49" s="1"/>
  <c r="AF190" i="49" s="1"/>
  <c r="AG190" i="49" s="1"/>
  <c r="AH190" i="49" s="1"/>
  <c r="AI190" i="49" s="1"/>
  <c r="AJ190" i="49" s="1"/>
  <c r="AK190" i="49" s="1"/>
  <c r="O21" i="49"/>
  <c r="P21" i="49" s="1"/>
  <c r="Q21" i="49" s="1"/>
  <c r="R21" i="49" s="1"/>
  <c r="S21" i="49" s="1"/>
  <c r="T21" i="49" s="1"/>
  <c r="U21" i="49" s="1"/>
  <c r="V21" i="49" s="1"/>
  <c r="W21" i="49" s="1"/>
  <c r="X21" i="49" s="1"/>
  <c r="Y21" i="49" s="1"/>
  <c r="Z21" i="49" s="1"/>
  <c r="AA21" i="49" s="1"/>
  <c r="AB21" i="49" s="1"/>
  <c r="AC21" i="49" s="1"/>
  <c r="AD21" i="49" s="1"/>
  <c r="AE21" i="49" s="1"/>
  <c r="AF21" i="49" s="1"/>
  <c r="AG21" i="49" s="1"/>
  <c r="AH21" i="49" s="1"/>
  <c r="AI21" i="49" s="1"/>
  <c r="AJ21" i="49" s="1"/>
  <c r="AK21" i="49" s="1"/>
  <c r="O184" i="49"/>
  <c r="P184" i="49" s="1"/>
  <c r="Q184" i="49" s="1"/>
  <c r="R184" i="49" s="1"/>
  <c r="S184" i="49" s="1"/>
  <c r="T184" i="49" s="1"/>
  <c r="U184" i="49" s="1"/>
  <c r="V184" i="49" s="1"/>
  <c r="W184" i="49" s="1"/>
  <c r="X184" i="49" s="1"/>
  <c r="Y184" i="49" s="1"/>
  <c r="Z184" i="49" s="1"/>
  <c r="AA184" i="49" s="1"/>
  <c r="AB184" i="49" s="1"/>
  <c r="AC184" i="49" s="1"/>
  <c r="AD184" i="49" s="1"/>
  <c r="AE184" i="49" s="1"/>
  <c r="AF184" i="49" s="1"/>
  <c r="AG184" i="49" s="1"/>
  <c r="AH184" i="49" s="1"/>
  <c r="AI184" i="49" s="1"/>
  <c r="AJ184" i="49" s="1"/>
  <c r="AK184" i="49" s="1"/>
  <c r="R169" i="49"/>
  <c r="M315" i="48"/>
  <c r="M316" i="48" s="1"/>
  <c r="N316" i="48" s="1"/>
  <c r="O316" i="48" s="1"/>
  <c r="P316" i="48" s="1"/>
  <c r="Q316" i="48" s="1"/>
  <c r="AC177" i="49"/>
  <c r="AC178" i="49" s="1"/>
  <c r="AI171" i="49"/>
  <c r="O314" i="48"/>
  <c r="P314" i="48" s="1"/>
  <c r="Q314" i="48" s="1"/>
  <c r="AL211" i="48"/>
  <c r="AM211" i="48" s="1"/>
  <c r="V213" i="49"/>
  <c r="V214" i="49" s="1"/>
  <c r="W52" i="49"/>
  <c r="X13" i="45"/>
  <c r="O212" i="45"/>
  <c r="P50" i="45"/>
  <c r="P213" i="45"/>
  <c r="P214" i="45" s="1"/>
  <c r="Q52" i="45"/>
  <c r="Y12" i="45"/>
  <c r="Y173" i="45" s="1"/>
  <c r="Y174" i="45" s="1"/>
  <c r="Z174" i="45" s="1"/>
  <c r="AA174" i="45" s="1"/>
  <c r="AB174" i="45" s="1"/>
  <c r="AC174" i="45" s="1"/>
  <c r="AD174" i="45" s="1"/>
  <c r="AE174" i="45" s="1"/>
  <c r="AF174" i="45" s="1"/>
  <c r="AG174" i="45" s="1"/>
  <c r="AH174" i="45" s="1"/>
  <c r="AI174" i="45" s="1"/>
  <c r="AJ174" i="45" s="1"/>
  <c r="W17" i="45"/>
  <c r="O182" i="49" l="1"/>
  <c r="P182" i="49" s="1"/>
  <c r="Q182" i="49" s="1"/>
  <c r="R182" i="49" s="1"/>
  <c r="S182" i="49" s="1"/>
  <c r="T182" i="49" s="1"/>
  <c r="U182" i="49" s="1"/>
  <c r="V182" i="49" s="1"/>
  <c r="W182" i="49" s="1"/>
  <c r="X182" i="49" s="1"/>
  <c r="Y182" i="49" s="1"/>
  <c r="Z182" i="49" s="1"/>
  <c r="AA182" i="49" s="1"/>
  <c r="AB182" i="49" s="1"/>
  <c r="AC182" i="49" s="1"/>
  <c r="AD182" i="49" s="1"/>
  <c r="AE182" i="49" s="1"/>
  <c r="AF182" i="49" s="1"/>
  <c r="AG182" i="49" s="1"/>
  <c r="AH182" i="49" s="1"/>
  <c r="AI182" i="49" s="1"/>
  <c r="AJ182" i="49" s="1"/>
  <c r="AK182" i="49" s="1"/>
  <c r="O315" i="49"/>
  <c r="O316" i="49" s="1"/>
  <c r="P316" i="49" s="1"/>
  <c r="Q316" i="49" s="1"/>
  <c r="T61" i="49"/>
  <c r="T62" i="49"/>
  <c r="U62" i="49" s="1"/>
  <c r="V62" i="49" s="1"/>
  <c r="W62" i="49" s="1"/>
  <c r="X62" i="49" s="1"/>
  <c r="Y62" i="49" s="1"/>
  <c r="Z62" i="49" s="1"/>
  <c r="AA62" i="49" s="1"/>
  <c r="AB62" i="49" s="1"/>
  <c r="AC62" i="49" s="1"/>
  <c r="AD62" i="49" s="1"/>
  <c r="AE62" i="49" s="1"/>
  <c r="AF62" i="49" s="1"/>
  <c r="AG62" i="49" s="1"/>
  <c r="AH62" i="49" s="1"/>
  <c r="AI62" i="49" s="1"/>
  <c r="AJ62" i="49" s="1"/>
  <c r="AK62" i="49" s="1"/>
  <c r="S218" i="49"/>
  <c r="T218" i="49" s="1"/>
  <c r="U218" i="49" s="1"/>
  <c r="V218" i="49" s="1"/>
  <c r="W218" i="49" s="1"/>
  <c r="X218" i="49" s="1"/>
  <c r="Y218" i="49" s="1"/>
  <c r="Z218" i="49" s="1"/>
  <c r="AA218" i="49" s="1"/>
  <c r="AB218" i="49" s="1"/>
  <c r="AC218" i="49" s="1"/>
  <c r="AD218" i="49" s="1"/>
  <c r="AE218" i="49" s="1"/>
  <c r="AF218" i="49" s="1"/>
  <c r="AG218" i="49" s="1"/>
  <c r="AH218" i="49" s="1"/>
  <c r="AI218" i="49" s="1"/>
  <c r="AJ218" i="49" s="1"/>
  <c r="AK218" i="49" s="1"/>
  <c r="AL217" i="49" s="1"/>
  <c r="R170" i="49"/>
  <c r="S170" i="49" s="1"/>
  <c r="R171" i="49"/>
  <c r="R172" i="49" s="1"/>
  <c r="S172" i="49" s="1"/>
  <c r="R11" i="49"/>
  <c r="S11" i="49" s="1"/>
  <c r="R314" i="49"/>
  <c r="R314" i="48"/>
  <c r="S314" i="48" s="1"/>
  <c r="AO211" i="48"/>
  <c r="R316" i="48"/>
  <c r="S316" i="48" s="1"/>
  <c r="T316" i="48" s="1"/>
  <c r="U316" i="48" s="1"/>
  <c r="V316" i="48" s="1"/>
  <c r="W316" i="48" s="1"/>
  <c r="X316" i="48" s="1"/>
  <c r="Y316" i="48" s="1"/>
  <c r="Z316" i="48" s="1"/>
  <c r="AA316" i="48" s="1"/>
  <c r="AB316" i="48" s="1"/>
  <c r="AC316" i="48" s="1"/>
  <c r="AD316" i="48" s="1"/>
  <c r="W213" i="49"/>
  <c r="W214" i="49" s="1"/>
  <c r="AP211" i="48"/>
  <c r="X16" i="45"/>
  <c r="X177" i="45" s="1"/>
  <c r="X178" i="45" s="1"/>
  <c r="Y178" i="45" s="1"/>
  <c r="Z178" i="45" s="1"/>
  <c r="AA178" i="45" s="1"/>
  <c r="AB178" i="45" s="1"/>
  <c r="AC178" i="45" s="1"/>
  <c r="AD178" i="45" s="1"/>
  <c r="AE178" i="45" s="1"/>
  <c r="AF178" i="45" s="1"/>
  <c r="AG178" i="45" s="1"/>
  <c r="AH178" i="45" s="1"/>
  <c r="AI178" i="45" s="1"/>
  <c r="AJ178" i="45" s="1"/>
  <c r="P212" i="45"/>
  <c r="Q212" i="45" s="1"/>
  <c r="R212" i="45" s="1"/>
  <c r="S212" i="45" s="1"/>
  <c r="T212" i="45" s="1"/>
  <c r="U212" i="45" s="1"/>
  <c r="V212" i="45" s="1"/>
  <c r="W212" i="45" s="1"/>
  <c r="X212" i="45" s="1"/>
  <c r="Y212" i="45" s="1"/>
  <c r="Z212" i="45" s="1"/>
  <c r="AA212" i="45" s="1"/>
  <c r="AB212" i="45" s="1"/>
  <c r="AC212" i="45" s="1"/>
  <c r="AD212" i="45" s="1"/>
  <c r="AE212" i="45" s="1"/>
  <c r="AF212" i="45" s="1"/>
  <c r="AG212" i="45" s="1"/>
  <c r="AH212" i="45" s="1"/>
  <c r="AI212" i="45" s="1"/>
  <c r="AJ212" i="45" s="1"/>
  <c r="Y13" i="45"/>
  <c r="Z13" i="45" s="1"/>
  <c r="AA13" i="45" s="1"/>
  <c r="AB13" i="45" s="1"/>
  <c r="AC13" i="45" s="1"/>
  <c r="AD13" i="45" s="1"/>
  <c r="AE13" i="45" s="1"/>
  <c r="AF13" i="45" s="1"/>
  <c r="AG13" i="45" s="1"/>
  <c r="AH13" i="45" s="1"/>
  <c r="AI13" i="45" s="1"/>
  <c r="AJ13" i="45" s="1"/>
  <c r="Q50" i="45"/>
  <c r="R50" i="45" s="1"/>
  <c r="S50" i="45" s="1"/>
  <c r="T50" i="45" s="1"/>
  <c r="U50" i="45" s="1"/>
  <c r="V50" i="45" s="1"/>
  <c r="W50" i="45" s="1"/>
  <c r="X50" i="45" s="1"/>
  <c r="Y50" i="45" s="1"/>
  <c r="Z50" i="45" s="1"/>
  <c r="AA50" i="45" s="1"/>
  <c r="AB50" i="45" s="1"/>
  <c r="AC50" i="45" s="1"/>
  <c r="AD50" i="45" s="1"/>
  <c r="AE50" i="45" s="1"/>
  <c r="AF50" i="45" s="1"/>
  <c r="AG50" i="45" s="1"/>
  <c r="AH50" i="45" s="1"/>
  <c r="AI50" i="45" s="1"/>
  <c r="AJ50" i="45" s="1"/>
  <c r="Q213" i="45"/>
  <c r="Q214" i="45" s="1"/>
  <c r="R52" i="45"/>
  <c r="S314" i="49" l="1"/>
  <c r="T222" i="49"/>
  <c r="U222" i="49" s="1"/>
  <c r="V222" i="49" s="1"/>
  <c r="W222" i="49" s="1"/>
  <c r="X222" i="49" s="1"/>
  <c r="Y222" i="49" s="1"/>
  <c r="Z222" i="49" s="1"/>
  <c r="AA222" i="49" s="1"/>
  <c r="AB222" i="49" s="1"/>
  <c r="AC222" i="49" s="1"/>
  <c r="AD222" i="49" s="1"/>
  <c r="AE222" i="49" s="1"/>
  <c r="AF222" i="49" s="1"/>
  <c r="AG222" i="49" s="1"/>
  <c r="AH222" i="49" s="1"/>
  <c r="AI222" i="49" s="1"/>
  <c r="AJ222" i="49" s="1"/>
  <c r="AK222" i="49" s="1"/>
  <c r="AO217" i="49"/>
  <c r="AM217" i="49"/>
  <c r="AP217" i="49" s="1"/>
  <c r="R316" i="49"/>
  <c r="S316" i="49" s="1"/>
  <c r="AD177" i="49"/>
  <c r="AB169" i="49"/>
  <c r="AE316" i="48"/>
  <c r="AF316" i="48" s="1"/>
  <c r="AG316" i="48" s="1"/>
  <c r="AH316" i="48" s="1"/>
  <c r="AI316" i="48" s="1"/>
  <c r="AJ316" i="48" s="1"/>
  <c r="AK316" i="48" s="1"/>
  <c r="X213" i="49"/>
  <c r="X214" i="49" s="1"/>
  <c r="T314" i="48"/>
  <c r="X17" i="45"/>
  <c r="Y17" i="45" s="1"/>
  <c r="Z17" i="45" s="1"/>
  <c r="AA17" i="45" s="1"/>
  <c r="AB17" i="45" s="1"/>
  <c r="AC17" i="45" s="1"/>
  <c r="AD17" i="45" s="1"/>
  <c r="AE17" i="45" s="1"/>
  <c r="AF17" i="45" s="1"/>
  <c r="AG17" i="45" s="1"/>
  <c r="AH17" i="45" s="1"/>
  <c r="AI17" i="45" s="1"/>
  <c r="AJ17" i="45" s="1"/>
  <c r="R213" i="45"/>
  <c r="R214" i="45" s="1"/>
  <c r="S52" i="45"/>
  <c r="AD178" i="49" l="1"/>
  <c r="AD315" i="49"/>
  <c r="T170" i="49"/>
  <c r="U169" i="49" s="1"/>
  <c r="T9" i="49"/>
  <c r="U8" i="49" s="1"/>
  <c r="T11" i="49"/>
  <c r="U10" i="49" s="1"/>
  <c r="T171" i="49"/>
  <c r="Y213" i="49"/>
  <c r="Y214" i="49" s="1"/>
  <c r="U314" i="48"/>
  <c r="S213" i="45"/>
  <c r="S214" i="45" s="1"/>
  <c r="T52" i="45"/>
  <c r="U173" i="49" l="1"/>
  <c r="U315" i="49"/>
  <c r="U313" i="49"/>
  <c r="AE177" i="49"/>
  <c r="U11" i="49"/>
  <c r="T172" i="49"/>
  <c r="U172" i="49" s="1"/>
  <c r="T173" i="49"/>
  <c r="T174" i="49" s="1"/>
  <c r="T13" i="49"/>
  <c r="V10" i="49"/>
  <c r="V171" i="49" s="1"/>
  <c r="T314" i="49"/>
  <c r="Y173" i="49"/>
  <c r="Z213" i="49"/>
  <c r="Z214" i="49" s="1"/>
  <c r="V314" i="48"/>
  <c r="T214" i="45"/>
  <c r="T213" i="45"/>
  <c r="U52" i="45"/>
  <c r="AE178" i="49" l="1"/>
  <c r="AF178" i="49" s="1"/>
  <c r="AG178" i="49" s="1"/>
  <c r="V11" i="49"/>
  <c r="W11" i="49" s="1"/>
  <c r="V172" i="49"/>
  <c r="W172" i="49" s="1"/>
  <c r="T316" i="49"/>
  <c r="AH177" i="49"/>
  <c r="AD173" i="49"/>
  <c r="AA213" i="49"/>
  <c r="AA214" i="49" s="1"/>
  <c r="W314" i="48"/>
  <c r="U213" i="45"/>
  <c r="V52" i="45"/>
  <c r="U214" i="45"/>
  <c r="AI177" i="49" l="1"/>
  <c r="AI315" i="49" s="1"/>
  <c r="U13" i="49"/>
  <c r="AJ177" i="49"/>
  <c r="U174" i="49"/>
  <c r="AH178" i="49"/>
  <c r="AI169" i="49"/>
  <c r="AI173" i="49"/>
  <c r="AB213" i="49"/>
  <c r="AB214" i="49" s="1"/>
  <c r="X314" i="48"/>
  <c r="V213" i="45"/>
  <c r="W52" i="45"/>
  <c r="V214" i="45"/>
  <c r="AI178" i="49" l="1"/>
  <c r="AJ178" i="49" s="1"/>
  <c r="AK178" i="49" s="1"/>
  <c r="V313" i="49"/>
  <c r="U314" i="49"/>
  <c r="U9" i="49"/>
  <c r="AC213" i="49"/>
  <c r="AC214" i="49" s="1"/>
  <c r="Y314" i="48"/>
  <c r="W213" i="45"/>
  <c r="W214" i="45" s="1"/>
  <c r="X52" i="45"/>
  <c r="V174" i="49" l="1"/>
  <c r="W174" i="49" s="1"/>
  <c r="X173" i="49" s="1"/>
  <c r="X171" i="49" s="1"/>
  <c r="V13" i="49"/>
  <c r="W13" i="49" s="1"/>
  <c r="X12" i="49" s="1"/>
  <c r="U316" i="49"/>
  <c r="U170" i="49"/>
  <c r="AD213" i="49"/>
  <c r="AD214" i="49" s="1"/>
  <c r="Z314" i="48"/>
  <c r="X213" i="45"/>
  <c r="X214" i="45" s="1"/>
  <c r="Y52" i="45"/>
  <c r="X174" i="49" l="1"/>
  <c r="Y174" i="49" s="1"/>
  <c r="Z174" i="49" s="1"/>
  <c r="AA173" i="49"/>
  <c r="AA174" i="49" s="1"/>
  <c r="X13" i="49"/>
  <c r="Y13" i="49" s="1"/>
  <c r="Z13" i="49" s="1"/>
  <c r="AA13" i="49" s="1"/>
  <c r="V314" i="49"/>
  <c r="W314" i="49" s="1"/>
  <c r="V169" i="49"/>
  <c r="V316" i="49" s="1"/>
  <c r="W316" i="49" s="1"/>
  <c r="V9" i="49"/>
  <c r="W9" i="49" s="1"/>
  <c r="X8" i="49" s="1"/>
  <c r="AE213" i="49"/>
  <c r="AE214" i="49" s="1"/>
  <c r="AA314" i="48"/>
  <c r="Y213" i="45"/>
  <c r="Y214" i="45" s="1"/>
  <c r="Z52" i="45"/>
  <c r="X313" i="49" l="1"/>
  <c r="X9" i="49"/>
  <c r="X11" i="49"/>
  <c r="Y11" i="49" s="1"/>
  <c r="AB12" i="49"/>
  <c r="V170" i="49"/>
  <c r="W170" i="49" s="1"/>
  <c r="AF213" i="49"/>
  <c r="AF214" i="49" s="1"/>
  <c r="AB314" i="48"/>
  <c r="Z213" i="45"/>
  <c r="Z214" i="45" s="1"/>
  <c r="AA52" i="45"/>
  <c r="Z10" i="49" l="1"/>
  <c r="AB13" i="49"/>
  <c r="AC13" i="49" s="1"/>
  <c r="AD13" i="49" s="1"/>
  <c r="AE13" i="49" s="1"/>
  <c r="AF12" i="49" s="1"/>
  <c r="AB313" i="49"/>
  <c r="Y8" i="49"/>
  <c r="X172" i="49"/>
  <c r="AB173" i="49"/>
  <c r="AB315" i="49" s="1"/>
  <c r="X169" i="49"/>
  <c r="X314" i="49"/>
  <c r="AG213" i="49"/>
  <c r="AG214" i="49" s="1"/>
  <c r="AC314" i="48"/>
  <c r="AA213" i="45"/>
  <c r="AA214" i="45" s="1"/>
  <c r="AB52" i="45"/>
  <c r="Z313" i="49" l="1"/>
  <c r="Z11" i="49"/>
  <c r="AA10" i="49" s="1"/>
  <c r="AA11" i="49" s="1"/>
  <c r="AB11" i="49" s="1"/>
  <c r="AC10" i="49" s="1"/>
  <c r="AC11" i="49" s="1"/>
  <c r="AD11" i="49" s="1"/>
  <c r="AE11" i="49" s="1"/>
  <c r="AF11" i="49" s="1"/>
  <c r="AG11" i="49" s="1"/>
  <c r="AH11" i="49" s="1"/>
  <c r="AI11" i="49" s="1"/>
  <c r="AJ11" i="49" s="1"/>
  <c r="AK11" i="49" s="1"/>
  <c r="X315" i="49"/>
  <c r="X316" i="49" s="1"/>
  <c r="Y9" i="49"/>
  <c r="Z9" i="49" s="1"/>
  <c r="Y313" i="49"/>
  <c r="AF13" i="49"/>
  <c r="AG13" i="49" s="1"/>
  <c r="AH13" i="49" s="1"/>
  <c r="AI13" i="49" s="1"/>
  <c r="AF313" i="49"/>
  <c r="Y169" i="49"/>
  <c r="AA8" i="49"/>
  <c r="Y171" i="49"/>
  <c r="AB174" i="49"/>
  <c r="X170" i="49"/>
  <c r="Y170" i="49" s="1"/>
  <c r="Z170" i="49" s="1"/>
  <c r="AH213" i="49"/>
  <c r="AH214" i="49" s="1"/>
  <c r="AD314" i="48"/>
  <c r="AB213" i="45"/>
  <c r="AB214" i="45" s="1"/>
  <c r="AC52" i="45"/>
  <c r="AJ13" i="49" l="1"/>
  <c r="AK13" i="49" s="1"/>
  <c r="AJ313" i="49"/>
  <c r="AA9" i="49"/>
  <c r="AB9" i="49" s="1"/>
  <c r="AC8" i="49" s="1"/>
  <c r="AA313" i="49"/>
  <c r="Y315" i="49"/>
  <c r="Y316" i="49" s="1"/>
  <c r="Y314" i="49"/>
  <c r="Z314" i="49" s="1"/>
  <c r="Y172" i="49"/>
  <c r="AA171" i="49"/>
  <c r="AE173" i="49"/>
  <c r="AE315" i="49" s="1"/>
  <c r="AA169" i="49"/>
  <c r="AI213" i="49"/>
  <c r="AI214" i="49" s="1"/>
  <c r="AE314" i="48"/>
  <c r="AC213" i="45"/>
  <c r="AC214" i="45" s="1"/>
  <c r="AD52" i="45"/>
  <c r="Z171" i="49" l="1"/>
  <c r="Z315" i="49" s="1"/>
  <c r="Z316" i="49" s="1"/>
  <c r="AA315" i="49"/>
  <c r="AC9" i="49"/>
  <c r="AD9" i="49" s="1"/>
  <c r="AE9" i="49" s="1"/>
  <c r="AF9" i="49" s="1"/>
  <c r="AG9" i="49" s="1"/>
  <c r="AH9" i="49" s="1"/>
  <c r="AI9" i="49" s="1"/>
  <c r="AJ9" i="49" s="1"/>
  <c r="AK9" i="49" s="1"/>
  <c r="AC313" i="49"/>
  <c r="AA314" i="49"/>
  <c r="AB314" i="49" s="1"/>
  <c r="AC171" i="49"/>
  <c r="AF173" i="49"/>
  <c r="AF315" i="49" s="1"/>
  <c r="AC173" i="49"/>
  <c r="AC174" i="49" s="1"/>
  <c r="AD174" i="49" s="1"/>
  <c r="AE174" i="49" s="1"/>
  <c r="AC169" i="49"/>
  <c r="AA170" i="49"/>
  <c r="AB170" i="49" s="1"/>
  <c r="AJ213" i="49"/>
  <c r="AJ214" i="49" s="1"/>
  <c r="AK213" i="49"/>
  <c r="AF314" i="48"/>
  <c r="AD213" i="45"/>
  <c r="AD214" i="45" s="1"/>
  <c r="AE52" i="45"/>
  <c r="AA316" i="49" l="1"/>
  <c r="AB316" i="49" s="1"/>
  <c r="Z172" i="49"/>
  <c r="AA172" i="49" s="1"/>
  <c r="AB172" i="49" s="1"/>
  <c r="AC315" i="49"/>
  <c r="AC316" i="49" s="1"/>
  <c r="AD316" i="49" s="1"/>
  <c r="AE316" i="49" s="1"/>
  <c r="AF316" i="49" s="1"/>
  <c r="AG316" i="49" s="1"/>
  <c r="AH316" i="49" s="1"/>
  <c r="AI316" i="49" s="1"/>
  <c r="AC172" i="49"/>
  <c r="AD172" i="49" s="1"/>
  <c r="AE172" i="49" s="1"/>
  <c r="AF172" i="49" s="1"/>
  <c r="AG172" i="49" s="1"/>
  <c r="AH172" i="49" s="1"/>
  <c r="AI172" i="49" s="1"/>
  <c r="AJ172" i="49" s="1"/>
  <c r="AK172" i="49" s="1"/>
  <c r="AF174" i="49"/>
  <c r="AG174" i="49" s="1"/>
  <c r="AH174" i="49" s="1"/>
  <c r="AI174" i="49" s="1"/>
  <c r="AC314" i="49"/>
  <c r="AD314" i="49" s="1"/>
  <c r="AE314" i="49" s="1"/>
  <c r="AF314" i="49" s="1"/>
  <c r="AG314" i="49" s="1"/>
  <c r="AH314" i="49" s="1"/>
  <c r="AI314" i="49" s="1"/>
  <c r="AJ173" i="49"/>
  <c r="AJ315" i="49" s="1"/>
  <c r="AC170" i="49"/>
  <c r="AD170" i="49" s="1"/>
  <c r="AE170" i="49" s="1"/>
  <c r="AF170" i="49" s="1"/>
  <c r="AG170" i="49" s="1"/>
  <c r="AH170" i="49" s="1"/>
  <c r="AI170" i="49" s="1"/>
  <c r="AJ170" i="49" s="1"/>
  <c r="AK170" i="49" s="1"/>
  <c r="AK214" i="49"/>
  <c r="AL213" i="49" s="1"/>
  <c r="AM213" i="49" s="1"/>
  <c r="AL313" i="49"/>
  <c r="AG314" i="48"/>
  <c r="AE213" i="45"/>
  <c r="AE214" i="45" s="1"/>
  <c r="AF52" i="45"/>
  <c r="AO213" i="49" l="1"/>
  <c r="AO313" i="49" s="1"/>
  <c r="AJ174" i="49"/>
  <c r="AK174" i="49" s="1"/>
  <c r="AJ316" i="49"/>
  <c r="AK316" i="49" s="1"/>
  <c r="AJ314" i="49"/>
  <c r="AK314" i="49" s="1"/>
  <c r="AP213" i="49"/>
  <c r="AP313" i="49" s="1"/>
  <c r="AM313" i="49"/>
  <c r="AH314" i="48"/>
  <c r="AF213" i="45"/>
  <c r="AF214" i="45" s="1"/>
  <c r="AG52" i="45"/>
  <c r="AI314" i="48" l="1"/>
  <c r="AG213" i="45"/>
  <c r="AG214" i="45" s="1"/>
  <c r="AH52" i="45"/>
  <c r="AJ314" i="48" l="1"/>
  <c r="AH213" i="45"/>
  <c r="AH214" i="45" s="1"/>
  <c r="AI52" i="45"/>
  <c r="AL213" i="48" l="1"/>
  <c r="AM213" i="48" s="1"/>
  <c r="AL313" i="48"/>
  <c r="AK314" i="48"/>
  <c r="AI213" i="45"/>
  <c r="AI214" i="45" s="1"/>
  <c r="AJ214" i="45" s="1"/>
  <c r="AJ52" i="45"/>
  <c r="AJ213" i="45" s="1"/>
  <c r="AO213" i="48" l="1"/>
  <c r="AO313" i="48" s="1"/>
  <c r="AP213" i="48"/>
  <c r="AP313" i="48" s="1"/>
  <c r="AM313" i="48"/>
  <c r="I313" i="45"/>
  <c r="S313" i="45"/>
  <c r="G313" i="45" l="1"/>
  <c r="H313" i="45"/>
  <c r="R313" i="45"/>
  <c r="Z313" i="45"/>
  <c r="AA313" i="45"/>
  <c r="AB313" i="45"/>
  <c r="AC313" i="45"/>
  <c r="AD313" i="45"/>
  <c r="AE313" i="45"/>
  <c r="AF313" i="45"/>
  <c r="AG313" i="45"/>
  <c r="AH313" i="45"/>
  <c r="AI313" i="45"/>
  <c r="AJ313" i="45"/>
  <c r="F77" i="45"/>
  <c r="F233" i="45" s="1"/>
  <c r="F71" i="45"/>
  <c r="F231" i="45" s="1"/>
  <c r="F69" i="45"/>
  <c r="F229" i="45" s="1"/>
  <c r="F67" i="45"/>
  <c r="F65" i="45"/>
  <c r="H243" i="46" l="1"/>
  <c r="I245" i="46"/>
  <c r="I247" i="46"/>
  <c r="I249" i="46"/>
  <c r="J313" i="45" l="1"/>
  <c r="L313" i="45" l="1"/>
  <c r="F151" i="47"/>
  <c r="F291" i="47" s="1"/>
  <c r="F149" i="47"/>
  <c r="F289" i="47" s="1"/>
  <c r="F147" i="47"/>
  <c r="F287" i="47" s="1"/>
  <c r="F145" i="47"/>
  <c r="F285" i="47" s="1"/>
  <c r="F143" i="47"/>
  <c r="F141" i="47"/>
  <c r="F281" i="47" s="1"/>
  <c r="F273" i="47"/>
  <c r="F271" i="47"/>
  <c r="F269" i="47"/>
  <c r="F127" i="47"/>
  <c r="F267" i="47" s="1"/>
  <c r="F115" i="47"/>
  <c r="F255" i="47" s="1"/>
  <c r="F113" i="47"/>
  <c r="F253" i="47" s="1"/>
  <c r="F109" i="47"/>
  <c r="F249" i="47" s="1"/>
  <c r="F107" i="47"/>
  <c r="F247" i="47" s="1"/>
  <c r="F105" i="47"/>
  <c r="F245" i="47" s="1"/>
  <c r="F103" i="47"/>
  <c r="F243" i="47" s="1"/>
  <c r="F101" i="47"/>
  <c r="F241" i="47" s="1"/>
  <c r="F63" i="47"/>
  <c r="F223" i="47" s="1"/>
  <c r="F61" i="47"/>
  <c r="F221" i="47" s="1"/>
  <c r="F57" i="47"/>
  <c r="F217" i="47" s="1"/>
  <c r="F36" i="47"/>
  <c r="F197" i="47" s="1"/>
  <c r="F34" i="47"/>
  <c r="F195" i="47" s="1"/>
  <c r="F32" i="47"/>
  <c r="F193" i="47" s="1"/>
  <c r="F16" i="47"/>
  <c r="F177" i="47" s="1"/>
  <c r="F12" i="47"/>
  <c r="F173" i="47" s="1"/>
  <c r="D339" i="47"/>
  <c r="AL326" i="47"/>
  <c r="AK323" i="47"/>
  <c r="S321" i="47"/>
  <c r="A317" i="47"/>
  <c r="AN313" i="47"/>
  <c r="G314" i="47"/>
  <c r="G312" i="47"/>
  <c r="H312" i="47" s="1"/>
  <c r="I312" i="47" s="1"/>
  <c r="J312" i="47" s="1"/>
  <c r="K312" i="47" s="1"/>
  <c r="L312" i="47" s="1"/>
  <c r="M312" i="47" s="1"/>
  <c r="N312" i="47" s="1"/>
  <c r="O312" i="47" s="1"/>
  <c r="P312" i="47" s="1"/>
  <c r="Q312" i="47" s="1"/>
  <c r="R312" i="47" s="1"/>
  <c r="S312" i="47" s="1"/>
  <c r="T312" i="47" s="1"/>
  <c r="U312" i="47" s="1"/>
  <c r="V312" i="47" s="1"/>
  <c r="W312" i="47" s="1"/>
  <c r="X312" i="47" s="1"/>
  <c r="Y312" i="47" s="1"/>
  <c r="Z312" i="47" s="1"/>
  <c r="AA312" i="47" s="1"/>
  <c r="AB312" i="47" s="1"/>
  <c r="AC312" i="47" s="1"/>
  <c r="AD312" i="47" s="1"/>
  <c r="AE312" i="47" s="1"/>
  <c r="AF312" i="47" s="1"/>
  <c r="AG312" i="47" s="1"/>
  <c r="AH312" i="47" s="1"/>
  <c r="AI312" i="47" s="1"/>
  <c r="AJ312" i="47" s="1"/>
  <c r="AK312" i="47" s="1"/>
  <c r="AL311" i="47" s="1"/>
  <c r="G310" i="47"/>
  <c r="H310" i="47" s="1"/>
  <c r="I310" i="47" s="1"/>
  <c r="J310" i="47" s="1"/>
  <c r="K310" i="47" s="1"/>
  <c r="L310" i="47" s="1"/>
  <c r="M310" i="47" s="1"/>
  <c r="N310" i="47" s="1"/>
  <c r="O310" i="47" s="1"/>
  <c r="P310" i="47" s="1"/>
  <c r="Q310" i="47" s="1"/>
  <c r="R310" i="47" s="1"/>
  <c r="S310" i="47" s="1"/>
  <c r="T310" i="47" s="1"/>
  <c r="U310" i="47" s="1"/>
  <c r="V310" i="47" s="1"/>
  <c r="W310" i="47" s="1"/>
  <c r="X310" i="47" s="1"/>
  <c r="Y310" i="47" s="1"/>
  <c r="Z310" i="47" s="1"/>
  <c r="AA310" i="47" s="1"/>
  <c r="AB310" i="47" s="1"/>
  <c r="AC310" i="47" s="1"/>
  <c r="AD310" i="47" s="1"/>
  <c r="AE310" i="47" s="1"/>
  <c r="AF310" i="47" s="1"/>
  <c r="AG310" i="47" s="1"/>
  <c r="AH310" i="47" s="1"/>
  <c r="AI310" i="47" s="1"/>
  <c r="AJ310" i="47" s="1"/>
  <c r="AK310" i="47" s="1"/>
  <c r="AL309" i="47"/>
  <c r="AP308" i="47"/>
  <c r="AK307" i="47"/>
  <c r="AJ307" i="47"/>
  <c r="AI307" i="47"/>
  <c r="AH307" i="47"/>
  <c r="AG307" i="47"/>
  <c r="AF307" i="47"/>
  <c r="AE307" i="47"/>
  <c r="AD307" i="47"/>
  <c r="AC307" i="47"/>
  <c r="AB307" i="47"/>
  <c r="AA307" i="47"/>
  <c r="Z307" i="47"/>
  <c r="Y307" i="47"/>
  <c r="X307" i="47"/>
  <c r="W307" i="47"/>
  <c r="V307" i="47"/>
  <c r="U307" i="47"/>
  <c r="T307" i="47"/>
  <c r="S307" i="47"/>
  <c r="R307" i="47"/>
  <c r="Q307" i="47"/>
  <c r="P307" i="47"/>
  <c r="O307" i="47"/>
  <c r="N307" i="47"/>
  <c r="M307" i="47"/>
  <c r="L307" i="47"/>
  <c r="K307" i="47"/>
  <c r="J307" i="47"/>
  <c r="I307" i="47"/>
  <c r="H307" i="47"/>
  <c r="G307" i="47"/>
  <c r="F307" i="47"/>
  <c r="AP306" i="47"/>
  <c r="AO306" i="47"/>
  <c r="AK305" i="47"/>
  <c r="AJ305" i="47"/>
  <c r="AI305" i="47"/>
  <c r="AH305" i="47"/>
  <c r="AG305" i="47"/>
  <c r="AF305" i="47"/>
  <c r="AE305" i="47"/>
  <c r="AD305" i="47"/>
  <c r="AC305" i="47"/>
  <c r="AB305" i="47"/>
  <c r="AA305" i="47"/>
  <c r="Z305" i="47"/>
  <c r="Y305" i="47"/>
  <c r="X305" i="47"/>
  <c r="W305" i="47"/>
  <c r="V305" i="47"/>
  <c r="U305" i="47"/>
  <c r="T305" i="47"/>
  <c r="S305" i="47"/>
  <c r="R305" i="47"/>
  <c r="Q305" i="47"/>
  <c r="P305" i="47"/>
  <c r="O305" i="47"/>
  <c r="N305" i="47"/>
  <c r="M305" i="47"/>
  <c r="L305" i="47"/>
  <c r="K305" i="47"/>
  <c r="J305" i="47"/>
  <c r="I305" i="47"/>
  <c r="H305" i="47"/>
  <c r="G305" i="47"/>
  <c r="G306" i="47" s="1"/>
  <c r="H306" i="47" s="1"/>
  <c r="F305" i="47"/>
  <c r="AK303" i="47"/>
  <c r="AJ303" i="47"/>
  <c r="AI303" i="47"/>
  <c r="AH303" i="47"/>
  <c r="AG303" i="47"/>
  <c r="AF303" i="47"/>
  <c r="AE303" i="47"/>
  <c r="AD303" i="47"/>
  <c r="AC303" i="47"/>
  <c r="AB303" i="47"/>
  <c r="AA303" i="47"/>
  <c r="Z303" i="47"/>
  <c r="Y303" i="47"/>
  <c r="X303" i="47"/>
  <c r="W303" i="47"/>
  <c r="V303" i="47"/>
  <c r="U303" i="47"/>
  <c r="T303" i="47"/>
  <c r="S303" i="47"/>
  <c r="R303" i="47"/>
  <c r="Q303" i="47"/>
  <c r="P303" i="47"/>
  <c r="O303" i="47"/>
  <c r="N303" i="47"/>
  <c r="M303" i="47"/>
  <c r="L303" i="47"/>
  <c r="K303" i="47"/>
  <c r="J303" i="47"/>
  <c r="I303" i="47"/>
  <c r="H303" i="47"/>
  <c r="G303" i="47"/>
  <c r="G304" i="47" s="1"/>
  <c r="H304" i="47" s="1"/>
  <c r="F303" i="47"/>
  <c r="G301" i="47"/>
  <c r="G302" i="47" s="1"/>
  <c r="H302" i="47" s="1"/>
  <c r="I302" i="47" s="1"/>
  <c r="J302" i="47" s="1"/>
  <c r="K302" i="47" s="1"/>
  <c r="L302" i="47" s="1"/>
  <c r="M302" i="47" s="1"/>
  <c r="N302" i="47" s="1"/>
  <c r="O302" i="47" s="1"/>
  <c r="P302" i="47" s="1"/>
  <c r="Q302" i="47" s="1"/>
  <c r="R302" i="47" s="1"/>
  <c r="S302" i="47" s="1"/>
  <c r="T302" i="47" s="1"/>
  <c r="U302" i="47" s="1"/>
  <c r="V302" i="47" s="1"/>
  <c r="W302" i="47" s="1"/>
  <c r="X302" i="47" s="1"/>
  <c r="Y302" i="47" s="1"/>
  <c r="Z302" i="47" s="1"/>
  <c r="AA302" i="47" s="1"/>
  <c r="AB302" i="47" s="1"/>
  <c r="AC302" i="47" s="1"/>
  <c r="AD302" i="47" s="1"/>
  <c r="AE302" i="47" s="1"/>
  <c r="AF302" i="47" s="1"/>
  <c r="AG302" i="47" s="1"/>
  <c r="AH302" i="47" s="1"/>
  <c r="AI302" i="47" s="1"/>
  <c r="AJ302" i="47" s="1"/>
  <c r="G300" i="47"/>
  <c r="H300" i="47" s="1"/>
  <c r="I300" i="47" s="1"/>
  <c r="J300" i="47" s="1"/>
  <c r="K300" i="47" s="1"/>
  <c r="L300" i="47" s="1"/>
  <c r="M300" i="47" s="1"/>
  <c r="N300" i="47" s="1"/>
  <c r="O300" i="47" s="1"/>
  <c r="P300" i="47" s="1"/>
  <c r="Q300" i="47" s="1"/>
  <c r="R300" i="47" s="1"/>
  <c r="S300" i="47" s="1"/>
  <c r="T300" i="47" s="1"/>
  <c r="U300" i="47" s="1"/>
  <c r="V300" i="47" s="1"/>
  <c r="W300" i="47" s="1"/>
  <c r="X300" i="47" s="1"/>
  <c r="Y300" i="47" s="1"/>
  <c r="Z300" i="47" s="1"/>
  <c r="AA300" i="47" s="1"/>
  <c r="AB300" i="47" s="1"/>
  <c r="AC300" i="47" s="1"/>
  <c r="AD300" i="47" s="1"/>
  <c r="AE300" i="47" s="1"/>
  <c r="AF300" i="47" s="1"/>
  <c r="AG300" i="47" s="1"/>
  <c r="AH300" i="47" s="1"/>
  <c r="AI300" i="47" s="1"/>
  <c r="AJ300" i="47" s="1"/>
  <c r="J298" i="47"/>
  <c r="K298" i="47" s="1"/>
  <c r="L298" i="47" s="1"/>
  <c r="M298" i="47" s="1"/>
  <c r="N298" i="47" s="1"/>
  <c r="O298" i="47" s="1"/>
  <c r="P298" i="47" s="1"/>
  <c r="Q298" i="47" s="1"/>
  <c r="R298" i="47" s="1"/>
  <c r="S298" i="47" s="1"/>
  <c r="T298" i="47" s="1"/>
  <c r="U298" i="47" s="1"/>
  <c r="V298" i="47" s="1"/>
  <c r="W298" i="47" s="1"/>
  <c r="X298" i="47" s="1"/>
  <c r="Y298" i="47" s="1"/>
  <c r="Z298" i="47" s="1"/>
  <c r="AA298" i="47" s="1"/>
  <c r="AB298" i="47" s="1"/>
  <c r="AC298" i="47" s="1"/>
  <c r="AD298" i="47" s="1"/>
  <c r="AE298" i="47" s="1"/>
  <c r="AF298" i="47" s="1"/>
  <c r="AG298" i="47" s="1"/>
  <c r="AH298" i="47" s="1"/>
  <c r="AI298" i="47" s="1"/>
  <c r="AJ298" i="47" s="1"/>
  <c r="I298" i="47"/>
  <c r="G298" i="47"/>
  <c r="H298" i="47" s="1"/>
  <c r="AL297" i="47"/>
  <c r="AM297" i="47" s="1"/>
  <c r="AP297" i="47" s="1"/>
  <c r="G296" i="47"/>
  <c r="H296" i="47" s="1"/>
  <c r="I296" i="47" s="1"/>
  <c r="J296" i="47" s="1"/>
  <c r="K296" i="47" s="1"/>
  <c r="L296" i="47" s="1"/>
  <c r="M296" i="47" s="1"/>
  <c r="N296" i="47" s="1"/>
  <c r="O296" i="47" s="1"/>
  <c r="P296" i="47" s="1"/>
  <c r="Q296" i="47" s="1"/>
  <c r="R296" i="47" s="1"/>
  <c r="S296" i="47" s="1"/>
  <c r="T296" i="47" s="1"/>
  <c r="U296" i="47" s="1"/>
  <c r="V296" i="47" s="1"/>
  <c r="W296" i="47" s="1"/>
  <c r="X296" i="47" s="1"/>
  <c r="Y296" i="47" s="1"/>
  <c r="Z296" i="47" s="1"/>
  <c r="AA296" i="47" s="1"/>
  <c r="AB296" i="47" s="1"/>
  <c r="AC296" i="47" s="1"/>
  <c r="AD296" i="47" s="1"/>
  <c r="AE296" i="47" s="1"/>
  <c r="AF296" i="47" s="1"/>
  <c r="AG296" i="47" s="1"/>
  <c r="AH296" i="47" s="1"/>
  <c r="AI296" i="47" s="1"/>
  <c r="AJ296" i="47" s="1"/>
  <c r="AL295" i="47"/>
  <c r="G294" i="47"/>
  <c r="H294" i="47" s="1"/>
  <c r="I294" i="47" s="1"/>
  <c r="J294" i="47" s="1"/>
  <c r="K294" i="47" s="1"/>
  <c r="L294" i="47" s="1"/>
  <c r="M294" i="47" s="1"/>
  <c r="N294" i="47" s="1"/>
  <c r="O294" i="47" s="1"/>
  <c r="P294" i="47" s="1"/>
  <c r="Q294" i="47" s="1"/>
  <c r="R294" i="47" s="1"/>
  <c r="S294" i="47" s="1"/>
  <c r="T294" i="47" s="1"/>
  <c r="U294" i="47" s="1"/>
  <c r="V294" i="47" s="1"/>
  <c r="W294" i="47" s="1"/>
  <c r="X294" i="47" s="1"/>
  <c r="Y294" i="47" s="1"/>
  <c r="Z294" i="47" s="1"/>
  <c r="AA294" i="47" s="1"/>
  <c r="AB294" i="47" s="1"/>
  <c r="AC294" i="47" s="1"/>
  <c r="AD294" i="47" s="1"/>
  <c r="AE294" i="47" s="1"/>
  <c r="AF294" i="47" s="1"/>
  <c r="AG294" i="47" s="1"/>
  <c r="AH294" i="47" s="1"/>
  <c r="AI294" i="47" s="1"/>
  <c r="AJ294" i="47" s="1"/>
  <c r="AO293" i="47"/>
  <c r="AL293" i="47"/>
  <c r="AM293" i="47" s="1"/>
  <c r="AP293" i="47" s="1"/>
  <c r="AK291" i="47"/>
  <c r="AK289" i="47"/>
  <c r="AK287" i="47"/>
  <c r="AK285" i="47"/>
  <c r="AK283" i="47"/>
  <c r="AK281" i="47"/>
  <c r="AK279" i="47"/>
  <c r="AK277" i="47"/>
  <c r="AK275" i="47"/>
  <c r="AK273" i="47"/>
  <c r="AK271" i="47"/>
  <c r="AK269" i="47"/>
  <c r="AP268" i="47"/>
  <c r="AK267" i="47"/>
  <c r="AP266" i="47"/>
  <c r="AO266" i="47"/>
  <c r="AK259" i="47"/>
  <c r="AK255" i="47"/>
  <c r="AK253" i="47"/>
  <c r="AK251" i="47"/>
  <c r="AK249" i="47"/>
  <c r="AK247" i="47"/>
  <c r="AK245" i="47"/>
  <c r="AK243" i="47"/>
  <c r="AK241" i="47"/>
  <c r="AK239" i="47"/>
  <c r="AK237" i="47"/>
  <c r="AK235" i="47"/>
  <c r="AP228" i="47"/>
  <c r="F227" i="47"/>
  <c r="AP226" i="47"/>
  <c r="AO226" i="47"/>
  <c r="F225" i="47"/>
  <c r="AK223" i="47"/>
  <c r="AK221" i="47"/>
  <c r="AK219" i="47"/>
  <c r="AK217" i="47"/>
  <c r="AK215" i="47"/>
  <c r="F215" i="47"/>
  <c r="F213" i="47"/>
  <c r="F211" i="47"/>
  <c r="AK209" i="47"/>
  <c r="AK207" i="47"/>
  <c r="AK205" i="47"/>
  <c r="AK203" i="47"/>
  <c r="F203" i="47"/>
  <c r="AK201" i="47"/>
  <c r="F201" i="47"/>
  <c r="AK199" i="47"/>
  <c r="F199" i="47"/>
  <c r="AK197" i="47"/>
  <c r="AK195" i="47"/>
  <c r="AK193" i="47"/>
  <c r="AK191" i="47"/>
  <c r="AK189" i="47"/>
  <c r="AK187" i="47"/>
  <c r="AK185" i="47"/>
  <c r="AK183" i="47"/>
  <c r="AK181" i="47"/>
  <c r="AK179" i="47"/>
  <c r="AK177" i="47"/>
  <c r="AK175" i="47"/>
  <c r="AK173" i="47"/>
  <c r="AH315" i="47"/>
  <c r="AK171" i="47"/>
  <c r="AK169" i="47"/>
  <c r="AP168" i="47"/>
  <c r="AL167" i="47"/>
  <c r="AP166" i="47"/>
  <c r="AO166" i="47"/>
  <c r="AK166" i="47"/>
  <c r="AL165" i="47"/>
  <c r="AO165" i="47" s="1"/>
  <c r="AK164" i="47"/>
  <c r="AL163" i="47"/>
  <c r="AM163" i="47" s="1"/>
  <c r="AP163" i="47" s="1"/>
  <c r="AL157" i="47"/>
  <c r="AO157" i="47" s="1"/>
  <c r="AL155" i="47"/>
  <c r="AO155" i="47" s="1"/>
  <c r="AL153" i="47"/>
  <c r="AO153" i="47" s="1"/>
  <c r="AK152" i="47"/>
  <c r="AL151" i="47"/>
  <c r="AK148" i="47"/>
  <c r="AL147" i="47"/>
  <c r="AO147" i="47" s="1"/>
  <c r="AK146" i="47"/>
  <c r="AK144" i="47"/>
  <c r="F283" i="47"/>
  <c r="AK142" i="47"/>
  <c r="AK136" i="47"/>
  <c r="F275" i="47"/>
  <c r="AK132" i="47"/>
  <c r="AK128" i="47"/>
  <c r="AL127" i="47"/>
  <c r="AK120" i="47"/>
  <c r="AK116" i="47"/>
  <c r="AL115" i="47"/>
  <c r="AO115" i="47" s="1"/>
  <c r="AK114" i="47"/>
  <c r="AL113" i="47" s="1"/>
  <c r="AK112" i="47"/>
  <c r="AL111" i="47"/>
  <c r="AO111" i="47" s="1"/>
  <c r="F79" i="47"/>
  <c r="AK78" i="47"/>
  <c r="F75" i="47"/>
  <c r="F73" i="47"/>
  <c r="AK68" i="47"/>
  <c r="AL67" i="47"/>
  <c r="AO67" i="47" s="1"/>
  <c r="AK66" i="47"/>
  <c r="AK56" i="47"/>
  <c r="AL55" i="47"/>
  <c r="AO55" i="47" s="1"/>
  <c r="AK54" i="47"/>
  <c r="AL53" i="47" s="1"/>
  <c r="AL51" i="47"/>
  <c r="AO51" i="47" s="1"/>
  <c r="AK43" i="47"/>
  <c r="AL42" i="47" s="1"/>
  <c r="AK41" i="47"/>
  <c r="AL40" i="47"/>
  <c r="AM40" i="47" s="1"/>
  <c r="AP40" i="47" s="1"/>
  <c r="AK39" i="47"/>
  <c r="I6" i="47"/>
  <c r="J6" i="47" s="1"/>
  <c r="K6" i="47" s="1"/>
  <c r="L6" i="47" s="1"/>
  <c r="M6" i="47" s="1"/>
  <c r="N6" i="47" s="1"/>
  <c r="O6" i="47" s="1"/>
  <c r="P6" i="47" s="1"/>
  <c r="Q6" i="47" s="1"/>
  <c r="R6" i="47" s="1"/>
  <c r="S6" i="47" s="1"/>
  <c r="T6" i="47" s="1"/>
  <c r="U6" i="47" s="1"/>
  <c r="V6" i="47" s="1"/>
  <c r="W6" i="47" s="1"/>
  <c r="X6" i="47" s="1"/>
  <c r="Y6" i="47" s="1"/>
  <c r="Z6" i="47" s="1"/>
  <c r="AA6" i="47" s="1"/>
  <c r="AB6" i="47" s="1"/>
  <c r="AC6" i="47" s="1"/>
  <c r="AD6" i="47" s="1"/>
  <c r="AE6" i="47" s="1"/>
  <c r="AF6" i="47" s="1"/>
  <c r="AG6" i="47" s="1"/>
  <c r="AH6" i="47" s="1"/>
  <c r="AI6" i="47" s="1"/>
  <c r="AJ6" i="47" s="1"/>
  <c r="AK6" i="47" s="1"/>
  <c r="H6" i="47"/>
  <c r="I3" i="47"/>
  <c r="AO297" i="47" l="1"/>
  <c r="AM153" i="47"/>
  <c r="AP153" i="47" s="1"/>
  <c r="I306" i="47"/>
  <c r="M315" i="47"/>
  <c r="G315" i="47"/>
  <c r="G316" i="47" s="1"/>
  <c r="H315" i="47"/>
  <c r="AL227" i="47"/>
  <c r="AO227" i="47" s="1"/>
  <c r="AM165" i="47"/>
  <c r="AP165" i="47" s="1"/>
  <c r="AL307" i="47"/>
  <c r="AO307" i="47" s="1"/>
  <c r="AK216" i="47"/>
  <c r="AK286" i="47"/>
  <c r="AK282" i="47"/>
  <c r="AK200" i="47"/>
  <c r="AK204" i="47"/>
  <c r="AL203" i="47" s="1"/>
  <c r="AO203" i="47" s="1"/>
  <c r="AK254" i="47"/>
  <c r="AL253" i="47" s="1"/>
  <c r="AM253" i="47" s="1"/>
  <c r="AP253" i="47" s="1"/>
  <c r="AO163" i="47"/>
  <c r="AM155" i="47"/>
  <c r="AP155" i="47" s="1"/>
  <c r="AM55" i="47"/>
  <c r="AP55" i="47" s="1"/>
  <c r="AL303" i="47"/>
  <c r="AM303" i="47" s="1"/>
  <c r="AP303" i="47" s="1"/>
  <c r="AL201" i="47"/>
  <c r="AO201" i="47" s="1"/>
  <c r="AL305" i="47"/>
  <c r="AO305" i="47" s="1"/>
  <c r="AK288" i="47"/>
  <c r="AK248" i="47"/>
  <c r="AM67" i="47"/>
  <c r="AP67" i="47" s="1"/>
  <c r="AM111" i="47"/>
  <c r="AP111" i="47" s="1"/>
  <c r="M313" i="45"/>
  <c r="N313" i="45"/>
  <c r="AM115" i="47"/>
  <c r="AP115" i="47" s="1"/>
  <c r="AL287" i="47"/>
  <c r="AM287" i="47" s="1"/>
  <c r="AP287" i="47" s="1"/>
  <c r="AL247" i="47"/>
  <c r="AM247" i="47" s="1"/>
  <c r="AP247" i="47" s="1"/>
  <c r="AM53" i="47"/>
  <c r="AP53" i="47" s="1"/>
  <c r="AO53" i="47"/>
  <c r="AK117" i="47"/>
  <c r="AK118" i="47" s="1"/>
  <c r="AL117" i="47" s="1"/>
  <c r="AO113" i="47"/>
  <c r="AM113" i="47"/>
  <c r="AP113" i="47" s="1"/>
  <c r="AK121" i="47"/>
  <c r="AK261" i="47" s="1"/>
  <c r="AK123" i="47"/>
  <c r="AK124" i="47" s="1"/>
  <c r="AK104" i="47"/>
  <c r="AL103" i="47" s="1"/>
  <c r="AO42" i="47"/>
  <c r="AM42" i="47"/>
  <c r="AP42" i="47" s="1"/>
  <c r="AK35" i="47"/>
  <c r="AK125" i="47"/>
  <c r="AK265" i="47" s="1"/>
  <c r="AO40" i="47"/>
  <c r="AM51" i="47"/>
  <c r="AP51" i="47" s="1"/>
  <c r="AM157" i="47"/>
  <c r="AP157" i="47" s="1"/>
  <c r="AO127" i="47"/>
  <c r="AM127" i="47"/>
  <c r="AP127" i="47" s="1"/>
  <c r="AM151" i="47"/>
  <c r="AP151" i="47" s="1"/>
  <c r="AO151" i="47"/>
  <c r="AM167" i="47"/>
  <c r="AP167" i="47" s="1"/>
  <c r="AO167" i="47"/>
  <c r="AK168" i="47"/>
  <c r="AK202" i="47"/>
  <c r="AM147" i="47"/>
  <c r="AP147" i="47" s="1"/>
  <c r="AK272" i="47"/>
  <c r="AL215" i="47"/>
  <c r="AL225" i="47"/>
  <c r="AK256" i="47"/>
  <c r="AL255" i="47"/>
  <c r="AK260" i="47"/>
  <c r="AO295" i="47"/>
  <c r="AM295" i="47"/>
  <c r="AP295" i="47" s="1"/>
  <c r="AK252" i="47"/>
  <c r="AL251" i="47"/>
  <c r="AL267" i="47"/>
  <c r="AK276" i="47"/>
  <c r="AK284" i="47"/>
  <c r="AO303" i="47"/>
  <c r="AK292" i="47"/>
  <c r="AL291" i="47"/>
  <c r="G308" i="47"/>
  <c r="I304" i="47"/>
  <c r="J304" i="47" s="1"/>
  <c r="K304" i="47" s="1"/>
  <c r="L304" i="47" s="1"/>
  <c r="M304" i="47" s="1"/>
  <c r="N304" i="47" s="1"/>
  <c r="O304" i="47" s="1"/>
  <c r="P304" i="47" s="1"/>
  <c r="Q304" i="47" s="1"/>
  <c r="R304" i="47" s="1"/>
  <c r="S304" i="47" s="1"/>
  <c r="T304" i="47" s="1"/>
  <c r="U304" i="47" s="1"/>
  <c r="V304" i="47" s="1"/>
  <c r="W304" i="47" s="1"/>
  <c r="X304" i="47" s="1"/>
  <c r="Y304" i="47" s="1"/>
  <c r="Z304" i="47" s="1"/>
  <c r="AA304" i="47" s="1"/>
  <c r="AB304" i="47" s="1"/>
  <c r="AC304" i="47" s="1"/>
  <c r="AD304" i="47" s="1"/>
  <c r="AE304" i="47" s="1"/>
  <c r="AF304" i="47" s="1"/>
  <c r="AG304" i="47" s="1"/>
  <c r="AH304" i="47" s="1"/>
  <c r="AI304" i="47" s="1"/>
  <c r="AJ304" i="47" s="1"/>
  <c r="AK304" i="47" s="1"/>
  <c r="J306" i="47"/>
  <c r="K306" i="47" s="1"/>
  <c r="L306" i="47" s="1"/>
  <c r="M306" i="47" s="1"/>
  <c r="N306" i="47" s="1"/>
  <c r="O306" i="47" s="1"/>
  <c r="P306" i="47" s="1"/>
  <c r="Q306" i="47" s="1"/>
  <c r="R306" i="47" s="1"/>
  <c r="S306" i="47" s="1"/>
  <c r="T306" i="47" s="1"/>
  <c r="U306" i="47" s="1"/>
  <c r="V306" i="47" s="1"/>
  <c r="W306" i="47" s="1"/>
  <c r="X306" i="47" s="1"/>
  <c r="Y306" i="47" s="1"/>
  <c r="Z306" i="47" s="1"/>
  <c r="AA306" i="47" s="1"/>
  <c r="AB306" i="47" s="1"/>
  <c r="AC306" i="47" s="1"/>
  <c r="AD306" i="47" s="1"/>
  <c r="AE306" i="47" s="1"/>
  <c r="AF306" i="47" s="1"/>
  <c r="AG306" i="47" s="1"/>
  <c r="AH306" i="47" s="1"/>
  <c r="AI306" i="47" s="1"/>
  <c r="AJ306" i="47" s="1"/>
  <c r="AK306" i="47" s="1"/>
  <c r="H314" i="47"/>
  <c r="AM227" i="47" l="1"/>
  <c r="AP227" i="47" s="1"/>
  <c r="AM307" i="47"/>
  <c r="AP307" i="47" s="1"/>
  <c r="AK290" i="47"/>
  <c r="AL289" i="47" s="1"/>
  <c r="AO289" i="47" s="1"/>
  <c r="AM201" i="47"/>
  <c r="AP201" i="47" s="1"/>
  <c r="AO253" i="47"/>
  <c r="AK270" i="47"/>
  <c r="AK280" i="47"/>
  <c r="AM305" i="47"/>
  <c r="AP305" i="47" s="1"/>
  <c r="AM203" i="47"/>
  <c r="AP203" i="47" s="1"/>
  <c r="AK278" i="47"/>
  <c r="AK192" i="47"/>
  <c r="AK266" i="47"/>
  <c r="AK244" i="47"/>
  <c r="AK140" i="47"/>
  <c r="Q313" i="45"/>
  <c r="AK150" i="47"/>
  <c r="AL149" i="47" s="1"/>
  <c r="AO149" i="47" s="1"/>
  <c r="AK138" i="47"/>
  <c r="AO287" i="47"/>
  <c r="AK198" i="47"/>
  <c r="AL197" i="47" s="1"/>
  <c r="AM197" i="47" s="1"/>
  <c r="AP197" i="47" s="1"/>
  <c r="AK208" i="47"/>
  <c r="AL207" i="47" s="1"/>
  <c r="AM207" i="47" s="1"/>
  <c r="AP207" i="47" s="1"/>
  <c r="AO247" i="47"/>
  <c r="AL265" i="47"/>
  <c r="AM265" i="47" s="1"/>
  <c r="AP265" i="47" s="1"/>
  <c r="AK126" i="47"/>
  <c r="AK262" i="47"/>
  <c r="AK130" i="47"/>
  <c r="AK31" i="47"/>
  <c r="AK33" i="47"/>
  <c r="AK108" i="47"/>
  <c r="AL107" i="47" s="1"/>
  <c r="AK47" i="47"/>
  <c r="AL46" i="47" s="1"/>
  <c r="AM46" i="47" s="1"/>
  <c r="AP46" i="47" s="1"/>
  <c r="AL109" i="47"/>
  <c r="AM109" i="47" s="1"/>
  <c r="AP109" i="47" s="1"/>
  <c r="I314" i="47"/>
  <c r="AO267" i="47"/>
  <c r="AM267" i="47"/>
  <c r="AP267" i="47" s="1"/>
  <c r="AL228" i="47"/>
  <c r="AO228" i="47" s="1"/>
  <c r="AO291" i="47"/>
  <c r="AM291" i="47"/>
  <c r="AP291" i="47" s="1"/>
  <c r="AK268" i="47"/>
  <c r="AO251" i="47"/>
  <c r="AM251" i="47"/>
  <c r="AP251" i="47" s="1"/>
  <c r="AM215" i="47"/>
  <c r="AP215" i="47" s="1"/>
  <c r="AO215" i="47"/>
  <c r="H316" i="47"/>
  <c r="AO255" i="47"/>
  <c r="AM255" i="47"/>
  <c r="AP255" i="47" s="1"/>
  <c r="AM103" i="47"/>
  <c r="AP103" i="47" s="1"/>
  <c r="AO103" i="47"/>
  <c r="AK263" i="47"/>
  <c r="AL263" i="47" s="1"/>
  <c r="AL123" i="47"/>
  <c r="H308" i="47"/>
  <c r="I308" i="47" s="1"/>
  <c r="J308" i="47" s="1"/>
  <c r="K308" i="47" s="1"/>
  <c r="L308" i="47" s="1"/>
  <c r="M308" i="47" s="1"/>
  <c r="N308" i="47" s="1"/>
  <c r="O308" i="47" s="1"/>
  <c r="P308" i="47" s="1"/>
  <c r="Q308" i="47" s="1"/>
  <c r="R308" i="47" s="1"/>
  <c r="S308" i="47" s="1"/>
  <c r="T308" i="47" s="1"/>
  <c r="U308" i="47" s="1"/>
  <c r="V308" i="47" s="1"/>
  <c r="W308" i="47" s="1"/>
  <c r="X308" i="47" s="1"/>
  <c r="Y308" i="47" s="1"/>
  <c r="Z308" i="47" s="1"/>
  <c r="AA308" i="47" s="1"/>
  <c r="AB308" i="47" s="1"/>
  <c r="AC308" i="47" s="1"/>
  <c r="AD308" i="47" s="1"/>
  <c r="AE308" i="47" s="1"/>
  <c r="AF308" i="47" s="1"/>
  <c r="AG308" i="47" s="1"/>
  <c r="AH308" i="47" s="1"/>
  <c r="AI308" i="47" s="1"/>
  <c r="AJ308" i="47" s="1"/>
  <c r="AK308" i="47" s="1"/>
  <c r="AM225" i="47"/>
  <c r="AP225" i="47" s="1"/>
  <c r="AO225" i="47"/>
  <c r="AL168" i="47"/>
  <c r="AO168" i="47" s="1"/>
  <c r="AK37" i="47"/>
  <c r="AL36" i="47" s="1"/>
  <c r="AL205" i="47"/>
  <c r="AL44" i="47"/>
  <c r="AM117" i="47"/>
  <c r="AP117" i="47" s="1"/>
  <c r="AO117" i="47"/>
  <c r="AL195" i="47"/>
  <c r="AL34" i="47"/>
  <c r="AK122" i="47"/>
  <c r="AK45" i="47"/>
  <c r="AK313" i="47"/>
  <c r="AK257" i="47"/>
  <c r="AK188" i="47" l="1"/>
  <c r="AO207" i="47"/>
  <c r="AK19" i="47"/>
  <c r="AK180" i="47"/>
  <c r="AK27" i="47"/>
  <c r="U313" i="45"/>
  <c r="T313" i="45"/>
  <c r="K313" i="45"/>
  <c r="O313" i="45"/>
  <c r="AM289" i="47"/>
  <c r="AP289" i="47" s="1"/>
  <c r="AO197" i="47"/>
  <c r="AK220" i="47"/>
  <c r="AK11" i="47"/>
  <c r="AO265" i="47"/>
  <c r="AK264" i="47"/>
  <c r="AK315" i="47"/>
  <c r="AM149" i="47"/>
  <c r="AP149" i="47" s="1"/>
  <c r="AO46" i="47"/>
  <c r="AO107" i="47"/>
  <c r="AM107" i="47"/>
  <c r="AP107" i="47" s="1"/>
  <c r="I316" i="47"/>
  <c r="AK60" i="47"/>
  <c r="AK250" i="47"/>
  <c r="AL249" i="47" s="1"/>
  <c r="AM249" i="47" s="1"/>
  <c r="AP249" i="47" s="1"/>
  <c r="AO109" i="47"/>
  <c r="J314" i="47"/>
  <c r="AK184" i="47"/>
  <c r="AO195" i="47"/>
  <c r="AM195" i="47"/>
  <c r="AP195" i="47" s="1"/>
  <c r="AO123" i="47"/>
  <c r="AM123" i="47"/>
  <c r="AP123" i="47" s="1"/>
  <c r="AK194" i="47"/>
  <c r="AO34" i="47"/>
  <c r="AM34" i="47"/>
  <c r="AM44" i="47"/>
  <c r="AP44" i="47" s="1"/>
  <c r="AO44" i="47"/>
  <c r="AM205" i="47"/>
  <c r="AP205" i="47" s="1"/>
  <c r="AO205" i="47"/>
  <c r="AO36" i="47"/>
  <c r="AM36" i="47"/>
  <c r="AP36" i="47" s="1"/>
  <c r="AK21" i="47"/>
  <c r="AK196" i="47"/>
  <c r="AL308" i="47"/>
  <c r="AO308" i="47" s="1"/>
  <c r="AO263" i="47"/>
  <c r="AM263" i="47"/>
  <c r="AP263" i="47" s="1"/>
  <c r="AK206" i="47"/>
  <c r="AK258" i="47"/>
  <c r="AL257" i="47" s="1"/>
  <c r="AL268" i="47"/>
  <c r="AO268" i="47" s="1"/>
  <c r="F127" i="46"/>
  <c r="F267" i="46" s="1"/>
  <c r="F113" i="46"/>
  <c r="F253" i="46" s="1"/>
  <c r="D339" i="46"/>
  <c r="AL326" i="46"/>
  <c r="AK323" i="46"/>
  <c r="S321" i="46"/>
  <c r="A317" i="46"/>
  <c r="AN313" i="46"/>
  <c r="AH313" i="46"/>
  <c r="AA313" i="46"/>
  <c r="M313" i="46"/>
  <c r="H313" i="46"/>
  <c r="H312" i="46"/>
  <c r="I312" i="46" s="1"/>
  <c r="J312" i="46" s="1"/>
  <c r="K312" i="46" s="1"/>
  <c r="L312" i="46" s="1"/>
  <c r="M312" i="46" s="1"/>
  <c r="N312" i="46" s="1"/>
  <c r="O312" i="46" s="1"/>
  <c r="P312" i="46" s="1"/>
  <c r="Q312" i="46" s="1"/>
  <c r="R312" i="46" s="1"/>
  <c r="S312" i="46" s="1"/>
  <c r="T312" i="46" s="1"/>
  <c r="U312" i="46" s="1"/>
  <c r="V312" i="46" s="1"/>
  <c r="W312" i="46" s="1"/>
  <c r="X312" i="46" s="1"/>
  <c r="Y312" i="46" s="1"/>
  <c r="Z312" i="46" s="1"/>
  <c r="AA312" i="46" s="1"/>
  <c r="AB312" i="46" s="1"/>
  <c r="AC312" i="46" s="1"/>
  <c r="AD312" i="46" s="1"/>
  <c r="AE312" i="46" s="1"/>
  <c r="AF312" i="46" s="1"/>
  <c r="AG312" i="46" s="1"/>
  <c r="AH312" i="46" s="1"/>
  <c r="AI312" i="46" s="1"/>
  <c r="AJ312" i="46" s="1"/>
  <c r="AK312" i="46" s="1"/>
  <c r="AL311" i="46" s="1"/>
  <c r="G312" i="46"/>
  <c r="G310" i="46"/>
  <c r="H310" i="46" s="1"/>
  <c r="I310" i="46" s="1"/>
  <c r="J310" i="46" s="1"/>
  <c r="K310" i="46" s="1"/>
  <c r="L310" i="46" s="1"/>
  <c r="M310" i="46" s="1"/>
  <c r="N310" i="46" s="1"/>
  <c r="O310" i="46" s="1"/>
  <c r="P310" i="46" s="1"/>
  <c r="Q310" i="46" s="1"/>
  <c r="R310" i="46" s="1"/>
  <c r="S310" i="46" s="1"/>
  <c r="T310" i="46" s="1"/>
  <c r="U310" i="46" s="1"/>
  <c r="V310" i="46" s="1"/>
  <c r="W310" i="46" s="1"/>
  <c r="X310" i="46" s="1"/>
  <c r="Y310" i="46" s="1"/>
  <c r="Z310" i="46" s="1"/>
  <c r="AA310" i="46" s="1"/>
  <c r="AB310" i="46" s="1"/>
  <c r="AC310" i="46" s="1"/>
  <c r="AD310" i="46" s="1"/>
  <c r="AE310" i="46" s="1"/>
  <c r="AF310" i="46" s="1"/>
  <c r="AG310" i="46" s="1"/>
  <c r="AH310" i="46" s="1"/>
  <c r="AI310" i="46" s="1"/>
  <c r="AJ310" i="46" s="1"/>
  <c r="AK310" i="46" s="1"/>
  <c r="AL309" i="46"/>
  <c r="AP308" i="46"/>
  <c r="G308" i="46"/>
  <c r="AK307" i="46"/>
  <c r="AJ307" i="46"/>
  <c r="AI307" i="46"/>
  <c r="AH307" i="46"/>
  <c r="AG307" i="46"/>
  <c r="AF307" i="46"/>
  <c r="AE307" i="46"/>
  <c r="AD307" i="46"/>
  <c r="AC307" i="46"/>
  <c r="AB307" i="46"/>
  <c r="AA307" i="46"/>
  <c r="Z307" i="46"/>
  <c r="Y307" i="46"/>
  <c r="X307" i="46"/>
  <c r="W307" i="46"/>
  <c r="V307" i="46"/>
  <c r="U307" i="46"/>
  <c r="T307" i="46"/>
  <c r="S307" i="46"/>
  <c r="R307" i="46"/>
  <c r="Q307" i="46"/>
  <c r="P307" i="46"/>
  <c r="O307" i="46"/>
  <c r="N307" i="46"/>
  <c r="M307" i="46"/>
  <c r="L307" i="46"/>
  <c r="K307" i="46"/>
  <c r="J307" i="46"/>
  <c r="AL307" i="46" s="1"/>
  <c r="I307" i="46"/>
  <c r="H307" i="46"/>
  <c r="G307" i="46"/>
  <c r="F307" i="46"/>
  <c r="AP306" i="46"/>
  <c r="AO306" i="46"/>
  <c r="M306" i="46"/>
  <c r="N306" i="46" s="1"/>
  <c r="O306" i="46" s="1"/>
  <c r="P306" i="46" s="1"/>
  <c r="Q306" i="46" s="1"/>
  <c r="R306" i="46" s="1"/>
  <c r="S306" i="46" s="1"/>
  <c r="T306" i="46" s="1"/>
  <c r="U306" i="46" s="1"/>
  <c r="V306" i="46" s="1"/>
  <c r="W306" i="46" s="1"/>
  <c r="X306" i="46" s="1"/>
  <c r="Y306" i="46" s="1"/>
  <c r="Z306" i="46" s="1"/>
  <c r="AA306" i="46" s="1"/>
  <c r="AB306" i="46" s="1"/>
  <c r="AC306" i="46" s="1"/>
  <c r="AD306" i="46" s="1"/>
  <c r="AE306" i="46" s="1"/>
  <c r="AF306" i="46" s="1"/>
  <c r="AG306" i="46" s="1"/>
  <c r="AH306" i="46" s="1"/>
  <c r="AI306" i="46" s="1"/>
  <c r="AJ306" i="46" s="1"/>
  <c r="AK306" i="46" s="1"/>
  <c r="G306" i="46"/>
  <c r="H306" i="46" s="1"/>
  <c r="I306" i="46" s="1"/>
  <c r="J306" i="46" s="1"/>
  <c r="K306" i="46" s="1"/>
  <c r="L306" i="46" s="1"/>
  <c r="AK305" i="46"/>
  <c r="AJ305" i="46"/>
  <c r="AI305" i="46"/>
  <c r="AH305" i="46"/>
  <c r="AG305" i="46"/>
  <c r="AF305" i="46"/>
  <c r="AE305" i="46"/>
  <c r="AD305" i="46"/>
  <c r="AC305" i="46"/>
  <c r="AB305" i="46"/>
  <c r="AA305" i="46"/>
  <c r="Z305" i="46"/>
  <c r="Y305" i="46"/>
  <c r="X305" i="46"/>
  <c r="W305" i="46"/>
  <c r="V305" i="46"/>
  <c r="U305" i="46"/>
  <c r="T305" i="46"/>
  <c r="S305" i="46"/>
  <c r="R305" i="46"/>
  <c r="Q305" i="46"/>
  <c r="P305" i="46"/>
  <c r="O305" i="46"/>
  <c r="N305" i="46"/>
  <c r="M305" i="46"/>
  <c r="L305" i="46"/>
  <c r="K305" i="46"/>
  <c r="J305" i="46"/>
  <c r="I305" i="46"/>
  <c r="H305" i="46"/>
  <c r="G305" i="46"/>
  <c r="AL305" i="46" s="1"/>
  <c r="F305" i="46"/>
  <c r="AK303" i="46"/>
  <c r="AJ303" i="46"/>
  <c r="AI303" i="46"/>
  <c r="AH303" i="46"/>
  <c r="AG303" i="46"/>
  <c r="AF303" i="46"/>
  <c r="AE303" i="46"/>
  <c r="AD303" i="46"/>
  <c r="AC303" i="46"/>
  <c r="AB303" i="46"/>
  <c r="AA303" i="46"/>
  <c r="Z303" i="46"/>
  <c r="Y303" i="46"/>
  <c r="X303" i="46"/>
  <c r="W303" i="46"/>
  <c r="V303" i="46"/>
  <c r="U303" i="46"/>
  <c r="T303" i="46"/>
  <c r="S303" i="46"/>
  <c r="R303" i="46"/>
  <c r="Q303" i="46"/>
  <c r="P303" i="46"/>
  <c r="O303" i="46"/>
  <c r="N303" i="46"/>
  <c r="M303" i="46"/>
  <c r="L303" i="46"/>
  <c r="K303" i="46"/>
  <c r="J303" i="46"/>
  <c r="I303" i="46"/>
  <c r="H303" i="46"/>
  <c r="G303" i="46"/>
  <c r="F303" i="46"/>
  <c r="Y302" i="46"/>
  <c r="Z302" i="46" s="1"/>
  <c r="AA302" i="46" s="1"/>
  <c r="AB302" i="46" s="1"/>
  <c r="AC302" i="46" s="1"/>
  <c r="AD302" i="46" s="1"/>
  <c r="AE302" i="46" s="1"/>
  <c r="AF302" i="46" s="1"/>
  <c r="AG302" i="46" s="1"/>
  <c r="AH302" i="46" s="1"/>
  <c r="AI302" i="46" s="1"/>
  <c r="AJ302" i="46" s="1"/>
  <c r="R302" i="46"/>
  <c r="S302" i="46" s="1"/>
  <c r="T302" i="46" s="1"/>
  <c r="U302" i="46" s="1"/>
  <c r="V302" i="46" s="1"/>
  <c r="W302" i="46" s="1"/>
  <c r="X302" i="46" s="1"/>
  <c r="L302" i="46"/>
  <c r="M302" i="46" s="1"/>
  <c r="N302" i="46" s="1"/>
  <c r="O302" i="46" s="1"/>
  <c r="P302" i="46" s="1"/>
  <c r="Q302" i="46" s="1"/>
  <c r="H302" i="46"/>
  <c r="I302" i="46" s="1"/>
  <c r="J302" i="46" s="1"/>
  <c r="K302" i="46" s="1"/>
  <c r="G302" i="46"/>
  <c r="G301" i="46"/>
  <c r="V300" i="46"/>
  <c r="W300" i="46" s="1"/>
  <c r="X300" i="46" s="1"/>
  <c r="Y300" i="46" s="1"/>
  <c r="Z300" i="46" s="1"/>
  <c r="AA300" i="46" s="1"/>
  <c r="AB300" i="46" s="1"/>
  <c r="AC300" i="46" s="1"/>
  <c r="AD300" i="46" s="1"/>
  <c r="AE300" i="46" s="1"/>
  <c r="AF300" i="46" s="1"/>
  <c r="AG300" i="46" s="1"/>
  <c r="AH300" i="46" s="1"/>
  <c r="AI300" i="46" s="1"/>
  <c r="AJ300" i="46" s="1"/>
  <c r="P300" i="46"/>
  <c r="Q300" i="46" s="1"/>
  <c r="R300" i="46" s="1"/>
  <c r="S300" i="46" s="1"/>
  <c r="T300" i="46" s="1"/>
  <c r="U300" i="46" s="1"/>
  <c r="K300" i="46"/>
  <c r="L300" i="46" s="1"/>
  <c r="M300" i="46" s="1"/>
  <c r="N300" i="46" s="1"/>
  <c r="O300" i="46" s="1"/>
  <c r="H300" i="46"/>
  <c r="I300" i="46" s="1"/>
  <c r="J300" i="46" s="1"/>
  <c r="G300" i="46"/>
  <c r="T298" i="46"/>
  <c r="U298" i="46" s="1"/>
  <c r="V298" i="46" s="1"/>
  <c r="W298" i="46" s="1"/>
  <c r="X298" i="46" s="1"/>
  <c r="Y298" i="46" s="1"/>
  <c r="Z298" i="46" s="1"/>
  <c r="AA298" i="46" s="1"/>
  <c r="AB298" i="46" s="1"/>
  <c r="AC298" i="46" s="1"/>
  <c r="AD298" i="46" s="1"/>
  <c r="AE298" i="46" s="1"/>
  <c r="AF298" i="46" s="1"/>
  <c r="AG298" i="46" s="1"/>
  <c r="AH298" i="46" s="1"/>
  <c r="AI298" i="46" s="1"/>
  <c r="AJ298" i="46" s="1"/>
  <c r="N298" i="46"/>
  <c r="O298" i="46" s="1"/>
  <c r="P298" i="46" s="1"/>
  <c r="Q298" i="46" s="1"/>
  <c r="R298" i="46" s="1"/>
  <c r="S298" i="46" s="1"/>
  <c r="I298" i="46"/>
  <c r="J298" i="46" s="1"/>
  <c r="K298" i="46" s="1"/>
  <c r="L298" i="46" s="1"/>
  <c r="M298" i="46" s="1"/>
  <c r="H298" i="46"/>
  <c r="G298" i="46"/>
  <c r="AO297" i="46"/>
  <c r="AM297" i="46"/>
  <c r="AP297" i="46" s="1"/>
  <c r="AL297" i="46"/>
  <c r="AI296" i="46"/>
  <c r="AJ296" i="46" s="1"/>
  <c r="N296" i="46"/>
  <c r="O296" i="46" s="1"/>
  <c r="P296" i="46" s="1"/>
  <c r="Q296" i="46" s="1"/>
  <c r="R296" i="46" s="1"/>
  <c r="S296" i="46" s="1"/>
  <c r="T296" i="46" s="1"/>
  <c r="U296" i="46" s="1"/>
  <c r="V296" i="46" s="1"/>
  <c r="W296" i="46" s="1"/>
  <c r="X296" i="46" s="1"/>
  <c r="Y296" i="46" s="1"/>
  <c r="Z296" i="46" s="1"/>
  <c r="AA296" i="46" s="1"/>
  <c r="AB296" i="46" s="1"/>
  <c r="AC296" i="46" s="1"/>
  <c r="AD296" i="46" s="1"/>
  <c r="AE296" i="46" s="1"/>
  <c r="AF296" i="46" s="1"/>
  <c r="AG296" i="46" s="1"/>
  <c r="AH296" i="46" s="1"/>
  <c r="H296" i="46"/>
  <c r="I296" i="46" s="1"/>
  <c r="J296" i="46" s="1"/>
  <c r="K296" i="46" s="1"/>
  <c r="L296" i="46" s="1"/>
  <c r="M296" i="46" s="1"/>
  <c r="G296" i="46"/>
  <c r="AL295" i="46"/>
  <c r="AF294" i="46"/>
  <c r="AG294" i="46" s="1"/>
  <c r="AH294" i="46" s="1"/>
  <c r="AI294" i="46" s="1"/>
  <c r="AJ294" i="46" s="1"/>
  <c r="J294" i="46"/>
  <c r="K294" i="46" s="1"/>
  <c r="L294" i="46" s="1"/>
  <c r="M294" i="46" s="1"/>
  <c r="N294" i="46" s="1"/>
  <c r="O294" i="46" s="1"/>
  <c r="P294" i="46" s="1"/>
  <c r="Q294" i="46" s="1"/>
  <c r="R294" i="46" s="1"/>
  <c r="S294" i="46" s="1"/>
  <c r="T294" i="46" s="1"/>
  <c r="U294" i="46" s="1"/>
  <c r="V294" i="46" s="1"/>
  <c r="W294" i="46" s="1"/>
  <c r="X294" i="46" s="1"/>
  <c r="Y294" i="46" s="1"/>
  <c r="Z294" i="46" s="1"/>
  <c r="AA294" i="46" s="1"/>
  <c r="AB294" i="46" s="1"/>
  <c r="AC294" i="46" s="1"/>
  <c r="AD294" i="46" s="1"/>
  <c r="AE294" i="46" s="1"/>
  <c r="H294" i="46"/>
  <c r="I294" i="46" s="1"/>
  <c r="G294" i="46"/>
  <c r="AP293" i="46"/>
  <c r="AO293" i="46"/>
  <c r="AM293" i="46"/>
  <c r="AL293" i="46"/>
  <c r="AK291" i="46"/>
  <c r="AJ291" i="46"/>
  <c r="AI291" i="46"/>
  <c r="AH291" i="46"/>
  <c r="AG291" i="46"/>
  <c r="AF291" i="46"/>
  <c r="AE291" i="46"/>
  <c r="AD291" i="46"/>
  <c r="AC291" i="46"/>
  <c r="AB291" i="46"/>
  <c r="AA291" i="46"/>
  <c r="Z291" i="46"/>
  <c r="Y291" i="46"/>
  <c r="X291" i="46"/>
  <c r="W291" i="46"/>
  <c r="V291" i="46"/>
  <c r="U291" i="46"/>
  <c r="T291" i="46"/>
  <c r="S291" i="46"/>
  <c r="R291" i="46"/>
  <c r="Q291" i="46"/>
  <c r="P291" i="46"/>
  <c r="O291" i="46"/>
  <c r="N291" i="46"/>
  <c r="M291" i="46"/>
  <c r="L291" i="46"/>
  <c r="K291" i="46"/>
  <c r="J291" i="46"/>
  <c r="I291" i="46"/>
  <c r="H291" i="46"/>
  <c r="G291" i="46"/>
  <c r="AK289" i="46"/>
  <c r="AJ289" i="46"/>
  <c r="AI289" i="46"/>
  <c r="AH289" i="46"/>
  <c r="AG289" i="46"/>
  <c r="AF289" i="46"/>
  <c r="AE289" i="46"/>
  <c r="AD289" i="46"/>
  <c r="AC289" i="46"/>
  <c r="AB289" i="46"/>
  <c r="AA289" i="46"/>
  <c r="Z289" i="46"/>
  <c r="Y289" i="46"/>
  <c r="X289" i="46"/>
  <c r="T289" i="46"/>
  <c r="S289" i="46"/>
  <c r="R289" i="46"/>
  <c r="Q289" i="46"/>
  <c r="P289" i="46"/>
  <c r="O289" i="46"/>
  <c r="N289" i="46"/>
  <c r="M289" i="46"/>
  <c r="L289" i="46"/>
  <c r="K289" i="46"/>
  <c r="J289" i="46"/>
  <c r="I289" i="46"/>
  <c r="H289" i="46"/>
  <c r="G289" i="46"/>
  <c r="G290" i="46" s="1"/>
  <c r="H290" i="46" s="1"/>
  <c r="I290" i="46" s="1"/>
  <c r="J290" i="46" s="1"/>
  <c r="K290" i="46" s="1"/>
  <c r="L290" i="46" s="1"/>
  <c r="M290" i="46" s="1"/>
  <c r="N290" i="46" s="1"/>
  <c r="O290" i="46" s="1"/>
  <c r="P290" i="46" s="1"/>
  <c r="Q290" i="46" s="1"/>
  <c r="AK287" i="46"/>
  <c r="AJ287" i="46"/>
  <c r="AI287" i="46"/>
  <c r="AH287" i="46"/>
  <c r="AG287" i="46"/>
  <c r="AF287" i="46"/>
  <c r="AE287" i="46"/>
  <c r="AD287" i="46"/>
  <c r="AC287" i="46"/>
  <c r="AB287" i="46"/>
  <c r="AA287" i="46"/>
  <c r="Z287" i="46"/>
  <c r="Y287" i="46"/>
  <c r="X287" i="46"/>
  <c r="W287" i="46"/>
  <c r="V287" i="46"/>
  <c r="U287" i="46"/>
  <c r="T287" i="46"/>
  <c r="S287" i="46"/>
  <c r="R287" i="46"/>
  <c r="Q287" i="46"/>
  <c r="P287" i="46"/>
  <c r="O287" i="46"/>
  <c r="N287" i="46"/>
  <c r="M287" i="46"/>
  <c r="L287" i="46"/>
  <c r="K287" i="46"/>
  <c r="J287" i="46"/>
  <c r="I287" i="46"/>
  <c r="H287" i="46"/>
  <c r="G287" i="46"/>
  <c r="G288" i="46" s="1"/>
  <c r="AK285" i="46"/>
  <c r="AJ285" i="46"/>
  <c r="AI285" i="46"/>
  <c r="AH285" i="46"/>
  <c r="AG285" i="46"/>
  <c r="AF285" i="46"/>
  <c r="AE285" i="46"/>
  <c r="AD285" i="46"/>
  <c r="AC285" i="46"/>
  <c r="AB285" i="46"/>
  <c r="AA285" i="46"/>
  <c r="Z285" i="46"/>
  <c r="Y285" i="46"/>
  <c r="X285" i="46"/>
  <c r="U285" i="46"/>
  <c r="T285" i="46"/>
  <c r="S285" i="46"/>
  <c r="R285" i="46"/>
  <c r="Q285" i="46"/>
  <c r="P285" i="46"/>
  <c r="O285" i="46"/>
  <c r="N285" i="46"/>
  <c r="M285" i="46"/>
  <c r="L285" i="46"/>
  <c r="K285" i="46"/>
  <c r="J285" i="46"/>
  <c r="I285" i="46"/>
  <c r="H285" i="46"/>
  <c r="G285" i="46"/>
  <c r="G286" i="46" s="1"/>
  <c r="H286" i="46" s="1"/>
  <c r="I286" i="46" s="1"/>
  <c r="AK283" i="46"/>
  <c r="AJ283" i="46"/>
  <c r="AI283" i="46"/>
  <c r="AH283" i="46"/>
  <c r="AG283" i="46"/>
  <c r="AF283" i="46"/>
  <c r="AE283" i="46"/>
  <c r="AD283" i="46"/>
  <c r="AC283" i="46"/>
  <c r="AB283" i="46"/>
  <c r="AA283" i="46"/>
  <c r="Z283" i="46"/>
  <c r="Y283" i="46"/>
  <c r="X283" i="46"/>
  <c r="V283" i="46"/>
  <c r="U283" i="46"/>
  <c r="T283" i="46"/>
  <c r="S283" i="46"/>
  <c r="R283" i="46"/>
  <c r="Q283" i="46"/>
  <c r="P283" i="46"/>
  <c r="O283" i="46"/>
  <c r="N283" i="46"/>
  <c r="M283" i="46"/>
  <c r="L283" i="46"/>
  <c r="K283" i="46"/>
  <c r="J283" i="46"/>
  <c r="I283" i="46"/>
  <c r="H283" i="46"/>
  <c r="G283" i="46"/>
  <c r="G284" i="46" s="1"/>
  <c r="AK281" i="46"/>
  <c r="AJ281" i="46"/>
  <c r="AI281" i="46"/>
  <c r="AH281" i="46"/>
  <c r="AG281" i="46"/>
  <c r="AF281" i="46"/>
  <c r="AE281" i="46"/>
  <c r="AD281" i="46"/>
  <c r="AC281" i="46"/>
  <c r="AB281" i="46"/>
  <c r="AA281" i="46"/>
  <c r="Z281" i="46"/>
  <c r="Y281" i="46"/>
  <c r="X281" i="46"/>
  <c r="W281" i="46"/>
  <c r="V281" i="46"/>
  <c r="U281" i="46"/>
  <c r="T281" i="46"/>
  <c r="S281" i="46"/>
  <c r="R281" i="46"/>
  <c r="Q281" i="46"/>
  <c r="P281" i="46"/>
  <c r="O281" i="46"/>
  <c r="N281" i="46"/>
  <c r="M281" i="46"/>
  <c r="L281" i="46"/>
  <c r="K281" i="46"/>
  <c r="J281" i="46"/>
  <c r="I281" i="46"/>
  <c r="H281" i="46"/>
  <c r="G281" i="46"/>
  <c r="G282" i="46" s="1"/>
  <c r="H282" i="46" s="1"/>
  <c r="I282" i="46" s="1"/>
  <c r="J282" i="46" s="1"/>
  <c r="K282" i="46" s="1"/>
  <c r="L282" i="46" s="1"/>
  <c r="M282" i="46" s="1"/>
  <c r="N282" i="46" s="1"/>
  <c r="O282" i="46" s="1"/>
  <c r="P282" i="46" s="1"/>
  <c r="Q282" i="46" s="1"/>
  <c r="R282" i="46" s="1"/>
  <c r="S282" i="46" s="1"/>
  <c r="T282" i="46" s="1"/>
  <c r="U282" i="46" s="1"/>
  <c r="V282" i="46" s="1"/>
  <c r="W282" i="46" s="1"/>
  <c r="X282" i="46" s="1"/>
  <c r="Y282" i="46" s="1"/>
  <c r="Z282" i="46" s="1"/>
  <c r="AA282" i="46" s="1"/>
  <c r="AB282" i="46" s="1"/>
  <c r="AC282" i="46" s="1"/>
  <c r="AD282" i="46" s="1"/>
  <c r="AE282" i="46" s="1"/>
  <c r="AF282" i="46" s="1"/>
  <c r="AG282" i="46" s="1"/>
  <c r="AH282" i="46" s="1"/>
  <c r="AI282" i="46" s="1"/>
  <c r="AJ282" i="46" s="1"/>
  <c r="AK282" i="46" s="1"/>
  <c r="AK279" i="46"/>
  <c r="AJ279" i="46"/>
  <c r="AI279" i="46"/>
  <c r="AH279" i="46"/>
  <c r="AG279" i="46"/>
  <c r="AF279" i="46"/>
  <c r="AE279" i="46"/>
  <c r="AD279" i="46"/>
  <c r="AC279" i="46"/>
  <c r="AB279" i="46"/>
  <c r="AA279" i="46"/>
  <c r="Z279" i="46"/>
  <c r="Y279" i="46"/>
  <c r="X279" i="46"/>
  <c r="T279" i="46"/>
  <c r="S279" i="46"/>
  <c r="R279" i="46"/>
  <c r="Q279" i="46"/>
  <c r="P279" i="46"/>
  <c r="O279" i="46"/>
  <c r="N279" i="46"/>
  <c r="M279" i="46"/>
  <c r="L279" i="46"/>
  <c r="K279" i="46"/>
  <c r="J279" i="46"/>
  <c r="I279" i="46"/>
  <c r="H279" i="46"/>
  <c r="G279" i="46"/>
  <c r="G280" i="46" s="1"/>
  <c r="AK277" i="46"/>
  <c r="AJ277" i="46"/>
  <c r="AI277" i="46"/>
  <c r="AH277" i="46"/>
  <c r="AG277" i="46"/>
  <c r="AF277" i="46"/>
  <c r="AE277" i="46"/>
  <c r="AD277" i="46"/>
  <c r="AC277" i="46"/>
  <c r="AB277" i="46"/>
  <c r="AA277" i="46"/>
  <c r="Z277" i="46"/>
  <c r="Y277" i="46"/>
  <c r="X277" i="46"/>
  <c r="W277" i="46"/>
  <c r="T277" i="46"/>
  <c r="S277" i="46"/>
  <c r="R277" i="46"/>
  <c r="Q277" i="46"/>
  <c r="P277" i="46"/>
  <c r="O277" i="46"/>
  <c r="N277" i="46"/>
  <c r="M277" i="46"/>
  <c r="L277" i="46"/>
  <c r="K277" i="46"/>
  <c r="J277" i="46"/>
  <c r="I277" i="46"/>
  <c r="H277" i="46"/>
  <c r="G277" i="46"/>
  <c r="G278" i="46" s="1"/>
  <c r="AK275" i="46"/>
  <c r="AJ275" i="46"/>
  <c r="AI275" i="46"/>
  <c r="AH275" i="46"/>
  <c r="AG275" i="46"/>
  <c r="AF275" i="46"/>
  <c r="AE275" i="46"/>
  <c r="AD275" i="46"/>
  <c r="AC275" i="46"/>
  <c r="AB275" i="46"/>
  <c r="AA275" i="46"/>
  <c r="Z275" i="46"/>
  <c r="Y275" i="46"/>
  <c r="X275" i="46"/>
  <c r="W275" i="46"/>
  <c r="U275" i="46"/>
  <c r="T275" i="46"/>
  <c r="S275" i="46"/>
  <c r="R275" i="46"/>
  <c r="Q275" i="46"/>
  <c r="P275" i="46"/>
  <c r="O275" i="46"/>
  <c r="N275" i="46"/>
  <c r="M275" i="46"/>
  <c r="L275" i="46"/>
  <c r="K275" i="46"/>
  <c r="J275" i="46"/>
  <c r="I275" i="46"/>
  <c r="H275" i="46"/>
  <c r="G275" i="46"/>
  <c r="G276" i="46" s="1"/>
  <c r="H276" i="46" s="1"/>
  <c r="I276" i="46" s="1"/>
  <c r="J276" i="46" s="1"/>
  <c r="K276" i="46" s="1"/>
  <c r="L276" i="46" s="1"/>
  <c r="M276" i="46" s="1"/>
  <c r="N276" i="46" s="1"/>
  <c r="O276" i="46" s="1"/>
  <c r="P276" i="46" s="1"/>
  <c r="Q276" i="46" s="1"/>
  <c r="R276" i="46" s="1"/>
  <c r="AK273" i="46"/>
  <c r="AJ273" i="46"/>
  <c r="AI273" i="46"/>
  <c r="AH273" i="46"/>
  <c r="AG273" i="46"/>
  <c r="AF273" i="46"/>
  <c r="AE273" i="46"/>
  <c r="AD273" i="46"/>
  <c r="AC273" i="46"/>
  <c r="AB273" i="46"/>
  <c r="AA273" i="46"/>
  <c r="Z273" i="46"/>
  <c r="Y273" i="46"/>
  <c r="X273" i="46"/>
  <c r="U273" i="46"/>
  <c r="T273" i="46"/>
  <c r="Q273" i="46"/>
  <c r="P273" i="46"/>
  <c r="O273" i="46"/>
  <c r="N273" i="46"/>
  <c r="M273" i="46"/>
  <c r="L273" i="46"/>
  <c r="K273" i="46"/>
  <c r="J273" i="46"/>
  <c r="I273" i="46"/>
  <c r="H273" i="46"/>
  <c r="G273" i="46"/>
  <c r="G274" i="46" s="1"/>
  <c r="H274" i="46" s="1"/>
  <c r="AK271" i="46"/>
  <c r="AJ271" i="46"/>
  <c r="AI271" i="46"/>
  <c r="AH271" i="46"/>
  <c r="AG271" i="46"/>
  <c r="AF271" i="46"/>
  <c r="AE271" i="46"/>
  <c r="AD271" i="46"/>
  <c r="AC271" i="46"/>
  <c r="AB271" i="46"/>
  <c r="AA271" i="46"/>
  <c r="Z271" i="46"/>
  <c r="Y271" i="46"/>
  <c r="X271" i="46"/>
  <c r="W271" i="46"/>
  <c r="U271" i="46"/>
  <c r="T271" i="46"/>
  <c r="S271" i="46"/>
  <c r="R271" i="46"/>
  <c r="Q271" i="46"/>
  <c r="P271" i="46"/>
  <c r="O271" i="46"/>
  <c r="N271" i="46"/>
  <c r="M271" i="46"/>
  <c r="L271" i="46"/>
  <c r="K271" i="46"/>
  <c r="J271" i="46"/>
  <c r="I271" i="46"/>
  <c r="H271" i="46"/>
  <c r="G271" i="46"/>
  <c r="G272" i="46" s="1"/>
  <c r="AK269" i="46"/>
  <c r="AI269" i="46"/>
  <c r="AH269" i="46"/>
  <c r="AG269" i="46"/>
  <c r="AF269" i="46"/>
  <c r="AE269" i="46"/>
  <c r="AD269" i="46"/>
  <c r="AC269" i="46"/>
  <c r="AB269" i="46"/>
  <c r="AA269" i="46"/>
  <c r="Z269" i="46"/>
  <c r="Y269" i="46"/>
  <c r="X269" i="46"/>
  <c r="W269" i="46"/>
  <c r="V269" i="46"/>
  <c r="U269" i="46"/>
  <c r="T269" i="46"/>
  <c r="S269" i="46"/>
  <c r="R269" i="46"/>
  <c r="Q269" i="46"/>
  <c r="P269" i="46"/>
  <c r="O269" i="46"/>
  <c r="N269" i="46"/>
  <c r="M269" i="46"/>
  <c r="L269" i="46"/>
  <c r="K269" i="46"/>
  <c r="J269" i="46"/>
  <c r="I269" i="46"/>
  <c r="H269" i="46"/>
  <c r="G269" i="46"/>
  <c r="G270" i="46" s="1"/>
  <c r="AP268" i="46"/>
  <c r="AK267" i="46"/>
  <c r="AJ267" i="46"/>
  <c r="AI267" i="46"/>
  <c r="AH267" i="46"/>
  <c r="AG267" i="46"/>
  <c r="AF267" i="46"/>
  <c r="AE267" i="46"/>
  <c r="AD267" i="46"/>
  <c r="AC267" i="46"/>
  <c r="AB267" i="46"/>
  <c r="AA267" i="46"/>
  <c r="Z267" i="46"/>
  <c r="Y267" i="46"/>
  <c r="X267" i="46"/>
  <c r="W267" i="46"/>
  <c r="V267" i="46"/>
  <c r="U267" i="46"/>
  <c r="T267" i="46"/>
  <c r="S267" i="46"/>
  <c r="R267" i="46"/>
  <c r="Q267" i="46"/>
  <c r="P267" i="46"/>
  <c r="O267" i="46"/>
  <c r="N267" i="46"/>
  <c r="M267" i="46"/>
  <c r="L267" i="46"/>
  <c r="K267" i="46"/>
  <c r="J267" i="46"/>
  <c r="I267" i="46"/>
  <c r="H267" i="46"/>
  <c r="G267" i="46"/>
  <c r="AP266" i="46"/>
  <c r="AO266" i="46"/>
  <c r="G266" i="46"/>
  <c r="AJ265" i="46"/>
  <c r="AI265" i="46"/>
  <c r="AH265" i="46"/>
  <c r="AG265" i="46"/>
  <c r="AF265" i="46"/>
  <c r="AE265" i="46"/>
  <c r="AD265" i="46"/>
  <c r="AC265" i="46"/>
  <c r="AB265" i="46"/>
  <c r="AA265" i="46"/>
  <c r="Z265" i="46"/>
  <c r="Y265" i="46"/>
  <c r="X265" i="46"/>
  <c r="W265" i="46"/>
  <c r="V265" i="46"/>
  <c r="U265" i="46"/>
  <c r="T265" i="46"/>
  <c r="S265" i="46"/>
  <c r="R265" i="46"/>
  <c r="Q265" i="46"/>
  <c r="P265" i="46"/>
  <c r="O265" i="46"/>
  <c r="N265" i="46"/>
  <c r="M265" i="46"/>
  <c r="L265" i="46"/>
  <c r="K265" i="46"/>
  <c r="J265" i="46"/>
  <c r="I265" i="46"/>
  <c r="H265" i="46"/>
  <c r="G265" i="46"/>
  <c r="AJ263" i="46"/>
  <c r="AI263" i="46"/>
  <c r="AH263" i="46"/>
  <c r="AG263" i="46"/>
  <c r="AF263" i="46"/>
  <c r="AE263" i="46"/>
  <c r="AD263" i="46"/>
  <c r="AC263" i="46"/>
  <c r="AB263" i="46"/>
  <c r="AA263" i="46"/>
  <c r="Z263" i="46"/>
  <c r="Y263" i="46"/>
  <c r="X263" i="46"/>
  <c r="W263" i="46"/>
  <c r="V263" i="46"/>
  <c r="U263" i="46"/>
  <c r="T263" i="46"/>
  <c r="S263" i="46"/>
  <c r="R263" i="46"/>
  <c r="Q263" i="46"/>
  <c r="P263" i="46"/>
  <c r="O263" i="46"/>
  <c r="N263" i="46"/>
  <c r="M263" i="46"/>
  <c r="L263" i="46"/>
  <c r="K263" i="46"/>
  <c r="J263" i="46"/>
  <c r="I263" i="46"/>
  <c r="H263" i="46"/>
  <c r="G263" i="46"/>
  <c r="AJ261" i="46"/>
  <c r="AI261" i="46"/>
  <c r="AH261" i="46"/>
  <c r="AG261" i="46"/>
  <c r="AF261" i="46"/>
  <c r="AE261" i="46"/>
  <c r="AD261" i="46"/>
  <c r="AC261" i="46"/>
  <c r="AB261" i="46"/>
  <c r="AA261" i="46"/>
  <c r="Z261" i="46"/>
  <c r="Y261" i="46"/>
  <c r="X261" i="46"/>
  <c r="W261" i="46"/>
  <c r="V261" i="46"/>
  <c r="U261" i="46"/>
  <c r="T261" i="46"/>
  <c r="S261" i="46"/>
  <c r="R261" i="46"/>
  <c r="Q261" i="46"/>
  <c r="P261" i="46"/>
  <c r="O261" i="46"/>
  <c r="N261" i="46"/>
  <c r="M261" i="46"/>
  <c r="L261" i="46"/>
  <c r="K261" i="46"/>
  <c r="J261" i="46"/>
  <c r="I261" i="46"/>
  <c r="H261" i="46"/>
  <c r="G261" i="46"/>
  <c r="G262" i="46" s="1"/>
  <c r="H262" i="46" s="1"/>
  <c r="AK259" i="46"/>
  <c r="AJ259" i="46"/>
  <c r="AI259" i="46"/>
  <c r="AH259" i="46"/>
  <c r="AG259" i="46"/>
  <c r="AF259" i="46"/>
  <c r="AE259" i="46"/>
  <c r="AD259" i="46"/>
  <c r="AC259" i="46"/>
  <c r="AB259" i="46"/>
  <c r="AA259" i="46"/>
  <c r="Z259" i="46"/>
  <c r="Y259" i="46"/>
  <c r="X259" i="46"/>
  <c r="W259" i="46"/>
  <c r="V259" i="46"/>
  <c r="U259" i="46"/>
  <c r="T259" i="46"/>
  <c r="S259" i="46"/>
  <c r="R259" i="46"/>
  <c r="Q259" i="46"/>
  <c r="P259" i="46"/>
  <c r="O259" i="46"/>
  <c r="N259" i="46"/>
  <c r="M259" i="46"/>
  <c r="L259" i="46"/>
  <c r="K259" i="46"/>
  <c r="J259" i="46"/>
  <c r="I259" i="46"/>
  <c r="H259" i="46"/>
  <c r="G259" i="46"/>
  <c r="G260" i="46" s="1"/>
  <c r="AJ257" i="46"/>
  <c r="AI257" i="46"/>
  <c r="AH257" i="46"/>
  <c r="AG257" i="46"/>
  <c r="AF257" i="46"/>
  <c r="AE257" i="46"/>
  <c r="AD257" i="46"/>
  <c r="AC257" i="46"/>
  <c r="AB257" i="46"/>
  <c r="AA257" i="46"/>
  <c r="Z257" i="46"/>
  <c r="Y257" i="46"/>
  <c r="X257" i="46"/>
  <c r="W257" i="46"/>
  <c r="V257" i="46"/>
  <c r="U257" i="46"/>
  <c r="T257" i="46"/>
  <c r="S257" i="46"/>
  <c r="R257" i="46"/>
  <c r="Q257" i="46"/>
  <c r="P257" i="46"/>
  <c r="O257" i="46"/>
  <c r="N257" i="46"/>
  <c r="M257" i="46"/>
  <c r="L257" i="46"/>
  <c r="K257" i="46"/>
  <c r="J257" i="46"/>
  <c r="I257" i="46"/>
  <c r="H257" i="46"/>
  <c r="G257" i="46"/>
  <c r="G258" i="46" s="1"/>
  <c r="H258" i="46" s="1"/>
  <c r="AK255" i="46"/>
  <c r="AJ255" i="46"/>
  <c r="AI255" i="46"/>
  <c r="AH255" i="46"/>
  <c r="AG255" i="46"/>
  <c r="AF255" i="46"/>
  <c r="AE255" i="46"/>
  <c r="AD255" i="46"/>
  <c r="AC255" i="46"/>
  <c r="AB255" i="46"/>
  <c r="AA255" i="46"/>
  <c r="Z255" i="46"/>
  <c r="Y255" i="46"/>
  <c r="X255" i="46"/>
  <c r="W255" i="46"/>
  <c r="V255" i="46"/>
  <c r="U255" i="46"/>
  <c r="T255" i="46"/>
  <c r="S255" i="46"/>
  <c r="R255" i="46"/>
  <c r="Q255" i="46"/>
  <c r="P255" i="46"/>
  <c r="O255" i="46"/>
  <c r="N255" i="46"/>
  <c r="M255" i="46"/>
  <c r="L255" i="46"/>
  <c r="K255" i="46"/>
  <c r="J255" i="46"/>
  <c r="I255" i="46"/>
  <c r="H255" i="46"/>
  <c r="G255" i="46"/>
  <c r="AK253" i="46"/>
  <c r="AJ253" i="46"/>
  <c r="AI253" i="46"/>
  <c r="AH253" i="46"/>
  <c r="AG253" i="46"/>
  <c r="AF253" i="46"/>
  <c r="AE253" i="46"/>
  <c r="AD253" i="46"/>
  <c r="AC253" i="46"/>
  <c r="AB253" i="46"/>
  <c r="AA253" i="46"/>
  <c r="Z253" i="46"/>
  <c r="Y253" i="46"/>
  <c r="X253" i="46"/>
  <c r="W253" i="46"/>
  <c r="V253" i="46"/>
  <c r="U253" i="46"/>
  <c r="T253" i="46"/>
  <c r="S253" i="46"/>
  <c r="R253" i="46"/>
  <c r="Q253" i="46"/>
  <c r="P253" i="46"/>
  <c r="O253" i="46"/>
  <c r="N253" i="46"/>
  <c r="M253" i="46"/>
  <c r="L253" i="46"/>
  <c r="K253" i="46"/>
  <c r="J253" i="46"/>
  <c r="I253" i="46"/>
  <c r="H253" i="46"/>
  <c r="G253" i="46"/>
  <c r="G254" i="46" s="1"/>
  <c r="H254" i="46" s="1"/>
  <c r="AK251" i="46"/>
  <c r="AJ251" i="46"/>
  <c r="AI251" i="46"/>
  <c r="AH251" i="46"/>
  <c r="AG251" i="46"/>
  <c r="AF251" i="46"/>
  <c r="AE251" i="46"/>
  <c r="AD251" i="46"/>
  <c r="AC251" i="46"/>
  <c r="AB251" i="46"/>
  <c r="AA251" i="46"/>
  <c r="Z251" i="46"/>
  <c r="Y251" i="46"/>
  <c r="X251" i="46"/>
  <c r="W251" i="46"/>
  <c r="V251" i="46"/>
  <c r="U251" i="46"/>
  <c r="T251" i="46"/>
  <c r="S251" i="46"/>
  <c r="R251" i="46"/>
  <c r="Q251" i="46"/>
  <c r="P251" i="46"/>
  <c r="O251" i="46"/>
  <c r="N251" i="46"/>
  <c r="M251" i="46"/>
  <c r="L251" i="46"/>
  <c r="K251" i="46"/>
  <c r="J251" i="46"/>
  <c r="I251" i="46"/>
  <c r="H251" i="46"/>
  <c r="G251" i="46"/>
  <c r="AK249" i="46"/>
  <c r="AJ249" i="46"/>
  <c r="AI249" i="46"/>
  <c r="AH249" i="46"/>
  <c r="AG249" i="46"/>
  <c r="AF249" i="46"/>
  <c r="AE249" i="46"/>
  <c r="AD249" i="46"/>
  <c r="AC249" i="46"/>
  <c r="AB249" i="46"/>
  <c r="AA249" i="46"/>
  <c r="Z249" i="46"/>
  <c r="Y249" i="46"/>
  <c r="X249" i="46"/>
  <c r="W249" i="46"/>
  <c r="V249" i="46"/>
  <c r="U249" i="46"/>
  <c r="T249" i="46"/>
  <c r="S249" i="46"/>
  <c r="R249" i="46"/>
  <c r="Q249" i="46"/>
  <c r="P249" i="46"/>
  <c r="O249" i="46"/>
  <c r="N249" i="46"/>
  <c r="M249" i="46"/>
  <c r="L249" i="46"/>
  <c r="H249" i="46"/>
  <c r="G249" i="46"/>
  <c r="G250" i="46" s="1"/>
  <c r="AK247" i="46"/>
  <c r="AJ247" i="46"/>
  <c r="AI247" i="46"/>
  <c r="AH247" i="46"/>
  <c r="AG247" i="46"/>
  <c r="AF247" i="46"/>
  <c r="AE247" i="46"/>
  <c r="AD247" i="46"/>
  <c r="AC247" i="46"/>
  <c r="AB247" i="46"/>
  <c r="AA247" i="46"/>
  <c r="Z247" i="46"/>
  <c r="Y247" i="46"/>
  <c r="X247" i="46"/>
  <c r="W247" i="46"/>
  <c r="V247" i="46"/>
  <c r="U247" i="46"/>
  <c r="T247" i="46"/>
  <c r="S247" i="46"/>
  <c r="R247" i="46"/>
  <c r="Q247" i="46"/>
  <c r="P247" i="46"/>
  <c r="O247" i="46"/>
  <c r="N247" i="46"/>
  <c r="M247" i="46"/>
  <c r="L247" i="46"/>
  <c r="K247" i="46"/>
  <c r="J247" i="46"/>
  <c r="H247" i="46"/>
  <c r="G247" i="46"/>
  <c r="AK245" i="46"/>
  <c r="AJ245" i="46"/>
  <c r="AI245" i="46"/>
  <c r="AH245" i="46"/>
  <c r="AG245" i="46"/>
  <c r="AF245" i="46"/>
  <c r="AE245" i="46"/>
  <c r="AD245" i="46"/>
  <c r="AC245" i="46"/>
  <c r="AB245" i="46"/>
  <c r="AA245" i="46"/>
  <c r="Z245" i="46"/>
  <c r="Y245" i="46"/>
  <c r="X245" i="46"/>
  <c r="W245" i="46"/>
  <c r="V245" i="46"/>
  <c r="U245" i="46"/>
  <c r="T245" i="46"/>
  <c r="S245" i="46"/>
  <c r="R245" i="46"/>
  <c r="Q245" i="46"/>
  <c r="P245" i="46"/>
  <c r="O245" i="46"/>
  <c r="N245" i="46"/>
  <c r="M245" i="46"/>
  <c r="L245" i="46"/>
  <c r="H245" i="46"/>
  <c r="G245" i="46"/>
  <c r="G246" i="46" s="1"/>
  <c r="H246" i="46" s="1"/>
  <c r="AK243" i="46"/>
  <c r="AJ243" i="46"/>
  <c r="AI243" i="46"/>
  <c r="AH243" i="46"/>
  <c r="AG243" i="46"/>
  <c r="AF243" i="46"/>
  <c r="AE243" i="46"/>
  <c r="AD243" i="46"/>
  <c r="AC243" i="46"/>
  <c r="AB243" i="46"/>
  <c r="AA243" i="46"/>
  <c r="Z243" i="46"/>
  <c r="Y243" i="46"/>
  <c r="X243" i="46"/>
  <c r="W243" i="46"/>
  <c r="V243" i="46"/>
  <c r="U243" i="46"/>
  <c r="T243" i="46"/>
  <c r="S243" i="46"/>
  <c r="R243" i="46"/>
  <c r="Q243" i="46"/>
  <c r="P243" i="46"/>
  <c r="O243" i="46"/>
  <c r="N243" i="46"/>
  <c r="M243" i="46"/>
  <c r="L243" i="46"/>
  <c r="K243" i="46"/>
  <c r="J243" i="46"/>
  <c r="G243" i="46"/>
  <c r="G244" i="46" s="1"/>
  <c r="AK241" i="46"/>
  <c r="AJ241" i="46"/>
  <c r="AI241" i="46"/>
  <c r="AH241" i="46"/>
  <c r="AG241" i="46"/>
  <c r="AF241" i="46"/>
  <c r="AE241" i="46"/>
  <c r="AD241" i="46"/>
  <c r="AC241" i="46"/>
  <c r="AB241" i="46"/>
  <c r="AA241" i="46"/>
  <c r="Z241" i="46"/>
  <c r="Y241" i="46"/>
  <c r="X241" i="46"/>
  <c r="W241" i="46"/>
  <c r="V241" i="46"/>
  <c r="U241" i="46"/>
  <c r="T241" i="46"/>
  <c r="S241" i="46"/>
  <c r="R241" i="46"/>
  <c r="Q241" i="46"/>
  <c r="P241" i="46"/>
  <c r="O241" i="46"/>
  <c r="M241" i="46"/>
  <c r="L241" i="46"/>
  <c r="H241" i="46"/>
  <c r="G241" i="46"/>
  <c r="G242" i="46" s="1"/>
  <c r="H242" i="46" s="1"/>
  <c r="AK239" i="46"/>
  <c r="AJ239" i="46"/>
  <c r="AI239" i="46"/>
  <c r="AH239" i="46"/>
  <c r="AG239" i="46"/>
  <c r="AF239" i="46"/>
  <c r="AE239" i="46"/>
  <c r="AD239" i="46"/>
  <c r="AC239" i="46"/>
  <c r="AB239" i="46"/>
  <c r="AA239" i="46"/>
  <c r="Z239" i="46"/>
  <c r="Y239" i="46"/>
  <c r="X239" i="46"/>
  <c r="W239" i="46"/>
  <c r="V239" i="46"/>
  <c r="U239" i="46"/>
  <c r="T239" i="46"/>
  <c r="S239" i="46"/>
  <c r="R239" i="46"/>
  <c r="Q239" i="46"/>
  <c r="P239" i="46"/>
  <c r="M239" i="46"/>
  <c r="I239" i="46"/>
  <c r="H239" i="46"/>
  <c r="G239" i="46"/>
  <c r="G240" i="46" s="1"/>
  <c r="AK237" i="46"/>
  <c r="AJ237" i="46"/>
  <c r="AI237" i="46"/>
  <c r="AH237" i="46"/>
  <c r="AG237" i="46"/>
  <c r="AF237" i="46"/>
  <c r="AE237" i="46"/>
  <c r="AD237" i="46"/>
  <c r="AC237" i="46"/>
  <c r="AB237" i="46"/>
  <c r="AA237" i="46"/>
  <c r="Z237" i="46"/>
  <c r="Y237" i="46"/>
  <c r="X237" i="46"/>
  <c r="W237" i="46"/>
  <c r="V237" i="46"/>
  <c r="U237" i="46"/>
  <c r="T237" i="46"/>
  <c r="S237" i="46"/>
  <c r="M237" i="46"/>
  <c r="L237" i="46"/>
  <c r="H237" i="46"/>
  <c r="G237" i="46"/>
  <c r="G238" i="46" s="1"/>
  <c r="H238" i="46" s="1"/>
  <c r="AK235" i="46"/>
  <c r="AJ235" i="46"/>
  <c r="AI235" i="46"/>
  <c r="AH235" i="46"/>
  <c r="AG235" i="46"/>
  <c r="AF235" i="46"/>
  <c r="AE235" i="46"/>
  <c r="AD235" i="46"/>
  <c r="AC235" i="46"/>
  <c r="AB235" i="46"/>
  <c r="AA235" i="46"/>
  <c r="Z235" i="46"/>
  <c r="Y235" i="46"/>
  <c r="X235" i="46"/>
  <c r="W235" i="46"/>
  <c r="V235" i="46"/>
  <c r="U235" i="46"/>
  <c r="T235" i="46"/>
  <c r="S235" i="46"/>
  <c r="M235" i="46"/>
  <c r="AJ233" i="46"/>
  <c r="AI233" i="46"/>
  <c r="AH233" i="46"/>
  <c r="AG233" i="46"/>
  <c r="AF233" i="46"/>
  <c r="AE233" i="46"/>
  <c r="AD233" i="46"/>
  <c r="AC233" i="46"/>
  <c r="AB233" i="46"/>
  <c r="AA233" i="46"/>
  <c r="Z233" i="46"/>
  <c r="Y233" i="46"/>
  <c r="X233" i="46"/>
  <c r="W233" i="46"/>
  <c r="V233" i="46"/>
  <c r="U233" i="46"/>
  <c r="T233" i="46"/>
  <c r="S233" i="46"/>
  <c r="R233" i="46"/>
  <c r="Q233" i="46"/>
  <c r="P233" i="46"/>
  <c r="O233" i="46"/>
  <c r="N233" i="46"/>
  <c r="M233" i="46"/>
  <c r="L233" i="46"/>
  <c r="K233" i="46"/>
  <c r="J233" i="46"/>
  <c r="I233" i="46"/>
  <c r="H233" i="46"/>
  <c r="G233" i="46"/>
  <c r="G234" i="46" s="1"/>
  <c r="G232" i="46"/>
  <c r="AJ231" i="46"/>
  <c r="AI231" i="46"/>
  <c r="AH231" i="46"/>
  <c r="AG231" i="46"/>
  <c r="AF231" i="46"/>
  <c r="AE231" i="46"/>
  <c r="AD231" i="46"/>
  <c r="AC231" i="46"/>
  <c r="AB231" i="46"/>
  <c r="AA231" i="46"/>
  <c r="Z231" i="46"/>
  <c r="Y231" i="46"/>
  <c r="X231" i="46"/>
  <c r="W231" i="46"/>
  <c r="V231" i="46"/>
  <c r="U231" i="46"/>
  <c r="T231" i="46"/>
  <c r="S231" i="46"/>
  <c r="R231" i="46"/>
  <c r="Q231" i="46"/>
  <c r="P231" i="46"/>
  <c r="O231" i="46"/>
  <c r="N231" i="46"/>
  <c r="M231" i="46"/>
  <c r="L231" i="46"/>
  <c r="K231" i="46"/>
  <c r="J231" i="46"/>
  <c r="I231" i="46"/>
  <c r="H231" i="46"/>
  <c r="G231" i="46"/>
  <c r="H230" i="46"/>
  <c r="I230" i="46" s="1"/>
  <c r="J230" i="46" s="1"/>
  <c r="K230" i="46" s="1"/>
  <c r="L230" i="46" s="1"/>
  <c r="M230" i="46" s="1"/>
  <c r="N230" i="46" s="1"/>
  <c r="O230" i="46" s="1"/>
  <c r="P230" i="46" s="1"/>
  <c r="Q230" i="46" s="1"/>
  <c r="R230" i="46" s="1"/>
  <c r="S230" i="46" s="1"/>
  <c r="T230" i="46" s="1"/>
  <c r="U230" i="46" s="1"/>
  <c r="V230" i="46" s="1"/>
  <c r="W230" i="46" s="1"/>
  <c r="X230" i="46" s="1"/>
  <c r="Y230" i="46" s="1"/>
  <c r="Z230" i="46" s="1"/>
  <c r="AA230" i="46" s="1"/>
  <c r="AB230" i="46" s="1"/>
  <c r="AC230" i="46" s="1"/>
  <c r="AD230" i="46" s="1"/>
  <c r="AE230" i="46" s="1"/>
  <c r="AF230" i="46" s="1"/>
  <c r="AG230" i="46" s="1"/>
  <c r="AP228" i="46"/>
  <c r="F227" i="46"/>
  <c r="G227" i="46" s="1"/>
  <c r="AP226" i="46"/>
  <c r="AO226" i="46"/>
  <c r="G225" i="46"/>
  <c r="F225" i="46"/>
  <c r="AK223" i="46"/>
  <c r="AJ223" i="46"/>
  <c r="AI223" i="46"/>
  <c r="AH223" i="46"/>
  <c r="AG223" i="46"/>
  <c r="AF223" i="46"/>
  <c r="AE223" i="46"/>
  <c r="AD223" i="46"/>
  <c r="AC223" i="46"/>
  <c r="AB223" i="46"/>
  <c r="AA223" i="46"/>
  <c r="Z223" i="46"/>
  <c r="Y223" i="46"/>
  <c r="X223" i="46"/>
  <c r="W223" i="46"/>
  <c r="U223" i="46"/>
  <c r="T223" i="46"/>
  <c r="R223" i="46"/>
  <c r="Q223" i="46"/>
  <c r="P223" i="46"/>
  <c r="O223" i="46"/>
  <c r="N223" i="46"/>
  <c r="M223" i="46"/>
  <c r="L223" i="46"/>
  <c r="K223" i="46"/>
  <c r="J223" i="46"/>
  <c r="I223" i="46"/>
  <c r="H223" i="46"/>
  <c r="G223" i="46"/>
  <c r="AK221" i="46"/>
  <c r="AJ221" i="46"/>
  <c r="AI221" i="46"/>
  <c r="AH221" i="46"/>
  <c r="AG221" i="46"/>
  <c r="AF221" i="46"/>
  <c r="AE221" i="46"/>
  <c r="AD221" i="46"/>
  <c r="AC221" i="46"/>
  <c r="AB221" i="46"/>
  <c r="AA221" i="46"/>
  <c r="Z221" i="46"/>
  <c r="Y221" i="46"/>
  <c r="X221" i="46"/>
  <c r="W221" i="46"/>
  <c r="T221" i="46"/>
  <c r="N221" i="46"/>
  <c r="M221" i="46"/>
  <c r="L221" i="46"/>
  <c r="K221" i="46"/>
  <c r="J221" i="46"/>
  <c r="I221" i="46"/>
  <c r="H221" i="46"/>
  <c r="G221" i="46"/>
  <c r="G222" i="46" s="1"/>
  <c r="AK219" i="46"/>
  <c r="AJ219" i="46"/>
  <c r="AI219" i="46"/>
  <c r="AH219" i="46"/>
  <c r="AG219" i="46"/>
  <c r="AF219" i="46"/>
  <c r="AE219" i="46"/>
  <c r="AD219" i="46"/>
  <c r="AC219" i="46"/>
  <c r="AB219" i="46"/>
  <c r="AA219" i="46"/>
  <c r="Z219" i="46"/>
  <c r="Y219" i="46"/>
  <c r="X219" i="46"/>
  <c r="W219" i="46"/>
  <c r="T219" i="46"/>
  <c r="P219" i="46"/>
  <c r="O219" i="46"/>
  <c r="N219" i="46"/>
  <c r="M219" i="46"/>
  <c r="L219" i="46"/>
  <c r="K219" i="46"/>
  <c r="J219" i="46"/>
  <c r="I219" i="46"/>
  <c r="H219" i="46"/>
  <c r="G219" i="46"/>
  <c r="G220" i="46" s="1"/>
  <c r="AK217" i="46"/>
  <c r="AJ217" i="46"/>
  <c r="AI217" i="46"/>
  <c r="AH217" i="46"/>
  <c r="AG217" i="46"/>
  <c r="AF217" i="46"/>
  <c r="AE217" i="46"/>
  <c r="AD217" i="46"/>
  <c r="AC217" i="46"/>
  <c r="AB217" i="46"/>
  <c r="AA217" i="46"/>
  <c r="Z217" i="46"/>
  <c r="Y217" i="46"/>
  <c r="X217" i="46"/>
  <c r="W217" i="46"/>
  <c r="V217" i="46"/>
  <c r="T217" i="46"/>
  <c r="M217" i="46"/>
  <c r="L217" i="46"/>
  <c r="K217" i="46"/>
  <c r="J217" i="46"/>
  <c r="I217" i="46"/>
  <c r="H217" i="46"/>
  <c r="G217" i="46"/>
  <c r="G218" i="46" s="1"/>
  <c r="AK215" i="46"/>
  <c r="AJ215" i="46"/>
  <c r="AI215" i="46"/>
  <c r="AH215" i="46"/>
  <c r="AG215" i="46"/>
  <c r="AF215" i="46"/>
  <c r="AE215" i="46"/>
  <c r="AD215" i="46"/>
  <c r="AC215" i="46"/>
  <c r="AB215" i="46"/>
  <c r="AA215" i="46"/>
  <c r="Z215" i="46"/>
  <c r="Y215" i="46"/>
  <c r="X215" i="46"/>
  <c r="W215" i="46"/>
  <c r="V215" i="46"/>
  <c r="U215" i="46"/>
  <c r="T215" i="46"/>
  <c r="S215" i="46"/>
  <c r="R215" i="46"/>
  <c r="Q215" i="46"/>
  <c r="P215" i="46"/>
  <c r="O215" i="46"/>
  <c r="N215" i="46"/>
  <c r="M215" i="46"/>
  <c r="L215" i="46"/>
  <c r="K215" i="46"/>
  <c r="J215" i="46"/>
  <c r="I215" i="46"/>
  <c r="H215" i="46"/>
  <c r="G215" i="46"/>
  <c r="F215" i="46"/>
  <c r="F213" i="46"/>
  <c r="AJ211" i="46"/>
  <c r="AI211" i="46"/>
  <c r="AH211" i="46"/>
  <c r="AG211" i="46"/>
  <c r="AF211" i="46"/>
  <c r="AE211" i="46"/>
  <c r="AD211" i="46"/>
  <c r="AC211" i="46"/>
  <c r="AB211" i="46"/>
  <c r="AA211" i="46"/>
  <c r="Z211" i="46"/>
  <c r="Y211" i="46"/>
  <c r="X211" i="46"/>
  <c r="W211" i="46"/>
  <c r="V211" i="46"/>
  <c r="U211" i="46"/>
  <c r="T211" i="46"/>
  <c r="S211" i="46"/>
  <c r="R211" i="46"/>
  <c r="Q211" i="46"/>
  <c r="F211" i="46"/>
  <c r="AK209" i="46"/>
  <c r="AJ209" i="46"/>
  <c r="AI209" i="46"/>
  <c r="AH209" i="46"/>
  <c r="AG209" i="46"/>
  <c r="AF209" i="46"/>
  <c r="AE209" i="46"/>
  <c r="AD209" i="46"/>
  <c r="AC209" i="46"/>
  <c r="AB209" i="46"/>
  <c r="AA209" i="46"/>
  <c r="Z209" i="46"/>
  <c r="Y209" i="46"/>
  <c r="X209" i="46"/>
  <c r="W209" i="46"/>
  <c r="V209" i="46"/>
  <c r="U209" i="46"/>
  <c r="T209" i="46"/>
  <c r="S209" i="46"/>
  <c r="Q209" i="46"/>
  <c r="P209" i="46"/>
  <c r="O209" i="46"/>
  <c r="N209" i="46"/>
  <c r="M209" i="46"/>
  <c r="L209" i="46"/>
  <c r="K209" i="46"/>
  <c r="J209" i="46"/>
  <c r="I209" i="46"/>
  <c r="H209" i="46"/>
  <c r="G209" i="46"/>
  <c r="G210" i="46" s="1"/>
  <c r="H210" i="46" s="1"/>
  <c r="I210" i="46" s="1"/>
  <c r="J210" i="46" s="1"/>
  <c r="K210" i="46" s="1"/>
  <c r="L210" i="46" s="1"/>
  <c r="M210" i="46" s="1"/>
  <c r="AK207" i="46"/>
  <c r="AJ207" i="46"/>
  <c r="AI207" i="46"/>
  <c r="AH207" i="46"/>
  <c r="AG207" i="46"/>
  <c r="AF207" i="46"/>
  <c r="AE207" i="46"/>
  <c r="AD207" i="46"/>
  <c r="AC207" i="46"/>
  <c r="AB207" i="46"/>
  <c r="AA207" i="46"/>
  <c r="Z207" i="46"/>
  <c r="Y207" i="46"/>
  <c r="X207" i="46"/>
  <c r="W207" i="46"/>
  <c r="V207" i="46"/>
  <c r="U207" i="46"/>
  <c r="T207" i="46"/>
  <c r="S207" i="46"/>
  <c r="Q207" i="46"/>
  <c r="P207" i="46"/>
  <c r="O207" i="46"/>
  <c r="N207" i="46"/>
  <c r="M207" i="46"/>
  <c r="L207" i="46"/>
  <c r="K207" i="46"/>
  <c r="J207" i="46"/>
  <c r="I207" i="46"/>
  <c r="H207" i="46"/>
  <c r="G207" i="46"/>
  <c r="G208" i="46" s="1"/>
  <c r="H208" i="46" s="1"/>
  <c r="I208" i="46" s="1"/>
  <c r="J208" i="46" s="1"/>
  <c r="K208" i="46" s="1"/>
  <c r="L208" i="46" s="1"/>
  <c r="M208" i="46" s="1"/>
  <c r="G206" i="46"/>
  <c r="H206" i="46" s="1"/>
  <c r="AK205" i="46"/>
  <c r="AJ205" i="46"/>
  <c r="AI205" i="46"/>
  <c r="AH205" i="46"/>
  <c r="AG205" i="46"/>
  <c r="AF205" i="46"/>
  <c r="AE205" i="46"/>
  <c r="AD205" i="46"/>
  <c r="AC205" i="46"/>
  <c r="AB205" i="46"/>
  <c r="AA205" i="46"/>
  <c r="Z205" i="46"/>
  <c r="Y205" i="46"/>
  <c r="X205" i="46"/>
  <c r="W205" i="46"/>
  <c r="V205" i="46"/>
  <c r="U205" i="46"/>
  <c r="T205" i="46"/>
  <c r="S205" i="46"/>
  <c r="Q205" i="46"/>
  <c r="P205" i="46"/>
  <c r="O205" i="46"/>
  <c r="M205" i="46"/>
  <c r="L205" i="46"/>
  <c r="K205" i="46"/>
  <c r="J205" i="46"/>
  <c r="I205" i="46"/>
  <c r="H205" i="46"/>
  <c r="G205" i="46"/>
  <c r="AK203" i="46"/>
  <c r="AJ203" i="46"/>
  <c r="AI203" i="46"/>
  <c r="AH203" i="46"/>
  <c r="AG203" i="46"/>
  <c r="AF203" i="46"/>
  <c r="AE203" i="46"/>
  <c r="AD203" i="46"/>
  <c r="AC203" i="46"/>
  <c r="AB203" i="46"/>
  <c r="AA203" i="46"/>
  <c r="Z203" i="46"/>
  <c r="Y203" i="46"/>
  <c r="X203" i="46"/>
  <c r="W203" i="46"/>
  <c r="V203" i="46"/>
  <c r="U203" i="46"/>
  <c r="T203" i="46"/>
  <c r="S203" i="46"/>
  <c r="R203" i="46"/>
  <c r="Q203" i="46"/>
  <c r="P203" i="46"/>
  <c r="O203" i="46"/>
  <c r="N203" i="46"/>
  <c r="M203" i="46"/>
  <c r="L203" i="46"/>
  <c r="K203" i="46"/>
  <c r="J203" i="46"/>
  <c r="I203" i="46"/>
  <c r="H203" i="46"/>
  <c r="G203" i="46"/>
  <c r="G204" i="46" s="1"/>
  <c r="H204" i="46" s="1"/>
  <c r="I204" i="46" s="1"/>
  <c r="J204" i="46" s="1"/>
  <c r="K204" i="46" s="1"/>
  <c r="L204" i="46" s="1"/>
  <c r="M204" i="46" s="1"/>
  <c r="N204" i="46" s="1"/>
  <c r="O204" i="46" s="1"/>
  <c r="P204" i="46" s="1"/>
  <c r="Q204" i="46" s="1"/>
  <c r="R204" i="46" s="1"/>
  <c r="S204" i="46" s="1"/>
  <c r="T204" i="46" s="1"/>
  <c r="U204" i="46" s="1"/>
  <c r="V204" i="46" s="1"/>
  <c r="W204" i="46" s="1"/>
  <c r="X204" i="46" s="1"/>
  <c r="Y204" i="46" s="1"/>
  <c r="Z204" i="46" s="1"/>
  <c r="AA204" i="46" s="1"/>
  <c r="AB204" i="46" s="1"/>
  <c r="AC204" i="46" s="1"/>
  <c r="AD204" i="46" s="1"/>
  <c r="AE204" i="46" s="1"/>
  <c r="AF204" i="46" s="1"/>
  <c r="AG204" i="46" s="1"/>
  <c r="AH204" i="46" s="1"/>
  <c r="AI204" i="46" s="1"/>
  <c r="AJ204" i="46" s="1"/>
  <c r="AK204" i="46" s="1"/>
  <c r="AL203" i="46" s="1"/>
  <c r="F203" i="46"/>
  <c r="G202" i="46"/>
  <c r="H202" i="46" s="1"/>
  <c r="I202" i="46" s="1"/>
  <c r="J202" i="46" s="1"/>
  <c r="K202" i="46" s="1"/>
  <c r="L202" i="46" s="1"/>
  <c r="M202" i="46" s="1"/>
  <c r="N202" i="46" s="1"/>
  <c r="O202" i="46" s="1"/>
  <c r="P202" i="46" s="1"/>
  <c r="Q202" i="46" s="1"/>
  <c r="R202" i="46" s="1"/>
  <c r="S202" i="46" s="1"/>
  <c r="T202" i="46" s="1"/>
  <c r="U202" i="46" s="1"/>
  <c r="V202" i="46" s="1"/>
  <c r="W202" i="46" s="1"/>
  <c r="X202" i="46" s="1"/>
  <c r="Y202" i="46" s="1"/>
  <c r="Z202" i="46" s="1"/>
  <c r="AA202" i="46" s="1"/>
  <c r="AB202" i="46" s="1"/>
  <c r="AC202" i="46" s="1"/>
  <c r="AD202" i="46" s="1"/>
  <c r="AE202" i="46" s="1"/>
  <c r="AF202" i="46" s="1"/>
  <c r="AG202" i="46" s="1"/>
  <c r="AH202" i="46" s="1"/>
  <c r="AI202" i="46" s="1"/>
  <c r="AJ202" i="46" s="1"/>
  <c r="AK202" i="46" s="1"/>
  <c r="AK201" i="46"/>
  <c r="AJ201" i="46"/>
  <c r="AI201" i="46"/>
  <c r="AH201" i="46"/>
  <c r="AG201" i="46"/>
  <c r="AF201" i="46"/>
  <c r="AE201" i="46"/>
  <c r="AD201" i="46"/>
  <c r="AC201" i="46"/>
  <c r="AB201" i="46"/>
  <c r="AA201" i="46"/>
  <c r="Z201" i="46"/>
  <c r="Y201" i="46"/>
  <c r="X201" i="46"/>
  <c r="W201" i="46"/>
  <c r="V201" i="46"/>
  <c r="U201" i="46"/>
  <c r="T201" i="46"/>
  <c r="S201" i="46"/>
  <c r="R201" i="46"/>
  <c r="Q201" i="46"/>
  <c r="P201" i="46"/>
  <c r="O201" i="46"/>
  <c r="N201" i="46"/>
  <c r="M201" i="46"/>
  <c r="L201" i="46"/>
  <c r="K201" i="46"/>
  <c r="J201" i="46"/>
  <c r="AL201" i="46" s="1"/>
  <c r="I201" i="46"/>
  <c r="H201" i="46"/>
  <c r="G201" i="46"/>
  <c r="F201" i="46"/>
  <c r="AK199" i="46"/>
  <c r="AJ199" i="46"/>
  <c r="AI199" i="46"/>
  <c r="AH199" i="46"/>
  <c r="AG199" i="46"/>
  <c r="AF199" i="46"/>
  <c r="AE199" i="46"/>
  <c r="AD199" i="46"/>
  <c r="AC199" i="46"/>
  <c r="AB199" i="46"/>
  <c r="AA199" i="46"/>
  <c r="Z199" i="46"/>
  <c r="Y199" i="46"/>
  <c r="X199" i="46"/>
  <c r="W199" i="46"/>
  <c r="V199" i="46"/>
  <c r="U199" i="46"/>
  <c r="T199" i="46"/>
  <c r="S199" i="46"/>
  <c r="R199" i="46"/>
  <c r="Q199" i="46"/>
  <c r="P199" i="46"/>
  <c r="O199" i="46"/>
  <c r="N199" i="46"/>
  <c r="M199" i="46"/>
  <c r="L199" i="46"/>
  <c r="K199" i="46"/>
  <c r="J199" i="46"/>
  <c r="I199" i="46"/>
  <c r="H199" i="46"/>
  <c r="G199" i="46"/>
  <c r="G200" i="46" s="1"/>
  <c r="H200" i="46" s="1"/>
  <c r="I200" i="46" s="1"/>
  <c r="J200" i="46" s="1"/>
  <c r="K200" i="46" s="1"/>
  <c r="L200" i="46" s="1"/>
  <c r="M200" i="46" s="1"/>
  <c r="N200" i="46" s="1"/>
  <c r="O200" i="46" s="1"/>
  <c r="P200" i="46" s="1"/>
  <c r="Q200" i="46" s="1"/>
  <c r="R200" i="46" s="1"/>
  <c r="S200" i="46" s="1"/>
  <c r="T200" i="46" s="1"/>
  <c r="U200" i="46" s="1"/>
  <c r="V200" i="46" s="1"/>
  <c r="W200" i="46" s="1"/>
  <c r="X200" i="46" s="1"/>
  <c r="Y200" i="46" s="1"/>
  <c r="Z200" i="46" s="1"/>
  <c r="AA200" i="46" s="1"/>
  <c r="AB200" i="46" s="1"/>
  <c r="AC200" i="46" s="1"/>
  <c r="AD200" i="46" s="1"/>
  <c r="AE200" i="46" s="1"/>
  <c r="AF200" i="46" s="1"/>
  <c r="AG200" i="46" s="1"/>
  <c r="AH200" i="46" s="1"/>
  <c r="AI200" i="46" s="1"/>
  <c r="AJ200" i="46" s="1"/>
  <c r="AK200" i="46" s="1"/>
  <c r="F199" i="46"/>
  <c r="AK197" i="46"/>
  <c r="AJ197" i="46"/>
  <c r="AI197" i="46"/>
  <c r="AH197" i="46"/>
  <c r="AG197" i="46"/>
  <c r="AF197" i="46"/>
  <c r="AE197" i="46"/>
  <c r="AD197" i="46"/>
  <c r="AC197" i="46"/>
  <c r="AB197" i="46"/>
  <c r="AA197" i="46"/>
  <c r="Z197" i="46"/>
  <c r="Y197" i="46"/>
  <c r="X197" i="46"/>
  <c r="W197" i="46"/>
  <c r="V197" i="46"/>
  <c r="U197" i="46"/>
  <c r="T197" i="46"/>
  <c r="S197" i="46"/>
  <c r="P197" i="46"/>
  <c r="O197" i="46"/>
  <c r="N197" i="46"/>
  <c r="M197" i="46"/>
  <c r="L197" i="46"/>
  <c r="K197" i="46"/>
  <c r="J197" i="46"/>
  <c r="I197" i="46"/>
  <c r="H197" i="46"/>
  <c r="G197" i="46"/>
  <c r="G198" i="46" s="1"/>
  <c r="H198" i="46" s="1"/>
  <c r="I198" i="46" s="1"/>
  <c r="AK195" i="46"/>
  <c r="AJ195" i="46"/>
  <c r="AI195" i="46"/>
  <c r="AH195" i="46"/>
  <c r="AG195" i="46"/>
  <c r="AF195" i="46"/>
  <c r="AE195" i="46"/>
  <c r="AD195" i="46"/>
  <c r="AC195" i="46"/>
  <c r="AB195" i="46"/>
  <c r="AA195" i="46"/>
  <c r="Z195" i="46"/>
  <c r="Y195" i="46"/>
  <c r="X195" i="46"/>
  <c r="W195" i="46"/>
  <c r="V195" i="46"/>
  <c r="U195" i="46"/>
  <c r="T195" i="46"/>
  <c r="S195" i="46"/>
  <c r="Q195" i="46"/>
  <c r="P195" i="46"/>
  <c r="O195" i="46"/>
  <c r="N195" i="46"/>
  <c r="M195" i="46"/>
  <c r="L195" i="46"/>
  <c r="K195" i="46"/>
  <c r="J195" i="46"/>
  <c r="I195" i="46"/>
  <c r="H195" i="46"/>
  <c r="G195" i="46"/>
  <c r="AK193" i="46"/>
  <c r="AJ193" i="46"/>
  <c r="AI193" i="46"/>
  <c r="AH193" i="46"/>
  <c r="AG193" i="46"/>
  <c r="AF193" i="46"/>
  <c r="AE193" i="46"/>
  <c r="AD193" i="46"/>
  <c r="AC193" i="46"/>
  <c r="AB193" i="46"/>
  <c r="AA193" i="46"/>
  <c r="Z193" i="46"/>
  <c r="Y193" i="46"/>
  <c r="X193" i="46"/>
  <c r="W193" i="46"/>
  <c r="V193" i="46"/>
  <c r="U193" i="46"/>
  <c r="T193" i="46"/>
  <c r="S193" i="46"/>
  <c r="P193" i="46"/>
  <c r="O193" i="46"/>
  <c r="N193" i="46"/>
  <c r="M193" i="46"/>
  <c r="L193" i="46"/>
  <c r="K193" i="46"/>
  <c r="J193" i="46"/>
  <c r="I193" i="46"/>
  <c r="H193" i="46"/>
  <c r="G193" i="46"/>
  <c r="G194" i="46" s="1"/>
  <c r="AK191" i="46"/>
  <c r="AJ191" i="46"/>
  <c r="AI191" i="46"/>
  <c r="AH191" i="46"/>
  <c r="AG191" i="46"/>
  <c r="AF191" i="46"/>
  <c r="AE191" i="46"/>
  <c r="AD191" i="46"/>
  <c r="AC191" i="46"/>
  <c r="AB191" i="46"/>
  <c r="AA191" i="46"/>
  <c r="Z191" i="46"/>
  <c r="Y191" i="46"/>
  <c r="X191" i="46"/>
  <c r="V191" i="46"/>
  <c r="U191" i="46"/>
  <c r="T191" i="46"/>
  <c r="S191" i="46"/>
  <c r="R191" i="46"/>
  <c r="Q191" i="46"/>
  <c r="P191" i="46"/>
  <c r="O191" i="46"/>
  <c r="N191" i="46"/>
  <c r="M191" i="46"/>
  <c r="L191" i="46"/>
  <c r="K191" i="46"/>
  <c r="J191" i="46"/>
  <c r="I191" i="46"/>
  <c r="H191" i="46"/>
  <c r="G191" i="46"/>
  <c r="G192" i="46" s="1"/>
  <c r="H192" i="46" s="1"/>
  <c r="AK189" i="46"/>
  <c r="AJ189" i="46"/>
  <c r="AI189" i="46"/>
  <c r="AH189" i="46"/>
  <c r="AG189" i="46"/>
  <c r="AF189" i="46"/>
  <c r="AE189" i="46"/>
  <c r="AD189" i="46"/>
  <c r="AC189" i="46"/>
  <c r="AA189" i="46"/>
  <c r="Z189" i="46"/>
  <c r="X189" i="46"/>
  <c r="U189" i="46"/>
  <c r="R189" i="46"/>
  <c r="Q189" i="46"/>
  <c r="P189" i="46"/>
  <c r="O189" i="46"/>
  <c r="N189" i="46"/>
  <c r="M189" i="46"/>
  <c r="L189" i="46"/>
  <c r="K189" i="46"/>
  <c r="J189" i="46"/>
  <c r="I189" i="46"/>
  <c r="H189" i="46"/>
  <c r="G189" i="46"/>
  <c r="G190" i="46" s="1"/>
  <c r="AK187" i="46"/>
  <c r="AJ187" i="46"/>
  <c r="AI187" i="46"/>
  <c r="AH187" i="46"/>
  <c r="AG187" i="46"/>
  <c r="AF187" i="46"/>
  <c r="AE187" i="46"/>
  <c r="AD187" i="46"/>
  <c r="AC187" i="46"/>
  <c r="AB187" i="46"/>
  <c r="AA187" i="46"/>
  <c r="Z187" i="46"/>
  <c r="Y187" i="46"/>
  <c r="X187" i="46"/>
  <c r="W187" i="46"/>
  <c r="V187" i="46"/>
  <c r="T187" i="46"/>
  <c r="Q187" i="46"/>
  <c r="P187" i="46"/>
  <c r="O187" i="46"/>
  <c r="N187" i="46"/>
  <c r="M187" i="46"/>
  <c r="L187" i="46"/>
  <c r="K187" i="46"/>
  <c r="J187" i="46"/>
  <c r="I187" i="46"/>
  <c r="H187" i="46"/>
  <c r="G187" i="46"/>
  <c r="G188" i="46" s="1"/>
  <c r="AK185" i="46"/>
  <c r="AI185" i="46"/>
  <c r="AH185" i="46"/>
  <c r="AG185" i="46"/>
  <c r="AF185" i="46"/>
  <c r="AE185" i="46"/>
  <c r="AD185" i="46"/>
  <c r="AC185" i="46"/>
  <c r="AB185" i="46"/>
  <c r="AA185" i="46"/>
  <c r="Z185" i="46"/>
  <c r="Y185" i="46"/>
  <c r="X185" i="46"/>
  <c r="W185" i="46"/>
  <c r="U185" i="46"/>
  <c r="P185" i="46"/>
  <c r="O185" i="46"/>
  <c r="N185" i="46"/>
  <c r="M185" i="46"/>
  <c r="L185" i="46"/>
  <c r="K185" i="46"/>
  <c r="J185" i="46"/>
  <c r="I185" i="46"/>
  <c r="H185" i="46"/>
  <c r="G185" i="46"/>
  <c r="G186" i="46" s="1"/>
  <c r="H186" i="46" s="1"/>
  <c r="AK183" i="46"/>
  <c r="AJ183" i="46"/>
  <c r="AI183" i="46"/>
  <c r="AH183" i="46"/>
  <c r="AG183" i="46"/>
  <c r="AF183" i="46"/>
  <c r="AE183" i="46"/>
  <c r="AD183" i="46"/>
  <c r="AC183" i="46"/>
  <c r="AB183" i="46"/>
  <c r="AA183" i="46"/>
  <c r="Z183" i="46"/>
  <c r="Y183" i="46"/>
  <c r="X183" i="46"/>
  <c r="W183" i="46"/>
  <c r="V183" i="46"/>
  <c r="U183" i="46"/>
  <c r="P183" i="46"/>
  <c r="O183" i="46"/>
  <c r="N183" i="46"/>
  <c r="M183" i="46"/>
  <c r="L183" i="46"/>
  <c r="K183" i="46"/>
  <c r="J183" i="46"/>
  <c r="I183" i="46"/>
  <c r="H183" i="46"/>
  <c r="G183" i="46"/>
  <c r="G184" i="46" s="1"/>
  <c r="AK181" i="46"/>
  <c r="AJ181" i="46"/>
  <c r="AI181" i="46"/>
  <c r="AH181" i="46"/>
  <c r="AG181" i="46"/>
  <c r="AF181" i="46"/>
  <c r="AE181" i="46"/>
  <c r="AD181" i="46"/>
  <c r="AC181" i="46"/>
  <c r="AB181" i="46"/>
  <c r="AA181" i="46"/>
  <c r="Z181" i="46"/>
  <c r="Y181" i="46"/>
  <c r="X181" i="46"/>
  <c r="W181" i="46"/>
  <c r="V181" i="46"/>
  <c r="U181" i="46"/>
  <c r="R181" i="46"/>
  <c r="P181" i="46"/>
  <c r="O181" i="46"/>
  <c r="N181" i="46"/>
  <c r="M181" i="46"/>
  <c r="L181" i="46"/>
  <c r="K181" i="46"/>
  <c r="J181" i="46"/>
  <c r="I181" i="46"/>
  <c r="H181" i="46"/>
  <c r="G181" i="46"/>
  <c r="G182" i="46" s="1"/>
  <c r="AK179" i="46"/>
  <c r="AJ179" i="46"/>
  <c r="AI179" i="46"/>
  <c r="AH179" i="46"/>
  <c r="AG179" i="46"/>
  <c r="AF179" i="46"/>
  <c r="AE179" i="46"/>
  <c r="AD179" i="46"/>
  <c r="AC179" i="46"/>
  <c r="AB179" i="46"/>
  <c r="AA179" i="46"/>
  <c r="Z179" i="46"/>
  <c r="Y179" i="46"/>
  <c r="X179" i="46"/>
  <c r="V179" i="46"/>
  <c r="U179" i="46"/>
  <c r="T179" i="46"/>
  <c r="S179" i="46"/>
  <c r="R179" i="46"/>
  <c r="Q179" i="46"/>
  <c r="P179" i="46"/>
  <c r="O179" i="46"/>
  <c r="N179" i="46"/>
  <c r="M179" i="46"/>
  <c r="L179" i="46"/>
  <c r="K179" i="46"/>
  <c r="J179" i="46"/>
  <c r="I179" i="46"/>
  <c r="H179" i="46"/>
  <c r="G179" i="46"/>
  <c r="G180" i="46" s="1"/>
  <c r="G178" i="46"/>
  <c r="H178" i="46" s="1"/>
  <c r="AK177" i="46"/>
  <c r="AJ177" i="46"/>
  <c r="AH177" i="46"/>
  <c r="AC177" i="46"/>
  <c r="AA177" i="46"/>
  <c r="T177" i="46"/>
  <c r="S177" i="46"/>
  <c r="Q177" i="46"/>
  <c r="P177" i="46"/>
  <c r="O177" i="46"/>
  <c r="N177" i="46"/>
  <c r="M177" i="46"/>
  <c r="L177" i="46"/>
  <c r="K177" i="46"/>
  <c r="J177" i="46"/>
  <c r="I177" i="46"/>
  <c r="H177" i="46"/>
  <c r="G177" i="46"/>
  <c r="AK175" i="46"/>
  <c r="AJ175" i="46"/>
  <c r="AI175" i="46"/>
  <c r="AH175" i="46"/>
  <c r="AG175" i="46"/>
  <c r="AF175" i="46"/>
  <c r="AD175" i="46"/>
  <c r="AA175" i="46"/>
  <c r="Z175" i="46"/>
  <c r="V175" i="46"/>
  <c r="U175" i="46"/>
  <c r="T175" i="46"/>
  <c r="S175" i="46"/>
  <c r="R175" i="46"/>
  <c r="Q175" i="46"/>
  <c r="P175" i="46"/>
  <c r="O175" i="46"/>
  <c r="N175" i="46"/>
  <c r="M175" i="46"/>
  <c r="L175" i="46"/>
  <c r="K175" i="46"/>
  <c r="J175" i="46"/>
  <c r="I175" i="46"/>
  <c r="H175" i="46"/>
  <c r="G175" i="46"/>
  <c r="G176" i="46" s="1"/>
  <c r="H176" i="46" s="1"/>
  <c r="I176" i="46" s="1"/>
  <c r="AK173" i="46"/>
  <c r="AH173" i="46"/>
  <c r="AE173" i="46"/>
  <c r="AA173" i="46"/>
  <c r="W173" i="46"/>
  <c r="V173" i="46"/>
  <c r="U173" i="46"/>
  <c r="T173" i="46"/>
  <c r="S173" i="46"/>
  <c r="R173" i="46"/>
  <c r="Q173" i="46"/>
  <c r="P173" i="46"/>
  <c r="O173" i="46"/>
  <c r="N173" i="46"/>
  <c r="M173" i="46"/>
  <c r="L173" i="46"/>
  <c r="K173" i="46"/>
  <c r="J173" i="46"/>
  <c r="I173" i="46"/>
  <c r="H173" i="46"/>
  <c r="G173" i="46"/>
  <c r="G174" i="46" s="1"/>
  <c r="H174" i="46" s="1"/>
  <c r="AK171" i="46"/>
  <c r="AJ171" i="46"/>
  <c r="AI171" i="46"/>
  <c r="AH171" i="46"/>
  <c r="AF171" i="46"/>
  <c r="AE171" i="46"/>
  <c r="AD171" i="46"/>
  <c r="AC171" i="46"/>
  <c r="AA171" i="46"/>
  <c r="Z171" i="46"/>
  <c r="Y171" i="46"/>
  <c r="W171" i="46"/>
  <c r="V171" i="46"/>
  <c r="U171" i="46"/>
  <c r="T171" i="46"/>
  <c r="S171" i="46"/>
  <c r="R171" i="46"/>
  <c r="Q171" i="46"/>
  <c r="P171" i="46"/>
  <c r="O171" i="46"/>
  <c r="N171" i="46"/>
  <c r="M171" i="46"/>
  <c r="L171" i="46"/>
  <c r="K171" i="46"/>
  <c r="J171" i="46"/>
  <c r="I171" i="46"/>
  <c r="H171" i="46"/>
  <c r="G171" i="46"/>
  <c r="G172" i="46" s="1"/>
  <c r="AK169" i="46"/>
  <c r="AH169" i="46"/>
  <c r="AG169" i="46"/>
  <c r="AF169" i="46"/>
  <c r="AE169" i="46"/>
  <c r="AD169" i="46"/>
  <c r="AC169" i="46"/>
  <c r="AA169" i="46"/>
  <c r="V169" i="46"/>
  <c r="T169" i="46"/>
  <c r="S169" i="46"/>
  <c r="R169" i="46"/>
  <c r="Q169" i="46"/>
  <c r="P169" i="46"/>
  <c r="O169" i="46"/>
  <c r="N169" i="46"/>
  <c r="M169" i="46"/>
  <c r="L169" i="46"/>
  <c r="K169" i="46"/>
  <c r="J169" i="46"/>
  <c r="I169" i="46"/>
  <c r="H169" i="46"/>
  <c r="G169" i="46"/>
  <c r="AP168" i="46"/>
  <c r="N168" i="46"/>
  <c r="O168" i="46" s="1"/>
  <c r="P168" i="46" s="1"/>
  <c r="Q168" i="46" s="1"/>
  <c r="R168" i="46" s="1"/>
  <c r="S168" i="46" s="1"/>
  <c r="T168" i="46" s="1"/>
  <c r="U168" i="46" s="1"/>
  <c r="V168" i="46" s="1"/>
  <c r="W168" i="46" s="1"/>
  <c r="X168" i="46" s="1"/>
  <c r="Y168" i="46" s="1"/>
  <c r="Z168" i="46" s="1"/>
  <c r="AA168" i="46" s="1"/>
  <c r="AB168" i="46" s="1"/>
  <c r="AC168" i="46" s="1"/>
  <c r="AD168" i="46" s="1"/>
  <c r="AE168" i="46" s="1"/>
  <c r="AF168" i="46" s="1"/>
  <c r="AG168" i="46" s="1"/>
  <c r="AH168" i="46" s="1"/>
  <c r="AI168" i="46" s="1"/>
  <c r="AJ168" i="46" s="1"/>
  <c r="AK168" i="46" s="1"/>
  <c r="H168" i="46"/>
  <c r="I168" i="46" s="1"/>
  <c r="J168" i="46" s="1"/>
  <c r="K168" i="46" s="1"/>
  <c r="L168" i="46" s="1"/>
  <c r="M168" i="46" s="1"/>
  <c r="G168" i="46"/>
  <c r="AM167" i="46"/>
  <c r="AP167" i="46" s="1"/>
  <c r="AL167" i="46"/>
  <c r="AO167" i="46" s="1"/>
  <c r="AP166" i="46"/>
  <c r="AO166" i="46"/>
  <c r="AF166" i="46"/>
  <c r="AG166" i="46" s="1"/>
  <c r="AH166" i="46" s="1"/>
  <c r="AI166" i="46" s="1"/>
  <c r="AJ166" i="46" s="1"/>
  <c r="AK166" i="46" s="1"/>
  <c r="T166" i="46"/>
  <c r="U166" i="46" s="1"/>
  <c r="V166" i="46" s="1"/>
  <c r="W166" i="46" s="1"/>
  <c r="X166" i="46" s="1"/>
  <c r="Y166" i="46" s="1"/>
  <c r="Z166" i="46" s="1"/>
  <c r="AA166" i="46" s="1"/>
  <c r="AB166" i="46" s="1"/>
  <c r="AC166" i="46" s="1"/>
  <c r="AD166" i="46" s="1"/>
  <c r="AE166" i="46" s="1"/>
  <c r="S166" i="46"/>
  <c r="M166" i="46"/>
  <c r="N166" i="46" s="1"/>
  <c r="O166" i="46" s="1"/>
  <c r="P166" i="46" s="1"/>
  <c r="Q166" i="46" s="1"/>
  <c r="R166" i="46" s="1"/>
  <c r="K166" i="46"/>
  <c r="L166" i="46" s="1"/>
  <c r="I166" i="46"/>
  <c r="J166" i="46" s="1"/>
  <c r="H166" i="46"/>
  <c r="G166" i="46"/>
  <c r="AO165" i="46"/>
  <c r="AM165" i="46"/>
  <c r="AP165" i="46" s="1"/>
  <c r="AL165" i="46"/>
  <c r="AA164" i="46"/>
  <c r="AB164" i="46" s="1"/>
  <c r="AC164" i="46" s="1"/>
  <c r="AD164" i="46" s="1"/>
  <c r="AE164" i="46" s="1"/>
  <c r="AF164" i="46" s="1"/>
  <c r="AG164" i="46" s="1"/>
  <c r="AH164" i="46" s="1"/>
  <c r="AI164" i="46" s="1"/>
  <c r="AJ164" i="46" s="1"/>
  <c r="AK164" i="46" s="1"/>
  <c r="N164" i="46"/>
  <c r="O164" i="46" s="1"/>
  <c r="P164" i="46" s="1"/>
  <c r="Q164" i="46" s="1"/>
  <c r="R164" i="46" s="1"/>
  <c r="S164" i="46" s="1"/>
  <c r="T164" i="46" s="1"/>
  <c r="U164" i="46" s="1"/>
  <c r="V164" i="46" s="1"/>
  <c r="W164" i="46" s="1"/>
  <c r="X164" i="46" s="1"/>
  <c r="Y164" i="46" s="1"/>
  <c r="Z164" i="46" s="1"/>
  <c r="L164" i="46"/>
  <c r="M164" i="46" s="1"/>
  <c r="G164" i="46"/>
  <c r="H164" i="46" s="1"/>
  <c r="I164" i="46" s="1"/>
  <c r="J164" i="46" s="1"/>
  <c r="K164" i="46" s="1"/>
  <c r="AL163" i="46"/>
  <c r="J162" i="46"/>
  <c r="K162" i="46" s="1"/>
  <c r="L162" i="46" s="1"/>
  <c r="M162" i="46" s="1"/>
  <c r="N162" i="46" s="1"/>
  <c r="O162" i="46" s="1"/>
  <c r="P162" i="46" s="1"/>
  <c r="Q162" i="46" s="1"/>
  <c r="R162" i="46" s="1"/>
  <c r="S162" i="46" s="1"/>
  <c r="T162" i="46" s="1"/>
  <c r="U162" i="46" s="1"/>
  <c r="V162" i="46" s="1"/>
  <c r="W162" i="46" s="1"/>
  <c r="X162" i="46" s="1"/>
  <c r="Y162" i="46" s="1"/>
  <c r="Z162" i="46" s="1"/>
  <c r="AA162" i="46" s="1"/>
  <c r="AB162" i="46" s="1"/>
  <c r="AC162" i="46" s="1"/>
  <c r="AD162" i="46" s="1"/>
  <c r="AE162" i="46" s="1"/>
  <c r="AF162" i="46" s="1"/>
  <c r="AG162" i="46" s="1"/>
  <c r="AH162" i="46" s="1"/>
  <c r="AI162" i="46" s="1"/>
  <c r="AJ162" i="46" s="1"/>
  <c r="I162" i="46"/>
  <c r="H162" i="46"/>
  <c r="G161" i="46"/>
  <c r="G162" i="46" s="1"/>
  <c r="H160" i="46"/>
  <c r="I160" i="46" s="1"/>
  <c r="J160" i="46" s="1"/>
  <c r="K160" i="46" s="1"/>
  <c r="L160" i="46" s="1"/>
  <c r="M160" i="46" s="1"/>
  <c r="N160" i="46" s="1"/>
  <c r="O160" i="46" s="1"/>
  <c r="P160" i="46" s="1"/>
  <c r="Q160" i="46" s="1"/>
  <c r="R160" i="46" s="1"/>
  <c r="S160" i="46" s="1"/>
  <c r="T160" i="46" s="1"/>
  <c r="U160" i="46" s="1"/>
  <c r="V160" i="46" s="1"/>
  <c r="W160" i="46" s="1"/>
  <c r="X160" i="46" s="1"/>
  <c r="Y160" i="46" s="1"/>
  <c r="Z160" i="46" s="1"/>
  <c r="AA160" i="46" s="1"/>
  <c r="AB160" i="46" s="1"/>
  <c r="AC160" i="46" s="1"/>
  <c r="AD160" i="46" s="1"/>
  <c r="AE160" i="46" s="1"/>
  <c r="AF160" i="46" s="1"/>
  <c r="AG160" i="46" s="1"/>
  <c r="AH160" i="46" s="1"/>
  <c r="AI160" i="46" s="1"/>
  <c r="AJ160" i="46" s="1"/>
  <c r="G160" i="46"/>
  <c r="G158" i="46"/>
  <c r="H158" i="46" s="1"/>
  <c r="I158" i="46" s="1"/>
  <c r="J158" i="46" s="1"/>
  <c r="K158" i="46" s="1"/>
  <c r="L158" i="46" s="1"/>
  <c r="M158" i="46" s="1"/>
  <c r="N158" i="46" s="1"/>
  <c r="O158" i="46" s="1"/>
  <c r="P158" i="46" s="1"/>
  <c r="Q158" i="46" s="1"/>
  <c r="R158" i="46" s="1"/>
  <c r="S158" i="46" s="1"/>
  <c r="T158" i="46" s="1"/>
  <c r="U158" i="46" s="1"/>
  <c r="V158" i="46" s="1"/>
  <c r="W158" i="46" s="1"/>
  <c r="X158" i="46" s="1"/>
  <c r="Y158" i="46" s="1"/>
  <c r="Z158" i="46" s="1"/>
  <c r="AA158" i="46" s="1"/>
  <c r="AB158" i="46" s="1"/>
  <c r="AC158" i="46" s="1"/>
  <c r="AD158" i="46" s="1"/>
  <c r="AE158" i="46" s="1"/>
  <c r="AF158" i="46" s="1"/>
  <c r="AG158" i="46" s="1"/>
  <c r="AH158" i="46" s="1"/>
  <c r="AI158" i="46" s="1"/>
  <c r="AJ158" i="46" s="1"/>
  <c r="AP157" i="46"/>
  <c r="AO157" i="46"/>
  <c r="AL157" i="46"/>
  <c r="AM157" i="46" s="1"/>
  <c r="I156" i="46"/>
  <c r="J156" i="46" s="1"/>
  <c r="K156" i="46" s="1"/>
  <c r="L156" i="46" s="1"/>
  <c r="M156" i="46" s="1"/>
  <c r="N156" i="46" s="1"/>
  <c r="O156" i="46" s="1"/>
  <c r="P156" i="46" s="1"/>
  <c r="Q156" i="46" s="1"/>
  <c r="R156" i="46" s="1"/>
  <c r="S156" i="46" s="1"/>
  <c r="T156" i="46" s="1"/>
  <c r="U156" i="46" s="1"/>
  <c r="V156" i="46" s="1"/>
  <c r="W156" i="46" s="1"/>
  <c r="X156" i="46" s="1"/>
  <c r="Y156" i="46" s="1"/>
  <c r="Z156" i="46" s="1"/>
  <c r="AA156" i="46" s="1"/>
  <c r="AB156" i="46" s="1"/>
  <c r="AC156" i="46" s="1"/>
  <c r="AD156" i="46" s="1"/>
  <c r="AE156" i="46" s="1"/>
  <c r="AF156" i="46" s="1"/>
  <c r="AG156" i="46" s="1"/>
  <c r="AH156" i="46" s="1"/>
  <c r="AI156" i="46" s="1"/>
  <c r="AJ156" i="46" s="1"/>
  <c r="H156" i="46"/>
  <c r="G156" i="46"/>
  <c r="AL155" i="46"/>
  <c r="I154" i="46"/>
  <c r="J154" i="46" s="1"/>
  <c r="K154" i="46" s="1"/>
  <c r="L154" i="46" s="1"/>
  <c r="M154" i="46" s="1"/>
  <c r="N154" i="46" s="1"/>
  <c r="O154" i="46" s="1"/>
  <c r="P154" i="46" s="1"/>
  <c r="Q154" i="46" s="1"/>
  <c r="R154" i="46" s="1"/>
  <c r="S154" i="46" s="1"/>
  <c r="T154" i="46" s="1"/>
  <c r="U154" i="46" s="1"/>
  <c r="V154" i="46" s="1"/>
  <c r="W154" i="46" s="1"/>
  <c r="X154" i="46" s="1"/>
  <c r="Y154" i="46" s="1"/>
  <c r="Z154" i="46" s="1"/>
  <c r="AA154" i="46" s="1"/>
  <c r="AB154" i="46" s="1"/>
  <c r="AC154" i="46" s="1"/>
  <c r="AD154" i="46" s="1"/>
  <c r="AE154" i="46" s="1"/>
  <c r="AF154" i="46" s="1"/>
  <c r="AG154" i="46" s="1"/>
  <c r="AH154" i="46" s="1"/>
  <c r="AI154" i="46" s="1"/>
  <c r="AJ154" i="46" s="1"/>
  <c r="G154" i="46"/>
  <c r="H154" i="46" s="1"/>
  <c r="AL153" i="46"/>
  <c r="AL151" i="46"/>
  <c r="AM151" i="46" s="1"/>
  <c r="AP151" i="46" s="1"/>
  <c r="AL147" i="46"/>
  <c r="AM147" i="46" s="1"/>
  <c r="AP147" i="46" s="1"/>
  <c r="R273" i="46"/>
  <c r="AL127" i="46"/>
  <c r="AL115" i="46"/>
  <c r="AO115" i="46" s="1"/>
  <c r="AL113" i="46"/>
  <c r="AL111" i="46"/>
  <c r="AL107" i="46"/>
  <c r="J245" i="46"/>
  <c r="I243" i="46"/>
  <c r="L235" i="46"/>
  <c r="F79" i="46"/>
  <c r="F75" i="46"/>
  <c r="F233" i="46" s="1"/>
  <c r="F73" i="46"/>
  <c r="F231" i="46" s="1"/>
  <c r="AM67" i="46"/>
  <c r="AP67" i="46" s="1"/>
  <c r="AL67" i="46"/>
  <c r="AO67" i="46" s="1"/>
  <c r="AL55" i="46"/>
  <c r="AO55" i="46" s="1"/>
  <c r="AL53" i="46"/>
  <c r="I213" i="46"/>
  <c r="H213" i="46"/>
  <c r="G213" i="46"/>
  <c r="G214" i="46" s="1"/>
  <c r="H214" i="46" s="1"/>
  <c r="AO51" i="46"/>
  <c r="AL51" i="46"/>
  <c r="AM51" i="46" s="1"/>
  <c r="AP51" i="46" s="1"/>
  <c r="H211" i="46"/>
  <c r="G211" i="46"/>
  <c r="AL42" i="46"/>
  <c r="AL40" i="46"/>
  <c r="AM40" i="46" s="1"/>
  <c r="AP40" i="46" s="1"/>
  <c r="S189" i="46"/>
  <c r="H6" i="46"/>
  <c r="I6" i="46" s="1"/>
  <c r="J6" i="46" s="1"/>
  <c r="K6" i="46" s="1"/>
  <c r="L6" i="46" s="1"/>
  <c r="M6" i="46" s="1"/>
  <c r="N6" i="46" s="1"/>
  <c r="O6" i="46" s="1"/>
  <c r="P6" i="46" s="1"/>
  <c r="Q6" i="46" s="1"/>
  <c r="R6" i="46" s="1"/>
  <c r="S6" i="46" s="1"/>
  <c r="T6" i="46" s="1"/>
  <c r="U6" i="46" s="1"/>
  <c r="V6" i="46" s="1"/>
  <c r="W6" i="46" s="1"/>
  <c r="X6" i="46" s="1"/>
  <c r="Y6" i="46" s="1"/>
  <c r="Z6" i="46" s="1"/>
  <c r="AA6" i="46" s="1"/>
  <c r="AB6" i="46" s="1"/>
  <c r="AC6" i="46" s="1"/>
  <c r="AD6" i="46" s="1"/>
  <c r="AE6" i="46" s="1"/>
  <c r="AF6" i="46" s="1"/>
  <c r="AG6" i="46" s="1"/>
  <c r="AH6" i="46" s="1"/>
  <c r="AI6" i="46" s="1"/>
  <c r="AJ6" i="46" s="1"/>
  <c r="AK6" i="46" s="1"/>
  <c r="I3" i="46"/>
  <c r="AK274" i="47" l="1"/>
  <c r="T315" i="47"/>
  <c r="I186" i="46"/>
  <c r="J186" i="46" s="1"/>
  <c r="K186" i="46" s="1"/>
  <c r="L186" i="46" s="1"/>
  <c r="M186" i="46" s="1"/>
  <c r="N186" i="46" s="1"/>
  <c r="O186" i="46" s="1"/>
  <c r="H184" i="46"/>
  <c r="I184" i="46" s="1"/>
  <c r="J184" i="46" s="1"/>
  <c r="K184" i="46" s="1"/>
  <c r="L184" i="46" s="1"/>
  <c r="M184" i="46" s="1"/>
  <c r="N184" i="46" s="1"/>
  <c r="O184" i="46" s="1"/>
  <c r="P184" i="46" s="1"/>
  <c r="Q184" i="46" s="1"/>
  <c r="R184" i="46" s="1"/>
  <c r="H218" i="46"/>
  <c r="I218" i="46" s="1"/>
  <c r="H220" i="46"/>
  <c r="I220" i="46" s="1"/>
  <c r="J220" i="46" s="1"/>
  <c r="K220" i="46" s="1"/>
  <c r="L220" i="46" s="1"/>
  <c r="M220" i="46" s="1"/>
  <c r="N220" i="46" s="1"/>
  <c r="O220" i="46" s="1"/>
  <c r="P220" i="46" s="1"/>
  <c r="J176" i="46"/>
  <c r="K176" i="46" s="1"/>
  <c r="L176" i="46" s="1"/>
  <c r="M176" i="46" s="1"/>
  <c r="N176" i="46" s="1"/>
  <c r="O176" i="46" s="1"/>
  <c r="P176" i="46" s="1"/>
  <c r="Q176" i="46" s="1"/>
  <c r="R176" i="46" s="1"/>
  <c r="S176" i="46" s="1"/>
  <c r="T176" i="46" s="1"/>
  <c r="U176" i="46" s="1"/>
  <c r="V176" i="46" s="1"/>
  <c r="J198" i="46"/>
  <c r="K198" i="46" s="1"/>
  <c r="L198" i="46" s="1"/>
  <c r="M198" i="46" s="1"/>
  <c r="N198" i="46" s="1"/>
  <c r="O198" i="46" s="1"/>
  <c r="P198" i="46" s="1"/>
  <c r="Q198" i="46" s="1"/>
  <c r="H222" i="46"/>
  <c r="H278" i="46"/>
  <c r="I278" i="46" s="1"/>
  <c r="J278" i="46" s="1"/>
  <c r="K278" i="46" s="1"/>
  <c r="L278" i="46" s="1"/>
  <c r="M278" i="46" s="1"/>
  <c r="N278" i="46" s="1"/>
  <c r="O278" i="46" s="1"/>
  <c r="P278" i="46" s="1"/>
  <c r="Q278" i="46" s="1"/>
  <c r="R278" i="46" s="1"/>
  <c r="S278" i="46" s="1"/>
  <c r="T278" i="46" s="1"/>
  <c r="H280" i="46"/>
  <c r="AO40" i="46"/>
  <c r="J286" i="46"/>
  <c r="K286" i="46" s="1"/>
  <c r="L286" i="46" s="1"/>
  <c r="M286" i="46" s="1"/>
  <c r="N286" i="46" s="1"/>
  <c r="O286" i="46" s="1"/>
  <c r="P286" i="46" s="1"/>
  <c r="Q286" i="46" s="1"/>
  <c r="R286" i="46" s="1"/>
  <c r="S286" i="46" s="1"/>
  <c r="T286" i="46" s="1"/>
  <c r="U286" i="46" s="1"/>
  <c r="V286" i="46" s="1"/>
  <c r="W285" i="46" s="1"/>
  <c r="N208" i="46"/>
  <c r="O208" i="46" s="1"/>
  <c r="P208" i="46" s="1"/>
  <c r="Q208" i="46" s="1"/>
  <c r="I174" i="46"/>
  <c r="J174" i="46" s="1"/>
  <c r="K174" i="46" s="1"/>
  <c r="L174" i="46" s="1"/>
  <c r="M174" i="46" s="1"/>
  <c r="N174" i="46" s="1"/>
  <c r="O174" i="46" s="1"/>
  <c r="P174" i="46" s="1"/>
  <c r="Q174" i="46" s="1"/>
  <c r="R174" i="46" s="1"/>
  <c r="S174" i="46" s="1"/>
  <c r="T174" i="46" s="1"/>
  <c r="U174" i="46" s="1"/>
  <c r="V174" i="46" s="1"/>
  <c r="W174" i="46" s="1"/>
  <c r="I254" i="46"/>
  <c r="J254" i="46" s="1"/>
  <c r="K254" i="46" s="1"/>
  <c r="L254" i="46" s="1"/>
  <c r="M254" i="46" s="1"/>
  <c r="N254" i="46" s="1"/>
  <c r="O254" i="46" s="1"/>
  <c r="P254" i="46" s="1"/>
  <c r="Q254" i="46" s="1"/>
  <c r="R254" i="46" s="1"/>
  <c r="S254" i="46" s="1"/>
  <c r="T254" i="46" s="1"/>
  <c r="U254" i="46" s="1"/>
  <c r="V254" i="46" s="1"/>
  <c r="W254" i="46" s="1"/>
  <c r="X254" i="46" s="1"/>
  <c r="Y254" i="46" s="1"/>
  <c r="Z254" i="46" s="1"/>
  <c r="AA254" i="46" s="1"/>
  <c r="AB254" i="46" s="1"/>
  <c r="AC254" i="46" s="1"/>
  <c r="AD254" i="46" s="1"/>
  <c r="AE254" i="46" s="1"/>
  <c r="AF254" i="46" s="1"/>
  <c r="AG254" i="46" s="1"/>
  <c r="AH254" i="46" s="1"/>
  <c r="AI254" i="46" s="1"/>
  <c r="AJ254" i="46" s="1"/>
  <c r="AK254" i="46" s="1"/>
  <c r="AL253" i="46" s="1"/>
  <c r="AM253" i="46" s="1"/>
  <c r="AP253" i="46" s="1"/>
  <c r="I258" i="46"/>
  <c r="J258" i="46" s="1"/>
  <c r="K258" i="46" s="1"/>
  <c r="L258" i="46" s="1"/>
  <c r="M258" i="46" s="1"/>
  <c r="N258" i="46" s="1"/>
  <c r="O258" i="46" s="1"/>
  <c r="P258" i="46" s="1"/>
  <c r="Q258" i="46" s="1"/>
  <c r="R258" i="46" s="1"/>
  <c r="S258" i="46" s="1"/>
  <c r="T258" i="46" s="1"/>
  <c r="U258" i="46" s="1"/>
  <c r="V258" i="46" s="1"/>
  <c r="W258" i="46" s="1"/>
  <c r="X258" i="46" s="1"/>
  <c r="Y258" i="46" s="1"/>
  <c r="Z258" i="46" s="1"/>
  <c r="AA258" i="46" s="1"/>
  <c r="AB258" i="46" s="1"/>
  <c r="AC258" i="46" s="1"/>
  <c r="AD258" i="46" s="1"/>
  <c r="AE258" i="46" s="1"/>
  <c r="AF258" i="46" s="1"/>
  <c r="AG258" i="46" s="1"/>
  <c r="AH258" i="46" s="1"/>
  <c r="AI258" i="46" s="1"/>
  <c r="I262" i="46"/>
  <c r="I280" i="46"/>
  <c r="J280" i="46" s="1"/>
  <c r="K280" i="46" s="1"/>
  <c r="L280" i="46" s="1"/>
  <c r="M280" i="46" s="1"/>
  <c r="N280" i="46" s="1"/>
  <c r="O280" i="46" s="1"/>
  <c r="P280" i="46" s="1"/>
  <c r="Q280" i="46" s="1"/>
  <c r="I178" i="46"/>
  <c r="J178" i="46" s="1"/>
  <c r="K178" i="46" s="1"/>
  <c r="L178" i="46" s="1"/>
  <c r="M178" i="46" s="1"/>
  <c r="N178" i="46" s="1"/>
  <c r="O178" i="46" s="1"/>
  <c r="P178" i="46" s="1"/>
  <c r="Q178" i="46" s="1"/>
  <c r="AL291" i="46"/>
  <c r="H188" i="46"/>
  <c r="I188" i="46" s="1"/>
  <c r="J188" i="46" s="1"/>
  <c r="K188" i="46" s="1"/>
  <c r="L188" i="46" s="1"/>
  <c r="M188" i="46" s="1"/>
  <c r="N188" i="46" s="1"/>
  <c r="O188" i="46" s="1"/>
  <c r="P188" i="46" s="1"/>
  <c r="Q188" i="46" s="1"/>
  <c r="R188" i="46" s="1"/>
  <c r="H194" i="46"/>
  <c r="I194" i="46" s="1"/>
  <c r="J194" i="46" s="1"/>
  <c r="K194" i="46" s="1"/>
  <c r="L194" i="46" s="1"/>
  <c r="M194" i="46" s="1"/>
  <c r="N194" i="46" s="1"/>
  <c r="H232" i="46"/>
  <c r="I232" i="46" s="1"/>
  <c r="J232" i="46" s="1"/>
  <c r="K232" i="46" s="1"/>
  <c r="L232" i="46" s="1"/>
  <c r="M232" i="46" s="1"/>
  <c r="N232" i="46" s="1"/>
  <c r="O232" i="46" s="1"/>
  <c r="P232" i="46" s="1"/>
  <c r="Q232" i="46" s="1"/>
  <c r="R232" i="46" s="1"/>
  <c r="S232" i="46" s="1"/>
  <c r="T232" i="46" s="1"/>
  <c r="U232" i="46" s="1"/>
  <c r="V232" i="46" s="1"/>
  <c r="W232" i="46" s="1"/>
  <c r="X232" i="46" s="1"/>
  <c r="Y232" i="46" s="1"/>
  <c r="Z232" i="46" s="1"/>
  <c r="AA232" i="46" s="1"/>
  <c r="AB232" i="46" s="1"/>
  <c r="AC232" i="46" s="1"/>
  <c r="AD232" i="46" s="1"/>
  <c r="AE232" i="46" s="1"/>
  <c r="AF232" i="46" s="1"/>
  <c r="AG232" i="46" s="1"/>
  <c r="AH232" i="46" s="1"/>
  <c r="AI232" i="46" s="1"/>
  <c r="AJ232" i="46" s="1"/>
  <c r="H234" i="46"/>
  <c r="I234" i="46" s="1"/>
  <c r="J234" i="46" s="1"/>
  <c r="K234" i="46" s="1"/>
  <c r="L234" i="46" s="1"/>
  <c r="M234" i="46" s="1"/>
  <c r="N234" i="46" s="1"/>
  <c r="O234" i="46" s="1"/>
  <c r="P234" i="46" s="1"/>
  <c r="Q234" i="46" s="1"/>
  <c r="R234" i="46" s="1"/>
  <c r="S234" i="46" s="1"/>
  <c r="T234" i="46" s="1"/>
  <c r="U234" i="46" s="1"/>
  <c r="V234" i="46" s="1"/>
  <c r="W234" i="46" s="1"/>
  <c r="X234" i="46" s="1"/>
  <c r="Y234" i="46" s="1"/>
  <c r="Z234" i="46" s="1"/>
  <c r="AA234" i="46" s="1"/>
  <c r="AB234" i="46" s="1"/>
  <c r="AC234" i="46" s="1"/>
  <c r="AD234" i="46" s="1"/>
  <c r="AE234" i="46" s="1"/>
  <c r="AF234" i="46" s="1"/>
  <c r="AG234" i="46" s="1"/>
  <c r="AH234" i="46" s="1"/>
  <c r="AI234" i="46" s="1"/>
  <c r="AJ234" i="46" s="1"/>
  <c r="H240" i="46"/>
  <c r="I240" i="46" s="1"/>
  <c r="AL251" i="46"/>
  <c r="AO251" i="46" s="1"/>
  <c r="H270" i="46"/>
  <c r="I270" i="46" s="1"/>
  <c r="J270" i="46" s="1"/>
  <c r="K270" i="46" s="1"/>
  <c r="L270" i="46" s="1"/>
  <c r="M270" i="46" s="1"/>
  <c r="N270" i="46" s="1"/>
  <c r="O270" i="46" s="1"/>
  <c r="P270" i="46" s="1"/>
  <c r="Q270" i="46" s="1"/>
  <c r="R270" i="46" s="1"/>
  <c r="S270" i="46" s="1"/>
  <c r="T270" i="46" s="1"/>
  <c r="U270" i="46" s="1"/>
  <c r="V270" i="46" s="1"/>
  <c r="W270" i="46" s="1"/>
  <c r="X270" i="46" s="1"/>
  <c r="Y270" i="46" s="1"/>
  <c r="Z270" i="46" s="1"/>
  <c r="AA270" i="46" s="1"/>
  <c r="AB270" i="46" s="1"/>
  <c r="AC270" i="46" s="1"/>
  <c r="AD270" i="46" s="1"/>
  <c r="AE270" i="46" s="1"/>
  <c r="AF270" i="46" s="1"/>
  <c r="AG270" i="46" s="1"/>
  <c r="AH270" i="46" s="1"/>
  <c r="AI270" i="46" s="1"/>
  <c r="AJ270" i="46" s="1"/>
  <c r="AK270" i="46" s="1"/>
  <c r="H260" i="46"/>
  <c r="I260" i="46" s="1"/>
  <c r="J260" i="46" s="1"/>
  <c r="K260" i="46" s="1"/>
  <c r="L260" i="46" s="1"/>
  <c r="M260" i="46" s="1"/>
  <c r="N260" i="46" s="1"/>
  <c r="O260" i="46" s="1"/>
  <c r="P260" i="46" s="1"/>
  <c r="Q260" i="46" s="1"/>
  <c r="R260" i="46" s="1"/>
  <c r="S260" i="46" s="1"/>
  <c r="T260" i="46" s="1"/>
  <c r="U260" i="46" s="1"/>
  <c r="V260" i="46" s="1"/>
  <c r="W260" i="46" s="1"/>
  <c r="X260" i="46" s="1"/>
  <c r="Y260" i="46" s="1"/>
  <c r="Z260" i="46" s="1"/>
  <c r="AA260" i="46" s="1"/>
  <c r="AB260" i="46" s="1"/>
  <c r="AC260" i="46" s="1"/>
  <c r="AD260" i="46" s="1"/>
  <c r="AE260" i="46" s="1"/>
  <c r="AF260" i="46" s="1"/>
  <c r="AG260" i="46" s="1"/>
  <c r="AH260" i="46" s="1"/>
  <c r="AI260" i="46" s="1"/>
  <c r="AJ260" i="46" s="1"/>
  <c r="AK260" i="46" s="1"/>
  <c r="R183" i="46"/>
  <c r="AK134" i="47"/>
  <c r="Q219" i="46"/>
  <c r="V313" i="45"/>
  <c r="AK218" i="47"/>
  <c r="AL217" i="47" s="1"/>
  <c r="L315" i="47"/>
  <c r="R280" i="46"/>
  <c r="S280" i="46" s="1"/>
  <c r="T280" i="46" s="1"/>
  <c r="R290" i="46"/>
  <c r="S290" i="46" s="1"/>
  <c r="T290" i="46" s="1"/>
  <c r="O194" i="46"/>
  <c r="P194" i="46" s="1"/>
  <c r="Q194" i="46" s="1"/>
  <c r="AK58" i="47"/>
  <c r="AL57" i="47" s="1"/>
  <c r="AM57" i="47" s="1"/>
  <c r="AP57" i="47" s="1"/>
  <c r="S315" i="47"/>
  <c r="AM115" i="46"/>
  <c r="AP115" i="46" s="1"/>
  <c r="AK172" i="47"/>
  <c r="AK23" i="47"/>
  <c r="AO249" i="47"/>
  <c r="AJ258" i="46"/>
  <c r="AO147" i="46"/>
  <c r="AL287" i="46"/>
  <c r="AO287" i="46" s="1"/>
  <c r="W283" i="46"/>
  <c r="R177" i="46"/>
  <c r="AO151" i="46"/>
  <c r="S276" i="46"/>
  <c r="T276" i="46" s="1"/>
  <c r="U276" i="46" s="1"/>
  <c r="V276" i="46" s="1"/>
  <c r="W276" i="46" s="1"/>
  <c r="X276" i="46" s="1"/>
  <c r="Y276" i="46" s="1"/>
  <c r="Z276" i="46" s="1"/>
  <c r="AA276" i="46" s="1"/>
  <c r="AB276" i="46" s="1"/>
  <c r="AC276" i="46" s="1"/>
  <c r="AD276" i="46" s="1"/>
  <c r="AE276" i="46" s="1"/>
  <c r="AF276" i="46" s="1"/>
  <c r="AG276" i="46" s="1"/>
  <c r="AH276" i="46" s="1"/>
  <c r="AI276" i="46" s="1"/>
  <c r="AJ276" i="46" s="1"/>
  <c r="AK276" i="46" s="1"/>
  <c r="P186" i="46"/>
  <c r="Q186" i="46" s="1"/>
  <c r="R185" i="46" s="1"/>
  <c r="N210" i="46"/>
  <c r="O210" i="46" s="1"/>
  <c r="P210" i="46" s="1"/>
  <c r="Q210" i="46" s="1"/>
  <c r="J249" i="46"/>
  <c r="G252" i="46"/>
  <c r="H252" i="46" s="1"/>
  <c r="I252" i="46" s="1"/>
  <c r="J252" i="46" s="1"/>
  <c r="K252" i="46" s="1"/>
  <c r="L252" i="46" s="1"/>
  <c r="M252" i="46" s="1"/>
  <c r="N252" i="46" s="1"/>
  <c r="O252" i="46" s="1"/>
  <c r="P252" i="46" s="1"/>
  <c r="Q252" i="46" s="1"/>
  <c r="R252" i="46" s="1"/>
  <c r="S252" i="46" s="1"/>
  <c r="T252" i="46" s="1"/>
  <c r="U252" i="46" s="1"/>
  <c r="V252" i="46" s="1"/>
  <c r="W252" i="46" s="1"/>
  <c r="X252" i="46" s="1"/>
  <c r="Y252" i="46" s="1"/>
  <c r="Z252" i="46" s="1"/>
  <c r="AA252" i="46" s="1"/>
  <c r="AB252" i="46" s="1"/>
  <c r="AC252" i="46" s="1"/>
  <c r="AD252" i="46" s="1"/>
  <c r="AE252" i="46" s="1"/>
  <c r="AF252" i="46" s="1"/>
  <c r="AG252" i="46" s="1"/>
  <c r="AH252" i="46" s="1"/>
  <c r="AI252" i="46" s="1"/>
  <c r="AJ252" i="46" s="1"/>
  <c r="AK252" i="46" s="1"/>
  <c r="AL105" i="47"/>
  <c r="J316" i="47"/>
  <c r="AM257" i="47"/>
  <c r="AP257" i="47" s="1"/>
  <c r="AO257" i="47"/>
  <c r="AK106" i="47"/>
  <c r="AP34" i="47"/>
  <c r="AL103" i="46"/>
  <c r="AO103" i="46" s="1"/>
  <c r="W175" i="46"/>
  <c r="W176" i="46" s="1"/>
  <c r="W191" i="46"/>
  <c r="R197" i="46"/>
  <c r="S273" i="46"/>
  <c r="S183" i="46"/>
  <c r="AO53" i="46"/>
  <c r="AM53" i="46"/>
  <c r="AP53" i="46" s="1"/>
  <c r="AO107" i="46"/>
  <c r="AM107" i="46"/>
  <c r="AP107" i="46" s="1"/>
  <c r="AL117" i="46"/>
  <c r="AK265" i="46"/>
  <c r="AL265" i="46" s="1"/>
  <c r="X171" i="46"/>
  <c r="X173" i="46"/>
  <c r="X174" i="46" s="1"/>
  <c r="W179" i="46"/>
  <c r="S187" i="46"/>
  <c r="T189" i="46"/>
  <c r="R219" i="46"/>
  <c r="U277" i="46"/>
  <c r="U279" i="46"/>
  <c r="AM203" i="46"/>
  <c r="AP203" i="46" s="1"/>
  <c r="AO203" i="46"/>
  <c r="S185" i="46"/>
  <c r="AO42" i="46"/>
  <c r="AM42" i="46"/>
  <c r="AP42" i="46" s="1"/>
  <c r="R207" i="46"/>
  <c r="K249" i="46"/>
  <c r="AO113" i="46"/>
  <c r="AM113" i="46"/>
  <c r="AP113" i="46" s="1"/>
  <c r="AK261" i="46"/>
  <c r="U289" i="46"/>
  <c r="I211" i="46"/>
  <c r="AO111" i="46"/>
  <c r="AM111" i="46"/>
  <c r="AP111" i="46" s="1"/>
  <c r="AO127" i="46"/>
  <c r="AM127" i="46"/>
  <c r="AP127" i="46" s="1"/>
  <c r="AO155" i="46"/>
  <c r="AM155" i="46"/>
  <c r="AP155" i="46" s="1"/>
  <c r="G170" i="46"/>
  <c r="H170" i="46" s="1"/>
  <c r="I170" i="46" s="1"/>
  <c r="J170" i="46" s="1"/>
  <c r="K170" i="46" s="1"/>
  <c r="L170" i="46" s="1"/>
  <c r="M170" i="46" s="1"/>
  <c r="N170" i="46" s="1"/>
  <c r="O170" i="46" s="1"/>
  <c r="P170" i="46" s="1"/>
  <c r="Q170" i="46" s="1"/>
  <c r="R170" i="46" s="1"/>
  <c r="S170" i="46" s="1"/>
  <c r="T170" i="46" s="1"/>
  <c r="G264" i="46"/>
  <c r="H264" i="46" s="1"/>
  <c r="I264" i="46" s="1"/>
  <c r="J264" i="46" s="1"/>
  <c r="K264" i="46" s="1"/>
  <c r="L264" i="46" s="1"/>
  <c r="M264" i="46" s="1"/>
  <c r="N264" i="46" s="1"/>
  <c r="O264" i="46" s="1"/>
  <c r="P264" i="46" s="1"/>
  <c r="Q264" i="46" s="1"/>
  <c r="R264" i="46" s="1"/>
  <c r="S264" i="46" s="1"/>
  <c r="T264" i="46" s="1"/>
  <c r="U264" i="46" s="1"/>
  <c r="V264" i="46" s="1"/>
  <c r="W264" i="46" s="1"/>
  <c r="X264" i="46" s="1"/>
  <c r="Y264" i="46" s="1"/>
  <c r="Z264" i="46" s="1"/>
  <c r="AA264" i="46" s="1"/>
  <c r="AB264" i="46" s="1"/>
  <c r="AC264" i="46" s="1"/>
  <c r="AD264" i="46" s="1"/>
  <c r="AE264" i="46" s="1"/>
  <c r="AF264" i="46" s="1"/>
  <c r="AG264" i="46" s="1"/>
  <c r="AH264" i="46" s="1"/>
  <c r="AI264" i="46" s="1"/>
  <c r="AJ264" i="46" s="1"/>
  <c r="AM55" i="46"/>
  <c r="AP55" i="46" s="1"/>
  <c r="I214" i="46"/>
  <c r="AL109" i="46"/>
  <c r="AM153" i="46"/>
  <c r="AP153" i="46" s="1"/>
  <c r="AO153" i="46"/>
  <c r="J218" i="46"/>
  <c r="K218" i="46" s="1"/>
  <c r="L218" i="46" s="1"/>
  <c r="M218" i="46" s="1"/>
  <c r="G313" i="46"/>
  <c r="G314" i="46" s="1"/>
  <c r="G235" i="46"/>
  <c r="G236" i="46" s="1"/>
  <c r="H236" i="46" s="1"/>
  <c r="AL168" i="46"/>
  <c r="AO168" i="46" s="1"/>
  <c r="G226" i="46"/>
  <c r="H226" i="46" s="1"/>
  <c r="I226" i="46" s="1"/>
  <c r="J226" i="46" s="1"/>
  <c r="K226" i="46" s="1"/>
  <c r="L226" i="46" s="1"/>
  <c r="M226" i="46" s="1"/>
  <c r="N226" i="46" s="1"/>
  <c r="O226" i="46" s="1"/>
  <c r="P226" i="46" s="1"/>
  <c r="Q226" i="46" s="1"/>
  <c r="R226" i="46" s="1"/>
  <c r="S226" i="46" s="1"/>
  <c r="T226" i="46" s="1"/>
  <c r="U226" i="46" s="1"/>
  <c r="V226" i="46" s="1"/>
  <c r="W226" i="46" s="1"/>
  <c r="X226" i="46" s="1"/>
  <c r="Y226" i="46" s="1"/>
  <c r="Z226" i="46" s="1"/>
  <c r="AA226" i="46" s="1"/>
  <c r="AB226" i="46" s="1"/>
  <c r="AC226" i="46" s="1"/>
  <c r="AD226" i="46" s="1"/>
  <c r="AE226" i="46" s="1"/>
  <c r="AF226" i="46" s="1"/>
  <c r="AG226" i="46" s="1"/>
  <c r="AH226" i="46" s="1"/>
  <c r="AI226" i="46" s="1"/>
  <c r="AJ226" i="46" s="1"/>
  <c r="AL225" i="46"/>
  <c r="G212" i="46"/>
  <c r="H212" i="46" s="1"/>
  <c r="I212" i="46" s="1"/>
  <c r="I241" i="46"/>
  <c r="I242" i="46" s="1"/>
  <c r="M315" i="46"/>
  <c r="H172" i="46"/>
  <c r="I172" i="46" s="1"/>
  <c r="J172" i="46" s="1"/>
  <c r="K172" i="46" s="1"/>
  <c r="L172" i="46" s="1"/>
  <c r="M172" i="46" s="1"/>
  <c r="N172" i="46" s="1"/>
  <c r="O172" i="46" s="1"/>
  <c r="P172" i="46" s="1"/>
  <c r="Q172" i="46" s="1"/>
  <c r="R172" i="46" s="1"/>
  <c r="S172" i="46" s="1"/>
  <c r="T172" i="46" s="1"/>
  <c r="U172" i="46" s="1"/>
  <c r="V172" i="46" s="1"/>
  <c r="W172" i="46" s="1"/>
  <c r="X172" i="46" s="1"/>
  <c r="Y172" i="46" s="1"/>
  <c r="Z172" i="46" s="1"/>
  <c r="AA172" i="46" s="1"/>
  <c r="H180" i="46"/>
  <c r="I180" i="46" s="1"/>
  <c r="J180" i="46" s="1"/>
  <c r="K180" i="46" s="1"/>
  <c r="L180" i="46" s="1"/>
  <c r="M180" i="46" s="1"/>
  <c r="N180" i="46" s="1"/>
  <c r="O180" i="46" s="1"/>
  <c r="P180" i="46" s="1"/>
  <c r="Q180" i="46" s="1"/>
  <c r="R180" i="46" s="1"/>
  <c r="S180" i="46" s="1"/>
  <c r="T180" i="46" s="1"/>
  <c r="U180" i="46" s="1"/>
  <c r="V180" i="46" s="1"/>
  <c r="I206" i="46"/>
  <c r="J206" i="46" s="1"/>
  <c r="K206" i="46" s="1"/>
  <c r="L206" i="46" s="1"/>
  <c r="M206" i="46" s="1"/>
  <c r="AO163" i="46"/>
  <c r="AM163" i="46"/>
  <c r="AP163" i="46" s="1"/>
  <c r="AA315" i="46"/>
  <c r="I192" i="46"/>
  <c r="J192" i="46" s="1"/>
  <c r="K192" i="46" s="1"/>
  <c r="L192" i="46" s="1"/>
  <c r="M192" i="46" s="1"/>
  <c r="N192" i="46" s="1"/>
  <c r="O192" i="46" s="1"/>
  <c r="P192" i="46" s="1"/>
  <c r="Q192" i="46" s="1"/>
  <c r="R192" i="46" s="1"/>
  <c r="S192" i="46" s="1"/>
  <c r="T192" i="46" s="1"/>
  <c r="U192" i="46" s="1"/>
  <c r="V192" i="46" s="1"/>
  <c r="AO201" i="46"/>
  <c r="AM201" i="46"/>
  <c r="AP201" i="46" s="1"/>
  <c r="AL215" i="46"/>
  <c r="G216" i="46"/>
  <c r="H216" i="46" s="1"/>
  <c r="I216" i="46" s="1"/>
  <c r="J216" i="46" s="1"/>
  <c r="K216" i="46" s="1"/>
  <c r="L216" i="46" s="1"/>
  <c r="M216" i="46" s="1"/>
  <c r="N216" i="46" s="1"/>
  <c r="O216" i="46" s="1"/>
  <c r="P216" i="46" s="1"/>
  <c r="Q216" i="46" s="1"/>
  <c r="R216" i="46" s="1"/>
  <c r="S216" i="46" s="1"/>
  <c r="T216" i="46" s="1"/>
  <c r="U216" i="46" s="1"/>
  <c r="V216" i="46" s="1"/>
  <c r="W216" i="46" s="1"/>
  <c r="X216" i="46" s="1"/>
  <c r="Y216" i="46" s="1"/>
  <c r="Z216" i="46" s="1"/>
  <c r="AA216" i="46" s="1"/>
  <c r="AB216" i="46" s="1"/>
  <c r="AC216" i="46" s="1"/>
  <c r="AD216" i="46" s="1"/>
  <c r="AE216" i="46" s="1"/>
  <c r="AF216" i="46" s="1"/>
  <c r="AG216" i="46" s="1"/>
  <c r="AH216" i="46" s="1"/>
  <c r="AI216" i="46" s="1"/>
  <c r="AJ216" i="46" s="1"/>
  <c r="AK216" i="46" s="1"/>
  <c r="H315" i="46"/>
  <c r="H182" i="46"/>
  <c r="I182" i="46" s="1"/>
  <c r="J182" i="46" s="1"/>
  <c r="K182" i="46" s="1"/>
  <c r="L182" i="46" s="1"/>
  <c r="M182" i="46" s="1"/>
  <c r="N182" i="46" s="1"/>
  <c r="O182" i="46" s="1"/>
  <c r="P182" i="46" s="1"/>
  <c r="Q182" i="46" s="1"/>
  <c r="R182" i="46" s="1"/>
  <c r="G196" i="46"/>
  <c r="H196" i="46" s="1"/>
  <c r="I196" i="46" s="1"/>
  <c r="J196" i="46" s="1"/>
  <c r="K196" i="46" s="1"/>
  <c r="L196" i="46" s="1"/>
  <c r="M196" i="46" s="1"/>
  <c r="N196" i="46" s="1"/>
  <c r="O196" i="46" s="1"/>
  <c r="P196" i="46" s="1"/>
  <c r="Q196" i="46" s="1"/>
  <c r="G224" i="46"/>
  <c r="H224" i="46" s="1"/>
  <c r="I224" i="46" s="1"/>
  <c r="J224" i="46" s="1"/>
  <c r="K224" i="46" s="1"/>
  <c r="L224" i="46" s="1"/>
  <c r="M224" i="46" s="1"/>
  <c r="N224" i="46" s="1"/>
  <c r="O224" i="46" s="1"/>
  <c r="P224" i="46" s="1"/>
  <c r="Q224" i="46" s="1"/>
  <c r="R224" i="46" s="1"/>
  <c r="AH315" i="46"/>
  <c r="H190" i="46"/>
  <c r="I190" i="46" s="1"/>
  <c r="J190" i="46" s="1"/>
  <c r="K190" i="46" s="1"/>
  <c r="L190" i="46" s="1"/>
  <c r="M190" i="46" s="1"/>
  <c r="N190" i="46" s="1"/>
  <c r="O190" i="46" s="1"/>
  <c r="P190" i="46" s="1"/>
  <c r="Q190" i="46" s="1"/>
  <c r="R190" i="46" s="1"/>
  <c r="S190" i="46" s="1"/>
  <c r="I222" i="46"/>
  <c r="J222" i="46" s="1"/>
  <c r="K222" i="46" s="1"/>
  <c r="L222" i="46" s="1"/>
  <c r="M222" i="46" s="1"/>
  <c r="N222" i="46" s="1"/>
  <c r="G228" i="46"/>
  <c r="AL227" i="46"/>
  <c r="I238" i="46"/>
  <c r="I246" i="46"/>
  <c r="J246" i="46" s="1"/>
  <c r="G248" i="46"/>
  <c r="H248" i="46" s="1"/>
  <c r="I248" i="46" s="1"/>
  <c r="J248" i="46" s="1"/>
  <c r="K248" i="46" s="1"/>
  <c r="L248" i="46" s="1"/>
  <c r="M248" i="46" s="1"/>
  <c r="N248" i="46" s="1"/>
  <c r="O248" i="46" s="1"/>
  <c r="P248" i="46" s="1"/>
  <c r="Q248" i="46" s="1"/>
  <c r="R248" i="46" s="1"/>
  <c r="S248" i="46" s="1"/>
  <c r="T248" i="46" s="1"/>
  <c r="U248" i="46" s="1"/>
  <c r="V248" i="46" s="1"/>
  <c r="W248" i="46" s="1"/>
  <c r="X248" i="46" s="1"/>
  <c r="Y248" i="46" s="1"/>
  <c r="Z248" i="46" s="1"/>
  <c r="AA248" i="46" s="1"/>
  <c r="AB248" i="46" s="1"/>
  <c r="AC248" i="46" s="1"/>
  <c r="AD248" i="46" s="1"/>
  <c r="AE248" i="46" s="1"/>
  <c r="AF248" i="46" s="1"/>
  <c r="AG248" i="46" s="1"/>
  <c r="AH248" i="46" s="1"/>
  <c r="AI248" i="46" s="1"/>
  <c r="AJ248" i="46" s="1"/>
  <c r="AK248" i="46" s="1"/>
  <c r="AL247" i="46"/>
  <c r="H250" i="46"/>
  <c r="I250" i="46" s="1"/>
  <c r="J250" i="46" s="1"/>
  <c r="G256" i="46"/>
  <c r="H256" i="46" s="1"/>
  <c r="I256" i="46" s="1"/>
  <c r="J256" i="46" s="1"/>
  <c r="K256" i="46" s="1"/>
  <c r="L256" i="46" s="1"/>
  <c r="M256" i="46" s="1"/>
  <c r="N256" i="46" s="1"/>
  <c r="O256" i="46" s="1"/>
  <c r="P256" i="46" s="1"/>
  <c r="Q256" i="46" s="1"/>
  <c r="R256" i="46" s="1"/>
  <c r="S256" i="46" s="1"/>
  <c r="T256" i="46" s="1"/>
  <c r="U256" i="46" s="1"/>
  <c r="V256" i="46" s="1"/>
  <c r="W256" i="46" s="1"/>
  <c r="X256" i="46" s="1"/>
  <c r="Y256" i="46" s="1"/>
  <c r="Z256" i="46" s="1"/>
  <c r="AA256" i="46" s="1"/>
  <c r="AB256" i="46" s="1"/>
  <c r="AC256" i="46" s="1"/>
  <c r="AD256" i="46" s="1"/>
  <c r="AE256" i="46" s="1"/>
  <c r="AF256" i="46" s="1"/>
  <c r="AG256" i="46" s="1"/>
  <c r="AH256" i="46" s="1"/>
  <c r="AI256" i="46" s="1"/>
  <c r="AJ256" i="46" s="1"/>
  <c r="AK256" i="46" s="1"/>
  <c r="AL255" i="46"/>
  <c r="G268" i="46"/>
  <c r="AL267" i="46"/>
  <c r="H272" i="46"/>
  <c r="I272" i="46" s="1"/>
  <c r="J272" i="46" s="1"/>
  <c r="K272" i="46" s="1"/>
  <c r="L272" i="46" s="1"/>
  <c r="M272" i="46" s="1"/>
  <c r="N272" i="46" s="1"/>
  <c r="O272" i="46" s="1"/>
  <c r="P272" i="46" s="1"/>
  <c r="Q272" i="46" s="1"/>
  <c r="R272" i="46" s="1"/>
  <c r="S272" i="46" s="1"/>
  <c r="T272" i="46" s="1"/>
  <c r="U272" i="46" s="1"/>
  <c r="V272" i="46" s="1"/>
  <c r="W272" i="46" s="1"/>
  <c r="X272" i="46" s="1"/>
  <c r="Y272" i="46" s="1"/>
  <c r="Z272" i="46" s="1"/>
  <c r="AA272" i="46" s="1"/>
  <c r="AB272" i="46" s="1"/>
  <c r="AC272" i="46" s="1"/>
  <c r="AD272" i="46" s="1"/>
  <c r="AE272" i="46" s="1"/>
  <c r="AF272" i="46" s="1"/>
  <c r="AG272" i="46" s="1"/>
  <c r="AH272" i="46" s="1"/>
  <c r="AI272" i="46" s="1"/>
  <c r="AJ272" i="46" s="1"/>
  <c r="AK272" i="46" s="1"/>
  <c r="AO307" i="46"/>
  <c r="AM307" i="46"/>
  <c r="AP307" i="46" s="1"/>
  <c r="AM251" i="46"/>
  <c r="AP251" i="46" s="1"/>
  <c r="AO305" i="46"/>
  <c r="AM305" i="46"/>
  <c r="AP305" i="46" s="1"/>
  <c r="J262" i="46"/>
  <c r="K262" i="46" s="1"/>
  <c r="L262" i="46" s="1"/>
  <c r="M262" i="46" s="1"/>
  <c r="N262" i="46" s="1"/>
  <c r="O262" i="46" s="1"/>
  <c r="P262" i="46" s="1"/>
  <c r="Q262" i="46" s="1"/>
  <c r="R262" i="46" s="1"/>
  <c r="S262" i="46" s="1"/>
  <c r="T262" i="46" s="1"/>
  <c r="U262" i="46" s="1"/>
  <c r="V262" i="46" s="1"/>
  <c r="W262" i="46" s="1"/>
  <c r="X262" i="46" s="1"/>
  <c r="Y262" i="46" s="1"/>
  <c r="Z262" i="46" s="1"/>
  <c r="AA262" i="46" s="1"/>
  <c r="AB262" i="46" s="1"/>
  <c r="AC262" i="46" s="1"/>
  <c r="AD262" i="46" s="1"/>
  <c r="AE262" i="46" s="1"/>
  <c r="AF262" i="46" s="1"/>
  <c r="AG262" i="46" s="1"/>
  <c r="AH262" i="46" s="1"/>
  <c r="AI262" i="46" s="1"/>
  <c r="AJ262" i="46" s="1"/>
  <c r="I274" i="46"/>
  <c r="J274" i="46" s="1"/>
  <c r="K274" i="46" s="1"/>
  <c r="L274" i="46" s="1"/>
  <c r="M274" i="46" s="1"/>
  <c r="N274" i="46" s="1"/>
  <c r="O274" i="46" s="1"/>
  <c r="P274" i="46" s="1"/>
  <c r="Q274" i="46" s="1"/>
  <c r="R274" i="46" s="1"/>
  <c r="AM291" i="46"/>
  <c r="AP291" i="46" s="1"/>
  <c r="AO291" i="46"/>
  <c r="H244" i="46"/>
  <c r="I244" i="46" s="1"/>
  <c r="J244" i="46" s="1"/>
  <c r="K244" i="46" s="1"/>
  <c r="L244" i="46" s="1"/>
  <c r="M244" i="46" s="1"/>
  <c r="N244" i="46" s="1"/>
  <c r="O244" i="46" s="1"/>
  <c r="P244" i="46" s="1"/>
  <c r="Q244" i="46" s="1"/>
  <c r="R244" i="46" s="1"/>
  <c r="S244" i="46" s="1"/>
  <c r="T244" i="46" s="1"/>
  <c r="U244" i="46" s="1"/>
  <c r="V244" i="46" s="1"/>
  <c r="W244" i="46" s="1"/>
  <c r="X244" i="46" s="1"/>
  <c r="Y244" i="46" s="1"/>
  <c r="Z244" i="46" s="1"/>
  <c r="AA244" i="46" s="1"/>
  <c r="AB244" i="46" s="1"/>
  <c r="AC244" i="46" s="1"/>
  <c r="AD244" i="46" s="1"/>
  <c r="AE244" i="46" s="1"/>
  <c r="AF244" i="46" s="1"/>
  <c r="AG244" i="46" s="1"/>
  <c r="AH244" i="46" s="1"/>
  <c r="AI244" i="46" s="1"/>
  <c r="AJ244" i="46" s="1"/>
  <c r="AK244" i="46" s="1"/>
  <c r="AO295" i="46"/>
  <c r="AM295" i="46"/>
  <c r="AP295" i="46" s="1"/>
  <c r="H284" i="46"/>
  <c r="I284" i="46" s="1"/>
  <c r="J284" i="46" s="1"/>
  <c r="K284" i="46" s="1"/>
  <c r="L284" i="46" s="1"/>
  <c r="M284" i="46" s="1"/>
  <c r="N284" i="46" s="1"/>
  <c r="O284" i="46" s="1"/>
  <c r="P284" i="46" s="1"/>
  <c r="Q284" i="46" s="1"/>
  <c r="R284" i="46" s="1"/>
  <c r="S284" i="46" s="1"/>
  <c r="T284" i="46" s="1"/>
  <c r="U284" i="46" s="1"/>
  <c r="V284" i="46" s="1"/>
  <c r="W284" i="46" s="1"/>
  <c r="X284" i="46" s="1"/>
  <c r="Y284" i="46" s="1"/>
  <c r="Z284" i="46" s="1"/>
  <c r="AA284" i="46" s="1"/>
  <c r="AB284" i="46" s="1"/>
  <c r="AC284" i="46" s="1"/>
  <c r="AD284" i="46" s="1"/>
  <c r="AE284" i="46" s="1"/>
  <c r="AF284" i="46" s="1"/>
  <c r="AG284" i="46" s="1"/>
  <c r="AH284" i="46" s="1"/>
  <c r="AI284" i="46" s="1"/>
  <c r="AJ284" i="46" s="1"/>
  <c r="AK284" i="46" s="1"/>
  <c r="H266" i="46"/>
  <c r="I266" i="46" s="1"/>
  <c r="J266" i="46" s="1"/>
  <c r="K266" i="46" s="1"/>
  <c r="L266" i="46" s="1"/>
  <c r="M266" i="46" s="1"/>
  <c r="N266" i="46" s="1"/>
  <c r="O266" i="46" s="1"/>
  <c r="P266" i="46" s="1"/>
  <c r="Q266" i="46" s="1"/>
  <c r="R266" i="46" s="1"/>
  <c r="S266" i="46" s="1"/>
  <c r="T266" i="46" s="1"/>
  <c r="U266" i="46" s="1"/>
  <c r="V266" i="46" s="1"/>
  <c r="W266" i="46" s="1"/>
  <c r="X266" i="46" s="1"/>
  <c r="Y266" i="46" s="1"/>
  <c r="Z266" i="46" s="1"/>
  <c r="AA266" i="46" s="1"/>
  <c r="AB266" i="46" s="1"/>
  <c r="AC266" i="46" s="1"/>
  <c r="AD266" i="46" s="1"/>
  <c r="AE266" i="46" s="1"/>
  <c r="AF266" i="46" s="1"/>
  <c r="AG266" i="46" s="1"/>
  <c r="AH266" i="46" s="1"/>
  <c r="AI266" i="46" s="1"/>
  <c r="AJ266" i="46" s="1"/>
  <c r="AL303" i="46"/>
  <c r="G304" i="46"/>
  <c r="H304" i="46" s="1"/>
  <c r="I304" i="46" s="1"/>
  <c r="J304" i="46" s="1"/>
  <c r="K304" i="46" s="1"/>
  <c r="L304" i="46" s="1"/>
  <c r="M304" i="46" s="1"/>
  <c r="N304" i="46" s="1"/>
  <c r="O304" i="46" s="1"/>
  <c r="P304" i="46" s="1"/>
  <c r="Q304" i="46" s="1"/>
  <c r="R304" i="46" s="1"/>
  <c r="S304" i="46" s="1"/>
  <c r="T304" i="46" s="1"/>
  <c r="U304" i="46" s="1"/>
  <c r="V304" i="46" s="1"/>
  <c r="W304" i="46" s="1"/>
  <c r="X304" i="46" s="1"/>
  <c r="Y304" i="46" s="1"/>
  <c r="Z304" i="46" s="1"/>
  <c r="AA304" i="46" s="1"/>
  <c r="AB304" i="46" s="1"/>
  <c r="AC304" i="46" s="1"/>
  <c r="AD304" i="46" s="1"/>
  <c r="AE304" i="46" s="1"/>
  <c r="AF304" i="46" s="1"/>
  <c r="AG304" i="46" s="1"/>
  <c r="AH304" i="46" s="1"/>
  <c r="AI304" i="46" s="1"/>
  <c r="AJ304" i="46" s="1"/>
  <c r="AK304" i="46" s="1"/>
  <c r="H288" i="46"/>
  <c r="I288" i="46" s="1"/>
  <c r="J288" i="46" s="1"/>
  <c r="K288" i="46" s="1"/>
  <c r="L288" i="46" s="1"/>
  <c r="M288" i="46" s="1"/>
  <c r="N288" i="46" s="1"/>
  <c r="O288" i="46" s="1"/>
  <c r="P288" i="46" s="1"/>
  <c r="Q288" i="46" s="1"/>
  <c r="R288" i="46" s="1"/>
  <c r="S288" i="46" s="1"/>
  <c r="T288" i="46" s="1"/>
  <c r="U288" i="46" s="1"/>
  <c r="V288" i="46" s="1"/>
  <c r="W288" i="46" s="1"/>
  <c r="X288" i="46" s="1"/>
  <c r="Y288" i="46" s="1"/>
  <c r="Z288" i="46" s="1"/>
  <c r="AA288" i="46" s="1"/>
  <c r="AB288" i="46" s="1"/>
  <c r="AC288" i="46" s="1"/>
  <c r="AD288" i="46" s="1"/>
  <c r="AE288" i="46" s="1"/>
  <c r="AF288" i="46" s="1"/>
  <c r="AG288" i="46" s="1"/>
  <c r="AH288" i="46" s="1"/>
  <c r="AI288" i="46" s="1"/>
  <c r="AJ288" i="46" s="1"/>
  <c r="AK288" i="46" s="1"/>
  <c r="G292" i="46"/>
  <c r="H292" i="46" s="1"/>
  <c r="I292" i="46" s="1"/>
  <c r="J292" i="46" s="1"/>
  <c r="K292" i="46" s="1"/>
  <c r="L292" i="46" s="1"/>
  <c r="M292" i="46" s="1"/>
  <c r="N292" i="46" s="1"/>
  <c r="O292" i="46" s="1"/>
  <c r="P292" i="46" s="1"/>
  <c r="Q292" i="46" s="1"/>
  <c r="R292" i="46" s="1"/>
  <c r="S292" i="46" s="1"/>
  <c r="T292" i="46" s="1"/>
  <c r="U292" i="46" s="1"/>
  <c r="V292" i="46" s="1"/>
  <c r="W292" i="46" s="1"/>
  <c r="X292" i="46" s="1"/>
  <c r="Y292" i="46" s="1"/>
  <c r="Z292" i="46" s="1"/>
  <c r="AA292" i="46" s="1"/>
  <c r="AB292" i="46" s="1"/>
  <c r="AC292" i="46" s="1"/>
  <c r="AD292" i="46" s="1"/>
  <c r="AE292" i="46" s="1"/>
  <c r="AF292" i="46" s="1"/>
  <c r="AG292" i="46" s="1"/>
  <c r="AH292" i="46" s="1"/>
  <c r="AI292" i="46" s="1"/>
  <c r="AJ292" i="46" s="1"/>
  <c r="AK292" i="46" s="1"/>
  <c r="H308" i="46"/>
  <c r="I308" i="46" s="1"/>
  <c r="J308" i="46" s="1"/>
  <c r="K308" i="46" s="1"/>
  <c r="L308" i="46" s="1"/>
  <c r="M308" i="46" s="1"/>
  <c r="N308" i="46" s="1"/>
  <c r="O308" i="46" s="1"/>
  <c r="P308" i="46" s="1"/>
  <c r="Q308" i="46" s="1"/>
  <c r="R308" i="46" s="1"/>
  <c r="S308" i="46" s="1"/>
  <c r="T308" i="46" s="1"/>
  <c r="U308" i="46" s="1"/>
  <c r="V308" i="46" s="1"/>
  <c r="W308" i="46" s="1"/>
  <c r="X308" i="46" s="1"/>
  <c r="Y308" i="46" s="1"/>
  <c r="Z308" i="46" s="1"/>
  <c r="AA308" i="46" s="1"/>
  <c r="AB308" i="46" s="1"/>
  <c r="AC308" i="46" s="1"/>
  <c r="AD308" i="46" s="1"/>
  <c r="AE308" i="46" s="1"/>
  <c r="AF308" i="46" s="1"/>
  <c r="AG308" i="46" s="1"/>
  <c r="AH308" i="46" s="1"/>
  <c r="AI308" i="46" s="1"/>
  <c r="AJ308" i="46" s="1"/>
  <c r="AK308" i="46" s="1"/>
  <c r="K315" i="47" l="1"/>
  <c r="AO253" i="46"/>
  <c r="R178" i="46"/>
  <c r="S178" i="46" s="1"/>
  <c r="T178" i="46" s="1"/>
  <c r="R186" i="46"/>
  <c r="S186" i="46" s="1"/>
  <c r="R208" i="46"/>
  <c r="S208" i="46" s="1"/>
  <c r="T208" i="46" s="1"/>
  <c r="U208" i="46" s="1"/>
  <c r="V208" i="46" s="1"/>
  <c r="W208" i="46" s="1"/>
  <c r="X208" i="46" s="1"/>
  <c r="Y208" i="46" s="1"/>
  <c r="Z208" i="46" s="1"/>
  <c r="AA208" i="46" s="1"/>
  <c r="AB208" i="46" s="1"/>
  <c r="AC208" i="46" s="1"/>
  <c r="AD208" i="46" s="1"/>
  <c r="AE208" i="46" s="1"/>
  <c r="AF208" i="46" s="1"/>
  <c r="AG208" i="46" s="1"/>
  <c r="AH208" i="46" s="1"/>
  <c r="AI208" i="46" s="1"/>
  <c r="AJ208" i="46" s="1"/>
  <c r="AK208" i="46" s="1"/>
  <c r="AL207" i="46" s="1"/>
  <c r="U278" i="46"/>
  <c r="S184" i="46"/>
  <c r="U280" i="46"/>
  <c r="V280" i="46" s="1"/>
  <c r="W286" i="46"/>
  <c r="X286" i="46" s="1"/>
  <c r="Y286" i="46" s="1"/>
  <c r="Z286" i="46" s="1"/>
  <c r="AA286" i="46" s="1"/>
  <c r="AB286" i="46" s="1"/>
  <c r="AC286" i="46" s="1"/>
  <c r="AD286" i="46" s="1"/>
  <c r="AE286" i="46" s="1"/>
  <c r="AF286" i="46" s="1"/>
  <c r="AG286" i="46" s="1"/>
  <c r="AH286" i="46" s="1"/>
  <c r="AI286" i="46" s="1"/>
  <c r="AJ286" i="46" s="1"/>
  <c r="AK286" i="46" s="1"/>
  <c r="AL63" i="47"/>
  <c r="AK64" i="47"/>
  <c r="U290" i="46"/>
  <c r="V290" i="46" s="1"/>
  <c r="Q220" i="46"/>
  <c r="R220" i="46" s="1"/>
  <c r="Y313" i="45"/>
  <c r="AO217" i="47"/>
  <c r="AM217" i="47"/>
  <c r="AP217" i="47" s="1"/>
  <c r="AO57" i="47"/>
  <c r="U315" i="47"/>
  <c r="N315" i="47"/>
  <c r="AB172" i="46"/>
  <c r="AC172" i="46" s="1"/>
  <c r="AD172" i="46" s="1"/>
  <c r="AE172" i="46" s="1"/>
  <c r="AF172" i="46" s="1"/>
  <c r="AM287" i="46"/>
  <c r="AP287" i="46" s="1"/>
  <c r="R198" i="46"/>
  <c r="S198" i="46" s="1"/>
  <c r="T198" i="46" s="1"/>
  <c r="U198" i="46" s="1"/>
  <c r="V198" i="46" s="1"/>
  <c r="W198" i="46" s="1"/>
  <c r="X198" i="46" s="1"/>
  <c r="Y198" i="46" s="1"/>
  <c r="Z198" i="46" s="1"/>
  <c r="AA198" i="46" s="1"/>
  <c r="AB198" i="46" s="1"/>
  <c r="AC198" i="46" s="1"/>
  <c r="AD198" i="46" s="1"/>
  <c r="AE198" i="46" s="1"/>
  <c r="AF198" i="46" s="1"/>
  <c r="AG198" i="46" s="1"/>
  <c r="AH198" i="46" s="1"/>
  <c r="AI198" i="46" s="1"/>
  <c r="AJ198" i="46" s="1"/>
  <c r="AK198" i="46" s="1"/>
  <c r="AL197" i="46" s="1"/>
  <c r="AO197" i="46" s="1"/>
  <c r="N205" i="46"/>
  <c r="N206" i="46" s="1"/>
  <c r="O206" i="46" s="1"/>
  <c r="P206" i="46" s="1"/>
  <c r="Q206" i="46" s="1"/>
  <c r="J238" i="46"/>
  <c r="K237" i="46" s="1"/>
  <c r="AK266" i="46"/>
  <c r="AK262" i="46"/>
  <c r="U177" i="46"/>
  <c r="U178" i="46" s="1"/>
  <c r="W180" i="46"/>
  <c r="X180" i="46" s="1"/>
  <c r="Y180" i="46" s="1"/>
  <c r="Z180" i="46" s="1"/>
  <c r="AA180" i="46" s="1"/>
  <c r="AB180" i="46" s="1"/>
  <c r="AC180" i="46" s="1"/>
  <c r="AD180" i="46" s="1"/>
  <c r="AE180" i="46" s="1"/>
  <c r="AF180" i="46" s="1"/>
  <c r="AG180" i="46" s="1"/>
  <c r="AH180" i="46" s="1"/>
  <c r="AI180" i="46" s="1"/>
  <c r="AJ180" i="46" s="1"/>
  <c r="AK180" i="46" s="1"/>
  <c r="T190" i="46"/>
  <c r="U190" i="46" s="1"/>
  <c r="S188" i="46"/>
  <c r="T188" i="46" s="1"/>
  <c r="K250" i="46"/>
  <c r="L250" i="46" s="1"/>
  <c r="M250" i="46" s="1"/>
  <c r="N250" i="46" s="1"/>
  <c r="O250" i="46" s="1"/>
  <c r="P250" i="46" s="1"/>
  <c r="Q250" i="46" s="1"/>
  <c r="R250" i="46" s="1"/>
  <c r="S250" i="46" s="1"/>
  <c r="T250" i="46" s="1"/>
  <c r="U250" i="46" s="1"/>
  <c r="V250" i="46" s="1"/>
  <c r="W250" i="46" s="1"/>
  <c r="X250" i="46" s="1"/>
  <c r="Y250" i="46" s="1"/>
  <c r="Z250" i="46" s="1"/>
  <c r="AA250" i="46" s="1"/>
  <c r="AB250" i="46" s="1"/>
  <c r="AC250" i="46" s="1"/>
  <c r="AD250" i="46" s="1"/>
  <c r="AE250" i="46" s="1"/>
  <c r="AF250" i="46" s="1"/>
  <c r="AG250" i="46" s="1"/>
  <c r="AH250" i="46" s="1"/>
  <c r="AI250" i="46" s="1"/>
  <c r="AJ250" i="46" s="1"/>
  <c r="AK250" i="46" s="1"/>
  <c r="AL249" i="46" s="1"/>
  <c r="AO249" i="46" s="1"/>
  <c r="AM103" i="46"/>
  <c r="AP103" i="46" s="1"/>
  <c r="K314" i="47"/>
  <c r="AO105" i="47"/>
  <c r="AM105" i="47"/>
  <c r="AP105" i="47" s="1"/>
  <c r="AK182" i="47"/>
  <c r="I313" i="46"/>
  <c r="G315" i="46"/>
  <c r="G316" i="46" s="1"/>
  <c r="H316" i="46" s="1"/>
  <c r="AM117" i="46"/>
  <c r="AP117" i="46" s="1"/>
  <c r="AO117" i="46"/>
  <c r="AM109" i="46"/>
  <c r="AP109" i="46" s="1"/>
  <c r="AO109" i="46"/>
  <c r="AK263" i="46"/>
  <c r="AL263" i="46" s="1"/>
  <c r="AL123" i="46"/>
  <c r="Y173" i="46"/>
  <c r="Y174" i="46" s="1"/>
  <c r="AL308" i="46"/>
  <c r="AO308" i="46" s="1"/>
  <c r="S274" i="46"/>
  <c r="T274" i="46" s="1"/>
  <c r="U274" i="46" s="1"/>
  <c r="V274" i="46" s="1"/>
  <c r="AM265" i="46"/>
  <c r="AP265" i="46" s="1"/>
  <c r="AO265" i="46"/>
  <c r="AM227" i="46"/>
  <c r="AP227" i="46" s="1"/>
  <c r="AO227" i="46"/>
  <c r="W192" i="46"/>
  <c r="X192" i="46" s="1"/>
  <c r="Y192" i="46" s="1"/>
  <c r="Z192" i="46" s="1"/>
  <c r="AA192" i="46" s="1"/>
  <c r="AB192" i="46" s="1"/>
  <c r="AC192" i="46" s="1"/>
  <c r="AD192" i="46" s="1"/>
  <c r="AE192" i="46" s="1"/>
  <c r="AF192" i="46" s="1"/>
  <c r="AG192" i="46" s="1"/>
  <c r="AH192" i="46" s="1"/>
  <c r="AI192" i="46" s="1"/>
  <c r="AJ192" i="46" s="1"/>
  <c r="AK192" i="46" s="1"/>
  <c r="I315" i="46"/>
  <c r="AL149" i="46"/>
  <c r="AL36" i="46"/>
  <c r="H314" i="46"/>
  <c r="R205" i="46"/>
  <c r="AL205" i="46" s="1"/>
  <c r="AL44" i="46"/>
  <c r="AM255" i="46"/>
  <c r="AP255" i="46" s="1"/>
  <c r="AO255" i="46"/>
  <c r="AM267" i="46"/>
  <c r="AP267" i="46" s="1"/>
  <c r="AO267" i="46"/>
  <c r="H228" i="46"/>
  <c r="I228" i="46" s="1"/>
  <c r="J228" i="46" s="1"/>
  <c r="K228" i="46" s="1"/>
  <c r="L228" i="46" s="1"/>
  <c r="M228" i="46" s="1"/>
  <c r="N228" i="46" s="1"/>
  <c r="O228" i="46" s="1"/>
  <c r="P228" i="46" s="1"/>
  <c r="Q228" i="46" s="1"/>
  <c r="R228" i="46" s="1"/>
  <c r="S228" i="46" s="1"/>
  <c r="T228" i="46" s="1"/>
  <c r="U228" i="46" s="1"/>
  <c r="V228" i="46" s="1"/>
  <c r="W228" i="46" s="1"/>
  <c r="X228" i="46" s="1"/>
  <c r="Y228" i="46" s="1"/>
  <c r="Z228" i="46" s="1"/>
  <c r="AA228" i="46" s="1"/>
  <c r="AB228" i="46" s="1"/>
  <c r="AC228" i="46" s="1"/>
  <c r="AD228" i="46" s="1"/>
  <c r="AE228" i="46" s="1"/>
  <c r="AF228" i="46" s="1"/>
  <c r="AG228" i="46" s="1"/>
  <c r="AH228" i="46" s="1"/>
  <c r="AI228" i="46" s="1"/>
  <c r="AJ228" i="46" s="1"/>
  <c r="AO215" i="46"/>
  <c r="AM215" i="46"/>
  <c r="AP215" i="46" s="1"/>
  <c r="AO225" i="46"/>
  <c r="AM225" i="46"/>
  <c r="AP225" i="46" s="1"/>
  <c r="AO207" i="46"/>
  <c r="AM207" i="46"/>
  <c r="AP207" i="46" s="1"/>
  <c r="J213" i="46"/>
  <c r="J214" i="46" s="1"/>
  <c r="J241" i="46"/>
  <c r="J242" i="46" s="1"/>
  <c r="R193" i="46"/>
  <c r="S223" i="46"/>
  <c r="AL223" i="46" s="1"/>
  <c r="AL63" i="46"/>
  <c r="S217" i="46"/>
  <c r="AK313" i="46"/>
  <c r="AK257" i="46"/>
  <c r="R195" i="46"/>
  <c r="AL195" i="46" s="1"/>
  <c r="AL34" i="46"/>
  <c r="AO303" i="46"/>
  <c r="AM303" i="46"/>
  <c r="AP303" i="46" s="1"/>
  <c r="H268" i="46"/>
  <c r="I268" i="46" s="1"/>
  <c r="J268" i="46" s="1"/>
  <c r="K268" i="46" s="1"/>
  <c r="L268" i="46" s="1"/>
  <c r="M268" i="46" s="1"/>
  <c r="N268" i="46" s="1"/>
  <c r="O268" i="46" s="1"/>
  <c r="P268" i="46" s="1"/>
  <c r="Q268" i="46" s="1"/>
  <c r="R268" i="46" s="1"/>
  <c r="S268" i="46" s="1"/>
  <c r="T268" i="46" s="1"/>
  <c r="U268" i="46" s="1"/>
  <c r="V268" i="46" s="1"/>
  <c r="W268" i="46" s="1"/>
  <c r="X268" i="46" s="1"/>
  <c r="Y268" i="46" s="1"/>
  <c r="Z268" i="46" s="1"/>
  <c r="AA268" i="46" s="1"/>
  <c r="AB268" i="46" s="1"/>
  <c r="AC268" i="46" s="1"/>
  <c r="AD268" i="46" s="1"/>
  <c r="AE268" i="46" s="1"/>
  <c r="AF268" i="46" s="1"/>
  <c r="AG268" i="46" s="1"/>
  <c r="AH268" i="46" s="1"/>
  <c r="AI268" i="46" s="1"/>
  <c r="AJ268" i="46" s="1"/>
  <c r="AK268" i="46" s="1"/>
  <c r="AO247" i="46"/>
  <c r="AM247" i="46"/>
  <c r="AP247" i="46" s="1"/>
  <c r="J211" i="46"/>
  <c r="J212" i="46" s="1"/>
  <c r="AL46" i="46"/>
  <c r="S181" i="46"/>
  <c r="S182" i="46" s="1"/>
  <c r="U169" i="46"/>
  <c r="K316" i="47" l="1"/>
  <c r="W279" i="46"/>
  <c r="W280" i="46" s="1"/>
  <c r="X280" i="46" s="1"/>
  <c r="Y280" i="46" s="1"/>
  <c r="Z280" i="46" s="1"/>
  <c r="AA280" i="46" s="1"/>
  <c r="AB280" i="46" s="1"/>
  <c r="AC280" i="46" s="1"/>
  <c r="AD280" i="46" s="1"/>
  <c r="AE280" i="46" s="1"/>
  <c r="AF280" i="46" s="1"/>
  <c r="AG280" i="46" s="1"/>
  <c r="AH280" i="46" s="1"/>
  <c r="AI280" i="46" s="1"/>
  <c r="AJ280" i="46" s="1"/>
  <c r="AK280" i="46" s="1"/>
  <c r="W289" i="46"/>
  <c r="W290" i="46" s="1"/>
  <c r="X290" i="46" s="1"/>
  <c r="Y290" i="46" s="1"/>
  <c r="Z290" i="46" s="1"/>
  <c r="AA290" i="46" s="1"/>
  <c r="AB290" i="46" s="1"/>
  <c r="AC290" i="46" s="1"/>
  <c r="AD290" i="46" s="1"/>
  <c r="AE290" i="46" s="1"/>
  <c r="AF290" i="46" s="1"/>
  <c r="AG290" i="46" s="1"/>
  <c r="AH290" i="46" s="1"/>
  <c r="AI290" i="46" s="1"/>
  <c r="AJ290" i="46" s="1"/>
  <c r="AK290" i="46" s="1"/>
  <c r="AL289" i="46" s="1"/>
  <c r="W273" i="46"/>
  <c r="W274" i="46" s="1"/>
  <c r="X274" i="46" s="1"/>
  <c r="Y274" i="46" s="1"/>
  <c r="Z274" i="46" s="1"/>
  <c r="AA274" i="46" s="1"/>
  <c r="AB274" i="46" s="1"/>
  <c r="AC274" i="46" s="1"/>
  <c r="AD274" i="46" s="1"/>
  <c r="AE274" i="46" s="1"/>
  <c r="AF274" i="46" s="1"/>
  <c r="AG274" i="46" s="1"/>
  <c r="AH274" i="46" s="1"/>
  <c r="AI274" i="46" s="1"/>
  <c r="AJ274" i="46" s="1"/>
  <c r="AK274" i="46" s="1"/>
  <c r="U187" i="46"/>
  <c r="U188" i="46" s="1"/>
  <c r="V188" i="46" s="1"/>
  <c r="W188" i="46" s="1"/>
  <c r="X188" i="46" s="1"/>
  <c r="Y188" i="46" s="1"/>
  <c r="Z188" i="46" s="1"/>
  <c r="AA188" i="46" s="1"/>
  <c r="AB188" i="46" s="1"/>
  <c r="AC188" i="46" s="1"/>
  <c r="AD188" i="46" s="1"/>
  <c r="AE188" i="46" s="1"/>
  <c r="AF188" i="46" s="1"/>
  <c r="AG188" i="46" s="1"/>
  <c r="AH188" i="46" s="1"/>
  <c r="AI188" i="46" s="1"/>
  <c r="AJ188" i="46" s="1"/>
  <c r="AK188" i="46" s="1"/>
  <c r="V315" i="47"/>
  <c r="AM63" i="47"/>
  <c r="AP63" i="47" s="1"/>
  <c r="AO63" i="47"/>
  <c r="AK224" i="47"/>
  <c r="AL223" i="47"/>
  <c r="AK242" i="47"/>
  <c r="AL101" i="47"/>
  <c r="AK102" i="47"/>
  <c r="W313" i="45"/>
  <c r="P313" i="45"/>
  <c r="AK238" i="47"/>
  <c r="V278" i="46"/>
  <c r="W278" i="46" s="1"/>
  <c r="X278" i="46" s="1"/>
  <c r="Y278" i="46" s="1"/>
  <c r="Z278" i="46" s="1"/>
  <c r="AA278" i="46" s="1"/>
  <c r="AB278" i="46" s="1"/>
  <c r="AC278" i="46" s="1"/>
  <c r="AD278" i="46" s="1"/>
  <c r="AE278" i="46" s="1"/>
  <c r="AF278" i="46" s="1"/>
  <c r="AG278" i="46" s="1"/>
  <c r="AH278" i="46" s="1"/>
  <c r="AI278" i="46" s="1"/>
  <c r="AJ278" i="46" s="1"/>
  <c r="AK278" i="46" s="1"/>
  <c r="AM197" i="46"/>
  <c r="AP197" i="46" s="1"/>
  <c r="N217" i="46"/>
  <c r="N218" i="46" s="1"/>
  <c r="AL268" i="46"/>
  <c r="AO268" i="46" s="1"/>
  <c r="AM249" i="46"/>
  <c r="AP249" i="46" s="1"/>
  <c r="K235" i="46"/>
  <c r="AK190" i="47"/>
  <c r="AK29" i="47"/>
  <c r="U170" i="46"/>
  <c r="V170" i="46" s="1"/>
  <c r="AK264" i="46"/>
  <c r="S224" i="46"/>
  <c r="T224" i="46" s="1"/>
  <c r="U224" i="46" s="1"/>
  <c r="V224" i="46" s="1"/>
  <c r="W224" i="46" s="1"/>
  <c r="X224" i="46" s="1"/>
  <c r="Y224" i="46" s="1"/>
  <c r="Z224" i="46" s="1"/>
  <c r="AA224" i="46" s="1"/>
  <c r="AB224" i="46" s="1"/>
  <c r="AC224" i="46" s="1"/>
  <c r="AD224" i="46" s="1"/>
  <c r="AE224" i="46" s="1"/>
  <c r="AF224" i="46" s="1"/>
  <c r="AG224" i="46" s="1"/>
  <c r="AH224" i="46" s="1"/>
  <c r="AI224" i="46" s="1"/>
  <c r="AJ224" i="46" s="1"/>
  <c r="AK224" i="46" s="1"/>
  <c r="S219" i="46"/>
  <c r="S220" i="46" s="1"/>
  <c r="T220" i="46" s="1"/>
  <c r="U220" i="46" s="1"/>
  <c r="K242" i="46"/>
  <c r="L242" i="46" s="1"/>
  <c r="M242" i="46" s="1"/>
  <c r="N241" i="46" s="1"/>
  <c r="AK98" i="47"/>
  <c r="AL97" i="47" s="1"/>
  <c r="J313" i="46"/>
  <c r="J239" i="46"/>
  <c r="AM34" i="46"/>
  <c r="AO34" i="46"/>
  <c r="AO63" i="46"/>
  <c r="AM63" i="46"/>
  <c r="AP63" i="46" s="1"/>
  <c r="AM205" i="46"/>
  <c r="AP205" i="46" s="1"/>
  <c r="AO205" i="46"/>
  <c r="AO123" i="46"/>
  <c r="AM123" i="46"/>
  <c r="AP123" i="46" s="1"/>
  <c r="K245" i="46"/>
  <c r="K246" i="46" s="1"/>
  <c r="L246" i="46" s="1"/>
  <c r="M246" i="46" s="1"/>
  <c r="N246" i="46" s="1"/>
  <c r="O246" i="46" s="1"/>
  <c r="P246" i="46" s="1"/>
  <c r="Q246" i="46" s="1"/>
  <c r="R246" i="46" s="1"/>
  <c r="S246" i="46" s="1"/>
  <c r="T246" i="46" s="1"/>
  <c r="U246" i="46" s="1"/>
  <c r="V246" i="46" s="1"/>
  <c r="W246" i="46" s="1"/>
  <c r="X246" i="46" s="1"/>
  <c r="Y246" i="46" s="1"/>
  <c r="Z246" i="46" s="1"/>
  <c r="AA246" i="46" s="1"/>
  <c r="AB246" i="46" s="1"/>
  <c r="AC246" i="46" s="1"/>
  <c r="AD246" i="46" s="1"/>
  <c r="AE246" i="46" s="1"/>
  <c r="AF246" i="46" s="1"/>
  <c r="AG246" i="46" s="1"/>
  <c r="AH246" i="46" s="1"/>
  <c r="AI246" i="46" s="1"/>
  <c r="AJ246" i="46" s="1"/>
  <c r="AL105" i="46"/>
  <c r="AM46" i="46"/>
  <c r="AP46" i="46" s="1"/>
  <c r="AO46" i="46"/>
  <c r="W169" i="46"/>
  <c r="AO36" i="46"/>
  <c r="AM36" i="46"/>
  <c r="AP36" i="46" s="1"/>
  <c r="K211" i="46"/>
  <c r="K212" i="46" s="1"/>
  <c r="AO195" i="46"/>
  <c r="AM195" i="46"/>
  <c r="AP195" i="46" s="1"/>
  <c r="AO223" i="46"/>
  <c r="AM223" i="46"/>
  <c r="AP223" i="46" s="1"/>
  <c r="R194" i="46"/>
  <c r="S194" i="46" s="1"/>
  <c r="T194" i="46" s="1"/>
  <c r="U194" i="46" s="1"/>
  <c r="V194" i="46" s="1"/>
  <c r="W194" i="46" s="1"/>
  <c r="X194" i="46" s="1"/>
  <c r="Y194" i="46" s="1"/>
  <c r="Z194" i="46" s="1"/>
  <c r="AA194" i="46" s="1"/>
  <c r="AB194" i="46" s="1"/>
  <c r="AC194" i="46" s="1"/>
  <c r="AD194" i="46" s="1"/>
  <c r="AE194" i="46" s="1"/>
  <c r="AF194" i="46" s="1"/>
  <c r="AG194" i="46" s="1"/>
  <c r="AH194" i="46" s="1"/>
  <c r="AI194" i="46" s="1"/>
  <c r="AJ194" i="46" s="1"/>
  <c r="AK194" i="46" s="1"/>
  <c r="AG171" i="46"/>
  <c r="I314" i="46"/>
  <c r="T185" i="46"/>
  <c r="T186" i="46" s="1"/>
  <c r="U186" i="46" s="1"/>
  <c r="I236" i="46"/>
  <c r="AO263" i="46"/>
  <c r="AM263" i="46"/>
  <c r="AP263" i="46" s="1"/>
  <c r="AM44" i="46"/>
  <c r="AP44" i="46" s="1"/>
  <c r="AO44" i="46"/>
  <c r="AO149" i="46"/>
  <c r="AM149" i="46"/>
  <c r="AP149" i="46" s="1"/>
  <c r="T181" i="46"/>
  <c r="X175" i="46"/>
  <c r="X176" i="46" s="1"/>
  <c r="AK258" i="46"/>
  <c r="AL257" i="46" s="1"/>
  <c r="AK315" i="46"/>
  <c r="K213" i="46"/>
  <c r="K214" i="46" s="1"/>
  <c r="AL228" i="46"/>
  <c r="AO228" i="46" s="1"/>
  <c r="T183" i="46"/>
  <c r="T184" i="46" s="1"/>
  <c r="U184" i="46" s="1"/>
  <c r="V184" i="46" s="1"/>
  <c r="W184" i="46" s="1"/>
  <c r="X184" i="46" s="1"/>
  <c r="Y184" i="46" s="1"/>
  <c r="Z184" i="46" s="1"/>
  <c r="AA184" i="46" s="1"/>
  <c r="AB184" i="46" s="1"/>
  <c r="AC184" i="46" s="1"/>
  <c r="AD184" i="46" s="1"/>
  <c r="AE184" i="46" s="1"/>
  <c r="AF184" i="46" s="1"/>
  <c r="AG184" i="46" s="1"/>
  <c r="AH184" i="46" s="1"/>
  <c r="AI184" i="46" s="1"/>
  <c r="AJ184" i="46" s="1"/>
  <c r="AK184" i="46" s="1"/>
  <c r="R206" i="46"/>
  <c r="S206" i="46" s="1"/>
  <c r="T206" i="46" s="1"/>
  <c r="U206" i="46" s="1"/>
  <c r="V206" i="46" s="1"/>
  <c r="W206" i="46" s="1"/>
  <c r="X206" i="46" s="1"/>
  <c r="Y206" i="46" s="1"/>
  <c r="Z206" i="46" s="1"/>
  <c r="AA206" i="46" s="1"/>
  <c r="AB206" i="46" s="1"/>
  <c r="AC206" i="46" s="1"/>
  <c r="AD206" i="46" s="1"/>
  <c r="AE206" i="46" s="1"/>
  <c r="AF206" i="46" s="1"/>
  <c r="AG206" i="46" s="1"/>
  <c r="AH206" i="46" s="1"/>
  <c r="AI206" i="46" s="1"/>
  <c r="AJ206" i="46" s="1"/>
  <c r="AK206" i="46" s="1"/>
  <c r="I316" i="46"/>
  <c r="R196" i="46"/>
  <c r="S196" i="46" s="1"/>
  <c r="T196" i="46" s="1"/>
  <c r="U196" i="46" s="1"/>
  <c r="V196" i="46" s="1"/>
  <c r="W196" i="46" s="1"/>
  <c r="X196" i="46" s="1"/>
  <c r="Y196" i="46" s="1"/>
  <c r="Z196" i="46" s="1"/>
  <c r="AA196" i="46" s="1"/>
  <c r="AB196" i="46" s="1"/>
  <c r="AC196" i="46" s="1"/>
  <c r="AD196" i="46" s="1"/>
  <c r="AE196" i="46" s="1"/>
  <c r="AF196" i="46" s="1"/>
  <c r="AG196" i="46" s="1"/>
  <c r="AH196" i="46" s="1"/>
  <c r="AI196" i="46" s="1"/>
  <c r="AJ196" i="46" s="1"/>
  <c r="AK196" i="46" s="1"/>
  <c r="F127" i="45"/>
  <c r="J235" i="46" l="1"/>
  <c r="J236" i="46" s="1"/>
  <c r="K236" i="46" s="1"/>
  <c r="L236" i="46" s="1"/>
  <c r="M236" i="46" s="1"/>
  <c r="AM289" i="46"/>
  <c r="AP289" i="46" s="1"/>
  <c r="AO289" i="46"/>
  <c r="V219" i="46"/>
  <c r="V220" i="46" s="1"/>
  <c r="W220" i="46" s="1"/>
  <c r="X220" i="46" s="1"/>
  <c r="Y220" i="46" s="1"/>
  <c r="Z220" i="46" s="1"/>
  <c r="AA220" i="46" s="1"/>
  <c r="AB220" i="46" s="1"/>
  <c r="AC220" i="46" s="1"/>
  <c r="AD220" i="46" s="1"/>
  <c r="AE220" i="46" s="1"/>
  <c r="AF220" i="46" s="1"/>
  <c r="AG220" i="46" s="1"/>
  <c r="AH220" i="46" s="1"/>
  <c r="AI220" i="46" s="1"/>
  <c r="AJ220" i="46" s="1"/>
  <c r="AK220" i="46" s="1"/>
  <c r="AM223" i="47"/>
  <c r="AP223" i="47" s="1"/>
  <c r="AO223" i="47"/>
  <c r="AO101" i="47"/>
  <c r="AM101" i="47"/>
  <c r="AP101" i="47" s="1"/>
  <c r="AK62" i="47"/>
  <c r="V177" i="46"/>
  <c r="V178" i="46" s="1"/>
  <c r="V190" i="46"/>
  <c r="W189" i="46" s="1"/>
  <c r="AK222" i="47"/>
  <c r="O315" i="47"/>
  <c r="Y315" i="47"/>
  <c r="L314" i="47"/>
  <c r="AO97" i="47"/>
  <c r="AM97" i="47"/>
  <c r="AP97" i="47" s="1"/>
  <c r="AK96" i="47"/>
  <c r="T315" i="46"/>
  <c r="S221" i="46"/>
  <c r="S313" i="46"/>
  <c r="AG172" i="46"/>
  <c r="AH172" i="46" s="1"/>
  <c r="AI172" i="46" s="1"/>
  <c r="AJ172" i="46" s="1"/>
  <c r="AK172" i="46" s="1"/>
  <c r="X169" i="46"/>
  <c r="AO105" i="46"/>
  <c r="AM105" i="46"/>
  <c r="AP105" i="46" s="1"/>
  <c r="AM257" i="46"/>
  <c r="AP257" i="46" s="1"/>
  <c r="AO257" i="46"/>
  <c r="T313" i="46"/>
  <c r="T182" i="46"/>
  <c r="U182" i="46" s="1"/>
  <c r="V182" i="46" s="1"/>
  <c r="W182" i="46" s="1"/>
  <c r="X182" i="46" s="1"/>
  <c r="Y182" i="46" s="1"/>
  <c r="Z182" i="46" s="1"/>
  <c r="AA182" i="46" s="1"/>
  <c r="AB182" i="46" s="1"/>
  <c r="AC182" i="46" s="1"/>
  <c r="AD182" i="46" s="1"/>
  <c r="AE182" i="46" s="1"/>
  <c r="AF182" i="46" s="1"/>
  <c r="AG182" i="46" s="1"/>
  <c r="AH182" i="46" s="1"/>
  <c r="AI182" i="46" s="1"/>
  <c r="AJ182" i="46" s="1"/>
  <c r="AK182" i="46" s="1"/>
  <c r="AP34" i="46"/>
  <c r="L213" i="46"/>
  <c r="L214" i="46" s="1"/>
  <c r="L211" i="46"/>
  <c r="L212" i="46" s="1"/>
  <c r="K238" i="46"/>
  <c r="L238" i="46" s="1"/>
  <c r="M238" i="46" s="1"/>
  <c r="J240" i="46"/>
  <c r="J315" i="46"/>
  <c r="J316" i="46" s="1"/>
  <c r="W170" i="46"/>
  <c r="J314" i="46"/>
  <c r="AK152" i="45"/>
  <c r="AK128" i="45"/>
  <c r="AK116" i="45"/>
  <c r="AK114" i="45"/>
  <c r="AK112" i="45"/>
  <c r="AK108" i="45"/>
  <c r="AK78" i="45"/>
  <c r="AK68" i="45"/>
  <c r="AK66" i="45"/>
  <c r="AK56" i="45"/>
  <c r="AK54" i="45"/>
  <c r="AK52" i="45"/>
  <c r="AK43" i="45"/>
  <c r="AK41" i="45"/>
  <c r="AK39" i="45"/>
  <c r="W190" i="46" l="1"/>
  <c r="X190" i="46" s="1"/>
  <c r="Z315" i="47"/>
  <c r="M314" i="47"/>
  <c r="W313" i="46"/>
  <c r="W178" i="46"/>
  <c r="V185" i="46"/>
  <c r="V186" i="46" s="1"/>
  <c r="W186" i="46" s="1"/>
  <c r="X186" i="46" s="1"/>
  <c r="Y186" i="46" s="1"/>
  <c r="Z186" i="46" s="1"/>
  <c r="AA186" i="46" s="1"/>
  <c r="AB186" i="46" s="1"/>
  <c r="AC186" i="46" s="1"/>
  <c r="AD186" i="46" s="1"/>
  <c r="AE186" i="46" s="1"/>
  <c r="AF186" i="46" s="1"/>
  <c r="AG186" i="46" s="1"/>
  <c r="AH186" i="46" s="1"/>
  <c r="AI186" i="46" s="1"/>
  <c r="AJ186" i="46" s="1"/>
  <c r="AK186" i="46" s="1"/>
  <c r="N238" i="46"/>
  <c r="N242" i="46"/>
  <c r="O242" i="46" s="1"/>
  <c r="P242" i="46" s="1"/>
  <c r="Q242" i="46" s="1"/>
  <c r="R242" i="46" s="1"/>
  <c r="S242" i="46" s="1"/>
  <c r="T242" i="46" s="1"/>
  <c r="U242" i="46" s="1"/>
  <c r="V242" i="46" s="1"/>
  <c r="W242" i="46" s="1"/>
  <c r="X242" i="46" s="1"/>
  <c r="Y242" i="46" s="1"/>
  <c r="Z242" i="46" s="1"/>
  <c r="AA242" i="46" s="1"/>
  <c r="AB242" i="46" s="1"/>
  <c r="AC242" i="46" s="1"/>
  <c r="AD242" i="46" s="1"/>
  <c r="AE242" i="46" s="1"/>
  <c r="AF242" i="46" s="1"/>
  <c r="AG242" i="46" s="1"/>
  <c r="AH242" i="46" s="1"/>
  <c r="AI242" i="46" s="1"/>
  <c r="AJ242" i="46" s="1"/>
  <c r="AK242" i="46" s="1"/>
  <c r="AL101" i="46"/>
  <c r="N236" i="46"/>
  <c r="X313" i="45"/>
  <c r="W315" i="46"/>
  <c r="AB189" i="46"/>
  <c r="O217" i="46"/>
  <c r="AK120" i="45"/>
  <c r="X170" i="46"/>
  <c r="AK150" i="45"/>
  <c r="AK148" i="45"/>
  <c r="AK136" i="45"/>
  <c r="AK132" i="45"/>
  <c r="AK130" i="45"/>
  <c r="AL95" i="47"/>
  <c r="L316" i="47"/>
  <c r="AK106" i="45"/>
  <c r="AG173" i="46"/>
  <c r="S315" i="46"/>
  <c r="M213" i="46"/>
  <c r="M214" i="46" s="1"/>
  <c r="M211" i="46"/>
  <c r="M212" i="46" s="1"/>
  <c r="Y175" i="46"/>
  <c r="Y176" i="46" s="1"/>
  <c r="Z176" i="46" s="1"/>
  <c r="AA176" i="46" s="1"/>
  <c r="Y169" i="46"/>
  <c r="K313" i="46"/>
  <c r="K314" i="46" s="1"/>
  <c r="K239" i="46"/>
  <c r="K315" i="46" s="1"/>
  <c r="K316" i="46" s="1"/>
  <c r="AK104" i="45"/>
  <c r="AK138" i="45"/>
  <c r="AK140" i="45"/>
  <c r="AK142" i="45"/>
  <c r="AK146" i="45"/>
  <c r="AK144" i="45"/>
  <c r="AK236" i="47" l="1"/>
  <c r="R315" i="47"/>
  <c r="O237" i="46"/>
  <c r="O238" i="46" s="1"/>
  <c r="AK15" i="47"/>
  <c r="AK25" i="47"/>
  <c r="M316" i="47"/>
  <c r="P217" i="46"/>
  <c r="AO101" i="46"/>
  <c r="AM101" i="46"/>
  <c r="AP101" i="46" s="1"/>
  <c r="O236" i="46"/>
  <c r="AG315" i="47"/>
  <c r="X177" i="46"/>
  <c r="X313" i="46"/>
  <c r="R221" i="46"/>
  <c r="O221" i="46"/>
  <c r="O222" i="46" s="1"/>
  <c r="O218" i="46"/>
  <c r="AK125" i="45"/>
  <c r="AK126" i="45" s="1"/>
  <c r="AK123" i="45"/>
  <c r="AK124" i="45" s="1"/>
  <c r="AK117" i="45"/>
  <c r="AK118" i="45" s="1"/>
  <c r="AK31" i="45"/>
  <c r="AK27" i="45"/>
  <c r="AK134" i="45"/>
  <c r="AK64" i="45"/>
  <c r="AK47" i="45"/>
  <c r="AO95" i="47"/>
  <c r="AM95" i="47"/>
  <c r="AP95" i="47" s="1"/>
  <c r="AK35" i="45"/>
  <c r="R235" i="46"/>
  <c r="K240" i="46"/>
  <c r="N211" i="46"/>
  <c r="N212" i="46" s="1"/>
  <c r="Y170" i="46"/>
  <c r="L313" i="46"/>
  <c r="L314" i="46" s="1"/>
  <c r="L239" i="46"/>
  <c r="L315" i="46" s="1"/>
  <c r="L316" i="46" s="1"/>
  <c r="M316" i="46" s="1"/>
  <c r="N213" i="46"/>
  <c r="N214" i="46" s="1"/>
  <c r="AK37" i="45"/>
  <c r="P235" i="46" l="1"/>
  <c r="P236" i="46" s="1"/>
  <c r="P218" i="46"/>
  <c r="Y189" i="46"/>
  <c r="Y190" i="46" s="1"/>
  <c r="Z190" i="46" s="1"/>
  <c r="AA190" i="46" s="1"/>
  <c r="AB190" i="46" s="1"/>
  <c r="AC190" i="46" s="1"/>
  <c r="AD190" i="46" s="1"/>
  <c r="AE190" i="46" s="1"/>
  <c r="AF190" i="46" s="1"/>
  <c r="AG190" i="46" s="1"/>
  <c r="AH190" i="46" s="1"/>
  <c r="AI190" i="46" s="1"/>
  <c r="AJ190" i="46" s="1"/>
  <c r="AK190" i="46" s="1"/>
  <c r="AA315" i="47"/>
  <c r="AK186" i="47"/>
  <c r="N314" i="47"/>
  <c r="O314" i="47" s="1"/>
  <c r="AK100" i="47"/>
  <c r="Y313" i="46"/>
  <c r="Q217" i="46"/>
  <c r="Q218" i="46" s="1"/>
  <c r="P238" i="46"/>
  <c r="AC315" i="47"/>
  <c r="AK9" i="47"/>
  <c r="AB315" i="47"/>
  <c r="X315" i="46"/>
  <c r="X178" i="46"/>
  <c r="Y178" i="46" s="1"/>
  <c r="Z177" i="46" s="1"/>
  <c r="N315" i="46"/>
  <c r="N316" i="46" s="1"/>
  <c r="N313" i="46"/>
  <c r="Z170" i="46"/>
  <c r="AA170" i="46" s="1"/>
  <c r="AB169" i="46" s="1"/>
  <c r="AB175" i="46" s="1"/>
  <c r="AB176" i="46" s="1"/>
  <c r="AC175" i="46" s="1"/>
  <c r="AC173" i="46" s="1"/>
  <c r="AE175" i="46"/>
  <c r="AK121" i="45"/>
  <c r="AK122" i="45" s="1"/>
  <c r="AK23" i="45"/>
  <c r="AK45" i="45"/>
  <c r="O211" i="46"/>
  <c r="O212" i="46" s="1"/>
  <c r="AG177" i="46"/>
  <c r="AG315" i="46" s="1"/>
  <c r="AG313" i="46"/>
  <c r="O213" i="46"/>
  <c r="O214" i="46" s="1"/>
  <c r="L240" i="46"/>
  <c r="M240" i="46" s="1"/>
  <c r="M314" i="46"/>
  <c r="AK50" i="45"/>
  <c r="Q237" i="46" l="1"/>
  <c r="Q238" i="46" s="1"/>
  <c r="Y315" i="46"/>
  <c r="R237" i="46"/>
  <c r="AK176" i="47"/>
  <c r="N316" i="47"/>
  <c r="O316" i="47" s="1"/>
  <c r="P316" i="47" s="1"/>
  <c r="Q316" i="47" s="1"/>
  <c r="AK240" i="47"/>
  <c r="R218" i="46"/>
  <c r="S218" i="46" s="1"/>
  <c r="T218" i="46" s="1"/>
  <c r="AL57" i="46"/>
  <c r="Q221" i="46"/>
  <c r="N240" i="46"/>
  <c r="O239" i="46" s="1"/>
  <c r="AK170" i="47"/>
  <c r="AK17" i="47"/>
  <c r="Z178" i="46"/>
  <c r="AA178" i="46" s="1"/>
  <c r="AL95" i="46"/>
  <c r="Q235" i="46"/>
  <c r="Q313" i="46"/>
  <c r="AB170" i="46"/>
  <c r="AC170" i="46" s="1"/>
  <c r="AD170" i="46" s="1"/>
  <c r="AE170" i="46" s="1"/>
  <c r="AF170" i="46" s="1"/>
  <c r="AG170" i="46" s="1"/>
  <c r="AH170" i="46" s="1"/>
  <c r="Z173" i="46"/>
  <c r="Z313" i="46"/>
  <c r="P221" i="46"/>
  <c r="P313" i="46"/>
  <c r="AK19" i="45"/>
  <c r="P314" i="47"/>
  <c r="AK15" i="45"/>
  <c r="P211" i="46"/>
  <c r="P212" i="46" s="1"/>
  <c r="Q212" i="46" s="1"/>
  <c r="R212" i="46" s="1"/>
  <c r="S212" i="46" s="1"/>
  <c r="T212" i="46" s="1"/>
  <c r="U212" i="46" s="1"/>
  <c r="V212" i="46" s="1"/>
  <c r="W212" i="46" s="1"/>
  <c r="X212" i="46" s="1"/>
  <c r="Y212" i="46" s="1"/>
  <c r="Z212" i="46" s="1"/>
  <c r="AA212" i="46" s="1"/>
  <c r="AB212" i="46" s="1"/>
  <c r="AC212" i="46" s="1"/>
  <c r="AD212" i="46" s="1"/>
  <c r="AE212" i="46" s="1"/>
  <c r="AF212" i="46" s="1"/>
  <c r="AG212" i="46" s="1"/>
  <c r="AH212" i="46" s="1"/>
  <c r="AI212" i="46" s="1"/>
  <c r="AJ212" i="46" s="1"/>
  <c r="P213" i="46"/>
  <c r="P214" i="46" s="1"/>
  <c r="N314" i="46"/>
  <c r="AK60" i="45"/>
  <c r="AK33" i="45"/>
  <c r="U217" i="46" l="1"/>
  <c r="U218" i="46" s="1"/>
  <c r="V218" i="46" s="1"/>
  <c r="W218" i="46" s="1"/>
  <c r="X218" i="46" s="1"/>
  <c r="Y218" i="46" s="1"/>
  <c r="Z218" i="46" s="1"/>
  <c r="AA218" i="46" s="1"/>
  <c r="AB218" i="46" s="1"/>
  <c r="AC218" i="46" s="1"/>
  <c r="AD218" i="46" s="1"/>
  <c r="AE218" i="46" s="1"/>
  <c r="AF218" i="46" s="1"/>
  <c r="AG218" i="46" s="1"/>
  <c r="AH218" i="46" s="1"/>
  <c r="AI218" i="46" s="1"/>
  <c r="AJ218" i="46" s="1"/>
  <c r="AK218" i="46" s="1"/>
  <c r="AL217" i="46" s="1"/>
  <c r="R238" i="46"/>
  <c r="S238" i="46" s="1"/>
  <c r="T238" i="46" s="1"/>
  <c r="U238" i="46" s="1"/>
  <c r="V238" i="46" s="1"/>
  <c r="W238" i="46" s="1"/>
  <c r="X238" i="46" s="1"/>
  <c r="Y238" i="46" s="1"/>
  <c r="Z238" i="46" s="1"/>
  <c r="AA238" i="46" s="1"/>
  <c r="AB238" i="46" s="1"/>
  <c r="AC238" i="46" s="1"/>
  <c r="AD238" i="46" s="1"/>
  <c r="AE238" i="46" s="1"/>
  <c r="AF238" i="46" s="1"/>
  <c r="AG238" i="46" s="1"/>
  <c r="AH238" i="46" s="1"/>
  <c r="AI238" i="46" s="1"/>
  <c r="AJ238" i="46" s="1"/>
  <c r="AK238" i="46" s="1"/>
  <c r="AL97" i="46"/>
  <c r="AO97" i="46" s="1"/>
  <c r="AB177" i="46"/>
  <c r="AB178" i="46" s="1"/>
  <c r="AC178" i="46" s="1"/>
  <c r="AD178" i="46" s="1"/>
  <c r="AC176" i="46"/>
  <c r="AD176" i="46" s="1"/>
  <c r="AE176" i="46" s="1"/>
  <c r="AF176" i="46" s="1"/>
  <c r="AG176" i="46" s="1"/>
  <c r="AH176" i="46" s="1"/>
  <c r="AI176" i="46" s="1"/>
  <c r="AJ176" i="46" s="1"/>
  <c r="AK176" i="46" s="1"/>
  <c r="AM57" i="46"/>
  <c r="AP57" i="46" s="1"/>
  <c r="AO57" i="46"/>
  <c r="O315" i="46"/>
  <c r="O316" i="46" s="1"/>
  <c r="O313" i="46"/>
  <c r="O314" i="46" s="1"/>
  <c r="U315" i="46"/>
  <c r="Q236" i="46"/>
  <c r="R236" i="46" s="1"/>
  <c r="S236" i="46" s="1"/>
  <c r="T236" i="46" s="1"/>
  <c r="U236" i="46" s="1"/>
  <c r="V236" i="46" s="1"/>
  <c r="W236" i="46" s="1"/>
  <c r="X236" i="46" s="1"/>
  <c r="Y236" i="46" s="1"/>
  <c r="Z236" i="46" s="1"/>
  <c r="AA236" i="46" s="1"/>
  <c r="AB236" i="46" s="1"/>
  <c r="AC236" i="46" s="1"/>
  <c r="AD236" i="46" s="1"/>
  <c r="AE236" i="46" s="1"/>
  <c r="AF236" i="46" s="1"/>
  <c r="AG236" i="46" s="1"/>
  <c r="AH236" i="46" s="1"/>
  <c r="AI236" i="46" s="1"/>
  <c r="AJ236" i="46" s="1"/>
  <c r="AK236" i="46" s="1"/>
  <c r="Q315" i="46"/>
  <c r="AM95" i="46"/>
  <c r="AP95" i="46" s="1"/>
  <c r="AO95" i="46"/>
  <c r="Z174" i="46"/>
  <c r="AA174" i="46" s="1"/>
  <c r="Z315" i="46"/>
  <c r="P315" i="46"/>
  <c r="P222" i="46"/>
  <c r="Q222" i="46" s="1"/>
  <c r="R222" i="46" s="1"/>
  <c r="S222" i="46" s="1"/>
  <c r="T222" i="46" s="1"/>
  <c r="AK21" i="45"/>
  <c r="AK96" i="45"/>
  <c r="AK100" i="45"/>
  <c r="Q314" i="47"/>
  <c r="AL49" i="47"/>
  <c r="AK50" i="47"/>
  <c r="AK211" i="47" s="1"/>
  <c r="AK102" i="45"/>
  <c r="AK98" i="45"/>
  <c r="Q213" i="46"/>
  <c r="Q214" i="46"/>
  <c r="AM217" i="46" l="1"/>
  <c r="AP217" i="46" s="1"/>
  <c r="AO217" i="46"/>
  <c r="AM97" i="46"/>
  <c r="AP97" i="46" s="1"/>
  <c r="AK13" i="47"/>
  <c r="AE315" i="46"/>
  <c r="U313" i="46"/>
  <c r="O240" i="46"/>
  <c r="P240" i="46" s="1"/>
  <c r="Q240" i="46" s="1"/>
  <c r="R240" i="46" s="1"/>
  <c r="S240" i="46" s="1"/>
  <c r="T240" i="46" s="1"/>
  <c r="U240" i="46" s="1"/>
  <c r="V240" i="46" s="1"/>
  <c r="W240" i="46" s="1"/>
  <c r="X240" i="46" s="1"/>
  <c r="Y240" i="46" s="1"/>
  <c r="Z240" i="46" s="1"/>
  <c r="AA240" i="46" s="1"/>
  <c r="AB240" i="46" s="1"/>
  <c r="AC240" i="46" s="1"/>
  <c r="AD240" i="46" s="1"/>
  <c r="AE240" i="46" s="1"/>
  <c r="AF240" i="46" s="1"/>
  <c r="AG240" i="46" s="1"/>
  <c r="AH240" i="46" s="1"/>
  <c r="AI240" i="46" s="1"/>
  <c r="AJ240" i="46" s="1"/>
  <c r="AK240" i="46" s="1"/>
  <c r="P316" i="46"/>
  <c r="Q316" i="46" s="1"/>
  <c r="AK178" i="47"/>
  <c r="U222" i="46"/>
  <c r="V313" i="46"/>
  <c r="AB173" i="46"/>
  <c r="AB315" i="46" s="1"/>
  <c r="AB313" i="46"/>
  <c r="AI177" i="46"/>
  <c r="AK29" i="45"/>
  <c r="R314" i="47"/>
  <c r="AO49" i="47"/>
  <c r="AM49" i="47"/>
  <c r="AL209" i="47"/>
  <c r="AK210" i="47"/>
  <c r="R316" i="47"/>
  <c r="S316" i="47" s="1"/>
  <c r="T316" i="47" s="1"/>
  <c r="U316" i="47" s="1"/>
  <c r="V316" i="47" s="1"/>
  <c r="W316" i="47" s="1"/>
  <c r="X316" i="47" s="1"/>
  <c r="Y316" i="47" s="1"/>
  <c r="Z316" i="47" s="1"/>
  <c r="AA316" i="47" s="1"/>
  <c r="AB316" i="47" s="1"/>
  <c r="AC316" i="47" s="1"/>
  <c r="AD316" i="47" s="1"/>
  <c r="AE316" i="47" s="1"/>
  <c r="AL211" i="47"/>
  <c r="AK212" i="47"/>
  <c r="R214" i="46"/>
  <c r="P314" i="46"/>
  <c r="R213" i="46"/>
  <c r="R209" i="46"/>
  <c r="AL49" i="46"/>
  <c r="R313" i="46"/>
  <c r="AK211" i="46"/>
  <c r="AK11" i="45"/>
  <c r="V221" i="46" l="1"/>
  <c r="V315" i="46" s="1"/>
  <c r="AE313" i="46"/>
  <c r="AE178" i="46"/>
  <c r="AF177" i="46" s="1"/>
  <c r="AB174" i="46"/>
  <c r="S314" i="47"/>
  <c r="AO211" i="47"/>
  <c r="AM211" i="47"/>
  <c r="AP211" i="47" s="1"/>
  <c r="AO209" i="47"/>
  <c r="AM209" i="47"/>
  <c r="AP209" i="47" s="1"/>
  <c r="AP49" i="47"/>
  <c r="AL211" i="46"/>
  <c r="AK212" i="46"/>
  <c r="S213" i="46"/>
  <c r="S214" i="46" s="1"/>
  <c r="AO49" i="46"/>
  <c r="AM49" i="46"/>
  <c r="Q314" i="46"/>
  <c r="AL209" i="46"/>
  <c r="R210" i="46"/>
  <c r="S210" i="46" s="1"/>
  <c r="T210" i="46" s="1"/>
  <c r="U210" i="46" s="1"/>
  <c r="V210" i="46" s="1"/>
  <c r="W210" i="46" s="1"/>
  <c r="X210" i="46" s="1"/>
  <c r="Y210" i="46" s="1"/>
  <c r="Z210" i="46" s="1"/>
  <c r="AA210" i="46" s="1"/>
  <c r="AB210" i="46" s="1"/>
  <c r="AC210" i="46" s="1"/>
  <c r="AD210" i="46" s="1"/>
  <c r="AE210" i="46" s="1"/>
  <c r="AF210" i="46" s="1"/>
  <c r="AG210" i="46" s="1"/>
  <c r="AH210" i="46" s="1"/>
  <c r="AI210" i="46" s="1"/>
  <c r="AJ210" i="46" s="1"/>
  <c r="AK210" i="46" s="1"/>
  <c r="R315" i="46"/>
  <c r="R316" i="46" s="1"/>
  <c r="S316" i="46" s="1"/>
  <c r="T316" i="46" s="1"/>
  <c r="U316" i="46" s="1"/>
  <c r="AK58" i="45"/>
  <c r="AK13" i="45"/>
  <c r="AK9" i="45"/>
  <c r="AF315" i="47" l="1"/>
  <c r="AF316" i="47" s="1"/>
  <c r="AG316" i="47" s="1"/>
  <c r="AH316" i="47" s="1"/>
  <c r="AI316" i="47" s="1"/>
  <c r="AJ316" i="47" s="1"/>
  <c r="AK316" i="47" s="1"/>
  <c r="V316" i="46"/>
  <c r="W316" i="46" s="1"/>
  <c r="X316" i="46" s="1"/>
  <c r="Y316" i="46" s="1"/>
  <c r="Z316" i="46" s="1"/>
  <c r="AA316" i="46" s="1"/>
  <c r="AB316" i="46" s="1"/>
  <c r="V222" i="46"/>
  <c r="W222" i="46" s="1"/>
  <c r="X222" i="46" s="1"/>
  <c r="Y222" i="46" s="1"/>
  <c r="Z222" i="46" s="1"/>
  <c r="AA222" i="46" s="1"/>
  <c r="AB222" i="46" s="1"/>
  <c r="AC222" i="46" s="1"/>
  <c r="AD222" i="46" s="1"/>
  <c r="AE222" i="46" s="1"/>
  <c r="AF222" i="46" s="1"/>
  <c r="AG222" i="46" s="1"/>
  <c r="AH222" i="46" s="1"/>
  <c r="AI222" i="46" s="1"/>
  <c r="AJ222" i="46" s="1"/>
  <c r="AK222" i="46" s="1"/>
  <c r="AK174" i="47"/>
  <c r="AC313" i="46"/>
  <c r="AK17" i="45"/>
  <c r="T314" i="47"/>
  <c r="AM211" i="46"/>
  <c r="AP211" i="46" s="1"/>
  <c r="AO211" i="46"/>
  <c r="T213" i="46"/>
  <c r="AM209" i="46"/>
  <c r="AP209" i="46" s="1"/>
  <c r="AO209" i="46"/>
  <c r="AP49" i="46"/>
  <c r="T214" i="46"/>
  <c r="R314" i="46"/>
  <c r="AK25" i="45"/>
  <c r="AF313" i="46" l="1"/>
  <c r="AC315" i="46"/>
  <c r="AC316" i="46" s="1"/>
  <c r="AC174" i="46"/>
  <c r="AD173" i="46" s="1"/>
  <c r="U314" i="47"/>
  <c r="AK62" i="45"/>
  <c r="S314" i="46"/>
  <c r="U213" i="46"/>
  <c r="U214" i="46" s="1"/>
  <c r="AK249" i="45"/>
  <c r="AK247" i="45"/>
  <c r="AK245" i="45"/>
  <c r="AK243" i="45"/>
  <c r="AK241" i="45"/>
  <c r="AK239" i="45"/>
  <c r="AK237" i="45"/>
  <c r="AK235" i="45"/>
  <c r="AF315" i="46" l="1"/>
  <c r="AF178" i="46"/>
  <c r="AG178" i="46" s="1"/>
  <c r="AH178" i="46" s="1"/>
  <c r="AI178" i="46" s="1"/>
  <c r="AJ178" i="46" s="1"/>
  <c r="AK178" i="46" s="1"/>
  <c r="AD315" i="46"/>
  <c r="AD316" i="46" s="1"/>
  <c r="AE316" i="46" s="1"/>
  <c r="AD313" i="46"/>
  <c r="V314" i="47"/>
  <c r="V213" i="46"/>
  <c r="V214" i="46" s="1"/>
  <c r="T314" i="46"/>
  <c r="AF316" i="46" l="1"/>
  <c r="AG316" i="46" s="1"/>
  <c r="AH316" i="46" s="1"/>
  <c r="AD174" i="46"/>
  <c r="AE174" i="46" s="1"/>
  <c r="AF174" i="46" s="1"/>
  <c r="AG174" i="46" s="1"/>
  <c r="AH174" i="46" s="1"/>
  <c r="W314" i="47"/>
  <c r="W213" i="46"/>
  <c r="W214" i="46" s="1"/>
  <c r="U314" i="46"/>
  <c r="AI174" i="46" l="1"/>
  <c r="AJ173" i="46" s="1"/>
  <c r="X314" i="47"/>
  <c r="V314" i="46"/>
  <c r="X213" i="46"/>
  <c r="X214" i="46" s="1"/>
  <c r="AI169" i="46" l="1"/>
  <c r="AI313" i="46"/>
  <c r="AJ174" i="46"/>
  <c r="AK174" i="46" s="1"/>
  <c r="Y314" i="47"/>
  <c r="W314" i="46"/>
  <c r="Y213" i="46"/>
  <c r="Y214" i="46" s="1"/>
  <c r="AI170" i="46" l="1"/>
  <c r="AJ169" i="46" s="1"/>
  <c r="AI315" i="46"/>
  <c r="AI316" i="46" s="1"/>
  <c r="Z314" i="47"/>
  <c r="X314" i="46"/>
  <c r="Z213" i="46"/>
  <c r="Z214" i="46" s="1"/>
  <c r="F267" i="45"/>
  <c r="D338" i="45"/>
  <c r="AL325" i="45"/>
  <c r="AK322" i="45"/>
  <c r="S320" i="45"/>
  <c r="A317" i="45"/>
  <c r="AN313" i="45"/>
  <c r="G312" i="45"/>
  <c r="H312" i="45" s="1"/>
  <c r="I312" i="45" s="1"/>
  <c r="J312" i="45" s="1"/>
  <c r="K312" i="45" s="1"/>
  <c r="L312" i="45" s="1"/>
  <c r="M312" i="45" s="1"/>
  <c r="N312" i="45" s="1"/>
  <c r="O312" i="45" s="1"/>
  <c r="P312" i="45" s="1"/>
  <c r="Q312" i="45" s="1"/>
  <c r="R312" i="45" s="1"/>
  <c r="S312" i="45" s="1"/>
  <c r="T312" i="45" s="1"/>
  <c r="U312" i="45" s="1"/>
  <c r="V312" i="45" s="1"/>
  <c r="W312" i="45" s="1"/>
  <c r="X312" i="45" s="1"/>
  <c r="Y312" i="45" s="1"/>
  <c r="Z312" i="45" s="1"/>
  <c r="AA312" i="45" s="1"/>
  <c r="AB312" i="45" s="1"/>
  <c r="AC312" i="45" s="1"/>
  <c r="AD312" i="45" s="1"/>
  <c r="AE312" i="45" s="1"/>
  <c r="AF312" i="45" s="1"/>
  <c r="AG312" i="45" s="1"/>
  <c r="AH312" i="45" s="1"/>
  <c r="AI312" i="45" s="1"/>
  <c r="AJ312" i="45" s="1"/>
  <c r="AK312" i="45" s="1"/>
  <c r="AL311" i="45" s="1"/>
  <c r="G310" i="45"/>
  <c r="H310" i="45" s="1"/>
  <c r="I310" i="45" s="1"/>
  <c r="J310" i="45" s="1"/>
  <c r="K310" i="45" s="1"/>
  <c r="L310" i="45" s="1"/>
  <c r="M310" i="45" s="1"/>
  <c r="N310" i="45" s="1"/>
  <c r="O310" i="45" s="1"/>
  <c r="P310" i="45" s="1"/>
  <c r="Q310" i="45" s="1"/>
  <c r="R310" i="45" s="1"/>
  <c r="S310" i="45" s="1"/>
  <c r="T310" i="45" s="1"/>
  <c r="U310" i="45" s="1"/>
  <c r="V310" i="45" s="1"/>
  <c r="W310" i="45" s="1"/>
  <c r="X310" i="45" s="1"/>
  <c r="Y310" i="45" s="1"/>
  <c r="Z310" i="45" s="1"/>
  <c r="AA310" i="45" s="1"/>
  <c r="AB310" i="45" s="1"/>
  <c r="AC310" i="45" s="1"/>
  <c r="AD310" i="45" s="1"/>
  <c r="AE310" i="45" s="1"/>
  <c r="AF310" i="45" s="1"/>
  <c r="AG310" i="45" s="1"/>
  <c r="AH310" i="45" s="1"/>
  <c r="AI310" i="45" s="1"/>
  <c r="AJ310" i="45" s="1"/>
  <c r="AK310" i="45" s="1"/>
  <c r="AL309" i="45"/>
  <c r="AP308" i="45"/>
  <c r="AK307" i="45"/>
  <c r="AJ307" i="45"/>
  <c r="AI307" i="45"/>
  <c r="AH307" i="45"/>
  <c r="AG307" i="45"/>
  <c r="AF307" i="45"/>
  <c r="AE307" i="45"/>
  <c r="AD307" i="45"/>
  <c r="AC307" i="45"/>
  <c r="AB307" i="45"/>
  <c r="AA307" i="45"/>
  <c r="Z307" i="45"/>
  <c r="Y307" i="45"/>
  <c r="X307" i="45"/>
  <c r="W307" i="45"/>
  <c r="V307" i="45"/>
  <c r="U307" i="45"/>
  <c r="T307" i="45"/>
  <c r="S307" i="45"/>
  <c r="R307" i="45"/>
  <c r="Q307" i="45"/>
  <c r="P307" i="45"/>
  <c r="O307" i="45"/>
  <c r="N307" i="45"/>
  <c r="M307" i="45"/>
  <c r="L307" i="45"/>
  <c r="K307" i="45"/>
  <c r="J307" i="45"/>
  <c r="I307" i="45"/>
  <c r="H307" i="45"/>
  <c r="G307" i="45"/>
  <c r="G308" i="45" s="1"/>
  <c r="F307" i="45"/>
  <c r="AP306" i="45"/>
  <c r="AO306" i="45"/>
  <c r="AK305" i="45"/>
  <c r="AJ305" i="45"/>
  <c r="AI305" i="45"/>
  <c r="AH305" i="45"/>
  <c r="AG305" i="45"/>
  <c r="AF305" i="45"/>
  <c r="AE305" i="45"/>
  <c r="AD305" i="45"/>
  <c r="AC305" i="45"/>
  <c r="AB305" i="45"/>
  <c r="AA305" i="45"/>
  <c r="Z305" i="45"/>
  <c r="Y305" i="45"/>
  <c r="X305" i="45"/>
  <c r="W305" i="45"/>
  <c r="V305" i="45"/>
  <c r="U305" i="45"/>
  <c r="T305" i="45"/>
  <c r="S305" i="45"/>
  <c r="R305" i="45"/>
  <c r="Q305" i="45"/>
  <c r="P305" i="45"/>
  <c r="O305" i="45"/>
  <c r="N305" i="45"/>
  <c r="M305" i="45"/>
  <c r="L305" i="45"/>
  <c r="K305" i="45"/>
  <c r="J305" i="45"/>
  <c r="I305" i="45"/>
  <c r="H305" i="45"/>
  <c r="G305" i="45"/>
  <c r="F305" i="45"/>
  <c r="AK303" i="45"/>
  <c r="AJ303" i="45"/>
  <c r="AI303" i="45"/>
  <c r="AH303" i="45"/>
  <c r="AG303" i="45"/>
  <c r="AF303" i="45"/>
  <c r="AE303" i="45"/>
  <c r="AD303" i="45"/>
  <c r="AC303" i="45"/>
  <c r="AB303" i="45"/>
  <c r="AA303" i="45"/>
  <c r="Z303" i="45"/>
  <c r="Y303" i="45"/>
  <c r="X303" i="45"/>
  <c r="W303" i="45"/>
  <c r="V303" i="45"/>
  <c r="U303" i="45"/>
  <c r="T303" i="45"/>
  <c r="S303" i="45"/>
  <c r="R303" i="45"/>
  <c r="Q303" i="45"/>
  <c r="P303" i="45"/>
  <c r="O303" i="45"/>
  <c r="N303" i="45"/>
  <c r="M303" i="45"/>
  <c r="L303" i="45"/>
  <c r="K303" i="45"/>
  <c r="J303" i="45"/>
  <c r="I303" i="45"/>
  <c r="H303" i="45"/>
  <c r="G303" i="45"/>
  <c r="F303" i="45"/>
  <c r="G301" i="45"/>
  <c r="G302" i="45" s="1"/>
  <c r="H302" i="45" s="1"/>
  <c r="I302" i="45" s="1"/>
  <c r="J302" i="45" s="1"/>
  <c r="K302" i="45" s="1"/>
  <c r="L302" i="45" s="1"/>
  <c r="M302" i="45" s="1"/>
  <c r="N302" i="45" s="1"/>
  <c r="O302" i="45" s="1"/>
  <c r="P302" i="45" s="1"/>
  <c r="Q302" i="45" s="1"/>
  <c r="R302" i="45" s="1"/>
  <c r="S302" i="45" s="1"/>
  <c r="T302" i="45" s="1"/>
  <c r="U302" i="45" s="1"/>
  <c r="V302" i="45" s="1"/>
  <c r="W302" i="45" s="1"/>
  <c r="X302" i="45" s="1"/>
  <c r="Y302" i="45" s="1"/>
  <c r="Z302" i="45" s="1"/>
  <c r="AA302" i="45" s="1"/>
  <c r="AB302" i="45" s="1"/>
  <c r="AC302" i="45" s="1"/>
  <c r="AD302" i="45" s="1"/>
  <c r="AE302" i="45" s="1"/>
  <c r="AF302" i="45" s="1"/>
  <c r="AG302" i="45" s="1"/>
  <c r="AH302" i="45" s="1"/>
  <c r="AI302" i="45" s="1"/>
  <c r="AJ302" i="45" s="1"/>
  <c r="G300" i="45"/>
  <c r="H300" i="45" s="1"/>
  <c r="I300" i="45" s="1"/>
  <c r="J300" i="45" s="1"/>
  <c r="K300" i="45" s="1"/>
  <c r="L300" i="45" s="1"/>
  <c r="M300" i="45" s="1"/>
  <c r="N300" i="45" s="1"/>
  <c r="O300" i="45" s="1"/>
  <c r="P300" i="45" s="1"/>
  <c r="Q300" i="45" s="1"/>
  <c r="R300" i="45" s="1"/>
  <c r="S300" i="45" s="1"/>
  <c r="T300" i="45" s="1"/>
  <c r="U300" i="45" s="1"/>
  <c r="V300" i="45" s="1"/>
  <c r="W300" i="45" s="1"/>
  <c r="X300" i="45" s="1"/>
  <c r="Y300" i="45" s="1"/>
  <c r="Z300" i="45" s="1"/>
  <c r="AA300" i="45" s="1"/>
  <c r="AB300" i="45" s="1"/>
  <c r="AC300" i="45" s="1"/>
  <c r="AD300" i="45" s="1"/>
  <c r="AE300" i="45" s="1"/>
  <c r="AF300" i="45" s="1"/>
  <c r="AG300" i="45" s="1"/>
  <c r="AH300" i="45" s="1"/>
  <c r="AI300" i="45" s="1"/>
  <c r="AJ300" i="45" s="1"/>
  <c r="G298" i="45"/>
  <c r="H298" i="45" s="1"/>
  <c r="I298" i="45" s="1"/>
  <c r="J298" i="45" s="1"/>
  <c r="K298" i="45" s="1"/>
  <c r="L298" i="45" s="1"/>
  <c r="M298" i="45" s="1"/>
  <c r="N298" i="45" s="1"/>
  <c r="O298" i="45" s="1"/>
  <c r="P298" i="45" s="1"/>
  <c r="Q298" i="45" s="1"/>
  <c r="R298" i="45" s="1"/>
  <c r="S298" i="45" s="1"/>
  <c r="T298" i="45" s="1"/>
  <c r="U298" i="45" s="1"/>
  <c r="V298" i="45" s="1"/>
  <c r="W298" i="45" s="1"/>
  <c r="X298" i="45" s="1"/>
  <c r="Y298" i="45" s="1"/>
  <c r="Z298" i="45" s="1"/>
  <c r="AA298" i="45" s="1"/>
  <c r="AB298" i="45" s="1"/>
  <c r="AC298" i="45" s="1"/>
  <c r="AD298" i="45" s="1"/>
  <c r="AE298" i="45" s="1"/>
  <c r="AF298" i="45" s="1"/>
  <c r="AG298" i="45" s="1"/>
  <c r="AH298" i="45" s="1"/>
  <c r="AI298" i="45" s="1"/>
  <c r="AJ298" i="45" s="1"/>
  <c r="AL297" i="45"/>
  <c r="AO297" i="45" s="1"/>
  <c r="G296" i="45"/>
  <c r="H296" i="45" s="1"/>
  <c r="I296" i="45" s="1"/>
  <c r="J296" i="45" s="1"/>
  <c r="K296" i="45" s="1"/>
  <c r="L296" i="45" s="1"/>
  <c r="M296" i="45" s="1"/>
  <c r="N296" i="45" s="1"/>
  <c r="O296" i="45" s="1"/>
  <c r="P296" i="45" s="1"/>
  <c r="Q296" i="45" s="1"/>
  <c r="R296" i="45" s="1"/>
  <c r="S296" i="45" s="1"/>
  <c r="T296" i="45" s="1"/>
  <c r="U296" i="45" s="1"/>
  <c r="V296" i="45" s="1"/>
  <c r="W296" i="45" s="1"/>
  <c r="X296" i="45" s="1"/>
  <c r="Y296" i="45" s="1"/>
  <c r="Z296" i="45" s="1"/>
  <c r="AA296" i="45" s="1"/>
  <c r="AB296" i="45" s="1"/>
  <c r="AC296" i="45" s="1"/>
  <c r="AD296" i="45" s="1"/>
  <c r="AE296" i="45" s="1"/>
  <c r="AF296" i="45" s="1"/>
  <c r="AG296" i="45" s="1"/>
  <c r="AH296" i="45" s="1"/>
  <c r="AI296" i="45" s="1"/>
  <c r="AJ296" i="45" s="1"/>
  <c r="AL295" i="45"/>
  <c r="AO295" i="45" s="1"/>
  <c r="G294" i="45"/>
  <c r="H294" i="45" s="1"/>
  <c r="I294" i="45" s="1"/>
  <c r="J294" i="45" s="1"/>
  <c r="K294" i="45" s="1"/>
  <c r="L294" i="45" s="1"/>
  <c r="M294" i="45" s="1"/>
  <c r="N294" i="45" s="1"/>
  <c r="O294" i="45" s="1"/>
  <c r="P294" i="45" s="1"/>
  <c r="Q294" i="45" s="1"/>
  <c r="R294" i="45" s="1"/>
  <c r="S294" i="45" s="1"/>
  <c r="T294" i="45" s="1"/>
  <c r="U294" i="45" s="1"/>
  <c r="V294" i="45" s="1"/>
  <c r="W294" i="45" s="1"/>
  <c r="X294" i="45" s="1"/>
  <c r="Y294" i="45" s="1"/>
  <c r="Z294" i="45" s="1"/>
  <c r="AA294" i="45" s="1"/>
  <c r="AB294" i="45" s="1"/>
  <c r="AC294" i="45" s="1"/>
  <c r="AD294" i="45" s="1"/>
  <c r="AE294" i="45" s="1"/>
  <c r="AF294" i="45" s="1"/>
  <c r="AG294" i="45" s="1"/>
  <c r="AH294" i="45" s="1"/>
  <c r="AI294" i="45" s="1"/>
  <c r="AJ294" i="45" s="1"/>
  <c r="AL293" i="45"/>
  <c r="AM293" i="45" s="1"/>
  <c r="AP293" i="45" s="1"/>
  <c r="AK291" i="45"/>
  <c r="AK289" i="45"/>
  <c r="AK287" i="45"/>
  <c r="AK285" i="45"/>
  <c r="AK283" i="45"/>
  <c r="AK281" i="45"/>
  <c r="AK279" i="45"/>
  <c r="AK277" i="45"/>
  <c r="AK275" i="45"/>
  <c r="AK273" i="45"/>
  <c r="AK271" i="45"/>
  <c r="AK269" i="45"/>
  <c r="AP268" i="45"/>
  <c r="AK267" i="45"/>
  <c r="AP266" i="45"/>
  <c r="AO266" i="45"/>
  <c r="AK259" i="45"/>
  <c r="AK255" i="45"/>
  <c r="AK253" i="45"/>
  <c r="AK251" i="45"/>
  <c r="AK250" i="45"/>
  <c r="AL249" i="45" s="1"/>
  <c r="AM249" i="45" s="1"/>
  <c r="AP249" i="45" s="1"/>
  <c r="AK248" i="45"/>
  <c r="AL247" i="45"/>
  <c r="AO247" i="45" s="1"/>
  <c r="AK244" i="45"/>
  <c r="AK240" i="45"/>
  <c r="AP228" i="45"/>
  <c r="F227" i="45"/>
  <c r="AP226" i="45"/>
  <c r="AO226" i="45"/>
  <c r="F225" i="45"/>
  <c r="AK223" i="45"/>
  <c r="AK221" i="45"/>
  <c r="AK219" i="45"/>
  <c r="AK217" i="45"/>
  <c r="AK215" i="45"/>
  <c r="F215" i="45"/>
  <c r="F213" i="45"/>
  <c r="F211" i="45"/>
  <c r="AK209" i="45"/>
  <c r="AK207" i="45"/>
  <c r="AK205" i="45"/>
  <c r="AK203" i="45"/>
  <c r="F203" i="45"/>
  <c r="AK201" i="45"/>
  <c r="F201" i="45"/>
  <c r="AK199" i="45"/>
  <c r="F199" i="45"/>
  <c r="AK197" i="45"/>
  <c r="AK195" i="45"/>
  <c r="AK193" i="45"/>
  <c r="AK191" i="45"/>
  <c r="AK189" i="45"/>
  <c r="AK187" i="45"/>
  <c r="AK185" i="45"/>
  <c r="AK183" i="45"/>
  <c r="AK181" i="45"/>
  <c r="AK179" i="45"/>
  <c r="AK177" i="45"/>
  <c r="AK175" i="45"/>
  <c r="AK171" i="45"/>
  <c r="AK169" i="45"/>
  <c r="AP168" i="45"/>
  <c r="AK168" i="45"/>
  <c r="AL167" i="45"/>
  <c r="AO167" i="45" s="1"/>
  <c r="AP166" i="45"/>
  <c r="AO166" i="45"/>
  <c r="AK166" i="45"/>
  <c r="AL165" i="45"/>
  <c r="AK164" i="45"/>
  <c r="AL163" i="45"/>
  <c r="AO163" i="45" s="1"/>
  <c r="AL157" i="45"/>
  <c r="AM157" i="45" s="1"/>
  <c r="AP157" i="45" s="1"/>
  <c r="AL155" i="45"/>
  <c r="AL153" i="45"/>
  <c r="AM153" i="45" s="1"/>
  <c r="AP153" i="45" s="1"/>
  <c r="AL151" i="45"/>
  <c r="AO151" i="45" s="1"/>
  <c r="AL127" i="45"/>
  <c r="AO127" i="45" s="1"/>
  <c r="AL115" i="45"/>
  <c r="AO115" i="45" s="1"/>
  <c r="AL113" i="45"/>
  <c r="AL111" i="45"/>
  <c r="AO111" i="45" s="1"/>
  <c r="AL109" i="45"/>
  <c r="AO109" i="45" s="1"/>
  <c r="AL107" i="45"/>
  <c r="AO107" i="45" s="1"/>
  <c r="AL105" i="45"/>
  <c r="AO105" i="45" s="1"/>
  <c r="AL103" i="45"/>
  <c r="AL101" i="45"/>
  <c r="AL97" i="45"/>
  <c r="AM97" i="45" s="1"/>
  <c r="AP97" i="45" s="1"/>
  <c r="AL95" i="45"/>
  <c r="AM95" i="45" s="1"/>
  <c r="AP95" i="45" s="1"/>
  <c r="F79" i="45"/>
  <c r="F75" i="45"/>
  <c r="F73" i="45"/>
  <c r="AL67" i="45"/>
  <c r="AO67" i="45" s="1"/>
  <c r="AL55" i="45"/>
  <c r="AL53" i="45"/>
  <c r="AL51" i="45"/>
  <c r="AM51" i="45" s="1"/>
  <c r="AP51" i="45" s="1"/>
  <c r="AL46" i="45"/>
  <c r="AL44" i="45"/>
  <c r="AO44" i="45" s="1"/>
  <c r="AL42" i="45"/>
  <c r="AP40" i="45"/>
  <c r="AL40" i="45"/>
  <c r="AM40" i="45" s="1"/>
  <c r="AL36" i="45"/>
  <c r="AL34" i="45"/>
  <c r="AO34" i="45" s="1"/>
  <c r="H6" i="45"/>
  <c r="I6" i="45" s="1"/>
  <c r="J6" i="45" s="1"/>
  <c r="K6" i="45" s="1"/>
  <c r="L6" i="45" s="1"/>
  <c r="M6" i="45" s="1"/>
  <c r="N6" i="45" s="1"/>
  <c r="O6" i="45" s="1"/>
  <c r="P6" i="45" s="1"/>
  <c r="Q6" i="45" s="1"/>
  <c r="R6" i="45" s="1"/>
  <c r="S6" i="45" s="1"/>
  <c r="T6" i="45" s="1"/>
  <c r="U6" i="45" s="1"/>
  <c r="V6" i="45" s="1"/>
  <c r="W6" i="45" s="1"/>
  <c r="X6" i="45" s="1"/>
  <c r="Y6" i="45" s="1"/>
  <c r="Z6" i="45" s="1"/>
  <c r="AA6" i="45" s="1"/>
  <c r="AB6" i="45" s="1"/>
  <c r="AC6" i="45" s="1"/>
  <c r="AD6" i="45" s="1"/>
  <c r="AE6" i="45" s="1"/>
  <c r="AF6" i="45" s="1"/>
  <c r="AG6" i="45" s="1"/>
  <c r="AH6" i="45" s="1"/>
  <c r="AI6" i="45" s="1"/>
  <c r="AJ6" i="45" s="1"/>
  <c r="AK6" i="45" s="1"/>
  <c r="I3" i="45"/>
  <c r="AM297" i="45" l="1"/>
  <c r="AP297" i="45" s="1"/>
  <c r="AO153" i="45"/>
  <c r="AL303" i="45"/>
  <c r="AM303" i="45" s="1"/>
  <c r="AP303" i="45" s="1"/>
  <c r="AO157" i="45"/>
  <c r="AM167" i="45"/>
  <c r="AP167" i="45" s="1"/>
  <c r="AL305" i="45"/>
  <c r="AO305" i="45" s="1"/>
  <c r="AL307" i="45"/>
  <c r="AO307" i="45" s="1"/>
  <c r="G304" i="45"/>
  <c r="H304" i="45" s="1"/>
  <c r="I304" i="45" s="1"/>
  <c r="J304" i="45" s="1"/>
  <c r="K304" i="45" s="1"/>
  <c r="L304" i="45" s="1"/>
  <c r="M304" i="45" s="1"/>
  <c r="N304" i="45" s="1"/>
  <c r="O304" i="45" s="1"/>
  <c r="P304" i="45" s="1"/>
  <c r="Q304" i="45" s="1"/>
  <c r="R304" i="45" s="1"/>
  <c r="S304" i="45" s="1"/>
  <c r="T304" i="45" s="1"/>
  <c r="U304" i="45" s="1"/>
  <c r="V304" i="45" s="1"/>
  <c r="W304" i="45" s="1"/>
  <c r="X304" i="45" s="1"/>
  <c r="Y304" i="45" s="1"/>
  <c r="Z304" i="45" s="1"/>
  <c r="AA304" i="45" s="1"/>
  <c r="AB304" i="45" s="1"/>
  <c r="AC304" i="45" s="1"/>
  <c r="AD304" i="45" s="1"/>
  <c r="AE304" i="45" s="1"/>
  <c r="AF304" i="45" s="1"/>
  <c r="AG304" i="45" s="1"/>
  <c r="AH304" i="45" s="1"/>
  <c r="AI304" i="45" s="1"/>
  <c r="AJ304" i="45" s="1"/>
  <c r="AK304" i="45" s="1"/>
  <c r="H308" i="45"/>
  <c r="I308" i="45" s="1"/>
  <c r="J308" i="45" s="1"/>
  <c r="K308" i="45" s="1"/>
  <c r="L308" i="45" s="1"/>
  <c r="M308" i="45" s="1"/>
  <c r="N308" i="45" s="1"/>
  <c r="O308" i="45" s="1"/>
  <c r="P308" i="45" s="1"/>
  <c r="AJ313" i="46"/>
  <c r="AK286" i="45"/>
  <c r="AO40" i="45"/>
  <c r="AA314" i="47"/>
  <c r="Y314" i="46"/>
  <c r="AA213" i="46"/>
  <c r="AA214" i="46" s="1"/>
  <c r="AL251" i="45"/>
  <c r="AM251" i="45" s="1"/>
  <c r="AP251" i="45" s="1"/>
  <c r="AK196" i="45"/>
  <c r="AK194" i="45"/>
  <c r="AK208" i="45"/>
  <c r="AL207" i="45" s="1"/>
  <c r="AM207" i="45" s="1"/>
  <c r="AP207" i="45" s="1"/>
  <c r="AK206" i="45"/>
  <c r="AO51" i="45"/>
  <c r="AM109" i="45"/>
  <c r="AP109" i="45" s="1"/>
  <c r="AM115" i="45"/>
  <c r="AP115" i="45" s="1"/>
  <c r="AM127" i="45"/>
  <c r="AP127" i="45" s="1"/>
  <c r="AL255" i="45"/>
  <c r="AK282" i="45"/>
  <c r="AL149" i="45"/>
  <c r="AM149" i="45" s="1"/>
  <c r="AP149" i="45" s="1"/>
  <c r="AO97" i="45"/>
  <c r="AO95" i="45"/>
  <c r="AK180" i="45"/>
  <c r="AL227" i="45"/>
  <c r="AM227" i="45" s="1"/>
  <c r="AP227" i="45" s="1"/>
  <c r="AM107" i="45"/>
  <c r="AP107" i="45" s="1"/>
  <c r="AM67" i="45"/>
  <c r="AP67" i="45" s="1"/>
  <c r="AM105" i="45"/>
  <c r="AP105" i="45" s="1"/>
  <c r="AM111" i="45"/>
  <c r="AP111" i="45" s="1"/>
  <c r="AO293" i="45"/>
  <c r="AM305" i="45"/>
  <c r="AP305" i="45" s="1"/>
  <c r="AM295" i="45"/>
  <c r="AP295" i="45" s="1"/>
  <c r="AM247" i="45"/>
  <c r="AP247" i="45" s="1"/>
  <c r="AO249" i="45"/>
  <c r="AK236" i="45"/>
  <c r="AM151" i="45"/>
  <c r="AP151" i="45" s="1"/>
  <c r="AK188" i="45"/>
  <c r="AK265" i="45"/>
  <c r="AL265" i="45" s="1"/>
  <c r="AL195" i="45"/>
  <c r="AO103" i="45"/>
  <c r="AM103" i="45"/>
  <c r="AP103" i="45" s="1"/>
  <c r="AO113" i="45"/>
  <c r="AM113" i="45"/>
  <c r="AP113" i="45" s="1"/>
  <c r="AO42" i="45"/>
  <c r="AM42" i="45"/>
  <c r="AP42" i="45" s="1"/>
  <c r="AO46" i="45"/>
  <c r="AM46" i="45"/>
  <c r="AP46" i="45" s="1"/>
  <c r="AO53" i="45"/>
  <c r="AM53" i="45"/>
  <c r="AP53" i="45" s="1"/>
  <c r="AM36" i="45"/>
  <c r="AP36" i="45" s="1"/>
  <c r="AO36" i="45"/>
  <c r="AM44" i="45"/>
  <c r="AP44" i="45" s="1"/>
  <c r="Q308" i="45"/>
  <c r="R308" i="45" s="1"/>
  <c r="S308" i="45" s="1"/>
  <c r="T308" i="45" s="1"/>
  <c r="U308" i="45" s="1"/>
  <c r="V308" i="45" s="1"/>
  <c r="W308" i="45" s="1"/>
  <c r="X308" i="45" s="1"/>
  <c r="Y308" i="45" s="1"/>
  <c r="Z308" i="45" s="1"/>
  <c r="AA308" i="45" s="1"/>
  <c r="AB308" i="45" s="1"/>
  <c r="AC308" i="45" s="1"/>
  <c r="AD308" i="45" s="1"/>
  <c r="AE308" i="45" s="1"/>
  <c r="AF308" i="45" s="1"/>
  <c r="AG308" i="45" s="1"/>
  <c r="AH308" i="45" s="1"/>
  <c r="AI308" i="45" s="1"/>
  <c r="AJ308" i="45" s="1"/>
  <c r="AK308" i="45" s="1"/>
  <c r="AO55" i="45"/>
  <c r="AM55" i="45"/>
  <c r="AP55" i="45" s="1"/>
  <c r="AO101" i="45"/>
  <c r="AM101" i="45"/>
  <c r="AP101" i="45" s="1"/>
  <c r="G314" i="45"/>
  <c r="AM34" i="45"/>
  <c r="AL168" i="45"/>
  <c r="AO168" i="45" s="1"/>
  <c r="AO155" i="45"/>
  <c r="AM155" i="45"/>
  <c r="AP155" i="45" s="1"/>
  <c r="AK200" i="45"/>
  <c r="AK198" i="45"/>
  <c r="AL197" i="45" s="1"/>
  <c r="AK202" i="45"/>
  <c r="AL201" i="45"/>
  <c r="AO165" i="45"/>
  <c r="AM165" i="45"/>
  <c r="AP165" i="45" s="1"/>
  <c r="AK204" i="45"/>
  <c r="AL203" i="45" s="1"/>
  <c r="AL205" i="45"/>
  <c r="AK216" i="45"/>
  <c r="AM163" i="45"/>
  <c r="AP163" i="45" s="1"/>
  <c r="AL225" i="45"/>
  <c r="AK238" i="45"/>
  <c r="AO227" i="45"/>
  <c r="AK242" i="45"/>
  <c r="AL215" i="45"/>
  <c r="AK254" i="45"/>
  <c r="AL253" i="45" s="1"/>
  <c r="AK256" i="45"/>
  <c r="AL267" i="45"/>
  <c r="AK252" i="45"/>
  <c r="AL291" i="45"/>
  <c r="AO303" i="45"/>
  <c r="AM307" i="45"/>
  <c r="AP307" i="45" s="1"/>
  <c r="AK292" i="45"/>
  <c r="AK280" i="45"/>
  <c r="G306" i="45"/>
  <c r="H306" i="45" s="1"/>
  <c r="I306" i="45" s="1"/>
  <c r="J306" i="45" s="1"/>
  <c r="K306" i="45" s="1"/>
  <c r="L306" i="45" s="1"/>
  <c r="M306" i="45" s="1"/>
  <c r="N306" i="45" s="1"/>
  <c r="O306" i="45" s="1"/>
  <c r="P306" i="45" s="1"/>
  <c r="Q306" i="45" s="1"/>
  <c r="R306" i="45" s="1"/>
  <c r="S306" i="45" s="1"/>
  <c r="T306" i="45" s="1"/>
  <c r="U306" i="45" s="1"/>
  <c r="V306" i="45" s="1"/>
  <c r="W306" i="45" s="1"/>
  <c r="X306" i="45" s="1"/>
  <c r="Y306" i="45" s="1"/>
  <c r="Z306" i="45" s="1"/>
  <c r="AA306" i="45" s="1"/>
  <c r="AB306" i="45" s="1"/>
  <c r="AC306" i="45" s="1"/>
  <c r="AD306" i="45" s="1"/>
  <c r="AE306" i="45" s="1"/>
  <c r="AF306" i="45" s="1"/>
  <c r="AG306" i="45" s="1"/>
  <c r="AH306" i="45" s="1"/>
  <c r="AI306" i="45" s="1"/>
  <c r="AJ306" i="45" s="1"/>
  <c r="AK306" i="45" s="1"/>
  <c r="AJ170" i="46" l="1"/>
  <c r="AK170" i="46" s="1"/>
  <c r="AJ315" i="46"/>
  <c r="AJ316" i="46" s="1"/>
  <c r="AK316" i="46" s="1"/>
  <c r="G316" i="45"/>
  <c r="AK192" i="45"/>
  <c r="AK284" i="45"/>
  <c r="AB314" i="47"/>
  <c r="AO251" i="45"/>
  <c r="Z314" i="46"/>
  <c r="AB213" i="46"/>
  <c r="AB214" i="46" s="1"/>
  <c r="AO149" i="45"/>
  <c r="AO207" i="45"/>
  <c r="AM265" i="45"/>
  <c r="AP265" i="45" s="1"/>
  <c r="AO265" i="45"/>
  <c r="AM255" i="45"/>
  <c r="AP255" i="45" s="1"/>
  <c r="AO255" i="45"/>
  <c r="AK290" i="45"/>
  <c r="AL289" i="45" s="1"/>
  <c r="AO289" i="45" s="1"/>
  <c r="AK266" i="45"/>
  <c r="AL147" i="45"/>
  <c r="AL287" i="45"/>
  <c r="AM287" i="45" s="1"/>
  <c r="AP287" i="45" s="1"/>
  <c r="AL308" i="45"/>
  <c r="AO308" i="45" s="1"/>
  <c r="AK261" i="45"/>
  <c r="AK270" i="45"/>
  <c r="AL49" i="45"/>
  <c r="AM195" i="45"/>
  <c r="AP195" i="45" s="1"/>
  <c r="AO195" i="45"/>
  <c r="AO267" i="45"/>
  <c r="AM267" i="45"/>
  <c r="AP267" i="45" s="1"/>
  <c r="AM215" i="45"/>
  <c r="AP215" i="45" s="1"/>
  <c r="AO215" i="45"/>
  <c r="AO225" i="45"/>
  <c r="AM225" i="45"/>
  <c r="AP225" i="45" s="1"/>
  <c r="AO291" i="45"/>
  <c r="AM291" i="45"/>
  <c r="AP291" i="45" s="1"/>
  <c r="AO205" i="45"/>
  <c r="AM205" i="45"/>
  <c r="AP205" i="45" s="1"/>
  <c r="AO197" i="45"/>
  <c r="AM197" i="45"/>
  <c r="AP197" i="45" s="1"/>
  <c r="AP34" i="45"/>
  <c r="AO253" i="45"/>
  <c r="AM253" i="45"/>
  <c r="AP253" i="45" s="1"/>
  <c r="AM203" i="45"/>
  <c r="AP203" i="45" s="1"/>
  <c r="AO203" i="45"/>
  <c r="AK268" i="45"/>
  <c r="AO201" i="45"/>
  <c r="AM201" i="45"/>
  <c r="AP201" i="45" s="1"/>
  <c r="AL228" i="45"/>
  <c r="AO228" i="45" s="1"/>
  <c r="AK276" i="45" l="1"/>
  <c r="AC314" i="47"/>
  <c r="AA314" i="46"/>
  <c r="AC213" i="46"/>
  <c r="AC214" i="46" s="1"/>
  <c r="AK262" i="45"/>
  <c r="AM289" i="45"/>
  <c r="AP289" i="45" s="1"/>
  <c r="AO147" i="45"/>
  <c r="AM147" i="45"/>
  <c r="AP147" i="45" s="1"/>
  <c r="AO287" i="45"/>
  <c r="AK288" i="45"/>
  <c r="AK278" i="45"/>
  <c r="AK257" i="45"/>
  <c r="AK258" i="45" s="1"/>
  <c r="AL257" i="45" s="1"/>
  <c r="AK313" i="45"/>
  <c r="AL117" i="45"/>
  <c r="AM117" i="45" s="1"/>
  <c r="AP117" i="45" s="1"/>
  <c r="AK272" i="45"/>
  <c r="AK220" i="45"/>
  <c r="AL63" i="45"/>
  <c r="AM63" i="45" s="1"/>
  <c r="AP63" i="45" s="1"/>
  <c r="AK224" i="45"/>
  <c r="AL209" i="45"/>
  <c r="AK210" i="45"/>
  <c r="AO49" i="45"/>
  <c r="AM49" i="45"/>
  <c r="AP49" i="45" s="1"/>
  <c r="AL268" i="45"/>
  <c r="AO268" i="45" s="1"/>
  <c r="H314" i="45"/>
  <c r="AK260" i="45" l="1"/>
  <c r="AD314" i="47"/>
  <c r="AB314" i="46"/>
  <c r="AD213" i="46"/>
  <c r="AD214" i="46" s="1"/>
  <c r="AO117" i="45"/>
  <c r="H316" i="45"/>
  <c r="AO63" i="45"/>
  <c r="AM257" i="45"/>
  <c r="AP257" i="45" s="1"/>
  <c r="AO257" i="45"/>
  <c r="AL223" i="45"/>
  <c r="AO223" i="45" s="1"/>
  <c r="AO209" i="45"/>
  <c r="AM209" i="45"/>
  <c r="AP209" i="45" s="1"/>
  <c r="AK190" i="45" l="1"/>
  <c r="AE314" i="47"/>
  <c r="AC314" i="46"/>
  <c r="AE213" i="46"/>
  <c r="AE214" i="46" s="1"/>
  <c r="AL57" i="45"/>
  <c r="AO57" i="45" s="1"/>
  <c r="AK263" i="45"/>
  <c r="AM223" i="45"/>
  <c r="AP223" i="45" s="1"/>
  <c r="AL123" i="45"/>
  <c r="AF314" i="47" l="1"/>
  <c r="AD314" i="46"/>
  <c r="AF213" i="46"/>
  <c r="AF214" i="46" s="1"/>
  <c r="I314" i="45"/>
  <c r="AM57" i="45"/>
  <c r="AP57" i="45" s="1"/>
  <c r="AK274" i="45"/>
  <c r="AK218" i="45"/>
  <c r="AL217" i="45" s="1"/>
  <c r="AM217" i="45" s="1"/>
  <c r="AP217" i="45" s="1"/>
  <c r="AK182" i="45"/>
  <c r="AL263" i="45"/>
  <c r="AO123" i="45"/>
  <c r="AM123" i="45"/>
  <c r="AK264" i="45"/>
  <c r="AG314" i="47" l="1"/>
  <c r="AE314" i="46"/>
  <c r="AG213" i="46"/>
  <c r="AG214" i="46" s="1"/>
  <c r="J314" i="45"/>
  <c r="K314" i="45" s="1"/>
  <c r="I316" i="45"/>
  <c r="AO217" i="45"/>
  <c r="AP123" i="45"/>
  <c r="AO263" i="45"/>
  <c r="AM263" i="45"/>
  <c r="AP263" i="45" s="1"/>
  <c r="AH314" i="47" l="1"/>
  <c r="AF314" i="46"/>
  <c r="AH213" i="46"/>
  <c r="AH214" i="46" s="1"/>
  <c r="J316" i="45"/>
  <c r="K316" i="45" s="1"/>
  <c r="AK184" i="45"/>
  <c r="L314" i="45"/>
  <c r="M314" i="45" s="1"/>
  <c r="AI314" i="47" l="1"/>
  <c r="AK52" i="47"/>
  <c r="AK213" i="47" s="1"/>
  <c r="AG314" i="46"/>
  <c r="AI213" i="46"/>
  <c r="AI214" i="46" s="1"/>
  <c r="L316" i="45"/>
  <c r="M316" i="45" s="1"/>
  <c r="N316" i="45" s="1"/>
  <c r="O316" i="45" s="1"/>
  <c r="P316" i="45" s="1"/>
  <c r="Q316" i="45" s="1"/>
  <c r="R316" i="45" s="1"/>
  <c r="S316" i="45" s="1"/>
  <c r="AK222" i="45"/>
  <c r="AK186" i="45"/>
  <c r="N314" i="45"/>
  <c r="AK214" i="47" l="1"/>
  <c r="AL213" i="47" s="1"/>
  <c r="AO213" i="47" s="1"/>
  <c r="AO313" i="47" s="1"/>
  <c r="AL313" i="47"/>
  <c r="AJ314" i="47"/>
  <c r="AH314" i="46"/>
  <c r="AJ213" i="46"/>
  <c r="AJ214" i="46" s="1"/>
  <c r="AK213" i="46"/>
  <c r="T316" i="45"/>
  <c r="O314" i="45"/>
  <c r="AM213" i="47" l="1"/>
  <c r="AP213" i="47" s="1"/>
  <c r="AP313" i="47" s="1"/>
  <c r="AK214" i="46"/>
  <c r="AL213" i="46" s="1"/>
  <c r="AM213" i="46" s="1"/>
  <c r="AK314" i="47"/>
  <c r="AL313" i="46"/>
  <c r="AI314" i="46"/>
  <c r="AK211" i="45"/>
  <c r="P314" i="45"/>
  <c r="U316" i="45"/>
  <c r="V316" i="45" s="1"/>
  <c r="AM313" i="47" l="1"/>
  <c r="AO213" i="46"/>
  <c r="AO313" i="46" s="1"/>
  <c r="AJ314" i="46"/>
  <c r="AP213" i="46"/>
  <c r="AP313" i="46" s="1"/>
  <c r="AM313" i="46"/>
  <c r="AK212" i="45"/>
  <c r="AL211" i="45"/>
  <c r="Q314" i="45"/>
  <c r="W316" i="45" l="1"/>
  <c r="AK314" i="46"/>
  <c r="AK178" i="45"/>
  <c r="AO211" i="45"/>
  <c r="AM211" i="45"/>
  <c r="AP211" i="45" s="1"/>
  <c r="R314" i="45"/>
  <c r="X316" i="45" l="1"/>
  <c r="Y316" i="45" s="1"/>
  <c r="S314" i="45"/>
  <c r="AK176" i="45" l="1"/>
  <c r="AK173" i="45"/>
  <c r="AK315" i="45" s="1"/>
  <c r="T314" i="45"/>
  <c r="U314" i="45" l="1"/>
  <c r="Z316" i="45" l="1"/>
  <c r="V314" i="45"/>
  <c r="AA316" i="45" l="1"/>
  <c r="W314" i="45"/>
  <c r="AB316" i="45" l="1"/>
  <c r="X314" i="45"/>
  <c r="AK174" i="45" l="1"/>
  <c r="AC316" i="45"/>
  <c r="Y314" i="45"/>
  <c r="AD316" i="45" l="1"/>
  <c r="AE316" i="45" s="1"/>
  <c r="AF316" i="45" s="1"/>
  <c r="AG316" i="45" s="1"/>
  <c r="AH316" i="45" s="1"/>
  <c r="Z314" i="45"/>
  <c r="AI316" i="45" l="1"/>
  <c r="AK172" i="45"/>
  <c r="AA314" i="45"/>
  <c r="AJ316" i="45" l="1"/>
  <c r="AK316" i="45" s="1"/>
  <c r="AK170" i="45"/>
  <c r="AB314" i="45"/>
  <c r="AC314" i="45" l="1"/>
  <c r="AD314" i="45" l="1"/>
  <c r="AE314" i="45" l="1"/>
  <c r="AF314" i="45" l="1"/>
  <c r="AG314" i="45" l="1"/>
  <c r="AK213" i="45"/>
  <c r="AK214" i="45" l="1"/>
  <c r="AL213" i="45" s="1"/>
  <c r="AO213" i="45" s="1"/>
  <c r="AO313" i="45" s="1"/>
  <c r="AL313" i="45"/>
  <c r="AH314" i="45"/>
  <c r="AM213" i="45" l="1"/>
  <c r="AP213" i="45"/>
  <c r="AP313" i="45" s="1"/>
  <c r="AM313" i="45"/>
  <c r="AI314" i="45"/>
  <c r="AJ314" i="45" l="1"/>
  <c r="AK314" i="45" l="1"/>
  <c r="F22" i="45" l="1"/>
  <c r="F183" i="45" s="1"/>
  <c r="F145" i="45"/>
  <c r="F285" i="45" s="1"/>
  <c r="F49" i="45"/>
  <c r="F209" i="45" s="1"/>
  <c r="F20" i="45"/>
  <c r="F181" i="45" s="1"/>
  <c r="F24" i="45"/>
  <c r="F185" i="45" s="1"/>
  <c r="F18" i="45"/>
  <c r="F179" i="45" s="1"/>
  <c r="F141" i="45"/>
  <c r="F281" i="45" s="1"/>
  <c r="F46" i="45"/>
  <c r="F207" i="45" s="1"/>
  <c r="F139" i="45"/>
  <c r="F279" i="45" s="1"/>
  <c r="F149" i="45" l="1"/>
  <c r="F289" i="45" s="1"/>
  <c r="F151" i="45"/>
  <c r="F291" i="45" s="1"/>
  <c r="F129" i="45"/>
  <c r="F269" i="45" s="1"/>
  <c r="F59" i="45"/>
  <c r="F219" i="45" s="1"/>
  <c r="F133" i="45"/>
  <c r="F273" i="45" s="1"/>
  <c r="F137" i="45"/>
  <c r="F277" i="45" s="1"/>
  <c r="F147" i="45"/>
  <c r="F287" i="45" s="1"/>
  <c r="F131" i="45"/>
  <c r="F271" i="45" s="1"/>
  <c r="F44" i="45"/>
  <c r="F205" i="45" s="1"/>
  <c r="F61" i="45"/>
  <c r="F221" i="45" s="1"/>
  <c r="F57" i="45"/>
  <c r="F217" i="45" s="1"/>
  <c r="F143" i="45"/>
  <c r="F283" i="45" s="1"/>
  <c r="F36" i="45"/>
  <c r="F197" i="45" s="1"/>
  <c r="F34" i="45"/>
  <c r="F195" i="45" s="1"/>
  <c r="F32" i="45"/>
  <c r="F193" i="45" s="1"/>
  <c r="F30" i="45"/>
  <c r="F191" i="45" s="1"/>
  <c r="F44" i="46" l="1"/>
  <c r="F205" i="46" s="1"/>
  <c r="F49" i="46"/>
  <c r="F209" i="46" s="1"/>
  <c r="F32" i="46"/>
  <c r="F193" i="46" s="1"/>
  <c r="F57" i="46"/>
  <c r="F217" i="46" s="1"/>
  <c r="F61" i="46"/>
  <c r="F221" i="46" s="1"/>
  <c r="F22" i="46"/>
  <c r="F183" i="46" s="1"/>
  <c r="F143" i="46"/>
  <c r="F283" i="46" s="1"/>
  <c r="F30" i="46"/>
  <c r="F191" i="46" s="1"/>
  <c r="F59" i="46"/>
  <c r="F219" i="46" s="1"/>
  <c r="F137" i="46"/>
  <c r="F277" i="46" s="1"/>
  <c r="F147" i="46"/>
  <c r="F287" i="46" s="1"/>
  <c r="F18" i="46" l="1"/>
  <c r="F179" i="46" s="1"/>
  <c r="F20" i="46"/>
  <c r="F181" i="46" s="1"/>
  <c r="F185" i="46"/>
  <c r="F36" i="46"/>
  <c r="F197" i="46" s="1"/>
  <c r="F139" i="46"/>
  <c r="F279" i="46" s="1"/>
  <c r="F145" i="46"/>
  <c r="F285" i="46" s="1"/>
  <c r="F275" i="46"/>
  <c r="F141" i="46"/>
  <c r="F281" i="46" s="1"/>
  <c r="F271" i="46"/>
  <c r="F273" i="46"/>
  <c r="F46" i="46"/>
  <c r="F207" i="46" s="1"/>
  <c r="F269" i="46"/>
  <c r="F34" i="46"/>
  <c r="F195" i="46" s="1"/>
  <c r="F151" i="46" l="1"/>
  <c r="F291" i="46" s="1"/>
  <c r="F149" i="46"/>
  <c r="F289" i="46" s="1"/>
  <c r="F101" i="46" l="1"/>
  <c r="F241" i="46" s="1"/>
  <c r="F105" i="46"/>
  <c r="F245" i="46" s="1"/>
  <c r="F97" i="46"/>
  <c r="F237" i="46" s="1"/>
  <c r="F109" i="46" l="1"/>
  <c r="F249" i="46" s="1"/>
  <c r="F97" i="45"/>
  <c r="F237" i="45" s="1"/>
  <c r="F105" i="45"/>
  <c r="F245" i="45" s="1"/>
  <c r="F109" i="45"/>
  <c r="F249" i="45" s="1"/>
  <c r="F101" i="45"/>
  <c r="F241" i="45" s="1"/>
  <c r="F95" i="46" l="1"/>
  <c r="F235" i="46" s="1"/>
  <c r="F107" i="46"/>
  <c r="F247" i="46" s="1"/>
  <c r="F107" i="45"/>
  <c r="F247" i="45" s="1"/>
  <c r="F103" i="46"/>
  <c r="F243" i="46" s="1"/>
  <c r="F103" i="45" l="1"/>
  <c r="F243" i="45" s="1"/>
  <c r="F99" i="46"/>
  <c r="F99" i="45"/>
  <c r="F239" i="45" s="1"/>
  <c r="F95" i="45"/>
  <c r="F235" i="45" s="1"/>
  <c r="F239" i="46" l="1"/>
  <c r="F125" i="46" l="1"/>
  <c r="F265" i="46" s="1"/>
  <c r="F123" i="47"/>
  <c r="F263" i="47" s="1"/>
  <c r="F123" i="45"/>
  <c r="F263" i="45" s="1"/>
  <c r="F121" i="46"/>
  <c r="F261" i="46" s="1"/>
  <c r="F119" i="47"/>
  <c r="F259" i="47" s="1"/>
  <c r="F119" i="45"/>
  <c r="F259" i="45" s="1"/>
  <c r="F117" i="46"/>
  <c r="F14" i="45"/>
  <c r="F175" i="45" s="1"/>
  <c r="F12" i="46"/>
  <c r="F173" i="46" s="1"/>
  <c r="F8" i="46"/>
  <c r="F169" i="46" s="1"/>
  <c r="F16" i="46"/>
  <c r="F177" i="46" s="1"/>
  <c r="F63" i="46"/>
  <c r="F223" i="46" s="1"/>
  <c r="F28" i="46"/>
  <c r="F189" i="46" s="1"/>
  <c r="F28" i="45"/>
  <c r="F189" i="45" s="1"/>
  <c r="F26" i="45"/>
  <c r="F187" i="45" s="1"/>
  <c r="F257" i="46" l="1"/>
  <c r="F63" i="45"/>
  <c r="F223" i="45" s="1"/>
  <c r="F121" i="45"/>
  <c r="F261" i="45" s="1"/>
  <c r="F117" i="45"/>
  <c r="F123" i="46"/>
  <c r="F263" i="46" s="1"/>
  <c r="F119" i="46"/>
  <c r="F259" i="46" s="1"/>
  <c r="F121" i="47"/>
  <c r="F261" i="47" s="1"/>
  <c r="F117" i="47"/>
  <c r="F125" i="45"/>
  <c r="F265" i="45" s="1"/>
  <c r="F125" i="47"/>
  <c r="F265" i="47" s="1"/>
  <c r="F26" i="46"/>
  <c r="F187" i="46" s="1"/>
  <c r="F16" i="45"/>
  <c r="F177" i="45" s="1"/>
  <c r="F8" i="45"/>
  <c r="F12" i="45"/>
  <c r="F173" i="45" s="1"/>
  <c r="F14" i="46"/>
  <c r="F175" i="46" s="1"/>
  <c r="F169" i="45" l="1"/>
  <c r="F257" i="47"/>
  <c r="F257" i="45"/>
  <c r="F10" i="45" l="1"/>
  <c r="F171" i="45" s="1"/>
  <c r="F135" i="45"/>
  <c r="F275" i="45" s="1"/>
  <c r="F10" i="46" l="1"/>
  <c r="F171" i="46" s="1"/>
  <c r="F125" i="48" l="1"/>
  <c r="F265" i="48" s="1"/>
  <c r="F123" i="49"/>
  <c r="F263" i="49" s="1"/>
  <c r="F121" i="48"/>
  <c r="F261" i="48" s="1"/>
  <c r="F119" i="49"/>
  <c r="F259" i="49" s="1"/>
  <c r="F117" i="48"/>
  <c r="F257" i="48" s="1"/>
  <c r="F147" i="48"/>
  <c r="F287" i="48" s="1"/>
  <c r="F143" i="48"/>
  <c r="F283" i="48" s="1"/>
  <c r="F139" i="48"/>
  <c r="F279" i="48" s="1"/>
  <c r="F135" i="48"/>
  <c r="F275" i="48" s="1"/>
  <c r="F131" i="48"/>
  <c r="F271" i="48" s="1"/>
  <c r="F16" i="48"/>
  <c r="F177" i="48" s="1"/>
  <c r="F34" i="48"/>
  <c r="F195" i="48" s="1"/>
  <c r="F32" i="48"/>
  <c r="F193" i="48" s="1"/>
  <c r="F123" i="50" l="1"/>
  <c r="F263" i="50" s="1"/>
  <c r="F22" i="48"/>
  <c r="F183" i="48" s="1"/>
  <c r="F119" i="50"/>
  <c r="F259" i="50" s="1"/>
  <c r="F117" i="50"/>
  <c r="F257" i="50" s="1"/>
  <c r="F121" i="50"/>
  <c r="F261" i="50" s="1"/>
  <c r="F125" i="50"/>
  <c r="F265" i="50" s="1"/>
  <c r="F119" i="48"/>
  <c r="F259" i="48" s="1"/>
  <c r="F117" i="49"/>
  <c r="F257" i="49" s="1"/>
  <c r="F123" i="48"/>
  <c r="F263" i="48" s="1"/>
  <c r="F125" i="49"/>
  <c r="F265" i="49" s="1"/>
  <c r="F121" i="49"/>
  <c r="F261" i="49" s="1"/>
  <c r="F149" i="48"/>
  <c r="F289" i="48" s="1"/>
  <c r="F151" i="50"/>
  <c r="F291" i="50" s="1"/>
  <c r="F137" i="48"/>
  <c r="F277" i="48" s="1"/>
  <c r="F291" i="49"/>
  <c r="F151" i="48"/>
  <c r="F291" i="48" s="1"/>
  <c r="F109" i="50" l="1"/>
  <c r="F249" i="50" s="1"/>
  <c r="F109" i="49"/>
  <c r="F249" i="49" s="1"/>
  <c r="F109" i="48"/>
  <c r="F249" i="48" s="1"/>
  <c r="F105" i="50"/>
  <c r="F245" i="50" s="1"/>
  <c r="F105" i="49"/>
  <c r="F245" i="49" s="1"/>
  <c r="F105" i="48"/>
  <c r="F245" i="48" s="1"/>
  <c r="F103" i="49" l="1"/>
  <c r="F243" i="49" s="1"/>
  <c r="F107" i="49"/>
  <c r="F247" i="49" s="1"/>
  <c r="F103" i="48"/>
  <c r="F243" i="48" s="1"/>
  <c r="F101" i="48" l="1"/>
  <c r="F241" i="48" s="1"/>
  <c r="F107" i="48" l="1"/>
  <c r="F247" i="48" s="1"/>
  <c r="F30" i="47" l="1"/>
  <c r="F191" i="47" s="1"/>
  <c r="F139" i="47" l="1"/>
  <c r="F279" i="47" s="1"/>
  <c r="F59" i="47"/>
  <c r="F219" i="47" s="1"/>
  <c r="F277" i="47" l="1"/>
  <c r="F175" i="47"/>
  <c r="F10" i="47"/>
  <c r="F171" i="47" s="1"/>
  <c r="F8" i="47"/>
  <c r="F169" i="47" s="1"/>
  <c r="F18" i="47"/>
  <c r="F179" i="47" s="1"/>
  <c r="F139" i="49" l="1"/>
  <c r="F279" i="49" s="1"/>
  <c r="F277" i="49"/>
  <c r="F135" i="49"/>
  <c r="F275" i="49" s="1"/>
  <c r="F44" i="49"/>
  <c r="F205" i="49" s="1"/>
  <c r="F24" i="49"/>
  <c r="F185" i="49" s="1"/>
  <c r="F22" i="49"/>
  <c r="F183" i="49" s="1"/>
  <c r="F20" i="49"/>
  <c r="F133" i="48"/>
  <c r="F273" i="48" s="1"/>
  <c r="F36" i="48"/>
  <c r="F197" i="48" s="1"/>
  <c r="F26" i="48"/>
  <c r="F187" i="48" s="1"/>
  <c r="F185" i="48"/>
  <c r="F149" i="49" l="1"/>
  <c r="F289" i="49" s="1"/>
  <c r="F147" i="49"/>
  <c r="F287" i="49" s="1"/>
  <c r="F143" i="49"/>
  <c r="F283" i="49" s="1"/>
  <c r="F133" i="49"/>
  <c r="F273" i="49" s="1"/>
  <c r="F131" i="49"/>
  <c r="F271" i="49" s="1"/>
  <c r="F16" i="49"/>
  <c r="F177" i="49" s="1"/>
  <c r="F14" i="49"/>
  <c r="F175" i="49" s="1"/>
  <c r="F36" i="49"/>
  <c r="F197" i="49" s="1"/>
  <c r="F34" i="49"/>
  <c r="F195" i="49" s="1"/>
  <c r="F32" i="49"/>
  <c r="F193" i="49" s="1"/>
  <c r="F181" i="49"/>
  <c r="F44" i="48"/>
  <c r="F205" i="48" s="1"/>
  <c r="F28" i="48"/>
  <c r="F20" i="48"/>
  <c r="F189" i="48" l="1"/>
  <c r="F181" i="48"/>
  <c r="F26" i="47" l="1"/>
  <c r="F187" i="47" s="1"/>
  <c r="F97" i="47" l="1"/>
  <c r="F237" i="47" s="1"/>
  <c r="F95" i="47" l="1"/>
  <c r="F235" i="47" l="1"/>
  <c r="F95" i="48" l="1"/>
  <c r="F235" i="48" l="1"/>
  <c r="F99" i="48" l="1"/>
  <c r="F239" i="48" l="1"/>
  <c r="F99" i="47"/>
  <c r="F239" i="47" l="1"/>
  <c r="F101" i="50" l="1"/>
  <c r="F241" i="50" s="1"/>
  <c r="F97" i="50"/>
  <c r="F237" i="50" s="1"/>
  <c r="F101" i="49"/>
  <c r="F241" i="49" s="1"/>
  <c r="F97" i="48"/>
  <c r="F237" i="48" l="1"/>
  <c r="F99" i="50" l="1"/>
  <c r="F239" i="50" s="1"/>
  <c r="F95" i="50"/>
  <c r="F99" i="49"/>
  <c r="F239" i="49" s="1"/>
  <c r="F95" i="49"/>
  <c r="F235" i="50" l="1"/>
  <c r="F235" i="49"/>
  <c r="F24" i="47" l="1"/>
  <c r="F185" i="47" s="1"/>
  <c r="F22" i="47"/>
  <c r="F183" i="47" s="1"/>
  <c r="F49" i="47" l="1"/>
  <c r="F209" i="47" s="1"/>
  <c r="F28" i="47"/>
  <c r="F189" i="47" s="1"/>
  <c r="F20" i="47"/>
  <c r="F181" i="47" s="1"/>
  <c r="F46" i="47"/>
  <c r="F207" i="47" s="1"/>
  <c r="F44" i="47" l="1"/>
  <c r="F205" i="47" l="1"/>
  <c r="F145" i="48" l="1"/>
  <c r="F285" i="48" s="1"/>
  <c r="F141" i="48"/>
  <c r="F281" i="48" s="1"/>
  <c r="F61" i="48"/>
  <c r="F221" i="48" s="1"/>
  <c r="F59" i="48"/>
  <c r="F219" i="48" s="1"/>
  <c r="F57" i="48"/>
  <c r="F217" i="48" s="1"/>
  <c r="F30" i="48"/>
  <c r="F191" i="48" l="1"/>
  <c r="F10" i="48"/>
  <c r="F171" i="48" s="1"/>
  <c r="F49" i="48"/>
  <c r="F209" i="48" s="1"/>
  <c r="F46" i="48"/>
  <c r="F207" i="48" s="1"/>
  <c r="F12" i="48"/>
  <c r="F173" i="48" s="1"/>
  <c r="F129" i="48"/>
  <c r="F269" i="48" s="1"/>
  <c r="F18" i="50" l="1"/>
  <c r="F179" i="50" s="1"/>
  <c r="F14" i="50"/>
  <c r="F175" i="50" s="1"/>
  <c r="F10" i="50"/>
  <c r="F171" i="50" s="1"/>
  <c r="F61" i="50"/>
  <c r="F221" i="50" s="1"/>
  <c r="F36" i="50"/>
  <c r="F197" i="50" s="1"/>
  <c r="F46" i="50"/>
  <c r="F207" i="50" s="1"/>
  <c r="F277" i="50"/>
  <c r="F287" i="50"/>
  <c r="F143" i="50"/>
  <c r="F283" i="50" s="1"/>
  <c r="F173" i="49"/>
  <c r="F8" i="49"/>
  <c r="F49" i="49"/>
  <c r="F209" i="49" s="1"/>
  <c r="F145" i="49"/>
  <c r="F285" i="49" s="1"/>
  <c r="F141" i="49"/>
  <c r="F63" i="48"/>
  <c r="F169" i="49" l="1"/>
  <c r="F16" i="50"/>
  <c r="F177" i="50" s="1"/>
  <c r="F12" i="50"/>
  <c r="F173" i="50" s="1"/>
  <c r="F8" i="50"/>
  <c r="F169" i="50" s="1"/>
  <c r="F30" i="50"/>
  <c r="F191" i="50" s="1"/>
  <c r="F20" i="50"/>
  <c r="F181" i="50" s="1"/>
  <c r="F34" i="50"/>
  <c r="F195" i="50" s="1"/>
  <c r="F32" i="50"/>
  <c r="F193" i="50" s="1"/>
  <c r="F49" i="50"/>
  <c r="F209" i="50" s="1"/>
  <c r="F44" i="50"/>
  <c r="F205" i="50" s="1"/>
  <c r="F139" i="50"/>
  <c r="F279" i="50" s="1"/>
  <c r="F135" i="50"/>
  <c r="F275" i="50" s="1"/>
  <c r="F133" i="50"/>
  <c r="F273" i="50" s="1"/>
  <c r="F289" i="50"/>
  <c r="F18" i="49"/>
  <c r="F179" i="49" s="1"/>
  <c r="F10" i="49"/>
  <c r="F171" i="49" s="1"/>
  <c r="F63" i="49"/>
  <c r="F223" i="49" s="1"/>
  <c r="F61" i="49"/>
  <c r="F221" i="49" s="1"/>
  <c r="F59" i="49"/>
  <c r="F219" i="49" s="1"/>
  <c r="F57" i="49"/>
  <c r="F217" i="49" s="1"/>
  <c r="F46" i="49"/>
  <c r="F207" i="49" s="1"/>
  <c r="F129" i="49"/>
  <c r="F269" i="49" s="1"/>
  <c r="F281" i="49"/>
  <c r="F14" i="48"/>
  <c r="F175" i="48" s="1"/>
  <c r="F8" i="48"/>
  <c r="F169" i="48" s="1"/>
  <c r="F18" i="48"/>
  <c r="F179" i="48" s="1"/>
  <c r="F223" i="48"/>
  <c r="F313" i="48" l="1"/>
  <c r="AE317" i="48" s="1"/>
  <c r="F315" i="48"/>
  <c r="Y317" i="48" l="1"/>
  <c r="Z317" i="48"/>
  <c r="J317" i="48"/>
  <c r="AK317" i="48"/>
  <c r="I317" i="48"/>
  <c r="W317" i="48"/>
  <c r="AB317" i="48"/>
  <c r="AD317" i="48"/>
  <c r="G317" i="48"/>
  <c r="P317" i="48"/>
  <c r="AF317" i="48"/>
  <c r="X317" i="48"/>
  <c r="H317" i="48"/>
  <c r="Q317" i="48"/>
  <c r="N317" i="48"/>
  <c r="U317" i="48"/>
  <c r="AA317" i="48"/>
  <c r="R317" i="48"/>
  <c r="AJ317" i="48"/>
  <c r="AG317" i="48"/>
  <c r="AC317" i="48"/>
  <c r="S317" i="48"/>
  <c r="K317" i="48"/>
  <c r="AH317" i="48"/>
  <c r="M317" i="48"/>
  <c r="O317" i="48"/>
  <c r="AI317" i="48"/>
  <c r="L317" i="48"/>
  <c r="T317" i="48"/>
  <c r="V317" i="48"/>
  <c r="F30" i="49" l="1"/>
  <c r="F191" i="49" s="1"/>
  <c r="F97" i="49" l="1"/>
  <c r="F237" i="49" s="1"/>
  <c r="F291" i="52" l="1"/>
  <c r="F147" i="53"/>
  <c r="F287" i="53" s="1"/>
  <c r="F145" i="51"/>
  <c r="F285" i="51" s="1"/>
  <c r="F18" i="51"/>
  <c r="F179" i="51" s="1"/>
  <c r="F61" i="51"/>
  <c r="F221" i="51" s="1"/>
  <c r="F30" i="51"/>
  <c r="F191" i="51" l="1"/>
  <c r="F24" i="51"/>
  <c r="F185" i="51" s="1"/>
  <c r="F117" i="51"/>
  <c r="F257" i="51" s="1"/>
  <c r="F119" i="53"/>
  <c r="F259" i="53" s="1"/>
  <c r="F123" i="53"/>
  <c r="F263" i="53" s="1"/>
  <c r="F119" i="51"/>
  <c r="F259" i="51" s="1"/>
  <c r="F123" i="51"/>
  <c r="F263" i="51" s="1"/>
  <c r="F123" i="52"/>
  <c r="F263" i="52" s="1"/>
  <c r="F121" i="51"/>
  <c r="F261" i="51" s="1"/>
  <c r="F125" i="51"/>
  <c r="F265" i="51" s="1"/>
  <c r="F117" i="52"/>
  <c r="F257" i="52" s="1"/>
  <c r="F22" i="51"/>
  <c r="F183" i="51" s="1"/>
  <c r="F32" i="51"/>
  <c r="F193" i="51" s="1"/>
  <c r="F57" i="51"/>
  <c r="F217" i="51" s="1"/>
  <c r="F143" i="51"/>
  <c r="F283" i="51" s="1"/>
  <c r="F16" i="51"/>
  <c r="F177" i="51" s="1"/>
  <c r="F147" i="51"/>
  <c r="F287" i="51" s="1"/>
  <c r="F8" i="51"/>
  <c r="F145" i="53"/>
  <c r="F285" i="53" s="1"/>
  <c r="F12" i="51"/>
  <c r="F173" i="51" s="1"/>
  <c r="F129" i="51"/>
  <c r="F269" i="51" s="1"/>
  <c r="F133" i="51"/>
  <c r="F273" i="51" s="1"/>
  <c r="F151" i="53"/>
  <c r="F291" i="53" s="1"/>
  <c r="F169" i="51" l="1"/>
  <c r="F149" i="51"/>
  <c r="F289" i="51" s="1"/>
  <c r="F151" i="51"/>
  <c r="F291" i="51" s="1"/>
  <c r="F109" i="53" l="1"/>
  <c r="F249" i="53" s="1"/>
  <c r="F107" i="53"/>
  <c r="F247" i="53" s="1"/>
  <c r="F105" i="53"/>
  <c r="F245" i="53" s="1"/>
  <c r="F103" i="53"/>
  <c r="F243" i="53" s="1"/>
  <c r="F97" i="53"/>
  <c r="F237" i="53" s="1"/>
  <c r="F109" i="52" l="1"/>
  <c r="F249" i="52" s="1"/>
  <c r="F109" i="51"/>
  <c r="F249" i="51" s="1"/>
  <c r="F105" i="52"/>
  <c r="F245" i="52" s="1"/>
  <c r="F105" i="51"/>
  <c r="F245" i="51" s="1"/>
  <c r="F97" i="52"/>
  <c r="F237" i="52" s="1"/>
  <c r="F97" i="51"/>
  <c r="F237" i="51" s="1"/>
  <c r="F103" i="52" l="1"/>
  <c r="F243" i="52" s="1"/>
  <c r="F107" i="52"/>
  <c r="F247" i="52" s="1"/>
  <c r="F95" i="51"/>
  <c r="F235" i="51" s="1"/>
  <c r="F103" i="51"/>
  <c r="F243" i="51" s="1"/>
  <c r="F103" i="50"/>
  <c r="F107" i="50"/>
  <c r="F247" i="50" s="1"/>
  <c r="F243" i="50" l="1"/>
  <c r="F28" i="49" l="1"/>
  <c r="F189" i="49" s="1"/>
  <c r="F26" i="49" l="1"/>
  <c r="F313" i="49" s="1"/>
  <c r="F187" i="49" l="1"/>
  <c r="F315" i="49" s="1"/>
  <c r="Z317" i="49" l="1"/>
  <c r="I317" i="49"/>
  <c r="G317" i="49"/>
  <c r="K317" i="49"/>
  <c r="L317" i="49"/>
  <c r="S317" i="49"/>
  <c r="AH317" i="49"/>
  <c r="AD317" i="49"/>
  <c r="AC317" i="49"/>
  <c r="M317" i="49"/>
  <c r="N317" i="49"/>
  <c r="AI317" i="49"/>
  <c r="AF317" i="49"/>
  <c r="P317" i="49"/>
  <c r="AA317" i="49"/>
  <c r="O317" i="49"/>
  <c r="AK317" i="49"/>
  <c r="AG317" i="49"/>
  <c r="T317" i="49"/>
  <c r="U317" i="49"/>
  <c r="J317" i="49"/>
  <c r="H317" i="49"/>
  <c r="Y317" i="49"/>
  <c r="AJ317" i="49"/>
  <c r="Q317" i="49"/>
  <c r="X317" i="49"/>
  <c r="V317" i="49"/>
  <c r="W317" i="49"/>
  <c r="R317" i="49"/>
  <c r="AB317" i="49"/>
  <c r="AE317" i="49"/>
  <c r="F101" i="51" l="1"/>
  <c r="F241" i="51" s="1"/>
  <c r="F107" i="51" l="1"/>
  <c r="F247" i="51" s="1"/>
  <c r="F99" i="51"/>
  <c r="F239" i="51" s="1"/>
  <c r="F137" i="53" l="1"/>
  <c r="F277" i="53" s="1"/>
  <c r="F49" i="53"/>
  <c r="F209" i="53" s="1"/>
  <c r="F46" i="53"/>
  <c r="F207" i="53" s="1"/>
  <c r="F34" i="53"/>
  <c r="F195" i="53" s="1"/>
  <c r="F32" i="53"/>
  <c r="F193" i="53" s="1"/>
  <c r="F20" i="53"/>
  <c r="F143" i="52"/>
  <c r="F283" i="52" s="1"/>
  <c r="F141" i="52"/>
  <c r="F281" i="52" s="1"/>
  <c r="F139" i="52"/>
  <c r="F279" i="52" s="1"/>
  <c r="F131" i="52"/>
  <c r="F271" i="52" s="1"/>
  <c r="F129" i="52"/>
  <c r="F269" i="52" s="1"/>
  <c r="F63" i="52"/>
  <c r="F223" i="52" s="1"/>
  <c r="F59" i="52"/>
  <c r="F219" i="52" s="1"/>
  <c r="F14" i="52"/>
  <c r="F175" i="52" s="1"/>
  <c r="F12" i="52"/>
  <c r="F173" i="52" s="1"/>
  <c r="F49" i="52"/>
  <c r="F209" i="52" s="1"/>
  <c r="F44" i="52"/>
  <c r="F205" i="52" s="1"/>
  <c r="F34" i="52"/>
  <c r="F195" i="52" s="1"/>
  <c r="F32" i="52"/>
  <c r="F193" i="52" s="1"/>
  <c r="F49" i="51"/>
  <c r="F209" i="51" s="1"/>
  <c r="F44" i="51"/>
  <c r="F205" i="51" s="1"/>
  <c r="F36" i="51"/>
  <c r="F197" i="51" s="1"/>
  <c r="F34" i="51"/>
  <c r="F195" i="51" s="1"/>
  <c r="F26" i="51"/>
  <c r="F187" i="51" s="1"/>
  <c r="F20" i="51"/>
  <c r="F181" i="51" s="1"/>
  <c r="F285" i="50"/>
  <c r="F141" i="50"/>
  <c r="F281" i="50" s="1"/>
  <c r="F129" i="50"/>
  <c r="F269" i="50" s="1"/>
  <c r="F63" i="50"/>
  <c r="F223" i="50" s="1"/>
  <c r="F57" i="50"/>
  <c r="F217" i="50" s="1"/>
  <c r="F149" i="53" l="1"/>
  <c r="F289" i="53" s="1"/>
  <c r="F139" i="53"/>
  <c r="F279" i="53" s="1"/>
  <c r="F44" i="53"/>
  <c r="F205" i="53" s="1"/>
  <c r="F36" i="53"/>
  <c r="F197" i="53" s="1"/>
  <c r="F24" i="53"/>
  <c r="F185" i="53" s="1"/>
  <c r="F22" i="53"/>
  <c r="F183" i="53" s="1"/>
  <c r="F181" i="53"/>
  <c r="F147" i="52"/>
  <c r="F287" i="52" s="1"/>
  <c r="F46" i="52"/>
  <c r="F207" i="52" s="1"/>
  <c r="F36" i="52"/>
  <c r="F197" i="52" s="1"/>
  <c r="F191" i="52"/>
  <c r="F26" i="52"/>
  <c r="F187" i="52" s="1"/>
  <c r="F141" i="51"/>
  <c r="F281" i="51" s="1"/>
  <c r="F137" i="51"/>
  <c r="F277" i="51" s="1"/>
  <c r="F135" i="51"/>
  <c r="F275" i="51" s="1"/>
  <c r="F131" i="51"/>
  <c r="F271" i="51" s="1"/>
  <c r="F63" i="51"/>
  <c r="F223" i="51" s="1"/>
  <c r="F14" i="51"/>
  <c r="F175" i="51" s="1"/>
  <c r="F10" i="51"/>
  <c r="F46" i="51"/>
  <c r="F131" i="50"/>
  <c r="F271" i="50" s="1"/>
  <c r="F22" i="50"/>
  <c r="F183" i="50" s="1"/>
  <c r="F135" i="52"/>
  <c r="F275" i="52" s="1"/>
  <c r="F171" i="51" l="1"/>
  <c r="F207" i="51"/>
  <c r="F187" i="50" l="1"/>
  <c r="F185" i="50" l="1"/>
  <c r="F101" i="52" l="1"/>
  <c r="F241" i="52" s="1"/>
  <c r="F99" i="52"/>
  <c r="F239" i="52" s="1"/>
  <c r="F109" i="54" l="1"/>
  <c r="F249" i="54" s="1"/>
  <c r="F109" i="55"/>
  <c r="F249" i="55" s="1"/>
  <c r="F105" i="54"/>
  <c r="F245" i="54" s="1"/>
  <c r="F105" i="55"/>
  <c r="F245" i="55" s="1"/>
  <c r="F109" i="56"/>
  <c r="F249" i="56" s="1"/>
  <c r="F107" i="55" l="1"/>
  <c r="F247" i="55" s="1"/>
  <c r="F103" i="55"/>
  <c r="F243" i="55" s="1"/>
  <c r="F107" i="54"/>
  <c r="F247" i="54" s="1"/>
  <c r="F103" i="54"/>
  <c r="F243" i="54" s="1"/>
  <c r="F59" i="50" l="1"/>
  <c r="F219" i="50" s="1"/>
  <c r="F59" i="51" l="1"/>
  <c r="F219" i="51" s="1"/>
  <c r="F139" i="51" l="1"/>
  <c r="F279" i="51" s="1"/>
  <c r="F28" i="50"/>
  <c r="F189" i="50" s="1"/>
  <c r="F151" i="56" l="1"/>
  <c r="F291" i="56" s="1"/>
  <c r="F149" i="54"/>
  <c r="F289" i="54" s="1"/>
  <c r="F139" i="54"/>
  <c r="F279" i="54" s="1"/>
  <c r="F137" i="54"/>
  <c r="F277" i="54" s="1"/>
  <c r="F14" i="54"/>
  <c r="F175" i="54" s="1"/>
  <c r="F63" i="54"/>
  <c r="F223" i="54" s="1"/>
  <c r="F59" i="54"/>
  <c r="F219" i="54" s="1"/>
  <c r="F49" i="54"/>
  <c r="F209" i="54" s="1"/>
  <c r="F46" i="54"/>
  <c r="F207" i="54" s="1"/>
  <c r="F32" i="54"/>
  <c r="F193" i="54" s="1"/>
  <c r="F30" i="54"/>
  <c r="F191" i="54" s="1"/>
  <c r="F26" i="54"/>
  <c r="F187" i="54" s="1"/>
  <c r="F44" i="54" l="1"/>
  <c r="F205" i="54" s="1"/>
  <c r="F141" i="54"/>
  <c r="F281" i="54" s="1"/>
  <c r="F145" i="54"/>
  <c r="F285" i="54" s="1"/>
  <c r="F28" i="54"/>
  <c r="F189" i="54" s="1"/>
  <c r="F24" i="54"/>
  <c r="F185" i="54" s="1"/>
  <c r="F20" i="54"/>
  <c r="F181" i="54" s="1"/>
  <c r="F143" i="54"/>
  <c r="F283" i="54" s="1"/>
  <c r="F57" i="54"/>
  <c r="F217" i="54" s="1"/>
  <c r="F147" i="54"/>
  <c r="F287" i="54" s="1"/>
  <c r="F151" i="54"/>
  <c r="F291" i="54" s="1"/>
  <c r="F151" i="55"/>
  <c r="F291" i="55" s="1"/>
  <c r="F28" i="51" l="1"/>
  <c r="F189" i="51" l="1"/>
  <c r="F123" i="56" l="1"/>
  <c r="F263" i="56" s="1"/>
  <c r="F123" i="55"/>
  <c r="F263" i="55" s="1"/>
  <c r="F123" i="54"/>
  <c r="F263" i="54" s="1"/>
  <c r="F119" i="54"/>
  <c r="F259" i="54" s="1"/>
  <c r="F125" i="53"/>
  <c r="F265" i="53" s="1"/>
  <c r="F121" i="52"/>
  <c r="F261" i="52" s="1"/>
  <c r="F119" i="52"/>
  <c r="F259" i="52" l="1"/>
  <c r="F101" i="53" l="1"/>
  <c r="F241" i="53" s="1"/>
  <c r="F99" i="53" l="1"/>
  <c r="F239" i="53" s="1"/>
  <c r="F125" i="52" l="1"/>
  <c r="F265" i="52" l="1"/>
  <c r="F28" i="52" l="1"/>
  <c r="F189" i="52" l="1"/>
  <c r="F95" i="52" l="1"/>
  <c r="F95" i="53" l="1"/>
  <c r="F235" i="52"/>
  <c r="F235" i="53" l="1"/>
  <c r="F137" i="52" l="1"/>
  <c r="F277" i="52" s="1"/>
  <c r="F143" i="53" l="1"/>
  <c r="F283" i="53" s="1"/>
  <c r="F141" i="53"/>
  <c r="F281" i="53" s="1"/>
  <c r="F131" i="53"/>
  <c r="F271" i="53" s="1"/>
  <c r="F12" i="53"/>
  <c r="F173" i="53" s="1"/>
  <c r="F63" i="53" l="1"/>
  <c r="F223" i="53" s="1"/>
  <c r="F133" i="52" l="1"/>
  <c r="F273" i="52" s="1"/>
  <c r="F18" i="52"/>
  <c r="F179" i="52" s="1"/>
  <c r="F16" i="52"/>
  <c r="F177" i="52" s="1"/>
  <c r="F10" i="52"/>
  <c r="F171" i="52" s="1"/>
  <c r="F8" i="52"/>
  <c r="F169" i="52" s="1"/>
  <c r="F24" i="52"/>
  <c r="F185" i="52" s="1"/>
  <c r="F22" i="52"/>
  <c r="F183" i="52" s="1"/>
  <c r="F20" i="52"/>
  <c r="F145" i="52" l="1"/>
  <c r="F285" i="52" s="1"/>
  <c r="F61" i="52"/>
  <c r="F221" i="52" s="1"/>
  <c r="F57" i="52"/>
  <c r="F217" i="52" s="1"/>
  <c r="F181" i="52"/>
  <c r="F99" i="54" l="1"/>
  <c r="F239" i="54" s="1"/>
  <c r="F101" i="54" l="1"/>
  <c r="F241" i="54" s="1"/>
  <c r="F95" i="54"/>
  <c r="F235" i="54" s="1"/>
  <c r="F97" i="54"/>
  <c r="F237" i="54" s="1"/>
  <c r="F149" i="52" l="1"/>
  <c r="F289" i="52" l="1"/>
  <c r="F315" i="52" s="1"/>
  <c r="F313" i="52"/>
  <c r="G317" i="52" l="1"/>
  <c r="H317" i="52"/>
  <c r="AA317" i="52"/>
  <c r="AH317" i="52"/>
  <c r="S317" i="52"/>
  <c r="X317" i="52"/>
  <c r="V317" i="52"/>
  <c r="U317" i="52"/>
  <c r="T317" i="52"/>
  <c r="K317" i="52"/>
  <c r="I317" i="52"/>
  <c r="Q317" i="52"/>
  <c r="N317" i="52"/>
  <c r="R317" i="52"/>
  <c r="AG317" i="52"/>
  <c r="AK317" i="52"/>
  <c r="AD317" i="52"/>
  <c r="AI317" i="52"/>
  <c r="W317" i="52"/>
  <c r="AJ317" i="52"/>
  <c r="M317" i="52"/>
  <c r="L317" i="52"/>
  <c r="J317" i="52"/>
  <c r="Y317" i="52"/>
  <c r="AB317" i="52"/>
  <c r="O317" i="52"/>
  <c r="AE317" i="52"/>
  <c r="Z317" i="52"/>
  <c r="P317" i="52"/>
  <c r="AF317" i="52"/>
  <c r="AC317" i="52"/>
  <c r="F133" i="53" l="1"/>
  <c r="F273" i="53" s="1"/>
  <c r="F129" i="53"/>
  <c r="F269" i="53" s="1"/>
  <c r="F16" i="53" l="1"/>
  <c r="F177" i="53" s="1"/>
  <c r="F28" i="53" l="1"/>
  <c r="F189" i="53" s="1"/>
  <c r="F18" i="53"/>
  <c r="F179" i="53" s="1"/>
  <c r="F8" i="53" l="1"/>
  <c r="F30" i="53" l="1"/>
  <c r="F191" i="53" s="1"/>
  <c r="F169" i="53"/>
  <c r="F57" i="53"/>
  <c r="F217" i="53" s="1"/>
  <c r="F14" i="53"/>
  <c r="F175" i="53" s="1"/>
  <c r="F10" i="53"/>
  <c r="F171" i="53" s="1"/>
  <c r="F59" i="53" l="1"/>
  <c r="F219" i="53" s="1"/>
  <c r="F61" i="53" l="1"/>
  <c r="F221" i="53" l="1"/>
  <c r="F149" i="56" l="1"/>
  <c r="F289" i="56" s="1"/>
  <c r="F149" i="55"/>
  <c r="F289" i="55" s="1"/>
  <c r="F147" i="55"/>
  <c r="F287" i="55" s="1"/>
  <c r="F141" i="55"/>
  <c r="F281" i="55" s="1"/>
  <c r="F139" i="55"/>
  <c r="F279" i="55" s="1"/>
  <c r="F44" i="55"/>
  <c r="F205" i="55" s="1"/>
  <c r="F36" i="55"/>
  <c r="F197" i="55" s="1"/>
  <c r="F32" i="55"/>
  <c r="F193" i="55" s="1"/>
  <c r="F191" i="55"/>
  <c r="F24" i="55"/>
  <c r="F185" i="55" s="1"/>
  <c r="F22" i="55"/>
  <c r="F183" i="55" s="1"/>
  <c r="F143" i="56" l="1"/>
  <c r="F283" i="56" s="1"/>
  <c r="F145" i="55"/>
  <c r="F285" i="55" s="1"/>
  <c r="F143" i="55"/>
  <c r="F283" i="55" s="1"/>
  <c r="F131" i="55"/>
  <c r="F271" i="55" s="1"/>
  <c r="F63" i="55"/>
  <c r="F223" i="55" s="1"/>
  <c r="F16" i="55"/>
  <c r="F177" i="55" s="1"/>
  <c r="F14" i="55"/>
  <c r="F175" i="55" s="1"/>
  <c r="F12" i="55"/>
  <c r="F173" i="55" s="1"/>
  <c r="F46" i="55"/>
  <c r="F207" i="55" s="1"/>
  <c r="F34" i="55"/>
  <c r="F195" i="55" s="1"/>
  <c r="F189" i="55"/>
  <c r="F26" i="55"/>
  <c r="F187" i="55" s="1"/>
  <c r="F20" i="55"/>
  <c r="F61" i="54"/>
  <c r="F221" i="54" s="1"/>
  <c r="F181" i="55" l="1"/>
  <c r="F26" i="53" l="1"/>
  <c r="F187" i="53" s="1"/>
  <c r="F135" i="53"/>
  <c r="F275" i="53" l="1"/>
  <c r="F121" i="55" l="1"/>
  <c r="F261" i="55" s="1"/>
  <c r="F121" i="53"/>
  <c r="F261" i="53" s="1"/>
  <c r="F117" i="53"/>
  <c r="F119" i="55" l="1"/>
  <c r="F259" i="55" s="1"/>
  <c r="F117" i="55"/>
  <c r="F257" i="53"/>
  <c r="F315" i="53" s="1"/>
  <c r="F313" i="53"/>
  <c r="F257" i="55" l="1"/>
  <c r="AE317" i="53"/>
  <c r="M317" i="53"/>
  <c r="AC317" i="53"/>
  <c r="AJ317" i="53"/>
  <c r="AI317" i="53"/>
  <c r="U317" i="53"/>
  <c r="AF317" i="53"/>
  <c r="T317" i="53"/>
  <c r="I317" i="53"/>
  <c r="AA317" i="53"/>
  <c r="P317" i="53"/>
  <c r="V317" i="53"/>
  <c r="X317" i="53"/>
  <c r="AD317" i="53"/>
  <c r="Y317" i="53"/>
  <c r="AB317" i="53"/>
  <c r="AH317" i="53"/>
  <c r="N317" i="53"/>
  <c r="H317" i="53"/>
  <c r="G317" i="53"/>
  <c r="AG317" i="53"/>
  <c r="J317" i="53"/>
  <c r="R317" i="53"/>
  <c r="W317" i="53"/>
  <c r="L317" i="53"/>
  <c r="O317" i="53"/>
  <c r="Z317" i="53"/>
  <c r="K317" i="53"/>
  <c r="Q317" i="53"/>
  <c r="AK317" i="53"/>
  <c r="S317" i="53"/>
  <c r="F129" i="54" l="1"/>
  <c r="F269" i="54" s="1"/>
  <c r="F145" i="56" l="1"/>
  <c r="F285" i="56" s="1"/>
  <c r="F63" i="56"/>
  <c r="F223" i="56" s="1"/>
  <c r="F49" i="55"/>
  <c r="F147" i="56" l="1"/>
  <c r="F287" i="56" s="1"/>
  <c r="F139" i="56"/>
  <c r="F279" i="56" s="1"/>
  <c r="F59" i="56"/>
  <c r="F219" i="56" s="1"/>
  <c r="F49" i="56"/>
  <c r="F209" i="56" s="1"/>
  <c r="F46" i="56"/>
  <c r="F207" i="56" s="1"/>
  <c r="F135" i="55"/>
  <c r="F275" i="55" s="1"/>
  <c r="F61" i="55"/>
  <c r="F221" i="55" s="1"/>
  <c r="F59" i="55"/>
  <c r="F219" i="55" s="1"/>
  <c r="F57" i="55"/>
  <c r="F217" i="55" s="1"/>
  <c r="F18" i="55"/>
  <c r="F179" i="55" s="1"/>
  <c r="F10" i="55"/>
  <c r="F171" i="55" s="1"/>
  <c r="F209" i="55"/>
  <c r="F10" i="54" l="1"/>
  <c r="F171" i="54" s="1"/>
  <c r="F129" i="55" l="1"/>
  <c r="F269" i="55" s="1"/>
  <c r="F16" i="54"/>
  <c r="F177" i="54" s="1"/>
  <c r="F135" i="54"/>
  <c r="F275" i="54" s="1"/>
  <c r="F34" i="54"/>
  <c r="F195" i="54" s="1"/>
  <c r="F8" i="54"/>
  <c r="F133" i="54"/>
  <c r="F273" i="54" s="1"/>
  <c r="F169" i="54" l="1"/>
  <c r="F133" i="55"/>
  <c r="F273" i="55" s="1"/>
  <c r="F131" i="54"/>
  <c r="F271" i="54" s="1"/>
  <c r="F36" i="54"/>
  <c r="F197" i="54" s="1"/>
  <c r="F22" i="54"/>
  <c r="F183" i="54" s="1"/>
  <c r="F12" i="54"/>
  <c r="F173" i="54" s="1"/>
  <c r="F18" i="54" l="1"/>
  <c r="F179" i="54" l="1"/>
  <c r="F241" i="55" l="1"/>
  <c r="F239" i="55"/>
  <c r="F125" i="54" l="1"/>
  <c r="F265" i="54" s="1"/>
  <c r="F121" i="54"/>
  <c r="F261" i="54" s="1"/>
  <c r="F117" i="54"/>
  <c r="F257" i="54" l="1"/>
  <c r="F125" i="55"/>
  <c r="F265" i="55" l="1"/>
  <c r="F125" i="56" l="1"/>
  <c r="F265" i="56" s="1"/>
  <c r="F121" i="56"/>
  <c r="F261" i="56" s="1"/>
  <c r="F137" i="55" l="1"/>
  <c r="F277" i="55" l="1"/>
  <c r="F103" i="56" l="1"/>
  <c r="F107" i="56" l="1"/>
  <c r="F247" i="56" s="1"/>
  <c r="F105" i="56"/>
  <c r="F245" i="56" s="1"/>
  <c r="F243" i="56"/>
  <c r="F97" i="56" l="1"/>
  <c r="F237" i="56" s="1"/>
  <c r="F95" i="56"/>
  <c r="F235" i="56" l="1"/>
  <c r="F97" i="55"/>
  <c r="F237" i="55" s="1"/>
  <c r="F95" i="55"/>
  <c r="F235" i="55" s="1"/>
  <c r="F141" i="56" l="1"/>
  <c r="F281" i="56" s="1"/>
  <c r="F10" i="56"/>
  <c r="F171" i="56" s="1"/>
  <c r="F32" i="56"/>
  <c r="F193" i="56" s="1"/>
  <c r="F30" i="56"/>
  <c r="F191" i="56" s="1"/>
  <c r="F18" i="56" l="1"/>
  <c r="F179" i="56" s="1"/>
  <c r="F22" i="56"/>
  <c r="F183" i="56" s="1"/>
  <c r="F137" i="56"/>
  <c r="F277" i="56" s="1"/>
  <c r="F36" i="56"/>
  <c r="F197" i="56" s="1"/>
  <c r="F269" i="56"/>
  <c r="F271" i="56"/>
  <c r="F44" i="56"/>
  <c r="F205" i="56" s="1"/>
  <c r="F34" i="56"/>
  <c r="F195" i="56" s="1"/>
  <c r="F133" i="56"/>
  <c r="F273" i="56" s="1"/>
  <c r="F119" i="56" l="1"/>
  <c r="F259" i="56" s="1"/>
  <c r="F117" i="56"/>
  <c r="F257" i="56" l="1"/>
  <c r="F8" i="55" l="1"/>
  <c r="F169" i="55" s="1"/>
  <c r="F315" i="55" l="1"/>
  <c r="F313" i="55"/>
  <c r="S317" i="55" l="1"/>
  <c r="AA317" i="55"/>
  <c r="Q317" i="55"/>
  <c r="AD317" i="55"/>
  <c r="W317" i="55"/>
  <c r="G317" i="55"/>
  <c r="Y317" i="55"/>
  <c r="Z317" i="55"/>
  <c r="AG317" i="55"/>
  <c r="P317" i="55"/>
  <c r="K317" i="55"/>
  <c r="N317" i="55"/>
  <c r="O317" i="55"/>
  <c r="X317" i="55"/>
  <c r="U317" i="55"/>
  <c r="R317" i="55"/>
  <c r="J317" i="55"/>
  <c r="L317" i="55"/>
  <c r="AH317" i="55"/>
  <c r="M317" i="55"/>
  <c r="AI317" i="55"/>
  <c r="AK317" i="55"/>
  <c r="AE317" i="55"/>
  <c r="T317" i="55"/>
  <c r="AJ317" i="55"/>
  <c r="H317" i="55"/>
  <c r="AF317" i="55"/>
  <c r="V317" i="55"/>
  <c r="AC317" i="55"/>
  <c r="I317" i="55"/>
  <c r="AB317" i="55"/>
  <c r="F16" i="56" l="1"/>
  <c r="F177" i="56" s="1"/>
  <c r="F12" i="56"/>
  <c r="F173" i="56" s="1"/>
  <c r="F8" i="56"/>
  <c r="F169" i="56" s="1"/>
  <c r="F28" i="56"/>
  <c r="F189" i="56" s="1"/>
  <c r="F24" i="56"/>
  <c r="F185" i="56" s="1"/>
  <c r="F20" i="56"/>
  <c r="F135" i="56" l="1"/>
  <c r="F275" i="56" s="1"/>
  <c r="F61" i="56"/>
  <c r="F221" i="56" s="1"/>
  <c r="F57" i="56"/>
  <c r="F217" i="56" s="1"/>
  <c r="F14" i="56"/>
  <c r="F175" i="56" s="1"/>
  <c r="F26" i="56"/>
  <c r="F187" i="56" s="1"/>
  <c r="F181" i="56"/>
  <c r="F99" i="56" l="1"/>
  <c r="F239" i="56" s="1"/>
  <c r="F315" i="56" l="1"/>
  <c r="F313" i="56"/>
  <c r="Y317" i="56" l="1"/>
  <c r="G317" i="56"/>
  <c r="K317" i="56"/>
  <c r="V317" i="56"/>
  <c r="W317" i="56"/>
  <c r="I317" i="56"/>
  <c r="Q317" i="56"/>
  <c r="AJ317" i="56"/>
  <c r="AH317" i="56"/>
  <c r="J317" i="56"/>
  <c r="S317" i="56"/>
  <c r="AG317" i="56"/>
  <c r="AA317" i="56"/>
  <c r="AI317" i="56"/>
  <c r="AE317" i="56"/>
  <c r="L317" i="56"/>
  <c r="U317" i="56"/>
  <c r="T317" i="56"/>
  <c r="M317" i="56"/>
  <c r="AD317" i="56"/>
  <c r="P317" i="56"/>
  <c r="H317" i="56"/>
  <c r="AB317" i="56"/>
  <c r="Z317" i="56"/>
  <c r="N317" i="56"/>
  <c r="O317" i="56"/>
  <c r="AC317" i="56"/>
  <c r="AF317" i="56"/>
  <c r="X317" i="56"/>
  <c r="R317" i="56"/>
  <c r="AK317" i="56"/>
  <c r="F113" i="54" l="1"/>
  <c r="F253" i="54" s="1"/>
  <c r="F111" i="54"/>
  <c r="F115" i="54"/>
  <c r="F255" i="54" s="1"/>
  <c r="F115" i="51"/>
  <c r="F255" i="51" s="1"/>
  <c r="F113" i="51"/>
  <c r="F253" i="51" s="1"/>
  <c r="F111" i="51"/>
  <c r="F313" i="51" l="1"/>
  <c r="F251" i="51"/>
  <c r="F315" i="51" s="1"/>
  <c r="F251" i="54"/>
  <c r="F315" i="54" s="1"/>
  <c r="F313" i="54"/>
  <c r="K317" i="54" l="1"/>
  <c r="AK317" i="54"/>
  <c r="AE317" i="54"/>
  <c r="AG317" i="54"/>
  <c r="Q317" i="54"/>
  <c r="AH317" i="54"/>
  <c r="R317" i="54"/>
  <c r="H317" i="54"/>
  <c r="T317" i="54"/>
  <c r="Y317" i="54"/>
  <c r="Z317" i="54"/>
  <c r="S317" i="54"/>
  <c r="AA317" i="54"/>
  <c r="AI317" i="54"/>
  <c r="AD317" i="54"/>
  <c r="O317" i="54"/>
  <c r="AC317" i="54"/>
  <c r="M317" i="54"/>
  <c r="I317" i="54"/>
  <c r="J317" i="54"/>
  <c r="W317" i="54"/>
  <c r="AJ317" i="54"/>
  <c r="V317" i="54"/>
  <c r="U317" i="54"/>
  <c r="AB317" i="54"/>
  <c r="G317" i="54"/>
  <c r="X317" i="54"/>
  <c r="P317" i="54"/>
  <c r="AF317" i="54"/>
  <c r="N317" i="54"/>
  <c r="L317" i="54"/>
  <c r="U317" i="51"/>
  <c r="S317" i="51"/>
  <c r="Z317" i="51"/>
  <c r="AA317" i="51"/>
  <c r="K317" i="51"/>
  <c r="AE317" i="51"/>
  <c r="X317" i="51"/>
  <c r="J317" i="51"/>
  <c r="P317" i="51"/>
  <c r="AC317" i="51"/>
  <c r="G317" i="51"/>
  <c r="AG317" i="51"/>
  <c r="Q317" i="51"/>
  <c r="AK317" i="51"/>
  <c r="N317" i="51"/>
  <c r="V317" i="51"/>
  <c r="AI317" i="51"/>
  <c r="T317" i="51"/>
  <c r="I317" i="51"/>
  <c r="AJ317" i="51"/>
  <c r="Y317" i="51"/>
  <c r="AB317" i="51"/>
  <c r="W317" i="51"/>
  <c r="H317" i="51"/>
  <c r="AD317" i="51"/>
  <c r="O317" i="51"/>
  <c r="R317" i="51"/>
  <c r="M317" i="51"/>
  <c r="AH317" i="51"/>
  <c r="AF317" i="51"/>
  <c r="L317" i="51"/>
  <c r="F115" i="46" l="1"/>
  <c r="F255" i="46" s="1"/>
  <c r="F111" i="46" l="1"/>
  <c r="F111" i="50"/>
  <c r="F111" i="47"/>
  <c r="F313" i="47" l="1"/>
  <c r="F251" i="47"/>
  <c r="F315" i="47" s="1"/>
  <c r="F251" i="50"/>
  <c r="F315" i="50" s="1"/>
  <c r="F313" i="50"/>
  <c r="F313" i="46"/>
  <c r="F251" i="46"/>
  <c r="F315" i="46" s="1"/>
  <c r="AG317" i="46" l="1"/>
  <c r="Q317" i="46"/>
  <c r="H317" i="46"/>
  <c r="R317" i="46"/>
  <c r="AC317" i="46"/>
  <c r="G317" i="46"/>
  <c r="M317" i="46"/>
  <c r="AK317" i="46"/>
  <c r="O317" i="46"/>
  <c r="Z317" i="46"/>
  <c r="AE317" i="46"/>
  <c r="X317" i="46"/>
  <c r="V317" i="46"/>
  <c r="AH317" i="46"/>
  <c r="K317" i="46"/>
  <c r="Y317" i="46"/>
  <c r="AF317" i="46"/>
  <c r="N317" i="46"/>
  <c r="J317" i="46"/>
  <c r="U317" i="46"/>
  <c r="P317" i="46"/>
  <c r="AB317" i="46"/>
  <c r="L317" i="46"/>
  <c r="T317" i="46"/>
  <c r="AJ317" i="46"/>
  <c r="AI317" i="46"/>
  <c r="AD317" i="46"/>
  <c r="I317" i="46"/>
  <c r="W317" i="46"/>
  <c r="AA317" i="46"/>
  <c r="S317" i="46"/>
  <c r="R317" i="50"/>
  <c r="U317" i="50"/>
  <c r="S317" i="50"/>
  <c r="H317" i="50"/>
  <c r="V317" i="50"/>
  <c r="J317" i="50"/>
  <c r="AJ317" i="50"/>
  <c r="AD317" i="50"/>
  <c r="X317" i="50"/>
  <c r="G317" i="50"/>
  <c r="N317" i="50"/>
  <c r="AB317" i="50"/>
  <c r="Y317" i="50"/>
  <c r="AF317" i="50"/>
  <c r="P317" i="50"/>
  <c r="AH317" i="50"/>
  <c r="AG317" i="50"/>
  <c r="Z317" i="50"/>
  <c r="Q317" i="50"/>
  <c r="AC317" i="50"/>
  <c r="I317" i="50"/>
  <c r="L317" i="50"/>
  <c r="AI317" i="50"/>
  <c r="M317" i="50"/>
  <c r="W317" i="50"/>
  <c r="T317" i="50"/>
  <c r="O317" i="50"/>
  <c r="AK317" i="50"/>
  <c r="AA317" i="50"/>
  <c r="AE317" i="50"/>
  <c r="K317" i="50"/>
  <c r="AF317" i="47"/>
  <c r="H317" i="47"/>
  <c r="G317" i="47"/>
  <c r="AA317" i="47"/>
  <c r="Y317" i="47"/>
  <c r="X317" i="47"/>
  <c r="R317" i="47"/>
  <c r="J317" i="47"/>
  <c r="W317" i="47"/>
  <c r="AK317" i="47"/>
  <c r="N317" i="47"/>
  <c r="AJ317" i="47"/>
  <c r="AH317" i="47"/>
  <c r="AC317" i="47"/>
  <c r="P317" i="47"/>
  <c r="AD317" i="47"/>
  <c r="AG317" i="47"/>
  <c r="V317" i="47"/>
  <c r="Z317" i="47"/>
  <c r="T317" i="47"/>
  <c r="S317" i="47"/>
  <c r="AI317" i="47"/>
  <c r="Q317" i="47"/>
  <c r="K317" i="47"/>
  <c r="L317" i="47"/>
  <c r="O317" i="47"/>
  <c r="AE317" i="47"/>
  <c r="AB317" i="47"/>
  <c r="I317" i="47"/>
  <c r="U317" i="47"/>
  <c r="M317" i="47"/>
  <c r="F111" i="45" l="1"/>
  <c r="F113" i="45"/>
  <c r="F253" i="45" s="1"/>
  <c r="F115" i="45"/>
  <c r="F255" i="45" s="1"/>
  <c r="F251" i="45" l="1"/>
  <c r="F315" i="45" s="1"/>
  <c r="F313" i="45"/>
  <c r="U317" i="45" l="1"/>
  <c r="AJ317" i="45"/>
  <c r="I317" i="45"/>
  <c r="V317" i="45"/>
  <c r="Y317" i="45"/>
  <c r="AK317" i="45"/>
  <c r="Z317" i="45"/>
  <c r="P317" i="45"/>
  <c r="R317" i="45"/>
  <c r="W317" i="45"/>
  <c r="AE317" i="45"/>
  <c r="G317" i="45"/>
  <c r="S317" i="45"/>
  <c r="N317" i="45"/>
  <c r="AH317" i="45"/>
  <c r="AF317" i="45"/>
  <c r="T317" i="45"/>
  <c r="AA317" i="45"/>
  <c r="AG317" i="45"/>
  <c r="AD317" i="45"/>
  <c r="X317" i="45"/>
  <c r="M317" i="45"/>
  <c r="O317" i="45"/>
  <c r="AC317" i="45"/>
  <c r="K317" i="45"/>
  <c r="L317" i="45"/>
  <c r="Q317" i="45"/>
  <c r="J317" i="45"/>
  <c r="AB317" i="45"/>
  <c r="H317" i="45"/>
  <c r="AI317" i="45"/>
</calcChain>
</file>

<file path=xl/comments1.xml><?xml version="1.0" encoding="utf-8"?>
<comments xmlns="http://schemas.openxmlformats.org/spreadsheetml/2006/main">
  <authors>
    <author>Wawan Suwanda</author>
  </authors>
  <commentList>
    <comment ref="L12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sspecial salews koperasi</t>
        </r>
      </text>
    </comment>
  </commentList>
</comments>
</file>

<file path=xl/comments2.xml><?xml version="1.0" encoding="utf-8"?>
<comments xmlns="http://schemas.openxmlformats.org/spreadsheetml/2006/main">
  <authors>
    <author>Wawan Suwanda</author>
  </authors>
  <commentList>
    <comment ref="N137" authorId="0" shapeId="0">
      <text>
        <r>
          <rPr>
            <b/>
            <sz val="20"/>
            <color indexed="81"/>
            <rFont val="Tahoma"/>
            <family val="2"/>
          </rPr>
          <t>2 set punya audio</t>
        </r>
      </text>
    </comment>
  </commentList>
</comments>
</file>

<file path=xl/comments3.xml><?xml version="1.0" encoding="utf-8"?>
<comments xmlns="http://schemas.openxmlformats.org/spreadsheetml/2006/main">
  <authors>
    <author>Wawan Suwanda</author>
  </authors>
  <commentList>
    <comment ref="Z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compressor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compressor</t>
        </r>
      </text>
    </comment>
    <comment ref="Y2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compressor</t>
        </r>
      </text>
    </comment>
    <comment ref="Q133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 xml:space="preserve">Control Board  15
</t>
        </r>
      </text>
    </comment>
  </commentList>
</comments>
</file>

<file path=xl/comments4.xml><?xml version="1.0" encoding="utf-8"?>
<comments xmlns="http://schemas.openxmlformats.org/spreadsheetml/2006/main">
  <authors>
    <author>Wawan Suwanda</author>
  </authors>
  <commentList>
    <comment ref="AD10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compressor</t>
        </r>
      </text>
    </comment>
    <comment ref="AE10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compressor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capacytor</t>
        </r>
      </text>
    </comment>
    <comment ref="R1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maker  tutup(manifold tube assy)</t>
        </r>
      </text>
    </comment>
    <comment ref="O12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control board</t>
        </r>
      </text>
    </comment>
  </commentList>
</comments>
</file>

<file path=xl/comments5.xml><?xml version="1.0" encoding="utf-8"?>
<comments xmlns="http://schemas.openxmlformats.org/spreadsheetml/2006/main">
  <authors>
    <author>Wawan Suwanda</author>
    <author>satrio.hidayat</author>
  </authors>
  <commentList>
    <comment ref="AB1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Add PO  1000 set</t>
        </r>
      </text>
    </comment>
    <comment ref="L16" authorId="1" shapeId="0">
      <text>
        <r>
          <rPr>
            <b/>
            <sz val="9"/>
            <color indexed="81"/>
            <rFont val="Tahoma"/>
            <family val="2"/>
          </rPr>
          <t>satrio.hidayat: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request PGI</t>
        </r>
      </text>
    </comment>
    <comment ref="AC1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Add PO 70 set</t>
        </r>
      </text>
    </comment>
    <comment ref="P2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capacitor</t>
        </r>
      </text>
    </comment>
    <comment ref="AB2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 xml:space="preserve">Add PO 100 set
</t>
        </r>
      </text>
    </comment>
    <comment ref="AC28" authorId="1" shapeId="0">
      <text>
        <r>
          <rPr>
            <b/>
            <sz val="9"/>
            <color indexed="81"/>
            <rFont val="Tahoma"/>
            <family val="2"/>
          </rPr>
          <t>satrio.hidayat: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PGI add 100 set</t>
        </r>
      </text>
    </comment>
    <comment ref="AB30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Add PO 30 set</t>
        </r>
      </text>
    </comment>
    <comment ref="L61" authorId="1" shapeId="0">
      <text>
        <r>
          <rPr>
            <b/>
            <sz val="9"/>
            <color indexed="81"/>
            <rFont val="Tahoma"/>
            <family val="2"/>
          </rPr>
          <t>satrio</t>
        </r>
        <r>
          <rPr>
            <b/>
            <sz val="12"/>
            <color indexed="81"/>
            <rFont val="Tahoma"/>
            <family val="2"/>
          </rPr>
          <t>.hidayat: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26"/>
            <color indexed="81"/>
            <rFont val="Tahoma"/>
            <family val="2"/>
          </rPr>
          <t>capasitor 
delay 300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Capacitor</t>
        </r>
      </text>
    </comment>
    <comment ref="AB63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Add PO 150 set</t>
        </r>
      </text>
    </comment>
    <comment ref="AB12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Add PO 25 set</t>
        </r>
      </text>
    </comment>
  </commentList>
</comments>
</file>

<file path=xl/comments6.xml><?xml version="1.0" encoding="utf-8"?>
<comments xmlns="http://schemas.openxmlformats.org/spreadsheetml/2006/main">
  <authors>
    <author>Wawan Suwanda</author>
  </authors>
  <commentList>
    <comment ref="R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delay compressor GMCC</t>
        </r>
      </text>
    </comment>
    <comment ref="S1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delay compressor GMCC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PPMY</t>
        </r>
      </text>
    </comment>
    <comment ref="T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PPMY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valve okayama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PPHK ETA 15</t>
        </r>
      </text>
    </comment>
    <comment ref="V2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nano ex</t>
        </r>
      </text>
    </comment>
    <comment ref="N32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 xml:space="preserve">Comp PPHK
</t>
        </r>
      </text>
    </comment>
    <comment ref="N4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PPHK</t>
        </r>
      </text>
    </comment>
    <comment ref="S11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b/>
            <sz val="20"/>
            <color indexed="81"/>
            <rFont val="Tahoma"/>
            <family val="2"/>
          </rPr>
          <t>delay compressor</t>
        </r>
      </text>
    </comment>
    <comment ref="L12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PCB PPMY</t>
        </r>
      </text>
    </comment>
    <comment ref="M133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GMCC</t>
        </r>
      </text>
    </comment>
    <comment ref="M135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PCB PPMY</t>
        </r>
      </text>
    </comment>
    <comment ref="M13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reactor</t>
        </r>
      </text>
    </comment>
    <comment ref="M145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GMCC</t>
        </r>
      </text>
    </comment>
  </commentList>
</comments>
</file>

<file path=xl/comments7.xml><?xml version="1.0" encoding="utf-8"?>
<comments xmlns="http://schemas.openxmlformats.org/spreadsheetml/2006/main">
  <authors>
    <author>Wawan Suwanda</author>
  </authors>
  <commentList>
    <comment ref="I12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ETA COMP GMCC 10 Jan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ETA COMP GMCC 10 Jan</t>
        </r>
      </text>
    </comment>
    <comment ref="X30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comp wanbao</t>
        </r>
      </text>
    </comment>
    <comment ref="O9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comp ppmy</t>
        </r>
      </text>
    </comment>
  </commentList>
</comments>
</file>

<file path=xl/comments8.xml><?xml version="1.0" encoding="utf-8"?>
<comments xmlns="http://schemas.openxmlformats.org/spreadsheetml/2006/main">
  <authors>
    <author>Wawan Suwanda</author>
  </authors>
  <commentList>
    <comment ref="S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compresor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compresor</t>
        </r>
      </text>
    </comment>
    <comment ref="U2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compresor</t>
        </r>
      </text>
    </comment>
    <comment ref="N95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shipment PCM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CFF</t>
        </r>
      </text>
    </comment>
    <comment ref="S12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delay CB</t>
        </r>
      </text>
    </comment>
  </commentList>
</comments>
</file>

<file path=xl/comments9.xml><?xml version="1.0" encoding="utf-8"?>
<comments xmlns="http://schemas.openxmlformats.org/spreadsheetml/2006/main">
  <authors>
    <author>Wawan Suwanda</author>
  </authors>
  <commentList>
    <comment ref="J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
GMCC</t>
        </r>
      </text>
    </comment>
    <comment ref="U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 xml:space="preserve">47 Add
203 Ori
</t>
        </r>
      </text>
    </comment>
    <comment ref="AA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 xml:space="preserve">350 Add
</t>
        </r>
      </text>
    </comment>
    <comment ref="AC12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220 Ori
1280 Add</t>
        </r>
      </text>
    </comment>
    <comment ref="AC1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825 Add</t>
        </r>
      </text>
    </comment>
    <comment ref="AB1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 xml:space="preserve">1254 Add
476 Ori
</t>
        </r>
      </text>
    </comment>
    <comment ref="K20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330 Ori
250 Add</t>
        </r>
      </text>
    </comment>
    <comment ref="K2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200 Ori
106 Add</t>
        </r>
      </text>
    </comment>
    <comment ref="AE24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244 Add</t>
        </r>
      </text>
    </comment>
    <comment ref="K2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
GMCC</t>
        </r>
      </text>
    </comment>
    <comment ref="AA2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200 Ori</t>
        </r>
      </text>
    </comment>
    <comment ref="AE26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11 Ori
439 Add</t>
        </r>
      </text>
    </comment>
    <comment ref="Y2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700 Ori</t>
        </r>
      </text>
    </comment>
    <comment ref="AE28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360 Ori
540 Add</t>
        </r>
      </text>
    </comment>
    <comment ref="M5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GMCC</t>
        </r>
      </text>
    </comment>
    <comment ref="Y5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10 Ori
116 Add</t>
        </r>
      </text>
    </comment>
    <comment ref="M61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
GMCC</t>
        </r>
      </text>
    </comment>
    <comment ref="Y61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247 Add</t>
        </r>
      </text>
    </comment>
    <comment ref="K95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PPMY</t>
        </r>
      </text>
    </comment>
    <comment ref="M9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Fan Motor</t>
        </r>
      </text>
    </comment>
    <comment ref="V97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Fan Motor</t>
        </r>
      </text>
    </comment>
    <comment ref="O99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comp PPMY</t>
        </r>
      </text>
    </comment>
    <comment ref="K101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Fan Motor</t>
        </r>
      </text>
    </comment>
    <comment ref="AF135" authorId="0" shapeId="0">
      <text>
        <r>
          <rPr>
            <b/>
            <sz val="9"/>
            <color indexed="81"/>
            <rFont val="Tahoma"/>
            <family val="2"/>
          </rPr>
          <t>Wawan Suwanda: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Add 1500</t>
        </r>
      </text>
    </comment>
  </commentList>
</comments>
</file>

<file path=xl/sharedStrings.xml><?xml version="1.0" encoding="utf-8"?>
<sst xmlns="http://schemas.openxmlformats.org/spreadsheetml/2006/main" count="3891" uniqueCount="249">
  <si>
    <t>PU</t>
  </si>
  <si>
    <t>PROD</t>
  </si>
  <si>
    <t>C O O</t>
  </si>
  <si>
    <t>BU HEAD</t>
  </si>
  <si>
    <t>MP</t>
  </si>
  <si>
    <t>MODEL</t>
  </si>
  <si>
    <t>Daliy Production</t>
  </si>
  <si>
    <t>End M</t>
  </si>
  <si>
    <t>Total</t>
  </si>
  <si>
    <t>Fri</t>
  </si>
  <si>
    <t>Sat</t>
  </si>
  <si>
    <t>Sun</t>
  </si>
  <si>
    <t>Mon</t>
  </si>
  <si>
    <t>Tue</t>
  </si>
  <si>
    <t>Wed</t>
  </si>
  <si>
    <t>Thu</t>
  </si>
  <si>
    <t>NO</t>
  </si>
  <si>
    <t>P.Qty</t>
  </si>
  <si>
    <t>Pro.Qty</t>
  </si>
  <si>
    <t>koreksi harga</t>
  </si>
  <si>
    <t>P</t>
  </si>
  <si>
    <t>M</t>
  </si>
  <si>
    <t>Prod</t>
  </si>
  <si>
    <t>Purch</t>
  </si>
  <si>
    <t>Price</t>
  </si>
  <si>
    <t>Amt. Prod</t>
  </si>
  <si>
    <t>Amt. Purch</t>
  </si>
  <si>
    <t>CU-YN7TKJ</t>
  </si>
  <si>
    <t>CU-YN9TKJ</t>
  </si>
  <si>
    <t>CU-YN12TKJ</t>
  </si>
  <si>
    <t>CU-PN5TKJ</t>
  </si>
  <si>
    <t>CU-PN7TKJ</t>
  </si>
  <si>
    <t>CU-PN9TKJ</t>
  </si>
  <si>
    <t>CU-PN12TKJ</t>
  </si>
  <si>
    <t>CU-KN5TKJ</t>
  </si>
  <si>
    <t>CS-YN9TKJ</t>
  </si>
  <si>
    <t>CS-YN12TKJ</t>
  </si>
  <si>
    <t>TOTAL</t>
  </si>
  <si>
    <t>CU</t>
  </si>
  <si>
    <t>CS</t>
  </si>
  <si>
    <t>DISTRIBUSI</t>
  </si>
  <si>
    <t>PGI</t>
  </si>
  <si>
    <t>MC</t>
  </si>
  <si>
    <t>QC</t>
  </si>
  <si>
    <t>M1</t>
  </si>
  <si>
    <t>M2</t>
  </si>
  <si>
    <t>PE</t>
  </si>
  <si>
    <t>DE</t>
  </si>
  <si>
    <t>TTL</t>
  </si>
  <si>
    <t>QRJ - MP - 004</t>
  </si>
  <si>
    <t>JUMLAH COPY</t>
  </si>
  <si>
    <t>CU-YN18TKJ</t>
  </si>
  <si>
    <t>CU-YN24TKJ</t>
  </si>
  <si>
    <t>CU-PN18TKJ</t>
  </si>
  <si>
    <t>CU-PN24TKJ</t>
  </si>
  <si>
    <t>CU-KN12TKJ</t>
  </si>
  <si>
    <t>CU-KN18TKJ</t>
  </si>
  <si>
    <t>CU-KN24TKJ</t>
  </si>
  <si>
    <t>CU-XN12TKJ</t>
  </si>
  <si>
    <t>CU-XN18TKJ</t>
  </si>
  <si>
    <t>CU-XN24TKJ</t>
  </si>
  <si>
    <t>CS-KN12TKJ</t>
  </si>
  <si>
    <t>CS-KN18TKJ</t>
  </si>
  <si>
    <t>CS-KN24TKJ</t>
  </si>
  <si>
    <t>CS-XN12TKJ</t>
  </si>
  <si>
    <t>CS-XN18TKJ</t>
  </si>
  <si>
    <t>CS-XN24TKJ</t>
  </si>
  <si>
    <t>AO-WMF05SPCA</t>
  </si>
  <si>
    <t>AO-WMF09SPCA</t>
  </si>
  <si>
    <t>AO-WMF12SPCA</t>
  </si>
  <si>
    <t>AI-WMF05SPCA</t>
  </si>
  <si>
    <t>AI-WMF09SPCA</t>
  </si>
  <si>
    <t>AI-WMF12SPCA</t>
  </si>
  <si>
    <t>CZ-3F15AJP</t>
  </si>
  <si>
    <t>CU-YN5WKJ</t>
  </si>
  <si>
    <t>CU-YN7WKJ</t>
  </si>
  <si>
    <t>CU-YN9WKJ</t>
  </si>
  <si>
    <t>CU-YN12WKJ</t>
  </si>
  <si>
    <t>CU-YN18WKJ</t>
  </si>
  <si>
    <t>CU-YN24WKJ</t>
  </si>
  <si>
    <t>CU-PN5WKJ</t>
  </si>
  <si>
    <t>CU-PN7WKJ</t>
  </si>
  <si>
    <t>CU-PN9WKJ</t>
  </si>
  <si>
    <t>CU-PN12WKJ</t>
  </si>
  <si>
    <t>CU-PN18WKJ</t>
  </si>
  <si>
    <t>CU-PN24WKJ</t>
  </si>
  <si>
    <t>CU-KN5WKJ</t>
  </si>
  <si>
    <t>CU-KN7WKJ</t>
  </si>
  <si>
    <t>CU-KN9WKJ</t>
  </si>
  <si>
    <t>CU-XN5WKJ</t>
  </si>
  <si>
    <t>CU-XN7WKJ</t>
  </si>
  <si>
    <t>CU-XN9WKJ</t>
  </si>
  <si>
    <t>CU-LN5WKJ</t>
  </si>
  <si>
    <t>CU-LN7WKJ</t>
  </si>
  <si>
    <t>CU-LN9WKJ</t>
  </si>
  <si>
    <t>CU-LN12WKJ</t>
  </si>
  <si>
    <t>CS-YN5WKJ</t>
  </si>
  <si>
    <t>CS-YN7WKJ</t>
  </si>
  <si>
    <t>CS-YN9WKJ</t>
  </si>
  <si>
    <t>CS-YN12WKJ</t>
  </si>
  <si>
    <t>CS-YN18WKJ</t>
  </si>
  <si>
    <t>CS-YN24WKJ</t>
  </si>
  <si>
    <t>CS-PN5WKJ</t>
  </si>
  <si>
    <t>CS-PN7WKJ</t>
  </si>
  <si>
    <t>CS-PN9WKJ</t>
  </si>
  <si>
    <t>CS-PN12WKJ</t>
  </si>
  <si>
    <t>CS-PN18WKJ</t>
  </si>
  <si>
    <t>CS-PN24WKJ</t>
  </si>
  <si>
    <t>CS-KN5WKJ</t>
  </si>
  <si>
    <t>CS-KN7WKJ</t>
  </si>
  <si>
    <t>CS-KN9WKJ</t>
  </si>
  <si>
    <t>CS-XN5WKJ</t>
  </si>
  <si>
    <t>CS-XN7WKJ</t>
  </si>
  <si>
    <t>CS-XN9WKJ</t>
  </si>
  <si>
    <t>CS-LN5WKJ</t>
  </si>
  <si>
    <t>CS-LN7WKJ</t>
  </si>
  <si>
    <t>CS-LN9WKJ</t>
  </si>
  <si>
    <t>CS-LN12WKJ</t>
  </si>
  <si>
    <t>CU-XN7RKJ</t>
  </si>
  <si>
    <t>CU-XN9RKJ</t>
  </si>
  <si>
    <t>CU-RN5RKJ</t>
  </si>
  <si>
    <t>CU-RN7RKJ</t>
  </si>
  <si>
    <t>CU-RN9RKJ</t>
  </si>
  <si>
    <t>CZ-4F5AJP</t>
  </si>
  <si>
    <t>FE</t>
  </si>
  <si>
    <t>RM</t>
  </si>
  <si>
    <t>L</t>
  </si>
  <si>
    <t>CU-PU5XKJ</t>
  </si>
  <si>
    <t>CU-PU7XKJ</t>
  </si>
  <si>
    <t>CU-PU9XKJ</t>
  </si>
  <si>
    <t>CU-PU12XKJ</t>
  </si>
  <si>
    <t>CU-PU18XKJ</t>
  </si>
  <si>
    <t>CU-PU24XKJ</t>
  </si>
  <si>
    <t>CU-XPU5XKJ</t>
  </si>
  <si>
    <t>CS-PU5XKJ</t>
  </si>
  <si>
    <t>CS-PU7XKJ</t>
  </si>
  <si>
    <t>CS-PU9XKJ</t>
  </si>
  <si>
    <t>CS-PU12XKJ</t>
  </si>
  <si>
    <t>CS-PU18XKJ</t>
  </si>
  <si>
    <t>CS-PU24XKJ</t>
  </si>
  <si>
    <t>CS-XPU5XKJ</t>
  </si>
  <si>
    <t>CU-XPU7XKJ</t>
  </si>
  <si>
    <t>CU-XPU9XKJ</t>
  </si>
  <si>
    <t>CU-XPU12XKJ</t>
  </si>
  <si>
    <t>CU-XPU18XKJ</t>
  </si>
  <si>
    <t>CU-XPU24XKJ</t>
  </si>
  <si>
    <t>CS-XPU7XKJ</t>
  </si>
  <si>
    <t>CS-XPU9XKJ</t>
  </si>
  <si>
    <t>CS-XPU12XKJ</t>
  </si>
  <si>
    <t>CS-XPU18XKJ</t>
  </si>
  <si>
    <t>CU-YN9WKJ-3</t>
  </si>
  <si>
    <t>CU-YN12WKJ-3</t>
  </si>
  <si>
    <t>CU-YN18WKJ-3</t>
  </si>
  <si>
    <t>CS-YN9WKJ-3</t>
  </si>
  <si>
    <t>CS-YN12WKJ-3</t>
  </si>
  <si>
    <t>CS-YN18WKJ-3</t>
  </si>
  <si>
    <t>CS-XPU24XKJ</t>
  </si>
  <si>
    <t>EU-SN-5UGM</t>
  </si>
  <si>
    <t>EU-SN-7UGM</t>
  </si>
  <si>
    <t>EU-SN-9UGM</t>
  </si>
  <si>
    <t>EU-SN-12UGM</t>
  </si>
  <si>
    <t>EU-SN-18UGM</t>
  </si>
  <si>
    <t>EU-SN-24UGM</t>
  </si>
  <si>
    <t>EP-SN-5UGM</t>
  </si>
  <si>
    <t>EP-SN-7UGM</t>
  </si>
  <si>
    <t>EP-SN-9UGM</t>
  </si>
  <si>
    <t>EP-SN-12UGM</t>
  </si>
  <si>
    <t>EP-SN-24UGM</t>
  </si>
  <si>
    <t>CS-LN5UKJ</t>
  </si>
  <si>
    <t>CS-LN7UKJ</t>
  </si>
  <si>
    <t>CS-LN9UKJ</t>
  </si>
  <si>
    <t>CU-LN5UKJ</t>
  </si>
  <si>
    <t>CU-LN7UKJ</t>
  </si>
  <si>
    <t>CU-LN9UKJ</t>
  </si>
  <si>
    <t>R</t>
  </si>
  <si>
    <t>RI</t>
  </si>
  <si>
    <t>BC</t>
  </si>
  <si>
    <t>BCI</t>
  </si>
  <si>
    <t>RE</t>
  </si>
  <si>
    <t>BCE</t>
  </si>
  <si>
    <t>RC</t>
  </si>
  <si>
    <t>BCC</t>
  </si>
  <si>
    <t>EP-SN-18UGM</t>
  </si>
  <si>
    <t>CU-N9ZKH-8</t>
  </si>
  <si>
    <t>CU-N12ZKH-8</t>
  </si>
  <si>
    <t>CU-N18ZKH-8</t>
  </si>
  <si>
    <t>CU-N24ZKH-8</t>
  </si>
  <si>
    <t>CU-QN9ZKH-8</t>
  </si>
  <si>
    <t>CU-QN12ZKH-8</t>
  </si>
  <si>
    <t>CU-QN18ZKH-8</t>
  </si>
  <si>
    <t>CU-QN24ZKH-8</t>
  </si>
  <si>
    <t>CS-N9ZKH-8</t>
  </si>
  <si>
    <t>CS-N12ZKH-8</t>
  </si>
  <si>
    <t>CS-N18ZKH-8</t>
  </si>
  <si>
    <t>CS-N24ZKH-8</t>
  </si>
  <si>
    <t>CS-QN9ZKH-8</t>
  </si>
  <si>
    <t>CS-QN12ZKH-8</t>
  </si>
  <si>
    <t>CS-QN18ZKH-8</t>
  </si>
  <si>
    <t>CS-QN24ZKH-8</t>
  </si>
  <si>
    <t>PRODUCTION SCHEDULE OF (MONTH : April 2023)</t>
  </si>
  <si>
    <t>K</t>
  </si>
  <si>
    <t>B</t>
  </si>
  <si>
    <t>C</t>
  </si>
  <si>
    <t>P/B</t>
  </si>
  <si>
    <t>M/B</t>
  </si>
  <si>
    <t>PRODUCTION SCHEDULE OF (MONTH : May 2023)</t>
  </si>
  <si>
    <t>K/L</t>
  </si>
  <si>
    <t>P/K</t>
  </si>
  <si>
    <t>PRODUCTION SCHEDULE OF (MONTH : June 2023)</t>
  </si>
  <si>
    <t>CU-LN12UKJ</t>
  </si>
  <si>
    <t>CS-LN12UKJ</t>
  </si>
  <si>
    <t>CS-YN18TKJ</t>
  </si>
  <si>
    <t>PRODUCTION SCHEDULE OF (MONTH : July 2023)</t>
  </si>
  <si>
    <t>CS-N9ZKH-8-KIT</t>
  </si>
  <si>
    <t>CS-N18ZKH-8-KIT</t>
  </si>
  <si>
    <t>PRODUCTION SCHEDULE OF (MONTH : August 2023)</t>
  </si>
  <si>
    <t>PRODUCTION SCHEDULE OF (MONTH : September 2023)</t>
  </si>
  <si>
    <t xml:space="preserve">OT CU </t>
  </si>
  <si>
    <t>OT CS</t>
  </si>
  <si>
    <t>OT CU</t>
  </si>
  <si>
    <t>Total Hrs</t>
  </si>
  <si>
    <t>Normal Working Hrs</t>
  </si>
  <si>
    <t>Over Time</t>
  </si>
  <si>
    <t>PRODUCTION SCHEDULE OF (MONTH : October 2023)</t>
  </si>
  <si>
    <t>PRODUCTION SCHEDULE OF (MONTH : November 2023)</t>
  </si>
  <si>
    <t>PRODUCTION SCHEDULE OF (MONTH : December 2023)</t>
  </si>
  <si>
    <t>PRODUCTION SCHEDULE OF (MONTH : January 2024)</t>
  </si>
  <si>
    <t>PRODUCTION SCHEDULE OF (MONTH : February 2024)</t>
  </si>
  <si>
    <t>PRODUCTION SCHEDULE OF (MONTH : March 2024)</t>
  </si>
  <si>
    <t>CU OT</t>
  </si>
  <si>
    <t>CS OT</t>
  </si>
  <si>
    <t xml:space="preserve">OT CS </t>
  </si>
  <si>
    <t>FG/K</t>
  </si>
  <si>
    <t>M/FG</t>
  </si>
  <si>
    <t>VN-R</t>
  </si>
  <si>
    <t>VN-BC</t>
  </si>
  <si>
    <t>CW-R</t>
  </si>
  <si>
    <t>CW-BC</t>
  </si>
  <si>
    <t>IN-R</t>
  </si>
  <si>
    <t>IN-BC</t>
  </si>
  <si>
    <t>NON INV</t>
  </si>
  <si>
    <t>CWG</t>
  </si>
  <si>
    <t>VIET</t>
  </si>
  <si>
    <t>TOT</t>
  </si>
  <si>
    <t>QTY</t>
  </si>
  <si>
    <t>INVER</t>
  </si>
  <si>
    <t>L/R</t>
  </si>
  <si>
    <t>P/L</t>
  </si>
  <si>
    <t>BU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</si>
</sst>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#,##0\ _$;\-#,##0\ _$"/>
    <numFmt numFmtId="165" formatCode="0.0%"/>
    <numFmt numFmtId="166" formatCode="_(* #,##0.00_);_(* \(#,##0.00\);_(* \-??_);_(@_)"/>
    <numFmt numFmtId="167" formatCode="_(* #,##0_);_(* \(#,##0\);_(* \-??_);_(@_)"/>
    <numFmt numFmtId="168" formatCode="#,##0;\-#,##0;\-"/>
    <numFmt numFmtId="169" formatCode="mm/dd/yyyy"/>
    <numFmt numFmtId="170" formatCode="#,##0.00\ _$;[Red]\-#,##0.00\ _$"/>
    <numFmt numFmtId="171" formatCode="[$-409]mmm/yy;@"/>
    <numFmt numFmtId="172" formatCode="[$-409]d/mmm/yy;@"/>
    <numFmt numFmtId="173" formatCode="[$-409]d/mmm;@"/>
  </numFmts>
  <fonts count="79">
    <font>
      <sz val="10"/>
      <name val="Helv"/>
      <family val="2"/>
    </font>
    <font>
      <sz val="10"/>
      <name val="Helv"/>
      <family val="2"/>
    </font>
    <font>
      <sz val="16"/>
      <color indexed="8"/>
      <name val="Arial"/>
      <family val="2"/>
    </font>
    <font>
      <b/>
      <sz val="50"/>
      <color indexed="8"/>
      <name val="Arial"/>
      <family val="2"/>
    </font>
    <font>
      <b/>
      <sz val="48"/>
      <name val="Arial"/>
      <family val="2"/>
    </font>
    <font>
      <sz val="24"/>
      <color indexed="8"/>
      <name val="Arial"/>
      <family val="2"/>
    </font>
    <font>
      <sz val="14"/>
      <color indexed="8"/>
      <name val="Arial"/>
      <family val="2"/>
    </font>
    <font>
      <b/>
      <sz val="26"/>
      <color indexed="8"/>
      <name val="Arial"/>
      <family val="2"/>
    </font>
    <font>
      <b/>
      <sz val="20"/>
      <color indexed="8"/>
      <name val="Arial"/>
      <family val="2"/>
    </font>
    <font>
      <b/>
      <sz val="18"/>
      <color indexed="8"/>
      <name val="Arial"/>
      <family val="2"/>
    </font>
    <font>
      <b/>
      <sz val="22"/>
      <color indexed="8"/>
      <name val="Arial"/>
      <family val="2"/>
    </font>
    <font>
      <b/>
      <sz val="22"/>
      <name val="Arial"/>
      <family val="2"/>
    </font>
    <font>
      <b/>
      <sz val="20"/>
      <color indexed="9"/>
      <name val="Arial"/>
      <family val="2"/>
    </font>
    <font>
      <b/>
      <sz val="24"/>
      <name val="Arial"/>
      <family val="2"/>
    </font>
    <font>
      <b/>
      <sz val="26"/>
      <name val="Arial"/>
      <family val="2"/>
    </font>
    <font>
      <sz val="26"/>
      <name val="Arial"/>
      <family val="2"/>
    </font>
    <font>
      <sz val="26"/>
      <name val="Helv"/>
      <family val="2"/>
    </font>
    <font>
      <b/>
      <sz val="26"/>
      <name val="Helv"/>
      <family val="2"/>
    </font>
    <font>
      <b/>
      <sz val="24"/>
      <name val="Helv"/>
      <family val="2"/>
    </font>
    <font>
      <sz val="24"/>
      <name val="Helv"/>
      <family val="2"/>
    </font>
    <font>
      <b/>
      <sz val="24"/>
      <color indexed="8"/>
      <name val="Arial"/>
      <family val="2"/>
    </font>
    <font>
      <b/>
      <sz val="22"/>
      <color indexed="9"/>
      <name val="Helv"/>
      <family val="2"/>
    </font>
    <font>
      <b/>
      <sz val="22"/>
      <name val="Helv"/>
      <family val="2"/>
    </font>
    <font>
      <b/>
      <sz val="26"/>
      <color indexed="9"/>
      <name val="Helv"/>
      <family val="2"/>
    </font>
    <font>
      <b/>
      <sz val="26"/>
      <name val="Helv"/>
    </font>
    <font>
      <b/>
      <sz val="24"/>
      <color indexed="9"/>
      <name val="Helv"/>
      <family val="2"/>
    </font>
    <font>
      <sz val="22"/>
      <name val="Helv"/>
      <family val="2"/>
    </font>
    <font>
      <sz val="24"/>
      <name val="Helv"/>
    </font>
    <font>
      <b/>
      <sz val="26"/>
      <color indexed="16"/>
      <name val="Arial"/>
      <family val="2"/>
    </font>
    <font>
      <b/>
      <sz val="26"/>
      <color indexed="16"/>
      <name val="Helv"/>
    </font>
    <font>
      <sz val="24"/>
      <color indexed="16"/>
      <name val="Helv"/>
    </font>
    <font>
      <sz val="22"/>
      <name val="Arial"/>
      <family val="2"/>
    </font>
    <font>
      <sz val="26"/>
      <color indexed="8"/>
      <name val="Arial"/>
      <family val="2"/>
    </font>
    <font>
      <sz val="18"/>
      <color indexed="8"/>
      <name val="Arial"/>
      <family val="2"/>
    </font>
    <font>
      <b/>
      <sz val="28"/>
      <color indexed="8"/>
      <name val="ＭＳ Ｐゴシック"/>
      <family val="3"/>
      <charset val="128"/>
    </font>
    <font>
      <b/>
      <sz val="16"/>
      <color indexed="8"/>
      <name val="Arial"/>
      <family val="2"/>
    </font>
    <font>
      <sz val="18"/>
      <name val="Arial"/>
      <family val="2"/>
    </font>
    <font>
      <sz val="16"/>
      <name val="Arial"/>
      <family val="2"/>
    </font>
    <font>
      <sz val="8"/>
      <name val="Times New Roman"/>
      <family val="1"/>
    </font>
    <font>
      <sz val="10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MS Sans Serif"/>
      <family val="2"/>
    </font>
    <font>
      <sz val="8"/>
      <name val="Helv"/>
      <family val="2"/>
    </font>
    <font>
      <sz val="8"/>
      <name val="MS Sans Serif"/>
      <family val="2"/>
    </font>
    <font>
      <b/>
      <sz val="8"/>
      <color indexed="8"/>
      <name val="Helv"/>
      <family val="2"/>
    </font>
    <font>
      <sz val="22"/>
      <color indexed="8"/>
      <name val="Arial"/>
      <family val="2"/>
    </font>
    <font>
      <b/>
      <sz val="26"/>
      <color theme="1"/>
      <name val="Helv"/>
      <family val="2"/>
    </font>
    <font>
      <b/>
      <sz val="22"/>
      <color theme="1"/>
      <name val="Helv"/>
      <family val="2"/>
    </font>
    <font>
      <sz val="26"/>
      <color theme="0"/>
      <name val="Arial"/>
      <family val="2"/>
    </font>
    <font>
      <sz val="26"/>
      <color theme="1"/>
      <name val="Arial"/>
      <family val="2"/>
    </font>
    <font>
      <b/>
      <sz val="26"/>
      <color theme="1"/>
      <name val="Arial"/>
      <family val="2"/>
    </font>
    <font>
      <b/>
      <sz val="24"/>
      <color theme="1"/>
      <name val="Arial"/>
      <family val="2"/>
    </font>
    <font>
      <b/>
      <sz val="22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indexed="81"/>
      <name val="Tahoma"/>
      <family val="2"/>
    </font>
    <font>
      <sz val="22"/>
      <color theme="1"/>
      <name val="Arial"/>
      <family val="2"/>
    </font>
    <font>
      <b/>
      <sz val="20"/>
      <color indexed="81"/>
      <name val="Tahoma"/>
      <family val="2"/>
    </font>
    <font>
      <b/>
      <sz val="26"/>
      <color theme="0"/>
      <name val="Arial"/>
      <family val="2"/>
    </font>
    <font>
      <sz val="18"/>
      <color indexed="81"/>
      <name val="Tahoma"/>
      <family val="2"/>
    </font>
    <font>
      <sz val="22"/>
      <color theme="0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26"/>
      <color indexed="81"/>
      <name val="Tahoma"/>
      <family val="2"/>
    </font>
    <font>
      <b/>
      <sz val="22"/>
      <color rgb="FF0000CC"/>
      <name val="Arial"/>
      <family val="2"/>
    </font>
    <font>
      <b/>
      <sz val="22"/>
      <color rgb="FF0000CC"/>
      <name val="Helv"/>
      <family val="2"/>
    </font>
    <font>
      <b/>
      <sz val="26"/>
      <color rgb="FF0000CC"/>
      <name val="Helv"/>
      <family val="2"/>
    </font>
    <font>
      <b/>
      <sz val="24"/>
      <color rgb="FF0000CC"/>
      <name val="Helv"/>
      <family val="2"/>
    </font>
    <font>
      <b/>
      <sz val="26"/>
      <color rgb="FF0000CC"/>
      <name val="Arial"/>
      <family val="2"/>
    </font>
    <font>
      <b/>
      <sz val="20"/>
      <color rgb="FF0000CC"/>
      <name val="Arial"/>
      <family val="2"/>
    </font>
    <font>
      <b/>
      <sz val="16"/>
      <color rgb="FF0000CC"/>
      <name val="Arial"/>
      <family val="2"/>
    </font>
    <font>
      <b/>
      <sz val="14"/>
      <color rgb="FF0000CC"/>
      <name val="Arial"/>
      <family val="2"/>
    </font>
    <font>
      <sz val="28"/>
      <color indexed="8"/>
      <name val="Arial"/>
      <family val="2"/>
    </font>
    <font>
      <b/>
      <sz val="28"/>
      <color rgb="FF0000CC"/>
      <name val="Arial"/>
      <family val="2"/>
    </font>
    <font>
      <sz val="24"/>
      <color rgb="FF0000CC"/>
      <name val="Arial"/>
      <family val="2"/>
    </font>
    <font>
      <sz val="28"/>
      <color rgb="FF0000CC"/>
      <name val="Arial"/>
      <family val="2"/>
    </font>
    <font>
      <sz val="16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8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medium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/>
      <top style="thick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medium">
        <color indexed="8"/>
      </left>
      <right/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 style="thin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/>
      <bottom style="thick">
        <color indexed="8"/>
      </bottom>
      <diagonal/>
    </border>
    <border>
      <left style="thin">
        <color indexed="8"/>
      </left>
      <right style="thin">
        <color auto="1"/>
      </right>
      <top style="thick">
        <color indexed="8"/>
      </top>
      <bottom/>
      <diagonal/>
    </border>
    <border>
      <left style="thin">
        <color indexed="8"/>
      </left>
      <right style="thin">
        <color auto="1"/>
      </right>
      <top style="double">
        <color indexed="8"/>
      </top>
      <bottom/>
      <diagonal/>
    </border>
    <border>
      <left style="thin">
        <color indexed="8"/>
      </left>
      <right style="thin">
        <color auto="1"/>
      </right>
      <top/>
      <bottom style="double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</borders>
  <cellStyleXfs count="16">
    <xf numFmtId="164" fontId="0" fillId="0" borderId="0"/>
    <xf numFmtId="166" fontId="1" fillId="0" borderId="0" applyFont="0" applyFill="0" applyAlignment="0" applyProtection="0"/>
    <xf numFmtId="0" fontId="38" fillId="0" borderId="0">
      <alignment horizontal="center" wrapText="1"/>
      <protection locked="0"/>
    </xf>
    <xf numFmtId="168" fontId="39" fillId="0" borderId="0" applyFill="0" applyAlignment="0"/>
    <xf numFmtId="164" fontId="40" fillId="0" borderId="0" applyAlignment="0"/>
    <xf numFmtId="164" fontId="41" fillId="0" borderId="0" applyAlignment="0"/>
    <xf numFmtId="164" fontId="42" fillId="0" borderId="53" applyAlignment="0" applyProtection="0"/>
    <xf numFmtId="0" fontId="42" fillId="0" borderId="54">
      <alignment horizontal="left" vertical="center"/>
    </xf>
    <xf numFmtId="0" fontId="43" fillId="0" borderId="52">
      <alignment horizontal="center"/>
    </xf>
    <xf numFmtId="0" fontId="43" fillId="0" borderId="0">
      <alignment horizontal="center"/>
    </xf>
    <xf numFmtId="169" fontId="38" fillId="0" borderId="0">
      <alignment horizontal="center" wrapText="1"/>
      <protection locked="0"/>
    </xf>
    <xf numFmtId="164" fontId="1" fillId="9" borderId="0" applyFont="0" applyAlignment="0"/>
    <xf numFmtId="164" fontId="44" fillId="0" borderId="0" applyFill="0" applyAlignment="0" applyProtection="0"/>
    <xf numFmtId="164" fontId="1" fillId="10" borderId="54" applyFont="0" applyAlignment="0"/>
    <xf numFmtId="164" fontId="45" fillId="0" borderId="0" applyFill="0" applyAlignment="0"/>
    <xf numFmtId="170" fontId="46" fillId="0" borderId="0">
      <alignment horizontal="right"/>
    </xf>
  </cellStyleXfs>
  <cellXfs count="734">
    <xf numFmtId="164" fontId="0" fillId="0" borderId="0" xfId="0"/>
    <xf numFmtId="164" fontId="2" fillId="2" borderId="0" xfId="0" applyFont="1" applyFill="1" applyBorder="1"/>
    <xf numFmtId="164" fontId="2" fillId="2" borderId="0" xfId="0" applyFont="1" applyFill="1" applyBorder="1" applyAlignment="1">
      <alignment horizontal="center"/>
    </xf>
    <xf numFmtId="164" fontId="2" fillId="2" borderId="9" xfId="0" applyFont="1" applyFill="1" applyBorder="1" applyAlignment="1" applyProtection="1"/>
    <xf numFmtId="164" fontId="2" fillId="2" borderId="10" xfId="0" applyFont="1" applyFill="1" applyBorder="1" applyAlignment="1" applyProtection="1"/>
    <xf numFmtId="164" fontId="2" fillId="2" borderId="0" xfId="0" applyFont="1" applyFill="1" applyBorder="1" applyAlignment="1" applyProtection="1"/>
    <xf numFmtId="164" fontId="2" fillId="2" borderId="9" xfId="0" applyFont="1" applyFill="1" applyBorder="1"/>
    <xf numFmtId="164" fontId="2" fillId="2" borderId="10" xfId="0" applyFont="1" applyFill="1" applyBorder="1"/>
    <xf numFmtId="164" fontId="2" fillId="2" borderId="7" xfId="0" applyFont="1" applyFill="1" applyBorder="1"/>
    <xf numFmtId="164" fontId="2" fillId="2" borderId="13" xfId="0" applyFont="1" applyFill="1" applyBorder="1" applyAlignment="1">
      <alignment horizontal="center"/>
    </xf>
    <xf numFmtId="164" fontId="2" fillId="2" borderId="14" xfId="0" applyFont="1" applyFill="1" applyBorder="1" applyAlignment="1">
      <alignment horizontal="center"/>
    </xf>
    <xf numFmtId="164" fontId="2" fillId="2" borderId="13" xfId="0" applyFont="1" applyFill="1" applyBorder="1"/>
    <xf numFmtId="164" fontId="2" fillId="2" borderId="14" xfId="0" applyFont="1" applyFill="1" applyBorder="1"/>
    <xf numFmtId="164" fontId="2" fillId="0" borderId="0" xfId="0" applyFont="1" applyFill="1" applyBorder="1"/>
    <xf numFmtId="164" fontId="8" fillId="2" borderId="0" xfId="0" applyFont="1" applyFill="1" applyBorder="1" applyAlignment="1">
      <alignment horizontal="center"/>
    </xf>
    <xf numFmtId="164" fontId="9" fillId="2" borderId="0" xfId="0" applyFont="1" applyFill="1" applyBorder="1" applyAlignment="1">
      <alignment horizontal="center"/>
    </xf>
    <xf numFmtId="164" fontId="10" fillId="2" borderId="15" xfId="0" applyFont="1" applyFill="1" applyBorder="1" applyAlignment="1">
      <alignment horizontal="center"/>
    </xf>
    <xf numFmtId="164" fontId="10" fillId="0" borderId="17" xfId="0" applyFont="1" applyFill="1" applyBorder="1" applyAlignment="1" applyProtection="1"/>
    <xf numFmtId="164" fontId="10" fillId="2" borderId="20" xfId="0" applyFont="1" applyFill="1" applyBorder="1" applyAlignment="1" applyProtection="1">
      <alignment horizontal="center"/>
    </xf>
    <xf numFmtId="164" fontId="11" fillId="0" borderId="17" xfId="0" applyFont="1" applyFill="1" applyBorder="1" applyAlignment="1">
      <alignment horizontal="center"/>
    </xf>
    <xf numFmtId="15" fontId="12" fillId="2" borderId="0" xfId="0" applyNumberFormat="1" applyFont="1" applyFill="1" applyBorder="1" applyAlignment="1">
      <alignment horizontal="center"/>
    </xf>
    <xf numFmtId="164" fontId="10" fillId="2" borderId="21" xfId="0" applyFont="1" applyFill="1" applyBorder="1" applyAlignment="1" applyProtection="1">
      <alignment horizontal="center"/>
    </xf>
    <xf numFmtId="164" fontId="10" fillId="0" borderId="22" xfId="0" applyFont="1" applyFill="1" applyBorder="1" applyAlignment="1" applyProtection="1"/>
    <xf numFmtId="164" fontId="8" fillId="2" borderId="22" xfId="0" applyFont="1" applyFill="1" applyBorder="1" applyAlignment="1">
      <alignment horizontal="center"/>
    </xf>
    <xf numFmtId="164" fontId="10" fillId="2" borderId="23" xfId="0" applyFont="1" applyFill="1" applyBorder="1" applyAlignment="1" applyProtection="1">
      <alignment horizontal="center"/>
    </xf>
    <xf numFmtId="16" fontId="13" fillId="0" borderId="7" xfId="0" applyNumberFormat="1" applyFont="1" applyFill="1" applyBorder="1" applyAlignment="1" applyProtection="1">
      <alignment horizontal="center" vertical="center"/>
    </xf>
    <xf numFmtId="164" fontId="10" fillId="2" borderId="24" xfId="0" applyFont="1" applyFill="1" applyBorder="1" applyAlignment="1">
      <alignment horizontal="center"/>
    </xf>
    <xf numFmtId="164" fontId="10" fillId="0" borderId="26" xfId="0" applyFont="1" applyFill="1" applyBorder="1" applyAlignment="1" applyProtection="1"/>
    <xf numFmtId="164" fontId="10" fillId="2" borderId="26" xfId="0" applyFont="1" applyFill="1" applyBorder="1"/>
    <xf numFmtId="164" fontId="10" fillId="2" borderId="28" xfId="0" applyFont="1" applyFill="1" applyBorder="1" applyAlignment="1">
      <alignment horizontal="center"/>
    </xf>
    <xf numFmtId="164" fontId="11" fillId="0" borderId="26" xfId="0" applyFont="1" applyFill="1" applyBorder="1" applyAlignment="1">
      <alignment horizontal="center"/>
    </xf>
    <xf numFmtId="164" fontId="2" fillId="2" borderId="0" xfId="0" applyFont="1" applyFill="1" applyBorder="1" applyAlignment="1">
      <alignment horizontal="right"/>
    </xf>
    <xf numFmtId="164" fontId="10" fillId="0" borderId="22" xfId="0" applyFont="1" applyFill="1" applyBorder="1" applyAlignment="1" applyProtection="1">
      <alignment vertical="center"/>
    </xf>
    <xf numFmtId="164" fontId="10" fillId="2" borderId="22" xfId="0" applyFont="1" applyFill="1" applyBorder="1" applyAlignment="1" applyProtection="1">
      <alignment vertical="center"/>
    </xf>
    <xf numFmtId="164" fontId="10" fillId="2" borderId="22" xfId="0" applyFont="1" applyFill="1" applyBorder="1" applyAlignment="1" applyProtection="1">
      <alignment horizontal="center"/>
    </xf>
    <xf numFmtId="167" fontId="7" fillId="2" borderId="7" xfId="1" applyNumberFormat="1" applyFont="1" applyFill="1" applyBorder="1" applyAlignment="1" applyProtection="1">
      <alignment horizontal="center"/>
    </xf>
    <xf numFmtId="167" fontId="15" fillId="4" borderId="22" xfId="1" applyNumberFormat="1" applyFont="1" applyFill="1" applyBorder="1" applyAlignment="1" applyProtection="1">
      <alignment horizontal="center"/>
    </xf>
    <xf numFmtId="164" fontId="5" fillId="2" borderId="0" xfId="0" applyFont="1" applyFill="1" applyBorder="1" applyProtection="1"/>
    <xf numFmtId="164" fontId="2" fillId="2" borderId="0" xfId="0" applyFont="1" applyFill="1" applyBorder="1" applyProtection="1"/>
    <xf numFmtId="164" fontId="10" fillId="0" borderId="31" xfId="0" applyFont="1" applyFill="1" applyBorder="1" applyAlignment="1" applyProtection="1">
      <alignment vertical="center"/>
    </xf>
    <xf numFmtId="164" fontId="10" fillId="2" borderId="31" xfId="0" applyFont="1" applyFill="1" applyBorder="1" applyAlignment="1" applyProtection="1">
      <alignment vertical="center"/>
    </xf>
    <xf numFmtId="164" fontId="10" fillId="2" borderId="31" xfId="0" applyFont="1" applyFill="1" applyBorder="1" applyAlignment="1">
      <alignment horizontal="center"/>
    </xf>
    <xf numFmtId="167" fontId="7" fillId="2" borderId="13" xfId="1" applyNumberFormat="1" applyFont="1" applyFill="1" applyBorder="1" applyAlignment="1" applyProtection="1">
      <alignment horizontal="center"/>
    </xf>
    <xf numFmtId="167" fontId="15" fillId="4" borderId="31" xfId="1" applyNumberFormat="1" applyFont="1" applyFill="1" applyBorder="1" applyAlignment="1" applyProtection="1">
      <alignment horizontal="center"/>
    </xf>
    <xf numFmtId="167" fontId="14" fillId="4" borderId="31" xfId="1" applyNumberFormat="1" applyFont="1" applyFill="1" applyBorder="1" applyAlignment="1" applyProtection="1">
      <alignment horizontal="center"/>
    </xf>
    <xf numFmtId="167" fontId="14" fillId="0" borderId="31" xfId="1" applyNumberFormat="1" applyFont="1" applyFill="1" applyBorder="1" applyAlignment="1" applyProtection="1">
      <alignment horizontal="left"/>
    </xf>
    <xf numFmtId="167" fontId="14" fillId="0" borderId="31" xfId="1" applyNumberFormat="1" applyFont="1" applyFill="1" applyBorder="1" applyAlignment="1" applyProtection="1">
      <alignment horizontal="center"/>
    </xf>
    <xf numFmtId="164" fontId="5" fillId="2" borderId="0" xfId="0" applyFont="1" applyFill="1" applyBorder="1"/>
    <xf numFmtId="164" fontId="10" fillId="2" borderId="32" xfId="0" applyFont="1" applyFill="1" applyBorder="1" applyAlignment="1" applyProtection="1">
      <alignment vertical="center"/>
    </xf>
    <xf numFmtId="164" fontId="10" fillId="2" borderId="32" xfId="0" applyFont="1" applyFill="1" applyBorder="1" applyAlignment="1" applyProtection="1">
      <alignment horizontal="center"/>
    </xf>
    <xf numFmtId="167" fontId="7" fillId="2" borderId="9" xfId="1" applyNumberFormat="1" applyFont="1" applyFill="1" applyBorder="1" applyAlignment="1" applyProtection="1">
      <alignment horizontal="center"/>
    </xf>
    <xf numFmtId="167" fontId="15" fillId="4" borderId="32" xfId="1" applyNumberFormat="1" applyFont="1" applyFill="1" applyBorder="1" applyAlignment="1" applyProtection="1">
      <alignment horizontal="center"/>
    </xf>
    <xf numFmtId="164" fontId="10" fillId="2" borderId="22" xfId="0" applyFont="1" applyFill="1" applyBorder="1" applyAlignment="1">
      <alignment horizontal="center"/>
    </xf>
    <xf numFmtId="164" fontId="17" fillId="2" borderId="32" xfId="0" applyFont="1" applyFill="1" applyBorder="1" applyAlignment="1">
      <alignment vertical="center"/>
    </xf>
    <xf numFmtId="164" fontId="7" fillId="2" borderId="32" xfId="0" applyFont="1" applyFill="1" applyBorder="1" applyAlignment="1" applyProtection="1">
      <alignment horizontal="center"/>
    </xf>
    <xf numFmtId="164" fontId="18" fillId="2" borderId="31" xfId="0" applyFont="1" applyFill="1" applyBorder="1" applyAlignment="1">
      <alignment vertical="center"/>
    </xf>
    <xf numFmtId="166" fontId="19" fillId="2" borderId="31" xfId="1" applyFont="1" applyFill="1" applyBorder="1" applyAlignment="1">
      <alignment vertical="center"/>
    </xf>
    <xf numFmtId="164" fontId="20" fillId="2" borderId="31" xfId="0" applyFont="1" applyFill="1" applyBorder="1" applyAlignment="1">
      <alignment horizontal="center"/>
    </xf>
    <xf numFmtId="167" fontId="20" fillId="2" borderId="13" xfId="1" applyNumberFormat="1" applyFont="1" applyFill="1" applyBorder="1" applyAlignment="1" applyProtection="1">
      <alignment horizontal="center"/>
    </xf>
    <xf numFmtId="164" fontId="21" fillId="2" borderId="22" xfId="0" applyFont="1" applyFill="1" applyBorder="1" applyAlignment="1">
      <alignment vertical="center"/>
    </xf>
    <xf numFmtId="164" fontId="22" fillId="2" borderId="22" xfId="0" applyFont="1" applyFill="1" applyBorder="1" applyAlignment="1">
      <alignment vertical="center"/>
    </xf>
    <xf numFmtId="167" fontId="10" fillId="2" borderId="7" xfId="1" applyNumberFormat="1" applyFont="1" applyFill="1" applyBorder="1" applyAlignment="1" applyProtection="1">
      <alignment horizontal="center"/>
    </xf>
    <xf numFmtId="164" fontId="23" fillId="2" borderId="32" xfId="0" applyFont="1" applyFill="1" applyBorder="1" applyAlignment="1">
      <alignment vertical="center"/>
    </xf>
    <xf numFmtId="164" fontId="24" fillId="2" borderId="32" xfId="0" applyFont="1" applyFill="1" applyBorder="1" applyAlignment="1">
      <alignment vertical="center"/>
    </xf>
    <xf numFmtId="164" fontId="25" fillId="2" borderId="22" xfId="0" applyFont="1" applyFill="1" applyBorder="1" applyAlignment="1">
      <alignment vertical="center"/>
    </xf>
    <xf numFmtId="166" fontId="19" fillId="2" borderId="0" xfId="1" applyFont="1" applyFill="1" applyAlignment="1">
      <alignment vertical="center"/>
    </xf>
    <xf numFmtId="164" fontId="20" fillId="2" borderId="22" xfId="0" applyFont="1" applyFill="1" applyBorder="1" applyAlignment="1">
      <alignment horizontal="center"/>
    </xf>
    <xf numFmtId="167" fontId="20" fillId="2" borderId="7" xfId="1" applyNumberFormat="1" applyFont="1" applyFill="1" applyBorder="1" applyAlignment="1" applyProtection="1">
      <alignment horizontal="center"/>
    </xf>
    <xf numFmtId="164" fontId="25" fillId="2" borderId="31" xfId="0" applyFont="1" applyFill="1" applyBorder="1" applyAlignment="1">
      <alignment vertical="center"/>
    </xf>
    <xf numFmtId="167" fontId="14" fillId="0" borderId="32" xfId="1" applyNumberFormat="1" applyFont="1" applyFill="1" applyBorder="1" applyAlignment="1" applyProtection="1">
      <alignment horizontal="center"/>
    </xf>
    <xf numFmtId="167" fontId="14" fillId="4" borderId="31" xfId="1" applyNumberFormat="1" applyFont="1" applyFill="1" applyBorder="1" applyAlignment="1" applyProtection="1">
      <alignment horizontal="left"/>
    </xf>
    <xf numFmtId="164" fontId="26" fillId="2" borderId="32" xfId="0" applyFont="1" applyFill="1" applyBorder="1" applyAlignment="1">
      <alignment vertical="center"/>
    </xf>
    <xf numFmtId="164" fontId="21" fillId="2" borderId="31" xfId="0" applyFont="1" applyFill="1" applyBorder="1" applyAlignment="1">
      <alignment vertical="center"/>
    </xf>
    <xf numFmtId="164" fontId="26" fillId="2" borderId="31" xfId="0" applyFont="1" applyFill="1" applyBorder="1" applyAlignment="1">
      <alignment vertical="center"/>
    </xf>
    <xf numFmtId="167" fontId="10" fillId="2" borderId="13" xfId="1" applyNumberFormat="1" applyFont="1" applyFill="1" applyBorder="1" applyAlignment="1" applyProtection="1">
      <alignment horizontal="center"/>
    </xf>
    <xf numFmtId="164" fontId="23" fillId="2" borderId="22" xfId="0" applyFont="1" applyFill="1" applyBorder="1" applyAlignment="1">
      <alignment vertical="center"/>
    </xf>
    <xf numFmtId="164" fontId="7" fillId="2" borderId="22" xfId="0" applyFont="1" applyFill="1" applyBorder="1" applyAlignment="1" applyProtection="1">
      <alignment horizontal="center"/>
    </xf>
    <xf numFmtId="164" fontId="23" fillId="2" borderId="31" xfId="0" applyFont="1" applyFill="1" applyBorder="1" applyAlignment="1">
      <alignment vertical="center"/>
    </xf>
    <xf numFmtId="166" fontId="27" fillId="2" borderId="0" xfId="1" applyFont="1" applyFill="1" applyAlignment="1">
      <alignment vertical="center"/>
    </xf>
    <xf numFmtId="164" fontId="7" fillId="2" borderId="31" xfId="0" applyFont="1" applyFill="1" applyBorder="1" applyAlignment="1">
      <alignment horizontal="center"/>
    </xf>
    <xf numFmtId="164" fontId="21" fillId="2" borderId="32" xfId="0" applyFont="1" applyFill="1" applyBorder="1" applyAlignment="1">
      <alignment vertical="center"/>
    </xf>
    <xf numFmtId="164" fontId="26" fillId="2" borderId="22" xfId="0" applyFont="1" applyFill="1" applyBorder="1" applyAlignment="1">
      <alignment vertical="center"/>
    </xf>
    <xf numFmtId="167" fontId="14" fillId="4" borderId="22" xfId="1" applyNumberFormat="1" applyFont="1" applyFill="1" applyBorder="1" applyAlignment="1" applyProtection="1">
      <alignment horizontal="center"/>
    </xf>
    <xf numFmtId="167" fontId="14" fillId="0" borderId="22" xfId="1" applyNumberFormat="1" applyFont="1" applyFill="1" applyBorder="1" applyAlignment="1" applyProtection="1">
      <alignment horizontal="left"/>
    </xf>
    <xf numFmtId="167" fontId="14" fillId="0" borderId="22" xfId="1" applyNumberFormat="1" applyFont="1" applyFill="1" applyBorder="1" applyAlignment="1" applyProtection="1">
      <alignment horizontal="center"/>
    </xf>
    <xf numFmtId="164" fontId="7" fillId="2" borderId="22" xfId="0" applyFont="1" applyFill="1" applyBorder="1" applyAlignment="1">
      <alignment horizontal="center"/>
    </xf>
    <xf numFmtId="167" fontId="15" fillId="0" borderId="22" xfId="1" applyNumberFormat="1" applyFont="1" applyFill="1" applyBorder="1" applyAlignment="1" applyProtection="1">
      <alignment horizontal="center"/>
    </xf>
    <xf numFmtId="167" fontId="15" fillId="0" borderId="32" xfId="1" applyNumberFormat="1" applyFont="1" applyFill="1" applyBorder="1" applyAlignment="1" applyProtection="1">
      <alignment horizontal="center"/>
    </xf>
    <xf numFmtId="164" fontId="22" fillId="2" borderId="31" xfId="0" applyFont="1" applyFill="1" applyBorder="1" applyAlignment="1">
      <alignment vertical="center"/>
    </xf>
    <xf numFmtId="164" fontId="7" fillId="2" borderId="32" xfId="0" applyFont="1" applyFill="1" applyBorder="1" applyAlignment="1">
      <alignment horizontal="center"/>
    </xf>
    <xf numFmtId="164" fontId="22" fillId="2" borderId="32" xfId="0" applyFont="1" applyFill="1" applyBorder="1" applyAlignment="1">
      <alignment vertical="center"/>
    </xf>
    <xf numFmtId="164" fontId="10" fillId="2" borderId="32" xfId="0" applyFont="1" applyFill="1" applyBorder="1" applyAlignment="1">
      <alignment horizontal="center"/>
    </xf>
    <xf numFmtId="167" fontId="7" fillId="2" borderId="32" xfId="1" applyNumberFormat="1" applyFont="1" applyFill="1" applyBorder="1" applyAlignment="1" applyProtection="1">
      <alignment horizontal="center"/>
    </xf>
    <xf numFmtId="167" fontId="15" fillId="0" borderId="32" xfId="1" applyNumberFormat="1" applyFont="1" applyFill="1" applyBorder="1" applyAlignment="1" applyProtection="1">
      <alignment horizontal="left"/>
    </xf>
    <xf numFmtId="164" fontId="17" fillId="2" borderId="31" xfId="0" applyFont="1" applyFill="1" applyBorder="1" applyAlignment="1">
      <alignment vertical="center"/>
    </xf>
    <xf numFmtId="166" fontId="27" fillId="2" borderId="33" xfId="1" applyFont="1" applyFill="1" applyBorder="1" applyAlignment="1">
      <alignment vertical="center"/>
    </xf>
    <xf numFmtId="164" fontId="28" fillId="2" borderId="32" xfId="0" applyFont="1" applyFill="1" applyBorder="1" applyAlignment="1" applyProtection="1">
      <alignment vertical="center"/>
    </xf>
    <xf numFmtId="164" fontId="29" fillId="2" borderId="32" xfId="0" applyFont="1" applyFill="1" applyBorder="1" applyAlignment="1">
      <alignment vertical="center"/>
    </xf>
    <xf numFmtId="164" fontId="28" fillId="2" borderId="32" xfId="0" applyFont="1" applyFill="1" applyBorder="1" applyAlignment="1" applyProtection="1">
      <alignment horizontal="center"/>
    </xf>
    <xf numFmtId="167" fontId="31" fillId="0" borderId="22" xfId="1" applyNumberFormat="1" applyFont="1" applyFill="1" applyBorder="1" applyAlignment="1" applyProtection="1">
      <alignment horizontal="center"/>
    </xf>
    <xf numFmtId="167" fontId="31" fillId="0" borderId="22" xfId="1" applyNumberFormat="1" applyFont="1" applyFill="1" applyBorder="1" applyAlignment="1" applyProtection="1">
      <alignment horizontal="left"/>
    </xf>
    <xf numFmtId="167" fontId="31" fillId="0" borderId="31" xfId="1" applyNumberFormat="1" applyFont="1" applyFill="1" applyBorder="1" applyAlignment="1" applyProtection="1">
      <alignment horizontal="center"/>
    </xf>
    <xf numFmtId="167" fontId="31" fillId="0" borderId="31" xfId="1" applyNumberFormat="1" applyFont="1" applyFill="1" applyBorder="1" applyAlignment="1" applyProtection="1">
      <alignment horizontal="left"/>
    </xf>
    <xf numFmtId="167" fontId="31" fillId="0" borderId="32" xfId="1" applyNumberFormat="1" applyFont="1" applyFill="1" applyBorder="1" applyAlignment="1" applyProtection="1">
      <alignment horizontal="left"/>
    </xf>
    <xf numFmtId="167" fontId="14" fillId="0" borderId="34" xfId="1" applyNumberFormat="1" applyFont="1" applyFill="1" applyBorder="1" applyAlignment="1" applyProtection="1">
      <alignment horizontal="center"/>
    </xf>
    <xf numFmtId="167" fontId="14" fillId="0" borderId="32" xfId="1" applyNumberFormat="1" applyFont="1" applyFill="1" applyBorder="1" applyAlignment="1" applyProtection="1">
      <alignment horizontal="left"/>
    </xf>
    <xf numFmtId="167" fontId="14" fillId="0" borderId="35" xfId="1" applyNumberFormat="1" applyFont="1" applyFill="1" applyBorder="1" applyAlignment="1" applyProtection="1">
      <alignment horizontal="center"/>
    </xf>
    <xf numFmtId="164" fontId="28" fillId="2" borderId="22" xfId="0" applyFont="1" applyFill="1" applyBorder="1" applyAlignment="1" applyProtection="1">
      <alignment vertical="center"/>
    </xf>
    <xf numFmtId="166" fontId="30" fillId="2" borderId="0" xfId="1" applyFont="1" applyFill="1" applyBorder="1" applyAlignment="1">
      <alignment vertical="center"/>
    </xf>
    <xf numFmtId="164" fontId="28" fillId="2" borderId="22" xfId="0" applyFont="1" applyFill="1" applyBorder="1" applyAlignment="1">
      <alignment horizontal="center"/>
    </xf>
    <xf numFmtId="167" fontId="28" fillId="2" borderId="22" xfId="1" applyNumberFormat="1" applyFont="1" applyFill="1" applyBorder="1" applyAlignment="1" applyProtection="1">
      <alignment horizontal="center"/>
    </xf>
    <xf numFmtId="164" fontId="10" fillId="2" borderId="34" xfId="0" applyFont="1" applyFill="1" applyBorder="1" applyAlignment="1" applyProtection="1">
      <alignment vertical="center"/>
    </xf>
    <xf numFmtId="164" fontId="10" fillId="2" borderId="34" xfId="0" applyFont="1" applyFill="1" applyBorder="1" applyAlignment="1" applyProtection="1">
      <alignment horizontal="center"/>
    </xf>
    <xf numFmtId="167" fontId="7" fillId="2" borderId="37" xfId="1" applyNumberFormat="1" applyFont="1" applyFill="1" applyBorder="1" applyAlignment="1" applyProtection="1">
      <alignment horizontal="center"/>
    </xf>
    <xf numFmtId="167" fontId="32" fillId="2" borderId="37" xfId="1" applyNumberFormat="1" applyFont="1" applyFill="1" applyBorder="1" applyAlignment="1" applyProtection="1">
      <alignment horizontal="center"/>
    </xf>
    <xf numFmtId="167" fontId="32" fillId="2" borderId="9" xfId="1" applyNumberFormat="1" applyFont="1" applyFill="1" applyBorder="1" applyAlignment="1" applyProtection="1">
      <alignment horizontal="center"/>
    </xf>
    <xf numFmtId="167" fontId="32" fillId="2" borderId="7" xfId="1" applyNumberFormat="1" applyFont="1" applyFill="1" applyBorder="1" applyAlignment="1" applyProtection="1">
      <alignment horizontal="center"/>
    </xf>
    <xf numFmtId="167" fontId="28" fillId="2" borderId="7" xfId="1" applyNumberFormat="1" applyFont="1" applyFill="1" applyBorder="1" applyAlignment="1" applyProtection="1">
      <alignment horizontal="center"/>
    </xf>
    <xf numFmtId="164" fontId="10" fillId="0" borderId="32" xfId="0" applyFont="1" applyFill="1" applyBorder="1" applyAlignment="1" applyProtection="1">
      <alignment vertical="center"/>
    </xf>
    <xf numFmtId="167" fontId="10" fillId="2" borderId="32" xfId="1" applyNumberFormat="1" applyFont="1" applyFill="1" applyBorder="1" applyAlignment="1" applyProtection="1">
      <alignment horizontal="center"/>
    </xf>
    <xf numFmtId="167" fontId="10" fillId="2" borderId="31" xfId="1" applyNumberFormat="1" applyFont="1" applyFill="1" applyBorder="1" applyAlignment="1" applyProtection="1">
      <alignment horizontal="center"/>
    </xf>
    <xf numFmtId="164" fontId="17" fillId="2" borderId="34" xfId="0" applyFont="1" applyFill="1" applyBorder="1" applyAlignment="1">
      <alignment vertical="center"/>
    </xf>
    <xf numFmtId="164" fontId="7" fillId="2" borderId="37" xfId="0" applyFont="1" applyFill="1" applyBorder="1" applyAlignment="1" applyProtection="1">
      <alignment horizontal="center"/>
    </xf>
    <xf numFmtId="167" fontId="7" fillId="2" borderId="34" xfId="1" applyNumberFormat="1" applyFont="1" applyFill="1" applyBorder="1" applyAlignment="1" applyProtection="1">
      <alignment horizontal="center"/>
    </xf>
    <xf numFmtId="164" fontId="7" fillId="2" borderId="13" xfId="0" applyFont="1" applyFill="1" applyBorder="1" applyAlignment="1">
      <alignment horizontal="center"/>
    </xf>
    <xf numFmtId="167" fontId="14" fillId="2" borderId="13" xfId="1" applyNumberFormat="1" applyFont="1" applyFill="1" applyBorder="1" applyAlignment="1" applyProtection="1">
      <alignment horizontal="center"/>
    </xf>
    <xf numFmtId="164" fontId="10" fillId="2" borderId="22" xfId="0" applyFont="1" applyFill="1" applyBorder="1" applyAlignment="1" applyProtection="1">
      <alignment horizontal="center" vertical="center"/>
    </xf>
    <xf numFmtId="164" fontId="33" fillId="2" borderId="22" xfId="0" applyFont="1" applyFill="1" applyBorder="1" applyAlignment="1" applyProtection="1">
      <alignment horizontal="center"/>
    </xf>
    <xf numFmtId="164" fontId="10" fillId="2" borderId="31" xfId="0" applyFont="1" applyFill="1" applyBorder="1" applyAlignment="1" applyProtection="1">
      <alignment horizontal="center" vertical="center"/>
    </xf>
    <xf numFmtId="164" fontId="10" fillId="2" borderId="40" xfId="0" applyFont="1" applyFill="1" applyBorder="1" applyAlignment="1">
      <alignment horizontal="center"/>
    </xf>
    <xf numFmtId="167" fontId="7" fillId="2" borderId="42" xfId="1" applyNumberFormat="1" applyFont="1" applyFill="1" applyBorder="1" applyAlignment="1" applyProtection="1">
      <alignment horizontal="center"/>
    </xf>
    <xf numFmtId="167" fontId="5" fillId="2" borderId="43" xfId="1" applyNumberFormat="1" applyFont="1" applyFill="1" applyBorder="1" applyAlignment="1" applyProtection="1">
      <alignment horizontal="center"/>
    </xf>
    <xf numFmtId="164" fontId="10" fillId="2" borderId="45" xfId="0" applyFont="1" applyFill="1" applyBorder="1" applyAlignment="1">
      <alignment horizontal="center"/>
    </xf>
    <xf numFmtId="164" fontId="10" fillId="2" borderId="46" xfId="0" applyFont="1" applyFill="1" applyBorder="1" applyAlignment="1">
      <alignment vertical="center"/>
    </xf>
    <xf numFmtId="164" fontId="10" fillId="2" borderId="39" xfId="0" applyFont="1" applyFill="1" applyBorder="1" applyAlignment="1">
      <alignment vertical="center"/>
    </xf>
    <xf numFmtId="164" fontId="10" fillId="2" borderId="39" xfId="0" applyFont="1" applyFill="1" applyBorder="1"/>
    <xf numFmtId="164" fontId="10" fillId="2" borderId="47" xfId="0" applyFont="1" applyFill="1" applyBorder="1" applyAlignment="1">
      <alignment horizontal="center"/>
    </xf>
    <xf numFmtId="167" fontId="31" fillId="0" borderId="46" xfId="1" applyNumberFormat="1" applyFont="1" applyFill="1" applyBorder="1" applyAlignment="1" applyProtection="1">
      <alignment horizontal="left"/>
    </xf>
    <xf numFmtId="164" fontId="32" fillId="2" borderId="0" xfId="0" applyFont="1" applyFill="1" applyBorder="1"/>
    <xf numFmtId="164" fontId="10" fillId="2" borderId="48" xfId="0" applyFont="1" applyFill="1" applyBorder="1" applyAlignment="1">
      <alignment vertical="center"/>
    </xf>
    <xf numFmtId="164" fontId="10" fillId="2" borderId="22" xfId="0" applyFont="1" applyFill="1" applyBorder="1" applyAlignment="1">
      <alignment vertical="center"/>
    </xf>
    <xf numFmtId="167" fontId="7" fillId="2" borderId="43" xfId="1" applyNumberFormat="1" applyFont="1" applyFill="1" applyBorder="1" applyAlignment="1" applyProtection="1">
      <alignment horizontal="center"/>
    </xf>
    <xf numFmtId="167" fontId="5" fillId="2" borderId="44" xfId="1" applyNumberFormat="1" applyFont="1" applyFill="1" applyBorder="1" applyAlignment="1" applyProtection="1">
      <alignment horizontal="center"/>
    </xf>
    <xf numFmtId="164" fontId="10" fillId="2" borderId="49" xfId="0" applyFont="1" applyFill="1" applyBorder="1" applyAlignment="1">
      <alignment horizontal="center"/>
    </xf>
    <xf numFmtId="164" fontId="10" fillId="2" borderId="50" xfId="0" applyFont="1" applyFill="1" applyBorder="1" applyAlignment="1">
      <alignment vertical="center"/>
    </xf>
    <xf numFmtId="164" fontId="10" fillId="2" borderId="26" xfId="0" applyFont="1" applyFill="1" applyBorder="1" applyAlignment="1">
      <alignment vertical="center"/>
    </xf>
    <xf numFmtId="164" fontId="10" fillId="2" borderId="51" xfId="0" applyFont="1" applyFill="1" applyBorder="1" applyAlignment="1">
      <alignment horizontal="center"/>
    </xf>
    <xf numFmtId="164" fontId="8" fillId="2" borderId="0" xfId="0" applyFont="1" applyFill="1" applyBorder="1" applyAlignment="1">
      <alignment horizontal="left"/>
    </xf>
    <xf numFmtId="164" fontId="35" fillId="2" borderId="0" xfId="0" applyFont="1" applyFill="1" applyBorder="1" applyAlignment="1">
      <alignment horizontal="center" vertical="center"/>
    </xf>
    <xf numFmtId="164" fontId="10" fillId="2" borderId="0" xfId="0" applyFont="1" applyFill="1" applyBorder="1" applyAlignment="1">
      <alignment horizontal="center" vertical="center"/>
    </xf>
    <xf numFmtId="164" fontId="10" fillId="2" borderId="0" xfId="0" applyFont="1" applyFill="1" applyBorder="1"/>
    <xf numFmtId="164" fontId="10" fillId="2" borderId="0" xfId="0" applyFont="1" applyFill="1" applyBorder="1" applyAlignment="1">
      <alignment horizontal="center"/>
    </xf>
    <xf numFmtId="9" fontId="14" fillId="0" borderId="0" xfId="0" applyNumberFormat="1" applyFont="1" applyFill="1" applyBorder="1" applyAlignment="1">
      <alignment horizontal="center"/>
    </xf>
    <xf numFmtId="164" fontId="8" fillId="2" borderId="5" xfId="0" applyFont="1" applyFill="1" applyBorder="1"/>
    <xf numFmtId="164" fontId="8" fillId="2" borderId="6" xfId="0" applyFont="1" applyFill="1" applyBorder="1"/>
    <xf numFmtId="164" fontId="10" fillId="2" borderId="1" xfId="0" applyFont="1" applyFill="1" applyBorder="1" applyAlignment="1">
      <alignment horizontal="center"/>
    </xf>
    <xf numFmtId="164" fontId="11" fillId="0" borderId="1" xfId="0" applyFont="1" applyFill="1" applyBorder="1" applyAlignment="1">
      <alignment horizontal="center"/>
    </xf>
    <xf numFmtId="164" fontId="36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/>
    <xf numFmtId="164" fontId="36" fillId="0" borderId="0" xfId="0" applyFont="1" applyFill="1" applyBorder="1"/>
    <xf numFmtId="9" fontId="36" fillId="0" borderId="0" xfId="0" applyNumberFormat="1" applyFont="1" applyFill="1" applyBorder="1"/>
    <xf numFmtId="164" fontId="31" fillId="0" borderId="0" xfId="0" applyFont="1" applyFill="1" applyBorder="1"/>
    <xf numFmtId="164" fontId="8" fillId="2" borderId="0" xfId="0" applyFont="1" applyFill="1" applyBorder="1"/>
    <xf numFmtId="164" fontId="35" fillId="2" borderId="0" xfId="0" applyFont="1" applyFill="1" applyBorder="1"/>
    <xf numFmtId="164" fontId="31" fillId="0" borderId="1" xfId="0" applyFont="1" applyFill="1" applyBorder="1" applyAlignment="1">
      <alignment horizontal="center"/>
    </xf>
    <xf numFmtId="164" fontId="37" fillId="0" borderId="0" xfId="0" applyFont="1" applyFill="1" applyBorder="1"/>
    <xf numFmtId="164" fontId="32" fillId="0" borderId="0" xfId="0" applyFont="1" applyFill="1" applyBorder="1"/>
    <xf numFmtId="167" fontId="7" fillId="2" borderId="56" xfId="1" applyNumberFormat="1" applyFont="1" applyFill="1" applyBorder="1" applyAlignment="1" applyProtection="1">
      <alignment horizontal="center"/>
    </xf>
    <xf numFmtId="164" fontId="7" fillId="2" borderId="56" xfId="0" applyFont="1" applyFill="1" applyBorder="1" applyAlignment="1">
      <alignment horizontal="center"/>
    </xf>
    <xf numFmtId="167" fontId="31" fillId="0" borderId="39" xfId="1" applyNumberFormat="1" applyFont="1" applyFill="1" applyBorder="1" applyAlignment="1" applyProtection="1">
      <alignment horizontal="left"/>
    </xf>
    <xf numFmtId="167" fontId="31" fillId="0" borderId="50" xfId="1" applyNumberFormat="1" applyFont="1" applyFill="1" applyBorder="1" applyAlignment="1">
      <alignment horizontal="right"/>
    </xf>
    <xf numFmtId="167" fontId="31" fillId="0" borderId="26" xfId="1" applyNumberFormat="1" applyFont="1" applyFill="1" applyBorder="1" applyAlignment="1">
      <alignment horizontal="right"/>
    </xf>
    <xf numFmtId="164" fontId="31" fillId="0" borderId="26" xfId="0" applyFont="1" applyFill="1" applyBorder="1" applyAlignment="1">
      <alignment horizontal="right"/>
    </xf>
    <xf numFmtId="167" fontId="7" fillId="13" borderId="7" xfId="1" applyNumberFormat="1" applyFont="1" applyFill="1" applyBorder="1" applyAlignment="1" applyProtection="1">
      <alignment horizontal="center"/>
    </xf>
    <xf numFmtId="167" fontId="7" fillId="13" borderId="9" xfId="1" applyNumberFormat="1" applyFont="1" applyFill="1" applyBorder="1" applyAlignment="1" applyProtection="1">
      <alignment horizontal="center"/>
    </xf>
    <xf numFmtId="164" fontId="2" fillId="2" borderId="0" xfId="0" applyFont="1" applyFill="1" applyBorder="1" applyAlignment="1" applyProtection="1">
      <alignment horizontal="center"/>
    </xf>
    <xf numFmtId="165" fontId="2" fillId="2" borderId="0" xfId="0" applyNumberFormat="1" applyFont="1" applyFill="1" applyBorder="1" applyAlignment="1" applyProtection="1">
      <alignment horizontal="center"/>
    </xf>
    <xf numFmtId="164" fontId="6" fillId="2" borderId="0" xfId="0" applyFont="1" applyFill="1" applyBorder="1" applyAlignment="1" applyProtection="1">
      <alignment horizontal="center"/>
    </xf>
    <xf numFmtId="167" fontId="7" fillId="13" borderId="32" xfId="1" applyNumberFormat="1" applyFont="1" applyFill="1" applyBorder="1" applyAlignment="1" applyProtection="1">
      <alignment horizontal="center"/>
    </xf>
    <xf numFmtId="167" fontId="7" fillId="13" borderId="13" xfId="1" applyNumberFormat="1" applyFont="1" applyFill="1" applyBorder="1" applyAlignment="1" applyProtection="1">
      <alignment horizontal="center"/>
    </xf>
    <xf numFmtId="167" fontId="20" fillId="13" borderId="13" xfId="1" applyNumberFormat="1" applyFont="1" applyFill="1" applyBorder="1" applyAlignment="1" applyProtection="1">
      <alignment horizontal="center"/>
    </xf>
    <xf numFmtId="167" fontId="10" fillId="13" borderId="7" xfId="1" applyNumberFormat="1" applyFont="1" applyFill="1" applyBorder="1" applyAlignment="1" applyProtection="1">
      <alignment horizontal="center"/>
    </xf>
    <xf numFmtId="167" fontId="20" fillId="13" borderId="7" xfId="1" applyNumberFormat="1" applyFont="1" applyFill="1" applyBorder="1" applyAlignment="1" applyProtection="1">
      <alignment horizontal="center"/>
    </xf>
    <xf numFmtId="167" fontId="10" fillId="13" borderId="13" xfId="1" applyNumberFormat="1" applyFont="1" applyFill="1" applyBorder="1" applyAlignment="1" applyProtection="1">
      <alignment horizontal="center"/>
    </xf>
    <xf numFmtId="167" fontId="7" fillId="13" borderId="31" xfId="1" applyNumberFormat="1" applyFont="1" applyFill="1" applyBorder="1" applyAlignment="1" applyProtection="1">
      <alignment horizontal="center"/>
    </xf>
    <xf numFmtId="167" fontId="7" fillId="13" borderId="56" xfId="1" applyNumberFormat="1" applyFont="1" applyFill="1" applyBorder="1" applyAlignment="1" applyProtection="1">
      <alignment horizontal="center"/>
    </xf>
    <xf numFmtId="167" fontId="7" fillId="13" borderId="57" xfId="1" applyNumberFormat="1" applyFont="1" applyFill="1" applyBorder="1" applyAlignment="1" applyProtection="1">
      <alignment horizontal="center"/>
    </xf>
    <xf numFmtId="167" fontId="10" fillId="13" borderId="56" xfId="1" applyNumberFormat="1" applyFont="1" applyFill="1" applyBorder="1" applyAlignment="1" applyProtection="1">
      <alignment horizontal="center"/>
    </xf>
    <xf numFmtId="167" fontId="14" fillId="0" borderId="0" xfId="1" applyNumberFormat="1" applyFont="1" applyFill="1" applyAlignment="1">
      <alignment horizontal="center"/>
    </xf>
    <xf numFmtId="164" fontId="4" fillId="0" borderId="7" xfId="0" applyFont="1" applyFill="1" applyBorder="1" applyAlignment="1" applyProtection="1">
      <alignment vertical="center" wrapText="1"/>
    </xf>
    <xf numFmtId="164" fontId="4" fillId="0" borderId="48" xfId="0" applyFont="1" applyFill="1" applyBorder="1" applyAlignment="1" applyProtection="1">
      <alignment vertical="center" wrapText="1"/>
    </xf>
    <xf numFmtId="15" fontId="7" fillId="2" borderId="13" xfId="0" applyNumberFormat="1" applyFont="1" applyFill="1" applyBorder="1" applyAlignment="1" applyProtection="1"/>
    <xf numFmtId="15" fontId="7" fillId="2" borderId="14" xfId="0" applyNumberFormat="1" applyFont="1" applyFill="1" applyBorder="1" applyAlignment="1" applyProtection="1"/>
    <xf numFmtId="164" fontId="2" fillId="2" borderId="7" xfId="0" applyFont="1" applyFill="1" applyBorder="1" applyAlignment="1" applyProtection="1"/>
    <xf numFmtId="164" fontId="2" fillId="2" borderId="7" xfId="0" applyFont="1" applyFill="1" applyBorder="1" applyAlignment="1">
      <alignment horizontal="center"/>
    </xf>
    <xf numFmtId="164" fontId="2" fillId="2" borderId="48" xfId="0" applyFont="1" applyFill="1" applyBorder="1"/>
    <xf numFmtId="164" fontId="5" fillId="2" borderId="0" xfId="0" applyFont="1" applyFill="1" applyBorder="1" applyAlignment="1" applyProtection="1">
      <alignment vertical="center"/>
    </xf>
    <xf numFmtId="164" fontId="47" fillId="2" borderId="1" xfId="0" applyFont="1" applyFill="1" applyBorder="1" applyAlignment="1">
      <alignment horizontal="center"/>
    </xf>
    <xf numFmtId="164" fontId="31" fillId="0" borderId="1" xfId="0" applyFont="1" applyFill="1" applyBorder="1"/>
    <xf numFmtId="167" fontId="7" fillId="2" borderId="31" xfId="1" applyNumberFormat="1" applyFont="1" applyFill="1" applyBorder="1" applyAlignment="1" applyProtection="1">
      <alignment horizontal="center"/>
    </xf>
    <xf numFmtId="167" fontId="7" fillId="4" borderId="7" xfId="1" applyNumberFormat="1" applyFont="1" applyFill="1" applyBorder="1" applyAlignment="1" applyProtection="1">
      <alignment horizontal="center"/>
    </xf>
    <xf numFmtId="167" fontId="7" fillId="4" borderId="13" xfId="1" applyNumberFormat="1" applyFont="1" applyFill="1" applyBorder="1" applyAlignment="1" applyProtection="1">
      <alignment horizontal="center"/>
    </xf>
    <xf numFmtId="167" fontId="7" fillId="4" borderId="9" xfId="1" applyNumberFormat="1" applyFont="1" applyFill="1" applyBorder="1" applyAlignment="1" applyProtection="1">
      <alignment horizontal="center"/>
    </xf>
    <xf numFmtId="167" fontId="5" fillId="2" borderId="42" xfId="1" applyNumberFormat="1" applyFont="1" applyFill="1" applyBorder="1" applyAlignment="1" applyProtection="1">
      <alignment horizontal="center"/>
    </xf>
    <xf numFmtId="167" fontId="5" fillId="2" borderId="58" xfId="1" applyNumberFormat="1" applyFont="1" applyFill="1" applyBorder="1" applyAlignment="1" applyProtection="1">
      <alignment horizontal="center"/>
    </xf>
    <xf numFmtId="167" fontId="15" fillId="0" borderId="57" xfId="1" applyNumberFormat="1" applyFont="1" applyFill="1" applyBorder="1" applyAlignment="1" applyProtection="1">
      <alignment horizontal="center"/>
    </xf>
    <xf numFmtId="164" fontId="10" fillId="2" borderId="19" xfId="0" applyFont="1" applyFill="1" applyBorder="1" applyAlignment="1">
      <alignment horizontal="center"/>
    </xf>
    <xf numFmtId="166" fontId="19" fillId="2" borderId="33" xfId="1" applyFont="1" applyFill="1" applyBorder="1" applyAlignment="1">
      <alignment vertical="center"/>
    </xf>
    <xf numFmtId="167" fontId="20" fillId="2" borderId="31" xfId="1" applyNumberFormat="1" applyFont="1" applyFill="1" applyBorder="1" applyAlignment="1" applyProtection="1">
      <alignment horizontal="center"/>
    </xf>
    <xf numFmtId="164" fontId="17" fillId="2" borderId="22" xfId="0" applyFont="1" applyFill="1" applyBorder="1" applyAlignment="1">
      <alignment vertical="center"/>
    </xf>
    <xf numFmtId="164" fontId="48" fillId="2" borderId="22" xfId="0" applyFont="1" applyFill="1" applyBorder="1" applyAlignment="1">
      <alignment vertical="center"/>
    </xf>
    <xf numFmtId="164" fontId="49" fillId="2" borderId="32" xfId="0" applyFont="1" applyFill="1" applyBorder="1" applyAlignment="1">
      <alignment vertical="center"/>
    </xf>
    <xf numFmtId="164" fontId="48" fillId="2" borderId="32" xfId="0" applyFont="1" applyFill="1" applyBorder="1" applyAlignment="1">
      <alignment vertical="center"/>
    </xf>
    <xf numFmtId="164" fontId="16" fillId="0" borderId="21" xfId="0" applyFont="1" applyBorder="1" applyAlignment="1">
      <alignment horizontal="center" vertical="center"/>
    </xf>
    <xf numFmtId="164" fontId="16" fillId="7" borderId="1" xfId="0" applyFont="1" applyFill="1" applyBorder="1" applyAlignment="1">
      <alignment vertical="center" wrapText="1"/>
    </xf>
    <xf numFmtId="164" fontId="16" fillId="7" borderId="1" xfId="0" applyFont="1" applyFill="1" applyBorder="1" applyAlignment="1">
      <alignment vertical="center" wrapText="1"/>
    </xf>
    <xf numFmtId="164" fontId="16" fillId="7" borderId="1" xfId="0" applyFont="1" applyFill="1" applyBorder="1" applyAlignment="1">
      <alignment vertical="center" wrapText="1"/>
    </xf>
    <xf numFmtId="164" fontId="16" fillId="0" borderId="21" xfId="0" applyFont="1" applyBorder="1" applyAlignment="1">
      <alignment horizontal="center" vertical="center"/>
    </xf>
    <xf numFmtId="164" fontId="11" fillId="16" borderId="17" xfId="0" applyFont="1" applyFill="1" applyBorder="1" applyAlignment="1">
      <alignment horizontal="center"/>
    </xf>
    <xf numFmtId="16" fontId="13" fillId="16" borderId="7" xfId="0" applyNumberFormat="1" applyFont="1" applyFill="1" applyBorder="1" applyAlignment="1" applyProtection="1">
      <alignment horizontal="center" vertical="center"/>
    </xf>
    <xf numFmtId="164" fontId="11" fillId="16" borderId="26" xfId="0" applyFont="1" applyFill="1" applyBorder="1" applyAlignment="1">
      <alignment horizontal="center"/>
    </xf>
    <xf numFmtId="167" fontId="15" fillId="16" borderId="2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center"/>
    </xf>
    <xf numFmtId="167" fontId="15" fillId="16" borderId="32" xfId="1" applyNumberFormat="1" applyFont="1" applyFill="1" applyBorder="1" applyAlignment="1" applyProtection="1">
      <alignment horizontal="center"/>
    </xf>
    <xf numFmtId="167" fontId="14" fillId="16" borderId="22" xfId="1" applyNumberFormat="1" applyFont="1" applyFill="1" applyBorder="1" applyAlignment="1" applyProtection="1">
      <alignment horizontal="center"/>
    </xf>
    <xf numFmtId="167" fontId="14" fillId="16" borderId="3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left"/>
    </xf>
    <xf numFmtId="167" fontId="32" fillId="17" borderId="7" xfId="1" applyNumberFormat="1" applyFont="1" applyFill="1" applyBorder="1" applyAlignment="1" applyProtection="1">
      <alignment horizontal="center"/>
    </xf>
    <xf numFmtId="167" fontId="32" fillId="17" borderId="9" xfId="1" applyNumberFormat="1" applyFont="1" applyFill="1" applyBorder="1" applyAlignment="1" applyProtection="1">
      <alignment horizontal="center"/>
    </xf>
    <xf numFmtId="167" fontId="7" fillId="17" borderId="9" xfId="1" applyNumberFormat="1" applyFont="1" applyFill="1" applyBorder="1" applyAlignment="1" applyProtection="1">
      <alignment horizontal="center"/>
    </xf>
    <xf numFmtId="167" fontId="14" fillId="16" borderId="34" xfId="1" applyNumberFormat="1" applyFont="1" applyFill="1" applyBorder="1" applyAlignment="1" applyProtection="1">
      <alignment horizontal="center"/>
    </xf>
    <xf numFmtId="167" fontId="14" fillId="16" borderId="22" xfId="1" applyNumberFormat="1" applyFont="1" applyFill="1" applyBorder="1" applyAlignment="1" applyProtection="1">
      <alignment horizontal="left"/>
    </xf>
    <xf numFmtId="167" fontId="5" fillId="17" borderId="44" xfId="1" applyNumberFormat="1" applyFont="1" applyFill="1" applyBorder="1" applyAlignment="1" applyProtection="1">
      <alignment horizontal="center"/>
    </xf>
    <xf numFmtId="167" fontId="31" fillId="16" borderId="39" xfId="1" applyNumberFormat="1" applyFont="1" applyFill="1" applyBorder="1" applyAlignment="1" applyProtection="1">
      <alignment horizontal="left"/>
    </xf>
    <xf numFmtId="167" fontId="31" fillId="16" borderId="26" xfId="1" applyNumberFormat="1" applyFont="1" applyFill="1" applyBorder="1" applyAlignment="1">
      <alignment horizontal="right"/>
    </xf>
    <xf numFmtId="167" fontId="15" fillId="16" borderId="57" xfId="1" applyNumberFormat="1" applyFont="1" applyFill="1" applyBorder="1" applyAlignment="1" applyProtection="1">
      <alignment horizontal="center"/>
    </xf>
    <xf numFmtId="167" fontId="14" fillId="16" borderId="35" xfId="1" applyNumberFormat="1" applyFont="1" applyFill="1" applyBorder="1" applyAlignment="1" applyProtection="1">
      <alignment horizontal="center"/>
    </xf>
    <xf numFmtId="164" fontId="11" fillId="18" borderId="17" xfId="0" applyFont="1" applyFill="1" applyBorder="1" applyAlignment="1">
      <alignment horizontal="center"/>
    </xf>
    <xf numFmtId="16" fontId="13" fillId="18" borderId="7" xfId="0" applyNumberFormat="1" applyFont="1" applyFill="1" applyBorder="1" applyAlignment="1" applyProtection="1">
      <alignment horizontal="center" vertical="center"/>
    </xf>
    <xf numFmtId="164" fontId="11" fillId="18" borderId="26" xfId="0" applyFont="1" applyFill="1" applyBorder="1" applyAlignment="1">
      <alignment horizontal="center"/>
    </xf>
    <xf numFmtId="167" fontId="15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center"/>
    </xf>
    <xf numFmtId="167" fontId="15" fillId="18" borderId="32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left"/>
    </xf>
    <xf numFmtId="167" fontId="14" fillId="18" borderId="32" xfId="1" applyNumberFormat="1" applyFont="1" applyFill="1" applyBorder="1" applyAlignment="1" applyProtection="1">
      <alignment horizontal="center"/>
    </xf>
    <xf numFmtId="167" fontId="32" fillId="19" borderId="7" xfId="1" applyNumberFormat="1" applyFont="1" applyFill="1" applyBorder="1" applyAlignment="1" applyProtection="1">
      <alignment horizontal="center"/>
    </xf>
    <xf numFmtId="167" fontId="32" fillId="19" borderId="9" xfId="1" applyNumberFormat="1" applyFont="1" applyFill="1" applyBorder="1" applyAlignment="1" applyProtection="1">
      <alignment horizontal="center"/>
    </xf>
    <xf numFmtId="167" fontId="7" fillId="19" borderId="9" xfId="1" applyNumberFormat="1" applyFont="1" applyFill="1" applyBorder="1" applyAlignment="1" applyProtection="1">
      <alignment horizontal="center"/>
    </xf>
    <xf numFmtId="167" fontId="14" fillId="18" borderId="34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left"/>
    </xf>
    <xf numFmtId="167" fontId="5" fillId="19" borderId="44" xfId="1" applyNumberFormat="1" applyFont="1" applyFill="1" applyBorder="1" applyAlignment="1" applyProtection="1">
      <alignment horizontal="center"/>
    </xf>
    <xf numFmtId="167" fontId="31" fillId="18" borderId="39" xfId="1" applyNumberFormat="1" applyFont="1" applyFill="1" applyBorder="1" applyAlignment="1" applyProtection="1">
      <alignment horizontal="left"/>
    </xf>
    <xf numFmtId="167" fontId="31" fillId="18" borderId="26" xfId="1" applyNumberFormat="1" applyFont="1" applyFill="1" applyBorder="1" applyAlignment="1">
      <alignment horizontal="right"/>
    </xf>
    <xf numFmtId="167" fontId="50" fillId="20" borderId="22" xfId="1" applyNumberFormat="1" applyFont="1" applyFill="1" applyBorder="1" applyAlignment="1" applyProtection="1">
      <alignment horizontal="center"/>
    </xf>
    <xf numFmtId="167" fontId="50" fillId="20" borderId="32" xfId="1" applyNumberFormat="1" applyFont="1" applyFill="1" applyBorder="1" applyAlignment="1" applyProtection="1">
      <alignment horizontal="center"/>
    </xf>
    <xf numFmtId="167" fontId="51" fillId="16" borderId="22" xfId="1" applyNumberFormat="1" applyFont="1" applyFill="1" applyBorder="1" applyAlignment="1" applyProtection="1">
      <alignment horizontal="center"/>
    </xf>
    <xf numFmtId="167" fontId="51" fillId="4" borderId="22" xfId="1" applyNumberFormat="1" applyFont="1" applyFill="1" applyBorder="1" applyAlignment="1" applyProtection="1">
      <alignment horizontal="center"/>
    </xf>
    <xf numFmtId="167" fontId="51" fillId="4" borderId="32" xfId="1" applyNumberFormat="1" applyFont="1" applyFill="1" applyBorder="1" applyAlignment="1" applyProtection="1">
      <alignment horizontal="center"/>
    </xf>
    <xf numFmtId="167" fontId="51" fillId="16" borderId="32" xfId="1" applyNumberFormat="1" applyFont="1" applyFill="1" applyBorder="1" applyAlignment="1" applyProtection="1">
      <alignment horizontal="center"/>
    </xf>
    <xf numFmtId="167" fontId="52" fillId="4" borderId="7" xfId="1" applyNumberFormat="1" applyFont="1" applyFill="1" applyBorder="1" applyAlignment="1" applyProtection="1">
      <alignment horizontal="center"/>
    </xf>
    <xf numFmtId="167" fontId="52" fillId="4" borderId="13" xfId="1" applyNumberFormat="1" applyFont="1" applyFill="1" applyBorder="1" applyAlignment="1" applyProtection="1">
      <alignment horizontal="center"/>
    </xf>
    <xf numFmtId="167" fontId="52" fillId="4" borderId="9" xfId="1" applyNumberFormat="1" applyFont="1" applyFill="1" applyBorder="1" applyAlignment="1" applyProtection="1">
      <alignment horizontal="center"/>
    </xf>
    <xf numFmtId="167" fontId="52" fillId="13" borderId="7" xfId="1" applyNumberFormat="1" applyFont="1" applyFill="1" applyBorder="1" applyAlignment="1" applyProtection="1">
      <alignment horizontal="center"/>
    </xf>
    <xf numFmtId="167" fontId="52" fillId="13" borderId="9" xfId="1" applyNumberFormat="1" applyFont="1" applyFill="1" applyBorder="1" applyAlignment="1" applyProtection="1">
      <alignment horizontal="center"/>
    </xf>
    <xf numFmtId="167" fontId="53" fillId="13" borderId="13" xfId="1" applyNumberFormat="1" applyFont="1" applyFill="1" applyBorder="1" applyAlignment="1" applyProtection="1">
      <alignment horizontal="center"/>
    </xf>
    <xf numFmtId="167" fontId="54" fillId="13" borderId="7" xfId="1" applyNumberFormat="1" applyFont="1" applyFill="1" applyBorder="1" applyAlignment="1" applyProtection="1">
      <alignment horizontal="center"/>
    </xf>
    <xf numFmtId="167" fontId="53" fillId="13" borderId="7" xfId="1" applyNumberFormat="1" applyFont="1" applyFill="1" applyBorder="1" applyAlignment="1" applyProtection="1">
      <alignment horizontal="center"/>
    </xf>
    <xf numFmtId="167" fontId="54" fillId="13" borderId="13" xfId="1" applyNumberFormat="1" applyFont="1" applyFill="1" applyBorder="1" applyAlignment="1" applyProtection="1">
      <alignment horizontal="center"/>
    </xf>
    <xf numFmtId="167" fontId="52" fillId="13" borderId="13" xfId="1" applyNumberFormat="1" applyFont="1" applyFill="1" applyBorder="1" applyAlignment="1" applyProtection="1">
      <alignment horizontal="center"/>
    </xf>
    <xf numFmtId="167" fontId="52" fillId="13" borderId="32" xfId="1" applyNumberFormat="1" applyFont="1" applyFill="1" applyBorder="1" applyAlignment="1" applyProtection="1">
      <alignment horizontal="center"/>
    </xf>
    <xf numFmtId="167" fontId="52" fillId="13" borderId="56" xfId="1" applyNumberFormat="1" applyFont="1" applyFill="1" applyBorder="1" applyAlignment="1" applyProtection="1">
      <alignment horizontal="center"/>
    </xf>
    <xf numFmtId="167" fontId="52" fillId="13" borderId="57" xfId="1" applyNumberFormat="1" applyFont="1" applyFill="1" applyBorder="1" applyAlignment="1" applyProtection="1">
      <alignment horizontal="center"/>
    </xf>
    <xf numFmtId="167" fontId="54" fillId="13" borderId="56" xfId="1" applyNumberFormat="1" applyFont="1" applyFill="1" applyBorder="1" applyAlignment="1" applyProtection="1">
      <alignment horizontal="center"/>
    </xf>
    <xf numFmtId="167" fontId="52" fillId="13" borderId="31" xfId="1" applyNumberFormat="1" applyFont="1" applyFill="1" applyBorder="1" applyAlignment="1" applyProtection="1">
      <alignment horizontal="center"/>
    </xf>
    <xf numFmtId="164" fontId="16" fillId="0" borderId="21" xfId="0" applyFont="1" applyBorder="1" applyAlignment="1">
      <alignment horizontal="center" vertical="center"/>
    </xf>
    <xf numFmtId="164" fontId="16" fillId="7" borderId="1" xfId="0" applyFont="1" applyFill="1" applyBorder="1" applyAlignment="1">
      <alignment vertical="center" wrapText="1"/>
    </xf>
    <xf numFmtId="164" fontId="11" fillId="4" borderId="17" xfId="0" applyFont="1" applyFill="1" applyBorder="1" applyAlignment="1">
      <alignment horizontal="center"/>
    </xf>
    <xf numFmtId="16" fontId="13" fillId="4" borderId="7" xfId="0" applyNumberFormat="1" applyFont="1" applyFill="1" applyBorder="1" applyAlignment="1" applyProtection="1">
      <alignment horizontal="center" vertical="center"/>
    </xf>
    <xf numFmtId="164" fontId="11" fillId="4" borderId="26" xfId="0" applyFont="1" applyFill="1" applyBorder="1" applyAlignment="1">
      <alignment horizontal="center"/>
    </xf>
    <xf numFmtId="167" fontId="15" fillId="16" borderId="31" xfId="1" applyNumberFormat="1" applyFont="1" applyFill="1" applyBorder="1" applyAlignment="1" applyProtection="1">
      <alignment horizontal="center"/>
    </xf>
    <xf numFmtId="167" fontId="31" fillId="16" borderId="22" xfId="1" applyNumberFormat="1" applyFont="1" applyFill="1" applyBorder="1" applyAlignment="1" applyProtection="1">
      <alignment horizontal="center"/>
    </xf>
    <xf numFmtId="167" fontId="31" fillId="16" borderId="31" xfId="1" applyNumberFormat="1" applyFont="1" applyFill="1" applyBorder="1" applyAlignment="1" applyProtection="1">
      <alignment horizontal="center"/>
    </xf>
    <xf numFmtId="167" fontId="5" fillId="17" borderId="42" xfId="1" applyNumberFormat="1" applyFont="1" applyFill="1" applyBorder="1" applyAlignment="1" applyProtection="1">
      <alignment horizontal="center"/>
    </xf>
    <xf numFmtId="167" fontId="31" fillId="16" borderId="46" xfId="1" applyNumberFormat="1" applyFont="1" applyFill="1" applyBorder="1" applyAlignment="1" applyProtection="1">
      <alignment horizontal="left"/>
    </xf>
    <xf numFmtId="167" fontId="31" fillId="16" borderId="50" xfId="1" applyNumberFormat="1" applyFont="1" applyFill="1" applyBorder="1" applyAlignment="1">
      <alignment horizontal="right"/>
    </xf>
    <xf numFmtId="164" fontId="11" fillId="0" borderId="59" xfId="0" applyFont="1" applyFill="1" applyBorder="1" applyAlignment="1">
      <alignment horizontal="center"/>
    </xf>
    <xf numFmtId="16" fontId="13" fillId="0" borderId="60" xfId="0" applyNumberFormat="1" applyFont="1" applyFill="1" applyBorder="1" applyAlignment="1" applyProtection="1">
      <alignment horizontal="center" vertical="center"/>
    </xf>
    <xf numFmtId="164" fontId="11" fillId="0" borderId="61" xfId="0" applyFont="1" applyFill="1" applyBorder="1" applyAlignment="1">
      <alignment horizontal="center"/>
    </xf>
    <xf numFmtId="167" fontId="15" fillId="4" borderId="60" xfId="1" applyNumberFormat="1" applyFont="1" applyFill="1" applyBorder="1" applyAlignment="1" applyProtection="1">
      <alignment horizontal="center"/>
    </xf>
    <xf numFmtId="167" fontId="14" fillId="0" borderId="62" xfId="1" applyNumberFormat="1" applyFont="1" applyFill="1" applyBorder="1" applyAlignment="1" applyProtection="1">
      <alignment horizontal="center"/>
    </xf>
    <xf numFmtId="167" fontId="15" fillId="4" borderId="63" xfId="1" applyNumberFormat="1" applyFont="1" applyFill="1" applyBorder="1" applyAlignment="1" applyProtection="1">
      <alignment horizontal="center"/>
    </xf>
    <xf numFmtId="167" fontId="14" fillId="0" borderId="63" xfId="1" applyNumberFormat="1" applyFont="1" applyFill="1" applyBorder="1" applyAlignment="1" applyProtection="1">
      <alignment horizontal="center"/>
    </xf>
    <xf numFmtId="167" fontId="14" fillId="0" borderId="60" xfId="1" applyNumberFormat="1" applyFont="1" applyFill="1" applyBorder="1" applyAlignment="1" applyProtection="1">
      <alignment horizontal="center"/>
    </xf>
    <xf numFmtId="167" fontId="15" fillId="0" borderId="60" xfId="1" applyNumberFormat="1" applyFont="1" applyFill="1" applyBorder="1" applyAlignment="1" applyProtection="1">
      <alignment horizontal="center"/>
    </xf>
    <xf numFmtId="167" fontId="15" fillId="0" borderId="63" xfId="1" applyNumberFormat="1" applyFont="1" applyFill="1" applyBorder="1" applyAlignment="1" applyProtection="1">
      <alignment horizontal="center"/>
    </xf>
    <xf numFmtId="167" fontId="14" fillId="0" borderId="62" xfId="1" applyNumberFormat="1" applyFont="1" applyFill="1" applyBorder="1" applyAlignment="1" applyProtection="1">
      <alignment horizontal="left"/>
    </xf>
    <xf numFmtId="167" fontId="14" fillId="0" borderId="64" xfId="1" applyNumberFormat="1" applyFont="1" applyFill="1" applyBorder="1" applyAlignment="1" applyProtection="1">
      <alignment horizontal="center"/>
    </xf>
    <xf numFmtId="167" fontId="32" fillId="2" borderId="65" xfId="1" applyNumberFormat="1" applyFont="1" applyFill="1" applyBorder="1" applyAlignment="1" applyProtection="1">
      <alignment horizontal="center"/>
    </xf>
    <xf numFmtId="167" fontId="32" fillId="2" borderId="63" xfId="1" applyNumberFormat="1" applyFont="1" applyFill="1" applyBorder="1" applyAlignment="1" applyProtection="1">
      <alignment horizontal="center"/>
    </xf>
    <xf numFmtId="167" fontId="32" fillId="2" borderId="60" xfId="1" applyNumberFormat="1" applyFont="1" applyFill="1" applyBorder="1" applyAlignment="1" applyProtection="1">
      <alignment horizontal="center"/>
    </xf>
    <xf numFmtId="167" fontId="7" fillId="2" borderId="63" xfId="1" applyNumberFormat="1" applyFont="1" applyFill="1" applyBorder="1" applyAlignment="1" applyProtection="1">
      <alignment horizontal="center"/>
    </xf>
    <xf numFmtId="167" fontId="31" fillId="0" borderId="60" xfId="1" applyNumberFormat="1" applyFont="1" applyFill="1" applyBorder="1" applyAlignment="1" applyProtection="1">
      <alignment horizontal="left"/>
    </xf>
    <xf numFmtId="167" fontId="31" fillId="0" borderId="62" xfId="1" applyNumberFormat="1" applyFont="1" applyFill="1" applyBorder="1" applyAlignment="1" applyProtection="1">
      <alignment horizontal="left"/>
    </xf>
    <xf numFmtId="167" fontId="31" fillId="0" borderId="63" xfId="1" applyNumberFormat="1" applyFont="1" applyFill="1" applyBorder="1" applyAlignment="1" applyProtection="1">
      <alignment horizontal="left"/>
    </xf>
    <xf numFmtId="167" fontId="7" fillId="2" borderId="60" xfId="1" applyNumberFormat="1" applyFont="1" applyFill="1" applyBorder="1" applyAlignment="1" applyProtection="1">
      <alignment horizontal="center"/>
    </xf>
    <xf numFmtId="167" fontId="14" fillId="0" borderId="65" xfId="1" applyNumberFormat="1" applyFont="1" applyFill="1" applyBorder="1" applyAlignment="1" applyProtection="1">
      <alignment horizontal="center"/>
    </xf>
    <xf numFmtId="167" fontId="14" fillId="0" borderId="60" xfId="1" applyNumberFormat="1" applyFont="1" applyFill="1" applyBorder="1" applyAlignment="1" applyProtection="1">
      <alignment horizontal="left"/>
    </xf>
    <xf numFmtId="167" fontId="5" fillId="2" borderId="66" xfId="1" applyNumberFormat="1" applyFont="1" applyFill="1" applyBorder="1" applyAlignment="1" applyProtection="1">
      <alignment horizontal="center"/>
    </xf>
    <xf numFmtId="167" fontId="31" fillId="0" borderId="67" xfId="1" applyNumberFormat="1" applyFont="1" applyFill="1" applyBorder="1" applyAlignment="1" applyProtection="1">
      <alignment horizontal="left"/>
    </xf>
    <xf numFmtId="164" fontId="31" fillId="0" borderId="61" xfId="0" applyFont="1" applyFill="1" applyBorder="1" applyAlignment="1">
      <alignment horizontal="right"/>
    </xf>
    <xf numFmtId="164" fontId="16" fillId="0" borderId="21" xfId="0" applyFont="1" applyBorder="1" applyAlignment="1">
      <alignment horizontal="center" vertical="center"/>
    </xf>
    <xf numFmtId="164" fontId="16" fillId="7" borderId="1" xfId="0" applyFont="1" applyFill="1" applyBorder="1" applyAlignment="1">
      <alignment vertical="center" wrapText="1"/>
    </xf>
    <xf numFmtId="167" fontId="31" fillId="16" borderId="22" xfId="1" applyNumberFormat="1" applyFont="1" applyFill="1" applyBorder="1" applyAlignment="1" applyProtection="1">
      <alignment horizontal="left"/>
    </xf>
    <xf numFmtId="167" fontId="31" fillId="18" borderId="22" xfId="1" applyNumberFormat="1" applyFont="1" applyFill="1" applyBorder="1" applyAlignment="1" applyProtection="1">
      <alignment horizontal="left"/>
    </xf>
    <xf numFmtId="164" fontId="16" fillId="0" borderId="21" xfId="0" applyFont="1" applyBorder="1" applyAlignment="1">
      <alignment horizontal="center" vertical="center"/>
    </xf>
    <xf numFmtId="167" fontId="14" fillId="4" borderId="7" xfId="1" applyNumberFormat="1" applyFont="1" applyFill="1" applyBorder="1" applyAlignment="1" applyProtection="1">
      <alignment horizontal="center"/>
    </xf>
    <xf numFmtId="167" fontId="14" fillId="4" borderId="13" xfId="1" applyNumberFormat="1" applyFont="1" applyFill="1" applyBorder="1" applyAlignment="1" applyProtection="1">
      <alignment horizontal="center"/>
    </xf>
    <xf numFmtId="167" fontId="14" fillId="4" borderId="9" xfId="1" applyNumberFormat="1" applyFont="1" applyFill="1" applyBorder="1" applyAlignment="1" applyProtection="1">
      <alignment horizontal="center"/>
    </xf>
    <xf numFmtId="167" fontId="14" fillId="13" borderId="7" xfId="1" applyNumberFormat="1" applyFont="1" applyFill="1" applyBorder="1" applyAlignment="1" applyProtection="1">
      <alignment horizontal="center"/>
    </xf>
    <xf numFmtId="167" fontId="14" fillId="13" borderId="9" xfId="1" applyNumberFormat="1" applyFont="1" applyFill="1" applyBorder="1" applyAlignment="1" applyProtection="1">
      <alignment horizontal="center"/>
    </xf>
    <xf numFmtId="167" fontId="13" fillId="13" borderId="13" xfId="1" applyNumberFormat="1" applyFont="1" applyFill="1" applyBorder="1" applyAlignment="1" applyProtection="1">
      <alignment horizontal="center"/>
    </xf>
    <xf numFmtId="167" fontId="11" fillId="13" borderId="7" xfId="1" applyNumberFormat="1" applyFont="1" applyFill="1" applyBorder="1" applyAlignment="1" applyProtection="1">
      <alignment horizontal="center"/>
    </xf>
    <xf numFmtId="167" fontId="13" fillId="13" borderId="7" xfId="1" applyNumberFormat="1" applyFont="1" applyFill="1" applyBorder="1" applyAlignment="1" applyProtection="1">
      <alignment horizontal="center"/>
    </xf>
    <xf numFmtId="167" fontId="11" fillId="13" borderId="13" xfId="1" applyNumberFormat="1" applyFont="1" applyFill="1" applyBorder="1" applyAlignment="1" applyProtection="1">
      <alignment horizontal="center"/>
    </xf>
    <xf numFmtId="167" fontId="14" fillId="13" borderId="13" xfId="1" applyNumberFormat="1" applyFont="1" applyFill="1" applyBorder="1" applyAlignment="1" applyProtection="1">
      <alignment horizontal="center"/>
    </xf>
    <xf numFmtId="167" fontId="14" fillId="13" borderId="32" xfId="1" applyNumberFormat="1" applyFont="1" applyFill="1" applyBorder="1" applyAlignment="1" applyProtection="1">
      <alignment horizontal="center"/>
    </xf>
    <xf numFmtId="167" fontId="14" fillId="13" borderId="56" xfId="1" applyNumberFormat="1" applyFont="1" applyFill="1" applyBorder="1" applyAlignment="1" applyProtection="1">
      <alignment horizontal="center"/>
    </xf>
    <xf numFmtId="167" fontId="14" fillId="13" borderId="57" xfId="1" applyNumberFormat="1" applyFont="1" applyFill="1" applyBorder="1" applyAlignment="1" applyProtection="1">
      <alignment horizontal="center"/>
    </xf>
    <xf numFmtId="167" fontId="11" fillId="13" borderId="56" xfId="1" applyNumberFormat="1" applyFont="1" applyFill="1" applyBorder="1" applyAlignment="1" applyProtection="1">
      <alignment horizontal="center"/>
    </xf>
    <xf numFmtId="167" fontId="14" fillId="13" borderId="31" xfId="1" applyNumberFormat="1" applyFont="1" applyFill="1" applyBorder="1" applyAlignment="1" applyProtection="1">
      <alignment horizontal="center"/>
    </xf>
    <xf numFmtId="164" fontId="2" fillId="2" borderId="52" xfId="0" applyFont="1" applyFill="1" applyBorder="1"/>
    <xf numFmtId="9" fontId="14" fillId="0" borderId="68" xfId="0" applyNumberFormat="1" applyFont="1" applyFill="1" applyBorder="1" applyAlignment="1">
      <alignment horizontal="center"/>
    </xf>
    <xf numFmtId="167" fontId="14" fillId="0" borderId="0" xfId="1" applyNumberFormat="1" applyFont="1" applyFill="1" applyBorder="1" applyAlignment="1">
      <alignment horizontal="center"/>
    </xf>
    <xf numFmtId="167" fontId="15" fillId="4" borderId="22" xfId="1" applyNumberFormat="1" applyFont="1" applyFill="1" applyBorder="1" applyAlignment="1" applyProtection="1">
      <alignment horizontal="center"/>
    </xf>
    <xf numFmtId="167" fontId="14" fillId="0" borderId="31" xfId="1" applyNumberFormat="1" applyFont="1" applyFill="1" applyBorder="1" applyAlignment="1" applyProtection="1">
      <alignment horizontal="left"/>
    </xf>
    <xf numFmtId="167" fontId="14" fillId="0" borderId="31" xfId="1" applyNumberFormat="1" applyFont="1" applyFill="1" applyBorder="1" applyAlignment="1" applyProtection="1">
      <alignment horizontal="center"/>
    </xf>
    <xf numFmtId="167" fontId="7" fillId="2" borderId="9" xfId="1" applyNumberFormat="1" applyFont="1" applyFill="1" applyBorder="1" applyAlignment="1" applyProtection="1">
      <alignment horizontal="center"/>
    </xf>
    <xf numFmtId="167" fontId="15" fillId="4" borderId="32" xfId="1" applyNumberFormat="1" applyFont="1" applyFill="1" applyBorder="1" applyAlignment="1" applyProtection="1">
      <alignment horizontal="center"/>
    </xf>
    <xf numFmtId="167" fontId="14" fillId="0" borderId="32" xfId="1" applyNumberFormat="1" applyFont="1" applyFill="1" applyBorder="1" applyAlignment="1" applyProtection="1">
      <alignment horizontal="center"/>
    </xf>
    <xf numFmtId="167" fontId="14" fillId="0" borderId="22" xfId="1" applyNumberFormat="1" applyFont="1" applyFill="1" applyBorder="1" applyAlignment="1" applyProtection="1">
      <alignment horizontal="left"/>
    </xf>
    <xf numFmtId="167" fontId="14" fillId="0" borderId="22" xfId="1" applyNumberFormat="1" applyFont="1" applyFill="1" applyBorder="1" applyAlignment="1" applyProtection="1">
      <alignment horizontal="center"/>
    </xf>
    <xf numFmtId="167" fontId="15" fillId="0" borderId="22" xfId="1" applyNumberFormat="1" applyFont="1" applyFill="1" applyBorder="1" applyAlignment="1" applyProtection="1">
      <alignment horizontal="center"/>
    </xf>
    <xf numFmtId="167" fontId="15" fillId="0" borderId="32" xfId="1" applyNumberFormat="1" applyFont="1" applyFill="1" applyBorder="1" applyAlignment="1" applyProtection="1">
      <alignment horizontal="center"/>
    </xf>
    <xf numFmtId="167" fontId="14" fillId="0" borderId="32" xfId="1" applyNumberFormat="1" applyFont="1" applyFill="1" applyBorder="1" applyAlignment="1" applyProtection="1">
      <alignment horizontal="left"/>
    </xf>
    <xf numFmtId="167" fontId="32" fillId="2" borderId="9" xfId="1" applyNumberFormat="1" applyFont="1" applyFill="1" applyBorder="1" applyAlignment="1" applyProtection="1">
      <alignment horizontal="center"/>
    </xf>
    <xf numFmtId="167" fontId="32" fillId="2" borderId="7" xfId="1" applyNumberFormat="1" applyFont="1" applyFill="1" applyBorder="1" applyAlignment="1" applyProtection="1">
      <alignment horizontal="center"/>
    </xf>
    <xf numFmtId="167" fontId="15" fillId="0" borderId="57" xfId="1" applyNumberFormat="1" applyFont="1" applyFill="1" applyBorder="1" applyAlignment="1" applyProtection="1">
      <alignment horizontal="center"/>
    </xf>
    <xf numFmtId="167" fontId="14" fillId="4" borderId="31" xfId="1" applyNumberFormat="1" applyFont="1" applyFill="1" applyBorder="1" applyAlignment="1" applyProtection="1">
      <alignment horizontal="center"/>
    </xf>
    <xf numFmtId="167" fontId="14" fillId="4" borderId="22" xfId="1" applyNumberFormat="1" applyFont="1" applyFill="1" applyBorder="1" applyAlignment="1" applyProtection="1">
      <alignment horizontal="center"/>
    </xf>
    <xf numFmtId="167" fontId="15" fillId="0" borderId="32" xfId="1" applyNumberFormat="1" applyFont="1" applyFill="1" applyBorder="1" applyAlignment="1" applyProtection="1">
      <alignment horizontal="left"/>
    </xf>
    <xf numFmtId="167" fontId="15" fillId="16" borderId="2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center"/>
    </xf>
    <xf numFmtId="167" fontId="15" fillId="16" borderId="32" xfId="1" applyNumberFormat="1" applyFont="1" applyFill="1" applyBorder="1" applyAlignment="1" applyProtection="1">
      <alignment horizontal="center"/>
    </xf>
    <xf numFmtId="167" fontId="14" fillId="16" borderId="22" xfId="1" applyNumberFormat="1" applyFont="1" applyFill="1" applyBorder="1" applyAlignment="1" applyProtection="1">
      <alignment horizontal="center"/>
    </xf>
    <xf numFmtId="167" fontId="14" fillId="16" borderId="3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left"/>
    </xf>
    <xf numFmtId="167" fontId="32" fillId="17" borderId="7" xfId="1" applyNumberFormat="1" applyFont="1" applyFill="1" applyBorder="1" applyAlignment="1" applyProtection="1">
      <alignment horizontal="center"/>
    </xf>
    <xf numFmtId="167" fontId="32" fillId="17" borderId="9" xfId="1" applyNumberFormat="1" applyFont="1" applyFill="1" applyBorder="1" applyAlignment="1" applyProtection="1">
      <alignment horizontal="center"/>
    </xf>
    <xf numFmtId="167" fontId="7" fillId="17" borderId="9" xfId="1" applyNumberFormat="1" applyFont="1" applyFill="1" applyBorder="1" applyAlignment="1" applyProtection="1">
      <alignment horizontal="center"/>
    </xf>
    <xf numFmtId="167" fontId="15" fillId="16" borderId="57" xfId="1" applyNumberFormat="1" applyFont="1" applyFill="1" applyBorder="1" applyAlignment="1" applyProtection="1">
      <alignment horizontal="center"/>
    </xf>
    <xf numFmtId="167" fontId="14" fillId="16" borderId="35" xfId="1" applyNumberFormat="1" applyFont="1" applyFill="1" applyBorder="1" applyAlignment="1" applyProtection="1">
      <alignment horizontal="center"/>
    </xf>
    <xf numFmtId="167" fontId="15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center"/>
    </xf>
    <xf numFmtId="167" fontId="15" fillId="18" borderId="32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left"/>
    </xf>
    <xf numFmtId="167" fontId="14" fillId="18" borderId="32" xfId="1" applyNumberFormat="1" applyFont="1" applyFill="1" applyBorder="1" applyAlignment="1" applyProtection="1">
      <alignment horizontal="center"/>
    </xf>
    <xf numFmtId="167" fontId="32" fillId="19" borderId="7" xfId="1" applyNumberFormat="1" applyFont="1" applyFill="1" applyBorder="1" applyAlignment="1" applyProtection="1">
      <alignment horizontal="center"/>
    </xf>
    <xf numFmtId="167" fontId="32" fillId="19" borderId="9" xfId="1" applyNumberFormat="1" applyFont="1" applyFill="1" applyBorder="1" applyAlignment="1" applyProtection="1">
      <alignment horizontal="center"/>
    </xf>
    <xf numFmtId="167" fontId="7" fillId="19" borderId="9" xfId="1" applyNumberFormat="1" applyFont="1" applyFill="1" applyBorder="1" applyAlignment="1" applyProtection="1">
      <alignment horizontal="center"/>
    </xf>
    <xf numFmtId="167" fontId="50" fillId="20" borderId="22" xfId="1" applyNumberFormat="1" applyFont="1" applyFill="1" applyBorder="1" applyAlignment="1" applyProtection="1">
      <alignment horizontal="center"/>
    </xf>
    <xf numFmtId="167" fontId="50" fillId="20" borderId="32" xfId="1" applyNumberFormat="1" applyFont="1" applyFill="1" applyBorder="1" applyAlignment="1" applyProtection="1">
      <alignment horizontal="center"/>
    </xf>
    <xf numFmtId="167" fontId="15" fillId="16" borderId="31" xfId="1" applyNumberFormat="1" applyFont="1" applyFill="1" applyBorder="1" applyAlignment="1" applyProtection="1">
      <alignment horizontal="center"/>
    </xf>
    <xf numFmtId="167" fontId="50" fillId="21" borderId="7" xfId="1" applyNumberFormat="1" applyFont="1" applyFill="1" applyBorder="1" applyAlignment="1" applyProtection="1">
      <alignment horizontal="center"/>
    </xf>
    <xf numFmtId="167" fontId="15" fillId="13" borderId="7" xfId="1" applyNumberFormat="1" applyFont="1" applyFill="1" applyBorder="1" applyAlignment="1" applyProtection="1">
      <alignment horizontal="center"/>
    </xf>
    <xf numFmtId="16" fontId="13" fillId="16" borderId="22" xfId="0" applyNumberFormat="1" applyFont="1" applyFill="1" applyBorder="1" applyAlignment="1" applyProtection="1">
      <alignment horizontal="center" vertical="center"/>
    </xf>
    <xf numFmtId="167" fontId="32" fillId="17" borderId="22" xfId="1" applyNumberFormat="1" applyFont="1" applyFill="1" applyBorder="1" applyAlignment="1" applyProtection="1">
      <alignment horizontal="center"/>
    </xf>
    <xf numFmtId="167" fontId="32" fillId="17" borderId="32" xfId="1" applyNumberFormat="1" applyFont="1" applyFill="1" applyBorder="1" applyAlignment="1" applyProtection="1">
      <alignment horizontal="center"/>
    </xf>
    <xf numFmtId="167" fontId="7" fillId="17" borderId="32" xfId="1" applyNumberFormat="1" applyFont="1" applyFill="1" applyBorder="1" applyAlignment="1" applyProtection="1">
      <alignment horizontal="center"/>
    </xf>
    <xf numFmtId="164" fontId="11" fillId="22" borderId="26" xfId="0" applyFont="1" applyFill="1" applyBorder="1" applyAlignment="1">
      <alignment horizontal="center"/>
    </xf>
    <xf numFmtId="167" fontId="52" fillId="4" borderId="31" xfId="1" applyNumberFormat="1" applyFont="1" applyFill="1" applyBorder="1" applyAlignment="1" applyProtection="1">
      <alignment horizontal="center"/>
    </xf>
    <xf numFmtId="167" fontId="15" fillId="18" borderId="31" xfId="1" applyNumberFormat="1" applyFont="1" applyFill="1" applyBorder="1" applyAlignment="1" applyProtection="1">
      <alignment horizontal="center"/>
    </xf>
    <xf numFmtId="167" fontId="31" fillId="18" borderId="31" xfId="1" applyNumberFormat="1" applyFont="1" applyFill="1" applyBorder="1" applyAlignment="1" applyProtection="1">
      <alignment horizontal="center"/>
    </xf>
    <xf numFmtId="167" fontId="5" fillId="19" borderId="42" xfId="1" applyNumberFormat="1" applyFont="1" applyFill="1" applyBorder="1" applyAlignment="1" applyProtection="1">
      <alignment horizontal="center"/>
    </xf>
    <xf numFmtId="167" fontId="31" fillId="18" borderId="46" xfId="1" applyNumberFormat="1" applyFont="1" applyFill="1" applyBorder="1" applyAlignment="1" applyProtection="1">
      <alignment horizontal="left"/>
    </xf>
    <xf numFmtId="167" fontId="31" fillId="18" borderId="50" xfId="1" applyNumberFormat="1" applyFont="1" applyFill="1" applyBorder="1" applyAlignment="1">
      <alignment horizontal="right"/>
    </xf>
    <xf numFmtId="164" fontId="16" fillId="0" borderId="21" xfId="0" applyFont="1" applyBorder="1" applyAlignment="1">
      <alignment horizontal="center" vertical="center"/>
    </xf>
    <xf numFmtId="164" fontId="10" fillId="2" borderId="69" xfId="0" applyFont="1" applyFill="1" applyBorder="1" applyAlignment="1">
      <alignment horizontal="center"/>
    </xf>
    <xf numFmtId="166" fontId="14" fillId="0" borderId="1" xfId="0" applyNumberFormat="1" applyFont="1" applyFill="1" applyBorder="1" applyAlignment="1">
      <alignment horizontal="center"/>
    </xf>
    <xf numFmtId="166" fontId="14" fillId="0" borderId="70" xfId="0" applyNumberFormat="1" applyFont="1" applyFill="1" applyBorder="1" applyAlignment="1">
      <alignment horizontal="center"/>
    </xf>
    <xf numFmtId="164" fontId="10" fillId="2" borderId="69" xfId="0" applyFont="1" applyFill="1" applyBorder="1" applyAlignment="1">
      <alignment horizontal="center" wrapText="1"/>
    </xf>
    <xf numFmtId="0" fontId="14" fillId="0" borderId="1" xfId="0" applyNumberFormat="1" applyFont="1" applyFill="1" applyBorder="1" applyAlignment="1">
      <alignment horizontal="center"/>
    </xf>
    <xf numFmtId="0" fontId="14" fillId="0" borderId="70" xfId="0" applyNumberFormat="1" applyFont="1" applyFill="1" applyBorder="1" applyAlignment="1">
      <alignment horizontal="center"/>
    </xf>
    <xf numFmtId="164" fontId="10" fillId="2" borderId="71" xfId="0" applyFont="1" applyFill="1" applyBorder="1" applyAlignment="1">
      <alignment horizontal="center"/>
    </xf>
    <xf numFmtId="43" fontId="14" fillId="0" borderId="72" xfId="0" applyNumberFormat="1" applyFont="1" applyFill="1" applyBorder="1" applyAlignment="1">
      <alignment horizontal="center"/>
    </xf>
    <xf numFmtId="43" fontId="14" fillId="0" borderId="73" xfId="0" applyNumberFormat="1" applyFont="1" applyFill="1" applyBorder="1" applyAlignment="1">
      <alignment horizontal="center"/>
    </xf>
    <xf numFmtId="167" fontId="50" fillId="21" borderId="9" xfId="1" applyNumberFormat="1" applyFont="1" applyFill="1" applyBorder="1" applyAlignment="1" applyProtection="1">
      <alignment horizontal="center"/>
    </xf>
    <xf numFmtId="167" fontId="52" fillId="0" borderId="22" xfId="1" applyNumberFormat="1" applyFont="1" applyFill="1" applyBorder="1" applyAlignment="1" applyProtection="1">
      <alignment horizontal="center"/>
    </xf>
    <xf numFmtId="167" fontId="52" fillId="0" borderId="31" xfId="1" applyNumberFormat="1" applyFont="1" applyFill="1" applyBorder="1" applyAlignment="1" applyProtection="1">
      <alignment horizontal="left"/>
    </xf>
    <xf numFmtId="167" fontId="52" fillId="0" borderId="31" xfId="1" applyNumberFormat="1" applyFont="1" applyFill="1" applyBorder="1" applyAlignment="1" applyProtection="1">
      <alignment horizontal="center"/>
    </xf>
    <xf numFmtId="167" fontId="52" fillId="0" borderId="32" xfId="1" applyNumberFormat="1" applyFont="1" applyFill="1" applyBorder="1" applyAlignment="1" applyProtection="1">
      <alignment horizontal="center"/>
    </xf>
    <xf numFmtId="167" fontId="31" fillId="18" borderId="32" xfId="1" applyNumberFormat="1" applyFont="1" applyFill="1" applyBorder="1" applyAlignment="1" applyProtection="1">
      <alignment horizontal="center"/>
    </xf>
    <xf numFmtId="167" fontId="31" fillId="16" borderId="32" xfId="1" applyNumberFormat="1" applyFont="1" applyFill="1" applyBorder="1" applyAlignment="1" applyProtection="1">
      <alignment horizontal="center"/>
    </xf>
    <xf numFmtId="167" fontId="58" fillId="0" borderId="32" xfId="1" applyNumberFormat="1" applyFont="1" applyFill="1" applyBorder="1" applyAlignment="1" applyProtection="1">
      <alignment horizontal="center"/>
    </xf>
    <xf numFmtId="167" fontId="5" fillId="0" borderId="42" xfId="1" applyNumberFormat="1" applyFont="1" applyFill="1" applyBorder="1" applyAlignment="1" applyProtection="1">
      <alignment horizontal="center"/>
    </xf>
    <xf numFmtId="167" fontId="5" fillId="0" borderId="44" xfId="1" applyNumberFormat="1" applyFont="1" applyFill="1" applyBorder="1" applyAlignment="1" applyProtection="1">
      <alignment horizontal="center"/>
    </xf>
    <xf numFmtId="167" fontId="51" fillId="0" borderId="22" xfId="1" applyNumberFormat="1" applyFont="1" applyFill="1" applyBorder="1" applyAlignment="1" applyProtection="1">
      <alignment horizontal="center"/>
    </xf>
    <xf numFmtId="167" fontId="51" fillId="0" borderId="32" xfId="1" applyNumberFormat="1" applyFont="1" applyFill="1" applyBorder="1" applyAlignment="1" applyProtection="1">
      <alignment horizontal="center"/>
    </xf>
    <xf numFmtId="167" fontId="52" fillId="4" borderId="31" xfId="1" applyNumberFormat="1" applyFont="1" applyFill="1" applyBorder="1" applyAlignment="1" applyProtection="1">
      <alignment horizontal="left"/>
    </xf>
    <xf numFmtId="167" fontId="52" fillId="4" borderId="22" xfId="1" applyNumberFormat="1" applyFont="1" applyFill="1" applyBorder="1" applyAlignment="1" applyProtection="1">
      <alignment horizontal="left"/>
    </xf>
    <xf numFmtId="167" fontId="51" fillId="4" borderId="32" xfId="1" applyNumberFormat="1" applyFont="1" applyFill="1" applyBorder="1" applyAlignment="1" applyProtection="1">
      <alignment horizontal="left"/>
    </xf>
    <xf numFmtId="164" fontId="54" fillId="4" borderId="26" xfId="0" applyFont="1" applyFill="1" applyBorder="1" applyAlignment="1">
      <alignment horizontal="center"/>
    </xf>
    <xf numFmtId="164" fontId="54" fillId="22" borderId="26" xfId="0" applyFont="1" applyFill="1" applyBorder="1" applyAlignment="1">
      <alignment horizontal="center"/>
    </xf>
    <xf numFmtId="164" fontId="54" fillId="0" borderId="26" xfId="0" applyFont="1" applyFill="1" applyBorder="1" applyAlignment="1">
      <alignment horizontal="center"/>
    </xf>
    <xf numFmtId="164" fontId="16" fillId="0" borderId="21" xfId="0" applyFont="1" applyBorder="1" applyAlignment="1">
      <alignment horizontal="center" vertical="center"/>
    </xf>
    <xf numFmtId="164" fontId="16" fillId="7" borderId="1" xfId="0" applyFont="1" applyFill="1" applyBorder="1" applyAlignment="1">
      <alignment vertical="center" wrapText="1"/>
    </xf>
    <xf numFmtId="164" fontId="10" fillId="2" borderId="31" xfId="0" applyFont="1" applyFill="1" applyBorder="1" applyAlignment="1" applyProtection="1">
      <alignment horizontal="center" vertical="center"/>
    </xf>
    <xf numFmtId="164" fontId="11" fillId="4" borderId="59" xfId="0" applyFont="1" applyFill="1" applyBorder="1" applyAlignment="1">
      <alignment horizontal="center"/>
    </xf>
    <xf numFmtId="16" fontId="13" fillId="4" borderId="60" xfId="0" applyNumberFormat="1" applyFont="1" applyFill="1" applyBorder="1" applyAlignment="1" applyProtection="1">
      <alignment horizontal="center" vertical="center"/>
    </xf>
    <xf numFmtId="164" fontId="11" fillId="4" borderId="61" xfId="0" applyFont="1" applyFill="1" applyBorder="1" applyAlignment="1">
      <alignment horizontal="center"/>
    </xf>
    <xf numFmtId="164" fontId="11" fillId="22" borderId="17" xfId="0" applyFont="1" applyFill="1" applyBorder="1" applyAlignment="1">
      <alignment horizontal="center"/>
    </xf>
    <xf numFmtId="16" fontId="13" fillId="22" borderId="7" xfId="0" applyNumberFormat="1" applyFont="1" applyFill="1" applyBorder="1" applyAlignment="1" applyProtection="1">
      <alignment horizontal="center" vertical="center"/>
    </xf>
    <xf numFmtId="167" fontId="15" fillId="16" borderId="32" xfId="1" applyNumberFormat="1" applyFont="1" applyFill="1" applyBorder="1" applyAlignment="1" applyProtection="1">
      <alignment horizontal="left"/>
    </xf>
    <xf numFmtId="167" fontId="14" fillId="16" borderId="32" xfId="1" applyNumberFormat="1" applyFont="1" applyFill="1" applyBorder="1" applyAlignment="1" applyProtection="1">
      <alignment horizontal="left"/>
    </xf>
    <xf numFmtId="167" fontId="14" fillId="18" borderId="35" xfId="1" applyNumberFormat="1" applyFont="1" applyFill="1" applyBorder="1" applyAlignment="1" applyProtection="1">
      <alignment horizontal="center"/>
    </xf>
    <xf numFmtId="167" fontId="31" fillId="18" borderId="22" xfId="1" applyNumberFormat="1" applyFont="1" applyFill="1" applyBorder="1" applyAlignment="1" applyProtection="1">
      <alignment horizontal="center"/>
    </xf>
    <xf numFmtId="167" fontId="15" fillId="18" borderId="57" xfId="1" applyNumberFormat="1" applyFont="1" applyFill="1" applyBorder="1" applyAlignment="1" applyProtection="1">
      <alignment horizontal="center"/>
    </xf>
    <xf numFmtId="167" fontId="31" fillId="0" borderId="32" xfId="1" applyNumberFormat="1" applyFont="1" applyFill="1" applyBorder="1" applyAlignment="1" applyProtection="1">
      <alignment horizontal="center"/>
    </xf>
    <xf numFmtId="167" fontId="60" fillId="20" borderId="22" xfId="1" applyNumberFormat="1" applyFont="1" applyFill="1" applyBorder="1" applyAlignment="1" applyProtection="1">
      <alignment horizontal="center"/>
    </xf>
    <xf numFmtId="164" fontId="10" fillId="2" borderId="39" xfId="0" applyFont="1" applyFill="1" applyBorder="1" applyAlignment="1">
      <alignment horizontal="center"/>
    </xf>
    <xf numFmtId="164" fontId="10" fillId="2" borderId="26" xfId="0" applyFont="1" applyFill="1" applyBorder="1" applyAlignment="1">
      <alignment horizontal="center"/>
    </xf>
    <xf numFmtId="167" fontId="14" fillId="22" borderId="0" xfId="1" applyNumberFormat="1" applyFont="1" applyFill="1" applyAlignment="1">
      <alignment horizontal="center"/>
    </xf>
    <xf numFmtId="167" fontId="14" fillId="0" borderId="9" xfId="1" applyNumberFormat="1" applyFont="1" applyFill="1" applyBorder="1" applyAlignment="1" applyProtection="1">
      <alignment horizontal="center"/>
    </xf>
    <xf numFmtId="167" fontId="14" fillId="0" borderId="7" xfId="1" applyNumberFormat="1" applyFont="1" applyFill="1" applyBorder="1" applyAlignment="1" applyProtection="1">
      <alignment horizontal="center"/>
    </xf>
    <xf numFmtId="167" fontId="13" fillId="0" borderId="13" xfId="1" applyNumberFormat="1" applyFont="1" applyFill="1" applyBorder="1" applyAlignment="1" applyProtection="1">
      <alignment horizontal="center"/>
    </xf>
    <xf numFmtId="167" fontId="11" fillId="0" borderId="7" xfId="1" applyNumberFormat="1" applyFont="1" applyFill="1" applyBorder="1" applyAlignment="1" applyProtection="1">
      <alignment horizontal="center"/>
    </xf>
    <xf numFmtId="167" fontId="13" fillId="0" borderId="7" xfId="1" applyNumberFormat="1" applyFont="1" applyFill="1" applyBorder="1" applyAlignment="1" applyProtection="1">
      <alignment horizontal="center"/>
    </xf>
    <xf numFmtId="167" fontId="14" fillId="0" borderId="13" xfId="1" applyNumberFormat="1" applyFont="1" applyFill="1" applyBorder="1" applyAlignment="1" applyProtection="1">
      <alignment horizontal="center"/>
    </xf>
    <xf numFmtId="167" fontId="14" fillId="22" borderId="9" xfId="1" applyNumberFormat="1" applyFont="1" applyFill="1" applyBorder="1" applyAlignment="1" applyProtection="1">
      <alignment horizontal="center"/>
    </xf>
    <xf numFmtId="167" fontId="7" fillId="23" borderId="9" xfId="1" applyNumberFormat="1" applyFont="1" applyFill="1" applyBorder="1" applyAlignment="1" applyProtection="1">
      <alignment horizontal="center"/>
    </xf>
    <xf numFmtId="167" fontId="7" fillId="23" borderId="32" xfId="1" applyNumberFormat="1" applyFont="1" applyFill="1" applyBorder="1" applyAlignment="1" applyProtection="1">
      <alignment horizontal="center"/>
    </xf>
    <xf numFmtId="167" fontId="7" fillId="23" borderId="7" xfId="1" applyNumberFormat="1" applyFont="1" applyFill="1" applyBorder="1" applyAlignment="1" applyProtection="1">
      <alignment horizontal="center"/>
    </xf>
    <xf numFmtId="164" fontId="16" fillId="11" borderId="1" xfId="0" applyFont="1" applyFill="1" applyBorder="1" applyAlignment="1">
      <alignment vertical="center" wrapText="1"/>
    </xf>
    <xf numFmtId="164" fontId="16" fillId="27" borderId="1" xfId="0" applyFont="1" applyFill="1" applyBorder="1" applyAlignment="1">
      <alignment vertical="center" wrapText="1"/>
    </xf>
    <xf numFmtId="167" fontId="15" fillId="15" borderId="32" xfId="1" applyNumberFormat="1" applyFont="1" applyFill="1" applyBorder="1" applyAlignment="1" applyProtection="1">
      <alignment horizontal="center"/>
    </xf>
    <xf numFmtId="164" fontId="11" fillId="0" borderId="17" xfId="0" applyFont="1" applyFill="1" applyBorder="1" applyAlignment="1">
      <alignment horizontal="center"/>
    </xf>
    <xf numFmtId="16" fontId="13" fillId="0" borderId="7" xfId="0" applyNumberFormat="1" applyFont="1" applyFill="1" applyBorder="1" applyAlignment="1" applyProtection="1">
      <alignment horizontal="center" vertical="center"/>
    </xf>
    <xf numFmtId="164" fontId="11" fillId="0" borderId="26" xfId="0" applyFont="1" applyFill="1" applyBorder="1" applyAlignment="1">
      <alignment horizontal="center"/>
    </xf>
    <xf numFmtId="167" fontId="15" fillId="4" borderId="22" xfId="1" applyNumberFormat="1" applyFont="1" applyFill="1" applyBorder="1" applyAlignment="1" applyProtection="1">
      <alignment horizontal="center"/>
    </xf>
    <xf numFmtId="167" fontId="14" fillId="0" borderId="31" xfId="1" applyNumberFormat="1" applyFont="1" applyFill="1" applyBorder="1" applyAlignment="1" applyProtection="1">
      <alignment horizontal="left"/>
    </xf>
    <xf numFmtId="167" fontId="14" fillId="0" borderId="31" xfId="1" applyNumberFormat="1" applyFont="1" applyFill="1" applyBorder="1" applyAlignment="1" applyProtection="1">
      <alignment horizontal="center"/>
    </xf>
    <xf numFmtId="167" fontId="7" fillId="2" borderId="9" xfId="1" applyNumberFormat="1" applyFont="1" applyFill="1" applyBorder="1" applyAlignment="1" applyProtection="1">
      <alignment horizontal="center"/>
    </xf>
    <xf numFmtId="167" fontId="15" fillId="4" borderId="32" xfId="1" applyNumberFormat="1" applyFont="1" applyFill="1" applyBorder="1" applyAlignment="1" applyProtection="1">
      <alignment horizontal="center"/>
    </xf>
    <xf numFmtId="167" fontId="14" fillId="0" borderId="32" xfId="1" applyNumberFormat="1" applyFont="1" applyFill="1" applyBorder="1" applyAlignment="1" applyProtection="1">
      <alignment horizontal="center"/>
    </xf>
    <xf numFmtId="167" fontId="14" fillId="0" borderId="22" xfId="1" applyNumberFormat="1" applyFont="1" applyFill="1" applyBorder="1" applyAlignment="1" applyProtection="1">
      <alignment horizontal="center"/>
    </xf>
    <xf numFmtId="167" fontId="15" fillId="0" borderId="22" xfId="1" applyNumberFormat="1" applyFont="1" applyFill="1" applyBorder="1" applyAlignment="1" applyProtection="1">
      <alignment horizontal="center"/>
    </xf>
    <xf numFmtId="167" fontId="15" fillId="0" borderId="32" xfId="1" applyNumberFormat="1" applyFont="1" applyFill="1" applyBorder="1" applyAlignment="1" applyProtection="1">
      <alignment horizontal="center"/>
    </xf>
    <xf numFmtId="167" fontId="32" fillId="2" borderId="9" xfId="1" applyNumberFormat="1" applyFont="1" applyFill="1" applyBorder="1" applyAlignment="1" applyProtection="1">
      <alignment horizontal="center"/>
    </xf>
    <xf numFmtId="167" fontId="32" fillId="2" borderId="7" xfId="1" applyNumberFormat="1" applyFont="1" applyFill="1" applyBorder="1" applyAlignment="1" applyProtection="1">
      <alignment horizontal="center"/>
    </xf>
    <xf numFmtId="167" fontId="15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center"/>
    </xf>
    <xf numFmtId="167" fontId="15" fillId="18" borderId="32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left"/>
    </xf>
    <xf numFmtId="167" fontId="14" fillId="18" borderId="32" xfId="1" applyNumberFormat="1" applyFont="1" applyFill="1" applyBorder="1" applyAlignment="1" applyProtection="1">
      <alignment horizontal="center"/>
    </xf>
    <xf numFmtId="167" fontId="32" fillId="19" borderId="7" xfId="1" applyNumberFormat="1" applyFont="1" applyFill="1" applyBorder="1" applyAlignment="1" applyProtection="1">
      <alignment horizontal="center"/>
    </xf>
    <xf numFmtId="167" fontId="32" fillId="19" borderId="9" xfId="1" applyNumberFormat="1" applyFont="1" applyFill="1" applyBorder="1" applyAlignment="1" applyProtection="1">
      <alignment horizontal="center"/>
    </xf>
    <xf numFmtId="167" fontId="7" fillId="19" borderId="9" xfId="1" applyNumberFormat="1" applyFont="1" applyFill="1" applyBorder="1" applyAlignment="1" applyProtection="1">
      <alignment horizontal="center"/>
    </xf>
    <xf numFmtId="167" fontId="50" fillId="20" borderId="22" xfId="1" applyNumberFormat="1" applyFont="1" applyFill="1" applyBorder="1" applyAlignment="1" applyProtection="1">
      <alignment horizontal="center"/>
    </xf>
    <xf numFmtId="167" fontId="50" fillId="20" borderId="32" xfId="1" applyNumberFormat="1" applyFont="1" applyFill="1" applyBorder="1" applyAlignment="1" applyProtection="1">
      <alignment horizontal="center"/>
    </xf>
    <xf numFmtId="164" fontId="11" fillId="22" borderId="26" xfId="0" applyFont="1" applyFill="1" applyBorder="1" applyAlignment="1">
      <alignment horizontal="center"/>
    </xf>
    <xf numFmtId="16" fontId="13" fillId="4" borderId="22" xfId="0" applyNumberFormat="1" applyFont="1" applyFill="1" applyBorder="1" applyAlignment="1" applyProtection="1">
      <alignment horizontal="center" vertical="center"/>
    </xf>
    <xf numFmtId="167" fontId="32" fillId="2" borderId="34" xfId="1" applyNumberFormat="1" applyFont="1" applyFill="1" applyBorder="1" applyAlignment="1" applyProtection="1">
      <alignment horizontal="center"/>
    </xf>
    <xf numFmtId="167" fontId="32" fillId="2" borderId="32" xfId="1" applyNumberFormat="1" applyFont="1" applyFill="1" applyBorder="1" applyAlignment="1" applyProtection="1">
      <alignment horizontal="center"/>
    </xf>
    <xf numFmtId="167" fontId="32" fillId="2" borderId="22" xfId="1" applyNumberFormat="1" applyFont="1" applyFill="1" applyBorder="1" applyAlignment="1" applyProtection="1">
      <alignment horizontal="center"/>
    </xf>
    <xf numFmtId="167" fontId="7" fillId="2" borderId="22" xfId="1" applyNumberFormat="1" applyFont="1" applyFill="1" applyBorder="1" applyAlignment="1" applyProtection="1">
      <alignment horizontal="center"/>
    </xf>
    <xf numFmtId="167" fontId="62" fillId="20" borderId="22" xfId="1" applyNumberFormat="1" applyFont="1" applyFill="1" applyBorder="1" applyAlignment="1" applyProtection="1">
      <alignment horizontal="center"/>
    </xf>
    <xf numFmtId="167" fontId="51" fillId="18" borderId="22" xfId="1" applyNumberFormat="1" applyFont="1" applyFill="1" applyBorder="1" applyAlignment="1" applyProtection="1">
      <alignment horizontal="center"/>
    </xf>
    <xf numFmtId="167" fontId="50" fillId="30" borderId="22" xfId="1" applyNumberFormat="1" applyFont="1" applyFill="1" applyBorder="1" applyAlignment="1" applyProtection="1">
      <alignment horizontal="center"/>
    </xf>
    <xf numFmtId="167" fontId="50" fillId="30" borderId="32" xfId="1" applyNumberFormat="1" applyFont="1" applyFill="1" applyBorder="1" applyAlignment="1" applyProtection="1">
      <alignment horizontal="center"/>
    </xf>
    <xf numFmtId="167" fontId="15" fillId="15" borderId="22" xfId="1" applyNumberFormat="1" applyFont="1" applyFill="1" applyBorder="1" applyAlignment="1" applyProtection="1">
      <alignment horizontal="center"/>
    </xf>
    <xf numFmtId="167" fontId="70" fillId="2" borderId="42" xfId="1" applyNumberFormat="1" applyFont="1" applyFill="1" applyBorder="1" applyAlignment="1" applyProtection="1">
      <alignment horizontal="center"/>
    </xf>
    <xf numFmtId="164" fontId="66" fillId="2" borderId="0" xfId="0" applyFont="1" applyFill="1" applyBorder="1" applyAlignment="1">
      <alignment horizontal="center" vertical="center"/>
    </xf>
    <xf numFmtId="164" fontId="72" fillId="2" borderId="0" xfId="0" applyFont="1" applyFill="1" applyBorder="1" applyAlignment="1" applyProtection="1">
      <alignment horizontal="center"/>
    </xf>
    <xf numFmtId="164" fontId="73" fillId="2" borderId="0" xfId="0" applyFont="1" applyFill="1" applyBorder="1" applyAlignment="1" applyProtection="1">
      <alignment horizontal="center"/>
    </xf>
    <xf numFmtId="164" fontId="74" fillId="2" borderId="0" xfId="0" applyFont="1" applyFill="1" applyBorder="1"/>
    <xf numFmtId="164" fontId="74" fillId="0" borderId="0" xfId="0" applyFont="1" applyFill="1" applyBorder="1"/>
    <xf numFmtId="164" fontId="75" fillId="2" borderId="0" xfId="0" applyFont="1" applyFill="1" applyBorder="1" applyAlignment="1">
      <alignment horizontal="center"/>
    </xf>
    <xf numFmtId="171" fontId="5" fillId="2" borderId="0" xfId="0" applyNumberFormat="1" applyFont="1" applyFill="1" applyBorder="1" applyAlignment="1">
      <alignment horizontal="center"/>
    </xf>
    <xf numFmtId="171" fontId="5" fillId="2" borderId="75" xfId="0" applyNumberFormat="1" applyFont="1" applyFill="1" applyBorder="1" applyAlignment="1">
      <alignment horizontal="center"/>
    </xf>
    <xf numFmtId="173" fontId="5" fillId="2" borderId="76" xfId="0" applyNumberFormat="1" applyFont="1" applyFill="1" applyBorder="1" applyAlignment="1">
      <alignment horizontal="center"/>
    </xf>
    <xf numFmtId="171" fontId="5" fillId="2" borderId="77" xfId="0" applyNumberFormat="1" applyFont="1" applyFill="1" applyBorder="1" applyAlignment="1">
      <alignment horizontal="center"/>
    </xf>
    <xf numFmtId="172" fontId="5" fillId="2" borderId="78" xfId="0" applyNumberFormat="1" applyFont="1" applyFill="1" applyBorder="1" applyAlignment="1">
      <alignment horizontal="center"/>
    </xf>
    <xf numFmtId="172" fontId="5" fillId="2" borderId="0" xfId="0" applyNumberFormat="1" applyFont="1" applyFill="1" applyBorder="1" applyAlignment="1">
      <alignment horizontal="center"/>
    </xf>
    <xf numFmtId="164" fontId="5" fillId="2" borderId="74" xfId="0" applyFont="1" applyFill="1" applyBorder="1"/>
    <xf numFmtId="167" fontId="5" fillId="2" borderId="79" xfId="1" applyNumberFormat="1" applyFont="1" applyFill="1" applyBorder="1"/>
    <xf numFmtId="167" fontId="5" fillId="2" borderId="80" xfId="1" applyNumberFormat="1" applyFont="1" applyFill="1" applyBorder="1"/>
    <xf numFmtId="167" fontId="5" fillId="2" borderId="81" xfId="1" applyNumberFormat="1" applyFont="1" applyFill="1" applyBorder="1"/>
    <xf numFmtId="167" fontId="5" fillId="2" borderId="82" xfId="1" applyNumberFormat="1" applyFont="1" applyFill="1" applyBorder="1"/>
    <xf numFmtId="164" fontId="5" fillId="2" borderId="75" xfId="0" applyFont="1" applyFill="1" applyBorder="1" applyAlignment="1">
      <alignment horizontal="center"/>
    </xf>
    <xf numFmtId="164" fontId="5" fillId="2" borderId="76" xfId="0" applyFont="1" applyFill="1" applyBorder="1" applyAlignment="1">
      <alignment horizontal="center"/>
    </xf>
    <xf numFmtId="164" fontId="72" fillId="2" borderId="0" xfId="0" applyFont="1" applyFill="1" applyBorder="1" applyAlignment="1">
      <alignment horizontal="center"/>
    </xf>
    <xf numFmtId="164" fontId="66" fillId="0" borderId="17" xfId="0" applyFont="1" applyFill="1" applyBorder="1" applyAlignment="1" applyProtection="1">
      <alignment horizontal="center"/>
    </xf>
    <xf numFmtId="164" fontId="66" fillId="0" borderId="22" xfId="0" applyFont="1" applyFill="1" applyBorder="1" applyAlignment="1" applyProtection="1">
      <alignment horizontal="center"/>
    </xf>
    <xf numFmtId="164" fontId="66" fillId="0" borderId="26" xfId="0" applyFont="1" applyFill="1" applyBorder="1" applyAlignment="1" applyProtection="1">
      <alignment horizontal="center"/>
    </xf>
    <xf numFmtId="164" fontId="66" fillId="0" borderId="22" xfId="0" applyFont="1" applyFill="1" applyBorder="1" applyAlignment="1" applyProtection="1">
      <alignment horizontal="center" vertical="center"/>
    </xf>
    <xf numFmtId="164" fontId="66" fillId="0" borderId="31" xfId="0" applyFont="1" applyFill="1" applyBorder="1" applyAlignment="1" applyProtection="1">
      <alignment horizontal="center" vertical="center"/>
    </xf>
    <xf numFmtId="164" fontId="66" fillId="2" borderId="22" xfId="0" applyFont="1" applyFill="1" applyBorder="1" applyAlignment="1" applyProtection="1">
      <alignment horizontal="center" vertical="center"/>
    </xf>
    <xf numFmtId="164" fontId="66" fillId="2" borderId="31" xfId="0" applyFont="1" applyFill="1" applyBorder="1" applyAlignment="1" applyProtection="1">
      <alignment horizontal="center" vertical="center"/>
    </xf>
    <xf numFmtId="164" fontId="67" fillId="2" borderId="22" xfId="0" applyFont="1" applyFill="1" applyBorder="1" applyAlignment="1">
      <alignment horizontal="center" vertical="center"/>
    </xf>
    <xf numFmtId="164" fontId="68" fillId="2" borderId="32" xfId="0" applyFont="1" applyFill="1" applyBorder="1" applyAlignment="1">
      <alignment horizontal="center" vertical="center"/>
    </xf>
    <xf numFmtId="164" fontId="69" fillId="2" borderId="31" xfId="0" applyFont="1" applyFill="1" applyBorder="1" applyAlignment="1">
      <alignment horizontal="center" vertical="center"/>
    </xf>
    <xf numFmtId="164" fontId="67" fillId="2" borderId="31" xfId="0" applyFont="1" applyFill="1" applyBorder="1" applyAlignment="1">
      <alignment horizontal="center" vertical="center"/>
    </xf>
    <xf numFmtId="164" fontId="68" fillId="2" borderId="22" xfId="0" applyFont="1" applyFill="1" applyBorder="1" applyAlignment="1">
      <alignment horizontal="center" vertical="center"/>
    </xf>
    <xf numFmtId="164" fontId="68" fillId="2" borderId="31" xfId="0" applyFont="1" applyFill="1" applyBorder="1" applyAlignment="1">
      <alignment horizontal="center" vertical="center"/>
    </xf>
    <xf numFmtId="164" fontId="67" fillId="2" borderId="32" xfId="0" applyFont="1" applyFill="1" applyBorder="1" applyAlignment="1">
      <alignment horizontal="center" vertical="center"/>
    </xf>
    <xf numFmtId="164" fontId="66" fillId="2" borderId="32" xfId="0" applyFont="1" applyFill="1" applyBorder="1" applyAlignment="1" applyProtection="1">
      <alignment horizontal="center" vertical="center"/>
    </xf>
    <xf numFmtId="164" fontId="69" fillId="2" borderId="22" xfId="0" applyFont="1" applyFill="1" applyBorder="1" applyAlignment="1">
      <alignment horizontal="center" vertical="center"/>
    </xf>
    <xf numFmtId="164" fontId="66" fillId="0" borderId="32" xfId="0" applyFont="1" applyFill="1" applyBorder="1" applyAlignment="1" applyProtection="1">
      <alignment horizontal="center" vertical="center"/>
    </xf>
    <xf numFmtId="164" fontId="70" fillId="2" borderId="32" xfId="0" applyFont="1" applyFill="1" applyBorder="1" applyAlignment="1" applyProtection="1">
      <alignment horizontal="center" vertical="center"/>
    </xf>
    <xf numFmtId="164" fontId="70" fillId="2" borderId="22" xfId="0" applyFont="1" applyFill="1" applyBorder="1" applyAlignment="1" applyProtection="1">
      <alignment horizontal="center" vertical="center"/>
    </xf>
    <xf numFmtId="164" fontId="68" fillId="2" borderId="34" xfId="0" applyFont="1" applyFill="1" applyBorder="1" applyAlignment="1">
      <alignment horizontal="center" vertical="center"/>
    </xf>
    <xf numFmtId="164" fontId="66" fillId="2" borderId="46" xfId="0" applyFont="1" applyFill="1" applyBorder="1" applyAlignment="1">
      <alignment horizontal="center" vertical="center"/>
    </xf>
    <xf numFmtId="164" fontId="66" fillId="2" borderId="48" xfId="0" applyFont="1" applyFill="1" applyBorder="1" applyAlignment="1">
      <alignment horizontal="center" vertical="center"/>
    </xf>
    <xf numFmtId="164" fontId="66" fillId="2" borderId="50" xfId="0" applyFont="1" applyFill="1" applyBorder="1" applyAlignment="1">
      <alignment horizontal="center" vertical="center"/>
    </xf>
    <xf numFmtId="164" fontId="71" fillId="2" borderId="5" xfId="0" applyFont="1" applyFill="1" applyBorder="1" applyAlignment="1">
      <alignment horizontal="center"/>
    </xf>
    <xf numFmtId="164" fontId="70" fillId="2" borderId="0" xfId="0" applyFont="1" applyFill="1" applyBorder="1" applyAlignment="1">
      <alignment horizontal="center"/>
    </xf>
    <xf numFmtId="164" fontId="76" fillId="2" borderId="0" xfId="0" applyFont="1" applyFill="1" applyBorder="1" applyAlignment="1">
      <alignment horizontal="center" vertical="center" wrapText="1"/>
    </xf>
    <xf numFmtId="164" fontId="76" fillId="2" borderId="74" xfId="0" applyFont="1" applyFill="1" applyBorder="1"/>
    <xf numFmtId="164" fontId="76" fillId="2" borderId="76" xfId="0" applyFont="1" applyFill="1" applyBorder="1"/>
    <xf numFmtId="164" fontId="76" fillId="2" borderId="75" xfId="0" applyFont="1" applyFill="1" applyBorder="1"/>
    <xf numFmtId="164" fontId="77" fillId="2" borderId="74" xfId="0" applyFont="1" applyFill="1" applyBorder="1"/>
    <xf numFmtId="167" fontId="7" fillId="22" borderId="9" xfId="1" applyNumberFormat="1" applyFont="1" applyFill="1" applyBorder="1" applyAlignment="1" applyProtection="1">
      <alignment horizontal="center"/>
    </xf>
    <xf numFmtId="167" fontId="60" fillId="20" borderId="32" xfId="1" applyNumberFormat="1" applyFont="1" applyFill="1" applyBorder="1" applyAlignment="1" applyProtection="1">
      <alignment horizontal="center"/>
    </xf>
    <xf numFmtId="16" fontId="13" fillId="0" borderId="22" xfId="0" applyNumberFormat="1" applyFont="1" applyFill="1" applyBorder="1" applyAlignment="1" applyProtection="1">
      <alignment horizontal="center" vertical="center"/>
    </xf>
    <xf numFmtId="167" fontId="50" fillId="31" borderId="32" xfId="1" applyNumberFormat="1" applyFont="1" applyFill="1" applyBorder="1" applyAlignment="1" applyProtection="1">
      <alignment horizontal="center"/>
    </xf>
    <xf numFmtId="167" fontId="50" fillId="31" borderId="22" xfId="1" applyNumberFormat="1" applyFont="1" applyFill="1" applyBorder="1" applyAlignment="1" applyProtection="1">
      <alignment horizontal="center"/>
    </xf>
    <xf numFmtId="164" fontId="54" fillId="0" borderId="17" xfId="0" applyFont="1" applyFill="1" applyBorder="1" applyAlignment="1">
      <alignment horizontal="center"/>
    </xf>
    <xf numFmtId="16" fontId="53" fillId="0" borderId="7" xfId="0" applyNumberFormat="1" applyFont="1" applyFill="1" applyBorder="1" applyAlignment="1" applyProtection="1">
      <alignment horizontal="center" vertical="center"/>
    </xf>
    <xf numFmtId="167" fontId="52" fillId="4" borderId="32" xfId="1" applyNumberFormat="1" applyFont="1" applyFill="1" applyBorder="1" applyAlignment="1" applyProtection="1">
      <alignment horizontal="center"/>
    </xf>
    <xf numFmtId="167" fontId="52" fillId="4" borderId="22" xfId="1" applyNumberFormat="1" applyFont="1" applyFill="1" applyBorder="1" applyAlignment="1" applyProtection="1">
      <alignment horizontal="center"/>
    </xf>
    <xf numFmtId="167" fontId="32" fillId="17" borderId="37" xfId="1" applyNumberFormat="1" applyFont="1" applyFill="1" applyBorder="1" applyAlignment="1" applyProtection="1">
      <alignment horizontal="center"/>
    </xf>
    <xf numFmtId="167" fontId="31" fillId="16" borderId="31" xfId="1" applyNumberFormat="1" applyFont="1" applyFill="1" applyBorder="1" applyAlignment="1" applyProtection="1">
      <alignment horizontal="left"/>
    </xf>
    <xf numFmtId="167" fontId="31" fillId="16" borderId="32" xfId="1" applyNumberFormat="1" applyFont="1" applyFill="1" applyBorder="1" applyAlignment="1" applyProtection="1">
      <alignment horizontal="left"/>
    </xf>
    <xf numFmtId="167" fontId="7" fillId="17" borderId="7" xfId="1" applyNumberFormat="1" applyFont="1" applyFill="1" applyBorder="1" applyAlignment="1" applyProtection="1">
      <alignment horizontal="center"/>
    </xf>
    <xf numFmtId="167" fontId="5" fillId="17" borderId="58" xfId="1" applyNumberFormat="1" applyFont="1" applyFill="1" applyBorder="1" applyAlignment="1" applyProtection="1">
      <alignment horizontal="center"/>
    </xf>
    <xf numFmtId="164" fontId="31" fillId="16" borderId="26" xfId="0" applyFont="1" applyFill="1" applyBorder="1" applyAlignment="1">
      <alignment horizontal="right"/>
    </xf>
    <xf numFmtId="167" fontId="36" fillId="0" borderId="22" xfId="1" applyNumberFormat="1" applyFont="1" applyFill="1" applyBorder="1" applyAlignment="1" applyProtection="1">
      <alignment horizontal="center"/>
    </xf>
    <xf numFmtId="167" fontId="14" fillId="32" borderId="0" xfId="1" applyNumberFormat="1" applyFont="1" applyFill="1" applyAlignment="1">
      <alignment horizontal="center"/>
    </xf>
    <xf numFmtId="167" fontId="52" fillId="16" borderId="31" xfId="1" applyNumberFormat="1" applyFont="1" applyFill="1" applyBorder="1" applyAlignment="1" applyProtection="1">
      <alignment horizontal="left"/>
    </xf>
    <xf numFmtId="167" fontId="7" fillId="22" borderId="7" xfId="1" applyNumberFormat="1" applyFont="1" applyFill="1" applyBorder="1" applyAlignment="1" applyProtection="1">
      <alignment horizontal="center"/>
    </xf>
    <xf numFmtId="167" fontId="14" fillId="0" borderId="31" xfId="1" applyNumberFormat="1" applyFont="1" applyFill="1" applyBorder="1" applyAlignment="1" applyProtection="1">
      <alignment horizontal="center"/>
    </xf>
    <xf numFmtId="167" fontId="15" fillId="0" borderId="22" xfId="1" applyNumberFormat="1" applyFont="1" applyFill="1" applyBorder="1" applyAlignment="1" applyProtection="1">
      <alignment horizontal="center"/>
    </xf>
    <xf numFmtId="164" fontId="11" fillId="16" borderId="17" xfId="0" applyFont="1" applyFill="1" applyBorder="1" applyAlignment="1">
      <alignment horizontal="center"/>
    </xf>
    <xf numFmtId="16" fontId="13" fillId="16" borderId="7" xfId="0" applyNumberFormat="1" applyFont="1" applyFill="1" applyBorder="1" applyAlignment="1" applyProtection="1">
      <alignment horizontal="center" vertical="center"/>
    </xf>
    <xf numFmtId="164" fontId="11" fillId="16" borderId="26" xfId="0" applyFont="1" applyFill="1" applyBorder="1" applyAlignment="1">
      <alignment horizontal="center"/>
    </xf>
    <xf numFmtId="167" fontId="15" fillId="16" borderId="2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center"/>
    </xf>
    <xf numFmtId="167" fontId="15" fillId="16" borderId="32" xfId="1" applyNumberFormat="1" applyFont="1" applyFill="1" applyBorder="1" applyAlignment="1" applyProtection="1">
      <alignment horizontal="center"/>
    </xf>
    <xf numFmtId="167" fontId="14" fillId="16" borderId="22" xfId="1" applyNumberFormat="1" applyFont="1" applyFill="1" applyBorder="1" applyAlignment="1" applyProtection="1">
      <alignment horizontal="center"/>
    </xf>
    <xf numFmtId="167" fontId="14" fillId="16" borderId="32" xfId="1" applyNumberFormat="1" applyFont="1" applyFill="1" applyBorder="1" applyAlignment="1" applyProtection="1">
      <alignment horizontal="center"/>
    </xf>
    <xf numFmtId="167" fontId="14" fillId="16" borderId="31" xfId="1" applyNumberFormat="1" applyFont="1" applyFill="1" applyBorder="1" applyAlignment="1" applyProtection="1">
      <alignment horizontal="left"/>
    </xf>
    <xf numFmtId="167" fontId="32" fillId="17" borderId="7" xfId="1" applyNumberFormat="1" applyFont="1" applyFill="1" applyBorder="1" applyAlignment="1" applyProtection="1">
      <alignment horizontal="center"/>
    </xf>
    <xf numFmtId="167" fontId="32" fillId="17" borderId="9" xfId="1" applyNumberFormat="1" applyFont="1" applyFill="1" applyBorder="1" applyAlignment="1" applyProtection="1">
      <alignment horizontal="center"/>
    </xf>
    <xf numFmtId="167" fontId="7" fillId="17" borderId="9" xfId="1" applyNumberFormat="1" applyFont="1" applyFill="1" applyBorder="1" applyAlignment="1" applyProtection="1">
      <alignment horizontal="center"/>
    </xf>
    <xf numFmtId="167" fontId="14" fillId="16" borderId="34" xfId="1" applyNumberFormat="1" applyFont="1" applyFill="1" applyBorder="1" applyAlignment="1" applyProtection="1">
      <alignment horizontal="center"/>
    </xf>
    <xf numFmtId="167" fontId="14" fillId="16" borderId="22" xfId="1" applyNumberFormat="1" applyFont="1" applyFill="1" applyBorder="1" applyAlignment="1" applyProtection="1">
      <alignment horizontal="left"/>
    </xf>
    <xf numFmtId="167" fontId="5" fillId="17" borderId="44" xfId="1" applyNumberFormat="1" applyFont="1" applyFill="1" applyBorder="1" applyAlignment="1" applyProtection="1">
      <alignment horizontal="center"/>
    </xf>
    <xf numFmtId="167" fontId="31" fillId="16" borderId="39" xfId="1" applyNumberFormat="1" applyFont="1" applyFill="1" applyBorder="1" applyAlignment="1" applyProtection="1">
      <alignment horizontal="left"/>
    </xf>
    <xf numFmtId="167" fontId="31" fillId="16" borderId="26" xfId="1" applyNumberFormat="1" applyFont="1" applyFill="1" applyBorder="1" applyAlignment="1">
      <alignment horizontal="right"/>
    </xf>
    <xf numFmtId="164" fontId="11" fillId="18" borderId="17" xfId="0" applyFont="1" applyFill="1" applyBorder="1" applyAlignment="1">
      <alignment horizontal="center"/>
    </xf>
    <xf numFmtId="16" fontId="13" fillId="18" borderId="7" xfId="0" applyNumberFormat="1" applyFont="1" applyFill="1" applyBorder="1" applyAlignment="1" applyProtection="1">
      <alignment horizontal="center" vertical="center"/>
    </xf>
    <xf numFmtId="164" fontId="11" fillId="18" borderId="26" xfId="0" applyFont="1" applyFill="1" applyBorder="1" applyAlignment="1">
      <alignment horizontal="center"/>
    </xf>
    <xf numFmtId="167" fontId="15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center"/>
    </xf>
    <xf numFmtId="167" fontId="15" fillId="18" borderId="32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center"/>
    </xf>
    <xf numFmtId="167" fontId="14" fillId="18" borderId="31" xfId="1" applyNumberFormat="1" applyFont="1" applyFill="1" applyBorder="1" applyAlignment="1" applyProtection="1">
      <alignment horizontal="left"/>
    </xf>
    <xf numFmtId="167" fontId="14" fillId="18" borderId="32" xfId="1" applyNumberFormat="1" applyFont="1" applyFill="1" applyBorder="1" applyAlignment="1" applyProtection="1">
      <alignment horizontal="center"/>
    </xf>
    <xf numFmtId="167" fontId="32" fillId="19" borderId="7" xfId="1" applyNumberFormat="1" applyFont="1" applyFill="1" applyBorder="1" applyAlignment="1" applyProtection="1">
      <alignment horizontal="center"/>
    </xf>
    <xf numFmtId="167" fontId="32" fillId="19" borderId="9" xfId="1" applyNumberFormat="1" applyFont="1" applyFill="1" applyBorder="1" applyAlignment="1" applyProtection="1">
      <alignment horizontal="center"/>
    </xf>
    <xf numFmtId="167" fontId="7" fillId="19" borderId="9" xfId="1" applyNumberFormat="1" applyFont="1" applyFill="1" applyBorder="1" applyAlignment="1" applyProtection="1">
      <alignment horizontal="center"/>
    </xf>
    <xf numFmtId="167" fontId="14" fillId="18" borderId="34" xfId="1" applyNumberFormat="1" applyFont="1" applyFill="1" applyBorder="1" applyAlignment="1" applyProtection="1">
      <alignment horizontal="center"/>
    </xf>
    <xf numFmtId="167" fontId="14" fillId="18" borderId="22" xfId="1" applyNumberFormat="1" applyFont="1" applyFill="1" applyBorder="1" applyAlignment="1" applyProtection="1">
      <alignment horizontal="left"/>
    </xf>
    <xf numFmtId="167" fontId="5" fillId="19" borderId="44" xfId="1" applyNumberFormat="1" applyFont="1" applyFill="1" applyBorder="1" applyAlignment="1" applyProtection="1">
      <alignment horizontal="center"/>
    </xf>
    <xf numFmtId="167" fontId="31" fillId="18" borderId="39" xfId="1" applyNumberFormat="1" applyFont="1" applyFill="1" applyBorder="1" applyAlignment="1" applyProtection="1">
      <alignment horizontal="left"/>
    </xf>
    <xf numFmtId="167" fontId="31" fillId="18" borderId="26" xfId="1" applyNumberFormat="1" applyFont="1" applyFill="1" applyBorder="1" applyAlignment="1">
      <alignment horizontal="right"/>
    </xf>
    <xf numFmtId="167" fontId="15" fillId="16" borderId="31" xfId="1" applyNumberFormat="1" applyFont="1" applyFill="1" applyBorder="1" applyAlignment="1" applyProtection="1">
      <alignment horizontal="center"/>
    </xf>
    <xf numFmtId="167" fontId="31" fillId="16" borderId="46" xfId="1" applyNumberFormat="1" applyFont="1" applyFill="1" applyBorder="1" applyAlignment="1" applyProtection="1">
      <alignment horizontal="left"/>
    </xf>
    <xf numFmtId="167" fontId="31" fillId="16" borderId="50" xfId="1" applyNumberFormat="1" applyFont="1" applyFill="1" applyBorder="1" applyAlignment="1">
      <alignment horizontal="right"/>
    </xf>
    <xf numFmtId="167" fontId="31" fillId="18" borderId="32" xfId="1" applyNumberFormat="1" applyFont="1" applyFill="1" applyBorder="1" applyAlignment="1" applyProtection="1">
      <alignment horizontal="center"/>
    </xf>
    <xf numFmtId="167" fontId="31" fillId="16" borderId="32" xfId="1" applyNumberFormat="1" applyFont="1" applyFill="1" applyBorder="1" applyAlignment="1" applyProtection="1">
      <alignment horizontal="center"/>
    </xf>
    <xf numFmtId="167" fontId="50" fillId="30" borderId="22" xfId="1" applyNumberFormat="1" applyFont="1" applyFill="1" applyBorder="1" applyAlignment="1" applyProtection="1">
      <alignment horizontal="center"/>
    </xf>
    <xf numFmtId="164" fontId="16" fillId="33" borderId="1" xfId="0" applyFont="1" applyFill="1" applyBorder="1" applyAlignment="1">
      <alignment vertical="center" wrapText="1"/>
    </xf>
    <xf numFmtId="167" fontId="7" fillId="0" borderId="7" xfId="1" applyNumberFormat="1" applyFont="1" applyFill="1" applyBorder="1" applyAlignment="1" applyProtection="1">
      <alignment horizontal="center"/>
    </xf>
    <xf numFmtId="167" fontId="7" fillId="0" borderId="13" xfId="1" applyNumberFormat="1" applyFont="1" applyFill="1" applyBorder="1" applyAlignment="1" applyProtection="1">
      <alignment horizontal="center"/>
    </xf>
    <xf numFmtId="167" fontId="7" fillId="0" borderId="9" xfId="1" applyNumberFormat="1" applyFont="1" applyFill="1" applyBorder="1" applyAlignment="1" applyProtection="1">
      <alignment horizontal="center"/>
    </xf>
    <xf numFmtId="167" fontId="20" fillId="0" borderId="13" xfId="1" applyNumberFormat="1" applyFont="1" applyFill="1" applyBorder="1" applyAlignment="1" applyProtection="1">
      <alignment horizontal="center"/>
    </xf>
    <xf numFmtId="167" fontId="10" fillId="0" borderId="7" xfId="1" applyNumberFormat="1" applyFont="1" applyFill="1" applyBorder="1" applyAlignment="1" applyProtection="1">
      <alignment horizontal="center"/>
    </xf>
    <xf numFmtId="167" fontId="20" fillId="0" borderId="7" xfId="1" applyNumberFormat="1" applyFont="1" applyFill="1" applyBorder="1" applyAlignment="1" applyProtection="1">
      <alignment horizontal="center"/>
    </xf>
    <xf numFmtId="167" fontId="10" fillId="0" borderId="13" xfId="1" applyNumberFormat="1" applyFont="1" applyFill="1" applyBorder="1" applyAlignment="1" applyProtection="1">
      <alignment horizontal="center"/>
    </xf>
    <xf numFmtId="167" fontId="7" fillId="0" borderId="32" xfId="1" applyNumberFormat="1" applyFont="1" applyFill="1" applyBorder="1" applyAlignment="1" applyProtection="1">
      <alignment horizontal="center"/>
    </xf>
    <xf numFmtId="167" fontId="7" fillId="0" borderId="56" xfId="1" applyNumberFormat="1" applyFont="1" applyFill="1" applyBorder="1" applyAlignment="1" applyProtection="1">
      <alignment horizontal="center"/>
    </xf>
    <xf numFmtId="167" fontId="7" fillId="0" borderId="57" xfId="1" applyNumberFormat="1" applyFont="1" applyFill="1" applyBorder="1" applyAlignment="1" applyProtection="1">
      <alignment horizontal="center"/>
    </xf>
    <xf numFmtId="167" fontId="10" fillId="0" borderId="56" xfId="1" applyNumberFormat="1" applyFont="1" applyFill="1" applyBorder="1" applyAlignment="1" applyProtection="1">
      <alignment horizontal="center"/>
    </xf>
    <xf numFmtId="167" fontId="7" fillId="0" borderId="31" xfId="1" applyNumberFormat="1" applyFont="1" applyFill="1" applyBorder="1" applyAlignment="1" applyProtection="1">
      <alignment horizontal="center"/>
    </xf>
    <xf numFmtId="167" fontId="7" fillId="22" borderId="32" xfId="1" applyNumberFormat="1" applyFont="1" applyFill="1" applyBorder="1" applyAlignment="1" applyProtection="1">
      <alignment horizontal="center"/>
    </xf>
    <xf numFmtId="167" fontId="15" fillId="18" borderId="32" xfId="1" applyNumberFormat="1" applyFont="1" applyFill="1" applyBorder="1" applyAlignment="1" applyProtection="1">
      <alignment horizontal="left"/>
    </xf>
    <xf numFmtId="167" fontId="14" fillId="18" borderId="32" xfId="1" applyNumberFormat="1" applyFont="1" applyFill="1" applyBorder="1" applyAlignment="1" applyProtection="1">
      <alignment horizontal="left"/>
    </xf>
    <xf numFmtId="164" fontId="16" fillId="29" borderId="1" xfId="0" applyFont="1" applyFill="1" applyBorder="1" applyAlignment="1">
      <alignment vertical="center" wrapText="1"/>
    </xf>
    <xf numFmtId="167" fontId="7" fillId="15" borderId="7" xfId="1" applyNumberFormat="1" applyFont="1" applyFill="1" applyBorder="1" applyAlignment="1" applyProtection="1">
      <alignment horizontal="center"/>
    </xf>
    <xf numFmtId="167" fontId="7" fillId="15" borderId="9" xfId="1" applyNumberFormat="1" applyFont="1" applyFill="1" applyBorder="1" applyAlignment="1" applyProtection="1">
      <alignment horizontal="center"/>
    </xf>
    <xf numFmtId="167" fontId="7" fillId="29" borderId="7" xfId="1" applyNumberFormat="1" applyFont="1" applyFill="1" applyBorder="1" applyAlignment="1" applyProtection="1">
      <alignment horizontal="center"/>
    </xf>
    <xf numFmtId="167" fontId="7" fillId="29" borderId="9" xfId="1" applyNumberFormat="1" applyFont="1" applyFill="1" applyBorder="1" applyAlignment="1" applyProtection="1">
      <alignment horizontal="center"/>
    </xf>
    <xf numFmtId="167" fontId="7" fillId="8" borderId="32" xfId="1" applyNumberFormat="1" applyFont="1" applyFill="1" applyBorder="1" applyAlignment="1" applyProtection="1">
      <alignment horizontal="center"/>
    </xf>
    <xf numFmtId="167" fontId="7" fillId="8" borderId="9" xfId="1" applyNumberFormat="1" applyFont="1" applyFill="1" applyBorder="1" applyAlignment="1" applyProtection="1">
      <alignment horizontal="center"/>
    </xf>
    <xf numFmtId="167" fontId="60" fillId="30" borderId="0" xfId="1" applyNumberFormat="1" applyFont="1" applyFill="1" applyAlignment="1">
      <alignment horizontal="center"/>
    </xf>
    <xf numFmtId="167" fontId="14" fillId="4" borderId="0" xfId="1" applyNumberFormat="1" applyFont="1" applyFill="1" applyAlignment="1">
      <alignment horizontal="center"/>
    </xf>
    <xf numFmtId="167" fontId="15" fillId="0" borderId="31" xfId="1" applyNumberFormat="1" applyFont="1" applyFill="1" applyBorder="1" applyAlignment="1" applyProtection="1">
      <alignment horizontal="center"/>
    </xf>
    <xf numFmtId="164" fontId="2" fillId="23" borderId="0" xfId="0" applyFont="1" applyFill="1" applyBorder="1"/>
    <xf numFmtId="164" fontId="2" fillId="22" borderId="0" xfId="0" applyFont="1" applyFill="1" applyBorder="1"/>
    <xf numFmtId="164" fontId="16" fillId="8" borderId="1" xfId="0" applyFont="1" applyFill="1" applyBorder="1" applyAlignment="1">
      <alignment vertical="center" wrapText="1"/>
    </xf>
    <xf numFmtId="164" fontId="5" fillId="2" borderId="0" xfId="0" applyFont="1" applyFill="1" applyBorder="1" applyAlignment="1">
      <alignment horizontal="center"/>
    </xf>
    <xf numFmtId="164" fontId="7" fillId="2" borderId="29" xfId="0" applyFont="1" applyFill="1" applyBorder="1" applyAlignment="1">
      <alignment horizontal="center" vertical="center"/>
    </xf>
    <xf numFmtId="164" fontId="16" fillId="0" borderId="30" xfId="0" applyFont="1" applyBorder="1" applyAlignment="1">
      <alignment horizontal="center" vertical="center"/>
    </xf>
    <xf numFmtId="164" fontId="14" fillId="3" borderId="1" xfId="0" applyFont="1" applyFill="1" applyBorder="1" applyAlignment="1" applyProtection="1">
      <alignment vertical="center" wrapText="1"/>
    </xf>
    <xf numFmtId="164" fontId="16" fillId="3" borderId="1" xfId="0" applyFont="1" applyFill="1" applyBorder="1" applyAlignment="1">
      <alignment vertical="center" wrapText="1"/>
    </xf>
    <xf numFmtId="164" fontId="16" fillId="3" borderId="32" xfId="0" applyFont="1" applyFill="1" applyBorder="1" applyAlignment="1">
      <alignment vertical="center" wrapText="1"/>
    </xf>
    <xf numFmtId="164" fontId="14" fillId="3" borderId="32" xfId="0" applyFont="1" applyFill="1" applyBorder="1" applyAlignment="1" applyProtection="1">
      <alignment vertical="center" wrapText="1"/>
    </xf>
    <xf numFmtId="164" fontId="16" fillId="3" borderId="31" xfId="0" applyFont="1" applyFill="1" applyBorder="1" applyAlignment="1">
      <alignment vertical="center" wrapText="1"/>
    </xf>
    <xf numFmtId="164" fontId="5" fillId="2" borderId="5" xfId="0" applyFont="1" applyFill="1" applyBorder="1" applyAlignment="1" applyProtection="1">
      <alignment horizontal="center" vertical="center"/>
    </xf>
    <xf numFmtId="164" fontId="5" fillId="2" borderId="6" xfId="0" applyFont="1" applyFill="1" applyBorder="1" applyAlignment="1" applyProtection="1">
      <alignment horizontal="center" vertical="center"/>
    </xf>
    <xf numFmtId="164" fontId="5" fillId="2" borderId="7" xfId="0" applyFont="1" applyFill="1" applyBorder="1" applyAlignment="1" applyProtection="1">
      <alignment horizontal="center" vertical="center"/>
    </xf>
    <xf numFmtId="164" fontId="5" fillId="2" borderId="0" xfId="0" applyFont="1" applyFill="1" applyBorder="1" applyAlignment="1" applyProtection="1">
      <alignment horizontal="center" vertical="center"/>
    </xf>
    <xf numFmtId="15" fontId="7" fillId="2" borderId="4" xfId="0" applyNumberFormat="1" applyFont="1" applyFill="1" applyBorder="1" applyAlignment="1" applyProtection="1">
      <alignment horizontal="center"/>
    </xf>
    <xf numFmtId="15" fontId="7" fillId="2" borderId="0" xfId="0" applyNumberFormat="1" applyFont="1" applyFill="1" applyBorder="1" applyAlignment="1" applyProtection="1">
      <alignment horizontal="center"/>
    </xf>
    <xf numFmtId="164" fontId="10" fillId="2" borderId="16" xfId="0" applyFont="1" applyFill="1" applyBorder="1" applyAlignment="1" applyProtection="1">
      <alignment horizontal="center" vertical="center"/>
    </xf>
    <xf numFmtId="164" fontId="10" fillId="2" borderId="25" xfId="0" applyFont="1" applyFill="1" applyBorder="1" applyAlignment="1" applyProtection="1">
      <alignment horizontal="center" vertical="center"/>
    </xf>
    <xf numFmtId="164" fontId="9" fillId="2" borderId="18" xfId="0" applyFont="1" applyFill="1" applyBorder="1" applyAlignment="1" applyProtection="1">
      <alignment horizontal="center" vertical="center" wrapText="1"/>
    </xf>
    <xf numFmtId="164" fontId="9" fillId="2" borderId="27" xfId="0" applyFont="1" applyFill="1" applyBorder="1" applyAlignment="1" applyProtection="1">
      <alignment horizontal="center" vertical="center" wrapText="1"/>
    </xf>
    <xf numFmtId="164" fontId="3" fillId="2" borderId="2" xfId="0" applyFont="1" applyFill="1" applyBorder="1" applyAlignment="1" applyProtection="1">
      <alignment horizontal="center" vertical="center" wrapText="1"/>
    </xf>
    <xf numFmtId="164" fontId="3" fillId="2" borderId="3" xfId="0" applyFont="1" applyFill="1" applyBorder="1" applyAlignment="1" applyProtection="1">
      <alignment horizontal="center" vertical="center" wrapText="1"/>
    </xf>
    <xf numFmtId="164" fontId="3" fillId="2" borderId="4" xfId="0" applyFont="1" applyFill="1" applyBorder="1" applyAlignment="1" applyProtection="1">
      <alignment horizontal="center" vertical="center" wrapText="1"/>
    </xf>
    <xf numFmtId="164" fontId="3" fillId="2" borderId="8" xfId="0" applyFont="1" applyFill="1" applyBorder="1" applyAlignment="1" applyProtection="1">
      <alignment horizontal="center" vertical="center" wrapText="1"/>
    </xf>
    <xf numFmtId="164" fontId="3" fillId="2" borderId="11" xfId="0" applyFont="1" applyFill="1" applyBorder="1" applyAlignment="1" applyProtection="1">
      <alignment horizontal="center" vertical="center" wrapText="1"/>
    </xf>
    <xf numFmtId="164" fontId="3" fillId="2" borderId="12" xfId="0" applyFont="1" applyFill="1" applyBorder="1" applyAlignment="1" applyProtection="1">
      <alignment horizontal="center" vertical="center" wrapText="1"/>
    </xf>
    <xf numFmtId="164" fontId="4" fillId="0" borderId="4" xfId="0" applyFont="1" applyFill="1" applyBorder="1" applyAlignment="1" applyProtection="1">
      <alignment horizontal="center" vertical="center" wrapText="1"/>
    </xf>
    <xf numFmtId="164" fontId="4" fillId="0" borderId="0" xfId="0" applyFont="1" applyFill="1" applyBorder="1" applyAlignment="1" applyProtection="1">
      <alignment horizontal="center" vertical="center" wrapText="1"/>
    </xf>
    <xf numFmtId="164" fontId="14" fillId="5" borderId="32" xfId="0" applyFont="1" applyFill="1" applyBorder="1" applyAlignment="1" applyProtection="1">
      <alignment vertical="center" wrapText="1"/>
    </xf>
    <xf numFmtId="164" fontId="14" fillId="5" borderId="31" xfId="0" applyFont="1" applyFill="1" applyBorder="1" applyAlignment="1" applyProtection="1">
      <alignment vertical="center" wrapText="1"/>
    </xf>
    <xf numFmtId="164" fontId="16" fillId="0" borderId="21" xfId="0" applyFont="1" applyBorder="1" applyAlignment="1">
      <alignment horizontal="center" vertical="center"/>
    </xf>
    <xf numFmtId="164" fontId="7" fillId="2" borderId="21" xfId="0" applyFont="1" applyFill="1" applyBorder="1" applyAlignment="1">
      <alignment horizontal="center" vertical="center"/>
    </xf>
    <xf numFmtId="164" fontId="14" fillId="6" borderId="32" xfId="0" applyFont="1" applyFill="1" applyBorder="1" applyAlignment="1" applyProtection="1">
      <alignment vertical="center" wrapText="1"/>
    </xf>
    <xf numFmtId="164" fontId="14" fillId="6" borderId="31" xfId="0" applyFont="1" applyFill="1" applyBorder="1" applyAlignment="1" applyProtection="1">
      <alignment vertical="center" wrapText="1"/>
    </xf>
    <xf numFmtId="164" fontId="14" fillId="7" borderId="32" xfId="0" applyFont="1" applyFill="1" applyBorder="1" applyAlignment="1" applyProtection="1">
      <alignment vertical="center" wrapText="1"/>
    </xf>
    <xf numFmtId="164" fontId="14" fillId="7" borderId="31" xfId="0" applyFont="1" applyFill="1" applyBorder="1" applyAlignment="1" applyProtection="1">
      <alignment vertical="center" wrapText="1"/>
    </xf>
    <xf numFmtId="164" fontId="14" fillId="7" borderId="1" xfId="0" applyFont="1" applyFill="1" applyBorder="1" applyAlignment="1" applyProtection="1">
      <alignment vertical="center" wrapText="1"/>
    </xf>
    <xf numFmtId="164" fontId="16" fillId="7" borderId="1" xfId="0" applyFont="1" applyFill="1" applyBorder="1" applyAlignment="1">
      <alignment vertical="center" wrapText="1"/>
    </xf>
    <xf numFmtId="164" fontId="14" fillId="8" borderId="32" xfId="0" applyFont="1" applyFill="1" applyBorder="1" applyAlignment="1" applyProtection="1">
      <alignment vertical="center" wrapText="1"/>
    </xf>
    <xf numFmtId="164" fontId="16" fillId="8" borderId="31" xfId="0" applyFont="1" applyFill="1" applyBorder="1" applyAlignment="1">
      <alignment vertical="center" wrapText="1"/>
    </xf>
    <xf numFmtId="164" fontId="14" fillId="15" borderId="32" xfId="0" applyFont="1" applyFill="1" applyBorder="1" applyAlignment="1" applyProtection="1">
      <alignment vertical="center" wrapText="1"/>
    </xf>
    <xf numFmtId="164" fontId="16" fillId="15" borderId="31" xfId="0" applyFont="1" applyFill="1" applyBorder="1" applyAlignment="1">
      <alignment vertical="center" wrapText="1"/>
    </xf>
    <xf numFmtId="164" fontId="14" fillId="15" borderId="31" xfId="0" applyFont="1" applyFill="1" applyBorder="1" applyAlignment="1" applyProtection="1">
      <alignment vertical="center" wrapText="1"/>
    </xf>
    <xf numFmtId="164" fontId="14" fillId="15" borderId="1" xfId="0" applyFont="1" applyFill="1" applyBorder="1" applyAlignment="1" applyProtection="1">
      <alignment vertical="center" wrapText="1"/>
    </xf>
    <xf numFmtId="164" fontId="16" fillId="15" borderId="1" xfId="0" applyFont="1" applyFill="1" applyBorder="1" applyAlignment="1">
      <alignment vertical="center" wrapText="1"/>
    </xf>
    <xf numFmtId="164" fontId="14" fillId="11" borderId="32" xfId="0" applyFont="1" applyFill="1" applyBorder="1" applyAlignment="1" applyProtection="1">
      <alignment vertical="center" wrapText="1"/>
    </xf>
    <xf numFmtId="164" fontId="14" fillId="11" borderId="31" xfId="0" applyFont="1" applyFill="1" applyBorder="1" applyAlignment="1" applyProtection="1">
      <alignment vertical="center" wrapText="1"/>
    </xf>
    <xf numFmtId="164" fontId="14" fillId="14" borderId="32" xfId="0" applyFont="1" applyFill="1" applyBorder="1" applyAlignment="1" applyProtection="1">
      <alignment vertical="center" wrapText="1"/>
    </xf>
    <xf numFmtId="164" fontId="14" fillId="14" borderId="31" xfId="0" applyFont="1" applyFill="1" applyBorder="1" applyAlignment="1" applyProtection="1">
      <alignment vertical="center" wrapText="1"/>
    </xf>
    <xf numFmtId="164" fontId="7" fillId="2" borderId="30" xfId="0" applyFont="1" applyFill="1" applyBorder="1" applyAlignment="1">
      <alignment horizontal="center" vertical="center"/>
    </xf>
    <xf numFmtId="164" fontId="14" fillId="12" borderId="32" xfId="0" applyFont="1" applyFill="1" applyBorder="1" applyAlignment="1" applyProtection="1">
      <alignment horizontal="left" vertical="center" wrapText="1"/>
    </xf>
    <xf numFmtId="164" fontId="14" fillId="12" borderId="31" xfId="0" applyFont="1" applyFill="1" applyBorder="1" applyAlignment="1" applyProtection="1">
      <alignment horizontal="left" vertical="center" wrapText="1"/>
    </xf>
    <xf numFmtId="164" fontId="7" fillId="2" borderId="55" xfId="0" applyFont="1" applyFill="1" applyBorder="1" applyAlignment="1">
      <alignment horizontal="center" vertical="center"/>
    </xf>
    <xf numFmtId="164" fontId="7" fillId="2" borderId="36" xfId="0" applyFont="1" applyFill="1" applyBorder="1" applyAlignment="1">
      <alignment horizontal="center" vertical="center"/>
    </xf>
    <xf numFmtId="164" fontId="14" fillId="3" borderId="34" xfId="0" applyFont="1" applyFill="1" applyBorder="1" applyAlignment="1" applyProtection="1">
      <alignment vertical="center" wrapText="1"/>
    </xf>
    <xf numFmtId="164" fontId="14" fillId="3" borderId="31" xfId="0" applyFont="1" applyFill="1" applyBorder="1" applyAlignment="1" applyProtection="1">
      <alignment vertical="center" wrapText="1"/>
    </xf>
    <xf numFmtId="164" fontId="7" fillId="2" borderId="34" xfId="0" applyFont="1" applyFill="1" applyBorder="1" applyAlignment="1" applyProtection="1">
      <alignment horizontal="left" vertical="center"/>
    </xf>
    <xf numFmtId="164" fontId="7" fillId="2" borderId="31" xfId="0" applyFont="1" applyFill="1" applyBorder="1" applyAlignment="1" applyProtection="1">
      <alignment horizontal="left" vertical="center"/>
    </xf>
    <xf numFmtId="164" fontId="7" fillId="2" borderId="38" xfId="0" applyFont="1" applyFill="1" applyBorder="1" applyAlignment="1">
      <alignment horizontal="center" vertical="center"/>
    </xf>
    <xf numFmtId="164" fontId="7" fillId="2" borderId="32" xfId="0" applyFont="1" applyFill="1" applyBorder="1" applyAlignment="1" applyProtection="1">
      <alignment horizontal="left" vertical="center"/>
    </xf>
    <xf numFmtId="164" fontId="7" fillId="2" borderId="39" xfId="0" applyFont="1" applyFill="1" applyBorder="1" applyAlignment="1" applyProtection="1">
      <alignment horizontal="left" vertical="center"/>
    </xf>
    <xf numFmtId="164" fontId="34" fillId="2" borderId="41" xfId="0" applyFont="1" applyFill="1" applyBorder="1" applyAlignment="1">
      <alignment horizontal="center" vertical="center" wrapText="1"/>
    </xf>
    <xf numFmtId="164" fontId="10" fillId="2" borderId="32" xfId="0" applyFont="1" applyFill="1" applyBorder="1" applyAlignment="1" applyProtection="1">
      <alignment horizontal="center" vertical="center"/>
    </xf>
    <xf numFmtId="164" fontId="10" fillId="2" borderId="31" xfId="0" applyFont="1" applyFill="1" applyBorder="1" applyAlignment="1" applyProtection="1">
      <alignment horizontal="center" vertical="center"/>
    </xf>
    <xf numFmtId="164" fontId="7" fillId="23" borderId="32" xfId="0" applyFont="1" applyFill="1" applyBorder="1" applyAlignment="1" applyProtection="1">
      <alignment horizontal="center" vertical="center"/>
    </xf>
    <xf numFmtId="164" fontId="7" fillId="23" borderId="31" xfId="0" applyFont="1" applyFill="1" applyBorder="1" applyAlignment="1" applyProtection="1">
      <alignment horizontal="center" vertical="center"/>
    </xf>
    <xf numFmtId="164" fontId="7" fillId="2" borderId="32" xfId="0" applyFont="1" applyFill="1" applyBorder="1" applyAlignment="1" applyProtection="1">
      <alignment horizontal="center" vertical="center"/>
    </xf>
    <xf numFmtId="164" fontId="7" fillId="2" borderId="31" xfId="0" applyFont="1" applyFill="1" applyBorder="1" applyAlignment="1" applyProtection="1">
      <alignment horizontal="center" vertical="center"/>
    </xf>
    <xf numFmtId="164" fontId="10" fillId="23" borderId="32" xfId="0" applyFont="1" applyFill="1" applyBorder="1" applyAlignment="1" applyProtection="1">
      <alignment horizontal="center" vertical="center"/>
    </xf>
    <xf numFmtId="164" fontId="10" fillId="23" borderId="31" xfId="0" applyFont="1" applyFill="1" applyBorder="1" applyAlignment="1" applyProtection="1">
      <alignment horizontal="center" vertical="center"/>
    </xf>
    <xf numFmtId="164" fontId="10" fillId="23" borderId="17" xfId="0" applyFont="1" applyFill="1" applyBorder="1" applyAlignment="1" applyProtection="1">
      <alignment horizontal="center" vertical="center"/>
    </xf>
    <xf numFmtId="164" fontId="14" fillId="24" borderId="1" xfId="0" applyFont="1" applyFill="1" applyBorder="1" applyAlignment="1" applyProtection="1">
      <alignment vertical="center" wrapText="1"/>
    </xf>
    <xf numFmtId="164" fontId="16" fillId="24" borderId="1" xfId="0" applyFont="1" applyFill="1" applyBorder="1" applyAlignment="1">
      <alignment vertical="center" wrapText="1"/>
    </xf>
    <xf numFmtId="164" fontId="16" fillId="24" borderId="32" xfId="0" applyFont="1" applyFill="1" applyBorder="1" applyAlignment="1">
      <alignment vertical="center" wrapText="1"/>
    </xf>
    <xf numFmtId="164" fontId="14" fillId="24" borderId="32" xfId="0" applyFont="1" applyFill="1" applyBorder="1" applyAlignment="1" applyProtection="1">
      <alignment vertical="center" wrapText="1"/>
    </xf>
    <xf numFmtId="164" fontId="16" fillId="24" borderId="31" xfId="0" applyFont="1" applyFill="1" applyBorder="1" applyAlignment="1">
      <alignment vertical="center" wrapText="1"/>
    </xf>
    <xf numFmtId="164" fontId="14" fillId="11" borderId="1" xfId="0" applyFont="1" applyFill="1" applyBorder="1" applyAlignment="1" applyProtection="1">
      <alignment vertical="center" wrapText="1"/>
    </xf>
    <xf numFmtId="164" fontId="16" fillId="11" borderId="1" xfId="0" applyFont="1" applyFill="1" applyBorder="1" applyAlignment="1">
      <alignment vertical="center" wrapText="1"/>
    </xf>
    <xf numFmtId="164" fontId="14" fillId="24" borderId="31" xfId="0" applyFont="1" applyFill="1" applyBorder="1" applyAlignment="1" applyProtection="1">
      <alignment vertical="center" wrapText="1"/>
    </xf>
    <xf numFmtId="164" fontId="14" fillId="26" borderId="32" xfId="0" applyFont="1" applyFill="1" applyBorder="1" applyAlignment="1" applyProtection="1">
      <alignment vertical="center" wrapText="1"/>
    </xf>
    <xf numFmtId="164" fontId="14" fillId="26" borderId="31" xfId="0" applyFont="1" applyFill="1" applyBorder="1" applyAlignment="1" applyProtection="1">
      <alignment vertical="center" wrapText="1"/>
    </xf>
    <xf numFmtId="164" fontId="14" fillId="24" borderId="34" xfId="0" applyFont="1" applyFill="1" applyBorder="1" applyAlignment="1" applyProtection="1">
      <alignment vertical="center" wrapText="1"/>
    </xf>
    <xf numFmtId="164" fontId="14" fillId="25" borderId="32" xfId="0" applyFont="1" applyFill="1" applyBorder="1" applyAlignment="1" applyProtection="1">
      <alignment vertical="center" wrapText="1"/>
    </xf>
    <xf numFmtId="164" fontId="14" fillId="25" borderId="31" xfId="0" applyFont="1" applyFill="1" applyBorder="1" applyAlignment="1" applyProtection="1">
      <alignment vertical="center" wrapText="1"/>
    </xf>
    <xf numFmtId="164" fontId="14" fillId="25" borderId="1" xfId="0" applyFont="1" applyFill="1" applyBorder="1" applyAlignment="1" applyProtection="1">
      <alignment vertical="center" wrapText="1"/>
    </xf>
    <xf numFmtId="164" fontId="16" fillId="25" borderId="1" xfId="0" applyFont="1" applyFill="1" applyBorder="1" applyAlignment="1">
      <alignment vertical="center" wrapText="1"/>
    </xf>
    <xf numFmtId="164" fontId="14" fillId="29" borderId="32" xfId="0" applyFont="1" applyFill="1" applyBorder="1" applyAlignment="1" applyProtection="1">
      <alignment vertical="center" wrapText="1"/>
    </xf>
    <xf numFmtId="164" fontId="14" fillId="29" borderId="31" xfId="0" applyFont="1" applyFill="1" applyBorder="1" applyAlignment="1" applyProtection="1">
      <alignment vertical="center" wrapText="1"/>
    </xf>
    <xf numFmtId="164" fontId="14" fillId="28" borderId="32" xfId="0" applyFont="1" applyFill="1" applyBorder="1" applyAlignment="1" applyProtection="1">
      <alignment vertical="center" wrapText="1"/>
    </xf>
    <xf numFmtId="164" fontId="14" fillId="28" borderId="31" xfId="0" applyFont="1" applyFill="1" applyBorder="1" applyAlignment="1" applyProtection="1">
      <alignment vertical="center" wrapText="1"/>
    </xf>
    <xf numFmtId="164" fontId="14" fillId="28" borderId="1" xfId="0" applyFont="1" applyFill="1" applyBorder="1" applyAlignment="1" applyProtection="1">
      <alignment vertical="center" wrapText="1"/>
    </xf>
    <xf numFmtId="164" fontId="16" fillId="28" borderId="1" xfId="0" applyFont="1" applyFill="1" applyBorder="1" applyAlignment="1">
      <alignment vertical="center" wrapText="1"/>
    </xf>
    <xf numFmtId="164" fontId="14" fillId="27" borderId="32" xfId="0" applyFont="1" applyFill="1" applyBorder="1" applyAlignment="1" applyProtection="1">
      <alignment vertical="center" wrapText="1"/>
    </xf>
    <xf numFmtId="164" fontId="14" fillId="27" borderId="31" xfId="0" applyFont="1" applyFill="1" applyBorder="1" applyAlignment="1" applyProtection="1">
      <alignment vertical="center" wrapText="1"/>
    </xf>
    <xf numFmtId="164" fontId="14" fillId="27" borderId="1" xfId="0" applyFont="1" applyFill="1" applyBorder="1" applyAlignment="1" applyProtection="1">
      <alignment vertical="center" wrapText="1"/>
    </xf>
    <xf numFmtId="164" fontId="16" fillId="27" borderId="1" xfId="0" applyFont="1" applyFill="1" applyBorder="1" applyAlignment="1">
      <alignment vertical="center" wrapText="1"/>
    </xf>
    <xf numFmtId="164" fontId="16" fillId="28" borderId="31" xfId="0" applyFont="1" applyFill="1" applyBorder="1" applyAlignment="1">
      <alignment vertical="center" wrapText="1"/>
    </xf>
    <xf numFmtId="164" fontId="14" fillId="29" borderId="1" xfId="0" applyFont="1" applyFill="1" applyBorder="1" applyAlignment="1" applyProtection="1">
      <alignment vertical="center" wrapText="1"/>
    </xf>
    <xf numFmtId="164" fontId="16" fillId="29" borderId="1" xfId="0" applyFont="1" applyFill="1" applyBorder="1" applyAlignment="1">
      <alignment vertical="center" wrapText="1"/>
    </xf>
    <xf numFmtId="164" fontId="16" fillId="29" borderId="31" xfId="0" applyFont="1" applyFill="1" applyBorder="1" applyAlignment="1">
      <alignment vertical="center" wrapText="1"/>
    </xf>
    <xf numFmtId="164" fontId="76" fillId="2" borderId="74" xfId="0" applyFont="1" applyFill="1" applyBorder="1" applyAlignment="1">
      <alignment horizontal="center" vertical="center" wrapText="1"/>
    </xf>
    <xf numFmtId="164" fontId="14" fillId="33" borderId="32" xfId="0" applyFont="1" applyFill="1" applyBorder="1" applyAlignment="1" applyProtection="1">
      <alignment vertical="center" wrapText="1"/>
    </xf>
    <xf numFmtId="164" fontId="14" fillId="33" borderId="31" xfId="0" applyFont="1" applyFill="1" applyBorder="1" applyAlignment="1" applyProtection="1">
      <alignment vertical="center" wrapText="1"/>
    </xf>
    <xf numFmtId="164" fontId="14" fillId="33" borderId="1" xfId="0" applyFont="1" applyFill="1" applyBorder="1" applyAlignment="1" applyProtection="1">
      <alignment vertical="center" wrapText="1"/>
    </xf>
    <xf numFmtId="164" fontId="16" fillId="33" borderId="1" xfId="0" applyFont="1" applyFill="1" applyBorder="1" applyAlignment="1">
      <alignment vertical="center" wrapText="1"/>
    </xf>
    <xf numFmtId="164" fontId="16" fillId="33" borderId="31" xfId="0" applyFont="1" applyFill="1" applyBorder="1" applyAlignment="1">
      <alignment vertical="center" wrapText="1"/>
    </xf>
    <xf numFmtId="164" fontId="14" fillId="29" borderId="34" xfId="0" applyFont="1" applyFill="1" applyBorder="1" applyAlignment="1" applyProtection="1">
      <alignment vertical="center" wrapText="1"/>
    </xf>
    <xf numFmtId="164" fontId="16" fillId="29" borderId="32" xfId="0" applyFont="1" applyFill="1" applyBorder="1" applyAlignment="1">
      <alignment vertical="center" wrapText="1"/>
    </xf>
    <xf numFmtId="164" fontId="14" fillId="8" borderId="31" xfId="0" applyFont="1" applyFill="1" applyBorder="1" applyAlignment="1" applyProtection="1">
      <alignment vertical="center" wrapText="1"/>
    </xf>
    <xf numFmtId="164" fontId="14" fillId="8" borderId="1" xfId="0" applyFont="1" applyFill="1" applyBorder="1" applyAlignment="1" applyProtection="1">
      <alignment vertical="center" wrapText="1"/>
    </xf>
    <xf numFmtId="164" fontId="16" fillId="8" borderId="1" xfId="0" applyFont="1" applyFill="1" applyBorder="1" applyAlignment="1">
      <alignment vertical="center" wrapText="1"/>
    </xf>
    <xf numFmtId="164" fontId="14" fillId="8" borderId="34" xfId="0" applyFont="1" applyFill="1" applyBorder="1" applyAlignment="1" applyProtection="1">
      <alignment vertical="center" wrapText="1"/>
    </xf>
    <xf numFmtId="164" fontId="16" fillId="8" borderId="32" xfId="0" applyFont="1" applyFill="1" applyBorder="1" applyAlignment="1">
      <alignment vertical="center" wrapText="1"/>
    </xf>
  </cellXfs>
  <cellStyles count="16">
    <cellStyle name="args.style" xfId="2"/>
    <cellStyle name="Calc Currency (0)" xfId="3"/>
    <cellStyle name="Comma" xfId="1" builtinId="3"/>
    <cellStyle name="Copied" xfId="4"/>
    <cellStyle name="Entered" xfId="5"/>
    <cellStyle name="Header1" xfId="6"/>
    <cellStyle name="Header2" xfId="7"/>
    <cellStyle name="HEADINGS" xfId="8"/>
    <cellStyle name="HEADINGSTOP" xfId="9"/>
    <cellStyle name="Normal" xfId="0" builtinId="0"/>
    <cellStyle name="per.style" xfId="10"/>
    <cellStyle name="regstoresfromspecstores" xfId="11"/>
    <cellStyle name="RevList" xfId="12"/>
    <cellStyle name="SHADEDSTORES" xfId="13"/>
    <cellStyle name="specstores" xfId="14"/>
    <cellStyle name="Subtotal" xfId="15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784479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784479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163287</xdr:colOff>
      <xdr:row>11</xdr:row>
      <xdr:rowOff>244928</xdr:rowOff>
    </xdr:from>
    <xdr:to>
      <xdr:col>9</xdr:col>
      <xdr:colOff>163290</xdr:colOff>
      <xdr:row>18</xdr:row>
      <xdr:rowOff>353785</xdr:rowOff>
    </xdr:to>
    <xdr:cxnSp macro="">
      <xdr:nvCxnSpPr>
        <xdr:cNvPr id="143" name="Straight Arrow Connector 142"/>
        <xdr:cNvCxnSpPr/>
      </xdr:nvCxnSpPr>
      <xdr:spPr>
        <a:xfrm>
          <a:off x="13784037" y="5083628"/>
          <a:ext cx="3" cy="317590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163286</xdr:colOff>
      <xdr:row>19</xdr:row>
      <xdr:rowOff>353786</xdr:rowOff>
    </xdr:from>
    <xdr:to>
      <xdr:col>9</xdr:col>
      <xdr:colOff>163288</xdr:colOff>
      <xdr:row>20</xdr:row>
      <xdr:rowOff>408214</xdr:rowOff>
    </xdr:to>
    <xdr:cxnSp macro="">
      <xdr:nvCxnSpPr>
        <xdr:cNvPr id="144" name="Straight Arrow Connector 143"/>
        <xdr:cNvCxnSpPr/>
      </xdr:nvCxnSpPr>
      <xdr:spPr>
        <a:xfrm>
          <a:off x="13784036" y="8697686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163286</xdr:colOff>
      <xdr:row>21</xdr:row>
      <xdr:rowOff>326572</xdr:rowOff>
    </xdr:from>
    <xdr:to>
      <xdr:col>9</xdr:col>
      <xdr:colOff>163288</xdr:colOff>
      <xdr:row>22</xdr:row>
      <xdr:rowOff>381000</xdr:rowOff>
    </xdr:to>
    <xdr:cxnSp macro="">
      <xdr:nvCxnSpPr>
        <xdr:cNvPr id="145" name="Straight Arrow Connector 144"/>
        <xdr:cNvCxnSpPr/>
      </xdr:nvCxnSpPr>
      <xdr:spPr>
        <a:xfrm>
          <a:off x="13784036" y="95467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163287</xdr:colOff>
      <xdr:row>23</xdr:row>
      <xdr:rowOff>299357</xdr:rowOff>
    </xdr:from>
    <xdr:to>
      <xdr:col>9</xdr:col>
      <xdr:colOff>163289</xdr:colOff>
      <xdr:row>24</xdr:row>
      <xdr:rowOff>353785</xdr:rowOff>
    </xdr:to>
    <xdr:cxnSp macro="">
      <xdr:nvCxnSpPr>
        <xdr:cNvPr id="146" name="Straight Arrow Connector 145"/>
        <xdr:cNvCxnSpPr/>
      </xdr:nvCxnSpPr>
      <xdr:spPr>
        <a:xfrm>
          <a:off x="13784037" y="10395857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163285</xdr:colOff>
      <xdr:row>25</xdr:row>
      <xdr:rowOff>244928</xdr:rowOff>
    </xdr:from>
    <xdr:to>
      <xdr:col>9</xdr:col>
      <xdr:colOff>163288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>
          <a:off x="13784035" y="11217728"/>
          <a:ext cx="3" cy="50128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163285</xdr:colOff>
      <xdr:row>43</xdr:row>
      <xdr:rowOff>381000</xdr:rowOff>
    </xdr:from>
    <xdr:to>
      <xdr:col>9</xdr:col>
      <xdr:colOff>163287</xdr:colOff>
      <xdr:row>45</xdr:row>
      <xdr:rowOff>-1</xdr:rowOff>
    </xdr:to>
    <xdr:cxnSp macro="">
      <xdr:nvCxnSpPr>
        <xdr:cNvPr id="148" name="Straight Arrow Connector 147"/>
        <xdr:cNvCxnSpPr/>
      </xdr:nvCxnSpPr>
      <xdr:spPr>
        <a:xfrm>
          <a:off x="13784035" y="16611600"/>
          <a:ext cx="2" cy="4952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163285</xdr:colOff>
      <xdr:row>45</xdr:row>
      <xdr:rowOff>353785</xdr:rowOff>
    </xdr:from>
    <xdr:to>
      <xdr:col>9</xdr:col>
      <xdr:colOff>163287</xdr:colOff>
      <xdr:row>46</xdr:row>
      <xdr:rowOff>408214</xdr:rowOff>
    </xdr:to>
    <xdr:cxnSp macro="">
      <xdr:nvCxnSpPr>
        <xdr:cNvPr id="149" name="Straight Arrow Connector 148"/>
        <xdr:cNvCxnSpPr/>
      </xdr:nvCxnSpPr>
      <xdr:spPr>
        <a:xfrm>
          <a:off x="13784035" y="17460685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190499</xdr:colOff>
      <xdr:row>48</xdr:row>
      <xdr:rowOff>190500</xdr:rowOff>
    </xdr:from>
    <xdr:to>
      <xdr:col>10</xdr:col>
      <xdr:colOff>190504</xdr:colOff>
      <xdr:row>109</xdr:row>
      <xdr:rowOff>380999</xdr:rowOff>
    </xdr:to>
    <xdr:cxnSp macro="">
      <xdr:nvCxnSpPr>
        <xdr:cNvPr id="150" name="Straight Arrow Connector 149"/>
        <xdr:cNvCxnSpPr/>
      </xdr:nvCxnSpPr>
      <xdr:spPr>
        <a:xfrm>
          <a:off x="15059024" y="18173700"/>
          <a:ext cx="5" cy="155257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190499</xdr:colOff>
      <xdr:row>128</xdr:row>
      <xdr:rowOff>326572</xdr:rowOff>
    </xdr:from>
    <xdr:to>
      <xdr:col>10</xdr:col>
      <xdr:colOff>190501</xdr:colOff>
      <xdr:row>129</xdr:row>
      <xdr:rowOff>381000</xdr:rowOff>
    </xdr:to>
    <xdr:cxnSp macro="">
      <xdr:nvCxnSpPr>
        <xdr:cNvPr id="151" name="Straight Arrow Connector 150"/>
        <xdr:cNvCxnSpPr/>
      </xdr:nvCxnSpPr>
      <xdr:spPr>
        <a:xfrm>
          <a:off x="15059024" y="340831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130</xdr:row>
      <xdr:rowOff>326572</xdr:rowOff>
    </xdr:from>
    <xdr:to>
      <xdr:col>10</xdr:col>
      <xdr:colOff>163287</xdr:colOff>
      <xdr:row>131</xdr:row>
      <xdr:rowOff>381000</xdr:rowOff>
    </xdr:to>
    <xdr:cxnSp macro="">
      <xdr:nvCxnSpPr>
        <xdr:cNvPr id="152" name="Straight Arrow Connector 151"/>
        <xdr:cNvCxnSpPr/>
      </xdr:nvCxnSpPr>
      <xdr:spPr>
        <a:xfrm>
          <a:off x="15031810" y="349594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132</xdr:row>
      <xdr:rowOff>163285</xdr:rowOff>
    </xdr:from>
    <xdr:to>
      <xdr:col>10</xdr:col>
      <xdr:colOff>163293</xdr:colOff>
      <xdr:row>143</xdr:row>
      <xdr:rowOff>380999</xdr:rowOff>
    </xdr:to>
    <xdr:cxnSp macro="">
      <xdr:nvCxnSpPr>
        <xdr:cNvPr id="153" name="Straight Arrow Connector 152"/>
        <xdr:cNvCxnSpPr/>
      </xdr:nvCxnSpPr>
      <xdr:spPr>
        <a:xfrm>
          <a:off x="15031811" y="35672485"/>
          <a:ext cx="7" cy="5037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1170218</xdr:colOff>
      <xdr:row>135</xdr:row>
      <xdr:rowOff>27215</xdr:rowOff>
    </xdr:from>
    <xdr:to>
      <xdr:col>10</xdr:col>
      <xdr:colOff>1170220</xdr:colOff>
      <xdr:row>146</xdr:row>
      <xdr:rowOff>272143</xdr:rowOff>
    </xdr:to>
    <xdr:cxnSp macro="">
      <xdr:nvCxnSpPr>
        <xdr:cNvPr id="154" name="Straight Arrow Connector 153"/>
        <xdr:cNvCxnSpPr/>
      </xdr:nvCxnSpPr>
      <xdr:spPr>
        <a:xfrm flipV="1">
          <a:off x="16038743" y="36850865"/>
          <a:ext cx="2" cy="5064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144</xdr:row>
      <xdr:rowOff>326572</xdr:rowOff>
    </xdr:from>
    <xdr:to>
      <xdr:col>10</xdr:col>
      <xdr:colOff>163288</xdr:colOff>
      <xdr:row>145</xdr:row>
      <xdr:rowOff>381000</xdr:rowOff>
    </xdr:to>
    <xdr:cxnSp macro="">
      <xdr:nvCxnSpPr>
        <xdr:cNvPr id="155" name="Straight Arrow Connector 154"/>
        <xdr:cNvCxnSpPr/>
      </xdr:nvCxnSpPr>
      <xdr:spPr>
        <a:xfrm>
          <a:off x="15031811" y="410935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134</xdr:row>
      <xdr:rowOff>190500</xdr:rowOff>
    </xdr:from>
    <xdr:to>
      <xdr:col>11</xdr:col>
      <xdr:colOff>217707</xdr:colOff>
      <xdr:row>147</xdr:row>
      <xdr:rowOff>408214</xdr:rowOff>
    </xdr:to>
    <xdr:cxnSp macro="">
      <xdr:nvCxnSpPr>
        <xdr:cNvPr id="156" name="Straight Arrow Connector 155"/>
        <xdr:cNvCxnSpPr/>
      </xdr:nvCxnSpPr>
      <xdr:spPr>
        <a:xfrm flipH="1">
          <a:off x="16306800" y="36576000"/>
          <a:ext cx="27207" cy="59136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353781</xdr:colOff>
      <xdr:row>16</xdr:row>
      <xdr:rowOff>54429</xdr:rowOff>
    </xdr:from>
    <xdr:to>
      <xdr:col>11</xdr:col>
      <xdr:colOff>381000</xdr:colOff>
      <xdr:row>148</xdr:row>
      <xdr:rowOff>81645</xdr:rowOff>
    </xdr:to>
    <xdr:cxnSp macro="">
      <xdr:nvCxnSpPr>
        <xdr:cNvPr id="157" name="Straight Arrow Connector 156"/>
        <xdr:cNvCxnSpPr/>
      </xdr:nvCxnSpPr>
      <xdr:spPr>
        <a:xfrm flipV="1">
          <a:off x="16470081" y="7083879"/>
          <a:ext cx="27219" cy="35517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1143000</xdr:colOff>
      <xdr:row>15</xdr:row>
      <xdr:rowOff>217714</xdr:rowOff>
    </xdr:from>
    <xdr:to>
      <xdr:col>11</xdr:col>
      <xdr:colOff>1143001</xdr:colOff>
      <xdr:row>26</xdr:row>
      <xdr:rowOff>380998</xdr:rowOff>
    </xdr:to>
    <xdr:cxnSp macro="">
      <xdr:nvCxnSpPr>
        <xdr:cNvPr id="158" name="Straight Arrow Connector 157"/>
        <xdr:cNvCxnSpPr/>
      </xdr:nvCxnSpPr>
      <xdr:spPr>
        <a:xfrm>
          <a:off x="17259300" y="6809014"/>
          <a:ext cx="1" cy="49829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1115786</xdr:colOff>
      <xdr:row>14</xdr:row>
      <xdr:rowOff>27216</xdr:rowOff>
    </xdr:from>
    <xdr:to>
      <xdr:col>12</xdr:col>
      <xdr:colOff>1115788</xdr:colOff>
      <xdr:row>27</xdr:row>
      <xdr:rowOff>163285</xdr:rowOff>
    </xdr:to>
    <xdr:cxnSp macro="">
      <xdr:nvCxnSpPr>
        <xdr:cNvPr id="159" name="Straight Arrow Connector 158"/>
        <xdr:cNvCxnSpPr/>
      </xdr:nvCxnSpPr>
      <xdr:spPr>
        <a:xfrm flipV="1">
          <a:off x="18479861" y="6180366"/>
          <a:ext cx="2" cy="583201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163286</xdr:colOff>
      <xdr:row>13</xdr:row>
      <xdr:rowOff>217714</xdr:rowOff>
    </xdr:from>
    <xdr:to>
      <xdr:col>13</xdr:col>
      <xdr:colOff>163288</xdr:colOff>
      <xdr:row>49</xdr:row>
      <xdr:rowOff>408215</xdr:rowOff>
    </xdr:to>
    <xdr:cxnSp macro="">
      <xdr:nvCxnSpPr>
        <xdr:cNvPr id="160" name="Straight Arrow Connector 159"/>
        <xdr:cNvCxnSpPr/>
      </xdr:nvCxnSpPr>
      <xdr:spPr>
        <a:xfrm>
          <a:off x="18775136" y="5932714"/>
          <a:ext cx="2" cy="128968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163286</xdr:colOff>
      <xdr:row>56</xdr:row>
      <xdr:rowOff>408213</xdr:rowOff>
    </xdr:from>
    <xdr:to>
      <xdr:col>13</xdr:col>
      <xdr:colOff>163288</xdr:colOff>
      <xdr:row>58</xdr:row>
      <xdr:rowOff>27213</xdr:rowOff>
    </xdr:to>
    <xdr:cxnSp macro="">
      <xdr:nvCxnSpPr>
        <xdr:cNvPr id="161" name="Straight Arrow Connector 160"/>
        <xdr:cNvCxnSpPr/>
      </xdr:nvCxnSpPr>
      <xdr:spPr>
        <a:xfrm>
          <a:off x="18775136" y="19267713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163286</xdr:colOff>
      <xdr:row>58</xdr:row>
      <xdr:rowOff>380999</xdr:rowOff>
    </xdr:from>
    <xdr:to>
      <xdr:col>13</xdr:col>
      <xdr:colOff>163288</xdr:colOff>
      <xdr:row>60</xdr:row>
      <xdr:rowOff>-1</xdr:rowOff>
    </xdr:to>
    <xdr:cxnSp macro="">
      <xdr:nvCxnSpPr>
        <xdr:cNvPr id="162" name="Straight Arrow Connector 161"/>
        <xdr:cNvCxnSpPr/>
      </xdr:nvCxnSpPr>
      <xdr:spPr>
        <a:xfrm>
          <a:off x="18775136" y="20116799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136072</xdr:colOff>
      <xdr:row>60</xdr:row>
      <xdr:rowOff>326571</xdr:rowOff>
    </xdr:from>
    <xdr:to>
      <xdr:col>15</xdr:col>
      <xdr:colOff>136074</xdr:colOff>
      <xdr:row>61</xdr:row>
      <xdr:rowOff>380999</xdr:rowOff>
    </xdr:to>
    <xdr:cxnSp macro="">
      <xdr:nvCxnSpPr>
        <xdr:cNvPr id="163" name="Straight Arrow Connector 162"/>
        <xdr:cNvCxnSpPr/>
      </xdr:nvCxnSpPr>
      <xdr:spPr>
        <a:xfrm>
          <a:off x="21243472" y="20938671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1143000</xdr:colOff>
      <xdr:row>12</xdr:row>
      <xdr:rowOff>27215</xdr:rowOff>
    </xdr:from>
    <xdr:to>
      <xdr:col>15</xdr:col>
      <xdr:colOff>1143002</xdr:colOff>
      <xdr:row>134</xdr:row>
      <xdr:rowOff>190500</xdr:rowOff>
    </xdr:to>
    <xdr:cxnSp macro="">
      <xdr:nvCxnSpPr>
        <xdr:cNvPr id="164" name="Straight Arrow Connector 163"/>
        <xdr:cNvCxnSpPr/>
      </xdr:nvCxnSpPr>
      <xdr:spPr>
        <a:xfrm flipV="1">
          <a:off x="22250400" y="5304065"/>
          <a:ext cx="2" cy="312719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163287</xdr:colOff>
      <xdr:row>62</xdr:row>
      <xdr:rowOff>136072</xdr:rowOff>
    </xdr:from>
    <xdr:to>
      <xdr:col>15</xdr:col>
      <xdr:colOff>163288</xdr:colOff>
      <xdr:row>131</xdr:row>
      <xdr:rowOff>408215</xdr:rowOff>
    </xdr:to>
    <xdr:cxnSp macro="">
      <xdr:nvCxnSpPr>
        <xdr:cNvPr id="165" name="Straight Arrow Connector 164"/>
        <xdr:cNvCxnSpPr/>
      </xdr:nvCxnSpPr>
      <xdr:spPr>
        <a:xfrm>
          <a:off x="21270687" y="21624472"/>
          <a:ext cx="1" cy="1385479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163286</xdr:colOff>
      <xdr:row>132</xdr:row>
      <xdr:rowOff>326571</xdr:rowOff>
    </xdr:from>
    <xdr:to>
      <xdr:col>15</xdr:col>
      <xdr:colOff>163288</xdr:colOff>
      <xdr:row>133</xdr:row>
      <xdr:rowOff>381000</xdr:rowOff>
    </xdr:to>
    <xdr:cxnSp macro="">
      <xdr:nvCxnSpPr>
        <xdr:cNvPr id="166" name="Straight Arrow Connector 165"/>
        <xdr:cNvCxnSpPr/>
      </xdr:nvCxnSpPr>
      <xdr:spPr>
        <a:xfrm>
          <a:off x="21270686" y="35835771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11</xdr:row>
      <xdr:rowOff>217714</xdr:rowOff>
    </xdr:from>
    <xdr:to>
      <xdr:col>16</xdr:col>
      <xdr:colOff>190502</xdr:colOff>
      <xdr:row>133</xdr:row>
      <xdr:rowOff>381000</xdr:rowOff>
    </xdr:to>
    <xdr:cxnSp macro="">
      <xdr:nvCxnSpPr>
        <xdr:cNvPr id="167" name="Straight Arrow Connector 166"/>
        <xdr:cNvCxnSpPr/>
      </xdr:nvCxnSpPr>
      <xdr:spPr>
        <a:xfrm>
          <a:off x="22545675" y="5056414"/>
          <a:ext cx="2" cy="312719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163287</xdr:colOff>
      <xdr:row>65</xdr:row>
      <xdr:rowOff>54429</xdr:rowOff>
    </xdr:from>
    <xdr:to>
      <xdr:col>18</xdr:col>
      <xdr:colOff>190502</xdr:colOff>
      <xdr:row>134</xdr:row>
      <xdr:rowOff>217711</xdr:rowOff>
    </xdr:to>
    <xdr:cxnSp macro="">
      <xdr:nvCxnSpPr>
        <xdr:cNvPr id="168" name="Straight Arrow Connector 167"/>
        <xdr:cNvCxnSpPr/>
      </xdr:nvCxnSpPr>
      <xdr:spPr>
        <a:xfrm flipH="1" flipV="1">
          <a:off x="25014012" y="22857279"/>
          <a:ext cx="27215" cy="1374593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1143000</xdr:colOff>
      <xdr:row>28</xdr:row>
      <xdr:rowOff>27215</xdr:rowOff>
    </xdr:from>
    <xdr:to>
      <xdr:col>18</xdr:col>
      <xdr:colOff>1143004</xdr:colOff>
      <xdr:row>76</xdr:row>
      <xdr:rowOff>190500</xdr:rowOff>
    </xdr:to>
    <xdr:cxnSp macro="">
      <xdr:nvCxnSpPr>
        <xdr:cNvPr id="169" name="Straight Arrow Connector 168"/>
        <xdr:cNvCxnSpPr/>
      </xdr:nvCxnSpPr>
      <xdr:spPr>
        <a:xfrm flipV="1">
          <a:off x="25993725" y="12314465"/>
          <a:ext cx="4" cy="137459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190499</xdr:colOff>
      <xdr:row>27</xdr:row>
      <xdr:rowOff>326565</xdr:rowOff>
    </xdr:from>
    <xdr:to>
      <xdr:col>19</xdr:col>
      <xdr:colOff>190501</xdr:colOff>
      <xdr:row>28</xdr:row>
      <xdr:rowOff>380994</xdr:rowOff>
    </xdr:to>
    <xdr:cxnSp macro="">
      <xdr:nvCxnSpPr>
        <xdr:cNvPr id="170" name="Straight Arrow Connector 169"/>
        <xdr:cNvCxnSpPr/>
      </xdr:nvCxnSpPr>
      <xdr:spPr>
        <a:xfrm>
          <a:off x="26288999" y="12175665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1142997</xdr:colOff>
      <xdr:row>18</xdr:row>
      <xdr:rowOff>27212</xdr:rowOff>
    </xdr:from>
    <xdr:to>
      <xdr:col>19</xdr:col>
      <xdr:colOff>1142999</xdr:colOff>
      <xdr:row>29</xdr:row>
      <xdr:rowOff>272140</xdr:rowOff>
    </xdr:to>
    <xdr:cxnSp macro="">
      <xdr:nvCxnSpPr>
        <xdr:cNvPr id="171" name="Straight Arrow Connector 170"/>
        <xdr:cNvCxnSpPr/>
      </xdr:nvCxnSpPr>
      <xdr:spPr>
        <a:xfrm flipV="1">
          <a:off x="27241497" y="7932962"/>
          <a:ext cx="2" cy="5064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1142998</xdr:colOff>
      <xdr:row>16</xdr:row>
      <xdr:rowOff>27214</xdr:rowOff>
    </xdr:from>
    <xdr:to>
      <xdr:col>19</xdr:col>
      <xdr:colOff>1142999</xdr:colOff>
      <xdr:row>17</xdr:row>
      <xdr:rowOff>299354</xdr:rowOff>
    </xdr:to>
    <xdr:cxnSp macro="">
      <xdr:nvCxnSpPr>
        <xdr:cNvPr id="172" name="Straight Arrow Connector 171"/>
        <xdr:cNvCxnSpPr/>
      </xdr:nvCxnSpPr>
      <xdr:spPr>
        <a:xfrm flipH="1" flipV="1">
          <a:off x="27241498" y="70566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353786</xdr:colOff>
      <xdr:row>64</xdr:row>
      <xdr:rowOff>381000</xdr:rowOff>
    </xdr:from>
    <xdr:to>
      <xdr:col>18</xdr:col>
      <xdr:colOff>353788</xdr:colOff>
      <xdr:row>66</xdr:row>
      <xdr:rowOff>-1</xdr:rowOff>
    </xdr:to>
    <xdr:cxnSp macro="">
      <xdr:nvCxnSpPr>
        <xdr:cNvPr id="173" name="Straight Arrow Connector 172"/>
        <xdr:cNvCxnSpPr/>
      </xdr:nvCxnSpPr>
      <xdr:spPr>
        <a:xfrm>
          <a:off x="25204511" y="22745700"/>
          <a:ext cx="2" cy="4952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353786</xdr:colOff>
      <xdr:row>66</xdr:row>
      <xdr:rowOff>353785</xdr:rowOff>
    </xdr:from>
    <xdr:to>
      <xdr:col>18</xdr:col>
      <xdr:colOff>353788</xdr:colOff>
      <xdr:row>67</xdr:row>
      <xdr:rowOff>408214</xdr:rowOff>
    </xdr:to>
    <xdr:cxnSp macro="">
      <xdr:nvCxnSpPr>
        <xdr:cNvPr id="174" name="Straight Arrow Connector 173"/>
        <xdr:cNvCxnSpPr/>
      </xdr:nvCxnSpPr>
      <xdr:spPr>
        <a:xfrm>
          <a:off x="25204511" y="23594785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353786</xdr:colOff>
      <xdr:row>68</xdr:row>
      <xdr:rowOff>380999</xdr:rowOff>
    </xdr:from>
    <xdr:to>
      <xdr:col>18</xdr:col>
      <xdr:colOff>353788</xdr:colOff>
      <xdr:row>70</xdr:row>
      <xdr:rowOff>-1</xdr:rowOff>
    </xdr:to>
    <xdr:cxnSp macro="">
      <xdr:nvCxnSpPr>
        <xdr:cNvPr id="175" name="Straight Arrow Connector 174"/>
        <xdr:cNvCxnSpPr/>
      </xdr:nvCxnSpPr>
      <xdr:spPr>
        <a:xfrm>
          <a:off x="25204511" y="24498299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353786</xdr:colOff>
      <xdr:row>70</xdr:row>
      <xdr:rowOff>353785</xdr:rowOff>
    </xdr:from>
    <xdr:to>
      <xdr:col>18</xdr:col>
      <xdr:colOff>353788</xdr:colOff>
      <xdr:row>71</xdr:row>
      <xdr:rowOff>408214</xdr:rowOff>
    </xdr:to>
    <xdr:cxnSp macro="">
      <xdr:nvCxnSpPr>
        <xdr:cNvPr id="176" name="Straight Arrow Connector 175"/>
        <xdr:cNvCxnSpPr/>
      </xdr:nvCxnSpPr>
      <xdr:spPr>
        <a:xfrm>
          <a:off x="25204511" y="25347385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136071</xdr:colOff>
      <xdr:row>12</xdr:row>
      <xdr:rowOff>54427</xdr:rowOff>
    </xdr:from>
    <xdr:to>
      <xdr:col>22</xdr:col>
      <xdr:colOff>136073</xdr:colOff>
      <xdr:row>15</xdr:row>
      <xdr:rowOff>217712</xdr:rowOff>
    </xdr:to>
    <xdr:cxnSp macro="">
      <xdr:nvCxnSpPr>
        <xdr:cNvPr id="177" name="Straight Arrow Connector 176"/>
        <xdr:cNvCxnSpPr/>
      </xdr:nvCxnSpPr>
      <xdr:spPr>
        <a:xfrm flipV="1">
          <a:off x="29977896" y="5331277"/>
          <a:ext cx="2" cy="1477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163284</xdr:colOff>
      <xdr:row>8</xdr:row>
      <xdr:rowOff>81643</xdr:rowOff>
    </xdr:from>
    <xdr:to>
      <xdr:col>23</xdr:col>
      <xdr:colOff>163286</xdr:colOff>
      <xdr:row>11</xdr:row>
      <xdr:rowOff>244928</xdr:rowOff>
    </xdr:to>
    <xdr:cxnSp macro="">
      <xdr:nvCxnSpPr>
        <xdr:cNvPr id="178" name="Straight Arrow Connector 177"/>
        <xdr:cNvCxnSpPr/>
      </xdr:nvCxnSpPr>
      <xdr:spPr>
        <a:xfrm flipV="1">
          <a:off x="31252884" y="3605893"/>
          <a:ext cx="2" cy="1477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217716</xdr:colOff>
      <xdr:row>168</xdr:row>
      <xdr:rowOff>408214</xdr:rowOff>
    </xdr:from>
    <xdr:to>
      <xdr:col>8</xdr:col>
      <xdr:colOff>217716</xdr:colOff>
      <xdr:row>171</xdr:row>
      <xdr:rowOff>381000</xdr:rowOff>
    </xdr:to>
    <xdr:cxnSp macro="">
      <xdr:nvCxnSpPr>
        <xdr:cNvPr id="179" name="Straight Arrow Connector 178"/>
        <xdr:cNvCxnSpPr/>
      </xdr:nvCxnSpPr>
      <xdr:spPr>
        <a:xfrm>
          <a:off x="12573002" y="37446857"/>
          <a:ext cx="0" cy="12790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163286</xdr:colOff>
      <xdr:row>172</xdr:row>
      <xdr:rowOff>299358</xdr:rowOff>
    </xdr:from>
    <xdr:to>
      <xdr:col>9</xdr:col>
      <xdr:colOff>163289</xdr:colOff>
      <xdr:row>179</xdr:row>
      <xdr:rowOff>408215</xdr:rowOff>
    </xdr:to>
    <xdr:cxnSp macro="">
      <xdr:nvCxnSpPr>
        <xdr:cNvPr id="181" name="Straight Arrow Connector 180"/>
        <xdr:cNvCxnSpPr/>
      </xdr:nvCxnSpPr>
      <xdr:spPr>
        <a:xfrm>
          <a:off x="13784036" y="46324158"/>
          <a:ext cx="3" cy="317590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163285</xdr:colOff>
      <xdr:row>180</xdr:row>
      <xdr:rowOff>408215</xdr:rowOff>
    </xdr:from>
    <xdr:to>
      <xdr:col>9</xdr:col>
      <xdr:colOff>163287</xdr:colOff>
      <xdr:row>182</xdr:row>
      <xdr:rowOff>27215</xdr:rowOff>
    </xdr:to>
    <xdr:cxnSp macro="">
      <xdr:nvCxnSpPr>
        <xdr:cNvPr id="182" name="Straight Arrow Connector 181"/>
        <xdr:cNvCxnSpPr/>
      </xdr:nvCxnSpPr>
      <xdr:spPr>
        <a:xfrm>
          <a:off x="13784035" y="49938215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163285</xdr:colOff>
      <xdr:row>182</xdr:row>
      <xdr:rowOff>381001</xdr:rowOff>
    </xdr:from>
    <xdr:to>
      <xdr:col>9</xdr:col>
      <xdr:colOff>163287</xdr:colOff>
      <xdr:row>184</xdr:row>
      <xdr:rowOff>1</xdr:rowOff>
    </xdr:to>
    <xdr:cxnSp macro="">
      <xdr:nvCxnSpPr>
        <xdr:cNvPr id="183" name="Straight Arrow Connector 182"/>
        <xdr:cNvCxnSpPr/>
      </xdr:nvCxnSpPr>
      <xdr:spPr>
        <a:xfrm>
          <a:off x="13784035" y="507873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163286</xdr:colOff>
      <xdr:row>184</xdr:row>
      <xdr:rowOff>353786</xdr:rowOff>
    </xdr:from>
    <xdr:to>
      <xdr:col>9</xdr:col>
      <xdr:colOff>163288</xdr:colOff>
      <xdr:row>185</xdr:row>
      <xdr:rowOff>408214</xdr:rowOff>
    </xdr:to>
    <xdr:cxnSp macro="">
      <xdr:nvCxnSpPr>
        <xdr:cNvPr id="184" name="Straight Arrow Connector 183"/>
        <xdr:cNvCxnSpPr/>
      </xdr:nvCxnSpPr>
      <xdr:spPr>
        <a:xfrm>
          <a:off x="13784036" y="51636386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163284</xdr:colOff>
      <xdr:row>186</xdr:row>
      <xdr:rowOff>299358</xdr:rowOff>
    </xdr:from>
    <xdr:to>
      <xdr:col>9</xdr:col>
      <xdr:colOff>163287</xdr:colOff>
      <xdr:row>204</xdr:row>
      <xdr:rowOff>54429</xdr:rowOff>
    </xdr:to>
    <xdr:cxnSp macro="">
      <xdr:nvCxnSpPr>
        <xdr:cNvPr id="185" name="Straight Arrow Connector 184"/>
        <xdr:cNvCxnSpPr/>
      </xdr:nvCxnSpPr>
      <xdr:spPr>
        <a:xfrm>
          <a:off x="13784034" y="52458258"/>
          <a:ext cx="3" cy="50128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163284</xdr:colOff>
      <xdr:row>205</xdr:row>
      <xdr:rowOff>0</xdr:rowOff>
    </xdr:from>
    <xdr:to>
      <xdr:col>9</xdr:col>
      <xdr:colOff>163286</xdr:colOff>
      <xdr:row>206</xdr:row>
      <xdr:rowOff>54429</xdr:rowOff>
    </xdr:to>
    <xdr:cxnSp macro="">
      <xdr:nvCxnSpPr>
        <xdr:cNvPr id="186" name="Straight Arrow Connector 185"/>
        <xdr:cNvCxnSpPr/>
      </xdr:nvCxnSpPr>
      <xdr:spPr>
        <a:xfrm>
          <a:off x="13784034" y="57854850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163284</xdr:colOff>
      <xdr:row>206</xdr:row>
      <xdr:rowOff>408215</xdr:rowOff>
    </xdr:from>
    <xdr:to>
      <xdr:col>9</xdr:col>
      <xdr:colOff>163286</xdr:colOff>
      <xdr:row>208</xdr:row>
      <xdr:rowOff>27215</xdr:rowOff>
    </xdr:to>
    <xdr:cxnSp macro="">
      <xdr:nvCxnSpPr>
        <xdr:cNvPr id="187" name="Straight Arrow Connector 186"/>
        <xdr:cNvCxnSpPr/>
      </xdr:nvCxnSpPr>
      <xdr:spPr>
        <a:xfrm>
          <a:off x="13784034" y="58701215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190498</xdr:colOff>
      <xdr:row>208</xdr:row>
      <xdr:rowOff>244930</xdr:rowOff>
    </xdr:from>
    <xdr:to>
      <xdr:col>10</xdr:col>
      <xdr:colOff>190503</xdr:colOff>
      <xdr:row>250</xdr:row>
      <xdr:rowOff>0</xdr:rowOff>
    </xdr:to>
    <xdr:cxnSp macro="">
      <xdr:nvCxnSpPr>
        <xdr:cNvPr id="188" name="Straight Arrow Connector 187"/>
        <xdr:cNvCxnSpPr/>
      </xdr:nvCxnSpPr>
      <xdr:spPr>
        <a:xfrm>
          <a:off x="15059023" y="59414230"/>
          <a:ext cx="5" cy="155284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190498</xdr:colOff>
      <xdr:row>268</xdr:row>
      <xdr:rowOff>381001</xdr:rowOff>
    </xdr:from>
    <xdr:to>
      <xdr:col>10</xdr:col>
      <xdr:colOff>190500</xdr:colOff>
      <xdr:row>270</xdr:row>
      <xdr:rowOff>1</xdr:rowOff>
    </xdr:to>
    <xdr:cxnSp macro="">
      <xdr:nvCxnSpPr>
        <xdr:cNvPr id="189" name="Straight Arrow Connector 188"/>
        <xdr:cNvCxnSpPr/>
      </xdr:nvCxnSpPr>
      <xdr:spPr>
        <a:xfrm>
          <a:off x="15059023" y="753237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163284</xdr:colOff>
      <xdr:row>270</xdr:row>
      <xdr:rowOff>381001</xdr:rowOff>
    </xdr:from>
    <xdr:to>
      <xdr:col>10</xdr:col>
      <xdr:colOff>163286</xdr:colOff>
      <xdr:row>272</xdr:row>
      <xdr:rowOff>1</xdr:rowOff>
    </xdr:to>
    <xdr:cxnSp macro="">
      <xdr:nvCxnSpPr>
        <xdr:cNvPr id="190" name="Straight Arrow Connector 189"/>
        <xdr:cNvCxnSpPr/>
      </xdr:nvCxnSpPr>
      <xdr:spPr>
        <a:xfrm>
          <a:off x="15031809" y="762000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272</xdr:row>
      <xdr:rowOff>217715</xdr:rowOff>
    </xdr:from>
    <xdr:to>
      <xdr:col>10</xdr:col>
      <xdr:colOff>163292</xdr:colOff>
      <xdr:row>284</xdr:row>
      <xdr:rowOff>0</xdr:rowOff>
    </xdr:to>
    <xdr:cxnSp macro="">
      <xdr:nvCxnSpPr>
        <xdr:cNvPr id="191" name="Straight Arrow Connector 190"/>
        <xdr:cNvCxnSpPr/>
      </xdr:nvCxnSpPr>
      <xdr:spPr>
        <a:xfrm>
          <a:off x="15031810" y="76913015"/>
          <a:ext cx="7" cy="50400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1170217</xdr:colOff>
      <xdr:row>275</xdr:row>
      <xdr:rowOff>81644</xdr:rowOff>
    </xdr:from>
    <xdr:to>
      <xdr:col>10</xdr:col>
      <xdr:colOff>1170219</xdr:colOff>
      <xdr:row>286</xdr:row>
      <xdr:rowOff>326573</xdr:rowOff>
    </xdr:to>
    <xdr:cxnSp macro="">
      <xdr:nvCxnSpPr>
        <xdr:cNvPr id="192" name="Straight Arrow Connector 191"/>
        <xdr:cNvCxnSpPr/>
      </xdr:nvCxnSpPr>
      <xdr:spPr>
        <a:xfrm flipV="1">
          <a:off x="16038742" y="78091394"/>
          <a:ext cx="2" cy="5064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284</xdr:row>
      <xdr:rowOff>381001</xdr:rowOff>
    </xdr:from>
    <xdr:to>
      <xdr:col>10</xdr:col>
      <xdr:colOff>163287</xdr:colOff>
      <xdr:row>286</xdr:row>
      <xdr:rowOff>1</xdr:rowOff>
    </xdr:to>
    <xdr:cxnSp macro="">
      <xdr:nvCxnSpPr>
        <xdr:cNvPr id="193" name="Straight Arrow Connector 192"/>
        <xdr:cNvCxnSpPr/>
      </xdr:nvCxnSpPr>
      <xdr:spPr>
        <a:xfrm>
          <a:off x="15031810" y="823341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190499</xdr:colOff>
      <xdr:row>274</xdr:row>
      <xdr:rowOff>244930</xdr:rowOff>
    </xdr:from>
    <xdr:to>
      <xdr:col>11</xdr:col>
      <xdr:colOff>217706</xdr:colOff>
      <xdr:row>288</xdr:row>
      <xdr:rowOff>27215</xdr:rowOff>
    </xdr:to>
    <xdr:cxnSp macro="">
      <xdr:nvCxnSpPr>
        <xdr:cNvPr id="194" name="Straight Arrow Connector 193"/>
        <xdr:cNvCxnSpPr/>
      </xdr:nvCxnSpPr>
      <xdr:spPr>
        <a:xfrm flipH="1">
          <a:off x="16306799" y="77816530"/>
          <a:ext cx="27207" cy="59163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353780</xdr:colOff>
      <xdr:row>177</xdr:row>
      <xdr:rowOff>108858</xdr:rowOff>
    </xdr:from>
    <xdr:to>
      <xdr:col>11</xdr:col>
      <xdr:colOff>380999</xdr:colOff>
      <xdr:row>288</xdr:row>
      <xdr:rowOff>136075</xdr:rowOff>
    </xdr:to>
    <xdr:cxnSp macro="">
      <xdr:nvCxnSpPr>
        <xdr:cNvPr id="195" name="Straight Arrow Connector 194"/>
        <xdr:cNvCxnSpPr/>
      </xdr:nvCxnSpPr>
      <xdr:spPr>
        <a:xfrm flipV="1">
          <a:off x="16470080" y="48324408"/>
          <a:ext cx="27219" cy="35517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1142999</xdr:colOff>
      <xdr:row>176</xdr:row>
      <xdr:rowOff>272143</xdr:rowOff>
    </xdr:from>
    <xdr:to>
      <xdr:col>11</xdr:col>
      <xdr:colOff>1143000</xdr:colOff>
      <xdr:row>188</xdr:row>
      <xdr:rowOff>-1</xdr:rowOff>
    </xdr:to>
    <xdr:cxnSp macro="">
      <xdr:nvCxnSpPr>
        <xdr:cNvPr id="196" name="Straight Arrow Connector 195"/>
        <xdr:cNvCxnSpPr/>
      </xdr:nvCxnSpPr>
      <xdr:spPr>
        <a:xfrm>
          <a:off x="17259299" y="48049543"/>
          <a:ext cx="1" cy="49856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1115785</xdr:colOff>
      <xdr:row>175</xdr:row>
      <xdr:rowOff>81645</xdr:rowOff>
    </xdr:from>
    <xdr:to>
      <xdr:col>12</xdr:col>
      <xdr:colOff>1115787</xdr:colOff>
      <xdr:row>188</xdr:row>
      <xdr:rowOff>217715</xdr:rowOff>
    </xdr:to>
    <xdr:cxnSp macro="">
      <xdr:nvCxnSpPr>
        <xdr:cNvPr id="197" name="Straight Arrow Connector 196"/>
        <xdr:cNvCxnSpPr/>
      </xdr:nvCxnSpPr>
      <xdr:spPr>
        <a:xfrm flipV="1">
          <a:off x="18479860" y="47420895"/>
          <a:ext cx="2" cy="58320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163285</xdr:colOff>
      <xdr:row>174</xdr:row>
      <xdr:rowOff>272144</xdr:rowOff>
    </xdr:from>
    <xdr:to>
      <xdr:col>13</xdr:col>
      <xdr:colOff>163287</xdr:colOff>
      <xdr:row>216</xdr:row>
      <xdr:rowOff>27215</xdr:rowOff>
    </xdr:to>
    <xdr:cxnSp macro="">
      <xdr:nvCxnSpPr>
        <xdr:cNvPr id="198" name="Straight Arrow Connector 197"/>
        <xdr:cNvCxnSpPr/>
      </xdr:nvCxnSpPr>
      <xdr:spPr>
        <a:xfrm>
          <a:off x="18775135" y="47173244"/>
          <a:ext cx="2" cy="12899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163285</xdr:colOff>
      <xdr:row>217</xdr:row>
      <xdr:rowOff>27214</xdr:rowOff>
    </xdr:from>
    <xdr:to>
      <xdr:col>13</xdr:col>
      <xdr:colOff>163287</xdr:colOff>
      <xdr:row>218</xdr:row>
      <xdr:rowOff>81642</xdr:rowOff>
    </xdr:to>
    <xdr:cxnSp macro="">
      <xdr:nvCxnSpPr>
        <xdr:cNvPr id="199" name="Straight Arrow Connector 198"/>
        <xdr:cNvCxnSpPr/>
      </xdr:nvCxnSpPr>
      <xdr:spPr>
        <a:xfrm>
          <a:off x="18775135" y="60510964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163285</xdr:colOff>
      <xdr:row>219</xdr:row>
      <xdr:rowOff>0</xdr:rowOff>
    </xdr:from>
    <xdr:to>
      <xdr:col>13</xdr:col>
      <xdr:colOff>163287</xdr:colOff>
      <xdr:row>220</xdr:row>
      <xdr:rowOff>54428</xdr:rowOff>
    </xdr:to>
    <xdr:cxnSp macro="">
      <xdr:nvCxnSpPr>
        <xdr:cNvPr id="200" name="Straight Arrow Connector 199"/>
        <xdr:cNvCxnSpPr/>
      </xdr:nvCxnSpPr>
      <xdr:spPr>
        <a:xfrm>
          <a:off x="18775135" y="61360050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136071</xdr:colOff>
      <xdr:row>220</xdr:row>
      <xdr:rowOff>381000</xdr:rowOff>
    </xdr:from>
    <xdr:to>
      <xdr:col>15</xdr:col>
      <xdr:colOff>136073</xdr:colOff>
      <xdr:row>222</xdr:row>
      <xdr:rowOff>0</xdr:rowOff>
    </xdr:to>
    <xdr:cxnSp macro="">
      <xdr:nvCxnSpPr>
        <xdr:cNvPr id="201" name="Straight Arrow Connector 200"/>
        <xdr:cNvCxnSpPr/>
      </xdr:nvCxnSpPr>
      <xdr:spPr>
        <a:xfrm>
          <a:off x="21243471" y="62179200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1142999</xdr:colOff>
      <xdr:row>173</xdr:row>
      <xdr:rowOff>81644</xdr:rowOff>
    </xdr:from>
    <xdr:to>
      <xdr:col>15</xdr:col>
      <xdr:colOff>1143001</xdr:colOff>
      <xdr:row>274</xdr:row>
      <xdr:rowOff>244930</xdr:rowOff>
    </xdr:to>
    <xdr:cxnSp macro="">
      <xdr:nvCxnSpPr>
        <xdr:cNvPr id="202" name="Straight Arrow Connector 201"/>
        <xdr:cNvCxnSpPr/>
      </xdr:nvCxnSpPr>
      <xdr:spPr>
        <a:xfrm flipV="1">
          <a:off x="22250399" y="46544594"/>
          <a:ext cx="2" cy="312719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163286</xdr:colOff>
      <xdr:row>222</xdr:row>
      <xdr:rowOff>190501</xdr:rowOff>
    </xdr:from>
    <xdr:to>
      <xdr:col>15</xdr:col>
      <xdr:colOff>163287</xdr:colOff>
      <xdr:row>272</xdr:row>
      <xdr:rowOff>27216</xdr:rowOff>
    </xdr:to>
    <xdr:cxnSp macro="">
      <xdr:nvCxnSpPr>
        <xdr:cNvPr id="203" name="Straight Arrow Connector 202"/>
        <xdr:cNvCxnSpPr/>
      </xdr:nvCxnSpPr>
      <xdr:spPr>
        <a:xfrm>
          <a:off x="21270686" y="62865001"/>
          <a:ext cx="1" cy="138575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163285</xdr:colOff>
      <xdr:row>272</xdr:row>
      <xdr:rowOff>381001</xdr:rowOff>
    </xdr:from>
    <xdr:to>
      <xdr:col>15</xdr:col>
      <xdr:colOff>163287</xdr:colOff>
      <xdr:row>274</xdr:row>
      <xdr:rowOff>1</xdr:rowOff>
    </xdr:to>
    <xdr:cxnSp macro="">
      <xdr:nvCxnSpPr>
        <xdr:cNvPr id="204" name="Straight Arrow Connector 203"/>
        <xdr:cNvCxnSpPr/>
      </xdr:nvCxnSpPr>
      <xdr:spPr>
        <a:xfrm>
          <a:off x="21270685" y="770763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190499</xdr:colOff>
      <xdr:row>172</xdr:row>
      <xdr:rowOff>272144</xdr:rowOff>
    </xdr:from>
    <xdr:to>
      <xdr:col>16</xdr:col>
      <xdr:colOff>190501</xdr:colOff>
      <xdr:row>274</xdr:row>
      <xdr:rowOff>1</xdr:rowOff>
    </xdr:to>
    <xdr:cxnSp macro="">
      <xdr:nvCxnSpPr>
        <xdr:cNvPr id="205" name="Straight Arrow Connector 204"/>
        <xdr:cNvCxnSpPr/>
      </xdr:nvCxnSpPr>
      <xdr:spPr>
        <a:xfrm>
          <a:off x="22545674" y="46296944"/>
          <a:ext cx="2" cy="312746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163286</xdr:colOff>
      <xdr:row>225</xdr:row>
      <xdr:rowOff>108858</xdr:rowOff>
    </xdr:from>
    <xdr:to>
      <xdr:col>18</xdr:col>
      <xdr:colOff>190501</xdr:colOff>
      <xdr:row>274</xdr:row>
      <xdr:rowOff>272141</xdr:rowOff>
    </xdr:to>
    <xdr:cxnSp macro="">
      <xdr:nvCxnSpPr>
        <xdr:cNvPr id="206" name="Straight Arrow Connector 205"/>
        <xdr:cNvCxnSpPr/>
      </xdr:nvCxnSpPr>
      <xdr:spPr>
        <a:xfrm flipH="1" flipV="1">
          <a:off x="25014011" y="64097808"/>
          <a:ext cx="27215" cy="1374593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1142999</xdr:colOff>
      <xdr:row>189</xdr:row>
      <xdr:rowOff>81644</xdr:rowOff>
    </xdr:from>
    <xdr:to>
      <xdr:col>18</xdr:col>
      <xdr:colOff>1143003</xdr:colOff>
      <xdr:row>232</xdr:row>
      <xdr:rowOff>244929</xdr:rowOff>
    </xdr:to>
    <xdr:cxnSp macro="">
      <xdr:nvCxnSpPr>
        <xdr:cNvPr id="207" name="Straight Arrow Connector 206"/>
        <xdr:cNvCxnSpPr/>
      </xdr:nvCxnSpPr>
      <xdr:spPr>
        <a:xfrm flipV="1">
          <a:off x="25993724" y="53554994"/>
          <a:ext cx="4" cy="137459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190498</xdr:colOff>
      <xdr:row>188</xdr:row>
      <xdr:rowOff>380995</xdr:rowOff>
    </xdr:from>
    <xdr:to>
      <xdr:col>19</xdr:col>
      <xdr:colOff>190500</xdr:colOff>
      <xdr:row>189</xdr:row>
      <xdr:rowOff>435423</xdr:rowOff>
    </xdr:to>
    <xdr:cxnSp macro="">
      <xdr:nvCxnSpPr>
        <xdr:cNvPr id="208" name="Straight Arrow Connector 207"/>
        <xdr:cNvCxnSpPr/>
      </xdr:nvCxnSpPr>
      <xdr:spPr>
        <a:xfrm>
          <a:off x="26288998" y="53416195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1142996</xdr:colOff>
      <xdr:row>179</xdr:row>
      <xdr:rowOff>81642</xdr:rowOff>
    </xdr:from>
    <xdr:to>
      <xdr:col>19</xdr:col>
      <xdr:colOff>1142998</xdr:colOff>
      <xdr:row>190</xdr:row>
      <xdr:rowOff>326569</xdr:rowOff>
    </xdr:to>
    <xdr:cxnSp macro="">
      <xdr:nvCxnSpPr>
        <xdr:cNvPr id="209" name="Straight Arrow Connector 208"/>
        <xdr:cNvCxnSpPr/>
      </xdr:nvCxnSpPr>
      <xdr:spPr>
        <a:xfrm flipV="1">
          <a:off x="27241496" y="49173492"/>
          <a:ext cx="2" cy="5064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1142997</xdr:colOff>
      <xdr:row>177</xdr:row>
      <xdr:rowOff>81643</xdr:rowOff>
    </xdr:from>
    <xdr:to>
      <xdr:col>19</xdr:col>
      <xdr:colOff>1142998</xdr:colOff>
      <xdr:row>178</xdr:row>
      <xdr:rowOff>353783</xdr:rowOff>
    </xdr:to>
    <xdr:cxnSp macro="">
      <xdr:nvCxnSpPr>
        <xdr:cNvPr id="210" name="Straight Arrow Connector 209"/>
        <xdr:cNvCxnSpPr/>
      </xdr:nvCxnSpPr>
      <xdr:spPr>
        <a:xfrm flipH="1" flipV="1">
          <a:off x="27241497" y="48297193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353785</xdr:colOff>
      <xdr:row>225</xdr:row>
      <xdr:rowOff>0</xdr:rowOff>
    </xdr:from>
    <xdr:to>
      <xdr:col>18</xdr:col>
      <xdr:colOff>353787</xdr:colOff>
      <xdr:row>226</xdr:row>
      <xdr:rowOff>54429</xdr:rowOff>
    </xdr:to>
    <xdr:cxnSp macro="">
      <xdr:nvCxnSpPr>
        <xdr:cNvPr id="211" name="Straight Arrow Connector 210"/>
        <xdr:cNvCxnSpPr/>
      </xdr:nvCxnSpPr>
      <xdr:spPr>
        <a:xfrm>
          <a:off x="25204510" y="63988950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353785</xdr:colOff>
      <xdr:row>226</xdr:row>
      <xdr:rowOff>408215</xdr:rowOff>
    </xdr:from>
    <xdr:to>
      <xdr:col>18</xdr:col>
      <xdr:colOff>353787</xdr:colOff>
      <xdr:row>228</xdr:row>
      <xdr:rowOff>27215</xdr:rowOff>
    </xdr:to>
    <xdr:cxnSp macro="">
      <xdr:nvCxnSpPr>
        <xdr:cNvPr id="212" name="Straight Arrow Connector 211"/>
        <xdr:cNvCxnSpPr/>
      </xdr:nvCxnSpPr>
      <xdr:spPr>
        <a:xfrm>
          <a:off x="25204510" y="64835315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353785</xdr:colOff>
      <xdr:row>229</xdr:row>
      <xdr:rowOff>0</xdr:rowOff>
    </xdr:from>
    <xdr:to>
      <xdr:col>18</xdr:col>
      <xdr:colOff>353787</xdr:colOff>
      <xdr:row>230</xdr:row>
      <xdr:rowOff>54428</xdr:rowOff>
    </xdr:to>
    <xdr:cxnSp macro="">
      <xdr:nvCxnSpPr>
        <xdr:cNvPr id="213" name="Straight Arrow Connector 212"/>
        <xdr:cNvCxnSpPr/>
      </xdr:nvCxnSpPr>
      <xdr:spPr>
        <a:xfrm>
          <a:off x="25204510" y="65741550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353785</xdr:colOff>
      <xdr:row>230</xdr:row>
      <xdr:rowOff>408214</xdr:rowOff>
    </xdr:from>
    <xdr:to>
      <xdr:col>18</xdr:col>
      <xdr:colOff>353787</xdr:colOff>
      <xdr:row>232</xdr:row>
      <xdr:rowOff>27214</xdr:rowOff>
    </xdr:to>
    <xdr:cxnSp macro="">
      <xdr:nvCxnSpPr>
        <xdr:cNvPr id="214" name="Straight Arrow Connector 213"/>
        <xdr:cNvCxnSpPr/>
      </xdr:nvCxnSpPr>
      <xdr:spPr>
        <a:xfrm>
          <a:off x="25204510" y="66587914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136070</xdr:colOff>
      <xdr:row>173</xdr:row>
      <xdr:rowOff>108856</xdr:rowOff>
    </xdr:from>
    <xdr:to>
      <xdr:col>22</xdr:col>
      <xdr:colOff>136072</xdr:colOff>
      <xdr:row>176</xdr:row>
      <xdr:rowOff>272141</xdr:rowOff>
    </xdr:to>
    <xdr:cxnSp macro="">
      <xdr:nvCxnSpPr>
        <xdr:cNvPr id="215" name="Straight Arrow Connector 214"/>
        <xdr:cNvCxnSpPr/>
      </xdr:nvCxnSpPr>
      <xdr:spPr>
        <a:xfrm flipV="1">
          <a:off x="29977895" y="46571806"/>
          <a:ext cx="2" cy="1477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163283</xdr:colOff>
      <xdr:row>169</xdr:row>
      <xdr:rowOff>136072</xdr:rowOff>
    </xdr:from>
    <xdr:to>
      <xdr:col>23</xdr:col>
      <xdr:colOff>163285</xdr:colOff>
      <xdr:row>172</xdr:row>
      <xdr:rowOff>299358</xdr:rowOff>
    </xdr:to>
    <xdr:cxnSp macro="">
      <xdr:nvCxnSpPr>
        <xdr:cNvPr id="216" name="Straight Arrow Connector 215"/>
        <xdr:cNvCxnSpPr/>
      </xdr:nvCxnSpPr>
      <xdr:spPr>
        <a:xfrm flipV="1">
          <a:off x="31252883" y="44846422"/>
          <a:ext cx="2" cy="1477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217714</xdr:colOff>
      <xdr:row>7</xdr:row>
      <xdr:rowOff>408214</xdr:rowOff>
    </xdr:from>
    <xdr:to>
      <xdr:col>8</xdr:col>
      <xdr:colOff>217714</xdr:colOff>
      <xdr:row>10</xdr:row>
      <xdr:rowOff>381000</xdr:rowOff>
    </xdr:to>
    <xdr:cxnSp macro="">
      <xdr:nvCxnSpPr>
        <xdr:cNvPr id="217" name="Straight Arrow Connector 216"/>
        <xdr:cNvCxnSpPr/>
      </xdr:nvCxnSpPr>
      <xdr:spPr>
        <a:xfrm>
          <a:off x="12573000" y="3483428"/>
          <a:ext cx="0" cy="12790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190499</xdr:colOff>
      <xdr:row>8</xdr:row>
      <xdr:rowOff>27214</xdr:rowOff>
    </xdr:from>
    <xdr:to>
      <xdr:col>25</xdr:col>
      <xdr:colOff>190502</xdr:colOff>
      <xdr:row>15</xdr:row>
      <xdr:rowOff>217714</xdr:rowOff>
    </xdr:to>
    <xdr:cxnSp macro="">
      <xdr:nvCxnSpPr>
        <xdr:cNvPr id="64" name="Straight Arrow Connector 63"/>
        <xdr:cNvCxnSpPr/>
      </xdr:nvCxnSpPr>
      <xdr:spPr>
        <a:xfrm flipV="1">
          <a:off x="33775649" y="3551464"/>
          <a:ext cx="3" cy="32575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244930</xdr:colOff>
      <xdr:row>7</xdr:row>
      <xdr:rowOff>353784</xdr:rowOff>
    </xdr:from>
    <xdr:to>
      <xdr:col>27</xdr:col>
      <xdr:colOff>244932</xdr:colOff>
      <xdr:row>8</xdr:row>
      <xdr:rowOff>408212</xdr:rowOff>
    </xdr:to>
    <xdr:cxnSp macro="">
      <xdr:nvCxnSpPr>
        <xdr:cNvPr id="65" name="Straight Arrow Connector 64"/>
        <xdr:cNvCxnSpPr/>
      </xdr:nvCxnSpPr>
      <xdr:spPr>
        <a:xfrm>
          <a:off x="36576001" y="342899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217714</xdr:colOff>
      <xdr:row>9</xdr:row>
      <xdr:rowOff>244929</xdr:rowOff>
    </xdr:from>
    <xdr:to>
      <xdr:col>27</xdr:col>
      <xdr:colOff>217714</xdr:colOff>
      <xdr:row>12</xdr:row>
      <xdr:rowOff>408216</xdr:rowOff>
    </xdr:to>
    <xdr:cxnSp macro="">
      <xdr:nvCxnSpPr>
        <xdr:cNvPr id="66" name="Straight Arrow Connector 65"/>
        <xdr:cNvCxnSpPr/>
      </xdr:nvCxnSpPr>
      <xdr:spPr>
        <a:xfrm>
          <a:off x="36488914" y="4207329"/>
          <a:ext cx="0" cy="14777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244927</xdr:colOff>
      <xdr:row>12</xdr:row>
      <xdr:rowOff>54429</xdr:rowOff>
    </xdr:from>
    <xdr:to>
      <xdr:col>28</xdr:col>
      <xdr:colOff>244928</xdr:colOff>
      <xdr:row>13</xdr:row>
      <xdr:rowOff>326569</xdr:rowOff>
    </xdr:to>
    <xdr:cxnSp macro="">
      <xdr:nvCxnSpPr>
        <xdr:cNvPr id="67" name="Straight Arrow Connector 66"/>
        <xdr:cNvCxnSpPr/>
      </xdr:nvCxnSpPr>
      <xdr:spPr>
        <a:xfrm flipH="1" flipV="1">
          <a:off x="37963927" y="5331279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217714</xdr:colOff>
      <xdr:row>11</xdr:row>
      <xdr:rowOff>244928</xdr:rowOff>
    </xdr:from>
    <xdr:to>
      <xdr:col>29</xdr:col>
      <xdr:colOff>217714</xdr:colOff>
      <xdr:row>14</xdr:row>
      <xdr:rowOff>408216</xdr:rowOff>
    </xdr:to>
    <xdr:cxnSp macro="">
      <xdr:nvCxnSpPr>
        <xdr:cNvPr id="68" name="Straight Arrow Connector 67"/>
        <xdr:cNvCxnSpPr/>
      </xdr:nvCxnSpPr>
      <xdr:spPr>
        <a:xfrm>
          <a:off x="39384514" y="5083628"/>
          <a:ext cx="0" cy="14777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217715</xdr:colOff>
      <xdr:row>12</xdr:row>
      <xdr:rowOff>54429</xdr:rowOff>
    </xdr:from>
    <xdr:to>
      <xdr:col>31</xdr:col>
      <xdr:colOff>217717</xdr:colOff>
      <xdr:row>15</xdr:row>
      <xdr:rowOff>217714</xdr:rowOff>
    </xdr:to>
    <xdr:cxnSp macro="">
      <xdr:nvCxnSpPr>
        <xdr:cNvPr id="69" name="Straight Arrow Connector 68"/>
        <xdr:cNvCxnSpPr/>
      </xdr:nvCxnSpPr>
      <xdr:spPr>
        <a:xfrm flipV="1">
          <a:off x="42280115" y="5331279"/>
          <a:ext cx="2" cy="1477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8</xdr:row>
      <xdr:rowOff>54428</xdr:rowOff>
    </xdr:from>
    <xdr:to>
      <xdr:col>35</xdr:col>
      <xdr:colOff>190502</xdr:colOff>
      <xdr:row>11</xdr:row>
      <xdr:rowOff>217713</xdr:rowOff>
    </xdr:to>
    <xdr:cxnSp macro="">
      <xdr:nvCxnSpPr>
        <xdr:cNvPr id="70" name="Straight Arrow Connector 69"/>
        <xdr:cNvCxnSpPr/>
      </xdr:nvCxnSpPr>
      <xdr:spPr>
        <a:xfrm flipV="1">
          <a:off x="48044100" y="3578678"/>
          <a:ext cx="2" cy="1477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217712</xdr:colOff>
      <xdr:row>169</xdr:row>
      <xdr:rowOff>27215</xdr:rowOff>
    </xdr:from>
    <xdr:to>
      <xdr:col>25</xdr:col>
      <xdr:colOff>217715</xdr:colOff>
      <xdr:row>176</xdr:row>
      <xdr:rowOff>217715</xdr:rowOff>
    </xdr:to>
    <xdr:cxnSp macro="">
      <xdr:nvCxnSpPr>
        <xdr:cNvPr id="96" name="Straight Arrow Connector 95"/>
        <xdr:cNvCxnSpPr/>
      </xdr:nvCxnSpPr>
      <xdr:spPr>
        <a:xfrm flipV="1">
          <a:off x="33854569" y="40113858"/>
          <a:ext cx="3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272143</xdr:colOff>
      <xdr:row>168</xdr:row>
      <xdr:rowOff>353785</xdr:rowOff>
    </xdr:from>
    <xdr:to>
      <xdr:col>27</xdr:col>
      <xdr:colOff>272145</xdr:colOff>
      <xdr:row>169</xdr:row>
      <xdr:rowOff>408213</xdr:rowOff>
    </xdr:to>
    <xdr:cxnSp macro="">
      <xdr:nvCxnSpPr>
        <xdr:cNvPr id="97" name="Straight Arrow Connector 96"/>
        <xdr:cNvCxnSpPr/>
      </xdr:nvCxnSpPr>
      <xdr:spPr>
        <a:xfrm>
          <a:off x="36603214" y="40004999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244927</xdr:colOff>
      <xdr:row>170</xdr:row>
      <xdr:rowOff>244930</xdr:rowOff>
    </xdr:from>
    <xdr:to>
      <xdr:col>27</xdr:col>
      <xdr:colOff>244927</xdr:colOff>
      <xdr:row>173</xdr:row>
      <xdr:rowOff>408217</xdr:rowOff>
    </xdr:to>
    <xdr:cxnSp macro="">
      <xdr:nvCxnSpPr>
        <xdr:cNvPr id="98" name="Straight Arrow Connector 97"/>
        <xdr:cNvCxnSpPr/>
      </xdr:nvCxnSpPr>
      <xdr:spPr>
        <a:xfrm>
          <a:off x="36575998" y="40767001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272140</xdr:colOff>
      <xdr:row>173</xdr:row>
      <xdr:rowOff>54430</xdr:rowOff>
    </xdr:from>
    <xdr:to>
      <xdr:col>28</xdr:col>
      <xdr:colOff>272141</xdr:colOff>
      <xdr:row>174</xdr:row>
      <xdr:rowOff>326570</xdr:rowOff>
    </xdr:to>
    <xdr:cxnSp macro="">
      <xdr:nvCxnSpPr>
        <xdr:cNvPr id="99" name="Straight Arrow Connector 98"/>
        <xdr:cNvCxnSpPr/>
      </xdr:nvCxnSpPr>
      <xdr:spPr>
        <a:xfrm flipH="1" flipV="1">
          <a:off x="38045569" y="4188278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244927</xdr:colOff>
      <xdr:row>172</xdr:row>
      <xdr:rowOff>244929</xdr:rowOff>
    </xdr:from>
    <xdr:to>
      <xdr:col>29</xdr:col>
      <xdr:colOff>244927</xdr:colOff>
      <xdr:row>175</xdr:row>
      <xdr:rowOff>408217</xdr:rowOff>
    </xdr:to>
    <xdr:cxnSp macro="">
      <xdr:nvCxnSpPr>
        <xdr:cNvPr id="100" name="Straight Arrow Connector 99"/>
        <xdr:cNvCxnSpPr/>
      </xdr:nvCxnSpPr>
      <xdr:spPr>
        <a:xfrm>
          <a:off x="39460713" y="41637858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244928</xdr:colOff>
      <xdr:row>173</xdr:row>
      <xdr:rowOff>54430</xdr:rowOff>
    </xdr:from>
    <xdr:to>
      <xdr:col>31</xdr:col>
      <xdr:colOff>244930</xdr:colOff>
      <xdr:row>176</xdr:row>
      <xdr:rowOff>217715</xdr:rowOff>
    </xdr:to>
    <xdr:cxnSp macro="">
      <xdr:nvCxnSpPr>
        <xdr:cNvPr id="101" name="Straight Arrow Connector 100"/>
        <xdr:cNvCxnSpPr/>
      </xdr:nvCxnSpPr>
      <xdr:spPr>
        <a:xfrm flipV="1">
          <a:off x="42345428" y="41882787"/>
          <a:ext cx="2" cy="1469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217713</xdr:colOff>
      <xdr:row>169</xdr:row>
      <xdr:rowOff>54429</xdr:rowOff>
    </xdr:from>
    <xdr:to>
      <xdr:col>35</xdr:col>
      <xdr:colOff>217715</xdr:colOff>
      <xdr:row>172</xdr:row>
      <xdr:rowOff>217714</xdr:rowOff>
    </xdr:to>
    <xdr:cxnSp macro="">
      <xdr:nvCxnSpPr>
        <xdr:cNvPr id="102" name="Straight Arrow Connector 101"/>
        <xdr:cNvCxnSpPr/>
      </xdr:nvCxnSpPr>
      <xdr:spPr>
        <a:xfrm flipV="1">
          <a:off x="48087642" y="40141072"/>
          <a:ext cx="2" cy="1469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1306286</xdr:colOff>
      <xdr:row>7</xdr:row>
      <xdr:rowOff>217715</xdr:rowOff>
    </xdr:from>
    <xdr:to>
      <xdr:col>35</xdr:col>
      <xdr:colOff>1306286</xdr:colOff>
      <xdr:row>23</xdr:row>
      <xdr:rowOff>2</xdr:rowOff>
    </xdr:to>
    <xdr:cxnSp macro="">
      <xdr:nvCxnSpPr>
        <xdr:cNvPr id="103" name="Straight Arrow Connector 102"/>
        <xdr:cNvCxnSpPr/>
      </xdr:nvCxnSpPr>
      <xdr:spPr>
        <a:xfrm>
          <a:off x="49176215" y="3292929"/>
          <a:ext cx="0" cy="6749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23</xdr:row>
      <xdr:rowOff>190500</xdr:rowOff>
    </xdr:from>
    <xdr:to>
      <xdr:col>35</xdr:col>
      <xdr:colOff>1306286</xdr:colOff>
      <xdr:row>110</xdr:row>
      <xdr:rowOff>0</xdr:rowOff>
    </xdr:to>
    <xdr:cxnSp macro="">
      <xdr:nvCxnSpPr>
        <xdr:cNvPr id="105" name="Straight Arrow Connector 104"/>
        <xdr:cNvCxnSpPr/>
      </xdr:nvCxnSpPr>
      <xdr:spPr>
        <a:xfrm>
          <a:off x="49176214" y="10232571"/>
          <a:ext cx="1" cy="189683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1306286</xdr:colOff>
      <xdr:row>168</xdr:row>
      <xdr:rowOff>190500</xdr:rowOff>
    </xdr:from>
    <xdr:to>
      <xdr:col>35</xdr:col>
      <xdr:colOff>1306286</xdr:colOff>
      <xdr:row>183</xdr:row>
      <xdr:rowOff>408215</xdr:rowOff>
    </xdr:to>
    <xdr:cxnSp macro="">
      <xdr:nvCxnSpPr>
        <xdr:cNvPr id="107" name="Straight Arrow Connector 106"/>
        <xdr:cNvCxnSpPr/>
      </xdr:nvCxnSpPr>
      <xdr:spPr>
        <a:xfrm>
          <a:off x="49176215" y="39841714"/>
          <a:ext cx="0" cy="6749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184</xdr:row>
      <xdr:rowOff>163285</xdr:rowOff>
    </xdr:from>
    <xdr:to>
      <xdr:col>35</xdr:col>
      <xdr:colOff>1306286</xdr:colOff>
      <xdr:row>249</xdr:row>
      <xdr:rowOff>408214</xdr:rowOff>
    </xdr:to>
    <xdr:cxnSp macro="">
      <xdr:nvCxnSpPr>
        <xdr:cNvPr id="108" name="Straight Arrow Connector 107"/>
        <xdr:cNvCxnSpPr/>
      </xdr:nvCxnSpPr>
      <xdr:spPr>
        <a:xfrm>
          <a:off x="49176214" y="46781356"/>
          <a:ext cx="1" cy="189683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924687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924687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136071</xdr:colOff>
      <xdr:row>65</xdr:row>
      <xdr:rowOff>27214</xdr:rowOff>
    </xdr:from>
    <xdr:to>
      <xdr:col>25</xdr:col>
      <xdr:colOff>136073</xdr:colOff>
      <xdr:row>76</xdr:row>
      <xdr:rowOff>217714</xdr:rowOff>
    </xdr:to>
    <xdr:cxnSp macro="">
      <xdr:nvCxnSpPr>
        <xdr:cNvPr id="159" name="Straight Arrow Connector 158"/>
        <xdr:cNvCxnSpPr/>
      </xdr:nvCxnSpPr>
      <xdr:spPr>
        <a:xfrm flipV="1">
          <a:off x="33772928" y="22696714"/>
          <a:ext cx="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353785</xdr:colOff>
      <xdr:row>64</xdr:row>
      <xdr:rowOff>353787</xdr:rowOff>
    </xdr:from>
    <xdr:to>
      <xdr:col>25</xdr:col>
      <xdr:colOff>353787</xdr:colOff>
      <xdr:row>65</xdr:row>
      <xdr:rowOff>408215</xdr:rowOff>
    </xdr:to>
    <xdr:cxnSp macro="">
      <xdr:nvCxnSpPr>
        <xdr:cNvPr id="160" name="Straight Arrow Connector 159"/>
        <xdr:cNvCxnSpPr/>
      </xdr:nvCxnSpPr>
      <xdr:spPr>
        <a:xfrm>
          <a:off x="33990642" y="2258785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326571</xdr:colOff>
      <xdr:row>66</xdr:row>
      <xdr:rowOff>326571</xdr:rowOff>
    </xdr:from>
    <xdr:to>
      <xdr:col>25</xdr:col>
      <xdr:colOff>326573</xdr:colOff>
      <xdr:row>67</xdr:row>
      <xdr:rowOff>381000</xdr:rowOff>
    </xdr:to>
    <xdr:cxnSp macro="">
      <xdr:nvCxnSpPr>
        <xdr:cNvPr id="161" name="Straight Arrow Connector 160"/>
        <xdr:cNvCxnSpPr/>
      </xdr:nvCxnSpPr>
      <xdr:spPr>
        <a:xfrm>
          <a:off x="33963428" y="23431500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326571</xdr:colOff>
      <xdr:row>68</xdr:row>
      <xdr:rowOff>326571</xdr:rowOff>
    </xdr:from>
    <xdr:to>
      <xdr:col>25</xdr:col>
      <xdr:colOff>326573</xdr:colOff>
      <xdr:row>69</xdr:row>
      <xdr:rowOff>381000</xdr:rowOff>
    </xdr:to>
    <xdr:cxnSp macro="">
      <xdr:nvCxnSpPr>
        <xdr:cNvPr id="162" name="Straight Arrow Connector 161"/>
        <xdr:cNvCxnSpPr/>
      </xdr:nvCxnSpPr>
      <xdr:spPr>
        <a:xfrm>
          <a:off x="33963428" y="24302357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1143000</xdr:colOff>
      <xdr:row>14</xdr:row>
      <xdr:rowOff>54429</xdr:rowOff>
    </xdr:from>
    <xdr:to>
      <xdr:col>25</xdr:col>
      <xdr:colOff>1143001</xdr:colOff>
      <xdr:row>96</xdr:row>
      <xdr:rowOff>244929</xdr:rowOff>
    </xdr:to>
    <xdr:cxnSp macro="">
      <xdr:nvCxnSpPr>
        <xdr:cNvPr id="163" name="Straight Arrow Connector 162"/>
        <xdr:cNvCxnSpPr/>
      </xdr:nvCxnSpPr>
      <xdr:spPr>
        <a:xfrm flipV="1">
          <a:off x="34779857" y="6177643"/>
          <a:ext cx="1" cy="21526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299356</xdr:colOff>
      <xdr:row>128</xdr:row>
      <xdr:rowOff>304801</xdr:rowOff>
    </xdr:from>
    <xdr:to>
      <xdr:col>29</xdr:col>
      <xdr:colOff>304818</xdr:colOff>
      <xdr:row>135</xdr:row>
      <xdr:rowOff>381000</xdr:rowOff>
    </xdr:to>
    <xdr:cxnSp macro="">
      <xdr:nvCxnSpPr>
        <xdr:cNvPr id="167" name="Straight Arrow Connector 166"/>
        <xdr:cNvCxnSpPr/>
      </xdr:nvCxnSpPr>
      <xdr:spPr>
        <a:xfrm flipH="1">
          <a:off x="39515142" y="33860015"/>
          <a:ext cx="5462" cy="31241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299357</xdr:colOff>
      <xdr:row>7</xdr:row>
      <xdr:rowOff>244929</xdr:rowOff>
    </xdr:from>
    <xdr:to>
      <xdr:col>31</xdr:col>
      <xdr:colOff>299357</xdr:colOff>
      <xdr:row>10</xdr:row>
      <xdr:rowOff>408216</xdr:rowOff>
    </xdr:to>
    <xdr:cxnSp macro="">
      <xdr:nvCxnSpPr>
        <xdr:cNvPr id="169" name="Straight Arrow Connector 168"/>
        <xdr:cNvCxnSpPr/>
      </xdr:nvCxnSpPr>
      <xdr:spPr>
        <a:xfrm>
          <a:off x="42399857" y="3320143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190507</xdr:colOff>
      <xdr:row>224</xdr:row>
      <xdr:rowOff>381001</xdr:rowOff>
    </xdr:from>
    <xdr:to>
      <xdr:col>28</xdr:col>
      <xdr:colOff>190509</xdr:colOff>
      <xdr:row>226</xdr:row>
      <xdr:rowOff>1</xdr:rowOff>
    </xdr:to>
    <xdr:cxnSp macro="">
      <xdr:nvCxnSpPr>
        <xdr:cNvPr id="184" name="Straight Arrow Connector 183"/>
        <xdr:cNvCxnSpPr/>
      </xdr:nvCxnSpPr>
      <xdr:spPr>
        <a:xfrm>
          <a:off x="37963936" y="6354535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190507</xdr:colOff>
      <xdr:row>226</xdr:row>
      <xdr:rowOff>353786</xdr:rowOff>
    </xdr:from>
    <xdr:to>
      <xdr:col>28</xdr:col>
      <xdr:colOff>190509</xdr:colOff>
      <xdr:row>227</xdr:row>
      <xdr:rowOff>408214</xdr:rowOff>
    </xdr:to>
    <xdr:cxnSp macro="">
      <xdr:nvCxnSpPr>
        <xdr:cNvPr id="185" name="Straight Arrow Connector 184"/>
        <xdr:cNvCxnSpPr/>
      </xdr:nvCxnSpPr>
      <xdr:spPr>
        <a:xfrm>
          <a:off x="37963936" y="64389000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163293</xdr:colOff>
      <xdr:row>228</xdr:row>
      <xdr:rowOff>353786</xdr:rowOff>
    </xdr:from>
    <xdr:to>
      <xdr:col>28</xdr:col>
      <xdr:colOff>163295</xdr:colOff>
      <xdr:row>229</xdr:row>
      <xdr:rowOff>408214</xdr:rowOff>
    </xdr:to>
    <xdr:cxnSp macro="">
      <xdr:nvCxnSpPr>
        <xdr:cNvPr id="186" name="Straight Arrow Connector 185"/>
        <xdr:cNvCxnSpPr/>
      </xdr:nvCxnSpPr>
      <xdr:spPr>
        <a:xfrm>
          <a:off x="37936722" y="65259857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244930</xdr:colOff>
      <xdr:row>173</xdr:row>
      <xdr:rowOff>27214</xdr:rowOff>
    </xdr:from>
    <xdr:to>
      <xdr:col>26</xdr:col>
      <xdr:colOff>244931</xdr:colOff>
      <xdr:row>174</xdr:row>
      <xdr:rowOff>299355</xdr:rowOff>
    </xdr:to>
    <xdr:cxnSp macro="">
      <xdr:nvCxnSpPr>
        <xdr:cNvPr id="188" name="Straight Arrow Connector 187"/>
        <xdr:cNvCxnSpPr/>
      </xdr:nvCxnSpPr>
      <xdr:spPr>
        <a:xfrm flipH="1" flipV="1">
          <a:off x="35133644" y="4620985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244916</xdr:colOff>
      <xdr:row>17</xdr:row>
      <xdr:rowOff>217715</xdr:rowOff>
    </xdr:from>
    <xdr:to>
      <xdr:col>27</xdr:col>
      <xdr:colOff>244920</xdr:colOff>
      <xdr:row>26</xdr:row>
      <xdr:rowOff>381002</xdr:rowOff>
    </xdr:to>
    <xdr:cxnSp macro="">
      <xdr:nvCxnSpPr>
        <xdr:cNvPr id="189" name="Straight Arrow Connector 188"/>
        <xdr:cNvCxnSpPr/>
      </xdr:nvCxnSpPr>
      <xdr:spPr>
        <a:xfrm>
          <a:off x="36575987" y="7647215"/>
          <a:ext cx="4" cy="4082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1306282</xdr:colOff>
      <xdr:row>10</xdr:row>
      <xdr:rowOff>54429</xdr:rowOff>
    </xdr:from>
    <xdr:to>
      <xdr:col>29</xdr:col>
      <xdr:colOff>1306286</xdr:colOff>
      <xdr:row>136</xdr:row>
      <xdr:rowOff>190500</xdr:rowOff>
    </xdr:to>
    <xdr:cxnSp macro="">
      <xdr:nvCxnSpPr>
        <xdr:cNvPr id="190" name="Straight Arrow Connector 189"/>
        <xdr:cNvCxnSpPr/>
      </xdr:nvCxnSpPr>
      <xdr:spPr>
        <a:xfrm flipV="1">
          <a:off x="40522068" y="4435929"/>
          <a:ext cx="4" cy="32793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244922</xdr:colOff>
      <xdr:row>15</xdr:row>
      <xdr:rowOff>353786</xdr:rowOff>
    </xdr:from>
    <xdr:to>
      <xdr:col>27</xdr:col>
      <xdr:colOff>244924</xdr:colOff>
      <xdr:row>16</xdr:row>
      <xdr:rowOff>408215</xdr:rowOff>
    </xdr:to>
    <xdr:cxnSp macro="">
      <xdr:nvCxnSpPr>
        <xdr:cNvPr id="195" name="Straight Arrow Connector 194"/>
        <xdr:cNvCxnSpPr/>
      </xdr:nvCxnSpPr>
      <xdr:spPr>
        <a:xfrm>
          <a:off x="36516122" y="6945086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244918</xdr:colOff>
      <xdr:row>11</xdr:row>
      <xdr:rowOff>244926</xdr:rowOff>
    </xdr:from>
    <xdr:to>
      <xdr:col>27</xdr:col>
      <xdr:colOff>244918</xdr:colOff>
      <xdr:row>14</xdr:row>
      <xdr:rowOff>408214</xdr:rowOff>
    </xdr:to>
    <xdr:cxnSp macro="">
      <xdr:nvCxnSpPr>
        <xdr:cNvPr id="196" name="Straight Arrow Connector 195"/>
        <xdr:cNvCxnSpPr/>
      </xdr:nvCxnSpPr>
      <xdr:spPr>
        <a:xfrm>
          <a:off x="36575989" y="5061855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326566</xdr:colOff>
      <xdr:row>20</xdr:row>
      <xdr:rowOff>54428</xdr:rowOff>
    </xdr:from>
    <xdr:to>
      <xdr:col>28</xdr:col>
      <xdr:colOff>326568</xdr:colOff>
      <xdr:row>27</xdr:row>
      <xdr:rowOff>244928</xdr:rowOff>
    </xdr:to>
    <xdr:cxnSp macro="">
      <xdr:nvCxnSpPr>
        <xdr:cNvPr id="197" name="Straight Arrow Connector 196"/>
        <xdr:cNvCxnSpPr/>
      </xdr:nvCxnSpPr>
      <xdr:spPr>
        <a:xfrm flipV="1">
          <a:off x="38099995" y="8790214"/>
          <a:ext cx="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1333492</xdr:colOff>
      <xdr:row>19</xdr:row>
      <xdr:rowOff>353787</xdr:rowOff>
    </xdr:from>
    <xdr:to>
      <xdr:col>28</xdr:col>
      <xdr:colOff>1333494</xdr:colOff>
      <xdr:row>20</xdr:row>
      <xdr:rowOff>408215</xdr:rowOff>
    </xdr:to>
    <xdr:cxnSp macro="">
      <xdr:nvCxnSpPr>
        <xdr:cNvPr id="198" name="Straight Arrow Connector 197"/>
        <xdr:cNvCxnSpPr/>
      </xdr:nvCxnSpPr>
      <xdr:spPr>
        <a:xfrm>
          <a:off x="39106921" y="8654144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1333498</xdr:colOff>
      <xdr:row>21</xdr:row>
      <xdr:rowOff>326573</xdr:rowOff>
    </xdr:from>
    <xdr:to>
      <xdr:col>28</xdr:col>
      <xdr:colOff>1333500</xdr:colOff>
      <xdr:row>22</xdr:row>
      <xdr:rowOff>381001</xdr:rowOff>
    </xdr:to>
    <xdr:cxnSp macro="">
      <xdr:nvCxnSpPr>
        <xdr:cNvPr id="199" name="Straight Arrow Connector 198"/>
        <xdr:cNvCxnSpPr/>
      </xdr:nvCxnSpPr>
      <xdr:spPr>
        <a:xfrm>
          <a:off x="39106927" y="9497787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326567</xdr:colOff>
      <xdr:row>58</xdr:row>
      <xdr:rowOff>244929</xdr:rowOff>
    </xdr:from>
    <xdr:to>
      <xdr:col>29</xdr:col>
      <xdr:colOff>326568</xdr:colOff>
      <xdr:row>109</xdr:row>
      <xdr:rowOff>353786</xdr:rowOff>
    </xdr:to>
    <xdr:cxnSp macro="">
      <xdr:nvCxnSpPr>
        <xdr:cNvPr id="200" name="Straight Arrow Connector 199"/>
        <xdr:cNvCxnSpPr/>
      </xdr:nvCxnSpPr>
      <xdr:spPr>
        <a:xfrm>
          <a:off x="39542353" y="19866429"/>
          <a:ext cx="1" cy="136071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1306284</xdr:colOff>
      <xdr:row>8</xdr:row>
      <xdr:rowOff>54428</xdr:rowOff>
    </xdr:from>
    <xdr:to>
      <xdr:col>29</xdr:col>
      <xdr:colOff>1306285</xdr:colOff>
      <xdr:row>9</xdr:row>
      <xdr:rowOff>326569</xdr:rowOff>
    </xdr:to>
    <xdr:cxnSp macro="">
      <xdr:nvCxnSpPr>
        <xdr:cNvPr id="201" name="Straight Arrow Connector 200"/>
        <xdr:cNvCxnSpPr/>
      </xdr:nvCxnSpPr>
      <xdr:spPr>
        <a:xfrm flipH="1" flipV="1">
          <a:off x="40522070" y="356507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272149</xdr:colOff>
      <xdr:row>168</xdr:row>
      <xdr:rowOff>217714</xdr:rowOff>
    </xdr:from>
    <xdr:to>
      <xdr:col>31</xdr:col>
      <xdr:colOff>272149</xdr:colOff>
      <xdr:row>171</xdr:row>
      <xdr:rowOff>381001</xdr:rowOff>
    </xdr:to>
    <xdr:cxnSp macro="">
      <xdr:nvCxnSpPr>
        <xdr:cNvPr id="206" name="Straight Arrow Connector 205"/>
        <xdr:cNvCxnSpPr/>
      </xdr:nvCxnSpPr>
      <xdr:spPr>
        <a:xfrm>
          <a:off x="42372649" y="44223214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217712</xdr:colOff>
      <xdr:row>178</xdr:row>
      <xdr:rowOff>190500</xdr:rowOff>
    </xdr:from>
    <xdr:to>
      <xdr:col>27</xdr:col>
      <xdr:colOff>217716</xdr:colOff>
      <xdr:row>187</xdr:row>
      <xdr:rowOff>353787</xdr:rowOff>
    </xdr:to>
    <xdr:cxnSp macro="">
      <xdr:nvCxnSpPr>
        <xdr:cNvPr id="207" name="Straight Arrow Connector 206"/>
        <xdr:cNvCxnSpPr/>
      </xdr:nvCxnSpPr>
      <xdr:spPr>
        <a:xfrm>
          <a:off x="36488912" y="48844200"/>
          <a:ext cx="4" cy="41066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1306291</xdr:colOff>
      <xdr:row>171</xdr:row>
      <xdr:rowOff>27214</xdr:rowOff>
    </xdr:from>
    <xdr:to>
      <xdr:col>29</xdr:col>
      <xdr:colOff>1306295</xdr:colOff>
      <xdr:row>276</xdr:row>
      <xdr:rowOff>163285</xdr:rowOff>
    </xdr:to>
    <xdr:cxnSp macro="">
      <xdr:nvCxnSpPr>
        <xdr:cNvPr id="208" name="Straight Arrow Connector 207"/>
        <xdr:cNvCxnSpPr/>
      </xdr:nvCxnSpPr>
      <xdr:spPr>
        <a:xfrm flipV="1">
          <a:off x="40522077" y="45339000"/>
          <a:ext cx="4" cy="32793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244930</xdr:colOff>
      <xdr:row>176</xdr:row>
      <xdr:rowOff>326571</xdr:rowOff>
    </xdr:from>
    <xdr:to>
      <xdr:col>27</xdr:col>
      <xdr:colOff>244932</xdr:colOff>
      <xdr:row>177</xdr:row>
      <xdr:rowOff>381000</xdr:rowOff>
    </xdr:to>
    <xdr:cxnSp macro="">
      <xdr:nvCxnSpPr>
        <xdr:cNvPr id="209" name="Straight Arrow Connector 208"/>
        <xdr:cNvCxnSpPr/>
      </xdr:nvCxnSpPr>
      <xdr:spPr>
        <a:xfrm>
          <a:off x="36516130" y="48103971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1333500</xdr:colOff>
      <xdr:row>172</xdr:row>
      <xdr:rowOff>217712</xdr:rowOff>
    </xdr:from>
    <xdr:to>
      <xdr:col>26</xdr:col>
      <xdr:colOff>1333500</xdr:colOff>
      <xdr:row>175</xdr:row>
      <xdr:rowOff>380999</xdr:rowOff>
    </xdr:to>
    <xdr:cxnSp macro="">
      <xdr:nvCxnSpPr>
        <xdr:cNvPr id="210" name="Straight Arrow Connector 209"/>
        <xdr:cNvCxnSpPr/>
      </xdr:nvCxnSpPr>
      <xdr:spPr>
        <a:xfrm>
          <a:off x="36222214" y="45964926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353781</xdr:colOff>
      <xdr:row>181</xdr:row>
      <xdr:rowOff>54428</xdr:rowOff>
    </xdr:from>
    <xdr:to>
      <xdr:col>28</xdr:col>
      <xdr:colOff>353793</xdr:colOff>
      <xdr:row>230</xdr:row>
      <xdr:rowOff>217714</xdr:rowOff>
    </xdr:to>
    <xdr:cxnSp macro="">
      <xdr:nvCxnSpPr>
        <xdr:cNvPr id="211" name="Straight Arrow Connector 210"/>
        <xdr:cNvCxnSpPr/>
      </xdr:nvCxnSpPr>
      <xdr:spPr>
        <a:xfrm flipV="1">
          <a:off x="38127210" y="49720499"/>
          <a:ext cx="12" cy="16274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1306288</xdr:colOff>
      <xdr:row>180</xdr:row>
      <xdr:rowOff>326572</xdr:rowOff>
    </xdr:from>
    <xdr:to>
      <xdr:col>28</xdr:col>
      <xdr:colOff>1306290</xdr:colOff>
      <xdr:row>181</xdr:row>
      <xdr:rowOff>381001</xdr:rowOff>
    </xdr:to>
    <xdr:cxnSp macro="">
      <xdr:nvCxnSpPr>
        <xdr:cNvPr id="212" name="Straight Arrow Connector 211"/>
        <xdr:cNvCxnSpPr/>
      </xdr:nvCxnSpPr>
      <xdr:spPr>
        <a:xfrm>
          <a:off x="39079717" y="49557215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1306287</xdr:colOff>
      <xdr:row>182</xdr:row>
      <xdr:rowOff>299358</xdr:rowOff>
    </xdr:from>
    <xdr:to>
      <xdr:col>28</xdr:col>
      <xdr:colOff>1306289</xdr:colOff>
      <xdr:row>183</xdr:row>
      <xdr:rowOff>353786</xdr:rowOff>
    </xdr:to>
    <xdr:cxnSp macro="">
      <xdr:nvCxnSpPr>
        <xdr:cNvPr id="213" name="Straight Arrow Connector 212"/>
        <xdr:cNvCxnSpPr/>
      </xdr:nvCxnSpPr>
      <xdr:spPr>
        <a:xfrm>
          <a:off x="39079716" y="5040085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326571</xdr:colOff>
      <xdr:row>218</xdr:row>
      <xdr:rowOff>244928</xdr:rowOff>
    </xdr:from>
    <xdr:to>
      <xdr:col>29</xdr:col>
      <xdr:colOff>326582</xdr:colOff>
      <xdr:row>249</xdr:row>
      <xdr:rowOff>326572</xdr:rowOff>
    </xdr:to>
    <xdr:cxnSp macro="">
      <xdr:nvCxnSpPr>
        <xdr:cNvPr id="214" name="Straight Arrow Connector 213"/>
        <xdr:cNvCxnSpPr/>
      </xdr:nvCxnSpPr>
      <xdr:spPr>
        <a:xfrm>
          <a:off x="39542357" y="60796714"/>
          <a:ext cx="11" cy="13579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1306288</xdr:colOff>
      <xdr:row>169</xdr:row>
      <xdr:rowOff>27213</xdr:rowOff>
    </xdr:from>
    <xdr:to>
      <xdr:col>29</xdr:col>
      <xdr:colOff>1306289</xdr:colOff>
      <xdr:row>170</xdr:row>
      <xdr:rowOff>299354</xdr:rowOff>
    </xdr:to>
    <xdr:cxnSp macro="">
      <xdr:nvCxnSpPr>
        <xdr:cNvPr id="215" name="Straight Arrow Connector 214"/>
        <xdr:cNvCxnSpPr/>
      </xdr:nvCxnSpPr>
      <xdr:spPr>
        <a:xfrm flipH="1" flipV="1">
          <a:off x="40522074" y="44468142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353785</xdr:colOff>
      <xdr:row>184</xdr:row>
      <xdr:rowOff>81643</xdr:rowOff>
    </xdr:from>
    <xdr:to>
      <xdr:col>29</xdr:col>
      <xdr:colOff>353788</xdr:colOff>
      <xdr:row>197</xdr:row>
      <xdr:rowOff>381000</xdr:rowOff>
    </xdr:to>
    <xdr:cxnSp macro="">
      <xdr:nvCxnSpPr>
        <xdr:cNvPr id="216" name="Straight Arrow Connector 215"/>
        <xdr:cNvCxnSpPr/>
      </xdr:nvCxnSpPr>
      <xdr:spPr>
        <a:xfrm>
          <a:off x="39569571" y="51054000"/>
          <a:ext cx="3" cy="5959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326570</xdr:colOff>
      <xdr:row>206</xdr:row>
      <xdr:rowOff>299359</xdr:rowOff>
    </xdr:from>
    <xdr:to>
      <xdr:col>29</xdr:col>
      <xdr:colOff>326572</xdr:colOff>
      <xdr:row>207</xdr:row>
      <xdr:rowOff>353787</xdr:rowOff>
    </xdr:to>
    <xdr:cxnSp macro="">
      <xdr:nvCxnSpPr>
        <xdr:cNvPr id="217" name="Straight Arrow Connector 216"/>
        <xdr:cNvCxnSpPr/>
      </xdr:nvCxnSpPr>
      <xdr:spPr>
        <a:xfrm>
          <a:off x="39542356" y="58238573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299355</xdr:colOff>
      <xdr:row>23</xdr:row>
      <xdr:rowOff>136072</xdr:rowOff>
    </xdr:from>
    <xdr:to>
      <xdr:col>29</xdr:col>
      <xdr:colOff>299357</xdr:colOff>
      <xdr:row>36</xdr:row>
      <xdr:rowOff>381000</xdr:rowOff>
    </xdr:to>
    <xdr:cxnSp macro="">
      <xdr:nvCxnSpPr>
        <xdr:cNvPr id="218" name="Straight Arrow Connector 217"/>
        <xdr:cNvCxnSpPr/>
      </xdr:nvCxnSpPr>
      <xdr:spPr>
        <a:xfrm>
          <a:off x="39515141" y="10178143"/>
          <a:ext cx="2" cy="5905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299356</xdr:colOff>
      <xdr:row>45</xdr:row>
      <xdr:rowOff>299357</xdr:rowOff>
    </xdr:from>
    <xdr:to>
      <xdr:col>29</xdr:col>
      <xdr:colOff>299358</xdr:colOff>
      <xdr:row>46</xdr:row>
      <xdr:rowOff>353786</xdr:rowOff>
    </xdr:to>
    <xdr:cxnSp macro="">
      <xdr:nvCxnSpPr>
        <xdr:cNvPr id="219" name="Straight Arrow Connector 218"/>
        <xdr:cNvCxnSpPr/>
      </xdr:nvCxnSpPr>
      <xdr:spPr>
        <a:xfrm>
          <a:off x="39515142" y="17308286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326571</xdr:colOff>
      <xdr:row>208</xdr:row>
      <xdr:rowOff>190501</xdr:rowOff>
    </xdr:from>
    <xdr:to>
      <xdr:col>29</xdr:col>
      <xdr:colOff>326571</xdr:colOff>
      <xdr:row>217</xdr:row>
      <xdr:rowOff>353788</xdr:rowOff>
    </xdr:to>
    <xdr:cxnSp macro="">
      <xdr:nvCxnSpPr>
        <xdr:cNvPr id="220" name="Straight Arrow Connector 219"/>
        <xdr:cNvCxnSpPr/>
      </xdr:nvCxnSpPr>
      <xdr:spPr>
        <a:xfrm>
          <a:off x="39542357" y="59000572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326572</xdr:colOff>
      <xdr:row>48</xdr:row>
      <xdr:rowOff>217713</xdr:rowOff>
    </xdr:from>
    <xdr:to>
      <xdr:col>29</xdr:col>
      <xdr:colOff>326572</xdr:colOff>
      <xdr:row>57</xdr:row>
      <xdr:rowOff>381001</xdr:rowOff>
    </xdr:to>
    <xdr:cxnSp macro="">
      <xdr:nvCxnSpPr>
        <xdr:cNvPr id="221" name="Straight Arrow Connector 220"/>
        <xdr:cNvCxnSpPr/>
      </xdr:nvCxnSpPr>
      <xdr:spPr>
        <a:xfrm>
          <a:off x="39542358" y="18097499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136072</xdr:colOff>
      <xdr:row>77</xdr:row>
      <xdr:rowOff>27216</xdr:rowOff>
    </xdr:from>
    <xdr:to>
      <xdr:col>25</xdr:col>
      <xdr:colOff>136075</xdr:colOff>
      <xdr:row>98</xdr:row>
      <xdr:rowOff>244929</xdr:rowOff>
    </xdr:to>
    <xdr:cxnSp macro="">
      <xdr:nvCxnSpPr>
        <xdr:cNvPr id="226" name="Straight Arrow Connector 225"/>
        <xdr:cNvCxnSpPr/>
      </xdr:nvCxnSpPr>
      <xdr:spPr>
        <a:xfrm flipV="1">
          <a:off x="33772929" y="26180145"/>
          <a:ext cx="3" cy="2394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163286</xdr:colOff>
      <xdr:row>234</xdr:row>
      <xdr:rowOff>380999</xdr:rowOff>
    </xdr:from>
    <xdr:to>
      <xdr:col>24</xdr:col>
      <xdr:colOff>163288</xdr:colOff>
      <xdr:row>236</xdr:row>
      <xdr:rowOff>-1</xdr:rowOff>
    </xdr:to>
    <xdr:cxnSp macro="">
      <xdr:nvCxnSpPr>
        <xdr:cNvPr id="228" name="Straight Arrow Connector 227"/>
        <xdr:cNvCxnSpPr/>
      </xdr:nvCxnSpPr>
      <xdr:spPr>
        <a:xfrm>
          <a:off x="32500661" y="68313299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233</xdr:row>
      <xdr:rowOff>27215</xdr:rowOff>
    </xdr:from>
    <xdr:to>
      <xdr:col>25</xdr:col>
      <xdr:colOff>190504</xdr:colOff>
      <xdr:row>238</xdr:row>
      <xdr:rowOff>217714</xdr:rowOff>
    </xdr:to>
    <xdr:cxnSp macro="">
      <xdr:nvCxnSpPr>
        <xdr:cNvPr id="230" name="Straight Arrow Connector 229"/>
        <xdr:cNvCxnSpPr/>
      </xdr:nvCxnSpPr>
      <xdr:spPr>
        <a:xfrm flipV="1">
          <a:off x="33827357" y="67110429"/>
          <a:ext cx="4" cy="2367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163286</xdr:colOff>
      <xdr:row>236</xdr:row>
      <xdr:rowOff>353785</xdr:rowOff>
    </xdr:from>
    <xdr:to>
      <xdr:col>24</xdr:col>
      <xdr:colOff>163288</xdr:colOff>
      <xdr:row>237</xdr:row>
      <xdr:rowOff>408213</xdr:rowOff>
    </xdr:to>
    <xdr:cxnSp macro="">
      <xdr:nvCxnSpPr>
        <xdr:cNvPr id="135" name="Straight Arrow Connector 134"/>
        <xdr:cNvCxnSpPr/>
      </xdr:nvCxnSpPr>
      <xdr:spPr>
        <a:xfrm>
          <a:off x="32548286" y="68743285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299356</xdr:colOff>
      <xdr:row>268</xdr:row>
      <xdr:rowOff>299357</xdr:rowOff>
    </xdr:from>
    <xdr:to>
      <xdr:col>29</xdr:col>
      <xdr:colOff>304818</xdr:colOff>
      <xdr:row>275</xdr:row>
      <xdr:rowOff>375556</xdr:rowOff>
    </xdr:to>
    <xdr:cxnSp macro="">
      <xdr:nvCxnSpPr>
        <xdr:cNvPr id="141" name="Straight Arrow Connector 140"/>
        <xdr:cNvCxnSpPr/>
      </xdr:nvCxnSpPr>
      <xdr:spPr>
        <a:xfrm flipH="1">
          <a:off x="39515142" y="74784857"/>
          <a:ext cx="5462" cy="31241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190499</xdr:colOff>
      <xdr:row>12</xdr:row>
      <xdr:rowOff>0</xdr:rowOff>
    </xdr:from>
    <xdr:to>
      <xdr:col>26</xdr:col>
      <xdr:colOff>190500</xdr:colOff>
      <xdr:row>13</xdr:row>
      <xdr:rowOff>272140</xdr:rowOff>
    </xdr:to>
    <xdr:cxnSp macro="">
      <xdr:nvCxnSpPr>
        <xdr:cNvPr id="119" name="Straight Arrow Connector 118"/>
        <xdr:cNvCxnSpPr/>
      </xdr:nvCxnSpPr>
      <xdr:spPr>
        <a:xfrm flipH="1" flipV="1">
          <a:off x="35079213" y="525235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299358</xdr:colOff>
      <xdr:row>70</xdr:row>
      <xdr:rowOff>163286</xdr:rowOff>
    </xdr:from>
    <xdr:to>
      <xdr:col>25</xdr:col>
      <xdr:colOff>299358</xdr:colOff>
      <xdr:row>95</xdr:row>
      <xdr:rowOff>408216</xdr:rowOff>
    </xdr:to>
    <xdr:cxnSp macro="">
      <xdr:nvCxnSpPr>
        <xdr:cNvPr id="120" name="Straight Arrow Connector 119"/>
        <xdr:cNvCxnSpPr/>
      </xdr:nvCxnSpPr>
      <xdr:spPr>
        <a:xfrm>
          <a:off x="33936215" y="25009929"/>
          <a:ext cx="0" cy="24220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299354</xdr:colOff>
      <xdr:row>43</xdr:row>
      <xdr:rowOff>326573</xdr:rowOff>
    </xdr:from>
    <xdr:to>
      <xdr:col>29</xdr:col>
      <xdr:colOff>299356</xdr:colOff>
      <xdr:row>44</xdr:row>
      <xdr:rowOff>381001</xdr:rowOff>
    </xdr:to>
    <xdr:cxnSp macro="">
      <xdr:nvCxnSpPr>
        <xdr:cNvPr id="125" name="Straight Arrow Connector 124"/>
        <xdr:cNvCxnSpPr/>
      </xdr:nvCxnSpPr>
      <xdr:spPr>
        <a:xfrm>
          <a:off x="39515140" y="16464644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326568</xdr:colOff>
      <xdr:row>204</xdr:row>
      <xdr:rowOff>326571</xdr:rowOff>
    </xdr:from>
    <xdr:to>
      <xdr:col>29</xdr:col>
      <xdr:colOff>326570</xdr:colOff>
      <xdr:row>205</xdr:row>
      <xdr:rowOff>380999</xdr:rowOff>
    </xdr:to>
    <xdr:cxnSp macro="">
      <xdr:nvCxnSpPr>
        <xdr:cNvPr id="128" name="Straight Arrow Connector 127"/>
        <xdr:cNvCxnSpPr/>
      </xdr:nvCxnSpPr>
      <xdr:spPr>
        <a:xfrm>
          <a:off x="39542354" y="5739492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163284</xdr:colOff>
      <xdr:row>94</xdr:row>
      <xdr:rowOff>244931</xdr:rowOff>
    </xdr:from>
    <xdr:to>
      <xdr:col>24</xdr:col>
      <xdr:colOff>163284</xdr:colOff>
      <xdr:row>97</xdr:row>
      <xdr:rowOff>408218</xdr:rowOff>
    </xdr:to>
    <xdr:cxnSp macro="">
      <xdr:nvCxnSpPr>
        <xdr:cNvPr id="129" name="Straight Arrow Connector 128"/>
        <xdr:cNvCxnSpPr/>
      </xdr:nvCxnSpPr>
      <xdr:spPr>
        <a:xfrm>
          <a:off x="32548284" y="26833288"/>
          <a:ext cx="0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190499</xdr:colOff>
      <xdr:row>175</xdr:row>
      <xdr:rowOff>81642</xdr:rowOff>
    </xdr:from>
    <xdr:to>
      <xdr:col>25</xdr:col>
      <xdr:colOff>190502</xdr:colOff>
      <xdr:row>232</xdr:row>
      <xdr:rowOff>190500</xdr:rowOff>
    </xdr:to>
    <xdr:cxnSp macro="">
      <xdr:nvCxnSpPr>
        <xdr:cNvPr id="130" name="Straight Arrow Connector 129"/>
        <xdr:cNvCxnSpPr/>
      </xdr:nvCxnSpPr>
      <xdr:spPr>
        <a:xfrm flipV="1">
          <a:off x="33827356" y="47135142"/>
          <a:ext cx="3" cy="19703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163284</xdr:colOff>
      <xdr:row>188</xdr:row>
      <xdr:rowOff>163286</xdr:rowOff>
    </xdr:from>
    <xdr:to>
      <xdr:col>28</xdr:col>
      <xdr:colOff>163287</xdr:colOff>
      <xdr:row>223</xdr:row>
      <xdr:rowOff>408214</xdr:rowOff>
    </xdr:to>
    <xdr:cxnSp macro="">
      <xdr:nvCxnSpPr>
        <xdr:cNvPr id="132" name="Straight Arrow Connector 131"/>
        <xdr:cNvCxnSpPr/>
      </xdr:nvCxnSpPr>
      <xdr:spPr>
        <a:xfrm>
          <a:off x="37936713" y="52877357"/>
          <a:ext cx="3" cy="10259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1115784</xdr:colOff>
      <xdr:row>60</xdr:row>
      <xdr:rowOff>408215</xdr:rowOff>
    </xdr:from>
    <xdr:to>
      <xdr:col>15</xdr:col>
      <xdr:colOff>1115786</xdr:colOff>
      <xdr:row>96</xdr:row>
      <xdr:rowOff>217715</xdr:rowOff>
    </xdr:to>
    <xdr:cxnSp macro="">
      <xdr:nvCxnSpPr>
        <xdr:cNvPr id="247" name="Straight Arrow Connector 246"/>
        <xdr:cNvCxnSpPr/>
      </xdr:nvCxnSpPr>
      <xdr:spPr>
        <a:xfrm flipV="1">
          <a:off x="22223184" y="21020315"/>
          <a:ext cx="2" cy="68199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1115787</xdr:colOff>
      <xdr:row>57</xdr:row>
      <xdr:rowOff>54430</xdr:rowOff>
    </xdr:from>
    <xdr:to>
      <xdr:col>15</xdr:col>
      <xdr:colOff>1115789</xdr:colOff>
      <xdr:row>60</xdr:row>
      <xdr:rowOff>326572</xdr:rowOff>
    </xdr:to>
    <xdr:cxnSp macro="">
      <xdr:nvCxnSpPr>
        <xdr:cNvPr id="250" name="Straight Arrow Connector 249"/>
        <xdr:cNvCxnSpPr/>
      </xdr:nvCxnSpPr>
      <xdr:spPr>
        <a:xfrm flipV="1">
          <a:off x="22223187" y="19352080"/>
          <a:ext cx="2" cy="15865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1115784</xdr:colOff>
      <xdr:row>8</xdr:row>
      <xdr:rowOff>54429</xdr:rowOff>
    </xdr:from>
    <xdr:to>
      <xdr:col>15</xdr:col>
      <xdr:colOff>1115787</xdr:colOff>
      <xdr:row>56</xdr:row>
      <xdr:rowOff>190500</xdr:rowOff>
    </xdr:to>
    <xdr:cxnSp macro="">
      <xdr:nvCxnSpPr>
        <xdr:cNvPr id="251" name="Straight Arrow Connector 250"/>
        <xdr:cNvCxnSpPr/>
      </xdr:nvCxnSpPr>
      <xdr:spPr>
        <a:xfrm flipV="1">
          <a:off x="22223184" y="3578679"/>
          <a:ext cx="3" cy="154713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244927</xdr:colOff>
      <xdr:row>7</xdr:row>
      <xdr:rowOff>244929</xdr:rowOff>
    </xdr:from>
    <xdr:to>
      <xdr:col>16</xdr:col>
      <xdr:colOff>244931</xdr:colOff>
      <xdr:row>61</xdr:row>
      <xdr:rowOff>408213</xdr:rowOff>
    </xdr:to>
    <xdr:cxnSp macro="">
      <xdr:nvCxnSpPr>
        <xdr:cNvPr id="252" name="Straight Arrow Connector 251"/>
        <xdr:cNvCxnSpPr/>
      </xdr:nvCxnSpPr>
      <xdr:spPr>
        <a:xfrm>
          <a:off x="22600102" y="3331029"/>
          <a:ext cx="4" cy="181274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1143000</xdr:colOff>
      <xdr:row>26</xdr:row>
      <xdr:rowOff>81643</xdr:rowOff>
    </xdr:from>
    <xdr:to>
      <xdr:col>16</xdr:col>
      <xdr:colOff>1143000</xdr:colOff>
      <xdr:row>62</xdr:row>
      <xdr:rowOff>244929</xdr:rowOff>
    </xdr:to>
    <xdr:cxnSp macro="">
      <xdr:nvCxnSpPr>
        <xdr:cNvPr id="253" name="Straight Arrow Connector 252"/>
        <xdr:cNvCxnSpPr/>
      </xdr:nvCxnSpPr>
      <xdr:spPr>
        <a:xfrm flipV="1">
          <a:off x="23498175" y="11492593"/>
          <a:ext cx="0" cy="10240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136071</xdr:colOff>
      <xdr:row>19</xdr:row>
      <xdr:rowOff>408214</xdr:rowOff>
    </xdr:from>
    <xdr:to>
      <xdr:col>17</xdr:col>
      <xdr:colOff>136073</xdr:colOff>
      <xdr:row>21</xdr:row>
      <xdr:rowOff>2</xdr:rowOff>
    </xdr:to>
    <xdr:cxnSp macro="">
      <xdr:nvCxnSpPr>
        <xdr:cNvPr id="254" name="Straight Arrow Connector 253"/>
        <xdr:cNvCxnSpPr/>
      </xdr:nvCxnSpPr>
      <xdr:spPr>
        <a:xfrm>
          <a:off x="23739021" y="8752114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136070</xdr:colOff>
      <xdr:row>21</xdr:row>
      <xdr:rowOff>353786</xdr:rowOff>
    </xdr:from>
    <xdr:to>
      <xdr:col>17</xdr:col>
      <xdr:colOff>136072</xdr:colOff>
      <xdr:row>22</xdr:row>
      <xdr:rowOff>408214</xdr:rowOff>
    </xdr:to>
    <xdr:cxnSp macro="">
      <xdr:nvCxnSpPr>
        <xdr:cNvPr id="255" name="Straight Arrow Connector 254"/>
        <xdr:cNvCxnSpPr/>
      </xdr:nvCxnSpPr>
      <xdr:spPr>
        <a:xfrm>
          <a:off x="23739020" y="9573986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299356</xdr:colOff>
      <xdr:row>10</xdr:row>
      <xdr:rowOff>27216</xdr:rowOff>
    </xdr:from>
    <xdr:to>
      <xdr:col>17</xdr:col>
      <xdr:colOff>299359</xdr:colOff>
      <xdr:row>23</xdr:row>
      <xdr:rowOff>217715</xdr:rowOff>
    </xdr:to>
    <xdr:cxnSp macro="">
      <xdr:nvCxnSpPr>
        <xdr:cNvPr id="256" name="Straight Arrow Connector 255"/>
        <xdr:cNvCxnSpPr/>
      </xdr:nvCxnSpPr>
      <xdr:spPr>
        <a:xfrm flipV="1">
          <a:off x="23902306" y="4427766"/>
          <a:ext cx="3" cy="58864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299356</xdr:colOff>
      <xdr:row>8</xdr:row>
      <xdr:rowOff>54429</xdr:rowOff>
    </xdr:from>
    <xdr:to>
      <xdr:col>17</xdr:col>
      <xdr:colOff>299357</xdr:colOff>
      <xdr:row>9</xdr:row>
      <xdr:rowOff>326570</xdr:rowOff>
    </xdr:to>
    <xdr:cxnSp macro="">
      <xdr:nvCxnSpPr>
        <xdr:cNvPr id="257" name="Straight Arrow Connector 256"/>
        <xdr:cNvCxnSpPr/>
      </xdr:nvCxnSpPr>
      <xdr:spPr>
        <a:xfrm flipH="1" flipV="1">
          <a:off x="23902306" y="3578679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1142999</xdr:colOff>
      <xdr:row>7</xdr:row>
      <xdr:rowOff>190500</xdr:rowOff>
    </xdr:from>
    <xdr:to>
      <xdr:col>17</xdr:col>
      <xdr:colOff>1143004</xdr:colOff>
      <xdr:row>109</xdr:row>
      <xdr:rowOff>408213</xdr:rowOff>
    </xdr:to>
    <xdr:cxnSp macro="">
      <xdr:nvCxnSpPr>
        <xdr:cNvPr id="258" name="Straight Arrow Connector 257"/>
        <xdr:cNvCxnSpPr/>
      </xdr:nvCxnSpPr>
      <xdr:spPr>
        <a:xfrm>
          <a:off x="24745949" y="3276600"/>
          <a:ext cx="5" cy="3045006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1142998</xdr:colOff>
      <xdr:row>56</xdr:row>
      <xdr:rowOff>380999</xdr:rowOff>
    </xdr:from>
    <xdr:to>
      <xdr:col>18</xdr:col>
      <xdr:colOff>1143000</xdr:colOff>
      <xdr:row>57</xdr:row>
      <xdr:rowOff>408216</xdr:rowOff>
    </xdr:to>
    <xdr:cxnSp macro="">
      <xdr:nvCxnSpPr>
        <xdr:cNvPr id="259" name="Straight Arrow Connector 258"/>
        <xdr:cNvCxnSpPr/>
      </xdr:nvCxnSpPr>
      <xdr:spPr>
        <a:xfrm>
          <a:off x="25993723" y="19240499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1142997</xdr:colOff>
      <xdr:row>58</xdr:row>
      <xdr:rowOff>326571</xdr:rowOff>
    </xdr:from>
    <xdr:to>
      <xdr:col>18</xdr:col>
      <xdr:colOff>1142999</xdr:colOff>
      <xdr:row>59</xdr:row>
      <xdr:rowOff>380999</xdr:rowOff>
    </xdr:to>
    <xdr:cxnSp macro="">
      <xdr:nvCxnSpPr>
        <xdr:cNvPr id="260" name="Straight Arrow Connector 259"/>
        <xdr:cNvCxnSpPr/>
      </xdr:nvCxnSpPr>
      <xdr:spPr>
        <a:xfrm>
          <a:off x="25993722" y="20062371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1142998</xdr:colOff>
      <xdr:row>128</xdr:row>
      <xdr:rowOff>244929</xdr:rowOff>
    </xdr:from>
    <xdr:to>
      <xdr:col>17</xdr:col>
      <xdr:colOff>1143000</xdr:colOff>
      <xdr:row>131</xdr:row>
      <xdr:rowOff>353788</xdr:rowOff>
    </xdr:to>
    <xdr:cxnSp macro="">
      <xdr:nvCxnSpPr>
        <xdr:cNvPr id="261" name="Straight Arrow Connector 260"/>
        <xdr:cNvCxnSpPr/>
      </xdr:nvCxnSpPr>
      <xdr:spPr>
        <a:xfrm>
          <a:off x="24745948" y="34001529"/>
          <a:ext cx="2" cy="142330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163288</xdr:colOff>
      <xdr:row>132</xdr:row>
      <xdr:rowOff>217714</xdr:rowOff>
    </xdr:from>
    <xdr:to>
      <xdr:col>18</xdr:col>
      <xdr:colOff>163289</xdr:colOff>
      <xdr:row>143</xdr:row>
      <xdr:rowOff>381002</xdr:rowOff>
    </xdr:to>
    <xdr:cxnSp macro="">
      <xdr:nvCxnSpPr>
        <xdr:cNvPr id="262" name="Straight Arrow Connector 261"/>
        <xdr:cNvCxnSpPr/>
      </xdr:nvCxnSpPr>
      <xdr:spPr>
        <a:xfrm>
          <a:off x="25014013" y="35726914"/>
          <a:ext cx="1" cy="49829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326567</xdr:colOff>
      <xdr:row>137</xdr:row>
      <xdr:rowOff>27215</xdr:rowOff>
    </xdr:from>
    <xdr:to>
      <xdr:col>18</xdr:col>
      <xdr:colOff>326569</xdr:colOff>
      <xdr:row>144</xdr:row>
      <xdr:rowOff>217715</xdr:rowOff>
    </xdr:to>
    <xdr:cxnSp macro="">
      <xdr:nvCxnSpPr>
        <xdr:cNvPr id="263" name="Straight Arrow Connector 262"/>
        <xdr:cNvCxnSpPr/>
      </xdr:nvCxnSpPr>
      <xdr:spPr>
        <a:xfrm flipV="1">
          <a:off x="25177292" y="37727165"/>
          <a:ext cx="2" cy="32575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326568</xdr:colOff>
      <xdr:row>135</xdr:row>
      <xdr:rowOff>27214</xdr:rowOff>
    </xdr:from>
    <xdr:to>
      <xdr:col>18</xdr:col>
      <xdr:colOff>326569</xdr:colOff>
      <xdr:row>136</xdr:row>
      <xdr:rowOff>299354</xdr:rowOff>
    </xdr:to>
    <xdr:cxnSp macro="">
      <xdr:nvCxnSpPr>
        <xdr:cNvPr id="264" name="Straight Arrow Connector 263"/>
        <xdr:cNvCxnSpPr/>
      </xdr:nvCxnSpPr>
      <xdr:spPr>
        <a:xfrm flipH="1" flipV="1">
          <a:off x="25177293" y="368508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326567</xdr:colOff>
      <xdr:row>57</xdr:row>
      <xdr:rowOff>27216</xdr:rowOff>
    </xdr:from>
    <xdr:to>
      <xdr:col>18</xdr:col>
      <xdr:colOff>326569</xdr:colOff>
      <xdr:row>134</xdr:row>
      <xdr:rowOff>217714</xdr:rowOff>
    </xdr:to>
    <xdr:cxnSp macro="">
      <xdr:nvCxnSpPr>
        <xdr:cNvPr id="265" name="Straight Arrow Connector 264"/>
        <xdr:cNvCxnSpPr/>
      </xdr:nvCxnSpPr>
      <xdr:spPr>
        <a:xfrm flipV="1">
          <a:off x="25177292" y="19324866"/>
          <a:ext cx="2" cy="172783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1115787</xdr:colOff>
      <xdr:row>30</xdr:row>
      <xdr:rowOff>54432</xdr:rowOff>
    </xdr:from>
    <xdr:to>
      <xdr:col>19</xdr:col>
      <xdr:colOff>1115788</xdr:colOff>
      <xdr:row>60</xdr:row>
      <xdr:rowOff>272143</xdr:rowOff>
    </xdr:to>
    <xdr:cxnSp macro="">
      <xdr:nvCxnSpPr>
        <xdr:cNvPr id="266" name="Straight Arrow Connector 265"/>
        <xdr:cNvCxnSpPr/>
      </xdr:nvCxnSpPr>
      <xdr:spPr>
        <a:xfrm flipV="1">
          <a:off x="27214287" y="13217982"/>
          <a:ext cx="1" cy="766626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1115787</xdr:colOff>
      <xdr:row>28</xdr:row>
      <xdr:rowOff>27214</xdr:rowOff>
    </xdr:from>
    <xdr:to>
      <xdr:col>19</xdr:col>
      <xdr:colOff>1115788</xdr:colOff>
      <xdr:row>29</xdr:row>
      <xdr:rowOff>299354</xdr:rowOff>
    </xdr:to>
    <xdr:cxnSp macro="">
      <xdr:nvCxnSpPr>
        <xdr:cNvPr id="267" name="Straight Arrow Connector 266"/>
        <xdr:cNvCxnSpPr/>
      </xdr:nvCxnSpPr>
      <xdr:spPr>
        <a:xfrm flipH="1" flipV="1">
          <a:off x="27214287" y="123144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272142</xdr:colOff>
      <xdr:row>16</xdr:row>
      <xdr:rowOff>54430</xdr:rowOff>
    </xdr:from>
    <xdr:to>
      <xdr:col>20</xdr:col>
      <xdr:colOff>272144</xdr:colOff>
      <xdr:row>27</xdr:row>
      <xdr:rowOff>244928</xdr:rowOff>
    </xdr:to>
    <xdr:cxnSp macro="">
      <xdr:nvCxnSpPr>
        <xdr:cNvPr id="268" name="Straight Arrow Connector 267"/>
        <xdr:cNvCxnSpPr/>
      </xdr:nvCxnSpPr>
      <xdr:spPr>
        <a:xfrm flipV="1">
          <a:off x="27618417" y="7083880"/>
          <a:ext cx="2" cy="50101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163285</xdr:colOff>
      <xdr:row>8</xdr:row>
      <xdr:rowOff>27214</xdr:rowOff>
    </xdr:from>
    <xdr:to>
      <xdr:col>22</xdr:col>
      <xdr:colOff>163287</xdr:colOff>
      <xdr:row>15</xdr:row>
      <xdr:rowOff>244928</xdr:rowOff>
    </xdr:to>
    <xdr:cxnSp macro="">
      <xdr:nvCxnSpPr>
        <xdr:cNvPr id="269" name="Straight Arrow Connector 268"/>
        <xdr:cNvCxnSpPr/>
      </xdr:nvCxnSpPr>
      <xdr:spPr>
        <a:xfrm flipV="1">
          <a:off x="30005110" y="3551464"/>
          <a:ext cx="2" cy="32847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1143002</xdr:colOff>
      <xdr:row>7</xdr:row>
      <xdr:rowOff>408211</xdr:rowOff>
    </xdr:from>
    <xdr:to>
      <xdr:col>22</xdr:col>
      <xdr:colOff>1143004</xdr:colOff>
      <xdr:row>9</xdr:row>
      <xdr:rowOff>-1</xdr:rowOff>
    </xdr:to>
    <xdr:cxnSp macro="">
      <xdr:nvCxnSpPr>
        <xdr:cNvPr id="270" name="Straight Arrow Connector 269"/>
        <xdr:cNvCxnSpPr/>
      </xdr:nvCxnSpPr>
      <xdr:spPr>
        <a:xfrm>
          <a:off x="30984827" y="3494311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1143001</xdr:colOff>
      <xdr:row>9</xdr:row>
      <xdr:rowOff>353783</xdr:rowOff>
    </xdr:from>
    <xdr:to>
      <xdr:col>22</xdr:col>
      <xdr:colOff>1143003</xdr:colOff>
      <xdr:row>10</xdr:row>
      <xdr:rowOff>408211</xdr:rowOff>
    </xdr:to>
    <xdr:cxnSp macro="">
      <xdr:nvCxnSpPr>
        <xdr:cNvPr id="271" name="Straight Arrow Connector 270"/>
        <xdr:cNvCxnSpPr/>
      </xdr:nvCxnSpPr>
      <xdr:spPr>
        <a:xfrm>
          <a:off x="30984826" y="4316183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190499</xdr:colOff>
      <xdr:row>11</xdr:row>
      <xdr:rowOff>190500</xdr:rowOff>
    </xdr:from>
    <xdr:to>
      <xdr:col>23</xdr:col>
      <xdr:colOff>190504</xdr:colOff>
      <xdr:row>27</xdr:row>
      <xdr:rowOff>2</xdr:rowOff>
    </xdr:to>
    <xdr:cxnSp macro="">
      <xdr:nvCxnSpPr>
        <xdr:cNvPr id="272" name="Straight Arrow Connector 271"/>
        <xdr:cNvCxnSpPr/>
      </xdr:nvCxnSpPr>
      <xdr:spPr>
        <a:xfrm>
          <a:off x="31280099" y="5029200"/>
          <a:ext cx="5" cy="68199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16</xdr:row>
      <xdr:rowOff>54429</xdr:rowOff>
    </xdr:from>
    <xdr:to>
      <xdr:col>25</xdr:col>
      <xdr:colOff>190501</xdr:colOff>
      <xdr:row>27</xdr:row>
      <xdr:rowOff>190500</xdr:rowOff>
    </xdr:to>
    <xdr:cxnSp macro="">
      <xdr:nvCxnSpPr>
        <xdr:cNvPr id="273" name="Straight Arrow Connector 272"/>
        <xdr:cNvCxnSpPr/>
      </xdr:nvCxnSpPr>
      <xdr:spPr>
        <a:xfrm flipV="1">
          <a:off x="33775650" y="7083879"/>
          <a:ext cx="1" cy="49557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190497</xdr:colOff>
      <xdr:row>12</xdr:row>
      <xdr:rowOff>27215</xdr:rowOff>
    </xdr:from>
    <xdr:to>
      <xdr:col>25</xdr:col>
      <xdr:colOff>190498</xdr:colOff>
      <xdr:row>15</xdr:row>
      <xdr:rowOff>163286</xdr:rowOff>
    </xdr:to>
    <xdr:cxnSp macro="">
      <xdr:nvCxnSpPr>
        <xdr:cNvPr id="274" name="Straight Arrow Connector 273"/>
        <xdr:cNvCxnSpPr/>
      </xdr:nvCxnSpPr>
      <xdr:spPr>
        <a:xfrm flipV="1">
          <a:off x="33775647" y="5304065"/>
          <a:ext cx="1" cy="14505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1333497</xdr:colOff>
      <xdr:row>11</xdr:row>
      <xdr:rowOff>381000</xdr:rowOff>
    </xdr:from>
    <xdr:to>
      <xdr:col>26</xdr:col>
      <xdr:colOff>1333499</xdr:colOff>
      <xdr:row>12</xdr:row>
      <xdr:rowOff>408217</xdr:rowOff>
    </xdr:to>
    <xdr:cxnSp macro="">
      <xdr:nvCxnSpPr>
        <xdr:cNvPr id="275" name="Straight Arrow Connector 274"/>
        <xdr:cNvCxnSpPr/>
      </xdr:nvCxnSpPr>
      <xdr:spPr>
        <a:xfrm>
          <a:off x="36166422" y="5219700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190500</xdr:colOff>
      <xdr:row>13</xdr:row>
      <xdr:rowOff>217714</xdr:rowOff>
    </xdr:from>
    <xdr:to>
      <xdr:col>27</xdr:col>
      <xdr:colOff>190502</xdr:colOff>
      <xdr:row>16</xdr:row>
      <xdr:rowOff>381003</xdr:rowOff>
    </xdr:to>
    <xdr:cxnSp macro="">
      <xdr:nvCxnSpPr>
        <xdr:cNvPr id="276" name="Straight Arrow Connector 275"/>
        <xdr:cNvCxnSpPr/>
      </xdr:nvCxnSpPr>
      <xdr:spPr>
        <a:xfrm>
          <a:off x="36461700" y="5932714"/>
          <a:ext cx="2" cy="147773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190497</xdr:colOff>
      <xdr:row>17</xdr:row>
      <xdr:rowOff>217714</xdr:rowOff>
    </xdr:from>
    <xdr:to>
      <xdr:col>27</xdr:col>
      <xdr:colOff>190502</xdr:colOff>
      <xdr:row>28</xdr:row>
      <xdr:rowOff>408216</xdr:rowOff>
    </xdr:to>
    <xdr:cxnSp macro="">
      <xdr:nvCxnSpPr>
        <xdr:cNvPr id="277" name="Straight Arrow Connector 276"/>
        <xdr:cNvCxnSpPr/>
      </xdr:nvCxnSpPr>
      <xdr:spPr>
        <a:xfrm>
          <a:off x="36461697" y="7685314"/>
          <a:ext cx="5" cy="501015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1306286</xdr:colOff>
      <xdr:row>24</xdr:row>
      <xdr:rowOff>27216</xdr:rowOff>
    </xdr:from>
    <xdr:to>
      <xdr:col>27</xdr:col>
      <xdr:colOff>1306288</xdr:colOff>
      <xdr:row>29</xdr:row>
      <xdr:rowOff>217714</xdr:rowOff>
    </xdr:to>
    <xdr:cxnSp macro="">
      <xdr:nvCxnSpPr>
        <xdr:cNvPr id="278" name="Straight Arrow Connector 277"/>
        <xdr:cNvCxnSpPr/>
      </xdr:nvCxnSpPr>
      <xdr:spPr>
        <a:xfrm flipV="1">
          <a:off x="37577486" y="10561866"/>
          <a:ext cx="2" cy="23812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1333500</xdr:colOff>
      <xdr:row>22</xdr:row>
      <xdr:rowOff>0</xdr:rowOff>
    </xdr:from>
    <xdr:to>
      <xdr:col>27</xdr:col>
      <xdr:colOff>1333501</xdr:colOff>
      <xdr:row>23</xdr:row>
      <xdr:rowOff>272141</xdr:rowOff>
    </xdr:to>
    <xdr:cxnSp macro="">
      <xdr:nvCxnSpPr>
        <xdr:cNvPr id="279" name="Straight Arrow Connector 278"/>
        <xdr:cNvCxnSpPr/>
      </xdr:nvCxnSpPr>
      <xdr:spPr>
        <a:xfrm flipH="1" flipV="1">
          <a:off x="37604700" y="965835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1333500</xdr:colOff>
      <xdr:row>20</xdr:row>
      <xdr:rowOff>0</xdr:rowOff>
    </xdr:from>
    <xdr:to>
      <xdr:col>27</xdr:col>
      <xdr:colOff>1333501</xdr:colOff>
      <xdr:row>21</xdr:row>
      <xdr:rowOff>272141</xdr:rowOff>
    </xdr:to>
    <xdr:cxnSp macro="">
      <xdr:nvCxnSpPr>
        <xdr:cNvPr id="280" name="Straight Arrow Connector 279"/>
        <xdr:cNvCxnSpPr/>
      </xdr:nvCxnSpPr>
      <xdr:spPr>
        <a:xfrm flipH="1" flipV="1">
          <a:off x="37604700" y="878205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244927</xdr:colOff>
      <xdr:row>12</xdr:row>
      <xdr:rowOff>27216</xdr:rowOff>
    </xdr:from>
    <xdr:to>
      <xdr:col>29</xdr:col>
      <xdr:colOff>244929</xdr:colOff>
      <xdr:row>19</xdr:row>
      <xdr:rowOff>190500</xdr:rowOff>
    </xdr:to>
    <xdr:cxnSp macro="">
      <xdr:nvCxnSpPr>
        <xdr:cNvPr id="281" name="Straight Arrow Connector 280"/>
        <xdr:cNvCxnSpPr/>
      </xdr:nvCxnSpPr>
      <xdr:spPr>
        <a:xfrm flipV="1">
          <a:off x="39411727" y="5304066"/>
          <a:ext cx="2" cy="32303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272141</xdr:colOff>
      <xdr:row>11</xdr:row>
      <xdr:rowOff>163286</xdr:rowOff>
    </xdr:from>
    <xdr:to>
      <xdr:col>30</xdr:col>
      <xdr:colOff>272145</xdr:colOff>
      <xdr:row>44</xdr:row>
      <xdr:rowOff>408216</xdr:rowOff>
    </xdr:to>
    <xdr:cxnSp macro="">
      <xdr:nvCxnSpPr>
        <xdr:cNvPr id="282" name="Straight Arrow Connector 281"/>
        <xdr:cNvCxnSpPr/>
      </xdr:nvCxnSpPr>
      <xdr:spPr>
        <a:xfrm>
          <a:off x="40886741" y="5001986"/>
          <a:ext cx="4" cy="1207498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272143</xdr:colOff>
      <xdr:row>45</xdr:row>
      <xdr:rowOff>380998</xdr:rowOff>
    </xdr:from>
    <xdr:to>
      <xdr:col>30</xdr:col>
      <xdr:colOff>272145</xdr:colOff>
      <xdr:row>46</xdr:row>
      <xdr:rowOff>408215</xdr:rowOff>
    </xdr:to>
    <xdr:cxnSp macro="">
      <xdr:nvCxnSpPr>
        <xdr:cNvPr id="283" name="Straight Arrow Connector 282"/>
        <xdr:cNvCxnSpPr/>
      </xdr:nvCxnSpPr>
      <xdr:spPr>
        <a:xfrm>
          <a:off x="40886743" y="17487898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272142</xdr:colOff>
      <xdr:row>48</xdr:row>
      <xdr:rowOff>353784</xdr:rowOff>
    </xdr:from>
    <xdr:to>
      <xdr:col>30</xdr:col>
      <xdr:colOff>272144</xdr:colOff>
      <xdr:row>49</xdr:row>
      <xdr:rowOff>381001</xdr:rowOff>
    </xdr:to>
    <xdr:cxnSp macro="">
      <xdr:nvCxnSpPr>
        <xdr:cNvPr id="284" name="Straight Arrow Connector 283"/>
        <xdr:cNvCxnSpPr/>
      </xdr:nvCxnSpPr>
      <xdr:spPr>
        <a:xfrm>
          <a:off x="40886742" y="18336984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244927</xdr:colOff>
      <xdr:row>56</xdr:row>
      <xdr:rowOff>408214</xdr:rowOff>
    </xdr:from>
    <xdr:to>
      <xdr:col>30</xdr:col>
      <xdr:colOff>244929</xdr:colOff>
      <xdr:row>58</xdr:row>
      <xdr:rowOff>2</xdr:rowOff>
    </xdr:to>
    <xdr:cxnSp macro="">
      <xdr:nvCxnSpPr>
        <xdr:cNvPr id="285" name="Straight Arrow Connector 284"/>
        <xdr:cNvCxnSpPr/>
      </xdr:nvCxnSpPr>
      <xdr:spPr>
        <a:xfrm>
          <a:off x="40859527" y="19267714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244926</xdr:colOff>
      <xdr:row>58</xdr:row>
      <xdr:rowOff>326572</xdr:rowOff>
    </xdr:from>
    <xdr:to>
      <xdr:col>30</xdr:col>
      <xdr:colOff>244928</xdr:colOff>
      <xdr:row>59</xdr:row>
      <xdr:rowOff>381000</xdr:rowOff>
    </xdr:to>
    <xdr:cxnSp macro="">
      <xdr:nvCxnSpPr>
        <xdr:cNvPr id="286" name="Straight Arrow Connector 285"/>
        <xdr:cNvCxnSpPr/>
      </xdr:nvCxnSpPr>
      <xdr:spPr>
        <a:xfrm>
          <a:off x="40859526" y="200623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244925</xdr:colOff>
      <xdr:row>60</xdr:row>
      <xdr:rowOff>326573</xdr:rowOff>
    </xdr:from>
    <xdr:to>
      <xdr:col>30</xdr:col>
      <xdr:colOff>244927</xdr:colOff>
      <xdr:row>61</xdr:row>
      <xdr:rowOff>381001</xdr:rowOff>
    </xdr:to>
    <xdr:cxnSp macro="">
      <xdr:nvCxnSpPr>
        <xdr:cNvPr id="287" name="Straight Arrow Connector 286"/>
        <xdr:cNvCxnSpPr/>
      </xdr:nvCxnSpPr>
      <xdr:spPr>
        <a:xfrm>
          <a:off x="40859525" y="20938673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1333497</xdr:colOff>
      <xdr:row>8</xdr:row>
      <xdr:rowOff>27214</xdr:rowOff>
    </xdr:from>
    <xdr:to>
      <xdr:col>30</xdr:col>
      <xdr:colOff>1333498</xdr:colOff>
      <xdr:row>62</xdr:row>
      <xdr:rowOff>244929</xdr:rowOff>
    </xdr:to>
    <xdr:cxnSp macro="">
      <xdr:nvCxnSpPr>
        <xdr:cNvPr id="288" name="Straight Arrow Connector 287"/>
        <xdr:cNvCxnSpPr/>
      </xdr:nvCxnSpPr>
      <xdr:spPr>
        <a:xfrm flipV="1">
          <a:off x="41948097" y="3551464"/>
          <a:ext cx="1" cy="181818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217713</xdr:colOff>
      <xdr:row>7</xdr:row>
      <xdr:rowOff>190500</xdr:rowOff>
    </xdr:from>
    <xdr:to>
      <xdr:col>32</xdr:col>
      <xdr:colOff>217718</xdr:colOff>
      <xdr:row>110</xdr:row>
      <xdr:rowOff>0</xdr:rowOff>
    </xdr:to>
    <xdr:cxnSp macro="">
      <xdr:nvCxnSpPr>
        <xdr:cNvPr id="289" name="Straight Arrow Connector 288"/>
        <xdr:cNvCxnSpPr/>
      </xdr:nvCxnSpPr>
      <xdr:spPr>
        <a:xfrm>
          <a:off x="43727913" y="3276600"/>
          <a:ext cx="5" cy="30480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190499</xdr:colOff>
      <xdr:row>128</xdr:row>
      <xdr:rowOff>217715</xdr:rowOff>
    </xdr:from>
    <xdr:to>
      <xdr:col>32</xdr:col>
      <xdr:colOff>190501</xdr:colOff>
      <xdr:row>139</xdr:row>
      <xdr:rowOff>408216</xdr:rowOff>
    </xdr:to>
    <xdr:cxnSp macro="">
      <xdr:nvCxnSpPr>
        <xdr:cNvPr id="290" name="Straight Arrow Connector 289"/>
        <xdr:cNvCxnSpPr/>
      </xdr:nvCxnSpPr>
      <xdr:spPr>
        <a:xfrm>
          <a:off x="43700699" y="33974315"/>
          <a:ext cx="2" cy="50101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190499</xdr:colOff>
      <xdr:row>140</xdr:row>
      <xdr:rowOff>244931</xdr:rowOff>
    </xdr:from>
    <xdr:to>
      <xdr:col>32</xdr:col>
      <xdr:colOff>190501</xdr:colOff>
      <xdr:row>143</xdr:row>
      <xdr:rowOff>408219</xdr:rowOff>
    </xdr:to>
    <xdr:cxnSp macro="">
      <xdr:nvCxnSpPr>
        <xdr:cNvPr id="291" name="Straight Arrow Connector 290"/>
        <xdr:cNvCxnSpPr/>
      </xdr:nvCxnSpPr>
      <xdr:spPr>
        <a:xfrm>
          <a:off x="43700699" y="39259331"/>
          <a:ext cx="2" cy="14777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1333500</xdr:colOff>
      <xdr:row>12</xdr:row>
      <xdr:rowOff>54429</xdr:rowOff>
    </xdr:from>
    <xdr:to>
      <xdr:col>32</xdr:col>
      <xdr:colOff>1333501</xdr:colOff>
      <xdr:row>144</xdr:row>
      <xdr:rowOff>244930</xdr:rowOff>
    </xdr:to>
    <xdr:cxnSp macro="">
      <xdr:nvCxnSpPr>
        <xdr:cNvPr id="292" name="Straight Arrow Connector 291"/>
        <xdr:cNvCxnSpPr/>
      </xdr:nvCxnSpPr>
      <xdr:spPr>
        <a:xfrm flipH="1" flipV="1">
          <a:off x="44843700" y="5331279"/>
          <a:ext cx="1" cy="356806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9</xdr:row>
      <xdr:rowOff>217715</xdr:rowOff>
    </xdr:from>
    <xdr:to>
      <xdr:col>33</xdr:col>
      <xdr:colOff>1333502</xdr:colOff>
      <xdr:row>63</xdr:row>
      <xdr:rowOff>408214</xdr:rowOff>
    </xdr:to>
    <xdr:cxnSp macro="">
      <xdr:nvCxnSpPr>
        <xdr:cNvPr id="293" name="Straight Arrow Connector 292"/>
        <xdr:cNvCxnSpPr/>
      </xdr:nvCxnSpPr>
      <xdr:spPr>
        <a:xfrm>
          <a:off x="46291501" y="4180115"/>
          <a:ext cx="1" cy="181546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1333503</xdr:colOff>
      <xdr:row>64</xdr:row>
      <xdr:rowOff>408215</xdr:rowOff>
    </xdr:from>
    <xdr:to>
      <xdr:col>33</xdr:col>
      <xdr:colOff>1333505</xdr:colOff>
      <xdr:row>66</xdr:row>
      <xdr:rowOff>2</xdr:rowOff>
    </xdr:to>
    <xdr:cxnSp macro="">
      <xdr:nvCxnSpPr>
        <xdr:cNvPr id="294" name="Straight Arrow Connector 293"/>
        <xdr:cNvCxnSpPr/>
      </xdr:nvCxnSpPr>
      <xdr:spPr>
        <a:xfrm>
          <a:off x="46291503" y="22772915"/>
          <a:ext cx="2" cy="46808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1333502</xdr:colOff>
      <xdr:row>66</xdr:row>
      <xdr:rowOff>353786</xdr:rowOff>
    </xdr:from>
    <xdr:to>
      <xdr:col>33</xdr:col>
      <xdr:colOff>1333504</xdr:colOff>
      <xdr:row>67</xdr:row>
      <xdr:rowOff>408215</xdr:rowOff>
    </xdr:to>
    <xdr:cxnSp macro="">
      <xdr:nvCxnSpPr>
        <xdr:cNvPr id="295" name="Straight Arrow Connector 294"/>
        <xdr:cNvCxnSpPr/>
      </xdr:nvCxnSpPr>
      <xdr:spPr>
        <a:xfrm>
          <a:off x="46291502" y="23594786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68</xdr:row>
      <xdr:rowOff>353787</xdr:rowOff>
    </xdr:from>
    <xdr:to>
      <xdr:col>33</xdr:col>
      <xdr:colOff>1333503</xdr:colOff>
      <xdr:row>69</xdr:row>
      <xdr:rowOff>408216</xdr:rowOff>
    </xdr:to>
    <xdr:cxnSp macro="">
      <xdr:nvCxnSpPr>
        <xdr:cNvPr id="296" name="Straight Arrow Connector 295"/>
        <xdr:cNvCxnSpPr/>
      </xdr:nvCxnSpPr>
      <xdr:spPr>
        <a:xfrm>
          <a:off x="46291501" y="24471087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70</xdr:row>
      <xdr:rowOff>353786</xdr:rowOff>
    </xdr:from>
    <xdr:to>
      <xdr:col>33</xdr:col>
      <xdr:colOff>1333503</xdr:colOff>
      <xdr:row>71</xdr:row>
      <xdr:rowOff>408215</xdr:rowOff>
    </xdr:to>
    <xdr:cxnSp macro="">
      <xdr:nvCxnSpPr>
        <xdr:cNvPr id="297" name="Straight Arrow Connector 296"/>
        <xdr:cNvCxnSpPr/>
      </xdr:nvCxnSpPr>
      <xdr:spPr>
        <a:xfrm>
          <a:off x="46291501" y="25347386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190503</xdr:colOff>
      <xdr:row>268</xdr:row>
      <xdr:rowOff>408212</xdr:rowOff>
    </xdr:from>
    <xdr:to>
      <xdr:col>11</xdr:col>
      <xdr:colOff>190505</xdr:colOff>
      <xdr:row>270</xdr:row>
      <xdr:rowOff>0</xdr:rowOff>
    </xdr:to>
    <xdr:cxnSp macro="">
      <xdr:nvCxnSpPr>
        <xdr:cNvPr id="298" name="Straight Arrow Connector 297"/>
        <xdr:cNvCxnSpPr/>
      </xdr:nvCxnSpPr>
      <xdr:spPr>
        <a:xfrm>
          <a:off x="16306803" y="75350912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190502</xdr:colOff>
      <xdr:row>270</xdr:row>
      <xdr:rowOff>353784</xdr:rowOff>
    </xdr:from>
    <xdr:to>
      <xdr:col>11</xdr:col>
      <xdr:colOff>190504</xdr:colOff>
      <xdr:row>271</xdr:row>
      <xdr:rowOff>408212</xdr:rowOff>
    </xdr:to>
    <xdr:cxnSp macro="">
      <xdr:nvCxnSpPr>
        <xdr:cNvPr id="299" name="Straight Arrow Connector 298"/>
        <xdr:cNvCxnSpPr/>
      </xdr:nvCxnSpPr>
      <xdr:spPr>
        <a:xfrm>
          <a:off x="16306802" y="76172784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190502</xdr:colOff>
      <xdr:row>272</xdr:row>
      <xdr:rowOff>272142</xdr:rowOff>
    </xdr:from>
    <xdr:to>
      <xdr:col>11</xdr:col>
      <xdr:colOff>190504</xdr:colOff>
      <xdr:row>279</xdr:row>
      <xdr:rowOff>380999</xdr:rowOff>
    </xdr:to>
    <xdr:cxnSp macro="">
      <xdr:nvCxnSpPr>
        <xdr:cNvPr id="300" name="Straight Arrow Connector 299"/>
        <xdr:cNvCxnSpPr/>
      </xdr:nvCxnSpPr>
      <xdr:spPr>
        <a:xfrm>
          <a:off x="16306802" y="76967442"/>
          <a:ext cx="2" cy="317590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163289</xdr:colOff>
      <xdr:row>280</xdr:row>
      <xdr:rowOff>381000</xdr:rowOff>
    </xdr:from>
    <xdr:to>
      <xdr:col>11</xdr:col>
      <xdr:colOff>163291</xdr:colOff>
      <xdr:row>281</xdr:row>
      <xdr:rowOff>408217</xdr:rowOff>
    </xdr:to>
    <xdr:cxnSp macro="">
      <xdr:nvCxnSpPr>
        <xdr:cNvPr id="301" name="Straight Arrow Connector 300"/>
        <xdr:cNvCxnSpPr/>
      </xdr:nvCxnSpPr>
      <xdr:spPr>
        <a:xfrm>
          <a:off x="16279589" y="80581500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163288</xdr:colOff>
      <xdr:row>282</xdr:row>
      <xdr:rowOff>326572</xdr:rowOff>
    </xdr:from>
    <xdr:to>
      <xdr:col>11</xdr:col>
      <xdr:colOff>163290</xdr:colOff>
      <xdr:row>283</xdr:row>
      <xdr:rowOff>381000</xdr:rowOff>
    </xdr:to>
    <xdr:cxnSp macro="">
      <xdr:nvCxnSpPr>
        <xdr:cNvPr id="302" name="Straight Arrow Connector 301"/>
        <xdr:cNvCxnSpPr/>
      </xdr:nvCxnSpPr>
      <xdr:spPr>
        <a:xfrm>
          <a:off x="16279588" y="814033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284</xdr:row>
      <xdr:rowOff>326570</xdr:rowOff>
    </xdr:from>
    <xdr:to>
      <xdr:col>11</xdr:col>
      <xdr:colOff>163289</xdr:colOff>
      <xdr:row>285</xdr:row>
      <xdr:rowOff>380998</xdr:rowOff>
    </xdr:to>
    <xdr:cxnSp macro="">
      <xdr:nvCxnSpPr>
        <xdr:cNvPr id="303" name="Straight Arrow Connector 302"/>
        <xdr:cNvCxnSpPr/>
      </xdr:nvCxnSpPr>
      <xdr:spPr>
        <a:xfrm>
          <a:off x="16279587" y="82279670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381002</xdr:colOff>
      <xdr:row>275</xdr:row>
      <xdr:rowOff>27213</xdr:rowOff>
    </xdr:from>
    <xdr:to>
      <xdr:col>11</xdr:col>
      <xdr:colOff>381004</xdr:colOff>
      <xdr:row>286</xdr:row>
      <xdr:rowOff>190500</xdr:rowOff>
    </xdr:to>
    <xdr:cxnSp macro="">
      <xdr:nvCxnSpPr>
        <xdr:cNvPr id="304" name="Straight Arrow Connector 303"/>
        <xdr:cNvCxnSpPr/>
      </xdr:nvCxnSpPr>
      <xdr:spPr>
        <a:xfrm flipV="1">
          <a:off x="16497302" y="78036963"/>
          <a:ext cx="2" cy="49829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1197429</xdr:colOff>
      <xdr:row>274</xdr:row>
      <xdr:rowOff>408213</xdr:rowOff>
    </xdr:from>
    <xdr:to>
      <xdr:col>11</xdr:col>
      <xdr:colOff>1197431</xdr:colOff>
      <xdr:row>276</xdr:row>
      <xdr:rowOff>0</xdr:rowOff>
    </xdr:to>
    <xdr:cxnSp macro="">
      <xdr:nvCxnSpPr>
        <xdr:cNvPr id="305" name="Straight Arrow Connector 304"/>
        <xdr:cNvCxnSpPr/>
      </xdr:nvCxnSpPr>
      <xdr:spPr>
        <a:xfrm>
          <a:off x="17313729" y="77979813"/>
          <a:ext cx="2" cy="46808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1170212</xdr:colOff>
      <xdr:row>276</xdr:row>
      <xdr:rowOff>217713</xdr:rowOff>
    </xdr:from>
    <xdr:to>
      <xdr:col>11</xdr:col>
      <xdr:colOff>1170214</xdr:colOff>
      <xdr:row>287</xdr:row>
      <xdr:rowOff>408214</xdr:rowOff>
    </xdr:to>
    <xdr:cxnSp macro="">
      <xdr:nvCxnSpPr>
        <xdr:cNvPr id="306" name="Straight Arrow Connector 305"/>
        <xdr:cNvCxnSpPr/>
      </xdr:nvCxnSpPr>
      <xdr:spPr>
        <a:xfrm>
          <a:off x="17286512" y="78665613"/>
          <a:ext cx="2" cy="50101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136072</xdr:colOff>
      <xdr:row>279</xdr:row>
      <xdr:rowOff>27215</xdr:rowOff>
    </xdr:from>
    <xdr:to>
      <xdr:col>12</xdr:col>
      <xdr:colOff>136074</xdr:colOff>
      <xdr:row>288</xdr:row>
      <xdr:rowOff>299357</xdr:rowOff>
    </xdr:to>
    <xdr:cxnSp macro="">
      <xdr:nvCxnSpPr>
        <xdr:cNvPr id="307" name="Straight Arrow Connector 306"/>
        <xdr:cNvCxnSpPr/>
      </xdr:nvCxnSpPr>
      <xdr:spPr>
        <a:xfrm flipV="1">
          <a:off x="17500147" y="79789565"/>
          <a:ext cx="2" cy="42154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163286</xdr:colOff>
      <xdr:row>173</xdr:row>
      <xdr:rowOff>54429</xdr:rowOff>
    </xdr:from>
    <xdr:to>
      <xdr:col>12</xdr:col>
      <xdr:colOff>163295</xdr:colOff>
      <xdr:row>278</xdr:row>
      <xdr:rowOff>217713</xdr:rowOff>
    </xdr:to>
    <xdr:cxnSp macro="">
      <xdr:nvCxnSpPr>
        <xdr:cNvPr id="308" name="Straight Arrow Connector 307"/>
        <xdr:cNvCxnSpPr/>
      </xdr:nvCxnSpPr>
      <xdr:spPr>
        <a:xfrm flipV="1">
          <a:off x="17527361" y="46517379"/>
          <a:ext cx="9" cy="330245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353785</xdr:colOff>
      <xdr:row>172</xdr:row>
      <xdr:rowOff>381000</xdr:rowOff>
    </xdr:from>
    <xdr:to>
      <xdr:col>12</xdr:col>
      <xdr:colOff>353787</xdr:colOff>
      <xdr:row>173</xdr:row>
      <xdr:rowOff>408216</xdr:rowOff>
    </xdr:to>
    <xdr:cxnSp macro="">
      <xdr:nvCxnSpPr>
        <xdr:cNvPr id="309" name="Straight Arrow Connector 308"/>
        <xdr:cNvCxnSpPr/>
      </xdr:nvCxnSpPr>
      <xdr:spPr>
        <a:xfrm>
          <a:off x="17717860" y="46405800"/>
          <a:ext cx="2" cy="465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353783</xdr:colOff>
      <xdr:row>174</xdr:row>
      <xdr:rowOff>108858</xdr:rowOff>
    </xdr:from>
    <xdr:to>
      <xdr:col>12</xdr:col>
      <xdr:colOff>353785</xdr:colOff>
      <xdr:row>239</xdr:row>
      <xdr:rowOff>408214</xdr:rowOff>
    </xdr:to>
    <xdr:cxnSp macro="">
      <xdr:nvCxnSpPr>
        <xdr:cNvPr id="310" name="Straight Arrow Connector 309"/>
        <xdr:cNvCxnSpPr/>
      </xdr:nvCxnSpPr>
      <xdr:spPr>
        <a:xfrm>
          <a:off x="17717858" y="47009958"/>
          <a:ext cx="2" cy="2352130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1143000</xdr:colOff>
      <xdr:row>97</xdr:row>
      <xdr:rowOff>54429</xdr:rowOff>
    </xdr:from>
    <xdr:to>
      <xdr:col>12</xdr:col>
      <xdr:colOff>1143002</xdr:colOff>
      <xdr:row>100</xdr:row>
      <xdr:rowOff>326571</xdr:rowOff>
    </xdr:to>
    <xdr:cxnSp macro="">
      <xdr:nvCxnSpPr>
        <xdr:cNvPr id="311" name="Straight Arrow Connector 310"/>
        <xdr:cNvCxnSpPr/>
      </xdr:nvCxnSpPr>
      <xdr:spPr>
        <a:xfrm flipV="1">
          <a:off x="18507075" y="28115079"/>
          <a:ext cx="2" cy="15865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1143000</xdr:colOff>
      <xdr:row>237</xdr:row>
      <xdr:rowOff>27214</xdr:rowOff>
    </xdr:from>
    <xdr:to>
      <xdr:col>12</xdr:col>
      <xdr:colOff>1143002</xdr:colOff>
      <xdr:row>240</xdr:row>
      <xdr:rowOff>299357</xdr:rowOff>
    </xdr:to>
    <xdr:cxnSp macro="">
      <xdr:nvCxnSpPr>
        <xdr:cNvPr id="312" name="Straight Arrow Connector 311"/>
        <xdr:cNvCxnSpPr/>
      </xdr:nvCxnSpPr>
      <xdr:spPr>
        <a:xfrm flipV="1">
          <a:off x="18507075" y="69273964"/>
          <a:ext cx="2" cy="158659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1143000</xdr:colOff>
      <xdr:row>20</xdr:row>
      <xdr:rowOff>27213</xdr:rowOff>
    </xdr:from>
    <xdr:to>
      <xdr:col>16</xdr:col>
      <xdr:colOff>1143002</xdr:colOff>
      <xdr:row>25</xdr:row>
      <xdr:rowOff>217714</xdr:rowOff>
    </xdr:to>
    <xdr:cxnSp macro="">
      <xdr:nvCxnSpPr>
        <xdr:cNvPr id="313" name="Straight Arrow Connector 312"/>
        <xdr:cNvCxnSpPr/>
      </xdr:nvCxnSpPr>
      <xdr:spPr>
        <a:xfrm flipV="1">
          <a:off x="23498175" y="8809263"/>
          <a:ext cx="2" cy="23812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163288</xdr:colOff>
      <xdr:row>128</xdr:row>
      <xdr:rowOff>381000</xdr:rowOff>
    </xdr:from>
    <xdr:to>
      <xdr:col>11</xdr:col>
      <xdr:colOff>163290</xdr:colOff>
      <xdr:row>129</xdr:row>
      <xdr:rowOff>408216</xdr:rowOff>
    </xdr:to>
    <xdr:cxnSp macro="">
      <xdr:nvCxnSpPr>
        <xdr:cNvPr id="314" name="Straight Arrow Connector 313"/>
        <xdr:cNvCxnSpPr/>
      </xdr:nvCxnSpPr>
      <xdr:spPr>
        <a:xfrm>
          <a:off x="16279588" y="34137600"/>
          <a:ext cx="2" cy="465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130</xdr:row>
      <xdr:rowOff>326572</xdr:rowOff>
    </xdr:from>
    <xdr:to>
      <xdr:col>11</xdr:col>
      <xdr:colOff>163289</xdr:colOff>
      <xdr:row>131</xdr:row>
      <xdr:rowOff>381000</xdr:rowOff>
    </xdr:to>
    <xdr:cxnSp macro="">
      <xdr:nvCxnSpPr>
        <xdr:cNvPr id="315" name="Straight Arrow Connector 314"/>
        <xdr:cNvCxnSpPr/>
      </xdr:nvCxnSpPr>
      <xdr:spPr>
        <a:xfrm>
          <a:off x="16279587" y="34959472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132</xdr:row>
      <xdr:rowOff>244929</xdr:rowOff>
    </xdr:from>
    <xdr:to>
      <xdr:col>11</xdr:col>
      <xdr:colOff>163289</xdr:colOff>
      <xdr:row>139</xdr:row>
      <xdr:rowOff>353786</xdr:rowOff>
    </xdr:to>
    <xdr:cxnSp macro="">
      <xdr:nvCxnSpPr>
        <xdr:cNvPr id="316" name="Straight Arrow Connector 315"/>
        <xdr:cNvCxnSpPr/>
      </xdr:nvCxnSpPr>
      <xdr:spPr>
        <a:xfrm>
          <a:off x="16279587" y="35754129"/>
          <a:ext cx="2" cy="317590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163288</xdr:colOff>
      <xdr:row>140</xdr:row>
      <xdr:rowOff>353788</xdr:rowOff>
    </xdr:from>
    <xdr:to>
      <xdr:col>11</xdr:col>
      <xdr:colOff>163290</xdr:colOff>
      <xdr:row>141</xdr:row>
      <xdr:rowOff>381004</xdr:rowOff>
    </xdr:to>
    <xdr:cxnSp macro="">
      <xdr:nvCxnSpPr>
        <xdr:cNvPr id="317" name="Straight Arrow Connector 316"/>
        <xdr:cNvCxnSpPr/>
      </xdr:nvCxnSpPr>
      <xdr:spPr>
        <a:xfrm>
          <a:off x="16279588" y="39368188"/>
          <a:ext cx="2" cy="465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142</xdr:row>
      <xdr:rowOff>299360</xdr:rowOff>
    </xdr:from>
    <xdr:to>
      <xdr:col>11</xdr:col>
      <xdr:colOff>163289</xdr:colOff>
      <xdr:row>143</xdr:row>
      <xdr:rowOff>353788</xdr:rowOff>
    </xdr:to>
    <xdr:cxnSp macro="">
      <xdr:nvCxnSpPr>
        <xdr:cNvPr id="318" name="Straight Arrow Connector 317"/>
        <xdr:cNvCxnSpPr/>
      </xdr:nvCxnSpPr>
      <xdr:spPr>
        <a:xfrm>
          <a:off x="16279587" y="40190060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12</xdr:row>
      <xdr:rowOff>54430</xdr:rowOff>
    </xdr:from>
    <xdr:to>
      <xdr:col>11</xdr:col>
      <xdr:colOff>381003</xdr:colOff>
      <xdr:row>144</xdr:row>
      <xdr:rowOff>299358</xdr:rowOff>
    </xdr:to>
    <xdr:cxnSp macro="">
      <xdr:nvCxnSpPr>
        <xdr:cNvPr id="319" name="Straight Arrow Connector 318"/>
        <xdr:cNvCxnSpPr/>
      </xdr:nvCxnSpPr>
      <xdr:spPr>
        <a:xfrm flipV="1">
          <a:off x="16497300" y="5331280"/>
          <a:ext cx="3" cy="357350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1170215</xdr:colOff>
      <xdr:row>11</xdr:row>
      <xdr:rowOff>380998</xdr:rowOff>
    </xdr:from>
    <xdr:to>
      <xdr:col>11</xdr:col>
      <xdr:colOff>1170217</xdr:colOff>
      <xdr:row>12</xdr:row>
      <xdr:rowOff>408215</xdr:rowOff>
    </xdr:to>
    <xdr:cxnSp macro="">
      <xdr:nvCxnSpPr>
        <xdr:cNvPr id="320" name="Straight Arrow Connector 319"/>
        <xdr:cNvCxnSpPr/>
      </xdr:nvCxnSpPr>
      <xdr:spPr>
        <a:xfrm>
          <a:off x="17286515" y="5219698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136071</xdr:colOff>
      <xdr:row>13</xdr:row>
      <xdr:rowOff>190500</xdr:rowOff>
    </xdr:from>
    <xdr:to>
      <xdr:col>12</xdr:col>
      <xdr:colOff>136074</xdr:colOff>
      <xdr:row>133</xdr:row>
      <xdr:rowOff>408214</xdr:rowOff>
    </xdr:to>
    <xdr:cxnSp macro="">
      <xdr:nvCxnSpPr>
        <xdr:cNvPr id="321" name="Straight Arrow Connector 320"/>
        <xdr:cNvCxnSpPr/>
      </xdr:nvCxnSpPr>
      <xdr:spPr>
        <a:xfrm>
          <a:off x="17500146" y="5905500"/>
          <a:ext cx="3" cy="304500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108858</xdr:colOff>
      <xdr:row>134</xdr:row>
      <xdr:rowOff>244928</xdr:rowOff>
    </xdr:from>
    <xdr:to>
      <xdr:col>12</xdr:col>
      <xdr:colOff>108860</xdr:colOff>
      <xdr:row>145</xdr:row>
      <xdr:rowOff>381000</xdr:rowOff>
    </xdr:to>
    <xdr:cxnSp macro="">
      <xdr:nvCxnSpPr>
        <xdr:cNvPr id="322" name="Straight Arrow Connector 321"/>
        <xdr:cNvCxnSpPr/>
      </xdr:nvCxnSpPr>
      <xdr:spPr>
        <a:xfrm>
          <a:off x="17472933" y="36630428"/>
          <a:ext cx="2" cy="495572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108859</xdr:colOff>
      <xdr:row>146</xdr:row>
      <xdr:rowOff>326572</xdr:rowOff>
    </xdr:from>
    <xdr:to>
      <xdr:col>12</xdr:col>
      <xdr:colOff>108861</xdr:colOff>
      <xdr:row>147</xdr:row>
      <xdr:rowOff>353789</xdr:rowOff>
    </xdr:to>
    <xdr:cxnSp macro="">
      <xdr:nvCxnSpPr>
        <xdr:cNvPr id="323" name="Straight Arrow Connector 322"/>
        <xdr:cNvCxnSpPr/>
      </xdr:nvCxnSpPr>
      <xdr:spPr>
        <a:xfrm>
          <a:off x="17472934" y="41969872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244928</xdr:colOff>
      <xdr:row>137</xdr:row>
      <xdr:rowOff>54429</xdr:rowOff>
    </xdr:from>
    <xdr:to>
      <xdr:col>12</xdr:col>
      <xdr:colOff>244930</xdr:colOff>
      <xdr:row>148</xdr:row>
      <xdr:rowOff>217715</xdr:rowOff>
    </xdr:to>
    <xdr:cxnSp macro="">
      <xdr:nvCxnSpPr>
        <xdr:cNvPr id="324" name="Straight Arrow Connector 323"/>
        <xdr:cNvCxnSpPr/>
      </xdr:nvCxnSpPr>
      <xdr:spPr>
        <a:xfrm flipV="1">
          <a:off x="17609003" y="37754379"/>
          <a:ext cx="2" cy="49829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462644</xdr:colOff>
      <xdr:row>136</xdr:row>
      <xdr:rowOff>353786</xdr:rowOff>
    </xdr:from>
    <xdr:to>
      <xdr:col>12</xdr:col>
      <xdr:colOff>462646</xdr:colOff>
      <xdr:row>137</xdr:row>
      <xdr:rowOff>381003</xdr:rowOff>
    </xdr:to>
    <xdr:cxnSp macro="">
      <xdr:nvCxnSpPr>
        <xdr:cNvPr id="325" name="Straight Arrow Connector 324"/>
        <xdr:cNvCxnSpPr/>
      </xdr:nvCxnSpPr>
      <xdr:spPr>
        <a:xfrm>
          <a:off x="17826719" y="37615586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101</xdr:row>
      <xdr:rowOff>54429</xdr:rowOff>
    </xdr:from>
    <xdr:to>
      <xdr:col>12</xdr:col>
      <xdr:colOff>1143003</xdr:colOff>
      <xdr:row>138</xdr:row>
      <xdr:rowOff>190500</xdr:rowOff>
    </xdr:to>
    <xdr:cxnSp macro="">
      <xdr:nvCxnSpPr>
        <xdr:cNvPr id="326" name="Straight Arrow Connector 325"/>
        <xdr:cNvCxnSpPr/>
      </xdr:nvCxnSpPr>
      <xdr:spPr>
        <a:xfrm flipV="1">
          <a:off x="18507076" y="29867679"/>
          <a:ext cx="2" cy="84609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1115788</xdr:colOff>
      <xdr:row>217</xdr:row>
      <xdr:rowOff>81644</xdr:rowOff>
    </xdr:from>
    <xdr:to>
      <xdr:col>15</xdr:col>
      <xdr:colOff>1115790</xdr:colOff>
      <xdr:row>220</xdr:row>
      <xdr:rowOff>353786</xdr:rowOff>
    </xdr:to>
    <xdr:cxnSp macro="">
      <xdr:nvCxnSpPr>
        <xdr:cNvPr id="327" name="Straight Arrow Connector 326"/>
        <xdr:cNvCxnSpPr/>
      </xdr:nvCxnSpPr>
      <xdr:spPr>
        <a:xfrm flipV="1">
          <a:off x="22223188" y="60565394"/>
          <a:ext cx="2" cy="15865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1115785</xdr:colOff>
      <xdr:row>169</xdr:row>
      <xdr:rowOff>81643</xdr:rowOff>
    </xdr:from>
    <xdr:to>
      <xdr:col>15</xdr:col>
      <xdr:colOff>1115788</xdr:colOff>
      <xdr:row>216</xdr:row>
      <xdr:rowOff>217714</xdr:rowOff>
    </xdr:to>
    <xdr:cxnSp macro="">
      <xdr:nvCxnSpPr>
        <xdr:cNvPr id="328" name="Straight Arrow Connector 327"/>
        <xdr:cNvCxnSpPr/>
      </xdr:nvCxnSpPr>
      <xdr:spPr>
        <a:xfrm flipV="1">
          <a:off x="22223185" y="44791993"/>
          <a:ext cx="3" cy="154713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244928</xdr:colOff>
      <xdr:row>168</xdr:row>
      <xdr:rowOff>272143</xdr:rowOff>
    </xdr:from>
    <xdr:to>
      <xdr:col>16</xdr:col>
      <xdr:colOff>244932</xdr:colOff>
      <xdr:row>222</xdr:row>
      <xdr:rowOff>-1</xdr:rowOff>
    </xdr:to>
    <xdr:cxnSp macro="">
      <xdr:nvCxnSpPr>
        <xdr:cNvPr id="329" name="Straight Arrow Connector 328"/>
        <xdr:cNvCxnSpPr/>
      </xdr:nvCxnSpPr>
      <xdr:spPr>
        <a:xfrm>
          <a:off x="22600103" y="44544343"/>
          <a:ext cx="4" cy="181301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1143001</xdr:colOff>
      <xdr:row>187</xdr:row>
      <xdr:rowOff>108857</xdr:rowOff>
    </xdr:from>
    <xdr:to>
      <xdr:col>16</xdr:col>
      <xdr:colOff>1143001</xdr:colOff>
      <xdr:row>222</xdr:row>
      <xdr:rowOff>272143</xdr:rowOff>
    </xdr:to>
    <xdr:cxnSp macro="">
      <xdr:nvCxnSpPr>
        <xdr:cNvPr id="330" name="Straight Arrow Connector 329"/>
        <xdr:cNvCxnSpPr/>
      </xdr:nvCxnSpPr>
      <xdr:spPr>
        <a:xfrm flipV="1">
          <a:off x="23498176" y="52705907"/>
          <a:ext cx="0" cy="10240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299357</xdr:colOff>
      <xdr:row>171</xdr:row>
      <xdr:rowOff>54430</xdr:rowOff>
    </xdr:from>
    <xdr:to>
      <xdr:col>17</xdr:col>
      <xdr:colOff>299360</xdr:colOff>
      <xdr:row>184</xdr:row>
      <xdr:rowOff>244929</xdr:rowOff>
    </xdr:to>
    <xdr:cxnSp macro="">
      <xdr:nvCxnSpPr>
        <xdr:cNvPr id="331" name="Straight Arrow Connector 330"/>
        <xdr:cNvCxnSpPr/>
      </xdr:nvCxnSpPr>
      <xdr:spPr>
        <a:xfrm flipV="1">
          <a:off x="23902307" y="45641080"/>
          <a:ext cx="3" cy="58864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299357</xdr:colOff>
      <xdr:row>169</xdr:row>
      <xdr:rowOff>81643</xdr:rowOff>
    </xdr:from>
    <xdr:to>
      <xdr:col>17</xdr:col>
      <xdr:colOff>299358</xdr:colOff>
      <xdr:row>170</xdr:row>
      <xdr:rowOff>353784</xdr:rowOff>
    </xdr:to>
    <xdr:cxnSp macro="">
      <xdr:nvCxnSpPr>
        <xdr:cNvPr id="332" name="Straight Arrow Connector 331"/>
        <xdr:cNvCxnSpPr/>
      </xdr:nvCxnSpPr>
      <xdr:spPr>
        <a:xfrm flipH="1" flipV="1">
          <a:off x="23902307" y="44791993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1143000</xdr:colOff>
      <xdr:row>168</xdr:row>
      <xdr:rowOff>217714</xdr:rowOff>
    </xdr:from>
    <xdr:to>
      <xdr:col>17</xdr:col>
      <xdr:colOff>1143005</xdr:colOff>
      <xdr:row>250</xdr:row>
      <xdr:rowOff>0</xdr:rowOff>
    </xdr:to>
    <xdr:cxnSp macro="">
      <xdr:nvCxnSpPr>
        <xdr:cNvPr id="333" name="Straight Arrow Connector 332"/>
        <xdr:cNvCxnSpPr/>
      </xdr:nvCxnSpPr>
      <xdr:spPr>
        <a:xfrm>
          <a:off x="24745950" y="44489914"/>
          <a:ext cx="5" cy="30452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1142999</xdr:colOff>
      <xdr:row>216</xdr:row>
      <xdr:rowOff>408213</xdr:rowOff>
    </xdr:from>
    <xdr:to>
      <xdr:col>18</xdr:col>
      <xdr:colOff>1143001</xdr:colOff>
      <xdr:row>218</xdr:row>
      <xdr:rowOff>1</xdr:rowOff>
    </xdr:to>
    <xdr:cxnSp macro="">
      <xdr:nvCxnSpPr>
        <xdr:cNvPr id="334" name="Straight Arrow Connector 333"/>
        <xdr:cNvCxnSpPr/>
      </xdr:nvCxnSpPr>
      <xdr:spPr>
        <a:xfrm>
          <a:off x="25993724" y="60453813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1142998</xdr:colOff>
      <xdr:row>218</xdr:row>
      <xdr:rowOff>353785</xdr:rowOff>
    </xdr:from>
    <xdr:to>
      <xdr:col>18</xdr:col>
      <xdr:colOff>1143000</xdr:colOff>
      <xdr:row>219</xdr:row>
      <xdr:rowOff>408214</xdr:rowOff>
    </xdr:to>
    <xdr:cxnSp macro="">
      <xdr:nvCxnSpPr>
        <xdr:cNvPr id="335" name="Straight Arrow Connector 334"/>
        <xdr:cNvCxnSpPr/>
      </xdr:nvCxnSpPr>
      <xdr:spPr>
        <a:xfrm>
          <a:off x="25993723" y="61275685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1142999</xdr:colOff>
      <xdr:row>268</xdr:row>
      <xdr:rowOff>272143</xdr:rowOff>
    </xdr:from>
    <xdr:to>
      <xdr:col>17</xdr:col>
      <xdr:colOff>1143001</xdr:colOff>
      <xdr:row>271</xdr:row>
      <xdr:rowOff>381002</xdr:rowOff>
    </xdr:to>
    <xdr:cxnSp macro="">
      <xdr:nvCxnSpPr>
        <xdr:cNvPr id="336" name="Straight Arrow Connector 335"/>
        <xdr:cNvCxnSpPr/>
      </xdr:nvCxnSpPr>
      <xdr:spPr>
        <a:xfrm>
          <a:off x="24745949" y="75214843"/>
          <a:ext cx="2" cy="142330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163289</xdr:colOff>
      <xdr:row>272</xdr:row>
      <xdr:rowOff>244929</xdr:rowOff>
    </xdr:from>
    <xdr:to>
      <xdr:col>18</xdr:col>
      <xdr:colOff>163290</xdr:colOff>
      <xdr:row>283</xdr:row>
      <xdr:rowOff>408216</xdr:rowOff>
    </xdr:to>
    <xdr:cxnSp macro="">
      <xdr:nvCxnSpPr>
        <xdr:cNvPr id="337" name="Straight Arrow Connector 336"/>
        <xdr:cNvCxnSpPr/>
      </xdr:nvCxnSpPr>
      <xdr:spPr>
        <a:xfrm>
          <a:off x="25014014" y="76940229"/>
          <a:ext cx="1" cy="49829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326568</xdr:colOff>
      <xdr:row>277</xdr:row>
      <xdr:rowOff>54429</xdr:rowOff>
    </xdr:from>
    <xdr:to>
      <xdr:col>18</xdr:col>
      <xdr:colOff>326570</xdr:colOff>
      <xdr:row>284</xdr:row>
      <xdr:rowOff>244929</xdr:rowOff>
    </xdr:to>
    <xdr:cxnSp macro="">
      <xdr:nvCxnSpPr>
        <xdr:cNvPr id="338" name="Straight Arrow Connector 337"/>
        <xdr:cNvCxnSpPr/>
      </xdr:nvCxnSpPr>
      <xdr:spPr>
        <a:xfrm flipV="1">
          <a:off x="25177293" y="78940479"/>
          <a:ext cx="2" cy="32575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326569</xdr:colOff>
      <xdr:row>275</xdr:row>
      <xdr:rowOff>54428</xdr:rowOff>
    </xdr:from>
    <xdr:to>
      <xdr:col>18</xdr:col>
      <xdr:colOff>326570</xdr:colOff>
      <xdr:row>276</xdr:row>
      <xdr:rowOff>326568</xdr:rowOff>
    </xdr:to>
    <xdr:cxnSp macro="">
      <xdr:nvCxnSpPr>
        <xdr:cNvPr id="339" name="Straight Arrow Connector 338"/>
        <xdr:cNvCxnSpPr/>
      </xdr:nvCxnSpPr>
      <xdr:spPr>
        <a:xfrm flipH="1" flipV="1">
          <a:off x="25177294" y="78064178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326568</xdr:colOff>
      <xdr:row>217</xdr:row>
      <xdr:rowOff>54430</xdr:rowOff>
    </xdr:from>
    <xdr:to>
      <xdr:col>18</xdr:col>
      <xdr:colOff>326570</xdr:colOff>
      <xdr:row>274</xdr:row>
      <xdr:rowOff>244929</xdr:rowOff>
    </xdr:to>
    <xdr:cxnSp macro="">
      <xdr:nvCxnSpPr>
        <xdr:cNvPr id="340" name="Straight Arrow Connector 339"/>
        <xdr:cNvCxnSpPr/>
      </xdr:nvCxnSpPr>
      <xdr:spPr>
        <a:xfrm flipV="1">
          <a:off x="25177293" y="60538180"/>
          <a:ext cx="2" cy="172783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1115788</xdr:colOff>
      <xdr:row>191</xdr:row>
      <xdr:rowOff>81646</xdr:rowOff>
    </xdr:from>
    <xdr:to>
      <xdr:col>19</xdr:col>
      <xdr:colOff>1115789</xdr:colOff>
      <xdr:row>220</xdr:row>
      <xdr:rowOff>299357</xdr:rowOff>
    </xdr:to>
    <xdr:cxnSp macro="">
      <xdr:nvCxnSpPr>
        <xdr:cNvPr id="341" name="Straight Arrow Connector 340"/>
        <xdr:cNvCxnSpPr/>
      </xdr:nvCxnSpPr>
      <xdr:spPr>
        <a:xfrm flipV="1">
          <a:off x="27214288" y="54431296"/>
          <a:ext cx="1" cy="766626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1115788</xdr:colOff>
      <xdr:row>189</xdr:row>
      <xdr:rowOff>54428</xdr:rowOff>
    </xdr:from>
    <xdr:to>
      <xdr:col>19</xdr:col>
      <xdr:colOff>1115789</xdr:colOff>
      <xdr:row>190</xdr:row>
      <xdr:rowOff>326568</xdr:rowOff>
    </xdr:to>
    <xdr:cxnSp macro="">
      <xdr:nvCxnSpPr>
        <xdr:cNvPr id="342" name="Straight Arrow Connector 341"/>
        <xdr:cNvCxnSpPr/>
      </xdr:nvCxnSpPr>
      <xdr:spPr>
        <a:xfrm flipH="1" flipV="1">
          <a:off x="27214288" y="53527778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272143</xdr:colOff>
      <xdr:row>177</xdr:row>
      <xdr:rowOff>81644</xdr:rowOff>
    </xdr:from>
    <xdr:to>
      <xdr:col>20</xdr:col>
      <xdr:colOff>272145</xdr:colOff>
      <xdr:row>188</xdr:row>
      <xdr:rowOff>272143</xdr:rowOff>
    </xdr:to>
    <xdr:cxnSp macro="">
      <xdr:nvCxnSpPr>
        <xdr:cNvPr id="343" name="Straight Arrow Connector 342"/>
        <xdr:cNvCxnSpPr/>
      </xdr:nvCxnSpPr>
      <xdr:spPr>
        <a:xfrm flipV="1">
          <a:off x="27618418" y="48297194"/>
          <a:ext cx="2" cy="50101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163286</xdr:colOff>
      <xdr:row>169</xdr:row>
      <xdr:rowOff>54428</xdr:rowOff>
    </xdr:from>
    <xdr:to>
      <xdr:col>22</xdr:col>
      <xdr:colOff>163288</xdr:colOff>
      <xdr:row>176</xdr:row>
      <xdr:rowOff>272142</xdr:rowOff>
    </xdr:to>
    <xdr:cxnSp macro="">
      <xdr:nvCxnSpPr>
        <xdr:cNvPr id="344" name="Straight Arrow Connector 343"/>
        <xdr:cNvCxnSpPr/>
      </xdr:nvCxnSpPr>
      <xdr:spPr>
        <a:xfrm flipV="1">
          <a:off x="30005111" y="44764778"/>
          <a:ext cx="2" cy="32847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1143003</xdr:colOff>
      <xdr:row>168</xdr:row>
      <xdr:rowOff>435425</xdr:rowOff>
    </xdr:from>
    <xdr:to>
      <xdr:col>22</xdr:col>
      <xdr:colOff>1143005</xdr:colOff>
      <xdr:row>170</xdr:row>
      <xdr:rowOff>27213</xdr:rowOff>
    </xdr:to>
    <xdr:cxnSp macro="">
      <xdr:nvCxnSpPr>
        <xdr:cNvPr id="345" name="Straight Arrow Connector 344"/>
        <xdr:cNvCxnSpPr/>
      </xdr:nvCxnSpPr>
      <xdr:spPr>
        <a:xfrm>
          <a:off x="30984828" y="44707625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1143002</xdr:colOff>
      <xdr:row>170</xdr:row>
      <xdr:rowOff>380997</xdr:rowOff>
    </xdr:from>
    <xdr:to>
      <xdr:col>22</xdr:col>
      <xdr:colOff>1143004</xdr:colOff>
      <xdr:row>171</xdr:row>
      <xdr:rowOff>435425</xdr:rowOff>
    </xdr:to>
    <xdr:cxnSp macro="">
      <xdr:nvCxnSpPr>
        <xdr:cNvPr id="346" name="Straight Arrow Connector 345"/>
        <xdr:cNvCxnSpPr/>
      </xdr:nvCxnSpPr>
      <xdr:spPr>
        <a:xfrm>
          <a:off x="30984827" y="45529497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190500</xdr:colOff>
      <xdr:row>172</xdr:row>
      <xdr:rowOff>217715</xdr:rowOff>
    </xdr:from>
    <xdr:to>
      <xdr:col>23</xdr:col>
      <xdr:colOff>190505</xdr:colOff>
      <xdr:row>188</xdr:row>
      <xdr:rowOff>27217</xdr:rowOff>
    </xdr:to>
    <xdr:cxnSp macro="">
      <xdr:nvCxnSpPr>
        <xdr:cNvPr id="347" name="Straight Arrow Connector 346"/>
        <xdr:cNvCxnSpPr/>
      </xdr:nvCxnSpPr>
      <xdr:spPr>
        <a:xfrm>
          <a:off x="31280100" y="46242515"/>
          <a:ext cx="5" cy="68199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190501</xdr:colOff>
      <xdr:row>177</xdr:row>
      <xdr:rowOff>81643</xdr:rowOff>
    </xdr:from>
    <xdr:to>
      <xdr:col>25</xdr:col>
      <xdr:colOff>190502</xdr:colOff>
      <xdr:row>188</xdr:row>
      <xdr:rowOff>217715</xdr:rowOff>
    </xdr:to>
    <xdr:cxnSp macro="">
      <xdr:nvCxnSpPr>
        <xdr:cNvPr id="348" name="Straight Arrow Connector 347"/>
        <xdr:cNvCxnSpPr/>
      </xdr:nvCxnSpPr>
      <xdr:spPr>
        <a:xfrm flipV="1">
          <a:off x="33775651" y="48297193"/>
          <a:ext cx="1" cy="495572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190499</xdr:colOff>
      <xdr:row>173</xdr:row>
      <xdr:rowOff>54429</xdr:rowOff>
    </xdr:from>
    <xdr:to>
      <xdr:col>25</xdr:col>
      <xdr:colOff>190500</xdr:colOff>
      <xdr:row>176</xdr:row>
      <xdr:rowOff>190500</xdr:rowOff>
    </xdr:to>
    <xdr:cxnSp macro="">
      <xdr:nvCxnSpPr>
        <xdr:cNvPr id="349" name="Straight Arrow Connector 348"/>
        <xdr:cNvCxnSpPr/>
      </xdr:nvCxnSpPr>
      <xdr:spPr>
        <a:xfrm flipV="1">
          <a:off x="33775649" y="46517379"/>
          <a:ext cx="1" cy="14505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1333498</xdr:colOff>
      <xdr:row>172</xdr:row>
      <xdr:rowOff>408215</xdr:rowOff>
    </xdr:from>
    <xdr:to>
      <xdr:col>26</xdr:col>
      <xdr:colOff>1333500</xdr:colOff>
      <xdr:row>174</xdr:row>
      <xdr:rowOff>3</xdr:rowOff>
    </xdr:to>
    <xdr:cxnSp macro="">
      <xdr:nvCxnSpPr>
        <xdr:cNvPr id="350" name="Straight Arrow Connector 349"/>
        <xdr:cNvCxnSpPr/>
      </xdr:nvCxnSpPr>
      <xdr:spPr>
        <a:xfrm>
          <a:off x="36166423" y="46433015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190501</xdr:colOff>
      <xdr:row>174</xdr:row>
      <xdr:rowOff>244929</xdr:rowOff>
    </xdr:from>
    <xdr:to>
      <xdr:col>27</xdr:col>
      <xdr:colOff>190503</xdr:colOff>
      <xdr:row>177</xdr:row>
      <xdr:rowOff>408217</xdr:rowOff>
    </xdr:to>
    <xdr:cxnSp macro="">
      <xdr:nvCxnSpPr>
        <xdr:cNvPr id="351" name="Straight Arrow Connector 350"/>
        <xdr:cNvCxnSpPr/>
      </xdr:nvCxnSpPr>
      <xdr:spPr>
        <a:xfrm>
          <a:off x="36461701" y="47146029"/>
          <a:ext cx="2" cy="14777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190498</xdr:colOff>
      <xdr:row>178</xdr:row>
      <xdr:rowOff>244928</xdr:rowOff>
    </xdr:from>
    <xdr:to>
      <xdr:col>27</xdr:col>
      <xdr:colOff>190503</xdr:colOff>
      <xdr:row>190</xdr:row>
      <xdr:rowOff>1</xdr:rowOff>
    </xdr:to>
    <xdr:cxnSp macro="">
      <xdr:nvCxnSpPr>
        <xdr:cNvPr id="352" name="Straight Arrow Connector 351"/>
        <xdr:cNvCxnSpPr/>
      </xdr:nvCxnSpPr>
      <xdr:spPr>
        <a:xfrm>
          <a:off x="36461698" y="48898628"/>
          <a:ext cx="5" cy="50128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1306287</xdr:colOff>
      <xdr:row>185</xdr:row>
      <xdr:rowOff>54430</xdr:rowOff>
    </xdr:from>
    <xdr:to>
      <xdr:col>27</xdr:col>
      <xdr:colOff>1306289</xdr:colOff>
      <xdr:row>190</xdr:row>
      <xdr:rowOff>244928</xdr:rowOff>
    </xdr:to>
    <xdr:cxnSp macro="">
      <xdr:nvCxnSpPr>
        <xdr:cNvPr id="353" name="Straight Arrow Connector 352"/>
        <xdr:cNvCxnSpPr/>
      </xdr:nvCxnSpPr>
      <xdr:spPr>
        <a:xfrm flipV="1">
          <a:off x="37577487" y="51775180"/>
          <a:ext cx="2" cy="23812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1333503</xdr:colOff>
      <xdr:row>183</xdr:row>
      <xdr:rowOff>27214</xdr:rowOff>
    </xdr:from>
    <xdr:to>
      <xdr:col>27</xdr:col>
      <xdr:colOff>1333504</xdr:colOff>
      <xdr:row>184</xdr:row>
      <xdr:rowOff>299355</xdr:rowOff>
    </xdr:to>
    <xdr:cxnSp macro="">
      <xdr:nvCxnSpPr>
        <xdr:cNvPr id="354" name="Straight Arrow Connector 353"/>
        <xdr:cNvCxnSpPr/>
      </xdr:nvCxnSpPr>
      <xdr:spPr>
        <a:xfrm flipH="1" flipV="1">
          <a:off x="37604703" y="50871664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1333503</xdr:colOff>
      <xdr:row>181</xdr:row>
      <xdr:rowOff>27215</xdr:rowOff>
    </xdr:from>
    <xdr:to>
      <xdr:col>27</xdr:col>
      <xdr:colOff>1333504</xdr:colOff>
      <xdr:row>182</xdr:row>
      <xdr:rowOff>299355</xdr:rowOff>
    </xdr:to>
    <xdr:cxnSp macro="">
      <xdr:nvCxnSpPr>
        <xdr:cNvPr id="355" name="Straight Arrow Connector 354"/>
        <xdr:cNvCxnSpPr/>
      </xdr:nvCxnSpPr>
      <xdr:spPr>
        <a:xfrm flipH="1" flipV="1">
          <a:off x="37604703" y="49995365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244928</xdr:colOff>
      <xdr:row>173</xdr:row>
      <xdr:rowOff>54430</xdr:rowOff>
    </xdr:from>
    <xdr:to>
      <xdr:col>29</xdr:col>
      <xdr:colOff>244930</xdr:colOff>
      <xdr:row>180</xdr:row>
      <xdr:rowOff>217714</xdr:rowOff>
    </xdr:to>
    <xdr:cxnSp macro="">
      <xdr:nvCxnSpPr>
        <xdr:cNvPr id="356" name="Straight Arrow Connector 355"/>
        <xdr:cNvCxnSpPr/>
      </xdr:nvCxnSpPr>
      <xdr:spPr>
        <a:xfrm flipV="1">
          <a:off x="39411728" y="46517380"/>
          <a:ext cx="2" cy="32303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272142</xdr:colOff>
      <xdr:row>172</xdr:row>
      <xdr:rowOff>190501</xdr:rowOff>
    </xdr:from>
    <xdr:to>
      <xdr:col>30</xdr:col>
      <xdr:colOff>272146</xdr:colOff>
      <xdr:row>206</xdr:row>
      <xdr:rowOff>2</xdr:rowOff>
    </xdr:to>
    <xdr:cxnSp macro="">
      <xdr:nvCxnSpPr>
        <xdr:cNvPr id="357" name="Straight Arrow Connector 356"/>
        <xdr:cNvCxnSpPr/>
      </xdr:nvCxnSpPr>
      <xdr:spPr>
        <a:xfrm>
          <a:off x="40886742" y="46215301"/>
          <a:ext cx="4" cy="1207770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272144</xdr:colOff>
      <xdr:row>206</xdr:row>
      <xdr:rowOff>408213</xdr:rowOff>
    </xdr:from>
    <xdr:to>
      <xdr:col>30</xdr:col>
      <xdr:colOff>272146</xdr:colOff>
      <xdr:row>208</xdr:row>
      <xdr:rowOff>1</xdr:rowOff>
    </xdr:to>
    <xdr:cxnSp macro="">
      <xdr:nvCxnSpPr>
        <xdr:cNvPr id="358" name="Straight Arrow Connector 357"/>
        <xdr:cNvCxnSpPr/>
      </xdr:nvCxnSpPr>
      <xdr:spPr>
        <a:xfrm>
          <a:off x="40886744" y="58701213"/>
          <a:ext cx="2" cy="4680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272143</xdr:colOff>
      <xdr:row>208</xdr:row>
      <xdr:rowOff>380999</xdr:rowOff>
    </xdr:from>
    <xdr:to>
      <xdr:col>30</xdr:col>
      <xdr:colOff>272145</xdr:colOff>
      <xdr:row>209</xdr:row>
      <xdr:rowOff>408215</xdr:rowOff>
    </xdr:to>
    <xdr:cxnSp macro="">
      <xdr:nvCxnSpPr>
        <xdr:cNvPr id="359" name="Straight Arrow Connector 358"/>
        <xdr:cNvCxnSpPr/>
      </xdr:nvCxnSpPr>
      <xdr:spPr>
        <a:xfrm>
          <a:off x="40886743" y="59550299"/>
          <a:ext cx="2" cy="465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244928</xdr:colOff>
      <xdr:row>217</xdr:row>
      <xdr:rowOff>0</xdr:rowOff>
    </xdr:from>
    <xdr:to>
      <xdr:col>30</xdr:col>
      <xdr:colOff>244930</xdr:colOff>
      <xdr:row>218</xdr:row>
      <xdr:rowOff>27216</xdr:rowOff>
    </xdr:to>
    <xdr:cxnSp macro="">
      <xdr:nvCxnSpPr>
        <xdr:cNvPr id="360" name="Straight Arrow Connector 359"/>
        <xdr:cNvCxnSpPr/>
      </xdr:nvCxnSpPr>
      <xdr:spPr>
        <a:xfrm>
          <a:off x="40859528" y="60483750"/>
          <a:ext cx="2" cy="4653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244927</xdr:colOff>
      <xdr:row>218</xdr:row>
      <xdr:rowOff>353786</xdr:rowOff>
    </xdr:from>
    <xdr:to>
      <xdr:col>30</xdr:col>
      <xdr:colOff>244929</xdr:colOff>
      <xdr:row>219</xdr:row>
      <xdr:rowOff>408215</xdr:rowOff>
    </xdr:to>
    <xdr:cxnSp macro="">
      <xdr:nvCxnSpPr>
        <xdr:cNvPr id="361" name="Straight Arrow Connector 360"/>
        <xdr:cNvCxnSpPr/>
      </xdr:nvCxnSpPr>
      <xdr:spPr>
        <a:xfrm>
          <a:off x="40859527" y="61275686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244926</xdr:colOff>
      <xdr:row>220</xdr:row>
      <xdr:rowOff>353787</xdr:rowOff>
    </xdr:from>
    <xdr:to>
      <xdr:col>30</xdr:col>
      <xdr:colOff>244928</xdr:colOff>
      <xdr:row>221</xdr:row>
      <xdr:rowOff>408216</xdr:rowOff>
    </xdr:to>
    <xdr:cxnSp macro="">
      <xdr:nvCxnSpPr>
        <xdr:cNvPr id="362" name="Straight Arrow Connector 361"/>
        <xdr:cNvCxnSpPr/>
      </xdr:nvCxnSpPr>
      <xdr:spPr>
        <a:xfrm>
          <a:off x="40859526" y="62151987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1333497</xdr:colOff>
      <xdr:row>169</xdr:row>
      <xdr:rowOff>54428</xdr:rowOff>
    </xdr:from>
    <xdr:to>
      <xdr:col>30</xdr:col>
      <xdr:colOff>1333498</xdr:colOff>
      <xdr:row>222</xdr:row>
      <xdr:rowOff>272143</xdr:rowOff>
    </xdr:to>
    <xdr:cxnSp macro="">
      <xdr:nvCxnSpPr>
        <xdr:cNvPr id="363" name="Straight Arrow Connector 362"/>
        <xdr:cNvCxnSpPr/>
      </xdr:nvCxnSpPr>
      <xdr:spPr>
        <a:xfrm flipV="1">
          <a:off x="41948097" y="44764778"/>
          <a:ext cx="1" cy="181818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217714</xdr:colOff>
      <xdr:row>168</xdr:row>
      <xdr:rowOff>217714</xdr:rowOff>
    </xdr:from>
    <xdr:to>
      <xdr:col>32</xdr:col>
      <xdr:colOff>217719</xdr:colOff>
      <xdr:row>268</xdr:row>
      <xdr:rowOff>27214</xdr:rowOff>
    </xdr:to>
    <xdr:cxnSp macro="">
      <xdr:nvCxnSpPr>
        <xdr:cNvPr id="364" name="Straight Arrow Connector 363"/>
        <xdr:cNvCxnSpPr/>
      </xdr:nvCxnSpPr>
      <xdr:spPr>
        <a:xfrm>
          <a:off x="43727914" y="44489914"/>
          <a:ext cx="5" cy="30480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268</xdr:row>
      <xdr:rowOff>244929</xdr:rowOff>
    </xdr:from>
    <xdr:to>
      <xdr:col>32</xdr:col>
      <xdr:colOff>190502</xdr:colOff>
      <xdr:row>280</xdr:row>
      <xdr:rowOff>2</xdr:rowOff>
    </xdr:to>
    <xdr:cxnSp macro="">
      <xdr:nvCxnSpPr>
        <xdr:cNvPr id="365" name="Straight Arrow Connector 364"/>
        <xdr:cNvCxnSpPr/>
      </xdr:nvCxnSpPr>
      <xdr:spPr>
        <a:xfrm>
          <a:off x="43700700" y="75187629"/>
          <a:ext cx="2" cy="50128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280</xdr:row>
      <xdr:rowOff>272145</xdr:rowOff>
    </xdr:from>
    <xdr:to>
      <xdr:col>32</xdr:col>
      <xdr:colOff>190502</xdr:colOff>
      <xdr:row>284</xdr:row>
      <xdr:rowOff>5</xdr:rowOff>
    </xdr:to>
    <xdr:cxnSp macro="">
      <xdr:nvCxnSpPr>
        <xdr:cNvPr id="366" name="Straight Arrow Connector 365"/>
        <xdr:cNvCxnSpPr/>
      </xdr:nvCxnSpPr>
      <xdr:spPr>
        <a:xfrm>
          <a:off x="43700700" y="80472645"/>
          <a:ext cx="2" cy="14804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1333501</xdr:colOff>
      <xdr:row>173</xdr:row>
      <xdr:rowOff>81643</xdr:rowOff>
    </xdr:from>
    <xdr:to>
      <xdr:col>32</xdr:col>
      <xdr:colOff>1333502</xdr:colOff>
      <xdr:row>284</xdr:row>
      <xdr:rowOff>272144</xdr:rowOff>
    </xdr:to>
    <xdr:cxnSp macro="">
      <xdr:nvCxnSpPr>
        <xdr:cNvPr id="367" name="Straight Arrow Connector 366"/>
        <xdr:cNvCxnSpPr/>
      </xdr:nvCxnSpPr>
      <xdr:spPr>
        <a:xfrm flipH="1" flipV="1">
          <a:off x="44843701" y="46544593"/>
          <a:ext cx="1" cy="356806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1333502</xdr:colOff>
      <xdr:row>170</xdr:row>
      <xdr:rowOff>244929</xdr:rowOff>
    </xdr:from>
    <xdr:to>
      <xdr:col>33</xdr:col>
      <xdr:colOff>1333503</xdr:colOff>
      <xdr:row>224</xdr:row>
      <xdr:rowOff>0</xdr:rowOff>
    </xdr:to>
    <xdr:cxnSp macro="">
      <xdr:nvCxnSpPr>
        <xdr:cNvPr id="368" name="Straight Arrow Connector 367"/>
        <xdr:cNvCxnSpPr/>
      </xdr:nvCxnSpPr>
      <xdr:spPr>
        <a:xfrm>
          <a:off x="46291502" y="45393429"/>
          <a:ext cx="1" cy="181573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1333504</xdr:colOff>
      <xdr:row>225</xdr:row>
      <xdr:rowOff>0</xdr:rowOff>
    </xdr:from>
    <xdr:to>
      <xdr:col>33</xdr:col>
      <xdr:colOff>1333506</xdr:colOff>
      <xdr:row>226</xdr:row>
      <xdr:rowOff>27217</xdr:rowOff>
    </xdr:to>
    <xdr:cxnSp macro="">
      <xdr:nvCxnSpPr>
        <xdr:cNvPr id="369" name="Straight Arrow Connector 368"/>
        <xdr:cNvCxnSpPr/>
      </xdr:nvCxnSpPr>
      <xdr:spPr>
        <a:xfrm>
          <a:off x="46291504" y="63988950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1333503</xdr:colOff>
      <xdr:row>226</xdr:row>
      <xdr:rowOff>381001</xdr:rowOff>
    </xdr:from>
    <xdr:to>
      <xdr:col>33</xdr:col>
      <xdr:colOff>1333505</xdr:colOff>
      <xdr:row>228</xdr:row>
      <xdr:rowOff>1</xdr:rowOff>
    </xdr:to>
    <xdr:cxnSp macro="">
      <xdr:nvCxnSpPr>
        <xdr:cNvPr id="370" name="Straight Arrow Connector 369"/>
        <xdr:cNvCxnSpPr/>
      </xdr:nvCxnSpPr>
      <xdr:spPr>
        <a:xfrm>
          <a:off x="46291503" y="64808101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1333502</xdr:colOff>
      <xdr:row>228</xdr:row>
      <xdr:rowOff>381002</xdr:rowOff>
    </xdr:from>
    <xdr:to>
      <xdr:col>33</xdr:col>
      <xdr:colOff>1333504</xdr:colOff>
      <xdr:row>230</xdr:row>
      <xdr:rowOff>1</xdr:rowOff>
    </xdr:to>
    <xdr:cxnSp macro="">
      <xdr:nvCxnSpPr>
        <xdr:cNvPr id="371" name="Straight Arrow Connector 370"/>
        <xdr:cNvCxnSpPr/>
      </xdr:nvCxnSpPr>
      <xdr:spPr>
        <a:xfrm>
          <a:off x="46291502" y="65684402"/>
          <a:ext cx="2" cy="4952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1333502</xdr:colOff>
      <xdr:row>230</xdr:row>
      <xdr:rowOff>381000</xdr:rowOff>
    </xdr:from>
    <xdr:to>
      <xdr:col>33</xdr:col>
      <xdr:colOff>1333504</xdr:colOff>
      <xdr:row>232</xdr:row>
      <xdr:rowOff>0</xdr:rowOff>
    </xdr:to>
    <xdr:cxnSp macro="">
      <xdr:nvCxnSpPr>
        <xdr:cNvPr id="372" name="Straight Arrow Connector 371"/>
        <xdr:cNvCxnSpPr/>
      </xdr:nvCxnSpPr>
      <xdr:spPr>
        <a:xfrm>
          <a:off x="46291502" y="66560700"/>
          <a:ext cx="2" cy="4953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1143001</xdr:colOff>
      <xdr:row>181</xdr:row>
      <xdr:rowOff>54428</xdr:rowOff>
    </xdr:from>
    <xdr:to>
      <xdr:col>16</xdr:col>
      <xdr:colOff>1143003</xdr:colOff>
      <xdr:row>186</xdr:row>
      <xdr:rowOff>244929</xdr:rowOff>
    </xdr:to>
    <xdr:cxnSp macro="">
      <xdr:nvCxnSpPr>
        <xdr:cNvPr id="373" name="Straight Arrow Connector 372"/>
        <xdr:cNvCxnSpPr/>
      </xdr:nvCxnSpPr>
      <xdr:spPr>
        <a:xfrm flipV="1">
          <a:off x="23498176" y="50022578"/>
          <a:ext cx="2" cy="23812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1115786</xdr:colOff>
      <xdr:row>221</xdr:row>
      <xdr:rowOff>27216</xdr:rowOff>
    </xdr:from>
    <xdr:to>
      <xdr:col>15</xdr:col>
      <xdr:colOff>1115788</xdr:colOff>
      <xdr:row>236</xdr:row>
      <xdr:rowOff>272144</xdr:rowOff>
    </xdr:to>
    <xdr:cxnSp macro="">
      <xdr:nvCxnSpPr>
        <xdr:cNvPr id="374" name="Straight Arrow Connector 373"/>
        <xdr:cNvCxnSpPr/>
      </xdr:nvCxnSpPr>
      <xdr:spPr>
        <a:xfrm flipV="1">
          <a:off x="22223186" y="62263566"/>
          <a:ext cx="2" cy="68171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163286</xdr:colOff>
      <xdr:row>180</xdr:row>
      <xdr:rowOff>353783</xdr:rowOff>
    </xdr:from>
    <xdr:to>
      <xdr:col>17</xdr:col>
      <xdr:colOff>163288</xdr:colOff>
      <xdr:row>181</xdr:row>
      <xdr:rowOff>381000</xdr:rowOff>
    </xdr:to>
    <xdr:cxnSp macro="">
      <xdr:nvCxnSpPr>
        <xdr:cNvPr id="375" name="Straight Arrow Connector 374"/>
        <xdr:cNvCxnSpPr/>
      </xdr:nvCxnSpPr>
      <xdr:spPr>
        <a:xfrm>
          <a:off x="23766236" y="49883783"/>
          <a:ext cx="2" cy="4653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182</xdr:row>
      <xdr:rowOff>299355</xdr:rowOff>
    </xdr:from>
    <xdr:to>
      <xdr:col>17</xdr:col>
      <xdr:colOff>163287</xdr:colOff>
      <xdr:row>183</xdr:row>
      <xdr:rowOff>353783</xdr:rowOff>
    </xdr:to>
    <xdr:cxnSp macro="">
      <xdr:nvCxnSpPr>
        <xdr:cNvPr id="376" name="Straight Arrow Connector 375"/>
        <xdr:cNvCxnSpPr/>
      </xdr:nvCxnSpPr>
      <xdr:spPr>
        <a:xfrm>
          <a:off x="23766235" y="50705655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217714</xdr:colOff>
      <xdr:row>10</xdr:row>
      <xdr:rowOff>0</xdr:rowOff>
    </xdr:from>
    <xdr:to>
      <xdr:col>33</xdr:col>
      <xdr:colOff>217715</xdr:colOff>
      <xdr:row>11</xdr:row>
      <xdr:rowOff>272140</xdr:rowOff>
    </xdr:to>
    <xdr:cxnSp macro="">
      <xdr:nvCxnSpPr>
        <xdr:cNvPr id="377" name="Straight Arrow Connector 376"/>
        <xdr:cNvCxnSpPr/>
      </xdr:nvCxnSpPr>
      <xdr:spPr>
        <a:xfrm flipH="1" flipV="1">
          <a:off x="45175714" y="4400550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244923</xdr:colOff>
      <xdr:row>171</xdr:row>
      <xdr:rowOff>27212</xdr:rowOff>
    </xdr:from>
    <xdr:to>
      <xdr:col>33</xdr:col>
      <xdr:colOff>244924</xdr:colOff>
      <xdr:row>172</xdr:row>
      <xdr:rowOff>299353</xdr:rowOff>
    </xdr:to>
    <xdr:cxnSp macro="">
      <xdr:nvCxnSpPr>
        <xdr:cNvPr id="378" name="Straight Arrow Connector 377"/>
        <xdr:cNvCxnSpPr/>
      </xdr:nvCxnSpPr>
      <xdr:spPr>
        <a:xfrm flipH="1" flipV="1">
          <a:off x="45202923" y="45613862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163285</xdr:colOff>
      <xdr:row>8</xdr:row>
      <xdr:rowOff>27214</xdr:rowOff>
    </xdr:from>
    <xdr:to>
      <xdr:col>19</xdr:col>
      <xdr:colOff>163287</xdr:colOff>
      <xdr:row>60</xdr:row>
      <xdr:rowOff>244929</xdr:rowOff>
    </xdr:to>
    <xdr:cxnSp macro="">
      <xdr:nvCxnSpPr>
        <xdr:cNvPr id="86" name="Straight Arrow Connector 85"/>
        <xdr:cNvCxnSpPr/>
      </xdr:nvCxnSpPr>
      <xdr:spPr>
        <a:xfrm flipV="1">
          <a:off x="26288999" y="3537857"/>
          <a:ext cx="2" cy="17199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136070</xdr:colOff>
      <xdr:row>7</xdr:row>
      <xdr:rowOff>353784</xdr:rowOff>
    </xdr:from>
    <xdr:to>
      <xdr:col>20</xdr:col>
      <xdr:colOff>136072</xdr:colOff>
      <xdr:row>8</xdr:row>
      <xdr:rowOff>408212</xdr:rowOff>
    </xdr:to>
    <xdr:cxnSp macro="">
      <xdr:nvCxnSpPr>
        <xdr:cNvPr id="88" name="Straight Arrow Connector 87"/>
        <xdr:cNvCxnSpPr/>
      </xdr:nvCxnSpPr>
      <xdr:spPr>
        <a:xfrm>
          <a:off x="27513641" y="3428998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136072</xdr:colOff>
      <xdr:row>9</xdr:row>
      <xdr:rowOff>244929</xdr:rowOff>
    </xdr:from>
    <xdr:to>
      <xdr:col>20</xdr:col>
      <xdr:colOff>136072</xdr:colOff>
      <xdr:row>14</xdr:row>
      <xdr:rowOff>381000</xdr:rowOff>
    </xdr:to>
    <xdr:cxnSp macro="">
      <xdr:nvCxnSpPr>
        <xdr:cNvPr id="89" name="Straight Arrow Connector 88"/>
        <xdr:cNvCxnSpPr/>
      </xdr:nvCxnSpPr>
      <xdr:spPr>
        <a:xfrm>
          <a:off x="27513643" y="4191000"/>
          <a:ext cx="0" cy="2313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163288</xdr:colOff>
      <xdr:row>169</xdr:row>
      <xdr:rowOff>54431</xdr:rowOff>
    </xdr:from>
    <xdr:to>
      <xdr:col>19</xdr:col>
      <xdr:colOff>163290</xdr:colOff>
      <xdr:row>220</xdr:row>
      <xdr:rowOff>272146</xdr:rowOff>
    </xdr:to>
    <xdr:cxnSp macro="">
      <xdr:nvCxnSpPr>
        <xdr:cNvPr id="122" name="Straight Arrow Connector 121"/>
        <xdr:cNvCxnSpPr/>
      </xdr:nvCxnSpPr>
      <xdr:spPr>
        <a:xfrm flipV="1">
          <a:off x="26289002" y="40141074"/>
          <a:ext cx="2" cy="17199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163287</xdr:colOff>
      <xdr:row>168</xdr:row>
      <xdr:rowOff>381001</xdr:rowOff>
    </xdr:from>
    <xdr:to>
      <xdr:col>20</xdr:col>
      <xdr:colOff>163289</xdr:colOff>
      <xdr:row>170</xdr:row>
      <xdr:rowOff>1</xdr:rowOff>
    </xdr:to>
    <xdr:cxnSp macro="">
      <xdr:nvCxnSpPr>
        <xdr:cNvPr id="123" name="Straight Arrow Connector 122"/>
        <xdr:cNvCxnSpPr/>
      </xdr:nvCxnSpPr>
      <xdr:spPr>
        <a:xfrm>
          <a:off x="27540858" y="40032215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136075</xdr:colOff>
      <xdr:row>169</xdr:row>
      <xdr:rowOff>108859</xdr:rowOff>
    </xdr:from>
    <xdr:to>
      <xdr:col>23</xdr:col>
      <xdr:colOff>136076</xdr:colOff>
      <xdr:row>172</xdr:row>
      <xdr:rowOff>244930</xdr:rowOff>
    </xdr:to>
    <xdr:cxnSp macro="">
      <xdr:nvCxnSpPr>
        <xdr:cNvPr id="126" name="Straight Arrow Connector 125"/>
        <xdr:cNvCxnSpPr/>
      </xdr:nvCxnSpPr>
      <xdr:spPr>
        <a:xfrm flipV="1">
          <a:off x="31269218" y="40195502"/>
          <a:ext cx="1" cy="144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1170218</xdr:colOff>
      <xdr:row>168</xdr:row>
      <xdr:rowOff>381003</xdr:rowOff>
    </xdr:from>
    <xdr:to>
      <xdr:col>23</xdr:col>
      <xdr:colOff>1170220</xdr:colOff>
      <xdr:row>170</xdr:row>
      <xdr:rowOff>3</xdr:rowOff>
    </xdr:to>
    <xdr:cxnSp macro="">
      <xdr:nvCxnSpPr>
        <xdr:cNvPr id="127" name="Straight Arrow Connector 126"/>
        <xdr:cNvCxnSpPr/>
      </xdr:nvCxnSpPr>
      <xdr:spPr>
        <a:xfrm>
          <a:off x="32303361" y="40032217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170</xdr:row>
      <xdr:rowOff>272148</xdr:rowOff>
    </xdr:from>
    <xdr:to>
      <xdr:col>25</xdr:col>
      <xdr:colOff>163288</xdr:colOff>
      <xdr:row>174</xdr:row>
      <xdr:rowOff>7</xdr:rowOff>
    </xdr:to>
    <xdr:cxnSp macro="">
      <xdr:nvCxnSpPr>
        <xdr:cNvPr id="128" name="Straight Arrow Connector 127"/>
        <xdr:cNvCxnSpPr/>
      </xdr:nvCxnSpPr>
      <xdr:spPr>
        <a:xfrm>
          <a:off x="33800143" y="45148505"/>
          <a:ext cx="2" cy="1469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217714</xdr:colOff>
      <xdr:row>173</xdr:row>
      <xdr:rowOff>54431</xdr:rowOff>
    </xdr:from>
    <xdr:to>
      <xdr:col>26</xdr:col>
      <xdr:colOff>217715</xdr:colOff>
      <xdr:row>174</xdr:row>
      <xdr:rowOff>326571</xdr:rowOff>
    </xdr:to>
    <xdr:cxnSp macro="">
      <xdr:nvCxnSpPr>
        <xdr:cNvPr id="129" name="Straight Arrow Connector 128"/>
        <xdr:cNvCxnSpPr/>
      </xdr:nvCxnSpPr>
      <xdr:spPr>
        <a:xfrm flipH="1" flipV="1">
          <a:off x="35106428" y="4188278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190502</xdr:colOff>
      <xdr:row>172</xdr:row>
      <xdr:rowOff>190503</xdr:rowOff>
    </xdr:from>
    <xdr:to>
      <xdr:col>27</xdr:col>
      <xdr:colOff>190504</xdr:colOff>
      <xdr:row>184</xdr:row>
      <xdr:rowOff>6</xdr:rowOff>
    </xdr:to>
    <xdr:cxnSp macro="">
      <xdr:nvCxnSpPr>
        <xdr:cNvPr id="130" name="Straight Arrow Connector 129"/>
        <xdr:cNvCxnSpPr/>
      </xdr:nvCxnSpPr>
      <xdr:spPr>
        <a:xfrm>
          <a:off x="36521573" y="41583432"/>
          <a:ext cx="2" cy="5034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190502</xdr:colOff>
      <xdr:row>184</xdr:row>
      <xdr:rowOff>272148</xdr:rowOff>
    </xdr:from>
    <xdr:to>
      <xdr:col>27</xdr:col>
      <xdr:colOff>190504</xdr:colOff>
      <xdr:row>188</xdr:row>
      <xdr:rowOff>7</xdr:rowOff>
    </xdr:to>
    <xdr:cxnSp macro="">
      <xdr:nvCxnSpPr>
        <xdr:cNvPr id="131" name="Straight Arrow Connector 130"/>
        <xdr:cNvCxnSpPr/>
      </xdr:nvCxnSpPr>
      <xdr:spPr>
        <a:xfrm>
          <a:off x="36521573" y="46890219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217715</xdr:colOff>
      <xdr:row>188</xdr:row>
      <xdr:rowOff>381003</xdr:rowOff>
    </xdr:from>
    <xdr:to>
      <xdr:col>28</xdr:col>
      <xdr:colOff>217717</xdr:colOff>
      <xdr:row>190</xdr:row>
      <xdr:rowOff>3</xdr:rowOff>
    </xdr:to>
    <xdr:cxnSp macro="">
      <xdr:nvCxnSpPr>
        <xdr:cNvPr id="132" name="Straight Arrow Connector 131"/>
        <xdr:cNvCxnSpPr/>
      </xdr:nvCxnSpPr>
      <xdr:spPr>
        <a:xfrm>
          <a:off x="37991144" y="48740789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1333504</xdr:colOff>
      <xdr:row>179</xdr:row>
      <xdr:rowOff>54433</xdr:rowOff>
    </xdr:from>
    <xdr:to>
      <xdr:col>28</xdr:col>
      <xdr:colOff>1333504</xdr:colOff>
      <xdr:row>190</xdr:row>
      <xdr:rowOff>244931</xdr:rowOff>
    </xdr:to>
    <xdr:cxnSp macro="">
      <xdr:nvCxnSpPr>
        <xdr:cNvPr id="133" name="Straight Arrow Connector 132"/>
        <xdr:cNvCxnSpPr/>
      </xdr:nvCxnSpPr>
      <xdr:spPr>
        <a:xfrm flipV="1">
          <a:off x="39106933" y="44495362"/>
          <a:ext cx="0" cy="4980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1333504</xdr:colOff>
      <xdr:row>177</xdr:row>
      <xdr:rowOff>54436</xdr:rowOff>
    </xdr:from>
    <xdr:to>
      <xdr:col>28</xdr:col>
      <xdr:colOff>1333505</xdr:colOff>
      <xdr:row>178</xdr:row>
      <xdr:rowOff>326576</xdr:rowOff>
    </xdr:to>
    <xdr:cxnSp macro="">
      <xdr:nvCxnSpPr>
        <xdr:cNvPr id="134" name="Straight Arrow Connector 133"/>
        <xdr:cNvCxnSpPr/>
      </xdr:nvCxnSpPr>
      <xdr:spPr>
        <a:xfrm flipH="1" flipV="1">
          <a:off x="39106933" y="4362450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244932</xdr:colOff>
      <xdr:row>173</xdr:row>
      <xdr:rowOff>81646</xdr:rowOff>
    </xdr:from>
    <xdr:to>
      <xdr:col>30</xdr:col>
      <xdr:colOff>244933</xdr:colOff>
      <xdr:row>176</xdr:row>
      <xdr:rowOff>217717</xdr:rowOff>
    </xdr:to>
    <xdr:cxnSp macro="">
      <xdr:nvCxnSpPr>
        <xdr:cNvPr id="135" name="Straight Arrow Connector 134"/>
        <xdr:cNvCxnSpPr/>
      </xdr:nvCxnSpPr>
      <xdr:spPr>
        <a:xfrm flipV="1">
          <a:off x="40903075" y="41910003"/>
          <a:ext cx="1" cy="144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217717</xdr:colOff>
      <xdr:row>176</xdr:row>
      <xdr:rowOff>190503</xdr:rowOff>
    </xdr:from>
    <xdr:to>
      <xdr:col>34</xdr:col>
      <xdr:colOff>217719</xdr:colOff>
      <xdr:row>250</xdr:row>
      <xdr:rowOff>4</xdr:rowOff>
    </xdr:to>
    <xdr:cxnSp macro="">
      <xdr:nvCxnSpPr>
        <xdr:cNvPr id="137" name="Straight Arrow Connector 136"/>
        <xdr:cNvCxnSpPr/>
      </xdr:nvCxnSpPr>
      <xdr:spPr>
        <a:xfrm>
          <a:off x="46645288" y="43325146"/>
          <a:ext cx="2" cy="2245178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217718</xdr:colOff>
      <xdr:row>268</xdr:row>
      <xdr:rowOff>353787</xdr:rowOff>
    </xdr:from>
    <xdr:to>
      <xdr:col>34</xdr:col>
      <xdr:colOff>217720</xdr:colOff>
      <xdr:row>269</xdr:row>
      <xdr:rowOff>408216</xdr:rowOff>
    </xdr:to>
    <xdr:cxnSp macro="">
      <xdr:nvCxnSpPr>
        <xdr:cNvPr id="138" name="Straight Arrow Connector 137"/>
        <xdr:cNvCxnSpPr/>
      </xdr:nvCxnSpPr>
      <xdr:spPr>
        <a:xfrm>
          <a:off x="46645289" y="66130716"/>
          <a:ext cx="2" cy="489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190501</xdr:colOff>
      <xdr:row>270</xdr:row>
      <xdr:rowOff>299360</xdr:rowOff>
    </xdr:from>
    <xdr:to>
      <xdr:col>34</xdr:col>
      <xdr:colOff>190503</xdr:colOff>
      <xdr:row>280</xdr:row>
      <xdr:rowOff>5</xdr:rowOff>
    </xdr:to>
    <xdr:cxnSp macro="">
      <xdr:nvCxnSpPr>
        <xdr:cNvPr id="139" name="Straight Arrow Connector 138"/>
        <xdr:cNvCxnSpPr/>
      </xdr:nvCxnSpPr>
      <xdr:spPr>
        <a:xfrm>
          <a:off x="46618072" y="66947146"/>
          <a:ext cx="2" cy="40549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217719</xdr:colOff>
      <xdr:row>280</xdr:row>
      <xdr:rowOff>244932</xdr:rowOff>
    </xdr:from>
    <xdr:to>
      <xdr:col>34</xdr:col>
      <xdr:colOff>217721</xdr:colOff>
      <xdr:row>283</xdr:row>
      <xdr:rowOff>408220</xdr:rowOff>
    </xdr:to>
    <xdr:cxnSp macro="">
      <xdr:nvCxnSpPr>
        <xdr:cNvPr id="140" name="Straight Arrow Connector 139"/>
        <xdr:cNvCxnSpPr/>
      </xdr:nvCxnSpPr>
      <xdr:spPr>
        <a:xfrm>
          <a:off x="46645290" y="71247003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217717</xdr:colOff>
      <xdr:row>284</xdr:row>
      <xdr:rowOff>326575</xdr:rowOff>
    </xdr:from>
    <xdr:to>
      <xdr:col>34</xdr:col>
      <xdr:colOff>217719</xdr:colOff>
      <xdr:row>285</xdr:row>
      <xdr:rowOff>381004</xdr:rowOff>
    </xdr:to>
    <xdr:cxnSp macro="">
      <xdr:nvCxnSpPr>
        <xdr:cNvPr id="141" name="Straight Arrow Connector 140"/>
        <xdr:cNvCxnSpPr/>
      </xdr:nvCxnSpPr>
      <xdr:spPr>
        <a:xfrm>
          <a:off x="46645288" y="8177893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136072</xdr:colOff>
      <xdr:row>8</xdr:row>
      <xdr:rowOff>81642</xdr:rowOff>
    </xdr:from>
    <xdr:to>
      <xdr:col>23</xdr:col>
      <xdr:colOff>136073</xdr:colOff>
      <xdr:row>11</xdr:row>
      <xdr:rowOff>217713</xdr:rowOff>
    </xdr:to>
    <xdr:cxnSp macro="">
      <xdr:nvCxnSpPr>
        <xdr:cNvPr id="143" name="Straight Arrow Connector 142"/>
        <xdr:cNvCxnSpPr/>
      </xdr:nvCxnSpPr>
      <xdr:spPr>
        <a:xfrm flipV="1">
          <a:off x="31225672" y="3605892"/>
          <a:ext cx="1" cy="14505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1170215</xdr:colOff>
      <xdr:row>7</xdr:row>
      <xdr:rowOff>353786</xdr:rowOff>
    </xdr:from>
    <xdr:to>
      <xdr:col>23</xdr:col>
      <xdr:colOff>1170217</xdr:colOff>
      <xdr:row>8</xdr:row>
      <xdr:rowOff>408214</xdr:rowOff>
    </xdr:to>
    <xdr:cxnSp macro="">
      <xdr:nvCxnSpPr>
        <xdr:cNvPr id="144" name="Straight Arrow Connector 143"/>
        <xdr:cNvCxnSpPr/>
      </xdr:nvCxnSpPr>
      <xdr:spPr>
        <a:xfrm>
          <a:off x="32259815" y="3439886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136067</xdr:colOff>
      <xdr:row>9</xdr:row>
      <xdr:rowOff>244931</xdr:rowOff>
    </xdr:from>
    <xdr:to>
      <xdr:col>25</xdr:col>
      <xdr:colOff>136069</xdr:colOff>
      <xdr:row>12</xdr:row>
      <xdr:rowOff>408219</xdr:rowOff>
    </xdr:to>
    <xdr:cxnSp macro="">
      <xdr:nvCxnSpPr>
        <xdr:cNvPr id="145" name="Straight Arrow Connector 144"/>
        <xdr:cNvCxnSpPr/>
      </xdr:nvCxnSpPr>
      <xdr:spPr>
        <a:xfrm>
          <a:off x="33772924" y="4191002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217711</xdr:colOff>
      <xdr:row>12</xdr:row>
      <xdr:rowOff>27214</xdr:rowOff>
    </xdr:from>
    <xdr:to>
      <xdr:col>26</xdr:col>
      <xdr:colOff>217712</xdr:colOff>
      <xdr:row>13</xdr:row>
      <xdr:rowOff>299354</xdr:rowOff>
    </xdr:to>
    <xdr:cxnSp macro="">
      <xdr:nvCxnSpPr>
        <xdr:cNvPr id="146" name="Straight Arrow Connector 145"/>
        <xdr:cNvCxnSpPr/>
      </xdr:nvCxnSpPr>
      <xdr:spPr>
        <a:xfrm flipH="1" flipV="1">
          <a:off x="35050636" y="53040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217712</xdr:colOff>
      <xdr:row>13</xdr:row>
      <xdr:rowOff>190501</xdr:rowOff>
    </xdr:from>
    <xdr:to>
      <xdr:col>31</xdr:col>
      <xdr:colOff>217714</xdr:colOff>
      <xdr:row>25</xdr:row>
      <xdr:rowOff>3</xdr:rowOff>
    </xdr:to>
    <xdr:cxnSp macro="">
      <xdr:nvCxnSpPr>
        <xdr:cNvPr id="147" name="Straight Arrow Connector 146"/>
        <xdr:cNvCxnSpPr/>
      </xdr:nvCxnSpPr>
      <xdr:spPr>
        <a:xfrm>
          <a:off x="42318212" y="5878287"/>
          <a:ext cx="2" cy="5034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190499</xdr:colOff>
      <xdr:row>23</xdr:row>
      <xdr:rowOff>244931</xdr:rowOff>
    </xdr:from>
    <xdr:to>
      <xdr:col>27</xdr:col>
      <xdr:colOff>190501</xdr:colOff>
      <xdr:row>26</xdr:row>
      <xdr:rowOff>408219</xdr:rowOff>
    </xdr:to>
    <xdr:cxnSp macro="">
      <xdr:nvCxnSpPr>
        <xdr:cNvPr id="148" name="Straight Arrow Connector 147"/>
        <xdr:cNvCxnSpPr/>
      </xdr:nvCxnSpPr>
      <xdr:spPr>
        <a:xfrm>
          <a:off x="36461699" y="10341431"/>
          <a:ext cx="2" cy="14777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217712</xdr:colOff>
      <xdr:row>27</xdr:row>
      <xdr:rowOff>353786</xdr:rowOff>
    </xdr:from>
    <xdr:to>
      <xdr:col>28</xdr:col>
      <xdr:colOff>217714</xdr:colOff>
      <xdr:row>28</xdr:row>
      <xdr:rowOff>408215</xdr:rowOff>
    </xdr:to>
    <xdr:cxnSp macro="">
      <xdr:nvCxnSpPr>
        <xdr:cNvPr id="149" name="Straight Arrow Connector 148"/>
        <xdr:cNvCxnSpPr/>
      </xdr:nvCxnSpPr>
      <xdr:spPr>
        <a:xfrm>
          <a:off x="37936712" y="12202886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1333501</xdr:colOff>
      <xdr:row>18</xdr:row>
      <xdr:rowOff>27216</xdr:rowOff>
    </xdr:from>
    <xdr:to>
      <xdr:col>28</xdr:col>
      <xdr:colOff>1333501</xdr:colOff>
      <xdr:row>29</xdr:row>
      <xdr:rowOff>217714</xdr:rowOff>
    </xdr:to>
    <xdr:cxnSp macro="">
      <xdr:nvCxnSpPr>
        <xdr:cNvPr id="150" name="Straight Arrow Connector 149"/>
        <xdr:cNvCxnSpPr/>
      </xdr:nvCxnSpPr>
      <xdr:spPr>
        <a:xfrm flipV="1">
          <a:off x="39052501" y="7932966"/>
          <a:ext cx="0" cy="50101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1333501</xdr:colOff>
      <xdr:row>16</xdr:row>
      <xdr:rowOff>27219</xdr:rowOff>
    </xdr:from>
    <xdr:to>
      <xdr:col>28</xdr:col>
      <xdr:colOff>1333502</xdr:colOff>
      <xdr:row>17</xdr:row>
      <xdr:rowOff>299359</xdr:rowOff>
    </xdr:to>
    <xdr:cxnSp macro="">
      <xdr:nvCxnSpPr>
        <xdr:cNvPr id="151" name="Straight Arrow Connector 150"/>
        <xdr:cNvCxnSpPr/>
      </xdr:nvCxnSpPr>
      <xdr:spPr>
        <a:xfrm flipH="1" flipV="1">
          <a:off x="39052501" y="7056669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244929</xdr:colOff>
      <xdr:row>12</xdr:row>
      <xdr:rowOff>54429</xdr:rowOff>
    </xdr:from>
    <xdr:to>
      <xdr:col>30</xdr:col>
      <xdr:colOff>244930</xdr:colOff>
      <xdr:row>15</xdr:row>
      <xdr:rowOff>190500</xdr:rowOff>
    </xdr:to>
    <xdr:cxnSp macro="">
      <xdr:nvCxnSpPr>
        <xdr:cNvPr id="152" name="Straight Arrow Connector 151"/>
        <xdr:cNvCxnSpPr/>
      </xdr:nvCxnSpPr>
      <xdr:spPr>
        <a:xfrm flipV="1">
          <a:off x="40859529" y="5331279"/>
          <a:ext cx="1" cy="14505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217714</xdr:colOff>
      <xdr:row>11</xdr:row>
      <xdr:rowOff>244928</xdr:rowOff>
    </xdr:from>
    <xdr:to>
      <xdr:col>31</xdr:col>
      <xdr:colOff>217714</xdr:colOff>
      <xdr:row>13</xdr:row>
      <xdr:rowOff>0</xdr:rowOff>
    </xdr:to>
    <xdr:cxnSp macro="">
      <xdr:nvCxnSpPr>
        <xdr:cNvPr id="153" name="Straight Arrow Connector 152"/>
        <xdr:cNvCxnSpPr/>
      </xdr:nvCxnSpPr>
      <xdr:spPr>
        <a:xfrm>
          <a:off x="42318214" y="5061857"/>
          <a:ext cx="0" cy="625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217714</xdr:colOff>
      <xdr:row>15</xdr:row>
      <xdr:rowOff>163286</xdr:rowOff>
    </xdr:from>
    <xdr:to>
      <xdr:col>34</xdr:col>
      <xdr:colOff>217716</xdr:colOff>
      <xdr:row>109</xdr:row>
      <xdr:rowOff>408216</xdr:rowOff>
    </xdr:to>
    <xdr:cxnSp macro="">
      <xdr:nvCxnSpPr>
        <xdr:cNvPr id="154" name="Straight Arrow Connector 153"/>
        <xdr:cNvCxnSpPr/>
      </xdr:nvCxnSpPr>
      <xdr:spPr>
        <a:xfrm>
          <a:off x="46623514" y="6754586"/>
          <a:ext cx="2" cy="2259058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217715</xdr:colOff>
      <xdr:row>128</xdr:row>
      <xdr:rowOff>326570</xdr:rowOff>
    </xdr:from>
    <xdr:to>
      <xdr:col>34</xdr:col>
      <xdr:colOff>217717</xdr:colOff>
      <xdr:row>129</xdr:row>
      <xdr:rowOff>380999</xdr:rowOff>
    </xdr:to>
    <xdr:cxnSp macro="">
      <xdr:nvCxnSpPr>
        <xdr:cNvPr id="155" name="Straight Arrow Connector 154"/>
        <xdr:cNvCxnSpPr/>
      </xdr:nvCxnSpPr>
      <xdr:spPr>
        <a:xfrm>
          <a:off x="46623515" y="29701670"/>
          <a:ext cx="2" cy="49257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190498</xdr:colOff>
      <xdr:row>130</xdr:row>
      <xdr:rowOff>272143</xdr:rowOff>
    </xdr:from>
    <xdr:to>
      <xdr:col>34</xdr:col>
      <xdr:colOff>190500</xdr:colOff>
      <xdr:row>139</xdr:row>
      <xdr:rowOff>408216</xdr:rowOff>
    </xdr:to>
    <xdr:cxnSp macro="">
      <xdr:nvCxnSpPr>
        <xdr:cNvPr id="156" name="Straight Arrow Connector 155"/>
        <xdr:cNvCxnSpPr/>
      </xdr:nvCxnSpPr>
      <xdr:spPr>
        <a:xfrm>
          <a:off x="46596298" y="30523543"/>
          <a:ext cx="2" cy="40794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217713</xdr:colOff>
      <xdr:row>140</xdr:row>
      <xdr:rowOff>217715</xdr:rowOff>
    </xdr:from>
    <xdr:to>
      <xdr:col>34</xdr:col>
      <xdr:colOff>217715</xdr:colOff>
      <xdr:row>143</xdr:row>
      <xdr:rowOff>381003</xdr:rowOff>
    </xdr:to>
    <xdr:cxnSp macro="">
      <xdr:nvCxnSpPr>
        <xdr:cNvPr id="157" name="Straight Arrow Connector 156"/>
        <xdr:cNvCxnSpPr/>
      </xdr:nvCxnSpPr>
      <xdr:spPr>
        <a:xfrm>
          <a:off x="46645284" y="34643786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217712</xdr:colOff>
      <xdr:row>144</xdr:row>
      <xdr:rowOff>353786</xdr:rowOff>
    </xdr:from>
    <xdr:to>
      <xdr:col>34</xdr:col>
      <xdr:colOff>217714</xdr:colOff>
      <xdr:row>145</xdr:row>
      <xdr:rowOff>408215</xdr:rowOff>
    </xdr:to>
    <xdr:cxnSp macro="">
      <xdr:nvCxnSpPr>
        <xdr:cNvPr id="158" name="Straight Arrow Connector 157"/>
        <xdr:cNvCxnSpPr/>
      </xdr:nvCxnSpPr>
      <xdr:spPr>
        <a:xfrm>
          <a:off x="46645283" y="40875857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435427</xdr:colOff>
      <xdr:row>65</xdr:row>
      <xdr:rowOff>27214</xdr:rowOff>
    </xdr:from>
    <xdr:to>
      <xdr:col>34</xdr:col>
      <xdr:colOff>435430</xdr:colOff>
      <xdr:row>146</xdr:row>
      <xdr:rowOff>190500</xdr:rowOff>
    </xdr:to>
    <xdr:cxnSp macro="">
      <xdr:nvCxnSpPr>
        <xdr:cNvPr id="159" name="Straight Arrow Connector 158"/>
        <xdr:cNvCxnSpPr/>
      </xdr:nvCxnSpPr>
      <xdr:spPr>
        <a:xfrm flipH="1" flipV="1">
          <a:off x="46862998" y="22696714"/>
          <a:ext cx="3" cy="188867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1143001</xdr:colOff>
      <xdr:row>12</xdr:row>
      <xdr:rowOff>54429</xdr:rowOff>
    </xdr:from>
    <xdr:to>
      <xdr:col>20</xdr:col>
      <xdr:colOff>1143002</xdr:colOff>
      <xdr:row>15</xdr:row>
      <xdr:rowOff>190500</xdr:rowOff>
    </xdr:to>
    <xdr:cxnSp macro="">
      <xdr:nvCxnSpPr>
        <xdr:cNvPr id="161" name="Straight Arrow Connector 160"/>
        <xdr:cNvCxnSpPr/>
      </xdr:nvCxnSpPr>
      <xdr:spPr>
        <a:xfrm flipV="1">
          <a:off x="28520572" y="5306786"/>
          <a:ext cx="1" cy="144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163285</xdr:colOff>
      <xdr:row>170</xdr:row>
      <xdr:rowOff>244930</xdr:rowOff>
    </xdr:from>
    <xdr:to>
      <xdr:col>20</xdr:col>
      <xdr:colOff>163285</xdr:colOff>
      <xdr:row>175</xdr:row>
      <xdr:rowOff>381001</xdr:rowOff>
    </xdr:to>
    <xdr:cxnSp macro="">
      <xdr:nvCxnSpPr>
        <xdr:cNvPr id="163" name="Straight Arrow Connector 162"/>
        <xdr:cNvCxnSpPr/>
      </xdr:nvCxnSpPr>
      <xdr:spPr>
        <a:xfrm>
          <a:off x="27540856" y="40767001"/>
          <a:ext cx="0" cy="2313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163282</xdr:colOff>
      <xdr:row>173</xdr:row>
      <xdr:rowOff>54430</xdr:rowOff>
    </xdr:from>
    <xdr:to>
      <xdr:col>21</xdr:col>
      <xdr:colOff>163283</xdr:colOff>
      <xdr:row>176</xdr:row>
      <xdr:rowOff>190501</xdr:rowOff>
    </xdr:to>
    <xdr:cxnSp macro="">
      <xdr:nvCxnSpPr>
        <xdr:cNvPr id="164" name="Straight Arrow Connector 163"/>
        <xdr:cNvCxnSpPr/>
      </xdr:nvCxnSpPr>
      <xdr:spPr>
        <a:xfrm flipV="1">
          <a:off x="28792711" y="46237073"/>
          <a:ext cx="1" cy="144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217713</xdr:colOff>
      <xdr:row>25</xdr:row>
      <xdr:rowOff>217716</xdr:rowOff>
    </xdr:from>
    <xdr:to>
      <xdr:col>31</xdr:col>
      <xdr:colOff>217713</xdr:colOff>
      <xdr:row>26</xdr:row>
      <xdr:rowOff>408217</xdr:rowOff>
    </xdr:to>
    <xdr:cxnSp macro="">
      <xdr:nvCxnSpPr>
        <xdr:cNvPr id="83" name="Straight Arrow Connector 82"/>
        <xdr:cNvCxnSpPr/>
      </xdr:nvCxnSpPr>
      <xdr:spPr>
        <a:xfrm>
          <a:off x="42318213" y="11130645"/>
          <a:ext cx="0" cy="625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1333501</xdr:colOff>
      <xdr:row>16</xdr:row>
      <xdr:rowOff>3</xdr:rowOff>
    </xdr:from>
    <xdr:to>
      <xdr:col>31</xdr:col>
      <xdr:colOff>1333501</xdr:colOff>
      <xdr:row>27</xdr:row>
      <xdr:rowOff>190500</xdr:rowOff>
    </xdr:to>
    <xdr:cxnSp macro="">
      <xdr:nvCxnSpPr>
        <xdr:cNvPr id="84" name="Straight Arrow Connector 83"/>
        <xdr:cNvCxnSpPr/>
      </xdr:nvCxnSpPr>
      <xdr:spPr>
        <a:xfrm flipV="1">
          <a:off x="43434001" y="6994074"/>
          <a:ext cx="0" cy="4980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217714</xdr:colOff>
      <xdr:row>174</xdr:row>
      <xdr:rowOff>163287</xdr:rowOff>
    </xdr:from>
    <xdr:to>
      <xdr:col>31</xdr:col>
      <xdr:colOff>217716</xdr:colOff>
      <xdr:row>185</xdr:row>
      <xdr:rowOff>408218</xdr:rowOff>
    </xdr:to>
    <xdr:cxnSp macro="">
      <xdr:nvCxnSpPr>
        <xdr:cNvPr id="85" name="Straight Arrow Connector 84"/>
        <xdr:cNvCxnSpPr/>
      </xdr:nvCxnSpPr>
      <xdr:spPr>
        <a:xfrm>
          <a:off x="42318214" y="42427073"/>
          <a:ext cx="2" cy="5034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217716</xdr:colOff>
      <xdr:row>172</xdr:row>
      <xdr:rowOff>217714</xdr:rowOff>
    </xdr:from>
    <xdr:to>
      <xdr:col>31</xdr:col>
      <xdr:colOff>217716</xdr:colOff>
      <xdr:row>173</xdr:row>
      <xdr:rowOff>408215</xdr:rowOff>
    </xdr:to>
    <xdr:cxnSp macro="">
      <xdr:nvCxnSpPr>
        <xdr:cNvPr id="87" name="Straight Arrow Connector 86"/>
        <xdr:cNvCxnSpPr/>
      </xdr:nvCxnSpPr>
      <xdr:spPr>
        <a:xfrm>
          <a:off x="42318216" y="41610643"/>
          <a:ext cx="0" cy="625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217715</xdr:colOff>
      <xdr:row>186</xdr:row>
      <xdr:rowOff>190502</xdr:rowOff>
    </xdr:from>
    <xdr:to>
      <xdr:col>31</xdr:col>
      <xdr:colOff>217715</xdr:colOff>
      <xdr:row>187</xdr:row>
      <xdr:rowOff>381003</xdr:rowOff>
    </xdr:to>
    <xdr:cxnSp macro="">
      <xdr:nvCxnSpPr>
        <xdr:cNvPr id="90" name="Straight Arrow Connector 89"/>
        <xdr:cNvCxnSpPr/>
      </xdr:nvCxnSpPr>
      <xdr:spPr>
        <a:xfrm>
          <a:off x="42318215" y="47679431"/>
          <a:ext cx="0" cy="625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1333503</xdr:colOff>
      <xdr:row>176</xdr:row>
      <xdr:rowOff>408217</xdr:rowOff>
    </xdr:from>
    <xdr:to>
      <xdr:col>31</xdr:col>
      <xdr:colOff>1333503</xdr:colOff>
      <xdr:row>188</xdr:row>
      <xdr:rowOff>163286</xdr:rowOff>
    </xdr:to>
    <xdr:cxnSp macro="">
      <xdr:nvCxnSpPr>
        <xdr:cNvPr id="91" name="Straight Arrow Connector 90"/>
        <xdr:cNvCxnSpPr/>
      </xdr:nvCxnSpPr>
      <xdr:spPr>
        <a:xfrm flipV="1">
          <a:off x="43434003" y="43542860"/>
          <a:ext cx="0" cy="4980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217714</xdr:colOff>
      <xdr:row>11</xdr:row>
      <xdr:rowOff>163285</xdr:rowOff>
    </xdr:from>
    <xdr:to>
      <xdr:col>27</xdr:col>
      <xdr:colOff>217716</xdr:colOff>
      <xdr:row>22</xdr:row>
      <xdr:rowOff>408217</xdr:rowOff>
    </xdr:to>
    <xdr:cxnSp macro="">
      <xdr:nvCxnSpPr>
        <xdr:cNvPr id="92" name="Straight Arrow Connector 91"/>
        <xdr:cNvCxnSpPr/>
      </xdr:nvCxnSpPr>
      <xdr:spPr>
        <a:xfrm>
          <a:off x="36548785" y="4980214"/>
          <a:ext cx="2" cy="503464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1360716</xdr:colOff>
      <xdr:row>64</xdr:row>
      <xdr:rowOff>326568</xdr:rowOff>
    </xdr:from>
    <xdr:to>
      <xdr:col>34</xdr:col>
      <xdr:colOff>1360718</xdr:colOff>
      <xdr:row>65</xdr:row>
      <xdr:rowOff>380997</xdr:rowOff>
    </xdr:to>
    <xdr:cxnSp macro="">
      <xdr:nvCxnSpPr>
        <xdr:cNvPr id="93" name="Straight Arrow Connector 92"/>
        <xdr:cNvCxnSpPr/>
      </xdr:nvCxnSpPr>
      <xdr:spPr>
        <a:xfrm>
          <a:off x="47788287" y="22560639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244926</xdr:colOff>
      <xdr:row>66</xdr:row>
      <xdr:rowOff>353786</xdr:rowOff>
    </xdr:from>
    <xdr:to>
      <xdr:col>35</xdr:col>
      <xdr:colOff>244928</xdr:colOff>
      <xdr:row>67</xdr:row>
      <xdr:rowOff>408216</xdr:rowOff>
    </xdr:to>
    <xdr:cxnSp macro="">
      <xdr:nvCxnSpPr>
        <xdr:cNvPr id="94" name="Straight Arrow Connector 93"/>
        <xdr:cNvCxnSpPr/>
      </xdr:nvCxnSpPr>
      <xdr:spPr>
        <a:xfrm>
          <a:off x="48114855" y="23458715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234042</xdr:colOff>
      <xdr:row>68</xdr:row>
      <xdr:rowOff>315681</xdr:rowOff>
    </xdr:from>
    <xdr:to>
      <xdr:col>35</xdr:col>
      <xdr:colOff>234044</xdr:colOff>
      <xdr:row>69</xdr:row>
      <xdr:rowOff>370111</xdr:rowOff>
    </xdr:to>
    <xdr:cxnSp macro="">
      <xdr:nvCxnSpPr>
        <xdr:cNvPr id="95" name="Straight Arrow Connector 94"/>
        <xdr:cNvCxnSpPr/>
      </xdr:nvCxnSpPr>
      <xdr:spPr>
        <a:xfrm>
          <a:off x="48103971" y="24291467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244926</xdr:colOff>
      <xdr:row>70</xdr:row>
      <xdr:rowOff>299353</xdr:rowOff>
    </xdr:from>
    <xdr:to>
      <xdr:col>35</xdr:col>
      <xdr:colOff>244928</xdr:colOff>
      <xdr:row>71</xdr:row>
      <xdr:rowOff>353783</xdr:rowOff>
    </xdr:to>
    <xdr:cxnSp macro="">
      <xdr:nvCxnSpPr>
        <xdr:cNvPr id="96" name="Straight Arrow Connector 95"/>
        <xdr:cNvCxnSpPr/>
      </xdr:nvCxnSpPr>
      <xdr:spPr>
        <a:xfrm>
          <a:off x="48114855" y="2514599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16</xdr:row>
      <xdr:rowOff>54429</xdr:rowOff>
    </xdr:from>
    <xdr:to>
      <xdr:col>35</xdr:col>
      <xdr:colOff>1306288</xdr:colOff>
      <xdr:row>76</xdr:row>
      <xdr:rowOff>217715</xdr:rowOff>
    </xdr:to>
    <xdr:cxnSp macro="">
      <xdr:nvCxnSpPr>
        <xdr:cNvPr id="97" name="Straight Arrow Connector 96"/>
        <xdr:cNvCxnSpPr/>
      </xdr:nvCxnSpPr>
      <xdr:spPr>
        <a:xfrm flipH="1" flipV="1">
          <a:off x="49176214" y="7048500"/>
          <a:ext cx="3" cy="188867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435429</xdr:colOff>
      <xdr:row>225</xdr:row>
      <xdr:rowOff>27214</xdr:rowOff>
    </xdr:from>
    <xdr:to>
      <xdr:col>34</xdr:col>
      <xdr:colOff>435432</xdr:colOff>
      <xdr:row>286</xdr:row>
      <xdr:rowOff>190501</xdr:rowOff>
    </xdr:to>
    <xdr:cxnSp macro="">
      <xdr:nvCxnSpPr>
        <xdr:cNvPr id="98" name="Straight Arrow Connector 97"/>
        <xdr:cNvCxnSpPr/>
      </xdr:nvCxnSpPr>
      <xdr:spPr>
        <a:xfrm flipH="1" flipV="1">
          <a:off x="46863000" y="63627000"/>
          <a:ext cx="3" cy="188867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1360718</xdr:colOff>
      <xdr:row>224</xdr:row>
      <xdr:rowOff>326568</xdr:rowOff>
    </xdr:from>
    <xdr:to>
      <xdr:col>34</xdr:col>
      <xdr:colOff>1360720</xdr:colOff>
      <xdr:row>225</xdr:row>
      <xdr:rowOff>380997</xdr:rowOff>
    </xdr:to>
    <xdr:cxnSp macro="">
      <xdr:nvCxnSpPr>
        <xdr:cNvPr id="99" name="Straight Arrow Connector 98"/>
        <xdr:cNvCxnSpPr/>
      </xdr:nvCxnSpPr>
      <xdr:spPr>
        <a:xfrm>
          <a:off x="47788289" y="63490925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244928</xdr:colOff>
      <xdr:row>226</xdr:row>
      <xdr:rowOff>353787</xdr:rowOff>
    </xdr:from>
    <xdr:to>
      <xdr:col>35</xdr:col>
      <xdr:colOff>244930</xdr:colOff>
      <xdr:row>227</xdr:row>
      <xdr:rowOff>408216</xdr:rowOff>
    </xdr:to>
    <xdr:cxnSp macro="">
      <xdr:nvCxnSpPr>
        <xdr:cNvPr id="100" name="Straight Arrow Connector 99"/>
        <xdr:cNvCxnSpPr/>
      </xdr:nvCxnSpPr>
      <xdr:spPr>
        <a:xfrm>
          <a:off x="48114857" y="6438900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234044</xdr:colOff>
      <xdr:row>228</xdr:row>
      <xdr:rowOff>315682</xdr:rowOff>
    </xdr:from>
    <xdr:to>
      <xdr:col>35</xdr:col>
      <xdr:colOff>234046</xdr:colOff>
      <xdr:row>229</xdr:row>
      <xdr:rowOff>370111</xdr:rowOff>
    </xdr:to>
    <xdr:cxnSp macro="">
      <xdr:nvCxnSpPr>
        <xdr:cNvPr id="101" name="Straight Arrow Connector 100"/>
        <xdr:cNvCxnSpPr/>
      </xdr:nvCxnSpPr>
      <xdr:spPr>
        <a:xfrm>
          <a:off x="48103973" y="65221753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244928</xdr:colOff>
      <xdr:row>230</xdr:row>
      <xdr:rowOff>299353</xdr:rowOff>
    </xdr:from>
    <xdr:to>
      <xdr:col>35</xdr:col>
      <xdr:colOff>244930</xdr:colOff>
      <xdr:row>231</xdr:row>
      <xdr:rowOff>353783</xdr:rowOff>
    </xdr:to>
    <xdr:cxnSp macro="">
      <xdr:nvCxnSpPr>
        <xdr:cNvPr id="102" name="Straight Arrow Connector 101"/>
        <xdr:cNvCxnSpPr/>
      </xdr:nvCxnSpPr>
      <xdr:spPr>
        <a:xfrm>
          <a:off x="48114857" y="6607628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1306287</xdr:colOff>
      <xdr:row>177</xdr:row>
      <xdr:rowOff>54429</xdr:rowOff>
    </xdr:from>
    <xdr:to>
      <xdr:col>35</xdr:col>
      <xdr:colOff>1306290</xdr:colOff>
      <xdr:row>232</xdr:row>
      <xdr:rowOff>217715</xdr:rowOff>
    </xdr:to>
    <xdr:cxnSp macro="">
      <xdr:nvCxnSpPr>
        <xdr:cNvPr id="103" name="Straight Arrow Connector 102"/>
        <xdr:cNvCxnSpPr/>
      </xdr:nvCxnSpPr>
      <xdr:spPr>
        <a:xfrm flipH="1" flipV="1">
          <a:off x="49176216" y="47978786"/>
          <a:ext cx="3" cy="188867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244928</xdr:colOff>
      <xdr:row>31</xdr:row>
      <xdr:rowOff>353785</xdr:rowOff>
    </xdr:from>
    <xdr:to>
      <xdr:col>9</xdr:col>
      <xdr:colOff>244930</xdr:colOff>
      <xdr:row>32</xdr:row>
      <xdr:rowOff>408214</xdr:rowOff>
    </xdr:to>
    <xdr:cxnSp macro="">
      <xdr:nvCxnSpPr>
        <xdr:cNvPr id="39" name="Straight Arrow Connector 38"/>
        <xdr:cNvCxnSpPr/>
      </xdr:nvCxnSpPr>
      <xdr:spPr>
        <a:xfrm>
          <a:off x="13852071" y="13879285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244924</xdr:colOff>
      <xdr:row>33</xdr:row>
      <xdr:rowOff>381004</xdr:rowOff>
    </xdr:from>
    <xdr:to>
      <xdr:col>9</xdr:col>
      <xdr:colOff>244926</xdr:colOff>
      <xdr:row>35</xdr:row>
      <xdr:rowOff>5</xdr:rowOff>
    </xdr:to>
    <xdr:cxnSp macro="">
      <xdr:nvCxnSpPr>
        <xdr:cNvPr id="40" name="Straight Arrow Connector 39"/>
        <xdr:cNvCxnSpPr/>
      </xdr:nvCxnSpPr>
      <xdr:spPr>
        <a:xfrm>
          <a:off x="13852067" y="1477736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234040</xdr:colOff>
      <xdr:row>35</xdr:row>
      <xdr:rowOff>342899</xdr:rowOff>
    </xdr:from>
    <xdr:to>
      <xdr:col>9</xdr:col>
      <xdr:colOff>234042</xdr:colOff>
      <xdr:row>36</xdr:row>
      <xdr:rowOff>397328</xdr:rowOff>
    </xdr:to>
    <xdr:cxnSp macro="">
      <xdr:nvCxnSpPr>
        <xdr:cNvPr id="41" name="Straight Arrow Connector 40"/>
        <xdr:cNvCxnSpPr/>
      </xdr:nvCxnSpPr>
      <xdr:spPr>
        <a:xfrm>
          <a:off x="13841183" y="15610113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244924</xdr:colOff>
      <xdr:row>43</xdr:row>
      <xdr:rowOff>326571</xdr:rowOff>
    </xdr:from>
    <xdr:to>
      <xdr:col>9</xdr:col>
      <xdr:colOff>244926</xdr:colOff>
      <xdr:row>44</xdr:row>
      <xdr:rowOff>381000</xdr:rowOff>
    </xdr:to>
    <xdr:cxnSp macro="">
      <xdr:nvCxnSpPr>
        <xdr:cNvPr id="42" name="Straight Arrow Connector 41"/>
        <xdr:cNvCxnSpPr/>
      </xdr:nvCxnSpPr>
      <xdr:spPr>
        <a:xfrm>
          <a:off x="13852067" y="1646464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244929</xdr:colOff>
      <xdr:row>45</xdr:row>
      <xdr:rowOff>326571</xdr:rowOff>
    </xdr:from>
    <xdr:to>
      <xdr:col>9</xdr:col>
      <xdr:colOff>244931</xdr:colOff>
      <xdr:row>46</xdr:row>
      <xdr:rowOff>381001</xdr:rowOff>
    </xdr:to>
    <xdr:cxnSp macro="">
      <xdr:nvCxnSpPr>
        <xdr:cNvPr id="43" name="Straight Arrow Connector 42"/>
        <xdr:cNvCxnSpPr/>
      </xdr:nvCxnSpPr>
      <xdr:spPr>
        <a:xfrm>
          <a:off x="13852072" y="17335500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255813</xdr:colOff>
      <xdr:row>48</xdr:row>
      <xdr:rowOff>310243</xdr:rowOff>
    </xdr:from>
    <xdr:to>
      <xdr:col>9</xdr:col>
      <xdr:colOff>255815</xdr:colOff>
      <xdr:row>49</xdr:row>
      <xdr:rowOff>364673</xdr:rowOff>
    </xdr:to>
    <xdr:cxnSp macro="">
      <xdr:nvCxnSpPr>
        <xdr:cNvPr id="44" name="Straight Arrow Connector 43"/>
        <xdr:cNvCxnSpPr/>
      </xdr:nvCxnSpPr>
      <xdr:spPr>
        <a:xfrm>
          <a:off x="13862956" y="18190029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56</xdr:row>
      <xdr:rowOff>326573</xdr:rowOff>
    </xdr:from>
    <xdr:to>
      <xdr:col>10</xdr:col>
      <xdr:colOff>163287</xdr:colOff>
      <xdr:row>57</xdr:row>
      <xdr:rowOff>381003</xdr:rowOff>
    </xdr:to>
    <xdr:cxnSp macro="">
      <xdr:nvCxnSpPr>
        <xdr:cNvPr id="45" name="Straight Arrow Connector 44"/>
        <xdr:cNvCxnSpPr/>
      </xdr:nvCxnSpPr>
      <xdr:spPr>
        <a:xfrm>
          <a:off x="15022285" y="1907721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58</xdr:row>
      <xdr:rowOff>244929</xdr:rowOff>
    </xdr:from>
    <xdr:to>
      <xdr:col>10</xdr:col>
      <xdr:colOff>163288</xdr:colOff>
      <xdr:row>61</xdr:row>
      <xdr:rowOff>408217</xdr:rowOff>
    </xdr:to>
    <xdr:cxnSp macro="">
      <xdr:nvCxnSpPr>
        <xdr:cNvPr id="46" name="Straight Arrow Connector 45"/>
        <xdr:cNvCxnSpPr/>
      </xdr:nvCxnSpPr>
      <xdr:spPr>
        <a:xfrm>
          <a:off x="15022286" y="19866429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163283</xdr:colOff>
      <xdr:row>61</xdr:row>
      <xdr:rowOff>27215</xdr:rowOff>
    </xdr:from>
    <xdr:to>
      <xdr:col>11</xdr:col>
      <xdr:colOff>163284</xdr:colOff>
      <xdr:row>62</xdr:row>
      <xdr:rowOff>299356</xdr:rowOff>
    </xdr:to>
    <xdr:cxnSp macro="">
      <xdr:nvCxnSpPr>
        <xdr:cNvPr id="47" name="Straight Arrow Connector 46"/>
        <xdr:cNvCxnSpPr/>
      </xdr:nvCxnSpPr>
      <xdr:spPr>
        <a:xfrm flipH="1" flipV="1">
          <a:off x="16274140" y="2095500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190499</xdr:colOff>
      <xdr:row>26</xdr:row>
      <xdr:rowOff>54428</xdr:rowOff>
    </xdr:from>
    <xdr:to>
      <xdr:col>12</xdr:col>
      <xdr:colOff>190499</xdr:colOff>
      <xdr:row>60</xdr:row>
      <xdr:rowOff>217714</xdr:rowOff>
    </xdr:to>
    <xdr:cxnSp macro="">
      <xdr:nvCxnSpPr>
        <xdr:cNvPr id="48" name="Straight Arrow Connector 47"/>
        <xdr:cNvCxnSpPr/>
      </xdr:nvCxnSpPr>
      <xdr:spPr>
        <a:xfrm flipV="1">
          <a:off x="17553213" y="11402785"/>
          <a:ext cx="0" cy="93072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24</xdr:row>
      <xdr:rowOff>54428</xdr:rowOff>
    </xdr:from>
    <xdr:to>
      <xdr:col>12</xdr:col>
      <xdr:colOff>190501</xdr:colOff>
      <xdr:row>25</xdr:row>
      <xdr:rowOff>326568</xdr:rowOff>
    </xdr:to>
    <xdr:cxnSp macro="">
      <xdr:nvCxnSpPr>
        <xdr:cNvPr id="50" name="Straight Arrow Connector 49"/>
        <xdr:cNvCxnSpPr/>
      </xdr:nvCxnSpPr>
      <xdr:spPr>
        <a:xfrm flipH="1" flipV="1">
          <a:off x="17553214" y="105319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136069</xdr:colOff>
      <xdr:row>22</xdr:row>
      <xdr:rowOff>27214</xdr:rowOff>
    </xdr:from>
    <xdr:to>
      <xdr:col>13</xdr:col>
      <xdr:colOff>136070</xdr:colOff>
      <xdr:row>23</xdr:row>
      <xdr:rowOff>299355</xdr:rowOff>
    </xdr:to>
    <xdr:cxnSp macro="">
      <xdr:nvCxnSpPr>
        <xdr:cNvPr id="51" name="Straight Arrow Connector 50"/>
        <xdr:cNvCxnSpPr/>
      </xdr:nvCxnSpPr>
      <xdr:spPr>
        <a:xfrm flipH="1" flipV="1">
          <a:off x="18750640" y="963385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136069</xdr:colOff>
      <xdr:row>20</xdr:row>
      <xdr:rowOff>27214</xdr:rowOff>
    </xdr:from>
    <xdr:to>
      <xdr:col>13</xdr:col>
      <xdr:colOff>136070</xdr:colOff>
      <xdr:row>21</xdr:row>
      <xdr:rowOff>299355</xdr:rowOff>
    </xdr:to>
    <xdr:cxnSp macro="">
      <xdr:nvCxnSpPr>
        <xdr:cNvPr id="52" name="Straight Arrow Connector 51"/>
        <xdr:cNvCxnSpPr/>
      </xdr:nvCxnSpPr>
      <xdr:spPr>
        <a:xfrm flipH="1" flipV="1">
          <a:off x="18750640" y="8763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272145</xdr:colOff>
      <xdr:row>19</xdr:row>
      <xdr:rowOff>244929</xdr:rowOff>
    </xdr:from>
    <xdr:to>
      <xdr:col>13</xdr:col>
      <xdr:colOff>272148</xdr:colOff>
      <xdr:row>63</xdr:row>
      <xdr:rowOff>381000</xdr:rowOff>
    </xdr:to>
    <xdr:cxnSp macro="">
      <xdr:nvCxnSpPr>
        <xdr:cNvPr id="53" name="Straight Arrow Connector 52"/>
        <xdr:cNvCxnSpPr/>
      </xdr:nvCxnSpPr>
      <xdr:spPr>
        <a:xfrm flipH="1">
          <a:off x="18886716" y="8545286"/>
          <a:ext cx="3" cy="13634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190499</xdr:colOff>
      <xdr:row>94</xdr:row>
      <xdr:rowOff>299358</xdr:rowOff>
    </xdr:from>
    <xdr:to>
      <xdr:col>13</xdr:col>
      <xdr:colOff>190503</xdr:colOff>
      <xdr:row>101</xdr:row>
      <xdr:rowOff>408218</xdr:rowOff>
    </xdr:to>
    <xdr:cxnSp macro="">
      <xdr:nvCxnSpPr>
        <xdr:cNvPr id="60" name="Straight Arrow Connector 59"/>
        <xdr:cNvCxnSpPr/>
      </xdr:nvCxnSpPr>
      <xdr:spPr>
        <a:xfrm>
          <a:off x="18805070" y="22533429"/>
          <a:ext cx="4" cy="3156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326573</xdr:colOff>
      <xdr:row>97</xdr:row>
      <xdr:rowOff>54430</xdr:rowOff>
    </xdr:from>
    <xdr:to>
      <xdr:col>13</xdr:col>
      <xdr:colOff>326574</xdr:colOff>
      <xdr:row>102</xdr:row>
      <xdr:rowOff>217714</xdr:rowOff>
    </xdr:to>
    <xdr:cxnSp macro="">
      <xdr:nvCxnSpPr>
        <xdr:cNvPr id="63" name="Straight Arrow Connector 62"/>
        <xdr:cNvCxnSpPr/>
      </xdr:nvCxnSpPr>
      <xdr:spPr>
        <a:xfrm flipV="1">
          <a:off x="18941144" y="23594787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489858</xdr:colOff>
      <xdr:row>96</xdr:row>
      <xdr:rowOff>381000</xdr:rowOff>
    </xdr:from>
    <xdr:to>
      <xdr:col>13</xdr:col>
      <xdr:colOff>489860</xdr:colOff>
      <xdr:row>98</xdr:row>
      <xdr:rowOff>1</xdr:rowOff>
    </xdr:to>
    <xdr:cxnSp macro="">
      <xdr:nvCxnSpPr>
        <xdr:cNvPr id="65" name="Straight Arrow Connector 64"/>
        <xdr:cNvCxnSpPr/>
      </xdr:nvCxnSpPr>
      <xdr:spPr>
        <a:xfrm>
          <a:off x="19104429" y="23485929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462644</xdr:colOff>
      <xdr:row>98</xdr:row>
      <xdr:rowOff>272143</xdr:rowOff>
    </xdr:from>
    <xdr:to>
      <xdr:col>13</xdr:col>
      <xdr:colOff>462648</xdr:colOff>
      <xdr:row>105</xdr:row>
      <xdr:rowOff>381003</xdr:rowOff>
    </xdr:to>
    <xdr:cxnSp macro="">
      <xdr:nvCxnSpPr>
        <xdr:cNvPr id="66" name="Straight Arrow Connector 65"/>
        <xdr:cNvCxnSpPr/>
      </xdr:nvCxnSpPr>
      <xdr:spPr>
        <a:xfrm>
          <a:off x="19077215" y="24247929"/>
          <a:ext cx="4" cy="3156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1143002</xdr:colOff>
      <xdr:row>101</xdr:row>
      <xdr:rowOff>27214</xdr:rowOff>
    </xdr:from>
    <xdr:to>
      <xdr:col>13</xdr:col>
      <xdr:colOff>1143003</xdr:colOff>
      <xdr:row>106</xdr:row>
      <xdr:rowOff>190498</xdr:rowOff>
    </xdr:to>
    <xdr:cxnSp macro="">
      <xdr:nvCxnSpPr>
        <xdr:cNvPr id="67" name="Straight Arrow Connector 66"/>
        <xdr:cNvCxnSpPr/>
      </xdr:nvCxnSpPr>
      <xdr:spPr>
        <a:xfrm flipV="1">
          <a:off x="19757573" y="25309285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1143001</xdr:colOff>
      <xdr:row>30</xdr:row>
      <xdr:rowOff>27215</xdr:rowOff>
    </xdr:from>
    <xdr:to>
      <xdr:col>13</xdr:col>
      <xdr:colOff>1143001</xdr:colOff>
      <xdr:row>100</xdr:row>
      <xdr:rowOff>217714</xdr:rowOff>
    </xdr:to>
    <xdr:cxnSp macro="">
      <xdr:nvCxnSpPr>
        <xdr:cNvPr id="68" name="Straight Arrow Connector 67"/>
        <xdr:cNvCxnSpPr/>
      </xdr:nvCxnSpPr>
      <xdr:spPr>
        <a:xfrm flipV="1">
          <a:off x="19757572" y="13117286"/>
          <a:ext cx="0" cy="11947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190498</xdr:colOff>
      <xdr:row>28</xdr:row>
      <xdr:rowOff>27214</xdr:rowOff>
    </xdr:from>
    <xdr:to>
      <xdr:col>14</xdr:col>
      <xdr:colOff>190499</xdr:colOff>
      <xdr:row>29</xdr:row>
      <xdr:rowOff>299354</xdr:rowOff>
    </xdr:to>
    <xdr:cxnSp macro="">
      <xdr:nvCxnSpPr>
        <xdr:cNvPr id="70" name="Straight Arrow Connector 69"/>
        <xdr:cNvCxnSpPr/>
      </xdr:nvCxnSpPr>
      <xdr:spPr>
        <a:xfrm flipH="1" flipV="1">
          <a:off x="20056927" y="122464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217714</xdr:colOff>
      <xdr:row>16</xdr:row>
      <xdr:rowOff>54430</xdr:rowOff>
    </xdr:from>
    <xdr:to>
      <xdr:col>14</xdr:col>
      <xdr:colOff>217716</xdr:colOff>
      <xdr:row>27</xdr:row>
      <xdr:rowOff>244928</xdr:rowOff>
    </xdr:to>
    <xdr:cxnSp macro="">
      <xdr:nvCxnSpPr>
        <xdr:cNvPr id="71" name="Straight Arrow Connector 70"/>
        <xdr:cNvCxnSpPr/>
      </xdr:nvCxnSpPr>
      <xdr:spPr>
        <a:xfrm flipV="1">
          <a:off x="20084143" y="7048501"/>
          <a:ext cx="2" cy="4980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15</xdr:row>
      <xdr:rowOff>190500</xdr:rowOff>
    </xdr:from>
    <xdr:to>
      <xdr:col>17</xdr:col>
      <xdr:colOff>163287</xdr:colOff>
      <xdr:row>49</xdr:row>
      <xdr:rowOff>408214</xdr:rowOff>
    </xdr:to>
    <xdr:cxnSp macro="">
      <xdr:nvCxnSpPr>
        <xdr:cNvPr id="73" name="Straight Arrow Connector 72"/>
        <xdr:cNvCxnSpPr/>
      </xdr:nvCxnSpPr>
      <xdr:spPr>
        <a:xfrm>
          <a:off x="23785285" y="6749143"/>
          <a:ext cx="2" cy="119742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56</xdr:row>
      <xdr:rowOff>217714</xdr:rowOff>
    </xdr:from>
    <xdr:to>
      <xdr:col>17</xdr:col>
      <xdr:colOff>163287</xdr:colOff>
      <xdr:row>59</xdr:row>
      <xdr:rowOff>381002</xdr:rowOff>
    </xdr:to>
    <xdr:cxnSp macro="">
      <xdr:nvCxnSpPr>
        <xdr:cNvPr id="75" name="Straight Arrow Connector 74"/>
        <xdr:cNvCxnSpPr/>
      </xdr:nvCxnSpPr>
      <xdr:spPr>
        <a:xfrm>
          <a:off x="23785285" y="18968357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60</xdr:row>
      <xdr:rowOff>190500</xdr:rowOff>
    </xdr:from>
    <xdr:to>
      <xdr:col>18</xdr:col>
      <xdr:colOff>163286</xdr:colOff>
      <xdr:row>126</xdr:row>
      <xdr:rowOff>0</xdr:rowOff>
    </xdr:to>
    <xdr:cxnSp macro="">
      <xdr:nvCxnSpPr>
        <xdr:cNvPr id="76" name="Straight Arrow Connector 75"/>
        <xdr:cNvCxnSpPr/>
      </xdr:nvCxnSpPr>
      <xdr:spPr>
        <a:xfrm>
          <a:off x="25037142" y="20682857"/>
          <a:ext cx="1" cy="1287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163290</xdr:colOff>
      <xdr:row>128</xdr:row>
      <xdr:rowOff>299357</xdr:rowOff>
    </xdr:from>
    <xdr:to>
      <xdr:col>18</xdr:col>
      <xdr:colOff>163292</xdr:colOff>
      <xdr:row>129</xdr:row>
      <xdr:rowOff>353787</xdr:rowOff>
    </xdr:to>
    <xdr:cxnSp macro="">
      <xdr:nvCxnSpPr>
        <xdr:cNvPr id="78" name="Straight Arrow Connector 77"/>
        <xdr:cNvCxnSpPr/>
      </xdr:nvCxnSpPr>
      <xdr:spPr>
        <a:xfrm>
          <a:off x="25037147" y="2950028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163286</xdr:colOff>
      <xdr:row>130</xdr:row>
      <xdr:rowOff>326576</xdr:rowOff>
    </xdr:from>
    <xdr:to>
      <xdr:col>18</xdr:col>
      <xdr:colOff>163288</xdr:colOff>
      <xdr:row>131</xdr:row>
      <xdr:rowOff>381006</xdr:rowOff>
    </xdr:to>
    <xdr:cxnSp macro="">
      <xdr:nvCxnSpPr>
        <xdr:cNvPr id="79" name="Straight Arrow Connector 78"/>
        <xdr:cNvCxnSpPr/>
      </xdr:nvCxnSpPr>
      <xdr:spPr>
        <a:xfrm>
          <a:off x="25037143" y="3039836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132</xdr:row>
      <xdr:rowOff>190500</xdr:rowOff>
    </xdr:from>
    <xdr:to>
      <xdr:col>18</xdr:col>
      <xdr:colOff>163289</xdr:colOff>
      <xdr:row>142</xdr:row>
      <xdr:rowOff>3</xdr:rowOff>
    </xdr:to>
    <xdr:cxnSp macro="">
      <xdr:nvCxnSpPr>
        <xdr:cNvPr id="80" name="Straight Arrow Connector 79"/>
        <xdr:cNvCxnSpPr/>
      </xdr:nvCxnSpPr>
      <xdr:spPr>
        <a:xfrm>
          <a:off x="25037142" y="31133143"/>
          <a:ext cx="4" cy="416378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142</xdr:row>
      <xdr:rowOff>326571</xdr:rowOff>
    </xdr:from>
    <xdr:to>
      <xdr:col>18</xdr:col>
      <xdr:colOff>163287</xdr:colOff>
      <xdr:row>143</xdr:row>
      <xdr:rowOff>381001</xdr:rowOff>
    </xdr:to>
    <xdr:cxnSp macro="">
      <xdr:nvCxnSpPr>
        <xdr:cNvPr id="82" name="Straight Arrow Connector 81"/>
        <xdr:cNvCxnSpPr/>
      </xdr:nvCxnSpPr>
      <xdr:spPr>
        <a:xfrm>
          <a:off x="25037142" y="35623500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1142999</xdr:colOff>
      <xdr:row>134</xdr:row>
      <xdr:rowOff>353787</xdr:rowOff>
    </xdr:from>
    <xdr:to>
      <xdr:col>19</xdr:col>
      <xdr:colOff>1143001</xdr:colOff>
      <xdr:row>135</xdr:row>
      <xdr:rowOff>408216</xdr:rowOff>
    </xdr:to>
    <xdr:cxnSp macro="">
      <xdr:nvCxnSpPr>
        <xdr:cNvPr id="83" name="Straight Arrow Connector 82"/>
        <xdr:cNvCxnSpPr/>
      </xdr:nvCxnSpPr>
      <xdr:spPr>
        <a:xfrm>
          <a:off x="27268713" y="32167287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136072</xdr:colOff>
      <xdr:row>139</xdr:row>
      <xdr:rowOff>27216</xdr:rowOff>
    </xdr:from>
    <xdr:to>
      <xdr:col>19</xdr:col>
      <xdr:colOff>136073</xdr:colOff>
      <xdr:row>144</xdr:row>
      <xdr:rowOff>272143</xdr:rowOff>
    </xdr:to>
    <xdr:cxnSp macro="">
      <xdr:nvCxnSpPr>
        <xdr:cNvPr id="84" name="Straight Arrow Connector 83"/>
        <xdr:cNvCxnSpPr/>
      </xdr:nvCxnSpPr>
      <xdr:spPr>
        <a:xfrm flipV="1">
          <a:off x="26261786" y="34017859"/>
          <a:ext cx="1" cy="24220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190500</xdr:colOff>
      <xdr:row>136</xdr:row>
      <xdr:rowOff>190500</xdr:rowOff>
    </xdr:from>
    <xdr:to>
      <xdr:col>20</xdr:col>
      <xdr:colOff>190500</xdr:colOff>
      <xdr:row>147</xdr:row>
      <xdr:rowOff>408217</xdr:rowOff>
    </xdr:to>
    <xdr:cxnSp macro="">
      <xdr:nvCxnSpPr>
        <xdr:cNvPr id="87" name="Straight Arrow Connector 86"/>
        <xdr:cNvCxnSpPr/>
      </xdr:nvCxnSpPr>
      <xdr:spPr>
        <a:xfrm>
          <a:off x="27568071" y="32874857"/>
          <a:ext cx="0" cy="500743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299354</xdr:colOff>
      <xdr:row>13</xdr:row>
      <xdr:rowOff>190500</xdr:rowOff>
    </xdr:from>
    <xdr:to>
      <xdr:col>19</xdr:col>
      <xdr:colOff>299355</xdr:colOff>
      <xdr:row>145</xdr:row>
      <xdr:rowOff>353786</xdr:rowOff>
    </xdr:to>
    <xdr:cxnSp macro="">
      <xdr:nvCxnSpPr>
        <xdr:cNvPr id="88" name="Straight Arrow Connector 87"/>
        <xdr:cNvCxnSpPr/>
      </xdr:nvCxnSpPr>
      <xdr:spPr>
        <a:xfrm>
          <a:off x="26425068" y="5878286"/>
          <a:ext cx="1" cy="31078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136071</xdr:colOff>
      <xdr:row>14</xdr:row>
      <xdr:rowOff>54430</xdr:rowOff>
    </xdr:from>
    <xdr:to>
      <xdr:col>19</xdr:col>
      <xdr:colOff>136072</xdr:colOff>
      <xdr:row>138</xdr:row>
      <xdr:rowOff>190500</xdr:rowOff>
    </xdr:to>
    <xdr:cxnSp macro="">
      <xdr:nvCxnSpPr>
        <xdr:cNvPr id="90" name="Straight Arrow Connector 89"/>
        <xdr:cNvCxnSpPr/>
      </xdr:nvCxnSpPr>
      <xdr:spPr>
        <a:xfrm flipV="1">
          <a:off x="26261785" y="6177644"/>
          <a:ext cx="1" cy="275680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1143000</xdr:colOff>
      <xdr:row>14</xdr:row>
      <xdr:rowOff>27215</xdr:rowOff>
    </xdr:from>
    <xdr:to>
      <xdr:col>20</xdr:col>
      <xdr:colOff>1143001</xdr:colOff>
      <xdr:row>148</xdr:row>
      <xdr:rowOff>163286</xdr:rowOff>
    </xdr:to>
    <xdr:cxnSp macro="">
      <xdr:nvCxnSpPr>
        <xdr:cNvPr id="92" name="Straight Arrow Connector 91"/>
        <xdr:cNvCxnSpPr/>
      </xdr:nvCxnSpPr>
      <xdr:spPr>
        <a:xfrm flipH="1" flipV="1">
          <a:off x="28520571" y="6150429"/>
          <a:ext cx="1" cy="31922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1142999</xdr:colOff>
      <xdr:row>8</xdr:row>
      <xdr:rowOff>54428</xdr:rowOff>
    </xdr:from>
    <xdr:to>
      <xdr:col>20</xdr:col>
      <xdr:colOff>1143000</xdr:colOff>
      <xdr:row>13</xdr:row>
      <xdr:rowOff>217712</xdr:rowOff>
    </xdr:to>
    <xdr:cxnSp macro="">
      <xdr:nvCxnSpPr>
        <xdr:cNvPr id="94" name="Straight Arrow Connector 93"/>
        <xdr:cNvCxnSpPr/>
      </xdr:nvCxnSpPr>
      <xdr:spPr>
        <a:xfrm flipV="1">
          <a:off x="28520570" y="3565071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163288</xdr:colOff>
      <xdr:row>7</xdr:row>
      <xdr:rowOff>353787</xdr:rowOff>
    </xdr:from>
    <xdr:to>
      <xdr:col>21</xdr:col>
      <xdr:colOff>163290</xdr:colOff>
      <xdr:row>8</xdr:row>
      <xdr:rowOff>408216</xdr:rowOff>
    </xdr:to>
    <xdr:cxnSp macro="">
      <xdr:nvCxnSpPr>
        <xdr:cNvPr id="95" name="Straight Arrow Connector 94"/>
        <xdr:cNvCxnSpPr/>
      </xdr:nvCxnSpPr>
      <xdr:spPr>
        <a:xfrm>
          <a:off x="28792717" y="342900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163284</xdr:colOff>
      <xdr:row>9</xdr:row>
      <xdr:rowOff>353792</xdr:rowOff>
    </xdr:from>
    <xdr:to>
      <xdr:col>21</xdr:col>
      <xdr:colOff>163286</xdr:colOff>
      <xdr:row>10</xdr:row>
      <xdr:rowOff>408221</xdr:rowOff>
    </xdr:to>
    <xdr:cxnSp macro="">
      <xdr:nvCxnSpPr>
        <xdr:cNvPr id="96" name="Straight Arrow Connector 95"/>
        <xdr:cNvCxnSpPr/>
      </xdr:nvCxnSpPr>
      <xdr:spPr>
        <a:xfrm>
          <a:off x="28792713" y="4299863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163285</xdr:colOff>
      <xdr:row>11</xdr:row>
      <xdr:rowOff>163286</xdr:rowOff>
    </xdr:from>
    <xdr:to>
      <xdr:col>23</xdr:col>
      <xdr:colOff>163287</xdr:colOff>
      <xdr:row>16</xdr:row>
      <xdr:rowOff>408218</xdr:rowOff>
    </xdr:to>
    <xdr:cxnSp macro="">
      <xdr:nvCxnSpPr>
        <xdr:cNvPr id="97" name="Straight Arrow Connector 96"/>
        <xdr:cNvCxnSpPr/>
      </xdr:nvCxnSpPr>
      <xdr:spPr>
        <a:xfrm>
          <a:off x="31296428" y="4980215"/>
          <a:ext cx="2" cy="24220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163285</xdr:colOff>
      <xdr:row>8</xdr:row>
      <xdr:rowOff>54429</xdr:rowOff>
    </xdr:from>
    <xdr:to>
      <xdr:col>24</xdr:col>
      <xdr:colOff>163286</xdr:colOff>
      <xdr:row>17</xdr:row>
      <xdr:rowOff>272143</xdr:rowOff>
    </xdr:to>
    <xdr:cxnSp macro="">
      <xdr:nvCxnSpPr>
        <xdr:cNvPr id="99" name="Straight Arrow Connector 98"/>
        <xdr:cNvCxnSpPr/>
      </xdr:nvCxnSpPr>
      <xdr:spPr>
        <a:xfrm flipV="1">
          <a:off x="32548285" y="3565072"/>
          <a:ext cx="1" cy="4136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1143000</xdr:colOff>
      <xdr:row>7</xdr:row>
      <xdr:rowOff>163285</xdr:rowOff>
    </xdr:from>
    <xdr:to>
      <xdr:col>24</xdr:col>
      <xdr:colOff>1143002</xdr:colOff>
      <xdr:row>12</xdr:row>
      <xdr:rowOff>408216</xdr:rowOff>
    </xdr:to>
    <xdr:cxnSp macro="">
      <xdr:nvCxnSpPr>
        <xdr:cNvPr id="101" name="Straight Arrow Connector 100"/>
        <xdr:cNvCxnSpPr/>
      </xdr:nvCxnSpPr>
      <xdr:spPr>
        <a:xfrm>
          <a:off x="33528000" y="3238499"/>
          <a:ext cx="2" cy="24220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1170215</xdr:colOff>
      <xdr:row>12</xdr:row>
      <xdr:rowOff>27217</xdr:rowOff>
    </xdr:from>
    <xdr:to>
      <xdr:col>25</xdr:col>
      <xdr:colOff>1170216</xdr:colOff>
      <xdr:row>13</xdr:row>
      <xdr:rowOff>299357</xdr:rowOff>
    </xdr:to>
    <xdr:cxnSp macro="">
      <xdr:nvCxnSpPr>
        <xdr:cNvPr id="102" name="Straight Arrow Connector 101"/>
        <xdr:cNvCxnSpPr/>
      </xdr:nvCxnSpPr>
      <xdr:spPr>
        <a:xfrm flipH="1" flipV="1">
          <a:off x="34807072" y="5279574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1333500</xdr:colOff>
      <xdr:row>8</xdr:row>
      <xdr:rowOff>27216</xdr:rowOff>
    </xdr:from>
    <xdr:to>
      <xdr:col>26</xdr:col>
      <xdr:colOff>1333501</xdr:colOff>
      <xdr:row>62</xdr:row>
      <xdr:rowOff>272143</xdr:rowOff>
    </xdr:to>
    <xdr:cxnSp macro="">
      <xdr:nvCxnSpPr>
        <xdr:cNvPr id="103" name="Straight Arrow Connector 102"/>
        <xdr:cNvCxnSpPr/>
      </xdr:nvCxnSpPr>
      <xdr:spPr>
        <a:xfrm flipH="1" flipV="1">
          <a:off x="36222214" y="3537859"/>
          <a:ext cx="1" cy="180974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272141</xdr:colOff>
      <xdr:row>7</xdr:row>
      <xdr:rowOff>108858</xdr:rowOff>
    </xdr:from>
    <xdr:to>
      <xdr:col>27</xdr:col>
      <xdr:colOff>272143</xdr:colOff>
      <xdr:row>10</xdr:row>
      <xdr:rowOff>408217</xdr:rowOff>
    </xdr:to>
    <xdr:cxnSp macro="">
      <xdr:nvCxnSpPr>
        <xdr:cNvPr id="104" name="Straight Arrow Connector 103"/>
        <xdr:cNvCxnSpPr/>
      </xdr:nvCxnSpPr>
      <xdr:spPr>
        <a:xfrm>
          <a:off x="36603212" y="3184072"/>
          <a:ext cx="2" cy="1605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190495</xdr:colOff>
      <xdr:row>11</xdr:row>
      <xdr:rowOff>272143</xdr:rowOff>
    </xdr:from>
    <xdr:to>
      <xdr:col>30</xdr:col>
      <xdr:colOff>190498</xdr:colOff>
      <xdr:row>125</xdr:row>
      <xdr:rowOff>408214</xdr:rowOff>
    </xdr:to>
    <xdr:cxnSp macro="">
      <xdr:nvCxnSpPr>
        <xdr:cNvPr id="107" name="Straight Arrow Connector 106"/>
        <xdr:cNvCxnSpPr/>
      </xdr:nvCxnSpPr>
      <xdr:spPr>
        <a:xfrm>
          <a:off x="40848638" y="5089072"/>
          <a:ext cx="3" cy="28438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190504</xdr:colOff>
      <xdr:row>128</xdr:row>
      <xdr:rowOff>299357</xdr:rowOff>
    </xdr:from>
    <xdr:to>
      <xdr:col>30</xdr:col>
      <xdr:colOff>190506</xdr:colOff>
      <xdr:row>129</xdr:row>
      <xdr:rowOff>353787</xdr:rowOff>
    </xdr:to>
    <xdr:cxnSp macro="">
      <xdr:nvCxnSpPr>
        <xdr:cNvPr id="113" name="Straight Arrow Connector 112"/>
        <xdr:cNvCxnSpPr/>
      </xdr:nvCxnSpPr>
      <xdr:spPr>
        <a:xfrm>
          <a:off x="40848647" y="2950028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130</xdr:row>
      <xdr:rowOff>299362</xdr:rowOff>
    </xdr:from>
    <xdr:to>
      <xdr:col>30</xdr:col>
      <xdr:colOff>190502</xdr:colOff>
      <xdr:row>131</xdr:row>
      <xdr:rowOff>353792</xdr:rowOff>
    </xdr:to>
    <xdr:cxnSp macro="">
      <xdr:nvCxnSpPr>
        <xdr:cNvPr id="114" name="Straight Arrow Connector 113"/>
        <xdr:cNvCxnSpPr/>
      </xdr:nvCxnSpPr>
      <xdr:spPr>
        <a:xfrm>
          <a:off x="40848643" y="30371148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132</xdr:row>
      <xdr:rowOff>136072</xdr:rowOff>
    </xdr:from>
    <xdr:to>
      <xdr:col>30</xdr:col>
      <xdr:colOff>190500</xdr:colOff>
      <xdr:row>140</xdr:row>
      <xdr:rowOff>1</xdr:rowOff>
    </xdr:to>
    <xdr:cxnSp macro="">
      <xdr:nvCxnSpPr>
        <xdr:cNvPr id="115" name="Straight Arrow Connector 114"/>
        <xdr:cNvCxnSpPr/>
      </xdr:nvCxnSpPr>
      <xdr:spPr>
        <a:xfrm>
          <a:off x="40848643" y="31078715"/>
          <a:ext cx="0" cy="3347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1333500</xdr:colOff>
      <xdr:row>28</xdr:row>
      <xdr:rowOff>54431</xdr:rowOff>
    </xdr:from>
    <xdr:to>
      <xdr:col>30</xdr:col>
      <xdr:colOff>1333500</xdr:colOff>
      <xdr:row>136</xdr:row>
      <xdr:rowOff>190500</xdr:rowOff>
    </xdr:to>
    <xdr:cxnSp macro="">
      <xdr:nvCxnSpPr>
        <xdr:cNvPr id="117" name="Straight Arrow Connector 116"/>
        <xdr:cNvCxnSpPr/>
      </xdr:nvCxnSpPr>
      <xdr:spPr>
        <a:xfrm flipV="1">
          <a:off x="41991643" y="12273645"/>
          <a:ext cx="0" cy="20601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217713</xdr:colOff>
      <xdr:row>16</xdr:row>
      <xdr:rowOff>54430</xdr:rowOff>
    </xdr:from>
    <xdr:to>
      <xdr:col>31</xdr:col>
      <xdr:colOff>217713</xdr:colOff>
      <xdr:row>27</xdr:row>
      <xdr:rowOff>299357</xdr:rowOff>
    </xdr:to>
    <xdr:cxnSp macro="">
      <xdr:nvCxnSpPr>
        <xdr:cNvPr id="119" name="Straight Arrow Connector 118"/>
        <xdr:cNvCxnSpPr/>
      </xdr:nvCxnSpPr>
      <xdr:spPr>
        <a:xfrm flipV="1">
          <a:off x="42318213" y="7048501"/>
          <a:ext cx="0" cy="5034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255816</xdr:colOff>
      <xdr:row>192</xdr:row>
      <xdr:rowOff>353785</xdr:rowOff>
    </xdr:from>
    <xdr:to>
      <xdr:col>9</xdr:col>
      <xdr:colOff>255818</xdr:colOff>
      <xdr:row>193</xdr:row>
      <xdr:rowOff>408214</xdr:rowOff>
    </xdr:to>
    <xdr:cxnSp macro="">
      <xdr:nvCxnSpPr>
        <xdr:cNvPr id="121" name="Straight Arrow Connector 120"/>
        <xdr:cNvCxnSpPr/>
      </xdr:nvCxnSpPr>
      <xdr:spPr>
        <a:xfrm>
          <a:off x="13862959" y="50455285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255812</xdr:colOff>
      <xdr:row>194</xdr:row>
      <xdr:rowOff>381004</xdr:rowOff>
    </xdr:from>
    <xdr:to>
      <xdr:col>9</xdr:col>
      <xdr:colOff>255814</xdr:colOff>
      <xdr:row>196</xdr:row>
      <xdr:rowOff>5</xdr:rowOff>
    </xdr:to>
    <xdr:cxnSp macro="">
      <xdr:nvCxnSpPr>
        <xdr:cNvPr id="122" name="Straight Arrow Connector 121"/>
        <xdr:cNvCxnSpPr/>
      </xdr:nvCxnSpPr>
      <xdr:spPr>
        <a:xfrm>
          <a:off x="13862955" y="5135336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244928</xdr:colOff>
      <xdr:row>196</xdr:row>
      <xdr:rowOff>342899</xdr:rowOff>
    </xdr:from>
    <xdr:to>
      <xdr:col>9</xdr:col>
      <xdr:colOff>244930</xdr:colOff>
      <xdr:row>197</xdr:row>
      <xdr:rowOff>397328</xdr:rowOff>
    </xdr:to>
    <xdr:cxnSp macro="">
      <xdr:nvCxnSpPr>
        <xdr:cNvPr id="123" name="Straight Arrow Connector 122"/>
        <xdr:cNvCxnSpPr/>
      </xdr:nvCxnSpPr>
      <xdr:spPr>
        <a:xfrm>
          <a:off x="13852071" y="52186113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255812</xdr:colOff>
      <xdr:row>204</xdr:row>
      <xdr:rowOff>326571</xdr:rowOff>
    </xdr:from>
    <xdr:to>
      <xdr:col>9</xdr:col>
      <xdr:colOff>255814</xdr:colOff>
      <xdr:row>205</xdr:row>
      <xdr:rowOff>381000</xdr:rowOff>
    </xdr:to>
    <xdr:cxnSp macro="">
      <xdr:nvCxnSpPr>
        <xdr:cNvPr id="124" name="Straight Arrow Connector 123"/>
        <xdr:cNvCxnSpPr/>
      </xdr:nvCxnSpPr>
      <xdr:spPr>
        <a:xfrm>
          <a:off x="13862955" y="5304064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255817</xdr:colOff>
      <xdr:row>206</xdr:row>
      <xdr:rowOff>326571</xdr:rowOff>
    </xdr:from>
    <xdr:to>
      <xdr:col>9</xdr:col>
      <xdr:colOff>255819</xdr:colOff>
      <xdr:row>207</xdr:row>
      <xdr:rowOff>381001</xdr:rowOff>
    </xdr:to>
    <xdr:cxnSp macro="">
      <xdr:nvCxnSpPr>
        <xdr:cNvPr id="125" name="Straight Arrow Connector 124"/>
        <xdr:cNvCxnSpPr/>
      </xdr:nvCxnSpPr>
      <xdr:spPr>
        <a:xfrm>
          <a:off x="13862960" y="53911500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266701</xdr:colOff>
      <xdr:row>208</xdr:row>
      <xdr:rowOff>310243</xdr:rowOff>
    </xdr:from>
    <xdr:to>
      <xdr:col>9</xdr:col>
      <xdr:colOff>266703</xdr:colOff>
      <xdr:row>209</xdr:row>
      <xdr:rowOff>364673</xdr:rowOff>
    </xdr:to>
    <xdr:cxnSp macro="">
      <xdr:nvCxnSpPr>
        <xdr:cNvPr id="126" name="Straight Arrow Connector 125"/>
        <xdr:cNvCxnSpPr/>
      </xdr:nvCxnSpPr>
      <xdr:spPr>
        <a:xfrm>
          <a:off x="13873844" y="54766029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174173</xdr:colOff>
      <xdr:row>216</xdr:row>
      <xdr:rowOff>326573</xdr:rowOff>
    </xdr:from>
    <xdr:to>
      <xdr:col>10</xdr:col>
      <xdr:colOff>174175</xdr:colOff>
      <xdr:row>217</xdr:row>
      <xdr:rowOff>381003</xdr:rowOff>
    </xdr:to>
    <xdr:cxnSp macro="">
      <xdr:nvCxnSpPr>
        <xdr:cNvPr id="127" name="Straight Arrow Connector 126"/>
        <xdr:cNvCxnSpPr/>
      </xdr:nvCxnSpPr>
      <xdr:spPr>
        <a:xfrm>
          <a:off x="15033173" y="5565321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174174</xdr:colOff>
      <xdr:row>218</xdr:row>
      <xdr:rowOff>244929</xdr:rowOff>
    </xdr:from>
    <xdr:to>
      <xdr:col>10</xdr:col>
      <xdr:colOff>174176</xdr:colOff>
      <xdr:row>221</xdr:row>
      <xdr:rowOff>408217</xdr:rowOff>
    </xdr:to>
    <xdr:cxnSp macro="">
      <xdr:nvCxnSpPr>
        <xdr:cNvPr id="128" name="Straight Arrow Connector 127"/>
        <xdr:cNvCxnSpPr/>
      </xdr:nvCxnSpPr>
      <xdr:spPr>
        <a:xfrm>
          <a:off x="15033174" y="56442429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174171</xdr:colOff>
      <xdr:row>221</xdr:row>
      <xdr:rowOff>27215</xdr:rowOff>
    </xdr:from>
    <xdr:to>
      <xdr:col>11</xdr:col>
      <xdr:colOff>174172</xdr:colOff>
      <xdr:row>222</xdr:row>
      <xdr:rowOff>299356</xdr:rowOff>
    </xdr:to>
    <xdr:cxnSp macro="">
      <xdr:nvCxnSpPr>
        <xdr:cNvPr id="129" name="Straight Arrow Connector 128"/>
        <xdr:cNvCxnSpPr/>
      </xdr:nvCxnSpPr>
      <xdr:spPr>
        <a:xfrm flipH="1" flipV="1">
          <a:off x="16285028" y="5753100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201387</xdr:colOff>
      <xdr:row>187</xdr:row>
      <xdr:rowOff>54428</xdr:rowOff>
    </xdr:from>
    <xdr:to>
      <xdr:col>12</xdr:col>
      <xdr:colOff>201387</xdr:colOff>
      <xdr:row>220</xdr:row>
      <xdr:rowOff>217714</xdr:rowOff>
    </xdr:to>
    <xdr:cxnSp macro="">
      <xdr:nvCxnSpPr>
        <xdr:cNvPr id="130" name="Straight Arrow Connector 129"/>
        <xdr:cNvCxnSpPr/>
      </xdr:nvCxnSpPr>
      <xdr:spPr>
        <a:xfrm flipV="1">
          <a:off x="17564101" y="47978785"/>
          <a:ext cx="0" cy="93072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201388</xdr:colOff>
      <xdr:row>185</xdr:row>
      <xdr:rowOff>54428</xdr:rowOff>
    </xdr:from>
    <xdr:to>
      <xdr:col>12</xdr:col>
      <xdr:colOff>201389</xdr:colOff>
      <xdr:row>186</xdr:row>
      <xdr:rowOff>326568</xdr:rowOff>
    </xdr:to>
    <xdr:cxnSp macro="">
      <xdr:nvCxnSpPr>
        <xdr:cNvPr id="131" name="Straight Arrow Connector 130"/>
        <xdr:cNvCxnSpPr/>
      </xdr:nvCxnSpPr>
      <xdr:spPr>
        <a:xfrm flipH="1" flipV="1">
          <a:off x="17564102" y="471079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146957</xdr:colOff>
      <xdr:row>183</xdr:row>
      <xdr:rowOff>27214</xdr:rowOff>
    </xdr:from>
    <xdr:to>
      <xdr:col>13</xdr:col>
      <xdr:colOff>146958</xdr:colOff>
      <xdr:row>184</xdr:row>
      <xdr:rowOff>299355</xdr:rowOff>
    </xdr:to>
    <xdr:cxnSp macro="">
      <xdr:nvCxnSpPr>
        <xdr:cNvPr id="132" name="Straight Arrow Connector 131"/>
        <xdr:cNvCxnSpPr/>
      </xdr:nvCxnSpPr>
      <xdr:spPr>
        <a:xfrm flipH="1" flipV="1">
          <a:off x="18761528" y="4620985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146957</xdr:colOff>
      <xdr:row>181</xdr:row>
      <xdr:rowOff>27214</xdr:rowOff>
    </xdr:from>
    <xdr:to>
      <xdr:col>13</xdr:col>
      <xdr:colOff>146958</xdr:colOff>
      <xdr:row>182</xdr:row>
      <xdr:rowOff>299355</xdr:rowOff>
    </xdr:to>
    <xdr:cxnSp macro="">
      <xdr:nvCxnSpPr>
        <xdr:cNvPr id="133" name="Straight Arrow Connector 132"/>
        <xdr:cNvCxnSpPr/>
      </xdr:nvCxnSpPr>
      <xdr:spPr>
        <a:xfrm flipH="1" flipV="1">
          <a:off x="18761528" y="45339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283033</xdr:colOff>
      <xdr:row>180</xdr:row>
      <xdr:rowOff>244929</xdr:rowOff>
    </xdr:from>
    <xdr:to>
      <xdr:col>13</xdr:col>
      <xdr:colOff>283036</xdr:colOff>
      <xdr:row>223</xdr:row>
      <xdr:rowOff>381000</xdr:rowOff>
    </xdr:to>
    <xdr:cxnSp macro="">
      <xdr:nvCxnSpPr>
        <xdr:cNvPr id="134" name="Straight Arrow Connector 133"/>
        <xdr:cNvCxnSpPr/>
      </xdr:nvCxnSpPr>
      <xdr:spPr>
        <a:xfrm flipH="1">
          <a:off x="18897604" y="45121286"/>
          <a:ext cx="3" cy="13634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201387</xdr:colOff>
      <xdr:row>234</xdr:row>
      <xdr:rowOff>299358</xdr:rowOff>
    </xdr:from>
    <xdr:to>
      <xdr:col>13</xdr:col>
      <xdr:colOff>201391</xdr:colOff>
      <xdr:row>241</xdr:row>
      <xdr:rowOff>408218</xdr:rowOff>
    </xdr:to>
    <xdr:cxnSp macro="">
      <xdr:nvCxnSpPr>
        <xdr:cNvPr id="135" name="Straight Arrow Connector 134"/>
        <xdr:cNvCxnSpPr/>
      </xdr:nvCxnSpPr>
      <xdr:spPr>
        <a:xfrm>
          <a:off x="18815958" y="59109429"/>
          <a:ext cx="4" cy="3156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337461</xdr:colOff>
      <xdr:row>237</xdr:row>
      <xdr:rowOff>54430</xdr:rowOff>
    </xdr:from>
    <xdr:to>
      <xdr:col>13</xdr:col>
      <xdr:colOff>337462</xdr:colOff>
      <xdr:row>242</xdr:row>
      <xdr:rowOff>217714</xdr:rowOff>
    </xdr:to>
    <xdr:cxnSp macro="">
      <xdr:nvCxnSpPr>
        <xdr:cNvPr id="136" name="Straight Arrow Connector 135"/>
        <xdr:cNvCxnSpPr/>
      </xdr:nvCxnSpPr>
      <xdr:spPr>
        <a:xfrm flipV="1">
          <a:off x="18952032" y="60170787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500746</xdr:colOff>
      <xdr:row>236</xdr:row>
      <xdr:rowOff>381000</xdr:rowOff>
    </xdr:from>
    <xdr:to>
      <xdr:col>13</xdr:col>
      <xdr:colOff>500748</xdr:colOff>
      <xdr:row>238</xdr:row>
      <xdr:rowOff>1</xdr:rowOff>
    </xdr:to>
    <xdr:cxnSp macro="">
      <xdr:nvCxnSpPr>
        <xdr:cNvPr id="137" name="Straight Arrow Connector 136"/>
        <xdr:cNvCxnSpPr/>
      </xdr:nvCxnSpPr>
      <xdr:spPr>
        <a:xfrm>
          <a:off x="19115317" y="60061929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473532</xdr:colOff>
      <xdr:row>238</xdr:row>
      <xdr:rowOff>272143</xdr:rowOff>
    </xdr:from>
    <xdr:to>
      <xdr:col>13</xdr:col>
      <xdr:colOff>473536</xdr:colOff>
      <xdr:row>245</xdr:row>
      <xdr:rowOff>381003</xdr:rowOff>
    </xdr:to>
    <xdr:cxnSp macro="">
      <xdr:nvCxnSpPr>
        <xdr:cNvPr id="138" name="Straight Arrow Connector 137"/>
        <xdr:cNvCxnSpPr/>
      </xdr:nvCxnSpPr>
      <xdr:spPr>
        <a:xfrm>
          <a:off x="19088103" y="60823929"/>
          <a:ext cx="4" cy="3156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1153890</xdr:colOff>
      <xdr:row>241</xdr:row>
      <xdr:rowOff>27214</xdr:rowOff>
    </xdr:from>
    <xdr:to>
      <xdr:col>13</xdr:col>
      <xdr:colOff>1153891</xdr:colOff>
      <xdr:row>246</xdr:row>
      <xdr:rowOff>190498</xdr:rowOff>
    </xdr:to>
    <xdr:cxnSp macro="">
      <xdr:nvCxnSpPr>
        <xdr:cNvPr id="139" name="Straight Arrow Connector 138"/>
        <xdr:cNvCxnSpPr/>
      </xdr:nvCxnSpPr>
      <xdr:spPr>
        <a:xfrm flipV="1">
          <a:off x="19768461" y="61885285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1153889</xdr:colOff>
      <xdr:row>191</xdr:row>
      <xdr:rowOff>27215</xdr:rowOff>
    </xdr:from>
    <xdr:to>
      <xdr:col>13</xdr:col>
      <xdr:colOff>1153889</xdr:colOff>
      <xdr:row>240</xdr:row>
      <xdr:rowOff>217714</xdr:rowOff>
    </xdr:to>
    <xdr:cxnSp macro="">
      <xdr:nvCxnSpPr>
        <xdr:cNvPr id="140" name="Straight Arrow Connector 139"/>
        <xdr:cNvCxnSpPr/>
      </xdr:nvCxnSpPr>
      <xdr:spPr>
        <a:xfrm flipV="1">
          <a:off x="19768460" y="49693286"/>
          <a:ext cx="0" cy="11947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1153890</xdr:colOff>
      <xdr:row>189</xdr:row>
      <xdr:rowOff>27214</xdr:rowOff>
    </xdr:from>
    <xdr:to>
      <xdr:col>13</xdr:col>
      <xdr:colOff>1153891</xdr:colOff>
      <xdr:row>190</xdr:row>
      <xdr:rowOff>299354</xdr:rowOff>
    </xdr:to>
    <xdr:cxnSp macro="">
      <xdr:nvCxnSpPr>
        <xdr:cNvPr id="141" name="Straight Arrow Connector 140"/>
        <xdr:cNvCxnSpPr/>
      </xdr:nvCxnSpPr>
      <xdr:spPr>
        <a:xfrm flipH="1" flipV="1">
          <a:off x="19768461" y="488224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228602</xdr:colOff>
      <xdr:row>177</xdr:row>
      <xdr:rowOff>54430</xdr:rowOff>
    </xdr:from>
    <xdr:to>
      <xdr:col>14</xdr:col>
      <xdr:colOff>228604</xdr:colOff>
      <xdr:row>188</xdr:row>
      <xdr:rowOff>244928</xdr:rowOff>
    </xdr:to>
    <xdr:cxnSp macro="">
      <xdr:nvCxnSpPr>
        <xdr:cNvPr id="142" name="Straight Arrow Connector 141"/>
        <xdr:cNvCxnSpPr/>
      </xdr:nvCxnSpPr>
      <xdr:spPr>
        <a:xfrm flipV="1">
          <a:off x="20095031" y="43624501"/>
          <a:ext cx="2" cy="4980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174173</xdr:colOff>
      <xdr:row>176</xdr:row>
      <xdr:rowOff>190500</xdr:rowOff>
    </xdr:from>
    <xdr:to>
      <xdr:col>17</xdr:col>
      <xdr:colOff>174175</xdr:colOff>
      <xdr:row>209</xdr:row>
      <xdr:rowOff>408214</xdr:rowOff>
    </xdr:to>
    <xdr:cxnSp macro="">
      <xdr:nvCxnSpPr>
        <xdr:cNvPr id="143" name="Straight Arrow Connector 142"/>
        <xdr:cNvCxnSpPr/>
      </xdr:nvCxnSpPr>
      <xdr:spPr>
        <a:xfrm>
          <a:off x="23796173" y="43325143"/>
          <a:ext cx="2" cy="119742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174173</xdr:colOff>
      <xdr:row>216</xdr:row>
      <xdr:rowOff>217714</xdr:rowOff>
    </xdr:from>
    <xdr:to>
      <xdr:col>17</xdr:col>
      <xdr:colOff>174175</xdr:colOff>
      <xdr:row>219</xdr:row>
      <xdr:rowOff>381002</xdr:rowOff>
    </xdr:to>
    <xdr:cxnSp macro="">
      <xdr:nvCxnSpPr>
        <xdr:cNvPr id="144" name="Straight Arrow Connector 143"/>
        <xdr:cNvCxnSpPr/>
      </xdr:nvCxnSpPr>
      <xdr:spPr>
        <a:xfrm>
          <a:off x="23796173" y="55544357"/>
          <a:ext cx="2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220</xdr:row>
      <xdr:rowOff>217714</xdr:rowOff>
    </xdr:from>
    <xdr:to>
      <xdr:col>18</xdr:col>
      <xdr:colOff>163286</xdr:colOff>
      <xdr:row>265</xdr:row>
      <xdr:rowOff>408215</xdr:rowOff>
    </xdr:to>
    <xdr:cxnSp macro="">
      <xdr:nvCxnSpPr>
        <xdr:cNvPr id="145" name="Straight Arrow Connector 144"/>
        <xdr:cNvCxnSpPr/>
      </xdr:nvCxnSpPr>
      <xdr:spPr>
        <a:xfrm>
          <a:off x="25037142" y="61640357"/>
          <a:ext cx="1" cy="12817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174178</xdr:colOff>
      <xdr:row>268</xdr:row>
      <xdr:rowOff>299357</xdr:rowOff>
    </xdr:from>
    <xdr:to>
      <xdr:col>18</xdr:col>
      <xdr:colOff>174180</xdr:colOff>
      <xdr:row>269</xdr:row>
      <xdr:rowOff>353787</xdr:rowOff>
    </xdr:to>
    <xdr:cxnSp macro="">
      <xdr:nvCxnSpPr>
        <xdr:cNvPr id="146" name="Straight Arrow Connector 145"/>
        <xdr:cNvCxnSpPr/>
      </xdr:nvCxnSpPr>
      <xdr:spPr>
        <a:xfrm>
          <a:off x="25048035" y="66076286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174174</xdr:colOff>
      <xdr:row>270</xdr:row>
      <xdr:rowOff>326576</xdr:rowOff>
    </xdr:from>
    <xdr:to>
      <xdr:col>18</xdr:col>
      <xdr:colOff>174176</xdr:colOff>
      <xdr:row>271</xdr:row>
      <xdr:rowOff>381006</xdr:rowOff>
    </xdr:to>
    <xdr:cxnSp macro="">
      <xdr:nvCxnSpPr>
        <xdr:cNvPr id="147" name="Straight Arrow Connector 146"/>
        <xdr:cNvCxnSpPr/>
      </xdr:nvCxnSpPr>
      <xdr:spPr>
        <a:xfrm>
          <a:off x="25048031" y="66974362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174173</xdr:colOff>
      <xdr:row>272</xdr:row>
      <xdr:rowOff>190500</xdr:rowOff>
    </xdr:from>
    <xdr:to>
      <xdr:col>18</xdr:col>
      <xdr:colOff>174177</xdr:colOff>
      <xdr:row>282</xdr:row>
      <xdr:rowOff>3</xdr:rowOff>
    </xdr:to>
    <xdr:cxnSp macro="">
      <xdr:nvCxnSpPr>
        <xdr:cNvPr id="148" name="Straight Arrow Connector 147"/>
        <xdr:cNvCxnSpPr/>
      </xdr:nvCxnSpPr>
      <xdr:spPr>
        <a:xfrm>
          <a:off x="25048030" y="67709143"/>
          <a:ext cx="4" cy="416378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174173</xdr:colOff>
      <xdr:row>282</xdr:row>
      <xdr:rowOff>326571</xdr:rowOff>
    </xdr:from>
    <xdr:to>
      <xdr:col>18</xdr:col>
      <xdr:colOff>174175</xdr:colOff>
      <xdr:row>283</xdr:row>
      <xdr:rowOff>381001</xdr:rowOff>
    </xdr:to>
    <xdr:cxnSp macro="">
      <xdr:nvCxnSpPr>
        <xdr:cNvPr id="149" name="Straight Arrow Connector 148"/>
        <xdr:cNvCxnSpPr/>
      </xdr:nvCxnSpPr>
      <xdr:spPr>
        <a:xfrm>
          <a:off x="25048030" y="72199500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146958</xdr:colOff>
      <xdr:row>284</xdr:row>
      <xdr:rowOff>326572</xdr:rowOff>
    </xdr:from>
    <xdr:to>
      <xdr:col>19</xdr:col>
      <xdr:colOff>146960</xdr:colOff>
      <xdr:row>285</xdr:row>
      <xdr:rowOff>381002</xdr:rowOff>
    </xdr:to>
    <xdr:cxnSp macro="">
      <xdr:nvCxnSpPr>
        <xdr:cNvPr id="150" name="Straight Arrow Connector 149"/>
        <xdr:cNvCxnSpPr/>
      </xdr:nvCxnSpPr>
      <xdr:spPr>
        <a:xfrm>
          <a:off x="26272672" y="73070358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283031</xdr:colOff>
      <xdr:row>275</xdr:row>
      <xdr:rowOff>27214</xdr:rowOff>
    </xdr:from>
    <xdr:to>
      <xdr:col>19</xdr:col>
      <xdr:colOff>283032</xdr:colOff>
      <xdr:row>286</xdr:row>
      <xdr:rowOff>272143</xdr:rowOff>
    </xdr:to>
    <xdr:cxnSp macro="">
      <xdr:nvCxnSpPr>
        <xdr:cNvPr id="151" name="Straight Arrow Connector 150"/>
        <xdr:cNvCxnSpPr/>
      </xdr:nvCxnSpPr>
      <xdr:spPr>
        <a:xfrm flipV="1">
          <a:off x="26408745" y="68852143"/>
          <a:ext cx="1" cy="5034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473530</xdr:colOff>
      <xdr:row>274</xdr:row>
      <xdr:rowOff>381001</xdr:rowOff>
    </xdr:from>
    <xdr:to>
      <xdr:col>19</xdr:col>
      <xdr:colOff>473532</xdr:colOff>
      <xdr:row>276</xdr:row>
      <xdr:rowOff>2</xdr:rowOff>
    </xdr:to>
    <xdr:cxnSp macro="">
      <xdr:nvCxnSpPr>
        <xdr:cNvPr id="152" name="Straight Arrow Connector 151"/>
        <xdr:cNvCxnSpPr/>
      </xdr:nvCxnSpPr>
      <xdr:spPr>
        <a:xfrm>
          <a:off x="26599244" y="6877050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419102</xdr:colOff>
      <xdr:row>276</xdr:row>
      <xdr:rowOff>190500</xdr:rowOff>
    </xdr:from>
    <xdr:to>
      <xdr:col>19</xdr:col>
      <xdr:colOff>419106</xdr:colOff>
      <xdr:row>287</xdr:row>
      <xdr:rowOff>408218</xdr:rowOff>
    </xdr:to>
    <xdr:cxnSp macro="">
      <xdr:nvCxnSpPr>
        <xdr:cNvPr id="153" name="Straight Arrow Connector 152"/>
        <xdr:cNvCxnSpPr/>
      </xdr:nvCxnSpPr>
      <xdr:spPr>
        <a:xfrm>
          <a:off x="26544816" y="69450857"/>
          <a:ext cx="4" cy="500743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1153889</xdr:colOff>
      <xdr:row>279</xdr:row>
      <xdr:rowOff>54429</xdr:rowOff>
    </xdr:from>
    <xdr:to>
      <xdr:col>19</xdr:col>
      <xdr:colOff>1153890</xdr:colOff>
      <xdr:row>288</xdr:row>
      <xdr:rowOff>244929</xdr:rowOff>
    </xdr:to>
    <xdr:cxnSp macro="">
      <xdr:nvCxnSpPr>
        <xdr:cNvPr id="154" name="Straight Arrow Connector 153"/>
        <xdr:cNvCxnSpPr/>
      </xdr:nvCxnSpPr>
      <xdr:spPr>
        <a:xfrm flipV="1">
          <a:off x="27279603" y="70621072"/>
          <a:ext cx="1" cy="4109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1153889</xdr:colOff>
      <xdr:row>175</xdr:row>
      <xdr:rowOff>27215</xdr:rowOff>
    </xdr:from>
    <xdr:to>
      <xdr:col>19</xdr:col>
      <xdr:colOff>1153889</xdr:colOff>
      <xdr:row>278</xdr:row>
      <xdr:rowOff>272143</xdr:rowOff>
    </xdr:to>
    <xdr:cxnSp macro="">
      <xdr:nvCxnSpPr>
        <xdr:cNvPr id="155" name="Straight Arrow Connector 154"/>
        <xdr:cNvCxnSpPr/>
      </xdr:nvCxnSpPr>
      <xdr:spPr>
        <a:xfrm flipV="1">
          <a:off x="27279603" y="42726429"/>
          <a:ext cx="0" cy="27676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255816</xdr:colOff>
      <xdr:row>169</xdr:row>
      <xdr:rowOff>54428</xdr:rowOff>
    </xdr:from>
    <xdr:to>
      <xdr:col>20</xdr:col>
      <xdr:colOff>255817</xdr:colOff>
      <xdr:row>174</xdr:row>
      <xdr:rowOff>217712</xdr:rowOff>
    </xdr:to>
    <xdr:cxnSp macro="">
      <xdr:nvCxnSpPr>
        <xdr:cNvPr id="156" name="Straight Arrow Connector 155"/>
        <xdr:cNvCxnSpPr/>
      </xdr:nvCxnSpPr>
      <xdr:spPr>
        <a:xfrm flipV="1">
          <a:off x="27633387" y="40141071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174176</xdr:colOff>
      <xdr:row>168</xdr:row>
      <xdr:rowOff>353787</xdr:rowOff>
    </xdr:from>
    <xdr:to>
      <xdr:col>21</xdr:col>
      <xdr:colOff>174178</xdr:colOff>
      <xdr:row>169</xdr:row>
      <xdr:rowOff>408216</xdr:rowOff>
    </xdr:to>
    <xdr:cxnSp macro="">
      <xdr:nvCxnSpPr>
        <xdr:cNvPr id="157" name="Straight Arrow Connector 156"/>
        <xdr:cNvCxnSpPr/>
      </xdr:nvCxnSpPr>
      <xdr:spPr>
        <a:xfrm>
          <a:off x="28803605" y="40005001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174172</xdr:colOff>
      <xdr:row>170</xdr:row>
      <xdr:rowOff>353792</xdr:rowOff>
    </xdr:from>
    <xdr:to>
      <xdr:col>21</xdr:col>
      <xdr:colOff>174174</xdr:colOff>
      <xdr:row>171</xdr:row>
      <xdr:rowOff>408221</xdr:rowOff>
    </xdr:to>
    <xdr:cxnSp macro="">
      <xdr:nvCxnSpPr>
        <xdr:cNvPr id="158" name="Straight Arrow Connector 157"/>
        <xdr:cNvCxnSpPr/>
      </xdr:nvCxnSpPr>
      <xdr:spPr>
        <a:xfrm>
          <a:off x="28803601" y="40875863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174173</xdr:colOff>
      <xdr:row>172</xdr:row>
      <xdr:rowOff>163286</xdr:rowOff>
    </xdr:from>
    <xdr:to>
      <xdr:col>23</xdr:col>
      <xdr:colOff>174175</xdr:colOff>
      <xdr:row>177</xdr:row>
      <xdr:rowOff>408218</xdr:rowOff>
    </xdr:to>
    <xdr:cxnSp macro="">
      <xdr:nvCxnSpPr>
        <xdr:cNvPr id="159" name="Straight Arrow Connector 158"/>
        <xdr:cNvCxnSpPr/>
      </xdr:nvCxnSpPr>
      <xdr:spPr>
        <a:xfrm>
          <a:off x="31307316" y="41556215"/>
          <a:ext cx="2" cy="24220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201391</xdr:colOff>
      <xdr:row>169</xdr:row>
      <xdr:rowOff>54429</xdr:rowOff>
    </xdr:from>
    <xdr:to>
      <xdr:col>24</xdr:col>
      <xdr:colOff>201392</xdr:colOff>
      <xdr:row>178</xdr:row>
      <xdr:rowOff>272143</xdr:rowOff>
    </xdr:to>
    <xdr:cxnSp macro="">
      <xdr:nvCxnSpPr>
        <xdr:cNvPr id="160" name="Straight Arrow Connector 159"/>
        <xdr:cNvCxnSpPr/>
      </xdr:nvCxnSpPr>
      <xdr:spPr>
        <a:xfrm flipV="1">
          <a:off x="32586391" y="40141072"/>
          <a:ext cx="1" cy="4136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1153888</xdr:colOff>
      <xdr:row>168</xdr:row>
      <xdr:rowOff>163285</xdr:rowOff>
    </xdr:from>
    <xdr:to>
      <xdr:col>24</xdr:col>
      <xdr:colOff>1153890</xdr:colOff>
      <xdr:row>173</xdr:row>
      <xdr:rowOff>408216</xdr:rowOff>
    </xdr:to>
    <xdr:cxnSp macro="">
      <xdr:nvCxnSpPr>
        <xdr:cNvPr id="161" name="Straight Arrow Connector 160"/>
        <xdr:cNvCxnSpPr/>
      </xdr:nvCxnSpPr>
      <xdr:spPr>
        <a:xfrm>
          <a:off x="33538888" y="39814499"/>
          <a:ext cx="2" cy="24220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1181103</xdr:colOff>
      <xdr:row>173</xdr:row>
      <xdr:rowOff>27217</xdr:rowOff>
    </xdr:from>
    <xdr:to>
      <xdr:col>25</xdr:col>
      <xdr:colOff>1181104</xdr:colOff>
      <xdr:row>174</xdr:row>
      <xdr:rowOff>299357</xdr:rowOff>
    </xdr:to>
    <xdr:cxnSp macro="">
      <xdr:nvCxnSpPr>
        <xdr:cNvPr id="162" name="Straight Arrow Connector 161"/>
        <xdr:cNvCxnSpPr/>
      </xdr:nvCxnSpPr>
      <xdr:spPr>
        <a:xfrm flipH="1" flipV="1">
          <a:off x="34817960" y="41855574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255815</xdr:colOff>
      <xdr:row>168</xdr:row>
      <xdr:rowOff>108858</xdr:rowOff>
    </xdr:from>
    <xdr:to>
      <xdr:col>27</xdr:col>
      <xdr:colOff>255817</xdr:colOff>
      <xdr:row>171</xdr:row>
      <xdr:rowOff>408217</xdr:rowOff>
    </xdr:to>
    <xdr:cxnSp macro="">
      <xdr:nvCxnSpPr>
        <xdr:cNvPr id="164" name="Straight Arrow Connector 163"/>
        <xdr:cNvCxnSpPr/>
      </xdr:nvCxnSpPr>
      <xdr:spPr>
        <a:xfrm>
          <a:off x="36586886" y="39760072"/>
          <a:ext cx="2" cy="1605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190498</xdr:colOff>
      <xdr:row>172</xdr:row>
      <xdr:rowOff>272143</xdr:rowOff>
    </xdr:from>
    <xdr:to>
      <xdr:col>30</xdr:col>
      <xdr:colOff>201388</xdr:colOff>
      <xdr:row>265</xdr:row>
      <xdr:rowOff>408215</xdr:rowOff>
    </xdr:to>
    <xdr:cxnSp macro="">
      <xdr:nvCxnSpPr>
        <xdr:cNvPr id="165" name="Straight Arrow Connector 164"/>
        <xdr:cNvCxnSpPr/>
      </xdr:nvCxnSpPr>
      <xdr:spPr>
        <a:xfrm flipH="1">
          <a:off x="40848641" y="46019357"/>
          <a:ext cx="10890" cy="28438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201392</xdr:colOff>
      <xdr:row>268</xdr:row>
      <xdr:rowOff>326571</xdr:rowOff>
    </xdr:from>
    <xdr:to>
      <xdr:col>30</xdr:col>
      <xdr:colOff>201394</xdr:colOff>
      <xdr:row>269</xdr:row>
      <xdr:rowOff>381001</xdr:rowOff>
    </xdr:to>
    <xdr:cxnSp macro="">
      <xdr:nvCxnSpPr>
        <xdr:cNvPr id="166" name="Straight Arrow Connector 165"/>
        <xdr:cNvCxnSpPr/>
      </xdr:nvCxnSpPr>
      <xdr:spPr>
        <a:xfrm>
          <a:off x="40859535" y="74812071"/>
          <a:ext cx="2" cy="48985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201388</xdr:colOff>
      <xdr:row>270</xdr:row>
      <xdr:rowOff>299362</xdr:rowOff>
    </xdr:from>
    <xdr:to>
      <xdr:col>30</xdr:col>
      <xdr:colOff>201390</xdr:colOff>
      <xdr:row>271</xdr:row>
      <xdr:rowOff>353792</xdr:rowOff>
    </xdr:to>
    <xdr:cxnSp macro="">
      <xdr:nvCxnSpPr>
        <xdr:cNvPr id="167" name="Straight Arrow Connector 166"/>
        <xdr:cNvCxnSpPr/>
      </xdr:nvCxnSpPr>
      <xdr:spPr>
        <a:xfrm>
          <a:off x="40859531" y="66947148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1333500</xdr:colOff>
      <xdr:row>189</xdr:row>
      <xdr:rowOff>54431</xdr:rowOff>
    </xdr:from>
    <xdr:to>
      <xdr:col>30</xdr:col>
      <xdr:colOff>1344389</xdr:colOff>
      <xdr:row>276</xdr:row>
      <xdr:rowOff>108857</xdr:rowOff>
    </xdr:to>
    <xdr:cxnSp macro="">
      <xdr:nvCxnSpPr>
        <xdr:cNvPr id="169" name="Straight Arrow Connector 168"/>
        <xdr:cNvCxnSpPr/>
      </xdr:nvCxnSpPr>
      <xdr:spPr>
        <a:xfrm flipV="1">
          <a:off x="41991643" y="48849645"/>
          <a:ext cx="10889" cy="20519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228601</xdr:colOff>
      <xdr:row>177</xdr:row>
      <xdr:rowOff>54430</xdr:rowOff>
    </xdr:from>
    <xdr:to>
      <xdr:col>31</xdr:col>
      <xdr:colOff>228601</xdr:colOff>
      <xdr:row>188</xdr:row>
      <xdr:rowOff>299357</xdr:rowOff>
    </xdr:to>
    <xdr:cxnSp macro="">
      <xdr:nvCxnSpPr>
        <xdr:cNvPr id="170" name="Straight Arrow Connector 169"/>
        <xdr:cNvCxnSpPr/>
      </xdr:nvCxnSpPr>
      <xdr:spPr>
        <a:xfrm flipV="1">
          <a:off x="42329101" y="43624501"/>
          <a:ext cx="0" cy="5034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190500</xdr:colOff>
      <xdr:row>11</xdr:row>
      <xdr:rowOff>272142</xdr:rowOff>
    </xdr:from>
    <xdr:to>
      <xdr:col>26</xdr:col>
      <xdr:colOff>190502</xdr:colOff>
      <xdr:row>20</xdr:row>
      <xdr:rowOff>381003</xdr:rowOff>
    </xdr:to>
    <xdr:cxnSp macro="">
      <xdr:nvCxnSpPr>
        <xdr:cNvPr id="171" name="Straight Arrow Connector 170"/>
        <xdr:cNvCxnSpPr/>
      </xdr:nvCxnSpPr>
      <xdr:spPr>
        <a:xfrm>
          <a:off x="35079214" y="5089071"/>
          <a:ext cx="2" cy="402771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190499</xdr:colOff>
      <xdr:row>21</xdr:row>
      <xdr:rowOff>190500</xdr:rowOff>
    </xdr:from>
    <xdr:to>
      <xdr:col>26</xdr:col>
      <xdr:colOff>190500</xdr:colOff>
      <xdr:row>57</xdr:row>
      <xdr:rowOff>381000</xdr:rowOff>
    </xdr:to>
    <xdr:cxnSp macro="">
      <xdr:nvCxnSpPr>
        <xdr:cNvPr id="172" name="Straight Arrow Connector 171"/>
        <xdr:cNvCxnSpPr/>
      </xdr:nvCxnSpPr>
      <xdr:spPr>
        <a:xfrm>
          <a:off x="35079213" y="9361714"/>
          <a:ext cx="1" cy="10205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190500</xdr:colOff>
      <xdr:row>58</xdr:row>
      <xdr:rowOff>108858</xdr:rowOff>
    </xdr:from>
    <xdr:to>
      <xdr:col>26</xdr:col>
      <xdr:colOff>190502</xdr:colOff>
      <xdr:row>61</xdr:row>
      <xdr:rowOff>408217</xdr:rowOff>
    </xdr:to>
    <xdr:cxnSp macro="">
      <xdr:nvCxnSpPr>
        <xdr:cNvPr id="174" name="Straight Arrow Connector 173"/>
        <xdr:cNvCxnSpPr/>
      </xdr:nvCxnSpPr>
      <xdr:spPr>
        <a:xfrm>
          <a:off x="35079214" y="19730358"/>
          <a:ext cx="2" cy="1605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190501</xdr:colOff>
      <xdr:row>140</xdr:row>
      <xdr:rowOff>353787</xdr:rowOff>
    </xdr:from>
    <xdr:to>
      <xdr:col>30</xdr:col>
      <xdr:colOff>190503</xdr:colOff>
      <xdr:row>141</xdr:row>
      <xdr:rowOff>408216</xdr:rowOff>
    </xdr:to>
    <xdr:cxnSp macro="">
      <xdr:nvCxnSpPr>
        <xdr:cNvPr id="176" name="Straight Arrow Connector 175"/>
        <xdr:cNvCxnSpPr/>
      </xdr:nvCxnSpPr>
      <xdr:spPr>
        <a:xfrm>
          <a:off x="40848644" y="34779858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1333501</xdr:colOff>
      <xdr:row>169</xdr:row>
      <xdr:rowOff>27214</xdr:rowOff>
    </xdr:from>
    <xdr:to>
      <xdr:col>26</xdr:col>
      <xdr:colOff>1333502</xdr:colOff>
      <xdr:row>222</xdr:row>
      <xdr:rowOff>272141</xdr:rowOff>
    </xdr:to>
    <xdr:cxnSp macro="">
      <xdr:nvCxnSpPr>
        <xdr:cNvPr id="177" name="Straight Arrow Connector 176"/>
        <xdr:cNvCxnSpPr/>
      </xdr:nvCxnSpPr>
      <xdr:spPr>
        <a:xfrm flipH="1" flipV="1">
          <a:off x="36222215" y="40113857"/>
          <a:ext cx="1" cy="180974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190501</xdr:colOff>
      <xdr:row>172</xdr:row>
      <xdr:rowOff>272140</xdr:rowOff>
    </xdr:from>
    <xdr:to>
      <xdr:col>26</xdr:col>
      <xdr:colOff>190503</xdr:colOff>
      <xdr:row>181</xdr:row>
      <xdr:rowOff>381001</xdr:rowOff>
    </xdr:to>
    <xdr:cxnSp macro="">
      <xdr:nvCxnSpPr>
        <xdr:cNvPr id="178" name="Straight Arrow Connector 177"/>
        <xdr:cNvCxnSpPr/>
      </xdr:nvCxnSpPr>
      <xdr:spPr>
        <a:xfrm>
          <a:off x="35079215" y="41665069"/>
          <a:ext cx="2" cy="402771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190500</xdr:colOff>
      <xdr:row>182</xdr:row>
      <xdr:rowOff>163284</xdr:rowOff>
    </xdr:from>
    <xdr:to>
      <xdr:col>26</xdr:col>
      <xdr:colOff>190500</xdr:colOff>
      <xdr:row>217</xdr:row>
      <xdr:rowOff>408215</xdr:rowOff>
    </xdr:to>
    <xdr:cxnSp macro="">
      <xdr:nvCxnSpPr>
        <xdr:cNvPr id="179" name="Straight Arrow Connector 178"/>
        <xdr:cNvCxnSpPr/>
      </xdr:nvCxnSpPr>
      <xdr:spPr>
        <a:xfrm>
          <a:off x="35079214" y="45910498"/>
          <a:ext cx="0" cy="102597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190501</xdr:colOff>
      <xdr:row>218</xdr:row>
      <xdr:rowOff>108856</xdr:rowOff>
    </xdr:from>
    <xdr:to>
      <xdr:col>26</xdr:col>
      <xdr:colOff>190503</xdr:colOff>
      <xdr:row>221</xdr:row>
      <xdr:rowOff>408215</xdr:rowOff>
    </xdr:to>
    <xdr:cxnSp macro="">
      <xdr:nvCxnSpPr>
        <xdr:cNvPr id="181" name="Straight Arrow Connector 180"/>
        <xdr:cNvCxnSpPr/>
      </xdr:nvCxnSpPr>
      <xdr:spPr>
        <a:xfrm>
          <a:off x="35079215" y="56306356"/>
          <a:ext cx="2" cy="160564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217714</xdr:colOff>
      <xdr:row>272</xdr:row>
      <xdr:rowOff>136072</xdr:rowOff>
    </xdr:from>
    <xdr:to>
      <xdr:col>30</xdr:col>
      <xdr:colOff>217714</xdr:colOff>
      <xdr:row>280</xdr:row>
      <xdr:rowOff>1</xdr:rowOff>
    </xdr:to>
    <xdr:cxnSp macro="">
      <xdr:nvCxnSpPr>
        <xdr:cNvPr id="182" name="Straight Arrow Connector 181"/>
        <xdr:cNvCxnSpPr/>
      </xdr:nvCxnSpPr>
      <xdr:spPr>
        <a:xfrm>
          <a:off x="40875857" y="67654715"/>
          <a:ext cx="0" cy="3347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217715</xdr:colOff>
      <xdr:row>280</xdr:row>
      <xdr:rowOff>353787</xdr:rowOff>
    </xdr:from>
    <xdr:to>
      <xdr:col>30</xdr:col>
      <xdr:colOff>217717</xdr:colOff>
      <xdr:row>281</xdr:row>
      <xdr:rowOff>408216</xdr:rowOff>
    </xdr:to>
    <xdr:cxnSp macro="">
      <xdr:nvCxnSpPr>
        <xdr:cNvPr id="184" name="Straight Arrow Connector 183"/>
        <xdr:cNvCxnSpPr/>
      </xdr:nvCxnSpPr>
      <xdr:spPr>
        <a:xfrm>
          <a:off x="40875858" y="71355858"/>
          <a:ext cx="2" cy="489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1333499</xdr:colOff>
      <xdr:row>277</xdr:row>
      <xdr:rowOff>27213</xdr:rowOff>
    </xdr:from>
    <xdr:to>
      <xdr:col>30</xdr:col>
      <xdr:colOff>1333500</xdr:colOff>
      <xdr:row>282</xdr:row>
      <xdr:rowOff>190497</xdr:rowOff>
    </xdr:to>
    <xdr:cxnSp macro="">
      <xdr:nvCxnSpPr>
        <xdr:cNvPr id="163" name="Straight Arrow Connector 162"/>
        <xdr:cNvCxnSpPr/>
      </xdr:nvCxnSpPr>
      <xdr:spPr>
        <a:xfrm flipV="1">
          <a:off x="41991642" y="69722999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1333500</xdr:colOff>
      <xdr:row>137</xdr:row>
      <xdr:rowOff>27215</xdr:rowOff>
    </xdr:from>
    <xdr:to>
      <xdr:col>30</xdr:col>
      <xdr:colOff>1333501</xdr:colOff>
      <xdr:row>142</xdr:row>
      <xdr:rowOff>190499</xdr:rowOff>
    </xdr:to>
    <xdr:cxnSp macro="">
      <xdr:nvCxnSpPr>
        <xdr:cNvPr id="168" name="Straight Arrow Connector 167"/>
        <xdr:cNvCxnSpPr/>
      </xdr:nvCxnSpPr>
      <xdr:spPr>
        <a:xfrm flipV="1">
          <a:off x="41991643" y="33147001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462643</xdr:colOff>
      <xdr:row>135</xdr:row>
      <xdr:rowOff>54428</xdr:rowOff>
    </xdr:from>
    <xdr:to>
      <xdr:col>19</xdr:col>
      <xdr:colOff>462644</xdr:colOff>
      <xdr:row>146</xdr:row>
      <xdr:rowOff>272143</xdr:rowOff>
    </xdr:to>
    <xdr:cxnSp macro="">
      <xdr:nvCxnSpPr>
        <xdr:cNvPr id="173" name="Straight Arrow Connector 172"/>
        <xdr:cNvCxnSpPr/>
      </xdr:nvCxnSpPr>
      <xdr:spPr>
        <a:xfrm flipV="1">
          <a:off x="26588357" y="32303357"/>
          <a:ext cx="1" cy="5007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1143000</xdr:colOff>
      <xdr:row>9</xdr:row>
      <xdr:rowOff>217715</xdr:rowOff>
    </xdr:from>
    <xdr:to>
      <xdr:col>22</xdr:col>
      <xdr:colOff>1143004</xdr:colOff>
      <xdr:row>26</xdr:row>
      <xdr:rowOff>408218</xdr:rowOff>
    </xdr:to>
    <xdr:cxnSp macro="">
      <xdr:nvCxnSpPr>
        <xdr:cNvPr id="95" name="Straight Arrow Connector 94"/>
        <xdr:cNvCxnSpPr/>
      </xdr:nvCxnSpPr>
      <xdr:spPr>
        <a:xfrm>
          <a:off x="31024286" y="4163786"/>
          <a:ext cx="4" cy="759278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1170214</xdr:colOff>
      <xdr:row>18</xdr:row>
      <xdr:rowOff>54431</xdr:rowOff>
    </xdr:from>
    <xdr:to>
      <xdr:col>23</xdr:col>
      <xdr:colOff>1170215</xdr:colOff>
      <xdr:row>27</xdr:row>
      <xdr:rowOff>244928</xdr:rowOff>
    </xdr:to>
    <xdr:cxnSp macro="">
      <xdr:nvCxnSpPr>
        <xdr:cNvPr id="97" name="Straight Arrow Connector 96"/>
        <xdr:cNvCxnSpPr/>
      </xdr:nvCxnSpPr>
      <xdr:spPr>
        <a:xfrm flipV="1">
          <a:off x="32303357" y="7919360"/>
          <a:ext cx="1" cy="41093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163285</xdr:colOff>
      <xdr:row>15</xdr:row>
      <xdr:rowOff>163286</xdr:rowOff>
    </xdr:from>
    <xdr:to>
      <xdr:col>24</xdr:col>
      <xdr:colOff>163288</xdr:colOff>
      <xdr:row>125</xdr:row>
      <xdr:rowOff>408214</xdr:rowOff>
    </xdr:to>
    <xdr:cxnSp macro="">
      <xdr:nvCxnSpPr>
        <xdr:cNvPr id="99" name="Straight Arrow Connector 98"/>
        <xdr:cNvCxnSpPr/>
      </xdr:nvCxnSpPr>
      <xdr:spPr>
        <a:xfrm>
          <a:off x="32548285" y="6721929"/>
          <a:ext cx="3" cy="26806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1143000</xdr:colOff>
      <xdr:row>14</xdr:row>
      <xdr:rowOff>27215</xdr:rowOff>
    </xdr:from>
    <xdr:to>
      <xdr:col>24</xdr:col>
      <xdr:colOff>1143001</xdr:colOff>
      <xdr:row>128</xdr:row>
      <xdr:rowOff>190500</xdr:rowOff>
    </xdr:to>
    <xdr:cxnSp macro="">
      <xdr:nvCxnSpPr>
        <xdr:cNvPr id="101" name="Straight Arrow Connector 100"/>
        <xdr:cNvCxnSpPr/>
      </xdr:nvCxnSpPr>
      <xdr:spPr>
        <a:xfrm flipH="1" flipV="1">
          <a:off x="33528000" y="6150429"/>
          <a:ext cx="1" cy="275952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244928</xdr:colOff>
      <xdr:row>12</xdr:row>
      <xdr:rowOff>27216</xdr:rowOff>
    </xdr:from>
    <xdr:to>
      <xdr:col>21</xdr:col>
      <xdr:colOff>244929</xdr:colOff>
      <xdr:row>13</xdr:row>
      <xdr:rowOff>299356</xdr:rowOff>
    </xdr:to>
    <xdr:cxnSp macro="">
      <xdr:nvCxnSpPr>
        <xdr:cNvPr id="104" name="Straight Arrow Connector 103"/>
        <xdr:cNvCxnSpPr/>
      </xdr:nvCxnSpPr>
      <xdr:spPr>
        <a:xfrm flipH="1" flipV="1">
          <a:off x="28874357" y="5279573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244927</xdr:colOff>
      <xdr:row>8</xdr:row>
      <xdr:rowOff>81644</xdr:rowOff>
    </xdr:from>
    <xdr:to>
      <xdr:col>30</xdr:col>
      <xdr:colOff>244928</xdr:colOff>
      <xdr:row>15</xdr:row>
      <xdr:rowOff>217714</xdr:rowOff>
    </xdr:to>
    <xdr:cxnSp macro="">
      <xdr:nvCxnSpPr>
        <xdr:cNvPr id="111" name="Straight Arrow Connector 110"/>
        <xdr:cNvCxnSpPr/>
      </xdr:nvCxnSpPr>
      <xdr:spPr>
        <a:xfrm flipV="1">
          <a:off x="40903070" y="3592287"/>
          <a:ext cx="1" cy="31840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1333500</xdr:colOff>
      <xdr:row>12</xdr:row>
      <xdr:rowOff>27214</xdr:rowOff>
    </xdr:from>
    <xdr:to>
      <xdr:col>31</xdr:col>
      <xdr:colOff>1333501</xdr:colOff>
      <xdr:row>13</xdr:row>
      <xdr:rowOff>299354</xdr:rowOff>
    </xdr:to>
    <xdr:cxnSp macro="">
      <xdr:nvCxnSpPr>
        <xdr:cNvPr id="113" name="Straight Arrow Connector 112"/>
        <xdr:cNvCxnSpPr/>
      </xdr:nvCxnSpPr>
      <xdr:spPr>
        <a:xfrm flipH="1" flipV="1">
          <a:off x="43434000" y="527957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1333500</xdr:colOff>
      <xdr:row>11</xdr:row>
      <xdr:rowOff>244928</xdr:rowOff>
    </xdr:from>
    <xdr:to>
      <xdr:col>32</xdr:col>
      <xdr:colOff>1333503</xdr:colOff>
      <xdr:row>14</xdr:row>
      <xdr:rowOff>408217</xdr:rowOff>
    </xdr:to>
    <xdr:cxnSp macro="">
      <xdr:nvCxnSpPr>
        <xdr:cNvPr id="114" name="Straight Arrow Connector 113"/>
        <xdr:cNvCxnSpPr/>
      </xdr:nvCxnSpPr>
      <xdr:spPr>
        <a:xfrm>
          <a:off x="44876357" y="5061857"/>
          <a:ext cx="3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272143</xdr:colOff>
      <xdr:row>10</xdr:row>
      <xdr:rowOff>54429</xdr:rowOff>
    </xdr:from>
    <xdr:to>
      <xdr:col>33</xdr:col>
      <xdr:colOff>272144</xdr:colOff>
      <xdr:row>15</xdr:row>
      <xdr:rowOff>217713</xdr:rowOff>
    </xdr:to>
    <xdr:cxnSp macro="">
      <xdr:nvCxnSpPr>
        <xdr:cNvPr id="116" name="Straight Arrow Connector 115"/>
        <xdr:cNvCxnSpPr/>
      </xdr:nvCxnSpPr>
      <xdr:spPr>
        <a:xfrm flipV="1">
          <a:off x="45257357" y="4435929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272143</xdr:colOff>
      <xdr:row>8</xdr:row>
      <xdr:rowOff>54429</xdr:rowOff>
    </xdr:from>
    <xdr:to>
      <xdr:col>33</xdr:col>
      <xdr:colOff>272144</xdr:colOff>
      <xdr:row>9</xdr:row>
      <xdr:rowOff>326570</xdr:rowOff>
    </xdr:to>
    <xdr:cxnSp macro="">
      <xdr:nvCxnSpPr>
        <xdr:cNvPr id="117" name="Straight Arrow Connector 116"/>
        <xdr:cNvCxnSpPr/>
      </xdr:nvCxnSpPr>
      <xdr:spPr>
        <a:xfrm flipH="1" flipV="1">
          <a:off x="45257357" y="3565072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217715</xdr:colOff>
      <xdr:row>10</xdr:row>
      <xdr:rowOff>54428</xdr:rowOff>
    </xdr:from>
    <xdr:to>
      <xdr:col>22</xdr:col>
      <xdr:colOff>217716</xdr:colOff>
      <xdr:row>11</xdr:row>
      <xdr:rowOff>326568</xdr:rowOff>
    </xdr:to>
    <xdr:cxnSp macro="">
      <xdr:nvCxnSpPr>
        <xdr:cNvPr id="177" name="Straight Arrow Connector 176"/>
        <xdr:cNvCxnSpPr/>
      </xdr:nvCxnSpPr>
      <xdr:spPr>
        <a:xfrm flipH="1" flipV="1">
          <a:off x="30099001" y="44359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1170215</xdr:colOff>
      <xdr:row>16</xdr:row>
      <xdr:rowOff>27216</xdr:rowOff>
    </xdr:from>
    <xdr:to>
      <xdr:col>23</xdr:col>
      <xdr:colOff>1170216</xdr:colOff>
      <xdr:row>17</xdr:row>
      <xdr:rowOff>299356</xdr:rowOff>
    </xdr:to>
    <xdr:cxnSp macro="">
      <xdr:nvCxnSpPr>
        <xdr:cNvPr id="178" name="Straight Arrow Connector 177"/>
        <xdr:cNvCxnSpPr/>
      </xdr:nvCxnSpPr>
      <xdr:spPr>
        <a:xfrm flipH="1" flipV="1">
          <a:off x="32303358" y="702128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12</xdr:row>
      <xdr:rowOff>27215</xdr:rowOff>
    </xdr:from>
    <xdr:to>
      <xdr:col>25</xdr:col>
      <xdr:colOff>163287</xdr:colOff>
      <xdr:row>13</xdr:row>
      <xdr:rowOff>299355</xdr:rowOff>
    </xdr:to>
    <xdr:cxnSp macro="">
      <xdr:nvCxnSpPr>
        <xdr:cNvPr id="179" name="Straight Arrow Connector 178"/>
        <xdr:cNvCxnSpPr/>
      </xdr:nvCxnSpPr>
      <xdr:spPr>
        <a:xfrm flipH="1" flipV="1">
          <a:off x="33800143" y="5279572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244929</xdr:colOff>
      <xdr:row>7</xdr:row>
      <xdr:rowOff>190500</xdr:rowOff>
    </xdr:from>
    <xdr:to>
      <xdr:col>31</xdr:col>
      <xdr:colOff>244933</xdr:colOff>
      <xdr:row>12</xdr:row>
      <xdr:rowOff>408217</xdr:rowOff>
    </xdr:to>
    <xdr:cxnSp macro="">
      <xdr:nvCxnSpPr>
        <xdr:cNvPr id="181" name="Straight Arrow Connector 180"/>
        <xdr:cNvCxnSpPr/>
      </xdr:nvCxnSpPr>
      <xdr:spPr>
        <a:xfrm>
          <a:off x="42345429" y="3265714"/>
          <a:ext cx="4" cy="2394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1143004</xdr:colOff>
      <xdr:row>170</xdr:row>
      <xdr:rowOff>190501</xdr:rowOff>
    </xdr:from>
    <xdr:to>
      <xdr:col>22</xdr:col>
      <xdr:colOff>1143008</xdr:colOff>
      <xdr:row>187</xdr:row>
      <xdr:rowOff>381004</xdr:rowOff>
    </xdr:to>
    <xdr:cxnSp macro="">
      <xdr:nvCxnSpPr>
        <xdr:cNvPr id="201" name="Straight Arrow Connector 200"/>
        <xdr:cNvCxnSpPr/>
      </xdr:nvCxnSpPr>
      <xdr:spPr>
        <a:xfrm>
          <a:off x="31024290" y="45066858"/>
          <a:ext cx="4" cy="759278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1170218</xdr:colOff>
      <xdr:row>179</xdr:row>
      <xdr:rowOff>27218</xdr:rowOff>
    </xdr:from>
    <xdr:to>
      <xdr:col>23</xdr:col>
      <xdr:colOff>1170219</xdr:colOff>
      <xdr:row>188</xdr:row>
      <xdr:rowOff>217715</xdr:rowOff>
    </xdr:to>
    <xdr:cxnSp macro="">
      <xdr:nvCxnSpPr>
        <xdr:cNvPr id="202" name="Straight Arrow Connector 201"/>
        <xdr:cNvCxnSpPr/>
      </xdr:nvCxnSpPr>
      <xdr:spPr>
        <a:xfrm flipV="1">
          <a:off x="32303361" y="48822432"/>
          <a:ext cx="1" cy="41093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163289</xdr:colOff>
      <xdr:row>176</xdr:row>
      <xdr:rowOff>136072</xdr:rowOff>
    </xdr:from>
    <xdr:to>
      <xdr:col>24</xdr:col>
      <xdr:colOff>163292</xdr:colOff>
      <xdr:row>265</xdr:row>
      <xdr:rowOff>381001</xdr:rowOff>
    </xdr:to>
    <xdr:cxnSp macro="">
      <xdr:nvCxnSpPr>
        <xdr:cNvPr id="203" name="Straight Arrow Connector 202"/>
        <xdr:cNvCxnSpPr/>
      </xdr:nvCxnSpPr>
      <xdr:spPr>
        <a:xfrm>
          <a:off x="32548289" y="47625001"/>
          <a:ext cx="3" cy="26806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1143004</xdr:colOff>
      <xdr:row>175</xdr:row>
      <xdr:rowOff>1</xdr:rowOff>
    </xdr:from>
    <xdr:to>
      <xdr:col>24</xdr:col>
      <xdr:colOff>1143005</xdr:colOff>
      <xdr:row>268</xdr:row>
      <xdr:rowOff>163286</xdr:rowOff>
    </xdr:to>
    <xdr:cxnSp macro="">
      <xdr:nvCxnSpPr>
        <xdr:cNvPr id="204" name="Straight Arrow Connector 203"/>
        <xdr:cNvCxnSpPr/>
      </xdr:nvCxnSpPr>
      <xdr:spPr>
        <a:xfrm flipH="1" flipV="1">
          <a:off x="33528004" y="47053501"/>
          <a:ext cx="1" cy="275952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173</xdr:row>
      <xdr:rowOff>27216</xdr:rowOff>
    </xdr:from>
    <xdr:to>
      <xdr:col>21</xdr:col>
      <xdr:colOff>1143000</xdr:colOff>
      <xdr:row>176</xdr:row>
      <xdr:rowOff>272143</xdr:rowOff>
    </xdr:to>
    <xdr:cxnSp macro="">
      <xdr:nvCxnSpPr>
        <xdr:cNvPr id="205" name="Straight Arrow Connector 204"/>
        <xdr:cNvCxnSpPr/>
      </xdr:nvCxnSpPr>
      <xdr:spPr>
        <a:xfrm flipV="1">
          <a:off x="29772429" y="47951573"/>
          <a:ext cx="0" cy="1551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244930</xdr:colOff>
      <xdr:row>169</xdr:row>
      <xdr:rowOff>54430</xdr:rowOff>
    </xdr:from>
    <xdr:to>
      <xdr:col>30</xdr:col>
      <xdr:colOff>244931</xdr:colOff>
      <xdr:row>176</xdr:row>
      <xdr:rowOff>190500</xdr:rowOff>
    </xdr:to>
    <xdr:cxnSp macro="">
      <xdr:nvCxnSpPr>
        <xdr:cNvPr id="207" name="Straight Arrow Connector 206"/>
        <xdr:cNvCxnSpPr/>
      </xdr:nvCxnSpPr>
      <xdr:spPr>
        <a:xfrm flipV="1">
          <a:off x="40903073" y="44495359"/>
          <a:ext cx="1" cy="31840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1333504</xdr:colOff>
      <xdr:row>173</xdr:row>
      <xdr:rowOff>0</xdr:rowOff>
    </xdr:from>
    <xdr:to>
      <xdr:col>31</xdr:col>
      <xdr:colOff>1333505</xdr:colOff>
      <xdr:row>174</xdr:row>
      <xdr:rowOff>272141</xdr:rowOff>
    </xdr:to>
    <xdr:cxnSp macro="">
      <xdr:nvCxnSpPr>
        <xdr:cNvPr id="208" name="Straight Arrow Connector 207"/>
        <xdr:cNvCxnSpPr/>
      </xdr:nvCxnSpPr>
      <xdr:spPr>
        <a:xfrm flipH="1" flipV="1">
          <a:off x="43434004" y="46182643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1333504</xdr:colOff>
      <xdr:row>172</xdr:row>
      <xdr:rowOff>217715</xdr:rowOff>
    </xdr:from>
    <xdr:to>
      <xdr:col>32</xdr:col>
      <xdr:colOff>1333507</xdr:colOff>
      <xdr:row>175</xdr:row>
      <xdr:rowOff>381003</xdr:rowOff>
    </xdr:to>
    <xdr:cxnSp macro="">
      <xdr:nvCxnSpPr>
        <xdr:cNvPr id="209" name="Straight Arrow Connector 208"/>
        <xdr:cNvCxnSpPr/>
      </xdr:nvCxnSpPr>
      <xdr:spPr>
        <a:xfrm>
          <a:off x="44876361" y="45964929"/>
          <a:ext cx="3" cy="146957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272147</xdr:colOff>
      <xdr:row>171</xdr:row>
      <xdr:rowOff>27215</xdr:rowOff>
    </xdr:from>
    <xdr:to>
      <xdr:col>33</xdr:col>
      <xdr:colOff>272148</xdr:colOff>
      <xdr:row>176</xdr:row>
      <xdr:rowOff>190499</xdr:rowOff>
    </xdr:to>
    <xdr:cxnSp macro="">
      <xdr:nvCxnSpPr>
        <xdr:cNvPr id="210" name="Straight Arrow Connector 209"/>
        <xdr:cNvCxnSpPr/>
      </xdr:nvCxnSpPr>
      <xdr:spPr>
        <a:xfrm flipV="1">
          <a:off x="45257361" y="45339001"/>
          <a:ext cx="1" cy="2340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272147</xdr:colOff>
      <xdr:row>169</xdr:row>
      <xdr:rowOff>27215</xdr:rowOff>
    </xdr:from>
    <xdr:to>
      <xdr:col>33</xdr:col>
      <xdr:colOff>272148</xdr:colOff>
      <xdr:row>170</xdr:row>
      <xdr:rowOff>299356</xdr:rowOff>
    </xdr:to>
    <xdr:cxnSp macro="">
      <xdr:nvCxnSpPr>
        <xdr:cNvPr id="211" name="Straight Arrow Connector 210"/>
        <xdr:cNvCxnSpPr/>
      </xdr:nvCxnSpPr>
      <xdr:spPr>
        <a:xfrm flipH="1" flipV="1">
          <a:off x="45257361" y="44468144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217719</xdr:colOff>
      <xdr:row>171</xdr:row>
      <xdr:rowOff>27214</xdr:rowOff>
    </xdr:from>
    <xdr:to>
      <xdr:col>22</xdr:col>
      <xdr:colOff>217720</xdr:colOff>
      <xdr:row>172</xdr:row>
      <xdr:rowOff>299355</xdr:rowOff>
    </xdr:to>
    <xdr:cxnSp macro="">
      <xdr:nvCxnSpPr>
        <xdr:cNvPr id="212" name="Straight Arrow Connector 211"/>
        <xdr:cNvCxnSpPr/>
      </xdr:nvCxnSpPr>
      <xdr:spPr>
        <a:xfrm flipH="1" flipV="1">
          <a:off x="30099005" y="45339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1170219</xdr:colOff>
      <xdr:row>177</xdr:row>
      <xdr:rowOff>2</xdr:rowOff>
    </xdr:from>
    <xdr:to>
      <xdr:col>23</xdr:col>
      <xdr:colOff>1170220</xdr:colOff>
      <xdr:row>178</xdr:row>
      <xdr:rowOff>272142</xdr:rowOff>
    </xdr:to>
    <xdr:cxnSp macro="">
      <xdr:nvCxnSpPr>
        <xdr:cNvPr id="213" name="Straight Arrow Connector 212"/>
        <xdr:cNvCxnSpPr/>
      </xdr:nvCxnSpPr>
      <xdr:spPr>
        <a:xfrm flipH="1" flipV="1">
          <a:off x="32303362" y="47924359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163290</xdr:colOff>
      <xdr:row>173</xdr:row>
      <xdr:rowOff>1</xdr:rowOff>
    </xdr:from>
    <xdr:to>
      <xdr:col>25</xdr:col>
      <xdr:colOff>163291</xdr:colOff>
      <xdr:row>174</xdr:row>
      <xdr:rowOff>272142</xdr:rowOff>
    </xdr:to>
    <xdr:cxnSp macro="">
      <xdr:nvCxnSpPr>
        <xdr:cNvPr id="214" name="Straight Arrow Connector 213"/>
        <xdr:cNvCxnSpPr/>
      </xdr:nvCxnSpPr>
      <xdr:spPr>
        <a:xfrm flipH="1" flipV="1">
          <a:off x="33800147" y="46182644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163292</xdr:colOff>
      <xdr:row>171</xdr:row>
      <xdr:rowOff>27214</xdr:rowOff>
    </xdr:from>
    <xdr:to>
      <xdr:col>29</xdr:col>
      <xdr:colOff>163293</xdr:colOff>
      <xdr:row>172</xdr:row>
      <xdr:rowOff>299355</xdr:rowOff>
    </xdr:to>
    <xdr:cxnSp macro="">
      <xdr:nvCxnSpPr>
        <xdr:cNvPr id="215" name="Straight Arrow Connector 214"/>
        <xdr:cNvCxnSpPr/>
      </xdr:nvCxnSpPr>
      <xdr:spPr>
        <a:xfrm flipH="1" flipV="1">
          <a:off x="39379078" y="45339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244933</xdr:colOff>
      <xdr:row>168</xdr:row>
      <xdr:rowOff>163286</xdr:rowOff>
    </xdr:from>
    <xdr:to>
      <xdr:col>31</xdr:col>
      <xdr:colOff>244937</xdr:colOff>
      <xdr:row>173</xdr:row>
      <xdr:rowOff>381003</xdr:rowOff>
    </xdr:to>
    <xdr:cxnSp macro="">
      <xdr:nvCxnSpPr>
        <xdr:cNvPr id="216" name="Straight Arrow Connector 215"/>
        <xdr:cNvCxnSpPr/>
      </xdr:nvCxnSpPr>
      <xdr:spPr>
        <a:xfrm>
          <a:off x="42345433" y="44168786"/>
          <a:ext cx="4" cy="2394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299358</xdr:colOff>
      <xdr:row>9</xdr:row>
      <xdr:rowOff>163286</xdr:rowOff>
    </xdr:from>
    <xdr:to>
      <xdr:col>29</xdr:col>
      <xdr:colOff>299360</xdr:colOff>
      <xdr:row>60</xdr:row>
      <xdr:rowOff>0</xdr:rowOff>
    </xdr:to>
    <xdr:cxnSp macro="">
      <xdr:nvCxnSpPr>
        <xdr:cNvPr id="217" name="Straight Arrow Connector 216"/>
        <xdr:cNvCxnSpPr/>
      </xdr:nvCxnSpPr>
      <xdr:spPr>
        <a:xfrm>
          <a:off x="39515144" y="4109357"/>
          <a:ext cx="2" cy="16383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1306286</xdr:colOff>
      <xdr:row>28</xdr:row>
      <xdr:rowOff>27216</xdr:rowOff>
    </xdr:from>
    <xdr:to>
      <xdr:col>29</xdr:col>
      <xdr:colOff>1306293</xdr:colOff>
      <xdr:row>60</xdr:row>
      <xdr:rowOff>217714</xdr:rowOff>
    </xdr:to>
    <xdr:cxnSp macro="">
      <xdr:nvCxnSpPr>
        <xdr:cNvPr id="218" name="Straight Arrow Connector 217"/>
        <xdr:cNvCxnSpPr/>
      </xdr:nvCxnSpPr>
      <xdr:spPr>
        <a:xfrm flipV="1">
          <a:off x="40522072" y="12246430"/>
          <a:ext cx="7" cy="846364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136072</xdr:colOff>
      <xdr:row>10</xdr:row>
      <xdr:rowOff>27215</xdr:rowOff>
    </xdr:from>
    <xdr:to>
      <xdr:col>29</xdr:col>
      <xdr:colOff>136073</xdr:colOff>
      <xdr:row>11</xdr:row>
      <xdr:rowOff>299355</xdr:rowOff>
    </xdr:to>
    <xdr:cxnSp macro="">
      <xdr:nvCxnSpPr>
        <xdr:cNvPr id="110" name="Straight Arrow Connector 109"/>
        <xdr:cNvCxnSpPr/>
      </xdr:nvCxnSpPr>
      <xdr:spPr>
        <a:xfrm flipH="1" flipV="1">
          <a:off x="39351858" y="4408715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1306288</xdr:colOff>
      <xdr:row>16</xdr:row>
      <xdr:rowOff>54430</xdr:rowOff>
    </xdr:from>
    <xdr:to>
      <xdr:col>29</xdr:col>
      <xdr:colOff>1306295</xdr:colOff>
      <xdr:row>27</xdr:row>
      <xdr:rowOff>272143</xdr:rowOff>
    </xdr:to>
    <xdr:cxnSp macro="">
      <xdr:nvCxnSpPr>
        <xdr:cNvPr id="115" name="Straight Arrow Connector 114"/>
        <xdr:cNvCxnSpPr/>
      </xdr:nvCxnSpPr>
      <xdr:spPr>
        <a:xfrm flipV="1">
          <a:off x="40522074" y="7048501"/>
          <a:ext cx="7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353786</xdr:colOff>
      <xdr:row>170</xdr:row>
      <xdr:rowOff>217715</xdr:rowOff>
    </xdr:from>
    <xdr:to>
      <xdr:col>29</xdr:col>
      <xdr:colOff>353790</xdr:colOff>
      <xdr:row>187</xdr:row>
      <xdr:rowOff>408218</xdr:rowOff>
    </xdr:to>
    <xdr:cxnSp macro="">
      <xdr:nvCxnSpPr>
        <xdr:cNvPr id="118" name="Straight Arrow Connector 117"/>
        <xdr:cNvCxnSpPr/>
      </xdr:nvCxnSpPr>
      <xdr:spPr>
        <a:xfrm>
          <a:off x="39569572" y="45094072"/>
          <a:ext cx="4" cy="759278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1306286</xdr:colOff>
      <xdr:row>177</xdr:row>
      <xdr:rowOff>27214</xdr:rowOff>
    </xdr:from>
    <xdr:to>
      <xdr:col>29</xdr:col>
      <xdr:colOff>1306293</xdr:colOff>
      <xdr:row>188</xdr:row>
      <xdr:rowOff>244928</xdr:rowOff>
    </xdr:to>
    <xdr:cxnSp macro="">
      <xdr:nvCxnSpPr>
        <xdr:cNvPr id="119" name="Straight Arrow Connector 118"/>
        <xdr:cNvCxnSpPr/>
      </xdr:nvCxnSpPr>
      <xdr:spPr>
        <a:xfrm flipV="1">
          <a:off x="40522072" y="47951571"/>
          <a:ext cx="7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1333500</xdr:colOff>
      <xdr:row>7</xdr:row>
      <xdr:rowOff>217715</xdr:rowOff>
    </xdr:from>
    <xdr:to>
      <xdr:col>33</xdr:col>
      <xdr:colOff>1333504</xdr:colOff>
      <xdr:row>63</xdr:row>
      <xdr:rowOff>353789</xdr:rowOff>
    </xdr:to>
    <xdr:cxnSp macro="">
      <xdr:nvCxnSpPr>
        <xdr:cNvPr id="125" name="Straight Arrow Connector 124"/>
        <xdr:cNvCxnSpPr/>
      </xdr:nvCxnSpPr>
      <xdr:spPr>
        <a:xfrm>
          <a:off x="46318714" y="3292929"/>
          <a:ext cx="4" cy="1885950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64</xdr:row>
      <xdr:rowOff>299354</xdr:rowOff>
    </xdr:from>
    <xdr:to>
      <xdr:col>33</xdr:col>
      <xdr:colOff>1333503</xdr:colOff>
      <xdr:row>65</xdr:row>
      <xdr:rowOff>353780</xdr:rowOff>
    </xdr:to>
    <xdr:cxnSp macro="">
      <xdr:nvCxnSpPr>
        <xdr:cNvPr id="126" name="Straight Arrow Connector 125"/>
        <xdr:cNvCxnSpPr/>
      </xdr:nvCxnSpPr>
      <xdr:spPr>
        <a:xfrm>
          <a:off x="46318715" y="22533425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1333500</xdr:colOff>
      <xdr:row>168</xdr:row>
      <xdr:rowOff>244929</xdr:rowOff>
    </xdr:from>
    <xdr:to>
      <xdr:col>33</xdr:col>
      <xdr:colOff>1333504</xdr:colOff>
      <xdr:row>223</xdr:row>
      <xdr:rowOff>381003</xdr:rowOff>
    </xdr:to>
    <xdr:cxnSp macro="">
      <xdr:nvCxnSpPr>
        <xdr:cNvPr id="127" name="Straight Arrow Connector 126"/>
        <xdr:cNvCxnSpPr/>
      </xdr:nvCxnSpPr>
      <xdr:spPr>
        <a:xfrm>
          <a:off x="46318714" y="45992143"/>
          <a:ext cx="4" cy="1885950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224</xdr:row>
      <xdr:rowOff>326568</xdr:rowOff>
    </xdr:from>
    <xdr:to>
      <xdr:col>33</xdr:col>
      <xdr:colOff>1333503</xdr:colOff>
      <xdr:row>225</xdr:row>
      <xdr:rowOff>380994</xdr:rowOff>
    </xdr:to>
    <xdr:cxnSp macro="">
      <xdr:nvCxnSpPr>
        <xdr:cNvPr id="128" name="Straight Arrow Connector 127"/>
        <xdr:cNvCxnSpPr/>
      </xdr:nvCxnSpPr>
      <xdr:spPr>
        <a:xfrm>
          <a:off x="46318715" y="6523263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163285</xdr:colOff>
      <xdr:row>174</xdr:row>
      <xdr:rowOff>353785</xdr:rowOff>
    </xdr:from>
    <xdr:to>
      <xdr:col>21</xdr:col>
      <xdr:colOff>163287</xdr:colOff>
      <xdr:row>175</xdr:row>
      <xdr:rowOff>408212</xdr:rowOff>
    </xdr:to>
    <xdr:cxnSp macro="">
      <xdr:nvCxnSpPr>
        <xdr:cNvPr id="83" name="Straight Arrow Connector 82"/>
        <xdr:cNvCxnSpPr/>
      </xdr:nvCxnSpPr>
      <xdr:spPr>
        <a:xfrm>
          <a:off x="28792714" y="4871357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217713</xdr:colOff>
      <xdr:row>94</xdr:row>
      <xdr:rowOff>217714</xdr:rowOff>
    </xdr:from>
    <xdr:to>
      <xdr:col>6</xdr:col>
      <xdr:colOff>217716</xdr:colOff>
      <xdr:row>99</xdr:row>
      <xdr:rowOff>381002</xdr:rowOff>
    </xdr:to>
    <xdr:cxnSp macro="">
      <xdr:nvCxnSpPr>
        <xdr:cNvPr id="39" name="Straight Arrow Connector 38"/>
        <xdr:cNvCxnSpPr/>
      </xdr:nvCxnSpPr>
      <xdr:spPr>
        <a:xfrm>
          <a:off x="9933213" y="25064357"/>
          <a:ext cx="3" cy="234043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1143001</xdr:colOff>
      <xdr:row>99</xdr:row>
      <xdr:rowOff>27213</xdr:rowOff>
    </xdr:from>
    <xdr:to>
      <xdr:col>6</xdr:col>
      <xdr:colOff>1143002</xdr:colOff>
      <xdr:row>100</xdr:row>
      <xdr:rowOff>299354</xdr:rowOff>
    </xdr:to>
    <xdr:cxnSp macro="">
      <xdr:nvCxnSpPr>
        <xdr:cNvPr id="41" name="Straight Arrow Connector 40"/>
        <xdr:cNvCxnSpPr/>
      </xdr:nvCxnSpPr>
      <xdr:spPr>
        <a:xfrm flipH="1" flipV="1">
          <a:off x="10858501" y="27050999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217713</xdr:colOff>
      <xdr:row>57</xdr:row>
      <xdr:rowOff>54430</xdr:rowOff>
    </xdr:from>
    <xdr:to>
      <xdr:col>7</xdr:col>
      <xdr:colOff>217719</xdr:colOff>
      <xdr:row>98</xdr:row>
      <xdr:rowOff>136072</xdr:rowOff>
    </xdr:to>
    <xdr:cxnSp macro="">
      <xdr:nvCxnSpPr>
        <xdr:cNvPr id="42" name="Straight Arrow Connector 41"/>
        <xdr:cNvCxnSpPr/>
      </xdr:nvCxnSpPr>
      <xdr:spPr>
        <a:xfrm flipV="1">
          <a:off x="11185070" y="19240501"/>
          <a:ext cx="6" cy="7483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244927</xdr:colOff>
      <xdr:row>56</xdr:row>
      <xdr:rowOff>353782</xdr:rowOff>
    </xdr:from>
    <xdr:to>
      <xdr:col>8</xdr:col>
      <xdr:colOff>244929</xdr:colOff>
      <xdr:row>57</xdr:row>
      <xdr:rowOff>408209</xdr:rowOff>
    </xdr:to>
    <xdr:cxnSp macro="">
      <xdr:nvCxnSpPr>
        <xdr:cNvPr id="44" name="Straight Arrow Connector 43"/>
        <xdr:cNvCxnSpPr/>
      </xdr:nvCxnSpPr>
      <xdr:spPr>
        <a:xfrm>
          <a:off x="12464141" y="19104425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1143000</xdr:colOff>
      <xdr:row>28</xdr:row>
      <xdr:rowOff>54429</xdr:rowOff>
    </xdr:from>
    <xdr:to>
      <xdr:col>18</xdr:col>
      <xdr:colOff>1143002</xdr:colOff>
      <xdr:row>70</xdr:row>
      <xdr:rowOff>244928</xdr:rowOff>
    </xdr:to>
    <xdr:cxnSp macro="">
      <xdr:nvCxnSpPr>
        <xdr:cNvPr id="85" name="Straight Arrow Connector 84"/>
        <xdr:cNvCxnSpPr/>
      </xdr:nvCxnSpPr>
      <xdr:spPr>
        <a:xfrm flipV="1">
          <a:off x="25880786" y="12273643"/>
          <a:ext cx="2" cy="12817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1142994</xdr:colOff>
      <xdr:row>16</xdr:row>
      <xdr:rowOff>81645</xdr:rowOff>
    </xdr:from>
    <xdr:to>
      <xdr:col>18</xdr:col>
      <xdr:colOff>1143000</xdr:colOff>
      <xdr:row>27</xdr:row>
      <xdr:rowOff>244928</xdr:rowOff>
    </xdr:to>
    <xdr:cxnSp macro="">
      <xdr:nvCxnSpPr>
        <xdr:cNvPr id="87" name="Straight Arrow Connector 86"/>
        <xdr:cNvCxnSpPr/>
      </xdr:nvCxnSpPr>
      <xdr:spPr>
        <a:xfrm flipV="1">
          <a:off x="25880780" y="7075716"/>
          <a:ext cx="6" cy="49529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217714</xdr:colOff>
      <xdr:row>234</xdr:row>
      <xdr:rowOff>217714</xdr:rowOff>
    </xdr:from>
    <xdr:to>
      <xdr:col>6</xdr:col>
      <xdr:colOff>217717</xdr:colOff>
      <xdr:row>239</xdr:row>
      <xdr:rowOff>381002</xdr:rowOff>
    </xdr:to>
    <xdr:cxnSp macro="">
      <xdr:nvCxnSpPr>
        <xdr:cNvPr id="132" name="Straight Arrow Connector 131"/>
        <xdr:cNvCxnSpPr/>
      </xdr:nvCxnSpPr>
      <xdr:spPr>
        <a:xfrm>
          <a:off x="9933214" y="65123785"/>
          <a:ext cx="3" cy="234043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1143002</xdr:colOff>
      <xdr:row>239</xdr:row>
      <xdr:rowOff>27213</xdr:rowOff>
    </xdr:from>
    <xdr:to>
      <xdr:col>6</xdr:col>
      <xdr:colOff>1143003</xdr:colOff>
      <xdr:row>240</xdr:row>
      <xdr:rowOff>299353</xdr:rowOff>
    </xdr:to>
    <xdr:cxnSp macro="">
      <xdr:nvCxnSpPr>
        <xdr:cNvPr id="133" name="Straight Arrow Connector 132"/>
        <xdr:cNvCxnSpPr/>
      </xdr:nvCxnSpPr>
      <xdr:spPr>
        <a:xfrm flipH="1" flipV="1">
          <a:off x="10858502" y="6711042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244925</xdr:colOff>
      <xdr:row>217</xdr:row>
      <xdr:rowOff>54429</xdr:rowOff>
    </xdr:from>
    <xdr:to>
      <xdr:col>8</xdr:col>
      <xdr:colOff>244931</xdr:colOff>
      <xdr:row>238</xdr:row>
      <xdr:rowOff>136071</xdr:rowOff>
    </xdr:to>
    <xdr:cxnSp macro="">
      <xdr:nvCxnSpPr>
        <xdr:cNvPr id="134" name="Straight Arrow Connector 133"/>
        <xdr:cNvCxnSpPr/>
      </xdr:nvCxnSpPr>
      <xdr:spPr>
        <a:xfrm flipV="1">
          <a:off x="12464139" y="61041643"/>
          <a:ext cx="6" cy="9225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1142999</xdr:colOff>
      <xdr:row>216</xdr:row>
      <xdr:rowOff>353782</xdr:rowOff>
    </xdr:from>
    <xdr:to>
      <xdr:col>8</xdr:col>
      <xdr:colOff>1143001</xdr:colOff>
      <xdr:row>217</xdr:row>
      <xdr:rowOff>408208</xdr:rowOff>
    </xdr:to>
    <xdr:cxnSp macro="">
      <xdr:nvCxnSpPr>
        <xdr:cNvPr id="135" name="Straight Arrow Connector 134"/>
        <xdr:cNvCxnSpPr/>
      </xdr:nvCxnSpPr>
      <xdr:spPr>
        <a:xfrm>
          <a:off x="13362213" y="60905568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136063</xdr:colOff>
      <xdr:row>177</xdr:row>
      <xdr:rowOff>81643</xdr:rowOff>
    </xdr:from>
    <xdr:to>
      <xdr:col>19</xdr:col>
      <xdr:colOff>136069</xdr:colOff>
      <xdr:row>188</xdr:row>
      <xdr:rowOff>244928</xdr:rowOff>
    </xdr:to>
    <xdr:cxnSp macro="">
      <xdr:nvCxnSpPr>
        <xdr:cNvPr id="163" name="Straight Arrow Connector 162"/>
        <xdr:cNvCxnSpPr/>
      </xdr:nvCxnSpPr>
      <xdr:spPr>
        <a:xfrm flipV="1">
          <a:off x="26125706" y="48876857"/>
          <a:ext cx="6" cy="4953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217712</xdr:colOff>
      <xdr:row>58</xdr:row>
      <xdr:rowOff>353787</xdr:rowOff>
    </xdr:from>
    <xdr:to>
      <xdr:col>8</xdr:col>
      <xdr:colOff>217714</xdr:colOff>
      <xdr:row>59</xdr:row>
      <xdr:rowOff>408213</xdr:rowOff>
    </xdr:to>
    <xdr:cxnSp macro="">
      <xdr:nvCxnSpPr>
        <xdr:cNvPr id="191" name="Straight Arrow Connector 190"/>
        <xdr:cNvCxnSpPr/>
      </xdr:nvCxnSpPr>
      <xdr:spPr>
        <a:xfrm>
          <a:off x="12590687" y="20089587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217715</xdr:colOff>
      <xdr:row>60</xdr:row>
      <xdr:rowOff>326573</xdr:rowOff>
    </xdr:from>
    <xdr:to>
      <xdr:col>8</xdr:col>
      <xdr:colOff>217717</xdr:colOff>
      <xdr:row>61</xdr:row>
      <xdr:rowOff>380999</xdr:rowOff>
    </xdr:to>
    <xdr:cxnSp macro="">
      <xdr:nvCxnSpPr>
        <xdr:cNvPr id="192" name="Straight Arrow Connector 191"/>
        <xdr:cNvCxnSpPr/>
      </xdr:nvCxnSpPr>
      <xdr:spPr>
        <a:xfrm>
          <a:off x="12590690" y="20938673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272142</xdr:colOff>
      <xdr:row>218</xdr:row>
      <xdr:rowOff>353786</xdr:rowOff>
    </xdr:from>
    <xdr:to>
      <xdr:col>9</xdr:col>
      <xdr:colOff>272144</xdr:colOff>
      <xdr:row>219</xdr:row>
      <xdr:rowOff>408213</xdr:rowOff>
    </xdr:to>
    <xdr:cxnSp macro="">
      <xdr:nvCxnSpPr>
        <xdr:cNvPr id="193" name="Straight Arrow Connector 192"/>
        <xdr:cNvCxnSpPr/>
      </xdr:nvCxnSpPr>
      <xdr:spPr>
        <a:xfrm>
          <a:off x="13743213" y="6177642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272145</xdr:colOff>
      <xdr:row>220</xdr:row>
      <xdr:rowOff>326572</xdr:rowOff>
    </xdr:from>
    <xdr:to>
      <xdr:col>9</xdr:col>
      <xdr:colOff>272147</xdr:colOff>
      <xdr:row>221</xdr:row>
      <xdr:rowOff>380999</xdr:rowOff>
    </xdr:to>
    <xdr:cxnSp macro="">
      <xdr:nvCxnSpPr>
        <xdr:cNvPr id="194" name="Straight Arrow Connector 193"/>
        <xdr:cNvCxnSpPr/>
      </xdr:nvCxnSpPr>
      <xdr:spPr>
        <a:xfrm>
          <a:off x="13743216" y="62620072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244926</xdr:colOff>
      <xdr:row>222</xdr:row>
      <xdr:rowOff>353786</xdr:rowOff>
    </xdr:from>
    <xdr:to>
      <xdr:col>9</xdr:col>
      <xdr:colOff>244928</xdr:colOff>
      <xdr:row>223</xdr:row>
      <xdr:rowOff>408213</xdr:rowOff>
    </xdr:to>
    <xdr:cxnSp macro="">
      <xdr:nvCxnSpPr>
        <xdr:cNvPr id="195" name="Straight Arrow Connector 194"/>
        <xdr:cNvCxnSpPr/>
      </xdr:nvCxnSpPr>
      <xdr:spPr>
        <a:xfrm>
          <a:off x="13715997" y="63518143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244930</xdr:colOff>
      <xdr:row>197</xdr:row>
      <xdr:rowOff>54429</xdr:rowOff>
    </xdr:from>
    <xdr:to>
      <xdr:col>11</xdr:col>
      <xdr:colOff>244936</xdr:colOff>
      <xdr:row>228</xdr:row>
      <xdr:rowOff>136071</xdr:rowOff>
    </xdr:to>
    <xdr:cxnSp macro="">
      <xdr:nvCxnSpPr>
        <xdr:cNvPr id="197" name="Straight Arrow Connector 196"/>
        <xdr:cNvCxnSpPr/>
      </xdr:nvCxnSpPr>
      <xdr:spPr>
        <a:xfrm flipV="1">
          <a:off x="16361230" y="59661879"/>
          <a:ext cx="6" cy="75301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381001</xdr:colOff>
      <xdr:row>196</xdr:row>
      <xdr:rowOff>190499</xdr:rowOff>
    </xdr:from>
    <xdr:to>
      <xdr:col>11</xdr:col>
      <xdr:colOff>381004</xdr:colOff>
      <xdr:row>205</xdr:row>
      <xdr:rowOff>408217</xdr:rowOff>
    </xdr:to>
    <xdr:cxnSp macro="">
      <xdr:nvCxnSpPr>
        <xdr:cNvPr id="198" name="Straight Arrow Connector 197"/>
        <xdr:cNvCxnSpPr/>
      </xdr:nvCxnSpPr>
      <xdr:spPr>
        <a:xfrm>
          <a:off x="16497301" y="59359799"/>
          <a:ext cx="3" cy="153216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381002</xdr:colOff>
      <xdr:row>206</xdr:row>
      <xdr:rowOff>381000</xdr:rowOff>
    </xdr:from>
    <xdr:to>
      <xdr:col>11</xdr:col>
      <xdr:colOff>381004</xdr:colOff>
      <xdr:row>207</xdr:row>
      <xdr:rowOff>408214</xdr:rowOff>
    </xdr:to>
    <xdr:cxnSp macro="">
      <xdr:nvCxnSpPr>
        <xdr:cNvPr id="199" name="Straight Arrow Connector 198"/>
        <xdr:cNvCxnSpPr/>
      </xdr:nvCxnSpPr>
      <xdr:spPr>
        <a:xfrm>
          <a:off x="16497302" y="61302900"/>
          <a:ext cx="2" cy="465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381002</xdr:colOff>
      <xdr:row>208</xdr:row>
      <xdr:rowOff>190500</xdr:rowOff>
    </xdr:from>
    <xdr:to>
      <xdr:col>11</xdr:col>
      <xdr:colOff>381003</xdr:colOff>
      <xdr:row>231</xdr:row>
      <xdr:rowOff>381000</xdr:rowOff>
    </xdr:to>
    <xdr:cxnSp macro="">
      <xdr:nvCxnSpPr>
        <xdr:cNvPr id="200" name="Straight Arrow Connector 199"/>
        <xdr:cNvCxnSpPr/>
      </xdr:nvCxnSpPr>
      <xdr:spPr>
        <a:xfrm flipH="1">
          <a:off x="16355788" y="59871429"/>
          <a:ext cx="1" cy="7592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517075</xdr:colOff>
      <xdr:row>177</xdr:row>
      <xdr:rowOff>54429</xdr:rowOff>
    </xdr:from>
    <xdr:to>
      <xdr:col>11</xdr:col>
      <xdr:colOff>517081</xdr:colOff>
      <xdr:row>232</xdr:row>
      <xdr:rowOff>244928</xdr:rowOff>
    </xdr:to>
    <xdr:cxnSp macro="">
      <xdr:nvCxnSpPr>
        <xdr:cNvPr id="201" name="Straight Arrow Connector 200"/>
        <xdr:cNvCxnSpPr/>
      </xdr:nvCxnSpPr>
      <xdr:spPr>
        <a:xfrm flipV="1">
          <a:off x="16633375" y="50898879"/>
          <a:ext cx="6" cy="172783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1143002</xdr:colOff>
      <xdr:row>176</xdr:row>
      <xdr:rowOff>217714</xdr:rowOff>
    </xdr:from>
    <xdr:to>
      <xdr:col>11</xdr:col>
      <xdr:colOff>1143005</xdr:colOff>
      <xdr:row>187</xdr:row>
      <xdr:rowOff>408214</xdr:rowOff>
    </xdr:to>
    <xdr:cxnSp macro="">
      <xdr:nvCxnSpPr>
        <xdr:cNvPr id="202" name="Straight Arrow Connector 201"/>
        <xdr:cNvCxnSpPr/>
      </xdr:nvCxnSpPr>
      <xdr:spPr>
        <a:xfrm>
          <a:off x="17259302" y="50624014"/>
          <a:ext cx="3" cy="50101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244930</xdr:colOff>
      <xdr:row>181</xdr:row>
      <xdr:rowOff>54429</xdr:rowOff>
    </xdr:from>
    <xdr:to>
      <xdr:col>12</xdr:col>
      <xdr:colOff>244931</xdr:colOff>
      <xdr:row>188</xdr:row>
      <xdr:rowOff>190499</xdr:rowOff>
    </xdr:to>
    <xdr:cxnSp macro="">
      <xdr:nvCxnSpPr>
        <xdr:cNvPr id="203" name="Straight Arrow Connector 202"/>
        <xdr:cNvCxnSpPr/>
      </xdr:nvCxnSpPr>
      <xdr:spPr>
        <a:xfrm flipV="1">
          <a:off x="17609005" y="52651479"/>
          <a:ext cx="1" cy="32031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1143002</xdr:colOff>
      <xdr:row>180</xdr:row>
      <xdr:rowOff>353785</xdr:rowOff>
    </xdr:from>
    <xdr:to>
      <xdr:col>12</xdr:col>
      <xdr:colOff>1143004</xdr:colOff>
      <xdr:row>181</xdr:row>
      <xdr:rowOff>408212</xdr:rowOff>
    </xdr:to>
    <xdr:cxnSp macro="">
      <xdr:nvCxnSpPr>
        <xdr:cNvPr id="204" name="Straight Arrow Connector 203"/>
        <xdr:cNvCxnSpPr/>
      </xdr:nvCxnSpPr>
      <xdr:spPr>
        <a:xfrm>
          <a:off x="18507077" y="52512685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1143005</xdr:colOff>
      <xdr:row>182</xdr:row>
      <xdr:rowOff>326571</xdr:rowOff>
    </xdr:from>
    <xdr:to>
      <xdr:col>12</xdr:col>
      <xdr:colOff>1143007</xdr:colOff>
      <xdr:row>183</xdr:row>
      <xdr:rowOff>380998</xdr:rowOff>
    </xdr:to>
    <xdr:cxnSp macro="">
      <xdr:nvCxnSpPr>
        <xdr:cNvPr id="205" name="Straight Arrow Connector 204"/>
        <xdr:cNvCxnSpPr/>
      </xdr:nvCxnSpPr>
      <xdr:spPr>
        <a:xfrm>
          <a:off x="18507080" y="53361771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272145</xdr:colOff>
      <xdr:row>184</xdr:row>
      <xdr:rowOff>217714</xdr:rowOff>
    </xdr:from>
    <xdr:to>
      <xdr:col>13</xdr:col>
      <xdr:colOff>299355</xdr:colOff>
      <xdr:row>265</xdr:row>
      <xdr:rowOff>408214</xdr:rowOff>
    </xdr:to>
    <xdr:cxnSp macro="">
      <xdr:nvCxnSpPr>
        <xdr:cNvPr id="206" name="Straight Arrow Connector 205"/>
        <xdr:cNvCxnSpPr/>
      </xdr:nvCxnSpPr>
      <xdr:spPr>
        <a:xfrm flipH="1">
          <a:off x="18750645" y="52060928"/>
          <a:ext cx="27210" cy="241390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272145</xdr:colOff>
      <xdr:row>268</xdr:row>
      <xdr:rowOff>353785</xdr:rowOff>
    </xdr:from>
    <xdr:to>
      <xdr:col>13</xdr:col>
      <xdr:colOff>272147</xdr:colOff>
      <xdr:row>269</xdr:row>
      <xdr:rowOff>408212</xdr:rowOff>
    </xdr:to>
    <xdr:cxnSp macro="">
      <xdr:nvCxnSpPr>
        <xdr:cNvPr id="207" name="Straight Arrow Connector 206"/>
        <xdr:cNvCxnSpPr/>
      </xdr:nvCxnSpPr>
      <xdr:spPr>
        <a:xfrm>
          <a:off x="18883995" y="80554285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272145</xdr:colOff>
      <xdr:row>270</xdr:row>
      <xdr:rowOff>326571</xdr:rowOff>
    </xdr:from>
    <xdr:to>
      <xdr:col>13</xdr:col>
      <xdr:colOff>272147</xdr:colOff>
      <xdr:row>271</xdr:row>
      <xdr:rowOff>380998</xdr:rowOff>
    </xdr:to>
    <xdr:cxnSp macro="">
      <xdr:nvCxnSpPr>
        <xdr:cNvPr id="208" name="Straight Arrow Connector 207"/>
        <xdr:cNvCxnSpPr/>
      </xdr:nvCxnSpPr>
      <xdr:spPr>
        <a:xfrm>
          <a:off x="18883995" y="81403371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136068</xdr:colOff>
      <xdr:row>272</xdr:row>
      <xdr:rowOff>244928</xdr:rowOff>
    </xdr:from>
    <xdr:to>
      <xdr:col>14</xdr:col>
      <xdr:colOff>136071</xdr:colOff>
      <xdr:row>279</xdr:row>
      <xdr:rowOff>408216</xdr:rowOff>
    </xdr:to>
    <xdr:cxnSp macro="">
      <xdr:nvCxnSpPr>
        <xdr:cNvPr id="209" name="Straight Arrow Connector 208"/>
        <xdr:cNvCxnSpPr/>
      </xdr:nvCxnSpPr>
      <xdr:spPr>
        <a:xfrm>
          <a:off x="19866425" y="78213857"/>
          <a:ext cx="3" cy="32112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280</xdr:row>
      <xdr:rowOff>353786</xdr:rowOff>
    </xdr:from>
    <xdr:to>
      <xdr:col>14</xdr:col>
      <xdr:colOff>136072</xdr:colOff>
      <xdr:row>281</xdr:row>
      <xdr:rowOff>408213</xdr:rowOff>
    </xdr:to>
    <xdr:cxnSp macro="">
      <xdr:nvCxnSpPr>
        <xdr:cNvPr id="210" name="Straight Arrow Connector 209"/>
        <xdr:cNvCxnSpPr/>
      </xdr:nvCxnSpPr>
      <xdr:spPr>
        <a:xfrm>
          <a:off x="19866427" y="81806143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136073</xdr:colOff>
      <xdr:row>282</xdr:row>
      <xdr:rowOff>326572</xdr:rowOff>
    </xdr:from>
    <xdr:to>
      <xdr:col>14</xdr:col>
      <xdr:colOff>136075</xdr:colOff>
      <xdr:row>283</xdr:row>
      <xdr:rowOff>380999</xdr:rowOff>
    </xdr:to>
    <xdr:cxnSp macro="">
      <xdr:nvCxnSpPr>
        <xdr:cNvPr id="211" name="Straight Arrow Connector 210"/>
        <xdr:cNvCxnSpPr/>
      </xdr:nvCxnSpPr>
      <xdr:spPr>
        <a:xfrm>
          <a:off x="19866430" y="82649786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136074</xdr:colOff>
      <xdr:row>284</xdr:row>
      <xdr:rowOff>326571</xdr:rowOff>
    </xdr:from>
    <xdr:to>
      <xdr:col>14</xdr:col>
      <xdr:colOff>136076</xdr:colOff>
      <xdr:row>285</xdr:row>
      <xdr:rowOff>380998</xdr:rowOff>
    </xdr:to>
    <xdr:cxnSp macro="">
      <xdr:nvCxnSpPr>
        <xdr:cNvPr id="212" name="Straight Arrow Connector 211"/>
        <xdr:cNvCxnSpPr/>
      </xdr:nvCxnSpPr>
      <xdr:spPr>
        <a:xfrm>
          <a:off x="19995699" y="87537471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272147</xdr:colOff>
      <xdr:row>275</xdr:row>
      <xdr:rowOff>54427</xdr:rowOff>
    </xdr:from>
    <xdr:to>
      <xdr:col>14</xdr:col>
      <xdr:colOff>272153</xdr:colOff>
      <xdr:row>286</xdr:row>
      <xdr:rowOff>190499</xdr:rowOff>
    </xdr:to>
    <xdr:cxnSp macro="">
      <xdr:nvCxnSpPr>
        <xdr:cNvPr id="213" name="Straight Arrow Connector 212"/>
        <xdr:cNvCxnSpPr/>
      </xdr:nvCxnSpPr>
      <xdr:spPr>
        <a:xfrm flipV="1">
          <a:off x="20131772" y="83321977"/>
          <a:ext cx="6" cy="495572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435434</xdr:colOff>
      <xdr:row>274</xdr:row>
      <xdr:rowOff>353786</xdr:rowOff>
    </xdr:from>
    <xdr:to>
      <xdr:col>14</xdr:col>
      <xdr:colOff>435436</xdr:colOff>
      <xdr:row>275</xdr:row>
      <xdr:rowOff>408212</xdr:rowOff>
    </xdr:to>
    <xdr:cxnSp macro="">
      <xdr:nvCxnSpPr>
        <xdr:cNvPr id="214" name="Straight Arrow Connector 213"/>
        <xdr:cNvCxnSpPr/>
      </xdr:nvCxnSpPr>
      <xdr:spPr>
        <a:xfrm>
          <a:off x="20295059" y="8318318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408216</xdr:colOff>
      <xdr:row>276</xdr:row>
      <xdr:rowOff>217715</xdr:rowOff>
    </xdr:from>
    <xdr:to>
      <xdr:col>14</xdr:col>
      <xdr:colOff>408218</xdr:colOff>
      <xdr:row>287</xdr:row>
      <xdr:rowOff>381001</xdr:rowOff>
    </xdr:to>
    <xdr:cxnSp macro="">
      <xdr:nvCxnSpPr>
        <xdr:cNvPr id="215" name="Straight Arrow Connector 214"/>
        <xdr:cNvCxnSpPr/>
      </xdr:nvCxnSpPr>
      <xdr:spPr>
        <a:xfrm>
          <a:off x="20267841" y="83923415"/>
          <a:ext cx="2" cy="49829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1143004</xdr:colOff>
      <xdr:row>279</xdr:row>
      <xdr:rowOff>54428</xdr:rowOff>
    </xdr:from>
    <xdr:to>
      <xdr:col>14</xdr:col>
      <xdr:colOff>1143009</xdr:colOff>
      <xdr:row>288</xdr:row>
      <xdr:rowOff>217714</xdr:rowOff>
    </xdr:to>
    <xdr:cxnSp macro="">
      <xdr:nvCxnSpPr>
        <xdr:cNvPr id="216" name="Straight Arrow Connector 215"/>
        <xdr:cNvCxnSpPr/>
      </xdr:nvCxnSpPr>
      <xdr:spPr>
        <a:xfrm flipV="1">
          <a:off x="21002629" y="85074578"/>
          <a:ext cx="5" cy="41066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136073</xdr:colOff>
      <xdr:row>62</xdr:row>
      <xdr:rowOff>299358</xdr:rowOff>
    </xdr:from>
    <xdr:to>
      <xdr:col>11</xdr:col>
      <xdr:colOff>136075</xdr:colOff>
      <xdr:row>63</xdr:row>
      <xdr:rowOff>353785</xdr:rowOff>
    </xdr:to>
    <xdr:cxnSp macro="">
      <xdr:nvCxnSpPr>
        <xdr:cNvPr id="217" name="Straight Arrow Connector 216"/>
        <xdr:cNvCxnSpPr/>
      </xdr:nvCxnSpPr>
      <xdr:spPr>
        <a:xfrm>
          <a:off x="16110859" y="21662572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244932</xdr:colOff>
      <xdr:row>36</xdr:row>
      <xdr:rowOff>27215</xdr:rowOff>
    </xdr:from>
    <xdr:to>
      <xdr:col>11</xdr:col>
      <xdr:colOff>244938</xdr:colOff>
      <xdr:row>68</xdr:row>
      <xdr:rowOff>108857</xdr:rowOff>
    </xdr:to>
    <xdr:cxnSp macro="">
      <xdr:nvCxnSpPr>
        <xdr:cNvPr id="219" name="Straight Arrow Connector 218"/>
        <xdr:cNvCxnSpPr/>
      </xdr:nvCxnSpPr>
      <xdr:spPr>
        <a:xfrm flipV="1">
          <a:off x="16361232" y="15819665"/>
          <a:ext cx="6" cy="75301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381003</xdr:colOff>
      <xdr:row>35</xdr:row>
      <xdr:rowOff>136071</xdr:rowOff>
    </xdr:from>
    <xdr:to>
      <xdr:col>11</xdr:col>
      <xdr:colOff>381006</xdr:colOff>
      <xdr:row>44</xdr:row>
      <xdr:rowOff>353789</xdr:rowOff>
    </xdr:to>
    <xdr:cxnSp macro="">
      <xdr:nvCxnSpPr>
        <xdr:cNvPr id="220" name="Straight Arrow Connector 219"/>
        <xdr:cNvCxnSpPr/>
      </xdr:nvCxnSpPr>
      <xdr:spPr>
        <a:xfrm>
          <a:off x="16497303" y="15490371"/>
          <a:ext cx="3" cy="153216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381004</xdr:colOff>
      <xdr:row>45</xdr:row>
      <xdr:rowOff>326572</xdr:rowOff>
    </xdr:from>
    <xdr:to>
      <xdr:col>11</xdr:col>
      <xdr:colOff>381006</xdr:colOff>
      <xdr:row>46</xdr:row>
      <xdr:rowOff>353786</xdr:rowOff>
    </xdr:to>
    <xdr:cxnSp macro="">
      <xdr:nvCxnSpPr>
        <xdr:cNvPr id="221" name="Straight Arrow Connector 220"/>
        <xdr:cNvCxnSpPr/>
      </xdr:nvCxnSpPr>
      <xdr:spPr>
        <a:xfrm>
          <a:off x="16497304" y="17433472"/>
          <a:ext cx="2" cy="465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381001</xdr:colOff>
      <xdr:row>48</xdr:row>
      <xdr:rowOff>136072</xdr:rowOff>
    </xdr:from>
    <xdr:to>
      <xdr:col>11</xdr:col>
      <xdr:colOff>381004</xdr:colOff>
      <xdr:row>72</xdr:row>
      <xdr:rowOff>0</xdr:rowOff>
    </xdr:to>
    <xdr:cxnSp macro="">
      <xdr:nvCxnSpPr>
        <xdr:cNvPr id="222" name="Straight Arrow Connector 221"/>
        <xdr:cNvCxnSpPr/>
      </xdr:nvCxnSpPr>
      <xdr:spPr>
        <a:xfrm flipH="1">
          <a:off x="16355787" y="18015858"/>
          <a:ext cx="3" cy="7701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517077</xdr:colOff>
      <xdr:row>16</xdr:row>
      <xdr:rowOff>54430</xdr:rowOff>
    </xdr:from>
    <xdr:to>
      <xdr:col>11</xdr:col>
      <xdr:colOff>517083</xdr:colOff>
      <xdr:row>76</xdr:row>
      <xdr:rowOff>244928</xdr:rowOff>
    </xdr:to>
    <xdr:cxnSp macro="">
      <xdr:nvCxnSpPr>
        <xdr:cNvPr id="223" name="Straight Arrow Connector 222"/>
        <xdr:cNvCxnSpPr/>
      </xdr:nvCxnSpPr>
      <xdr:spPr>
        <a:xfrm flipV="1">
          <a:off x="16633377" y="7083880"/>
          <a:ext cx="6" cy="172783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1143004</xdr:colOff>
      <xdr:row>15</xdr:row>
      <xdr:rowOff>163286</xdr:rowOff>
    </xdr:from>
    <xdr:to>
      <xdr:col>11</xdr:col>
      <xdr:colOff>1143007</xdr:colOff>
      <xdr:row>26</xdr:row>
      <xdr:rowOff>353786</xdr:rowOff>
    </xdr:to>
    <xdr:cxnSp macro="">
      <xdr:nvCxnSpPr>
        <xdr:cNvPr id="224" name="Straight Arrow Connector 223"/>
        <xdr:cNvCxnSpPr/>
      </xdr:nvCxnSpPr>
      <xdr:spPr>
        <a:xfrm>
          <a:off x="17259304" y="6754586"/>
          <a:ext cx="3" cy="50101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244932</xdr:colOff>
      <xdr:row>20</xdr:row>
      <xdr:rowOff>54429</xdr:rowOff>
    </xdr:from>
    <xdr:to>
      <xdr:col>12</xdr:col>
      <xdr:colOff>244933</xdr:colOff>
      <xdr:row>27</xdr:row>
      <xdr:rowOff>190499</xdr:rowOff>
    </xdr:to>
    <xdr:cxnSp macro="">
      <xdr:nvCxnSpPr>
        <xdr:cNvPr id="225" name="Straight Arrow Connector 224"/>
        <xdr:cNvCxnSpPr/>
      </xdr:nvCxnSpPr>
      <xdr:spPr>
        <a:xfrm flipV="1">
          <a:off x="17609007" y="8836479"/>
          <a:ext cx="1" cy="32031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1143004</xdr:colOff>
      <xdr:row>19</xdr:row>
      <xdr:rowOff>299357</xdr:rowOff>
    </xdr:from>
    <xdr:to>
      <xdr:col>12</xdr:col>
      <xdr:colOff>1143006</xdr:colOff>
      <xdr:row>20</xdr:row>
      <xdr:rowOff>353784</xdr:rowOff>
    </xdr:to>
    <xdr:cxnSp macro="">
      <xdr:nvCxnSpPr>
        <xdr:cNvPr id="226" name="Straight Arrow Connector 225"/>
        <xdr:cNvCxnSpPr/>
      </xdr:nvCxnSpPr>
      <xdr:spPr>
        <a:xfrm>
          <a:off x="18507079" y="8643257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1143007</xdr:colOff>
      <xdr:row>21</xdr:row>
      <xdr:rowOff>272143</xdr:rowOff>
    </xdr:from>
    <xdr:to>
      <xdr:col>12</xdr:col>
      <xdr:colOff>1143009</xdr:colOff>
      <xdr:row>22</xdr:row>
      <xdr:rowOff>326570</xdr:rowOff>
    </xdr:to>
    <xdr:cxnSp macro="">
      <xdr:nvCxnSpPr>
        <xdr:cNvPr id="227" name="Straight Arrow Connector 226"/>
        <xdr:cNvCxnSpPr/>
      </xdr:nvCxnSpPr>
      <xdr:spPr>
        <a:xfrm>
          <a:off x="18507082" y="9492343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1115794</xdr:colOff>
      <xdr:row>23</xdr:row>
      <xdr:rowOff>163286</xdr:rowOff>
    </xdr:from>
    <xdr:to>
      <xdr:col>12</xdr:col>
      <xdr:colOff>1143004</xdr:colOff>
      <xdr:row>125</xdr:row>
      <xdr:rowOff>353786</xdr:rowOff>
    </xdr:to>
    <xdr:cxnSp macro="">
      <xdr:nvCxnSpPr>
        <xdr:cNvPr id="228" name="Straight Arrow Connector 227"/>
        <xdr:cNvCxnSpPr/>
      </xdr:nvCxnSpPr>
      <xdr:spPr>
        <a:xfrm flipH="1">
          <a:off x="18479869" y="10259786"/>
          <a:ext cx="27210" cy="260413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272147</xdr:colOff>
      <xdr:row>128</xdr:row>
      <xdr:rowOff>299357</xdr:rowOff>
    </xdr:from>
    <xdr:to>
      <xdr:col>13</xdr:col>
      <xdr:colOff>272149</xdr:colOff>
      <xdr:row>129</xdr:row>
      <xdr:rowOff>353784</xdr:rowOff>
    </xdr:to>
    <xdr:cxnSp macro="">
      <xdr:nvCxnSpPr>
        <xdr:cNvPr id="229" name="Straight Arrow Connector 228"/>
        <xdr:cNvCxnSpPr/>
      </xdr:nvCxnSpPr>
      <xdr:spPr>
        <a:xfrm>
          <a:off x="18883997" y="36684857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272147</xdr:colOff>
      <xdr:row>130</xdr:row>
      <xdr:rowOff>272143</xdr:rowOff>
    </xdr:from>
    <xdr:to>
      <xdr:col>13</xdr:col>
      <xdr:colOff>272149</xdr:colOff>
      <xdr:row>131</xdr:row>
      <xdr:rowOff>326571</xdr:rowOff>
    </xdr:to>
    <xdr:cxnSp macro="">
      <xdr:nvCxnSpPr>
        <xdr:cNvPr id="230" name="Straight Arrow Connector 229"/>
        <xdr:cNvCxnSpPr/>
      </xdr:nvCxnSpPr>
      <xdr:spPr>
        <a:xfrm>
          <a:off x="18883997" y="37533943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272145</xdr:colOff>
      <xdr:row>132</xdr:row>
      <xdr:rowOff>190500</xdr:rowOff>
    </xdr:from>
    <xdr:to>
      <xdr:col>13</xdr:col>
      <xdr:colOff>272148</xdr:colOff>
      <xdr:row>139</xdr:row>
      <xdr:rowOff>353788</xdr:rowOff>
    </xdr:to>
    <xdr:cxnSp macro="">
      <xdr:nvCxnSpPr>
        <xdr:cNvPr id="231" name="Straight Arrow Connector 230"/>
        <xdr:cNvCxnSpPr/>
      </xdr:nvCxnSpPr>
      <xdr:spPr>
        <a:xfrm>
          <a:off x="18883995" y="38328600"/>
          <a:ext cx="3" cy="32303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136074</xdr:colOff>
      <xdr:row>140</xdr:row>
      <xdr:rowOff>299358</xdr:rowOff>
    </xdr:from>
    <xdr:to>
      <xdr:col>14</xdr:col>
      <xdr:colOff>136076</xdr:colOff>
      <xdr:row>141</xdr:row>
      <xdr:rowOff>353785</xdr:rowOff>
    </xdr:to>
    <xdr:cxnSp macro="">
      <xdr:nvCxnSpPr>
        <xdr:cNvPr id="232" name="Straight Arrow Connector 231"/>
        <xdr:cNvCxnSpPr/>
      </xdr:nvCxnSpPr>
      <xdr:spPr>
        <a:xfrm>
          <a:off x="19866431" y="39950572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136077</xdr:colOff>
      <xdr:row>142</xdr:row>
      <xdr:rowOff>272144</xdr:rowOff>
    </xdr:from>
    <xdr:to>
      <xdr:col>14</xdr:col>
      <xdr:colOff>136079</xdr:colOff>
      <xdr:row>143</xdr:row>
      <xdr:rowOff>326571</xdr:rowOff>
    </xdr:to>
    <xdr:cxnSp macro="">
      <xdr:nvCxnSpPr>
        <xdr:cNvPr id="233" name="Straight Arrow Connector 232"/>
        <xdr:cNvCxnSpPr/>
      </xdr:nvCxnSpPr>
      <xdr:spPr>
        <a:xfrm>
          <a:off x="19866434" y="40794215"/>
          <a:ext cx="2" cy="48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136076</xdr:colOff>
      <xdr:row>144</xdr:row>
      <xdr:rowOff>272143</xdr:rowOff>
    </xdr:from>
    <xdr:to>
      <xdr:col>14</xdr:col>
      <xdr:colOff>136078</xdr:colOff>
      <xdr:row>145</xdr:row>
      <xdr:rowOff>326571</xdr:rowOff>
    </xdr:to>
    <xdr:cxnSp macro="">
      <xdr:nvCxnSpPr>
        <xdr:cNvPr id="234" name="Straight Arrow Connector 233"/>
        <xdr:cNvCxnSpPr/>
      </xdr:nvCxnSpPr>
      <xdr:spPr>
        <a:xfrm>
          <a:off x="19995701" y="43668043"/>
          <a:ext cx="2" cy="4925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272149</xdr:colOff>
      <xdr:row>135</xdr:row>
      <xdr:rowOff>27213</xdr:rowOff>
    </xdr:from>
    <xdr:to>
      <xdr:col>14</xdr:col>
      <xdr:colOff>272155</xdr:colOff>
      <xdr:row>146</xdr:row>
      <xdr:rowOff>163285</xdr:rowOff>
    </xdr:to>
    <xdr:cxnSp macro="">
      <xdr:nvCxnSpPr>
        <xdr:cNvPr id="235" name="Straight Arrow Connector 234"/>
        <xdr:cNvCxnSpPr/>
      </xdr:nvCxnSpPr>
      <xdr:spPr>
        <a:xfrm flipV="1">
          <a:off x="20131774" y="39479763"/>
          <a:ext cx="6" cy="495572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435436</xdr:colOff>
      <xdr:row>134</xdr:row>
      <xdr:rowOff>353786</xdr:rowOff>
    </xdr:from>
    <xdr:to>
      <xdr:col>14</xdr:col>
      <xdr:colOff>435438</xdr:colOff>
      <xdr:row>135</xdr:row>
      <xdr:rowOff>408212</xdr:rowOff>
    </xdr:to>
    <xdr:cxnSp macro="">
      <xdr:nvCxnSpPr>
        <xdr:cNvPr id="236" name="Straight Arrow Connector 235"/>
        <xdr:cNvCxnSpPr/>
      </xdr:nvCxnSpPr>
      <xdr:spPr>
        <a:xfrm>
          <a:off x="20165793" y="3739242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408218</xdr:colOff>
      <xdr:row>136</xdr:row>
      <xdr:rowOff>163287</xdr:rowOff>
    </xdr:from>
    <xdr:to>
      <xdr:col>14</xdr:col>
      <xdr:colOff>408220</xdr:colOff>
      <xdr:row>147</xdr:row>
      <xdr:rowOff>326573</xdr:rowOff>
    </xdr:to>
    <xdr:cxnSp macro="">
      <xdr:nvCxnSpPr>
        <xdr:cNvPr id="237" name="Straight Arrow Connector 236"/>
        <xdr:cNvCxnSpPr/>
      </xdr:nvCxnSpPr>
      <xdr:spPr>
        <a:xfrm>
          <a:off x="20267843" y="40053987"/>
          <a:ext cx="2" cy="49829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1143006</xdr:colOff>
      <xdr:row>139</xdr:row>
      <xdr:rowOff>27214</xdr:rowOff>
    </xdr:from>
    <xdr:to>
      <xdr:col>14</xdr:col>
      <xdr:colOff>1143011</xdr:colOff>
      <xdr:row>148</xdr:row>
      <xdr:rowOff>190500</xdr:rowOff>
    </xdr:to>
    <xdr:cxnSp macro="">
      <xdr:nvCxnSpPr>
        <xdr:cNvPr id="238" name="Straight Arrow Connector 237"/>
        <xdr:cNvCxnSpPr/>
      </xdr:nvCxnSpPr>
      <xdr:spPr>
        <a:xfrm flipV="1">
          <a:off x="21002631" y="41232364"/>
          <a:ext cx="5" cy="41066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1143000</xdr:colOff>
      <xdr:row>101</xdr:row>
      <xdr:rowOff>27214</xdr:rowOff>
    </xdr:from>
    <xdr:to>
      <xdr:col>14</xdr:col>
      <xdr:colOff>1143002</xdr:colOff>
      <xdr:row>138</xdr:row>
      <xdr:rowOff>299357</xdr:rowOff>
    </xdr:to>
    <xdr:cxnSp macro="">
      <xdr:nvCxnSpPr>
        <xdr:cNvPr id="239" name="Straight Arrow Connector 238"/>
        <xdr:cNvCxnSpPr/>
      </xdr:nvCxnSpPr>
      <xdr:spPr>
        <a:xfrm flipH="1" flipV="1">
          <a:off x="21002625" y="28087864"/>
          <a:ext cx="2" cy="1297849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1143001</xdr:colOff>
      <xdr:row>63</xdr:row>
      <xdr:rowOff>54428</xdr:rowOff>
    </xdr:from>
    <xdr:to>
      <xdr:col>14</xdr:col>
      <xdr:colOff>1143001</xdr:colOff>
      <xdr:row>100</xdr:row>
      <xdr:rowOff>163287</xdr:rowOff>
    </xdr:to>
    <xdr:cxnSp macro="">
      <xdr:nvCxnSpPr>
        <xdr:cNvPr id="240" name="Straight Arrow Connector 239"/>
        <xdr:cNvCxnSpPr/>
      </xdr:nvCxnSpPr>
      <xdr:spPr>
        <a:xfrm flipV="1">
          <a:off x="21002626" y="21980978"/>
          <a:ext cx="0" cy="580480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163287</xdr:colOff>
      <xdr:row>26</xdr:row>
      <xdr:rowOff>27215</xdr:rowOff>
    </xdr:from>
    <xdr:to>
      <xdr:col>15</xdr:col>
      <xdr:colOff>163292</xdr:colOff>
      <xdr:row>62</xdr:row>
      <xdr:rowOff>190500</xdr:rowOff>
    </xdr:to>
    <xdr:cxnSp macro="">
      <xdr:nvCxnSpPr>
        <xdr:cNvPr id="241" name="Straight Arrow Connector 240"/>
        <xdr:cNvCxnSpPr/>
      </xdr:nvCxnSpPr>
      <xdr:spPr>
        <a:xfrm flipV="1">
          <a:off x="21270687" y="11438165"/>
          <a:ext cx="5" cy="10240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1143000</xdr:colOff>
      <xdr:row>25</xdr:row>
      <xdr:rowOff>190500</xdr:rowOff>
    </xdr:from>
    <xdr:to>
      <xdr:col>15</xdr:col>
      <xdr:colOff>1143003</xdr:colOff>
      <xdr:row>59</xdr:row>
      <xdr:rowOff>381002</xdr:rowOff>
    </xdr:to>
    <xdr:cxnSp macro="">
      <xdr:nvCxnSpPr>
        <xdr:cNvPr id="242" name="Straight Arrow Connector 241"/>
        <xdr:cNvCxnSpPr/>
      </xdr:nvCxnSpPr>
      <xdr:spPr>
        <a:xfrm>
          <a:off x="22250400" y="11163300"/>
          <a:ext cx="3" cy="939165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1115787</xdr:colOff>
      <xdr:row>241</xdr:row>
      <xdr:rowOff>27213</xdr:rowOff>
    </xdr:from>
    <xdr:to>
      <xdr:col>14</xdr:col>
      <xdr:colOff>1115789</xdr:colOff>
      <xdr:row>278</xdr:row>
      <xdr:rowOff>299355</xdr:rowOff>
    </xdr:to>
    <xdr:cxnSp macro="">
      <xdr:nvCxnSpPr>
        <xdr:cNvPr id="243" name="Straight Arrow Connector 242"/>
        <xdr:cNvCxnSpPr/>
      </xdr:nvCxnSpPr>
      <xdr:spPr>
        <a:xfrm flipH="1" flipV="1">
          <a:off x="20975412" y="71902863"/>
          <a:ext cx="2" cy="129784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1115788</xdr:colOff>
      <xdr:row>223</xdr:row>
      <xdr:rowOff>54427</xdr:rowOff>
    </xdr:from>
    <xdr:to>
      <xdr:col>14</xdr:col>
      <xdr:colOff>1115788</xdr:colOff>
      <xdr:row>240</xdr:row>
      <xdr:rowOff>163286</xdr:rowOff>
    </xdr:to>
    <xdr:cxnSp macro="">
      <xdr:nvCxnSpPr>
        <xdr:cNvPr id="244" name="Straight Arrow Connector 243"/>
        <xdr:cNvCxnSpPr/>
      </xdr:nvCxnSpPr>
      <xdr:spPr>
        <a:xfrm flipV="1">
          <a:off x="20975413" y="65795977"/>
          <a:ext cx="0" cy="580480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217718</xdr:colOff>
      <xdr:row>187</xdr:row>
      <xdr:rowOff>27214</xdr:rowOff>
    </xdr:from>
    <xdr:to>
      <xdr:col>15</xdr:col>
      <xdr:colOff>217723</xdr:colOff>
      <xdr:row>222</xdr:row>
      <xdr:rowOff>190499</xdr:rowOff>
    </xdr:to>
    <xdr:cxnSp macro="">
      <xdr:nvCxnSpPr>
        <xdr:cNvPr id="245" name="Straight Arrow Connector 244"/>
        <xdr:cNvCxnSpPr/>
      </xdr:nvCxnSpPr>
      <xdr:spPr>
        <a:xfrm flipV="1">
          <a:off x="21325118" y="55253164"/>
          <a:ext cx="5" cy="102407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1143003</xdr:colOff>
      <xdr:row>186</xdr:row>
      <xdr:rowOff>190499</xdr:rowOff>
    </xdr:from>
    <xdr:to>
      <xdr:col>15</xdr:col>
      <xdr:colOff>1143006</xdr:colOff>
      <xdr:row>219</xdr:row>
      <xdr:rowOff>381001</xdr:rowOff>
    </xdr:to>
    <xdr:cxnSp macro="">
      <xdr:nvCxnSpPr>
        <xdr:cNvPr id="246" name="Straight Arrow Connector 245"/>
        <xdr:cNvCxnSpPr/>
      </xdr:nvCxnSpPr>
      <xdr:spPr>
        <a:xfrm>
          <a:off x="22250403" y="54978299"/>
          <a:ext cx="3" cy="939165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190496</xdr:colOff>
      <xdr:row>15</xdr:row>
      <xdr:rowOff>353785</xdr:rowOff>
    </xdr:from>
    <xdr:to>
      <xdr:col>19</xdr:col>
      <xdr:colOff>190498</xdr:colOff>
      <xdr:row>16</xdr:row>
      <xdr:rowOff>408212</xdr:rowOff>
    </xdr:to>
    <xdr:cxnSp macro="">
      <xdr:nvCxnSpPr>
        <xdr:cNvPr id="161" name="Straight Arrow Connector 160"/>
        <xdr:cNvCxnSpPr/>
      </xdr:nvCxnSpPr>
      <xdr:spPr>
        <a:xfrm>
          <a:off x="26288996" y="6945085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17</xdr:row>
      <xdr:rowOff>190500</xdr:rowOff>
    </xdr:from>
    <xdr:to>
      <xdr:col>19</xdr:col>
      <xdr:colOff>190503</xdr:colOff>
      <xdr:row>28</xdr:row>
      <xdr:rowOff>381001</xdr:rowOff>
    </xdr:to>
    <xdr:cxnSp macro="">
      <xdr:nvCxnSpPr>
        <xdr:cNvPr id="177" name="Straight Arrow Connector 176"/>
        <xdr:cNvCxnSpPr/>
      </xdr:nvCxnSpPr>
      <xdr:spPr>
        <a:xfrm>
          <a:off x="26289000" y="7658100"/>
          <a:ext cx="3" cy="50101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1143000</xdr:colOff>
      <xdr:row>8</xdr:row>
      <xdr:rowOff>54429</xdr:rowOff>
    </xdr:from>
    <xdr:to>
      <xdr:col>19</xdr:col>
      <xdr:colOff>1143007</xdr:colOff>
      <xdr:row>28</xdr:row>
      <xdr:rowOff>326572</xdr:rowOff>
    </xdr:to>
    <xdr:cxnSp macro="">
      <xdr:nvCxnSpPr>
        <xdr:cNvPr id="178" name="Straight Arrow Connector 177"/>
        <xdr:cNvCxnSpPr/>
      </xdr:nvCxnSpPr>
      <xdr:spPr>
        <a:xfrm flipV="1">
          <a:off x="27132643" y="3565072"/>
          <a:ext cx="7" cy="8980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1143001</xdr:colOff>
      <xdr:row>7</xdr:row>
      <xdr:rowOff>353784</xdr:rowOff>
    </xdr:from>
    <xdr:to>
      <xdr:col>20</xdr:col>
      <xdr:colOff>1143003</xdr:colOff>
      <xdr:row>8</xdr:row>
      <xdr:rowOff>408210</xdr:rowOff>
    </xdr:to>
    <xdr:cxnSp macro="">
      <xdr:nvCxnSpPr>
        <xdr:cNvPr id="179" name="Straight Arrow Connector 178"/>
        <xdr:cNvCxnSpPr/>
      </xdr:nvCxnSpPr>
      <xdr:spPr>
        <a:xfrm>
          <a:off x="28489276" y="3439884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1143004</xdr:colOff>
      <xdr:row>9</xdr:row>
      <xdr:rowOff>326570</xdr:rowOff>
    </xdr:from>
    <xdr:to>
      <xdr:col>20</xdr:col>
      <xdr:colOff>1143006</xdr:colOff>
      <xdr:row>10</xdr:row>
      <xdr:rowOff>380996</xdr:rowOff>
    </xdr:to>
    <xdr:cxnSp macro="">
      <xdr:nvCxnSpPr>
        <xdr:cNvPr id="180" name="Straight Arrow Connector 179"/>
        <xdr:cNvCxnSpPr/>
      </xdr:nvCxnSpPr>
      <xdr:spPr>
        <a:xfrm>
          <a:off x="28489279" y="4288970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326567</xdr:colOff>
      <xdr:row>176</xdr:row>
      <xdr:rowOff>353785</xdr:rowOff>
    </xdr:from>
    <xdr:to>
      <xdr:col>19</xdr:col>
      <xdr:colOff>326569</xdr:colOff>
      <xdr:row>177</xdr:row>
      <xdr:rowOff>408211</xdr:rowOff>
    </xdr:to>
    <xdr:cxnSp macro="">
      <xdr:nvCxnSpPr>
        <xdr:cNvPr id="273" name="Straight Arrow Connector 272"/>
        <xdr:cNvCxnSpPr/>
      </xdr:nvCxnSpPr>
      <xdr:spPr>
        <a:xfrm>
          <a:off x="26316210" y="48713571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326571</xdr:colOff>
      <xdr:row>178</xdr:row>
      <xdr:rowOff>190499</xdr:rowOff>
    </xdr:from>
    <xdr:to>
      <xdr:col>19</xdr:col>
      <xdr:colOff>326574</xdr:colOff>
      <xdr:row>189</xdr:row>
      <xdr:rowOff>381000</xdr:rowOff>
    </xdr:to>
    <xdr:cxnSp macro="">
      <xdr:nvCxnSpPr>
        <xdr:cNvPr id="274" name="Straight Arrow Connector 273"/>
        <xdr:cNvCxnSpPr/>
      </xdr:nvCxnSpPr>
      <xdr:spPr>
        <a:xfrm>
          <a:off x="26316214" y="49421142"/>
          <a:ext cx="3" cy="498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1143001</xdr:colOff>
      <xdr:row>169</xdr:row>
      <xdr:rowOff>81645</xdr:rowOff>
    </xdr:from>
    <xdr:to>
      <xdr:col>19</xdr:col>
      <xdr:colOff>1143009</xdr:colOff>
      <xdr:row>190</xdr:row>
      <xdr:rowOff>217714</xdr:rowOff>
    </xdr:to>
    <xdr:cxnSp macro="">
      <xdr:nvCxnSpPr>
        <xdr:cNvPr id="275" name="Straight Arrow Connector 274"/>
        <xdr:cNvCxnSpPr/>
      </xdr:nvCxnSpPr>
      <xdr:spPr>
        <a:xfrm flipV="1">
          <a:off x="27132644" y="45393431"/>
          <a:ext cx="8" cy="92800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1143002</xdr:colOff>
      <xdr:row>168</xdr:row>
      <xdr:rowOff>353783</xdr:rowOff>
    </xdr:from>
    <xdr:to>
      <xdr:col>20</xdr:col>
      <xdr:colOff>1143004</xdr:colOff>
      <xdr:row>169</xdr:row>
      <xdr:rowOff>408210</xdr:rowOff>
    </xdr:to>
    <xdr:cxnSp macro="">
      <xdr:nvCxnSpPr>
        <xdr:cNvPr id="276" name="Straight Arrow Connector 275"/>
        <xdr:cNvCxnSpPr/>
      </xdr:nvCxnSpPr>
      <xdr:spPr>
        <a:xfrm>
          <a:off x="28489277" y="49007483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1143005</xdr:colOff>
      <xdr:row>170</xdr:row>
      <xdr:rowOff>326569</xdr:rowOff>
    </xdr:from>
    <xdr:to>
      <xdr:col>20</xdr:col>
      <xdr:colOff>1143007</xdr:colOff>
      <xdr:row>171</xdr:row>
      <xdr:rowOff>380995</xdr:rowOff>
    </xdr:to>
    <xdr:cxnSp macro="">
      <xdr:nvCxnSpPr>
        <xdr:cNvPr id="277" name="Straight Arrow Connector 276"/>
        <xdr:cNvCxnSpPr/>
      </xdr:nvCxnSpPr>
      <xdr:spPr>
        <a:xfrm>
          <a:off x="28489280" y="49856569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244929</xdr:colOff>
      <xdr:row>60</xdr:row>
      <xdr:rowOff>244928</xdr:rowOff>
    </xdr:from>
    <xdr:to>
      <xdr:col>18</xdr:col>
      <xdr:colOff>244933</xdr:colOff>
      <xdr:row>65</xdr:row>
      <xdr:rowOff>408215</xdr:rowOff>
    </xdr:to>
    <xdr:cxnSp macro="">
      <xdr:nvCxnSpPr>
        <xdr:cNvPr id="164" name="Straight Arrow Connector 163"/>
        <xdr:cNvCxnSpPr/>
      </xdr:nvCxnSpPr>
      <xdr:spPr>
        <a:xfrm>
          <a:off x="24982715" y="20737285"/>
          <a:ext cx="4" cy="23404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217715</xdr:colOff>
      <xdr:row>66</xdr:row>
      <xdr:rowOff>163285</xdr:rowOff>
    </xdr:from>
    <xdr:to>
      <xdr:col>18</xdr:col>
      <xdr:colOff>217719</xdr:colOff>
      <xdr:row>69</xdr:row>
      <xdr:rowOff>381002</xdr:rowOff>
    </xdr:to>
    <xdr:cxnSp macro="">
      <xdr:nvCxnSpPr>
        <xdr:cNvPr id="165" name="Straight Arrow Connector 164"/>
        <xdr:cNvCxnSpPr/>
      </xdr:nvCxnSpPr>
      <xdr:spPr>
        <a:xfrm>
          <a:off x="24955501" y="23268214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136068</xdr:colOff>
      <xdr:row>189</xdr:row>
      <xdr:rowOff>81643</xdr:rowOff>
    </xdr:from>
    <xdr:to>
      <xdr:col>19</xdr:col>
      <xdr:colOff>136070</xdr:colOff>
      <xdr:row>230</xdr:row>
      <xdr:rowOff>272142</xdr:rowOff>
    </xdr:to>
    <xdr:cxnSp macro="">
      <xdr:nvCxnSpPr>
        <xdr:cNvPr id="166" name="Straight Arrow Connector 165"/>
        <xdr:cNvCxnSpPr/>
      </xdr:nvCxnSpPr>
      <xdr:spPr>
        <a:xfrm flipV="1">
          <a:off x="26125711" y="54102000"/>
          <a:ext cx="2" cy="12817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1170212</xdr:colOff>
      <xdr:row>220</xdr:row>
      <xdr:rowOff>272142</xdr:rowOff>
    </xdr:from>
    <xdr:to>
      <xdr:col>18</xdr:col>
      <xdr:colOff>1170216</xdr:colOff>
      <xdr:row>226</xdr:row>
      <xdr:rowOff>1</xdr:rowOff>
    </xdr:to>
    <xdr:cxnSp macro="">
      <xdr:nvCxnSpPr>
        <xdr:cNvPr id="167" name="Straight Arrow Connector 166"/>
        <xdr:cNvCxnSpPr/>
      </xdr:nvCxnSpPr>
      <xdr:spPr>
        <a:xfrm>
          <a:off x="25907998" y="62565642"/>
          <a:ext cx="4" cy="23404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1142998</xdr:colOff>
      <xdr:row>226</xdr:row>
      <xdr:rowOff>190500</xdr:rowOff>
    </xdr:from>
    <xdr:to>
      <xdr:col>18</xdr:col>
      <xdr:colOff>1143002</xdr:colOff>
      <xdr:row>229</xdr:row>
      <xdr:rowOff>408216</xdr:rowOff>
    </xdr:to>
    <xdr:cxnSp macro="">
      <xdr:nvCxnSpPr>
        <xdr:cNvPr id="168" name="Straight Arrow Connector 167"/>
        <xdr:cNvCxnSpPr/>
      </xdr:nvCxnSpPr>
      <xdr:spPr>
        <a:xfrm>
          <a:off x="25880784" y="65096571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163285</xdr:colOff>
      <xdr:row>11</xdr:row>
      <xdr:rowOff>217714</xdr:rowOff>
    </xdr:from>
    <xdr:to>
      <xdr:col>21</xdr:col>
      <xdr:colOff>163286</xdr:colOff>
      <xdr:row>123</xdr:row>
      <xdr:rowOff>408214</xdr:rowOff>
    </xdr:to>
    <xdr:cxnSp macro="">
      <xdr:nvCxnSpPr>
        <xdr:cNvPr id="169" name="Straight Arrow Connector 168"/>
        <xdr:cNvCxnSpPr/>
      </xdr:nvCxnSpPr>
      <xdr:spPr>
        <a:xfrm>
          <a:off x="28656642" y="5034643"/>
          <a:ext cx="1" cy="28493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1143001</xdr:colOff>
      <xdr:row>95</xdr:row>
      <xdr:rowOff>27215</xdr:rowOff>
    </xdr:from>
    <xdr:to>
      <xdr:col>21</xdr:col>
      <xdr:colOff>1143001</xdr:colOff>
      <xdr:row>118</xdr:row>
      <xdr:rowOff>163286</xdr:rowOff>
    </xdr:to>
    <xdr:cxnSp macro="">
      <xdr:nvCxnSpPr>
        <xdr:cNvPr id="170" name="Straight Arrow Connector 169"/>
        <xdr:cNvCxnSpPr/>
      </xdr:nvCxnSpPr>
      <xdr:spPr>
        <a:xfrm flipV="1">
          <a:off x="29636358" y="27051001"/>
          <a:ext cx="0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108857</xdr:colOff>
      <xdr:row>64</xdr:row>
      <xdr:rowOff>163285</xdr:rowOff>
    </xdr:from>
    <xdr:to>
      <xdr:col>11</xdr:col>
      <xdr:colOff>108861</xdr:colOff>
      <xdr:row>67</xdr:row>
      <xdr:rowOff>381001</xdr:rowOff>
    </xdr:to>
    <xdr:cxnSp macro="">
      <xdr:nvCxnSpPr>
        <xdr:cNvPr id="175" name="Straight Arrow Connector 174"/>
        <xdr:cNvCxnSpPr/>
      </xdr:nvCxnSpPr>
      <xdr:spPr>
        <a:xfrm>
          <a:off x="16083643" y="22397356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108858</xdr:colOff>
      <xdr:row>224</xdr:row>
      <xdr:rowOff>163286</xdr:rowOff>
    </xdr:from>
    <xdr:to>
      <xdr:col>11</xdr:col>
      <xdr:colOff>108862</xdr:colOff>
      <xdr:row>227</xdr:row>
      <xdr:rowOff>381002</xdr:rowOff>
    </xdr:to>
    <xdr:cxnSp macro="">
      <xdr:nvCxnSpPr>
        <xdr:cNvPr id="184" name="Straight Arrow Connector 183"/>
        <xdr:cNvCxnSpPr/>
      </xdr:nvCxnSpPr>
      <xdr:spPr>
        <a:xfrm>
          <a:off x="16083644" y="64198500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163285</xdr:colOff>
      <xdr:row>14</xdr:row>
      <xdr:rowOff>54429</xdr:rowOff>
    </xdr:from>
    <xdr:to>
      <xdr:col>22</xdr:col>
      <xdr:colOff>163292</xdr:colOff>
      <xdr:row>94</xdr:row>
      <xdr:rowOff>244929</xdr:rowOff>
    </xdr:to>
    <xdr:cxnSp macro="">
      <xdr:nvCxnSpPr>
        <xdr:cNvPr id="189" name="Straight Arrow Connector 188"/>
        <xdr:cNvCxnSpPr/>
      </xdr:nvCxnSpPr>
      <xdr:spPr>
        <a:xfrm flipV="1">
          <a:off x="29908499" y="6177643"/>
          <a:ext cx="7" cy="20655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12</xdr:row>
      <xdr:rowOff>27214</xdr:rowOff>
    </xdr:from>
    <xdr:to>
      <xdr:col>25</xdr:col>
      <xdr:colOff>163287</xdr:colOff>
      <xdr:row>13</xdr:row>
      <xdr:rowOff>299354</xdr:rowOff>
    </xdr:to>
    <xdr:cxnSp macro="">
      <xdr:nvCxnSpPr>
        <xdr:cNvPr id="330" name="Straight Arrow Connector 329"/>
        <xdr:cNvCxnSpPr/>
      </xdr:nvCxnSpPr>
      <xdr:spPr>
        <a:xfrm flipH="1" flipV="1">
          <a:off x="33615086" y="53040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163285</xdr:colOff>
      <xdr:row>10</xdr:row>
      <xdr:rowOff>27214</xdr:rowOff>
    </xdr:from>
    <xdr:to>
      <xdr:col>25</xdr:col>
      <xdr:colOff>163286</xdr:colOff>
      <xdr:row>11</xdr:row>
      <xdr:rowOff>299354</xdr:rowOff>
    </xdr:to>
    <xdr:cxnSp macro="">
      <xdr:nvCxnSpPr>
        <xdr:cNvPr id="331" name="Straight Arrow Connector 330"/>
        <xdr:cNvCxnSpPr/>
      </xdr:nvCxnSpPr>
      <xdr:spPr>
        <a:xfrm flipH="1" flipV="1">
          <a:off x="33615085" y="4427764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136070</xdr:colOff>
      <xdr:row>8</xdr:row>
      <xdr:rowOff>27214</xdr:rowOff>
    </xdr:from>
    <xdr:to>
      <xdr:col>26</xdr:col>
      <xdr:colOff>136071</xdr:colOff>
      <xdr:row>9</xdr:row>
      <xdr:rowOff>299355</xdr:rowOff>
    </xdr:to>
    <xdr:cxnSp macro="">
      <xdr:nvCxnSpPr>
        <xdr:cNvPr id="332" name="Straight Arrow Connector 331"/>
        <xdr:cNvCxnSpPr/>
      </xdr:nvCxnSpPr>
      <xdr:spPr>
        <a:xfrm flipH="1" flipV="1">
          <a:off x="34888713" y="3537857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1142997</xdr:colOff>
      <xdr:row>7</xdr:row>
      <xdr:rowOff>217715</xdr:rowOff>
    </xdr:from>
    <xdr:to>
      <xdr:col>26</xdr:col>
      <xdr:colOff>1143001</xdr:colOff>
      <xdr:row>12</xdr:row>
      <xdr:rowOff>381002</xdr:rowOff>
    </xdr:to>
    <xdr:cxnSp macro="">
      <xdr:nvCxnSpPr>
        <xdr:cNvPr id="333" name="Straight Arrow Connector 332"/>
        <xdr:cNvCxnSpPr/>
      </xdr:nvCxnSpPr>
      <xdr:spPr>
        <a:xfrm>
          <a:off x="35895640" y="3292929"/>
          <a:ext cx="4" cy="23404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163288</xdr:colOff>
      <xdr:row>173</xdr:row>
      <xdr:rowOff>81641</xdr:rowOff>
    </xdr:from>
    <xdr:to>
      <xdr:col>25</xdr:col>
      <xdr:colOff>163289</xdr:colOff>
      <xdr:row>174</xdr:row>
      <xdr:rowOff>353782</xdr:rowOff>
    </xdr:to>
    <xdr:cxnSp macro="">
      <xdr:nvCxnSpPr>
        <xdr:cNvPr id="334" name="Straight Arrow Connector 333"/>
        <xdr:cNvCxnSpPr/>
      </xdr:nvCxnSpPr>
      <xdr:spPr>
        <a:xfrm flipH="1" flipV="1">
          <a:off x="33664074" y="47135141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171</xdr:row>
      <xdr:rowOff>27213</xdr:rowOff>
    </xdr:from>
    <xdr:to>
      <xdr:col>25</xdr:col>
      <xdr:colOff>163287</xdr:colOff>
      <xdr:row>172</xdr:row>
      <xdr:rowOff>299354</xdr:rowOff>
    </xdr:to>
    <xdr:cxnSp macro="">
      <xdr:nvCxnSpPr>
        <xdr:cNvPr id="335" name="Straight Arrow Connector 334"/>
        <xdr:cNvCxnSpPr/>
      </xdr:nvCxnSpPr>
      <xdr:spPr>
        <a:xfrm flipH="1" flipV="1">
          <a:off x="33664072" y="46209856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1142996</xdr:colOff>
      <xdr:row>168</xdr:row>
      <xdr:rowOff>217714</xdr:rowOff>
    </xdr:from>
    <xdr:to>
      <xdr:col>26</xdr:col>
      <xdr:colOff>1143000</xdr:colOff>
      <xdr:row>173</xdr:row>
      <xdr:rowOff>381001</xdr:rowOff>
    </xdr:to>
    <xdr:cxnSp macro="">
      <xdr:nvCxnSpPr>
        <xdr:cNvPr id="337" name="Straight Arrow Connector 336"/>
        <xdr:cNvCxnSpPr/>
      </xdr:nvCxnSpPr>
      <xdr:spPr>
        <a:xfrm>
          <a:off x="35842571" y="48871414"/>
          <a:ext cx="4" cy="23540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163286</xdr:colOff>
      <xdr:row>173</xdr:row>
      <xdr:rowOff>27214</xdr:rowOff>
    </xdr:from>
    <xdr:to>
      <xdr:col>32</xdr:col>
      <xdr:colOff>163293</xdr:colOff>
      <xdr:row>176</xdr:row>
      <xdr:rowOff>244928</xdr:rowOff>
    </xdr:to>
    <xdr:cxnSp macro="">
      <xdr:nvCxnSpPr>
        <xdr:cNvPr id="348" name="Straight Arrow Connector 347"/>
        <xdr:cNvCxnSpPr/>
      </xdr:nvCxnSpPr>
      <xdr:spPr>
        <a:xfrm flipV="1">
          <a:off x="42349511" y="50871664"/>
          <a:ext cx="7" cy="15321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163286</xdr:colOff>
      <xdr:row>172</xdr:row>
      <xdr:rowOff>190500</xdr:rowOff>
    </xdr:from>
    <xdr:to>
      <xdr:col>33</xdr:col>
      <xdr:colOff>163290</xdr:colOff>
      <xdr:row>175</xdr:row>
      <xdr:rowOff>408216</xdr:rowOff>
    </xdr:to>
    <xdr:cxnSp macro="">
      <xdr:nvCxnSpPr>
        <xdr:cNvPr id="349" name="Straight Arrow Connector 348"/>
        <xdr:cNvCxnSpPr/>
      </xdr:nvCxnSpPr>
      <xdr:spPr>
        <a:xfrm>
          <a:off x="43597286" y="50596800"/>
          <a:ext cx="4" cy="15321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163286</xdr:colOff>
      <xdr:row>171</xdr:row>
      <xdr:rowOff>54428</xdr:rowOff>
    </xdr:from>
    <xdr:to>
      <xdr:col>34</xdr:col>
      <xdr:colOff>163293</xdr:colOff>
      <xdr:row>176</xdr:row>
      <xdr:rowOff>217714</xdr:rowOff>
    </xdr:to>
    <xdr:cxnSp macro="">
      <xdr:nvCxnSpPr>
        <xdr:cNvPr id="350" name="Straight Arrow Connector 349"/>
        <xdr:cNvCxnSpPr/>
      </xdr:nvCxnSpPr>
      <xdr:spPr>
        <a:xfrm flipV="1">
          <a:off x="44845061" y="50022578"/>
          <a:ext cx="7" cy="23540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163287</xdr:colOff>
      <xdr:row>175</xdr:row>
      <xdr:rowOff>27215</xdr:rowOff>
    </xdr:from>
    <xdr:to>
      <xdr:col>22</xdr:col>
      <xdr:colOff>163294</xdr:colOff>
      <xdr:row>234</xdr:row>
      <xdr:rowOff>217715</xdr:rowOff>
    </xdr:to>
    <xdr:cxnSp macro="">
      <xdr:nvCxnSpPr>
        <xdr:cNvPr id="379" name="Straight Arrow Connector 378"/>
        <xdr:cNvCxnSpPr/>
      </xdr:nvCxnSpPr>
      <xdr:spPr>
        <a:xfrm flipV="1">
          <a:off x="29908501" y="47951572"/>
          <a:ext cx="7" cy="20655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121</xdr:row>
      <xdr:rowOff>27213</xdr:rowOff>
    </xdr:from>
    <xdr:to>
      <xdr:col>21</xdr:col>
      <xdr:colOff>1143007</xdr:colOff>
      <xdr:row>124</xdr:row>
      <xdr:rowOff>244927</xdr:rowOff>
    </xdr:to>
    <xdr:cxnSp macro="">
      <xdr:nvCxnSpPr>
        <xdr:cNvPr id="381" name="Straight Arrow Connector 380"/>
        <xdr:cNvCxnSpPr/>
      </xdr:nvCxnSpPr>
      <xdr:spPr>
        <a:xfrm flipV="1">
          <a:off x="29636357" y="32276142"/>
          <a:ext cx="7" cy="15239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1143001</xdr:colOff>
      <xdr:row>119</xdr:row>
      <xdr:rowOff>0</xdr:rowOff>
    </xdr:from>
    <xdr:to>
      <xdr:col>21</xdr:col>
      <xdr:colOff>1143002</xdr:colOff>
      <xdr:row>120</xdr:row>
      <xdr:rowOff>272140</xdr:rowOff>
    </xdr:to>
    <xdr:cxnSp macro="">
      <xdr:nvCxnSpPr>
        <xdr:cNvPr id="382" name="Straight Arrow Connector 381"/>
        <xdr:cNvCxnSpPr/>
      </xdr:nvCxnSpPr>
      <xdr:spPr>
        <a:xfrm flipH="1" flipV="1">
          <a:off x="29636358" y="3137807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163285</xdr:colOff>
      <xdr:row>172</xdr:row>
      <xdr:rowOff>190500</xdr:rowOff>
    </xdr:from>
    <xdr:to>
      <xdr:col>21</xdr:col>
      <xdr:colOff>163286</xdr:colOff>
      <xdr:row>263</xdr:row>
      <xdr:rowOff>380999</xdr:rowOff>
    </xdr:to>
    <xdr:cxnSp macro="">
      <xdr:nvCxnSpPr>
        <xdr:cNvPr id="383" name="Straight Arrow Connector 382"/>
        <xdr:cNvCxnSpPr/>
      </xdr:nvCxnSpPr>
      <xdr:spPr>
        <a:xfrm>
          <a:off x="28656642" y="46808571"/>
          <a:ext cx="1" cy="28493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1143001</xdr:colOff>
      <xdr:row>235</xdr:row>
      <xdr:rowOff>0</xdr:rowOff>
    </xdr:from>
    <xdr:to>
      <xdr:col>21</xdr:col>
      <xdr:colOff>1143001</xdr:colOff>
      <xdr:row>258</xdr:row>
      <xdr:rowOff>136071</xdr:rowOff>
    </xdr:to>
    <xdr:cxnSp macro="">
      <xdr:nvCxnSpPr>
        <xdr:cNvPr id="384" name="Straight Arrow Connector 383"/>
        <xdr:cNvCxnSpPr/>
      </xdr:nvCxnSpPr>
      <xdr:spPr>
        <a:xfrm flipV="1">
          <a:off x="29636358" y="68824929"/>
          <a:ext cx="0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261</xdr:row>
      <xdr:rowOff>-1</xdr:rowOff>
    </xdr:from>
    <xdr:to>
      <xdr:col>21</xdr:col>
      <xdr:colOff>1143007</xdr:colOff>
      <xdr:row>264</xdr:row>
      <xdr:rowOff>217712</xdr:rowOff>
    </xdr:to>
    <xdr:cxnSp macro="">
      <xdr:nvCxnSpPr>
        <xdr:cNvPr id="385" name="Straight Arrow Connector 384"/>
        <xdr:cNvCxnSpPr/>
      </xdr:nvCxnSpPr>
      <xdr:spPr>
        <a:xfrm flipV="1">
          <a:off x="29636357" y="74050070"/>
          <a:ext cx="7" cy="15239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1143001</xdr:colOff>
      <xdr:row>258</xdr:row>
      <xdr:rowOff>408213</xdr:rowOff>
    </xdr:from>
    <xdr:to>
      <xdr:col>21</xdr:col>
      <xdr:colOff>1143002</xdr:colOff>
      <xdr:row>260</xdr:row>
      <xdr:rowOff>244925</xdr:rowOff>
    </xdr:to>
    <xdr:cxnSp macro="">
      <xdr:nvCxnSpPr>
        <xdr:cNvPr id="386" name="Straight Arrow Connector 385"/>
        <xdr:cNvCxnSpPr/>
      </xdr:nvCxnSpPr>
      <xdr:spPr>
        <a:xfrm flipH="1" flipV="1">
          <a:off x="29636358" y="73151999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136070</xdr:colOff>
      <xdr:row>169</xdr:row>
      <xdr:rowOff>27214</xdr:rowOff>
    </xdr:from>
    <xdr:to>
      <xdr:col>26</xdr:col>
      <xdr:colOff>136071</xdr:colOff>
      <xdr:row>170</xdr:row>
      <xdr:rowOff>299355</xdr:rowOff>
    </xdr:to>
    <xdr:cxnSp macro="">
      <xdr:nvCxnSpPr>
        <xdr:cNvPr id="387" name="Straight Arrow Connector 386"/>
        <xdr:cNvCxnSpPr/>
      </xdr:nvCxnSpPr>
      <xdr:spPr>
        <a:xfrm flipH="1" flipV="1">
          <a:off x="34888713" y="45339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12</xdr:row>
      <xdr:rowOff>27215</xdr:rowOff>
    </xdr:from>
    <xdr:to>
      <xdr:col>32</xdr:col>
      <xdr:colOff>136078</xdr:colOff>
      <xdr:row>15</xdr:row>
      <xdr:rowOff>244928</xdr:rowOff>
    </xdr:to>
    <xdr:cxnSp macro="">
      <xdr:nvCxnSpPr>
        <xdr:cNvPr id="174" name="Straight Arrow Connector 173"/>
        <xdr:cNvCxnSpPr/>
      </xdr:nvCxnSpPr>
      <xdr:spPr>
        <a:xfrm flipV="1">
          <a:off x="42322296" y="5304065"/>
          <a:ext cx="7" cy="153216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163285</xdr:colOff>
      <xdr:row>11</xdr:row>
      <xdr:rowOff>190500</xdr:rowOff>
    </xdr:from>
    <xdr:to>
      <xdr:col>33</xdr:col>
      <xdr:colOff>163289</xdr:colOff>
      <xdr:row>14</xdr:row>
      <xdr:rowOff>408217</xdr:rowOff>
    </xdr:to>
    <xdr:cxnSp macro="">
      <xdr:nvCxnSpPr>
        <xdr:cNvPr id="176" name="Straight Arrow Connector 175"/>
        <xdr:cNvCxnSpPr/>
      </xdr:nvCxnSpPr>
      <xdr:spPr>
        <a:xfrm>
          <a:off x="43597285" y="5029200"/>
          <a:ext cx="4" cy="15321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163285</xdr:colOff>
      <xdr:row>10</xdr:row>
      <xdr:rowOff>54429</xdr:rowOff>
    </xdr:from>
    <xdr:to>
      <xdr:col>34</xdr:col>
      <xdr:colOff>163292</xdr:colOff>
      <xdr:row>15</xdr:row>
      <xdr:rowOff>217714</xdr:rowOff>
    </xdr:to>
    <xdr:cxnSp macro="">
      <xdr:nvCxnSpPr>
        <xdr:cNvPr id="181" name="Straight Arrow Connector 180"/>
        <xdr:cNvCxnSpPr/>
      </xdr:nvCxnSpPr>
      <xdr:spPr>
        <a:xfrm flipV="1">
          <a:off x="44845060" y="4454979"/>
          <a:ext cx="7" cy="23540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13</xdr:row>
      <xdr:rowOff>217714</xdr:rowOff>
    </xdr:from>
    <xdr:to>
      <xdr:col>27</xdr:col>
      <xdr:colOff>136075</xdr:colOff>
      <xdr:row>49</xdr:row>
      <xdr:rowOff>381002</xdr:rowOff>
    </xdr:to>
    <xdr:cxnSp macro="">
      <xdr:nvCxnSpPr>
        <xdr:cNvPr id="183" name="Straight Arrow Connector 182"/>
        <xdr:cNvCxnSpPr/>
      </xdr:nvCxnSpPr>
      <xdr:spPr>
        <a:xfrm>
          <a:off x="36140572" y="5905500"/>
          <a:ext cx="3" cy="1279071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56</xdr:row>
      <xdr:rowOff>163286</xdr:rowOff>
    </xdr:from>
    <xdr:to>
      <xdr:col>27</xdr:col>
      <xdr:colOff>136076</xdr:colOff>
      <xdr:row>59</xdr:row>
      <xdr:rowOff>381002</xdr:rowOff>
    </xdr:to>
    <xdr:cxnSp macro="">
      <xdr:nvCxnSpPr>
        <xdr:cNvPr id="185" name="Straight Arrow Connector 184"/>
        <xdr:cNvCxnSpPr/>
      </xdr:nvCxnSpPr>
      <xdr:spPr>
        <a:xfrm>
          <a:off x="36140572" y="18913929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136071</xdr:colOff>
      <xdr:row>60</xdr:row>
      <xdr:rowOff>326572</xdr:rowOff>
    </xdr:from>
    <xdr:to>
      <xdr:col>27</xdr:col>
      <xdr:colOff>136073</xdr:colOff>
      <xdr:row>61</xdr:row>
      <xdr:rowOff>380998</xdr:rowOff>
    </xdr:to>
    <xdr:cxnSp macro="">
      <xdr:nvCxnSpPr>
        <xdr:cNvPr id="186" name="Straight Arrow Connector 185"/>
        <xdr:cNvCxnSpPr/>
      </xdr:nvCxnSpPr>
      <xdr:spPr>
        <a:xfrm>
          <a:off x="36140571" y="2081892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136071</xdr:colOff>
      <xdr:row>62</xdr:row>
      <xdr:rowOff>244929</xdr:rowOff>
    </xdr:from>
    <xdr:to>
      <xdr:col>27</xdr:col>
      <xdr:colOff>136074</xdr:colOff>
      <xdr:row>125</xdr:row>
      <xdr:rowOff>408214</xdr:rowOff>
    </xdr:to>
    <xdr:cxnSp macro="">
      <xdr:nvCxnSpPr>
        <xdr:cNvPr id="187" name="Straight Arrow Connector 186"/>
        <xdr:cNvCxnSpPr/>
      </xdr:nvCxnSpPr>
      <xdr:spPr>
        <a:xfrm>
          <a:off x="36140571" y="21608143"/>
          <a:ext cx="3" cy="12790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136071</xdr:colOff>
      <xdr:row>128</xdr:row>
      <xdr:rowOff>163286</xdr:rowOff>
    </xdr:from>
    <xdr:to>
      <xdr:col>27</xdr:col>
      <xdr:colOff>136075</xdr:colOff>
      <xdr:row>131</xdr:row>
      <xdr:rowOff>381002</xdr:rowOff>
    </xdr:to>
    <xdr:cxnSp macro="">
      <xdr:nvCxnSpPr>
        <xdr:cNvPr id="188" name="Straight Arrow Connector 187"/>
        <xdr:cNvCxnSpPr/>
      </xdr:nvCxnSpPr>
      <xdr:spPr>
        <a:xfrm>
          <a:off x="36140571" y="34589357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136071</xdr:colOff>
      <xdr:row>132</xdr:row>
      <xdr:rowOff>217714</xdr:rowOff>
    </xdr:from>
    <xdr:to>
      <xdr:col>27</xdr:col>
      <xdr:colOff>136076</xdr:colOff>
      <xdr:row>139</xdr:row>
      <xdr:rowOff>408216</xdr:rowOff>
    </xdr:to>
    <xdr:cxnSp macro="">
      <xdr:nvCxnSpPr>
        <xdr:cNvPr id="190" name="Straight Arrow Connector 189"/>
        <xdr:cNvCxnSpPr/>
      </xdr:nvCxnSpPr>
      <xdr:spPr>
        <a:xfrm>
          <a:off x="36140571" y="36385500"/>
          <a:ext cx="5" cy="32385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140</xdr:row>
      <xdr:rowOff>190501</xdr:rowOff>
    </xdr:from>
    <xdr:to>
      <xdr:col>27</xdr:col>
      <xdr:colOff>136076</xdr:colOff>
      <xdr:row>143</xdr:row>
      <xdr:rowOff>408217</xdr:rowOff>
    </xdr:to>
    <xdr:cxnSp macro="">
      <xdr:nvCxnSpPr>
        <xdr:cNvPr id="196" name="Straight Arrow Connector 195"/>
        <xdr:cNvCxnSpPr/>
      </xdr:nvCxnSpPr>
      <xdr:spPr>
        <a:xfrm>
          <a:off x="36140572" y="39841715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326572</xdr:colOff>
      <xdr:row>135</xdr:row>
      <xdr:rowOff>54429</xdr:rowOff>
    </xdr:from>
    <xdr:to>
      <xdr:col>27</xdr:col>
      <xdr:colOff>326572</xdr:colOff>
      <xdr:row>144</xdr:row>
      <xdr:rowOff>190499</xdr:rowOff>
    </xdr:to>
    <xdr:cxnSp macro="">
      <xdr:nvCxnSpPr>
        <xdr:cNvPr id="218" name="Straight Arrow Connector 217"/>
        <xdr:cNvCxnSpPr/>
      </xdr:nvCxnSpPr>
      <xdr:spPr>
        <a:xfrm flipV="1">
          <a:off x="36331072" y="37528500"/>
          <a:ext cx="0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1170215</xdr:colOff>
      <xdr:row>134</xdr:row>
      <xdr:rowOff>326568</xdr:rowOff>
    </xdr:from>
    <xdr:to>
      <xdr:col>27</xdr:col>
      <xdr:colOff>1170217</xdr:colOff>
      <xdr:row>135</xdr:row>
      <xdr:rowOff>380995</xdr:rowOff>
    </xdr:to>
    <xdr:cxnSp macro="">
      <xdr:nvCxnSpPr>
        <xdr:cNvPr id="247" name="Straight Arrow Connector 246"/>
        <xdr:cNvCxnSpPr/>
      </xdr:nvCxnSpPr>
      <xdr:spPr>
        <a:xfrm>
          <a:off x="37174715" y="3736521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136071</xdr:colOff>
      <xdr:row>136</xdr:row>
      <xdr:rowOff>163286</xdr:rowOff>
    </xdr:from>
    <xdr:to>
      <xdr:col>28</xdr:col>
      <xdr:colOff>136076</xdr:colOff>
      <xdr:row>147</xdr:row>
      <xdr:rowOff>381002</xdr:rowOff>
    </xdr:to>
    <xdr:cxnSp macro="">
      <xdr:nvCxnSpPr>
        <xdr:cNvPr id="248" name="Straight Arrow Connector 247"/>
        <xdr:cNvCxnSpPr/>
      </xdr:nvCxnSpPr>
      <xdr:spPr>
        <a:xfrm>
          <a:off x="37392428" y="38072786"/>
          <a:ext cx="5" cy="50074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272143</xdr:colOff>
      <xdr:row>26</xdr:row>
      <xdr:rowOff>27216</xdr:rowOff>
    </xdr:from>
    <xdr:to>
      <xdr:col>28</xdr:col>
      <xdr:colOff>272152</xdr:colOff>
      <xdr:row>150</xdr:row>
      <xdr:rowOff>217714</xdr:rowOff>
    </xdr:to>
    <xdr:cxnSp macro="">
      <xdr:nvCxnSpPr>
        <xdr:cNvPr id="249" name="Straight Arrow Connector 248"/>
        <xdr:cNvCxnSpPr/>
      </xdr:nvCxnSpPr>
      <xdr:spPr>
        <a:xfrm flipV="1">
          <a:off x="37528500" y="11375573"/>
          <a:ext cx="9" cy="3284764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244925</xdr:colOff>
      <xdr:row>20</xdr:row>
      <xdr:rowOff>54428</xdr:rowOff>
    </xdr:from>
    <xdr:to>
      <xdr:col>28</xdr:col>
      <xdr:colOff>244925</xdr:colOff>
      <xdr:row>25</xdr:row>
      <xdr:rowOff>244928</xdr:rowOff>
    </xdr:to>
    <xdr:cxnSp macro="">
      <xdr:nvCxnSpPr>
        <xdr:cNvPr id="250" name="Straight Arrow Connector 249"/>
        <xdr:cNvCxnSpPr/>
      </xdr:nvCxnSpPr>
      <xdr:spPr>
        <a:xfrm flipV="1">
          <a:off x="37501282" y="8790214"/>
          <a:ext cx="0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1170215</xdr:colOff>
      <xdr:row>19</xdr:row>
      <xdr:rowOff>326568</xdr:rowOff>
    </xdr:from>
    <xdr:to>
      <xdr:col>28</xdr:col>
      <xdr:colOff>1170217</xdr:colOff>
      <xdr:row>20</xdr:row>
      <xdr:rowOff>380994</xdr:rowOff>
    </xdr:to>
    <xdr:cxnSp macro="">
      <xdr:nvCxnSpPr>
        <xdr:cNvPr id="251" name="Straight Arrow Connector 250"/>
        <xdr:cNvCxnSpPr/>
      </xdr:nvCxnSpPr>
      <xdr:spPr>
        <a:xfrm>
          <a:off x="38426572" y="8626925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1170215</xdr:colOff>
      <xdr:row>21</xdr:row>
      <xdr:rowOff>326573</xdr:rowOff>
    </xdr:from>
    <xdr:to>
      <xdr:col>28</xdr:col>
      <xdr:colOff>1170217</xdr:colOff>
      <xdr:row>22</xdr:row>
      <xdr:rowOff>380999</xdr:rowOff>
    </xdr:to>
    <xdr:cxnSp macro="">
      <xdr:nvCxnSpPr>
        <xdr:cNvPr id="252" name="Straight Arrow Connector 251"/>
        <xdr:cNvCxnSpPr/>
      </xdr:nvCxnSpPr>
      <xdr:spPr>
        <a:xfrm>
          <a:off x="38426572" y="949778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1170215</xdr:colOff>
      <xdr:row>23</xdr:row>
      <xdr:rowOff>190498</xdr:rowOff>
    </xdr:from>
    <xdr:to>
      <xdr:col>28</xdr:col>
      <xdr:colOff>1170219</xdr:colOff>
      <xdr:row>26</xdr:row>
      <xdr:rowOff>408214</xdr:rowOff>
    </xdr:to>
    <xdr:cxnSp macro="">
      <xdr:nvCxnSpPr>
        <xdr:cNvPr id="253" name="Straight Arrow Connector 252"/>
        <xdr:cNvCxnSpPr/>
      </xdr:nvCxnSpPr>
      <xdr:spPr>
        <a:xfrm>
          <a:off x="38426572" y="10232569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136072</xdr:colOff>
      <xdr:row>27</xdr:row>
      <xdr:rowOff>326570</xdr:rowOff>
    </xdr:from>
    <xdr:to>
      <xdr:col>29</xdr:col>
      <xdr:colOff>136074</xdr:colOff>
      <xdr:row>28</xdr:row>
      <xdr:rowOff>380997</xdr:rowOff>
    </xdr:to>
    <xdr:cxnSp macro="">
      <xdr:nvCxnSpPr>
        <xdr:cNvPr id="254" name="Straight Arrow Connector 253"/>
        <xdr:cNvCxnSpPr/>
      </xdr:nvCxnSpPr>
      <xdr:spPr>
        <a:xfrm>
          <a:off x="38644286" y="1211035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1143000</xdr:colOff>
      <xdr:row>18</xdr:row>
      <xdr:rowOff>27214</xdr:rowOff>
    </xdr:from>
    <xdr:to>
      <xdr:col>29</xdr:col>
      <xdr:colOff>1143001</xdr:colOff>
      <xdr:row>29</xdr:row>
      <xdr:rowOff>244928</xdr:rowOff>
    </xdr:to>
    <xdr:cxnSp macro="">
      <xdr:nvCxnSpPr>
        <xdr:cNvPr id="255" name="Straight Arrow Connector 254"/>
        <xdr:cNvCxnSpPr/>
      </xdr:nvCxnSpPr>
      <xdr:spPr>
        <a:xfrm flipH="1" flipV="1">
          <a:off x="39651214" y="7892143"/>
          <a:ext cx="1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1143001</xdr:colOff>
      <xdr:row>16</xdr:row>
      <xdr:rowOff>27214</xdr:rowOff>
    </xdr:from>
    <xdr:to>
      <xdr:col>29</xdr:col>
      <xdr:colOff>1143002</xdr:colOff>
      <xdr:row>17</xdr:row>
      <xdr:rowOff>299354</xdr:rowOff>
    </xdr:to>
    <xdr:cxnSp macro="">
      <xdr:nvCxnSpPr>
        <xdr:cNvPr id="256" name="Straight Arrow Connector 255"/>
        <xdr:cNvCxnSpPr/>
      </xdr:nvCxnSpPr>
      <xdr:spPr>
        <a:xfrm flipH="1" flipV="1">
          <a:off x="39651215" y="7021285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174</xdr:row>
      <xdr:rowOff>217714</xdr:rowOff>
    </xdr:from>
    <xdr:to>
      <xdr:col>27</xdr:col>
      <xdr:colOff>136076</xdr:colOff>
      <xdr:row>209</xdr:row>
      <xdr:rowOff>381002</xdr:rowOff>
    </xdr:to>
    <xdr:cxnSp macro="">
      <xdr:nvCxnSpPr>
        <xdr:cNvPr id="257" name="Straight Arrow Connector 256"/>
        <xdr:cNvCxnSpPr/>
      </xdr:nvCxnSpPr>
      <xdr:spPr>
        <a:xfrm>
          <a:off x="36140573" y="47706643"/>
          <a:ext cx="3" cy="1279071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216</xdr:row>
      <xdr:rowOff>163286</xdr:rowOff>
    </xdr:from>
    <xdr:to>
      <xdr:col>27</xdr:col>
      <xdr:colOff>136077</xdr:colOff>
      <xdr:row>219</xdr:row>
      <xdr:rowOff>381003</xdr:rowOff>
    </xdr:to>
    <xdr:cxnSp macro="">
      <xdr:nvCxnSpPr>
        <xdr:cNvPr id="258" name="Straight Arrow Connector 257"/>
        <xdr:cNvCxnSpPr/>
      </xdr:nvCxnSpPr>
      <xdr:spPr>
        <a:xfrm>
          <a:off x="36140573" y="60715072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220</xdr:row>
      <xdr:rowOff>326572</xdr:rowOff>
    </xdr:from>
    <xdr:to>
      <xdr:col>27</xdr:col>
      <xdr:colOff>136074</xdr:colOff>
      <xdr:row>221</xdr:row>
      <xdr:rowOff>380998</xdr:rowOff>
    </xdr:to>
    <xdr:cxnSp macro="">
      <xdr:nvCxnSpPr>
        <xdr:cNvPr id="259" name="Straight Arrow Connector 258"/>
        <xdr:cNvCxnSpPr/>
      </xdr:nvCxnSpPr>
      <xdr:spPr>
        <a:xfrm>
          <a:off x="36140572" y="6262007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222</xdr:row>
      <xdr:rowOff>244929</xdr:rowOff>
    </xdr:from>
    <xdr:to>
      <xdr:col>27</xdr:col>
      <xdr:colOff>136075</xdr:colOff>
      <xdr:row>265</xdr:row>
      <xdr:rowOff>408214</xdr:rowOff>
    </xdr:to>
    <xdr:cxnSp macro="">
      <xdr:nvCxnSpPr>
        <xdr:cNvPr id="260" name="Straight Arrow Connector 259"/>
        <xdr:cNvCxnSpPr/>
      </xdr:nvCxnSpPr>
      <xdr:spPr>
        <a:xfrm>
          <a:off x="36140572" y="63409286"/>
          <a:ext cx="3" cy="12790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268</xdr:row>
      <xdr:rowOff>163286</xdr:rowOff>
    </xdr:from>
    <xdr:to>
      <xdr:col>27</xdr:col>
      <xdr:colOff>136076</xdr:colOff>
      <xdr:row>271</xdr:row>
      <xdr:rowOff>381002</xdr:rowOff>
    </xdr:to>
    <xdr:cxnSp macro="">
      <xdr:nvCxnSpPr>
        <xdr:cNvPr id="261" name="Straight Arrow Connector 260"/>
        <xdr:cNvCxnSpPr/>
      </xdr:nvCxnSpPr>
      <xdr:spPr>
        <a:xfrm>
          <a:off x="36140572" y="76390500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272</xdr:row>
      <xdr:rowOff>217714</xdr:rowOff>
    </xdr:from>
    <xdr:to>
      <xdr:col>27</xdr:col>
      <xdr:colOff>136077</xdr:colOff>
      <xdr:row>279</xdr:row>
      <xdr:rowOff>408216</xdr:rowOff>
    </xdr:to>
    <xdr:cxnSp macro="">
      <xdr:nvCxnSpPr>
        <xdr:cNvPr id="262" name="Straight Arrow Connector 261"/>
        <xdr:cNvCxnSpPr/>
      </xdr:nvCxnSpPr>
      <xdr:spPr>
        <a:xfrm>
          <a:off x="36140572" y="78186643"/>
          <a:ext cx="5" cy="32385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280</xdr:row>
      <xdr:rowOff>190501</xdr:rowOff>
    </xdr:from>
    <xdr:to>
      <xdr:col>27</xdr:col>
      <xdr:colOff>136077</xdr:colOff>
      <xdr:row>283</xdr:row>
      <xdr:rowOff>408217</xdr:rowOff>
    </xdr:to>
    <xdr:cxnSp macro="">
      <xdr:nvCxnSpPr>
        <xdr:cNvPr id="263" name="Straight Arrow Connector 262"/>
        <xdr:cNvCxnSpPr/>
      </xdr:nvCxnSpPr>
      <xdr:spPr>
        <a:xfrm>
          <a:off x="36140573" y="81642858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326573</xdr:colOff>
      <xdr:row>275</xdr:row>
      <xdr:rowOff>54429</xdr:rowOff>
    </xdr:from>
    <xdr:to>
      <xdr:col>27</xdr:col>
      <xdr:colOff>326573</xdr:colOff>
      <xdr:row>284</xdr:row>
      <xdr:rowOff>190500</xdr:rowOff>
    </xdr:to>
    <xdr:cxnSp macro="">
      <xdr:nvCxnSpPr>
        <xdr:cNvPr id="264" name="Straight Arrow Connector 263"/>
        <xdr:cNvCxnSpPr/>
      </xdr:nvCxnSpPr>
      <xdr:spPr>
        <a:xfrm flipV="1">
          <a:off x="36331073" y="79329643"/>
          <a:ext cx="0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1170216</xdr:colOff>
      <xdr:row>274</xdr:row>
      <xdr:rowOff>326568</xdr:rowOff>
    </xdr:from>
    <xdr:to>
      <xdr:col>27</xdr:col>
      <xdr:colOff>1170218</xdr:colOff>
      <xdr:row>275</xdr:row>
      <xdr:rowOff>380995</xdr:rowOff>
    </xdr:to>
    <xdr:cxnSp macro="">
      <xdr:nvCxnSpPr>
        <xdr:cNvPr id="265" name="Straight Arrow Connector 264"/>
        <xdr:cNvCxnSpPr/>
      </xdr:nvCxnSpPr>
      <xdr:spPr>
        <a:xfrm>
          <a:off x="37174716" y="7916635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136072</xdr:colOff>
      <xdr:row>276</xdr:row>
      <xdr:rowOff>163286</xdr:rowOff>
    </xdr:from>
    <xdr:to>
      <xdr:col>28</xdr:col>
      <xdr:colOff>136077</xdr:colOff>
      <xdr:row>287</xdr:row>
      <xdr:rowOff>381002</xdr:rowOff>
    </xdr:to>
    <xdr:cxnSp macro="">
      <xdr:nvCxnSpPr>
        <xdr:cNvPr id="266" name="Straight Arrow Connector 265"/>
        <xdr:cNvCxnSpPr/>
      </xdr:nvCxnSpPr>
      <xdr:spPr>
        <a:xfrm>
          <a:off x="37392429" y="79873929"/>
          <a:ext cx="5" cy="500743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272143</xdr:colOff>
      <xdr:row>187</xdr:row>
      <xdr:rowOff>27216</xdr:rowOff>
    </xdr:from>
    <xdr:to>
      <xdr:col>28</xdr:col>
      <xdr:colOff>272153</xdr:colOff>
      <xdr:row>290</xdr:row>
      <xdr:rowOff>217714</xdr:rowOff>
    </xdr:to>
    <xdr:cxnSp macro="">
      <xdr:nvCxnSpPr>
        <xdr:cNvPr id="267" name="Straight Arrow Connector 266"/>
        <xdr:cNvCxnSpPr/>
      </xdr:nvCxnSpPr>
      <xdr:spPr>
        <a:xfrm flipV="1">
          <a:off x="37528500" y="53176716"/>
          <a:ext cx="10" cy="3284764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244926</xdr:colOff>
      <xdr:row>181</xdr:row>
      <xdr:rowOff>54428</xdr:rowOff>
    </xdr:from>
    <xdr:to>
      <xdr:col>28</xdr:col>
      <xdr:colOff>244926</xdr:colOff>
      <xdr:row>186</xdr:row>
      <xdr:rowOff>244929</xdr:rowOff>
    </xdr:to>
    <xdr:cxnSp macro="">
      <xdr:nvCxnSpPr>
        <xdr:cNvPr id="268" name="Straight Arrow Connector 267"/>
        <xdr:cNvCxnSpPr/>
      </xdr:nvCxnSpPr>
      <xdr:spPr>
        <a:xfrm flipV="1">
          <a:off x="37501283" y="50591357"/>
          <a:ext cx="0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1143002</xdr:colOff>
      <xdr:row>180</xdr:row>
      <xdr:rowOff>326568</xdr:rowOff>
    </xdr:from>
    <xdr:to>
      <xdr:col>28</xdr:col>
      <xdr:colOff>1143004</xdr:colOff>
      <xdr:row>181</xdr:row>
      <xdr:rowOff>380994</xdr:rowOff>
    </xdr:to>
    <xdr:cxnSp macro="">
      <xdr:nvCxnSpPr>
        <xdr:cNvPr id="269" name="Straight Arrow Connector 268"/>
        <xdr:cNvCxnSpPr/>
      </xdr:nvCxnSpPr>
      <xdr:spPr>
        <a:xfrm>
          <a:off x="38399359" y="50428068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1143002</xdr:colOff>
      <xdr:row>182</xdr:row>
      <xdr:rowOff>326573</xdr:rowOff>
    </xdr:from>
    <xdr:to>
      <xdr:col>28</xdr:col>
      <xdr:colOff>1143004</xdr:colOff>
      <xdr:row>183</xdr:row>
      <xdr:rowOff>380999</xdr:rowOff>
    </xdr:to>
    <xdr:cxnSp macro="">
      <xdr:nvCxnSpPr>
        <xdr:cNvPr id="270" name="Straight Arrow Connector 269"/>
        <xdr:cNvCxnSpPr/>
      </xdr:nvCxnSpPr>
      <xdr:spPr>
        <a:xfrm>
          <a:off x="38399359" y="5129893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1143002</xdr:colOff>
      <xdr:row>184</xdr:row>
      <xdr:rowOff>190498</xdr:rowOff>
    </xdr:from>
    <xdr:to>
      <xdr:col>28</xdr:col>
      <xdr:colOff>1143006</xdr:colOff>
      <xdr:row>187</xdr:row>
      <xdr:rowOff>408214</xdr:rowOff>
    </xdr:to>
    <xdr:cxnSp macro="">
      <xdr:nvCxnSpPr>
        <xdr:cNvPr id="271" name="Straight Arrow Connector 270"/>
        <xdr:cNvCxnSpPr/>
      </xdr:nvCxnSpPr>
      <xdr:spPr>
        <a:xfrm>
          <a:off x="38399359" y="52033712"/>
          <a:ext cx="4" cy="1524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136073</xdr:colOff>
      <xdr:row>188</xdr:row>
      <xdr:rowOff>326570</xdr:rowOff>
    </xdr:from>
    <xdr:to>
      <xdr:col>29</xdr:col>
      <xdr:colOff>136075</xdr:colOff>
      <xdr:row>189</xdr:row>
      <xdr:rowOff>380997</xdr:rowOff>
    </xdr:to>
    <xdr:cxnSp macro="">
      <xdr:nvCxnSpPr>
        <xdr:cNvPr id="272" name="Straight Arrow Connector 271"/>
        <xdr:cNvCxnSpPr/>
      </xdr:nvCxnSpPr>
      <xdr:spPr>
        <a:xfrm>
          <a:off x="38644287" y="5391149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1143001</xdr:colOff>
      <xdr:row>179</xdr:row>
      <xdr:rowOff>27215</xdr:rowOff>
    </xdr:from>
    <xdr:to>
      <xdr:col>29</xdr:col>
      <xdr:colOff>1143002</xdr:colOff>
      <xdr:row>190</xdr:row>
      <xdr:rowOff>244928</xdr:rowOff>
    </xdr:to>
    <xdr:cxnSp macro="">
      <xdr:nvCxnSpPr>
        <xdr:cNvPr id="278" name="Straight Arrow Connector 277"/>
        <xdr:cNvCxnSpPr/>
      </xdr:nvCxnSpPr>
      <xdr:spPr>
        <a:xfrm flipH="1" flipV="1">
          <a:off x="39651215" y="49693286"/>
          <a:ext cx="1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1143002</xdr:colOff>
      <xdr:row>177</xdr:row>
      <xdr:rowOff>27214</xdr:rowOff>
    </xdr:from>
    <xdr:to>
      <xdr:col>29</xdr:col>
      <xdr:colOff>1143003</xdr:colOff>
      <xdr:row>178</xdr:row>
      <xdr:rowOff>299354</xdr:rowOff>
    </xdr:to>
    <xdr:cxnSp macro="">
      <xdr:nvCxnSpPr>
        <xdr:cNvPr id="279" name="Straight Arrow Connector 278"/>
        <xdr:cNvCxnSpPr/>
      </xdr:nvCxnSpPr>
      <xdr:spPr>
        <a:xfrm flipH="1" flipV="1">
          <a:off x="39651216" y="48822428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163285</xdr:colOff>
      <xdr:row>8</xdr:row>
      <xdr:rowOff>54428</xdr:rowOff>
    </xdr:from>
    <xdr:to>
      <xdr:col>34</xdr:col>
      <xdr:colOff>163286</xdr:colOff>
      <xdr:row>9</xdr:row>
      <xdr:rowOff>326569</xdr:rowOff>
    </xdr:to>
    <xdr:cxnSp macro="">
      <xdr:nvCxnSpPr>
        <xdr:cNvPr id="280" name="Straight Arrow Connector 279"/>
        <xdr:cNvCxnSpPr/>
      </xdr:nvCxnSpPr>
      <xdr:spPr>
        <a:xfrm flipH="1" flipV="1">
          <a:off x="44930785" y="3565071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163286</xdr:colOff>
      <xdr:row>169</xdr:row>
      <xdr:rowOff>27214</xdr:rowOff>
    </xdr:from>
    <xdr:to>
      <xdr:col>34</xdr:col>
      <xdr:colOff>163287</xdr:colOff>
      <xdr:row>170</xdr:row>
      <xdr:rowOff>299355</xdr:rowOff>
    </xdr:to>
    <xdr:cxnSp macro="">
      <xdr:nvCxnSpPr>
        <xdr:cNvPr id="281" name="Straight Arrow Connector 280"/>
        <xdr:cNvCxnSpPr/>
      </xdr:nvCxnSpPr>
      <xdr:spPr>
        <a:xfrm flipH="1" flipV="1">
          <a:off x="44930786" y="45339000"/>
          <a:ext cx="1" cy="707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136067</xdr:colOff>
      <xdr:row>288</xdr:row>
      <xdr:rowOff>326572</xdr:rowOff>
    </xdr:from>
    <xdr:to>
      <xdr:col>28</xdr:col>
      <xdr:colOff>136069</xdr:colOff>
      <xdr:row>289</xdr:row>
      <xdr:rowOff>380999</xdr:rowOff>
    </xdr:to>
    <xdr:cxnSp macro="">
      <xdr:nvCxnSpPr>
        <xdr:cNvPr id="282" name="Straight Arrow Connector 281"/>
        <xdr:cNvCxnSpPr/>
      </xdr:nvCxnSpPr>
      <xdr:spPr>
        <a:xfrm>
          <a:off x="37392424" y="85262358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136072</xdr:colOff>
      <xdr:row>148</xdr:row>
      <xdr:rowOff>326571</xdr:rowOff>
    </xdr:from>
    <xdr:to>
      <xdr:col>28</xdr:col>
      <xdr:colOff>136074</xdr:colOff>
      <xdr:row>149</xdr:row>
      <xdr:rowOff>380998</xdr:rowOff>
    </xdr:to>
    <xdr:cxnSp macro="">
      <xdr:nvCxnSpPr>
        <xdr:cNvPr id="283" name="Straight Arrow Connector 282"/>
        <xdr:cNvCxnSpPr/>
      </xdr:nvCxnSpPr>
      <xdr:spPr>
        <a:xfrm>
          <a:off x="37392429" y="4346121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217714</xdr:colOff>
      <xdr:row>94</xdr:row>
      <xdr:rowOff>163287</xdr:rowOff>
    </xdr:from>
    <xdr:to>
      <xdr:col>6</xdr:col>
      <xdr:colOff>217718</xdr:colOff>
      <xdr:row>97</xdr:row>
      <xdr:rowOff>381003</xdr:rowOff>
    </xdr:to>
    <xdr:cxnSp macro="">
      <xdr:nvCxnSpPr>
        <xdr:cNvPr id="287" name="Straight Arrow Connector 286"/>
        <xdr:cNvCxnSpPr/>
      </xdr:nvCxnSpPr>
      <xdr:spPr>
        <a:xfrm>
          <a:off x="9961789" y="22527987"/>
          <a:ext cx="4" cy="15321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217713</xdr:colOff>
      <xdr:row>57</xdr:row>
      <xdr:rowOff>54429</xdr:rowOff>
    </xdr:from>
    <xdr:to>
      <xdr:col>7</xdr:col>
      <xdr:colOff>217714</xdr:colOff>
      <xdr:row>98</xdr:row>
      <xdr:rowOff>272143</xdr:rowOff>
    </xdr:to>
    <xdr:cxnSp macro="">
      <xdr:nvCxnSpPr>
        <xdr:cNvPr id="288" name="Straight Arrow Connector 287"/>
        <xdr:cNvCxnSpPr/>
      </xdr:nvCxnSpPr>
      <xdr:spPr>
        <a:xfrm flipV="1">
          <a:off x="11342913" y="19352079"/>
          <a:ext cx="1" cy="5037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190503</xdr:colOff>
      <xdr:row>56</xdr:row>
      <xdr:rowOff>326573</xdr:rowOff>
    </xdr:from>
    <xdr:to>
      <xdr:col>9</xdr:col>
      <xdr:colOff>190505</xdr:colOff>
      <xdr:row>57</xdr:row>
      <xdr:rowOff>381000</xdr:rowOff>
    </xdr:to>
    <xdr:cxnSp macro="">
      <xdr:nvCxnSpPr>
        <xdr:cNvPr id="289" name="Straight Arrow Connector 288"/>
        <xdr:cNvCxnSpPr/>
      </xdr:nvCxnSpPr>
      <xdr:spPr>
        <a:xfrm>
          <a:off x="13811253" y="19186073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190502</xdr:colOff>
      <xdr:row>58</xdr:row>
      <xdr:rowOff>299364</xdr:rowOff>
    </xdr:from>
    <xdr:to>
      <xdr:col>9</xdr:col>
      <xdr:colOff>190504</xdr:colOff>
      <xdr:row>59</xdr:row>
      <xdr:rowOff>353790</xdr:rowOff>
    </xdr:to>
    <xdr:cxnSp macro="">
      <xdr:nvCxnSpPr>
        <xdr:cNvPr id="290" name="Straight Arrow Connector 289"/>
        <xdr:cNvCxnSpPr/>
      </xdr:nvCxnSpPr>
      <xdr:spPr>
        <a:xfrm>
          <a:off x="13811252" y="20035164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163287</xdr:colOff>
      <xdr:row>60</xdr:row>
      <xdr:rowOff>326572</xdr:rowOff>
    </xdr:from>
    <xdr:to>
      <xdr:col>9</xdr:col>
      <xdr:colOff>163289</xdr:colOff>
      <xdr:row>61</xdr:row>
      <xdr:rowOff>380998</xdr:rowOff>
    </xdr:to>
    <xdr:cxnSp macro="">
      <xdr:nvCxnSpPr>
        <xdr:cNvPr id="291" name="Straight Arrow Connector 290"/>
        <xdr:cNvCxnSpPr/>
      </xdr:nvCxnSpPr>
      <xdr:spPr>
        <a:xfrm>
          <a:off x="13784037" y="20938672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62</xdr:row>
      <xdr:rowOff>244929</xdr:rowOff>
    </xdr:from>
    <xdr:to>
      <xdr:col>10</xdr:col>
      <xdr:colOff>163289</xdr:colOff>
      <xdr:row>99</xdr:row>
      <xdr:rowOff>381002</xdr:rowOff>
    </xdr:to>
    <xdr:cxnSp macro="">
      <xdr:nvCxnSpPr>
        <xdr:cNvPr id="292" name="Straight Arrow Connector 291"/>
        <xdr:cNvCxnSpPr/>
      </xdr:nvCxnSpPr>
      <xdr:spPr>
        <a:xfrm>
          <a:off x="15031810" y="21733329"/>
          <a:ext cx="4" cy="32031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1143001</xdr:colOff>
      <xdr:row>30</xdr:row>
      <xdr:rowOff>54430</xdr:rowOff>
    </xdr:from>
    <xdr:to>
      <xdr:col>10</xdr:col>
      <xdr:colOff>1143002</xdr:colOff>
      <xdr:row>100</xdr:row>
      <xdr:rowOff>217714</xdr:rowOff>
    </xdr:to>
    <xdr:cxnSp macro="">
      <xdr:nvCxnSpPr>
        <xdr:cNvPr id="293" name="Straight Arrow Connector 292"/>
        <xdr:cNvCxnSpPr/>
      </xdr:nvCxnSpPr>
      <xdr:spPr>
        <a:xfrm flipV="1">
          <a:off x="16011526" y="13217980"/>
          <a:ext cx="1" cy="1199333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1143001</xdr:colOff>
      <xdr:row>28</xdr:row>
      <xdr:rowOff>27218</xdr:rowOff>
    </xdr:from>
    <xdr:to>
      <xdr:col>10</xdr:col>
      <xdr:colOff>1143002</xdr:colOff>
      <xdr:row>29</xdr:row>
      <xdr:rowOff>299359</xdr:rowOff>
    </xdr:to>
    <xdr:cxnSp macro="">
      <xdr:nvCxnSpPr>
        <xdr:cNvPr id="294" name="Straight Arrow Connector 293"/>
        <xdr:cNvCxnSpPr/>
      </xdr:nvCxnSpPr>
      <xdr:spPr>
        <a:xfrm flipH="1" flipV="1">
          <a:off x="16011526" y="12314468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1143002</xdr:colOff>
      <xdr:row>16</xdr:row>
      <xdr:rowOff>54429</xdr:rowOff>
    </xdr:from>
    <xdr:to>
      <xdr:col>10</xdr:col>
      <xdr:colOff>1143003</xdr:colOff>
      <xdr:row>27</xdr:row>
      <xdr:rowOff>272143</xdr:rowOff>
    </xdr:to>
    <xdr:cxnSp macro="">
      <xdr:nvCxnSpPr>
        <xdr:cNvPr id="295" name="Straight Arrow Connector 294"/>
        <xdr:cNvCxnSpPr/>
      </xdr:nvCxnSpPr>
      <xdr:spPr>
        <a:xfrm flipV="1">
          <a:off x="16011527" y="7083879"/>
          <a:ext cx="1" cy="5037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15</xdr:row>
      <xdr:rowOff>244928</xdr:rowOff>
    </xdr:from>
    <xdr:to>
      <xdr:col>11</xdr:col>
      <xdr:colOff>163288</xdr:colOff>
      <xdr:row>125</xdr:row>
      <xdr:rowOff>408217</xdr:rowOff>
    </xdr:to>
    <xdr:cxnSp macro="">
      <xdr:nvCxnSpPr>
        <xdr:cNvPr id="296" name="Straight Arrow Connector 295"/>
        <xdr:cNvCxnSpPr/>
      </xdr:nvCxnSpPr>
      <xdr:spPr>
        <a:xfrm>
          <a:off x="16279586" y="6836228"/>
          <a:ext cx="2" cy="2338523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163285</xdr:colOff>
      <xdr:row>128</xdr:row>
      <xdr:rowOff>353785</xdr:rowOff>
    </xdr:from>
    <xdr:to>
      <xdr:col>11</xdr:col>
      <xdr:colOff>163287</xdr:colOff>
      <xdr:row>129</xdr:row>
      <xdr:rowOff>408212</xdr:rowOff>
    </xdr:to>
    <xdr:cxnSp macro="">
      <xdr:nvCxnSpPr>
        <xdr:cNvPr id="297" name="Straight Arrow Connector 296"/>
        <xdr:cNvCxnSpPr/>
      </xdr:nvCxnSpPr>
      <xdr:spPr>
        <a:xfrm>
          <a:off x="16279585" y="30605185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163284</xdr:colOff>
      <xdr:row>130</xdr:row>
      <xdr:rowOff>353790</xdr:rowOff>
    </xdr:from>
    <xdr:to>
      <xdr:col>11</xdr:col>
      <xdr:colOff>163286</xdr:colOff>
      <xdr:row>131</xdr:row>
      <xdr:rowOff>408217</xdr:rowOff>
    </xdr:to>
    <xdr:cxnSp macro="">
      <xdr:nvCxnSpPr>
        <xdr:cNvPr id="298" name="Straight Arrow Connector 297"/>
        <xdr:cNvCxnSpPr/>
      </xdr:nvCxnSpPr>
      <xdr:spPr>
        <a:xfrm>
          <a:off x="16279584" y="31481490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163285</xdr:colOff>
      <xdr:row>132</xdr:row>
      <xdr:rowOff>272143</xdr:rowOff>
    </xdr:from>
    <xdr:to>
      <xdr:col>11</xdr:col>
      <xdr:colOff>163289</xdr:colOff>
      <xdr:row>139</xdr:row>
      <xdr:rowOff>408216</xdr:rowOff>
    </xdr:to>
    <xdr:cxnSp macro="">
      <xdr:nvCxnSpPr>
        <xdr:cNvPr id="299" name="Straight Arrow Connector 298"/>
        <xdr:cNvCxnSpPr/>
      </xdr:nvCxnSpPr>
      <xdr:spPr>
        <a:xfrm>
          <a:off x="16279585" y="32276143"/>
          <a:ext cx="4" cy="32031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140</xdr:row>
      <xdr:rowOff>353786</xdr:rowOff>
    </xdr:from>
    <xdr:to>
      <xdr:col>11</xdr:col>
      <xdr:colOff>163288</xdr:colOff>
      <xdr:row>141</xdr:row>
      <xdr:rowOff>408213</xdr:rowOff>
    </xdr:to>
    <xdr:cxnSp macro="">
      <xdr:nvCxnSpPr>
        <xdr:cNvPr id="300" name="Straight Arrow Connector 299"/>
        <xdr:cNvCxnSpPr/>
      </xdr:nvCxnSpPr>
      <xdr:spPr>
        <a:xfrm>
          <a:off x="16279586" y="35862986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142</xdr:row>
      <xdr:rowOff>326568</xdr:rowOff>
    </xdr:from>
    <xdr:to>
      <xdr:col>11</xdr:col>
      <xdr:colOff>163288</xdr:colOff>
      <xdr:row>143</xdr:row>
      <xdr:rowOff>380995</xdr:rowOff>
    </xdr:to>
    <xdr:cxnSp macro="">
      <xdr:nvCxnSpPr>
        <xdr:cNvPr id="301" name="Straight Arrow Connector 300"/>
        <xdr:cNvCxnSpPr/>
      </xdr:nvCxnSpPr>
      <xdr:spPr>
        <a:xfrm>
          <a:off x="16279586" y="36712068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144</xdr:row>
      <xdr:rowOff>299358</xdr:rowOff>
    </xdr:from>
    <xdr:to>
      <xdr:col>11</xdr:col>
      <xdr:colOff>163289</xdr:colOff>
      <xdr:row>145</xdr:row>
      <xdr:rowOff>353785</xdr:rowOff>
    </xdr:to>
    <xdr:cxnSp macro="">
      <xdr:nvCxnSpPr>
        <xdr:cNvPr id="302" name="Straight Arrow Connector 301"/>
        <xdr:cNvCxnSpPr/>
      </xdr:nvCxnSpPr>
      <xdr:spPr>
        <a:xfrm>
          <a:off x="16279587" y="37561158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1143001</xdr:colOff>
      <xdr:row>135</xdr:row>
      <xdr:rowOff>81643</xdr:rowOff>
    </xdr:from>
    <xdr:to>
      <xdr:col>11</xdr:col>
      <xdr:colOff>1143002</xdr:colOff>
      <xdr:row>146</xdr:row>
      <xdr:rowOff>299358</xdr:rowOff>
    </xdr:to>
    <xdr:cxnSp macro="">
      <xdr:nvCxnSpPr>
        <xdr:cNvPr id="303" name="Straight Arrow Connector 302"/>
        <xdr:cNvCxnSpPr/>
      </xdr:nvCxnSpPr>
      <xdr:spPr>
        <a:xfrm flipV="1">
          <a:off x="17259301" y="33400093"/>
          <a:ext cx="1" cy="50373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272146</xdr:colOff>
      <xdr:row>134</xdr:row>
      <xdr:rowOff>353786</xdr:rowOff>
    </xdr:from>
    <xdr:to>
      <xdr:col>12</xdr:col>
      <xdr:colOff>272148</xdr:colOff>
      <xdr:row>135</xdr:row>
      <xdr:rowOff>408212</xdr:rowOff>
    </xdr:to>
    <xdr:cxnSp macro="">
      <xdr:nvCxnSpPr>
        <xdr:cNvPr id="304" name="Straight Arrow Connector 303"/>
        <xdr:cNvCxnSpPr/>
      </xdr:nvCxnSpPr>
      <xdr:spPr>
        <a:xfrm>
          <a:off x="17636221" y="3323408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244931</xdr:colOff>
      <xdr:row>136</xdr:row>
      <xdr:rowOff>272143</xdr:rowOff>
    </xdr:from>
    <xdr:to>
      <xdr:col>12</xdr:col>
      <xdr:colOff>244936</xdr:colOff>
      <xdr:row>147</xdr:row>
      <xdr:rowOff>408216</xdr:rowOff>
    </xdr:to>
    <xdr:cxnSp macro="">
      <xdr:nvCxnSpPr>
        <xdr:cNvPr id="305" name="Straight Arrow Connector 304"/>
        <xdr:cNvCxnSpPr/>
      </xdr:nvCxnSpPr>
      <xdr:spPr>
        <a:xfrm>
          <a:off x="17609006" y="34028743"/>
          <a:ext cx="5" cy="49557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1143000</xdr:colOff>
      <xdr:row>139</xdr:row>
      <xdr:rowOff>54429</xdr:rowOff>
    </xdr:from>
    <xdr:to>
      <xdr:col>12</xdr:col>
      <xdr:colOff>1143001</xdr:colOff>
      <xdr:row>148</xdr:row>
      <xdr:rowOff>272143</xdr:rowOff>
    </xdr:to>
    <xdr:cxnSp macro="">
      <xdr:nvCxnSpPr>
        <xdr:cNvPr id="306" name="Straight Arrow Connector 305"/>
        <xdr:cNvCxnSpPr/>
      </xdr:nvCxnSpPr>
      <xdr:spPr>
        <a:xfrm flipV="1">
          <a:off x="18507075" y="35125479"/>
          <a:ext cx="1" cy="41610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49</xdr:row>
      <xdr:rowOff>54430</xdr:rowOff>
    </xdr:from>
    <xdr:to>
      <xdr:col>12</xdr:col>
      <xdr:colOff>1143001</xdr:colOff>
      <xdr:row>138</xdr:row>
      <xdr:rowOff>190500</xdr:rowOff>
    </xdr:to>
    <xdr:cxnSp macro="">
      <xdr:nvCxnSpPr>
        <xdr:cNvPr id="307" name="Straight Arrow Connector 306"/>
        <xdr:cNvCxnSpPr/>
      </xdr:nvCxnSpPr>
      <xdr:spPr>
        <a:xfrm flipV="1">
          <a:off x="18507076" y="18475780"/>
          <a:ext cx="0" cy="163476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1115782</xdr:colOff>
      <xdr:row>46</xdr:row>
      <xdr:rowOff>27215</xdr:rowOff>
    </xdr:from>
    <xdr:to>
      <xdr:col>12</xdr:col>
      <xdr:colOff>1115783</xdr:colOff>
      <xdr:row>48</xdr:row>
      <xdr:rowOff>299355</xdr:rowOff>
    </xdr:to>
    <xdr:cxnSp macro="">
      <xdr:nvCxnSpPr>
        <xdr:cNvPr id="308" name="Straight Arrow Connector 307"/>
        <xdr:cNvCxnSpPr/>
      </xdr:nvCxnSpPr>
      <xdr:spPr>
        <a:xfrm flipH="1" flipV="1">
          <a:off x="18479857" y="17572265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1143000</xdr:colOff>
      <xdr:row>36</xdr:row>
      <xdr:rowOff>27213</xdr:rowOff>
    </xdr:from>
    <xdr:to>
      <xdr:col>12</xdr:col>
      <xdr:colOff>1143007</xdr:colOff>
      <xdr:row>45</xdr:row>
      <xdr:rowOff>244926</xdr:rowOff>
    </xdr:to>
    <xdr:cxnSp macro="">
      <xdr:nvCxnSpPr>
        <xdr:cNvPr id="309" name="Straight Arrow Connector 308"/>
        <xdr:cNvCxnSpPr/>
      </xdr:nvCxnSpPr>
      <xdr:spPr>
        <a:xfrm flipV="1">
          <a:off x="18507075" y="15819663"/>
          <a:ext cx="7" cy="153216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26</xdr:row>
      <xdr:rowOff>108858</xdr:rowOff>
    </xdr:from>
    <xdr:to>
      <xdr:col>12</xdr:col>
      <xdr:colOff>1143002</xdr:colOff>
      <xdr:row>35</xdr:row>
      <xdr:rowOff>163286</xdr:rowOff>
    </xdr:to>
    <xdr:cxnSp macro="">
      <xdr:nvCxnSpPr>
        <xdr:cNvPr id="310" name="Straight Arrow Connector 309"/>
        <xdr:cNvCxnSpPr/>
      </xdr:nvCxnSpPr>
      <xdr:spPr>
        <a:xfrm flipV="1">
          <a:off x="18507076" y="11519808"/>
          <a:ext cx="1" cy="39977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24</xdr:row>
      <xdr:rowOff>27214</xdr:rowOff>
    </xdr:from>
    <xdr:to>
      <xdr:col>12</xdr:col>
      <xdr:colOff>1143002</xdr:colOff>
      <xdr:row>25</xdr:row>
      <xdr:rowOff>299355</xdr:rowOff>
    </xdr:to>
    <xdr:cxnSp macro="">
      <xdr:nvCxnSpPr>
        <xdr:cNvPr id="311" name="Straight Arrow Connector 310"/>
        <xdr:cNvCxnSpPr/>
      </xdr:nvCxnSpPr>
      <xdr:spPr>
        <a:xfrm flipH="1" flipV="1">
          <a:off x="18507076" y="10561864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1142998</xdr:colOff>
      <xdr:row>22</xdr:row>
      <xdr:rowOff>27214</xdr:rowOff>
    </xdr:from>
    <xdr:to>
      <xdr:col>12</xdr:col>
      <xdr:colOff>1142999</xdr:colOff>
      <xdr:row>23</xdr:row>
      <xdr:rowOff>299356</xdr:rowOff>
    </xdr:to>
    <xdr:cxnSp macro="">
      <xdr:nvCxnSpPr>
        <xdr:cNvPr id="312" name="Straight Arrow Connector 311"/>
        <xdr:cNvCxnSpPr/>
      </xdr:nvCxnSpPr>
      <xdr:spPr>
        <a:xfrm flipH="1" flipV="1">
          <a:off x="18507073" y="9685564"/>
          <a:ext cx="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20</xdr:row>
      <xdr:rowOff>27215</xdr:rowOff>
    </xdr:from>
    <xdr:to>
      <xdr:col>12</xdr:col>
      <xdr:colOff>1143002</xdr:colOff>
      <xdr:row>21</xdr:row>
      <xdr:rowOff>299357</xdr:rowOff>
    </xdr:to>
    <xdr:cxnSp macro="">
      <xdr:nvCxnSpPr>
        <xdr:cNvPr id="313" name="Straight Arrow Connector 312"/>
        <xdr:cNvCxnSpPr/>
      </xdr:nvCxnSpPr>
      <xdr:spPr>
        <a:xfrm flipH="1" flipV="1">
          <a:off x="18507076" y="8809265"/>
          <a:ext cx="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217716</xdr:colOff>
      <xdr:row>19</xdr:row>
      <xdr:rowOff>272143</xdr:rowOff>
    </xdr:from>
    <xdr:to>
      <xdr:col>13</xdr:col>
      <xdr:colOff>217720</xdr:colOff>
      <xdr:row>26</xdr:row>
      <xdr:rowOff>408216</xdr:rowOff>
    </xdr:to>
    <xdr:cxnSp macro="">
      <xdr:nvCxnSpPr>
        <xdr:cNvPr id="314" name="Straight Arrow Connector 313"/>
        <xdr:cNvCxnSpPr/>
      </xdr:nvCxnSpPr>
      <xdr:spPr>
        <a:xfrm>
          <a:off x="18829566" y="8616043"/>
          <a:ext cx="4" cy="32031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163288</xdr:colOff>
      <xdr:row>15</xdr:row>
      <xdr:rowOff>217714</xdr:rowOff>
    </xdr:from>
    <xdr:to>
      <xdr:col>14</xdr:col>
      <xdr:colOff>163288</xdr:colOff>
      <xdr:row>135</xdr:row>
      <xdr:rowOff>408214</xdr:rowOff>
    </xdr:to>
    <xdr:cxnSp macro="">
      <xdr:nvCxnSpPr>
        <xdr:cNvPr id="315" name="Straight Arrow Connector 314"/>
        <xdr:cNvCxnSpPr/>
      </xdr:nvCxnSpPr>
      <xdr:spPr>
        <a:xfrm>
          <a:off x="20022913" y="6809014"/>
          <a:ext cx="0" cy="269176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1143001</xdr:colOff>
      <xdr:row>16</xdr:row>
      <xdr:rowOff>27215</xdr:rowOff>
    </xdr:from>
    <xdr:to>
      <xdr:col>13</xdr:col>
      <xdr:colOff>1143002</xdr:colOff>
      <xdr:row>27</xdr:row>
      <xdr:rowOff>244929</xdr:rowOff>
    </xdr:to>
    <xdr:cxnSp macro="">
      <xdr:nvCxnSpPr>
        <xdr:cNvPr id="316" name="Straight Arrow Connector 315"/>
        <xdr:cNvCxnSpPr/>
      </xdr:nvCxnSpPr>
      <xdr:spPr>
        <a:xfrm flipV="1">
          <a:off x="19754851" y="7056665"/>
          <a:ext cx="1" cy="50373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1142997</xdr:colOff>
      <xdr:row>8</xdr:row>
      <xdr:rowOff>27215</xdr:rowOff>
    </xdr:from>
    <xdr:to>
      <xdr:col>14</xdr:col>
      <xdr:colOff>1142997</xdr:colOff>
      <xdr:row>136</xdr:row>
      <xdr:rowOff>244929</xdr:rowOff>
    </xdr:to>
    <xdr:cxnSp macro="">
      <xdr:nvCxnSpPr>
        <xdr:cNvPr id="317" name="Straight Arrow Connector 316"/>
        <xdr:cNvCxnSpPr/>
      </xdr:nvCxnSpPr>
      <xdr:spPr>
        <a:xfrm flipV="1">
          <a:off x="21002622" y="3551465"/>
          <a:ext cx="0" cy="304500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1143004</xdr:colOff>
      <xdr:row>7</xdr:row>
      <xdr:rowOff>326568</xdr:rowOff>
    </xdr:from>
    <xdr:to>
      <xdr:col>15</xdr:col>
      <xdr:colOff>1143006</xdr:colOff>
      <xdr:row>8</xdr:row>
      <xdr:rowOff>380994</xdr:rowOff>
    </xdr:to>
    <xdr:cxnSp macro="">
      <xdr:nvCxnSpPr>
        <xdr:cNvPr id="318" name="Straight Arrow Connector 317"/>
        <xdr:cNvCxnSpPr/>
      </xdr:nvCxnSpPr>
      <xdr:spPr>
        <a:xfrm>
          <a:off x="22250404" y="3412668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9</xdr:row>
      <xdr:rowOff>190500</xdr:rowOff>
    </xdr:from>
    <xdr:to>
      <xdr:col>16</xdr:col>
      <xdr:colOff>136075</xdr:colOff>
      <xdr:row>12</xdr:row>
      <xdr:rowOff>408216</xdr:rowOff>
    </xdr:to>
    <xdr:cxnSp macro="">
      <xdr:nvCxnSpPr>
        <xdr:cNvPr id="319" name="Straight Arrow Connector 318"/>
        <xdr:cNvCxnSpPr/>
      </xdr:nvCxnSpPr>
      <xdr:spPr>
        <a:xfrm>
          <a:off x="22491246" y="4152900"/>
          <a:ext cx="4" cy="153216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1170212</xdr:colOff>
      <xdr:row>12</xdr:row>
      <xdr:rowOff>54428</xdr:rowOff>
    </xdr:from>
    <xdr:to>
      <xdr:col>16</xdr:col>
      <xdr:colOff>1170213</xdr:colOff>
      <xdr:row>13</xdr:row>
      <xdr:rowOff>326569</xdr:rowOff>
    </xdr:to>
    <xdr:cxnSp macro="">
      <xdr:nvCxnSpPr>
        <xdr:cNvPr id="320" name="Straight Arrow Connector 319"/>
        <xdr:cNvCxnSpPr/>
      </xdr:nvCxnSpPr>
      <xdr:spPr>
        <a:xfrm flipH="1" flipV="1">
          <a:off x="23525387" y="5331278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10</xdr:row>
      <xdr:rowOff>54429</xdr:rowOff>
    </xdr:from>
    <xdr:to>
      <xdr:col>17</xdr:col>
      <xdr:colOff>163286</xdr:colOff>
      <xdr:row>11</xdr:row>
      <xdr:rowOff>326570</xdr:rowOff>
    </xdr:to>
    <xdr:cxnSp macro="">
      <xdr:nvCxnSpPr>
        <xdr:cNvPr id="321" name="Straight Arrow Connector 320"/>
        <xdr:cNvCxnSpPr/>
      </xdr:nvCxnSpPr>
      <xdr:spPr>
        <a:xfrm flipH="1" flipV="1">
          <a:off x="23766235" y="4454979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8</xdr:row>
      <xdr:rowOff>54428</xdr:rowOff>
    </xdr:from>
    <xdr:to>
      <xdr:col>17</xdr:col>
      <xdr:colOff>163286</xdr:colOff>
      <xdr:row>9</xdr:row>
      <xdr:rowOff>326570</xdr:rowOff>
    </xdr:to>
    <xdr:cxnSp macro="">
      <xdr:nvCxnSpPr>
        <xdr:cNvPr id="322" name="Straight Arrow Connector 321"/>
        <xdr:cNvCxnSpPr/>
      </xdr:nvCxnSpPr>
      <xdr:spPr>
        <a:xfrm flipH="1" flipV="1">
          <a:off x="23766235" y="3578678"/>
          <a:ext cx="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1170214</xdr:colOff>
      <xdr:row>7</xdr:row>
      <xdr:rowOff>272142</xdr:rowOff>
    </xdr:from>
    <xdr:to>
      <xdr:col>17</xdr:col>
      <xdr:colOff>1170218</xdr:colOff>
      <xdr:row>12</xdr:row>
      <xdr:rowOff>408214</xdr:rowOff>
    </xdr:to>
    <xdr:cxnSp macro="">
      <xdr:nvCxnSpPr>
        <xdr:cNvPr id="323" name="Straight Arrow Connector 322"/>
        <xdr:cNvCxnSpPr/>
      </xdr:nvCxnSpPr>
      <xdr:spPr>
        <a:xfrm flipH="1">
          <a:off x="24773164" y="3358242"/>
          <a:ext cx="4" cy="232682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163285</xdr:colOff>
      <xdr:row>11</xdr:row>
      <xdr:rowOff>217714</xdr:rowOff>
    </xdr:from>
    <xdr:to>
      <xdr:col>19</xdr:col>
      <xdr:colOff>163286</xdr:colOff>
      <xdr:row>124</xdr:row>
      <xdr:rowOff>0</xdr:rowOff>
    </xdr:to>
    <xdr:cxnSp macro="">
      <xdr:nvCxnSpPr>
        <xdr:cNvPr id="324" name="Straight Arrow Connector 323"/>
        <xdr:cNvCxnSpPr/>
      </xdr:nvCxnSpPr>
      <xdr:spPr>
        <a:xfrm>
          <a:off x="26261785" y="5056414"/>
          <a:ext cx="1" cy="243186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1143001</xdr:colOff>
      <xdr:row>16</xdr:row>
      <xdr:rowOff>27218</xdr:rowOff>
    </xdr:from>
    <xdr:to>
      <xdr:col>19</xdr:col>
      <xdr:colOff>1143001</xdr:colOff>
      <xdr:row>124</xdr:row>
      <xdr:rowOff>190500</xdr:rowOff>
    </xdr:to>
    <xdr:cxnSp macro="">
      <xdr:nvCxnSpPr>
        <xdr:cNvPr id="325" name="Straight Arrow Connector 324"/>
        <xdr:cNvCxnSpPr/>
      </xdr:nvCxnSpPr>
      <xdr:spPr>
        <a:xfrm flipV="1">
          <a:off x="27241501" y="7056668"/>
          <a:ext cx="0" cy="2250893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163287</xdr:colOff>
      <xdr:row>12</xdr:row>
      <xdr:rowOff>27214</xdr:rowOff>
    </xdr:from>
    <xdr:to>
      <xdr:col>18</xdr:col>
      <xdr:colOff>163288</xdr:colOff>
      <xdr:row>13</xdr:row>
      <xdr:rowOff>299355</xdr:rowOff>
    </xdr:to>
    <xdr:cxnSp macro="">
      <xdr:nvCxnSpPr>
        <xdr:cNvPr id="326" name="Straight Arrow Connector 325"/>
        <xdr:cNvCxnSpPr/>
      </xdr:nvCxnSpPr>
      <xdr:spPr>
        <a:xfrm flipH="1" flipV="1">
          <a:off x="25014012" y="5304064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234</xdr:row>
      <xdr:rowOff>163288</xdr:rowOff>
    </xdr:from>
    <xdr:to>
      <xdr:col>6</xdr:col>
      <xdr:colOff>190504</xdr:colOff>
      <xdr:row>237</xdr:row>
      <xdr:rowOff>381005</xdr:rowOff>
    </xdr:to>
    <xdr:cxnSp macro="">
      <xdr:nvCxnSpPr>
        <xdr:cNvPr id="327" name="Straight Arrow Connector 326"/>
        <xdr:cNvCxnSpPr/>
      </xdr:nvCxnSpPr>
      <xdr:spPr>
        <a:xfrm>
          <a:off x="9934575" y="60208888"/>
          <a:ext cx="4" cy="15321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190499</xdr:colOff>
      <xdr:row>217</xdr:row>
      <xdr:rowOff>54430</xdr:rowOff>
    </xdr:from>
    <xdr:to>
      <xdr:col>7</xdr:col>
      <xdr:colOff>190500</xdr:colOff>
      <xdr:row>238</xdr:row>
      <xdr:rowOff>272145</xdr:rowOff>
    </xdr:to>
    <xdr:cxnSp macro="">
      <xdr:nvCxnSpPr>
        <xdr:cNvPr id="328" name="Straight Arrow Connector 327"/>
        <xdr:cNvCxnSpPr/>
      </xdr:nvCxnSpPr>
      <xdr:spPr>
        <a:xfrm flipV="1">
          <a:off x="11315699" y="57032980"/>
          <a:ext cx="1" cy="50373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163289</xdr:colOff>
      <xdr:row>216</xdr:row>
      <xdr:rowOff>326575</xdr:rowOff>
    </xdr:from>
    <xdr:to>
      <xdr:col>9</xdr:col>
      <xdr:colOff>163291</xdr:colOff>
      <xdr:row>217</xdr:row>
      <xdr:rowOff>381001</xdr:rowOff>
    </xdr:to>
    <xdr:cxnSp macro="">
      <xdr:nvCxnSpPr>
        <xdr:cNvPr id="329" name="Straight Arrow Connector 328"/>
        <xdr:cNvCxnSpPr/>
      </xdr:nvCxnSpPr>
      <xdr:spPr>
        <a:xfrm>
          <a:off x="13784039" y="56866975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163288</xdr:colOff>
      <xdr:row>218</xdr:row>
      <xdr:rowOff>299366</xdr:rowOff>
    </xdr:from>
    <xdr:to>
      <xdr:col>9</xdr:col>
      <xdr:colOff>163290</xdr:colOff>
      <xdr:row>219</xdr:row>
      <xdr:rowOff>353792</xdr:rowOff>
    </xdr:to>
    <xdr:cxnSp macro="">
      <xdr:nvCxnSpPr>
        <xdr:cNvPr id="330" name="Straight Arrow Connector 329"/>
        <xdr:cNvCxnSpPr/>
      </xdr:nvCxnSpPr>
      <xdr:spPr>
        <a:xfrm>
          <a:off x="13784038" y="5771606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163287</xdr:colOff>
      <xdr:row>220</xdr:row>
      <xdr:rowOff>326574</xdr:rowOff>
    </xdr:from>
    <xdr:to>
      <xdr:col>9</xdr:col>
      <xdr:colOff>163289</xdr:colOff>
      <xdr:row>221</xdr:row>
      <xdr:rowOff>381000</xdr:rowOff>
    </xdr:to>
    <xdr:cxnSp macro="">
      <xdr:nvCxnSpPr>
        <xdr:cNvPr id="331" name="Straight Arrow Connector 330"/>
        <xdr:cNvCxnSpPr/>
      </xdr:nvCxnSpPr>
      <xdr:spPr>
        <a:xfrm>
          <a:off x="13784037" y="58619574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222</xdr:row>
      <xdr:rowOff>244931</xdr:rowOff>
    </xdr:from>
    <xdr:to>
      <xdr:col>10</xdr:col>
      <xdr:colOff>136075</xdr:colOff>
      <xdr:row>239</xdr:row>
      <xdr:rowOff>381004</xdr:rowOff>
    </xdr:to>
    <xdr:cxnSp macro="">
      <xdr:nvCxnSpPr>
        <xdr:cNvPr id="332" name="Straight Arrow Connector 331"/>
        <xdr:cNvCxnSpPr/>
      </xdr:nvCxnSpPr>
      <xdr:spPr>
        <a:xfrm>
          <a:off x="15004596" y="59414231"/>
          <a:ext cx="4" cy="32031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1143001</xdr:colOff>
      <xdr:row>191</xdr:row>
      <xdr:rowOff>54431</xdr:rowOff>
    </xdr:from>
    <xdr:to>
      <xdr:col>10</xdr:col>
      <xdr:colOff>1143002</xdr:colOff>
      <xdr:row>240</xdr:row>
      <xdr:rowOff>217716</xdr:rowOff>
    </xdr:to>
    <xdr:cxnSp macro="">
      <xdr:nvCxnSpPr>
        <xdr:cNvPr id="333" name="Straight Arrow Connector 332"/>
        <xdr:cNvCxnSpPr/>
      </xdr:nvCxnSpPr>
      <xdr:spPr>
        <a:xfrm flipV="1">
          <a:off x="16011526" y="50898881"/>
          <a:ext cx="1" cy="119933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1143001</xdr:colOff>
      <xdr:row>189</xdr:row>
      <xdr:rowOff>27220</xdr:rowOff>
    </xdr:from>
    <xdr:to>
      <xdr:col>10</xdr:col>
      <xdr:colOff>1143002</xdr:colOff>
      <xdr:row>190</xdr:row>
      <xdr:rowOff>299361</xdr:rowOff>
    </xdr:to>
    <xdr:cxnSp macro="">
      <xdr:nvCxnSpPr>
        <xdr:cNvPr id="334" name="Straight Arrow Connector 333"/>
        <xdr:cNvCxnSpPr/>
      </xdr:nvCxnSpPr>
      <xdr:spPr>
        <a:xfrm flipH="1" flipV="1">
          <a:off x="16011526" y="4999537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108859</xdr:colOff>
      <xdr:row>177</xdr:row>
      <xdr:rowOff>54430</xdr:rowOff>
    </xdr:from>
    <xdr:to>
      <xdr:col>11</xdr:col>
      <xdr:colOff>108860</xdr:colOff>
      <xdr:row>188</xdr:row>
      <xdr:rowOff>272145</xdr:rowOff>
    </xdr:to>
    <xdr:cxnSp macro="">
      <xdr:nvCxnSpPr>
        <xdr:cNvPr id="335" name="Straight Arrow Connector 334"/>
        <xdr:cNvCxnSpPr/>
      </xdr:nvCxnSpPr>
      <xdr:spPr>
        <a:xfrm flipV="1">
          <a:off x="16225159" y="44764780"/>
          <a:ext cx="1" cy="50373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217717</xdr:colOff>
      <xdr:row>176</xdr:row>
      <xdr:rowOff>244930</xdr:rowOff>
    </xdr:from>
    <xdr:to>
      <xdr:col>11</xdr:col>
      <xdr:colOff>217719</xdr:colOff>
      <xdr:row>265</xdr:row>
      <xdr:rowOff>408219</xdr:rowOff>
    </xdr:to>
    <xdr:cxnSp macro="">
      <xdr:nvCxnSpPr>
        <xdr:cNvPr id="336" name="Straight Arrow Connector 335"/>
        <xdr:cNvCxnSpPr/>
      </xdr:nvCxnSpPr>
      <xdr:spPr>
        <a:xfrm>
          <a:off x="16334017" y="44517130"/>
          <a:ext cx="2" cy="2338523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163288</xdr:colOff>
      <xdr:row>268</xdr:row>
      <xdr:rowOff>353787</xdr:rowOff>
    </xdr:from>
    <xdr:to>
      <xdr:col>11</xdr:col>
      <xdr:colOff>163290</xdr:colOff>
      <xdr:row>269</xdr:row>
      <xdr:rowOff>408214</xdr:rowOff>
    </xdr:to>
    <xdr:cxnSp macro="">
      <xdr:nvCxnSpPr>
        <xdr:cNvPr id="337" name="Straight Arrow Connector 336"/>
        <xdr:cNvCxnSpPr/>
      </xdr:nvCxnSpPr>
      <xdr:spPr>
        <a:xfrm>
          <a:off x="16279588" y="68286087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270</xdr:row>
      <xdr:rowOff>353792</xdr:rowOff>
    </xdr:from>
    <xdr:to>
      <xdr:col>11</xdr:col>
      <xdr:colOff>163289</xdr:colOff>
      <xdr:row>271</xdr:row>
      <xdr:rowOff>408218</xdr:rowOff>
    </xdr:to>
    <xdr:cxnSp macro="">
      <xdr:nvCxnSpPr>
        <xdr:cNvPr id="338" name="Straight Arrow Connector 337"/>
        <xdr:cNvCxnSpPr/>
      </xdr:nvCxnSpPr>
      <xdr:spPr>
        <a:xfrm>
          <a:off x="16279587" y="69162392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163288</xdr:colOff>
      <xdr:row>272</xdr:row>
      <xdr:rowOff>272145</xdr:rowOff>
    </xdr:from>
    <xdr:to>
      <xdr:col>11</xdr:col>
      <xdr:colOff>163292</xdr:colOff>
      <xdr:row>279</xdr:row>
      <xdr:rowOff>408218</xdr:rowOff>
    </xdr:to>
    <xdr:cxnSp macro="">
      <xdr:nvCxnSpPr>
        <xdr:cNvPr id="339" name="Straight Arrow Connector 338"/>
        <xdr:cNvCxnSpPr/>
      </xdr:nvCxnSpPr>
      <xdr:spPr>
        <a:xfrm>
          <a:off x="16279588" y="69957045"/>
          <a:ext cx="4" cy="32031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163289</xdr:colOff>
      <xdr:row>280</xdr:row>
      <xdr:rowOff>353788</xdr:rowOff>
    </xdr:from>
    <xdr:to>
      <xdr:col>11</xdr:col>
      <xdr:colOff>163291</xdr:colOff>
      <xdr:row>281</xdr:row>
      <xdr:rowOff>408215</xdr:rowOff>
    </xdr:to>
    <xdr:cxnSp macro="">
      <xdr:nvCxnSpPr>
        <xdr:cNvPr id="340" name="Straight Arrow Connector 339"/>
        <xdr:cNvCxnSpPr/>
      </xdr:nvCxnSpPr>
      <xdr:spPr>
        <a:xfrm>
          <a:off x="16279589" y="73543888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163286</xdr:colOff>
      <xdr:row>282</xdr:row>
      <xdr:rowOff>326570</xdr:rowOff>
    </xdr:from>
    <xdr:to>
      <xdr:col>11</xdr:col>
      <xdr:colOff>163288</xdr:colOff>
      <xdr:row>283</xdr:row>
      <xdr:rowOff>380997</xdr:rowOff>
    </xdr:to>
    <xdr:cxnSp macro="">
      <xdr:nvCxnSpPr>
        <xdr:cNvPr id="341" name="Straight Arrow Connector 340"/>
        <xdr:cNvCxnSpPr/>
      </xdr:nvCxnSpPr>
      <xdr:spPr>
        <a:xfrm>
          <a:off x="16279586" y="74392970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163287</xdr:colOff>
      <xdr:row>284</xdr:row>
      <xdr:rowOff>299360</xdr:rowOff>
    </xdr:from>
    <xdr:to>
      <xdr:col>11</xdr:col>
      <xdr:colOff>163289</xdr:colOff>
      <xdr:row>285</xdr:row>
      <xdr:rowOff>353786</xdr:rowOff>
    </xdr:to>
    <xdr:cxnSp macro="">
      <xdr:nvCxnSpPr>
        <xdr:cNvPr id="342" name="Straight Arrow Connector 341"/>
        <xdr:cNvCxnSpPr/>
      </xdr:nvCxnSpPr>
      <xdr:spPr>
        <a:xfrm>
          <a:off x="16279587" y="75242060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163285</xdr:colOff>
      <xdr:row>275</xdr:row>
      <xdr:rowOff>81645</xdr:rowOff>
    </xdr:from>
    <xdr:to>
      <xdr:col>12</xdr:col>
      <xdr:colOff>163286</xdr:colOff>
      <xdr:row>286</xdr:row>
      <xdr:rowOff>299360</xdr:rowOff>
    </xdr:to>
    <xdr:cxnSp macro="">
      <xdr:nvCxnSpPr>
        <xdr:cNvPr id="343" name="Straight Arrow Connector 342"/>
        <xdr:cNvCxnSpPr/>
      </xdr:nvCxnSpPr>
      <xdr:spPr>
        <a:xfrm flipV="1">
          <a:off x="17527360" y="71080995"/>
          <a:ext cx="1" cy="50373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353787</xdr:colOff>
      <xdr:row>274</xdr:row>
      <xdr:rowOff>353788</xdr:rowOff>
    </xdr:from>
    <xdr:to>
      <xdr:col>12</xdr:col>
      <xdr:colOff>353789</xdr:colOff>
      <xdr:row>275</xdr:row>
      <xdr:rowOff>408214</xdr:rowOff>
    </xdr:to>
    <xdr:cxnSp macro="">
      <xdr:nvCxnSpPr>
        <xdr:cNvPr id="344" name="Straight Arrow Connector 343"/>
        <xdr:cNvCxnSpPr/>
      </xdr:nvCxnSpPr>
      <xdr:spPr>
        <a:xfrm>
          <a:off x="17717862" y="70914988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353787</xdr:colOff>
      <xdr:row>276</xdr:row>
      <xdr:rowOff>244931</xdr:rowOff>
    </xdr:from>
    <xdr:to>
      <xdr:col>12</xdr:col>
      <xdr:colOff>353792</xdr:colOff>
      <xdr:row>287</xdr:row>
      <xdr:rowOff>381004</xdr:rowOff>
    </xdr:to>
    <xdr:cxnSp macro="">
      <xdr:nvCxnSpPr>
        <xdr:cNvPr id="345" name="Straight Arrow Connector 344"/>
        <xdr:cNvCxnSpPr/>
      </xdr:nvCxnSpPr>
      <xdr:spPr>
        <a:xfrm>
          <a:off x="17717862" y="71682431"/>
          <a:ext cx="5" cy="495572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1142997</xdr:colOff>
      <xdr:row>279</xdr:row>
      <xdr:rowOff>54431</xdr:rowOff>
    </xdr:from>
    <xdr:to>
      <xdr:col>12</xdr:col>
      <xdr:colOff>1142998</xdr:colOff>
      <xdr:row>288</xdr:row>
      <xdr:rowOff>272145</xdr:rowOff>
    </xdr:to>
    <xdr:cxnSp macro="">
      <xdr:nvCxnSpPr>
        <xdr:cNvPr id="346" name="Straight Arrow Connector 345"/>
        <xdr:cNvCxnSpPr/>
      </xdr:nvCxnSpPr>
      <xdr:spPr>
        <a:xfrm flipV="1">
          <a:off x="18507072" y="72806381"/>
          <a:ext cx="1" cy="41610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1142998</xdr:colOff>
      <xdr:row>209</xdr:row>
      <xdr:rowOff>54432</xdr:rowOff>
    </xdr:from>
    <xdr:to>
      <xdr:col>12</xdr:col>
      <xdr:colOff>1142998</xdr:colOff>
      <xdr:row>278</xdr:row>
      <xdr:rowOff>190501</xdr:rowOff>
    </xdr:to>
    <xdr:cxnSp macro="">
      <xdr:nvCxnSpPr>
        <xdr:cNvPr id="347" name="Straight Arrow Connector 346"/>
        <xdr:cNvCxnSpPr/>
      </xdr:nvCxnSpPr>
      <xdr:spPr>
        <a:xfrm flipV="1">
          <a:off x="18507073" y="56156682"/>
          <a:ext cx="0" cy="1634761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1142997</xdr:colOff>
      <xdr:row>207</xdr:row>
      <xdr:rowOff>27217</xdr:rowOff>
    </xdr:from>
    <xdr:to>
      <xdr:col>12</xdr:col>
      <xdr:colOff>1142998</xdr:colOff>
      <xdr:row>208</xdr:row>
      <xdr:rowOff>299357</xdr:rowOff>
    </xdr:to>
    <xdr:cxnSp macro="">
      <xdr:nvCxnSpPr>
        <xdr:cNvPr id="348" name="Straight Arrow Connector 347"/>
        <xdr:cNvCxnSpPr/>
      </xdr:nvCxnSpPr>
      <xdr:spPr>
        <a:xfrm flipH="1" flipV="1">
          <a:off x="18507072" y="55253167"/>
          <a:ext cx="1" cy="71029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1142999</xdr:colOff>
      <xdr:row>197</xdr:row>
      <xdr:rowOff>27215</xdr:rowOff>
    </xdr:from>
    <xdr:to>
      <xdr:col>12</xdr:col>
      <xdr:colOff>1143006</xdr:colOff>
      <xdr:row>206</xdr:row>
      <xdr:rowOff>244928</xdr:rowOff>
    </xdr:to>
    <xdr:cxnSp macro="">
      <xdr:nvCxnSpPr>
        <xdr:cNvPr id="349" name="Straight Arrow Connector 348"/>
        <xdr:cNvCxnSpPr/>
      </xdr:nvCxnSpPr>
      <xdr:spPr>
        <a:xfrm flipV="1">
          <a:off x="18507074" y="53500565"/>
          <a:ext cx="7" cy="153216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187</xdr:row>
      <xdr:rowOff>108860</xdr:rowOff>
    </xdr:from>
    <xdr:to>
      <xdr:col>12</xdr:col>
      <xdr:colOff>1143002</xdr:colOff>
      <xdr:row>196</xdr:row>
      <xdr:rowOff>163288</xdr:rowOff>
    </xdr:to>
    <xdr:cxnSp macro="">
      <xdr:nvCxnSpPr>
        <xdr:cNvPr id="350" name="Straight Arrow Connector 349"/>
        <xdr:cNvCxnSpPr/>
      </xdr:nvCxnSpPr>
      <xdr:spPr>
        <a:xfrm flipV="1">
          <a:off x="18507076" y="49200710"/>
          <a:ext cx="1" cy="399777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185</xdr:row>
      <xdr:rowOff>54430</xdr:rowOff>
    </xdr:from>
    <xdr:to>
      <xdr:col>12</xdr:col>
      <xdr:colOff>1143002</xdr:colOff>
      <xdr:row>186</xdr:row>
      <xdr:rowOff>326571</xdr:rowOff>
    </xdr:to>
    <xdr:cxnSp macro="">
      <xdr:nvCxnSpPr>
        <xdr:cNvPr id="351" name="Straight Arrow Connector 350"/>
        <xdr:cNvCxnSpPr/>
      </xdr:nvCxnSpPr>
      <xdr:spPr>
        <a:xfrm flipH="1" flipV="1">
          <a:off x="18507076" y="4826998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190498</xdr:colOff>
      <xdr:row>183</xdr:row>
      <xdr:rowOff>27216</xdr:rowOff>
    </xdr:from>
    <xdr:to>
      <xdr:col>13</xdr:col>
      <xdr:colOff>190499</xdr:colOff>
      <xdr:row>184</xdr:row>
      <xdr:rowOff>299357</xdr:rowOff>
    </xdr:to>
    <xdr:cxnSp macro="">
      <xdr:nvCxnSpPr>
        <xdr:cNvPr id="352" name="Straight Arrow Connector 351"/>
        <xdr:cNvCxnSpPr/>
      </xdr:nvCxnSpPr>
      <xdr:spPr>
        <a:xfrm flipH="1" flipV="1">
          <a:off x="18802348" y="47366466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217715</xdr:colOff>
      <xdr:row>181</xdr:row>
      <xdr:rowOff>54431</xdr:rowOff>
    </xdr:from>
    <xdr:to>
      <xdr:col>13</xdr:col>
      <xdr:colOff>217716</xdr:colOff>
      <xdr:row>182</xdr:row>
      <xdr:rowOff>326573</xdr:rowOff>
    </xdr:to>
    <xdr:cxnSp macro="">
      <xdr:nvCxnSpPr>
        <xdr:cNvPr id="353" name="Straight Arrow Connector 352"/>
        <xdr:cNvCxnSpPr/>
      </xdr:nvCxnSpPr>
      <xdr:spPr>
        <a:xfrm flipH="1" flipV="1">
          <a:off x="18829565" y="46517381"/>
          <a:ext cx="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136066</xdr:colOff>
      <xdr:row>173</xdr:row>
      <xdr:rowOff>54430</xdr:rowOff>
    </xdr:from>
    <xdr:to>
      <xdr:col>17</xdr:col>
      <xdr:colOff>136067</xdr:colOff>
      <xdr:row>174</xdr:row>
      <xdr:rowOff>326571</xdr:rowOff>
    </xdr:to>
    <xdr:cxnSp macro="">
      <xdr:nvCxnSpPr>
        <xdr:cNvPr id="354" name="Straight Arrow Connector 353"/>
        <xdr:cNvCxnSpPr/>
      </xdr:nvCxnSpPr>
      <xdr:spPr>
        <a:xfrm flipH="1" flipV="1">
          <a:off x="23739016" y="4301218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171</xdr:row>
      <xdr:rowOff>54431</xdr:rowOff>
    </xdr:from>
    <xdr:to>
      <xdr:col>18</xdr:col>
      <xdr:colOff>163286</xdr:colOff>
      <xdr:row>172</xdr:row>
      <xdr:rowOff>326572</xdr:rowOff>
    </xdr:to>
    <xdr:cxnSp macro="">
      <xdr:nvCxnSpPr>
        <xdr:cNvPr id="355" name="Straight Arrow Connector 354"/>
        <xdr:cNvCxnSpPr/>
      </xdr:nvCxnSpPr>
      <xdr:spPr>
        <a:xfrm flipH="1" flipV="1">
          <a:off x="25014010" y="42135881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169</xdr:row>
      <xdr:rowOff>54430</xdr:rowOff>
    </xdr:from>
    <xdr:to>
      <xdr:col>18</xdr:col>
      <xdr:colOff>163286</xdr:colOff>
      <xdr:row>170</xdr:row>
      <xdr:rowOff>326571</xdr:rowOff>
    </xdr:to>
    <xdr:cxnSp macro="">
      <xdr:nvCxnSpPr>
        <xdr:cNvPr id="356" name="Straight Arrow Connector 355"/>
        <xdr:cNvCxnSpPr/>
      </xdr:nvCxnSpPr>
      <xdr:spPr>
        <a:xfrm flipH="1" flipV="1">
          <a:off x="25014010" y="4125958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1170213</xdr:colOff>
      <xdr:row>168</xdr:row>
      <xdr:rowOff>163286</xdr:rowOff>
    </xdr:from>
    <xdr:to>
      <xdr:col>18</xdr:col>
      <xdr:colOff>1170215</xdr:colOff>
      <xdr:row>173</xdr:row>
      <xdr:rowOff>408217</xdr:rowOff>
    </xdr:to>
    <xdr:cxnSp macro="">
      <xdr:nvCxnSpPr>
        <xdr:cNvPr id="357" name="Straight Arrow Connector 356"/>
        <xdr:cNvCxnSpPr/>
      </xdr:nvCxnSpPr>
      <xdr:spPr>
        <a:xfrm flipH="1">
          <a:off x="26020938" y="40930286"/>
          <a:ext cx="2" cy="243568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163282</xdr:colOff>
      <xdr:row>172</xdr:row>
      <xdr:rowOff>244929</xdr:rowOff>
    </xdr:from>
    <xdr:to>
      <xdr:col>20</xdr:col>
      <xdr:colOff>190498</xdr:colOff>
      <xdr:row>263</xdr:row>
      <xdr:rowOff>381000</xdr:rowOff>
    </xdr:to>
    <xdr:cxnSp macro="">
      <xdr:nvCxnSpPr>
        <xdr:cNvPr id="358" name="Straight Arrow Connector 357"/>
        <xdr:cNvCxnSpPr/>
      </xdr:nvCxnSpPr>
      <xdr:spPr>
        <a:xfrm>
          <a:off x="27509557" y="42764529"/>
          <a:ext cx="27216" cy="242343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1170214</xdr:colOff>
      <xdr:row>177</xdr:row>
      <xdr:rowOff>54434</xdr:rowOff>
    </xdr:from>
    <xdr:to>
      <xdr:col>20</xdr:col>
      <xdr:colOff>1170217</xdr:colOff>
      <xdr:row>264</xdr:row>
      <xdr:rowOff>190500</xdr:rowOff>
    </xdr:to>
    <xdr:cxnSp macro="">
      <xdr:nvCxnSpPr>
        <xdr:cNvPr id="359" name="Straight Arrow Connector 358"/>
        <xdr:cNvCxnSpPr/>
      </xdr:nvCxnSpPr>
      <xdr:spPr>
        <a:xfrm flipV="1">
          <a:off x="28516489" y="44764784"/>
          <a:ext cx="3" cy="2248171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1170212</xdr:colOff>
      <xdr:row>173</xdr:row>
      <xdr:rowOff>27216</xdr:rowOff>
    </xdr:from>
    <xdr:to>
      <xdr:col>19</xdr:col>
      <xdr:colOff>1170215</xdr:colOff>
      <xdr:row>176</xdr:row>
      <xdr:rowOff>217714</xdr:rowOff>
    </xdr:to>
    <xdr:cxnSp macro="">
      <xdr:nvCxnSpPr>
        <xdr:cNvPr id="360" name="Straight Arrow Connector 359"/>
        <xdr:cNvCxnSpPr/>
      </xdr:nvCxnSpPr>
      <xdr:spPr>
        <a:xfrm flipH="1" flipV="1">
          <a:off x="27268712" y="42984966"/>
          <a:ext cx="3" cy="15049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163286</xdr:colOff>
      <xdr:row>15</xdr:row>
      <xdr:rowOff>217714</xdr:rowOff>
    </xdr:from>
    <xdr:to>
      <xdr:col>23</xdr:col>
      <xdr:colOff>163290</xdr:colOff>
      <xdr:row>26</xdr:row>
      <xdr:rowOff>381002</xdr:rowOff>
    </xdr:to>
    <xdr:cxnSp macro="">
      <xdr:nvCxnSpPr>
        <xdr:cNvPr id="362" name="Straight Arrow Connector 361"/>
        <xdr:cNvCxnSpPr/>
      </xdr:nvCxnSpPr>
      <xdr:spPr>
        <a:xfrm>
          <a:off x="31296429" y="6776357"/>
          <a:ext cx="4" cy="49530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1143000</xdr:colOff>
      <xdr:row>7</xdr:row>
      <xdr:rowOff>190500</xdr:rowOff>
    </xdr:from>
    <xdr:to>
      <xdr:col>24</xdr:col>
      <xdr:colOff>1143002</xdr:colOff>
      <xdr:row>125</xdr:row>
      <xdr:rowOff>381001</xdr:rowOff>
    </xdr:to>
    <xdr:cxnSp macro="">
      <xdr:nvCxnSpPr>
        <xdr:cNvPr id="363" name="Straight Arrow Connector 362"/>
        <xdr:cNvCxnSpPr/>
      </xdr:nvCxnSpPr>
      <xdr:spPr>
        <a:xfrm>
          <a:off x="33480375" y="3276600"/>
          <a:ext cx="2" cy="269176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1143001</xdr:colOff>
      <xdr:row>130</xdr:row>
      <xdr:rowOff>326570</xdr:rowOff>
    </xdr:from>
    <xdr:to>
      <xdr:col>24</xdr:col>
      <xdr:colOff>1143003</xdr:colOff>
      <xdr:row>131</xdr:row>
      <xdr:rowOff>380997</xdr:rowOff>
    </xdr:to>
    <xdr:cxnSp macro="">
      <xdr:nvCxnSpPr>
        <xdr:cNvPr id="364" name="Straight Arrow Connector 363"/>
        <xdr:cNvCxnSpPr/>
      </xdr:nvCxnSpPr>
      <xdr:spPr>
        <a:xfrm>
          <a:off x="33480376" y="31454270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1143001</xdr:colOff>
      <xdr:row>128</xdr:row>
      <xdr:rowOff>326571</xdr:rowOff>
    </xdr:from>
    <xdr:to>
      <xdr:col>24</xdr:col>
      <xdr:colOff>1143003</xdr:colOff>
      <xdr:row>129</xdr:row>
      <xdr:rowOff>380998</xdr:rowOff>
    </xdr:to>
    <xdr:cxnSp macro="">
      <xdr:nvCxnSpPr>
        <xdr:cNvPr id="365" name="Straight Arrow Connector 364"/>
        <xdr:cNvCxnSpPr/>
      </xdr:nvCxnSpPr>
      <xdr:spPr>
        <a:xfrm>
          <a:off x="33480376" y="30577971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1143000</xdr:colOff>
      <xdr:row>132</xdr:row>
      <xdr:rowOff>163286</xdr:rowOff>
    </xdr:from>
    <xdr:to>
      <xdr:col>24</xdr:col>
      <xdr:colOff>1143001</xdr:colOff>
      <xdr:row>140</xdr:row>
      <xdr:rowOff>0</xdr:rowOff>
    </xdr:to>
    <xdr:cxnSp macro="">
      <xdr:nvCxnSpPr>
        <xdr:cNvPr id="366" name="Straight Arrow Connector 365"/>
        <xdr:cNvCxnSpPr/>
      </xdr:nvCxnSpPr>
      <xdr:spPr>
        <a:xfrm flipH="1">
          <a:off x="33480375" y="32167286"/>
          <a:ext cx="1" cy="33419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163289</xdr:colOff>
      <xdr:row>135</xdr:row>
      <xdr:rowOff>54429</xdr:rowOff>
    </xdr:from>
    <xdr:to>
      <xdr:col>24</xdr:col>
      <xdr:colOff>163298</xdr:colOff>
      <xdr:row>144</xdr:row>
      <xdr:rowOff>190500</xdr:rowOff>
    </xdr:to>
    <xdr:cxnSp macro="">
      <xdr:nvCxnSpPr>
        <xdr:cNvPr id="367" name="Straight Arrow Connector 366"/>
        <xdr:cNvCxnSpPr/>
      </xdr:nvCxnSpPr>
      <xdr:spPr>
        <a:xfrm flipV="1">
          <a:off x="32500664" y="33372879"/>
          <a:ext cx="9" cy="40794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408216</xdr:colOff>
      <xdr:row>134</xdr:row>
      <xdr:rowOff>353781</xdr:rowOff>
    </xdr:from>
    <xdr:to>
      <xdr:col>24</xdr:col>
      <xdr:colOff>408218</xdr:colOff>
      <xdr:row>135</xdr:row>
      <xdr:rowOff>408207</xdr:rowOff>
    </xdr:to>
    <xdr:cxnSp macro="">
      <xdr:nvCxnSpPr>
        <xdr:cNvPr id="368" name="Straight Arrow Connector 367"/>
        <xdr:cNvCxnSpPr/>
      </xdr:nvCxnSpPr>
      <xdr:spPr>
        <a:xfrm>
          <a:off x="32745591" y="33234081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217714</xdr:colOff>
      <xdr:row>136</xdr:row>
      <xdr:rowOff>353786</xdr:rowOff>
    </xdr:from>
    <xdr:to>
      <xdr:col>25</xdr:col>
      <xdr:colOff>217716</xdr:colOff>
      <xdr:row>137</xdr:row>
      <xdr:rowOff>408212</xdr:rowOff>
    </xdr:to>
    <xdr:cxnSp macro="">
      <xdr:nvCxnSpPr>
        <xdr:cNvPr id="369" name="Straight Arrow Connector 368"/>
        <xdr:cNvCxnSpPr/>
      </xdr:nvCxnSpPr>
      <xdr:spPr>
        <a:xfrm>
          <a:off x="33802864" y="3411038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1142998</xdr:colOff>
      <xdr:row>14</xdr:row>
      <xdr:rowOff>27216</xdr:rowOff>
    </xdr:from>
    <xdr:to>
      <xdr:col>25</xdr:col>
      <xdr:colOff>1143006</xdr:colOff>
      <xdr:row>138</xdr:row>
      <xdr:rowOff>217715</xdr:rowOff>
    </xdr:to>
    <xdr:cxnSp macro="">
      <xdr:nvCxnSpPr>
        <xdr:cNvPr id="370" name="Straight Arrow Connector 369"/>
        <xdr:cNvCxnSpPr/>
      </xdr:nvCxnSpPr>
      <xdr:spPr>
        <a:xfrm flipV="1">
          <a:off x="34728148" y="6180366"/>
          <a:ext cx="8" cy="286702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1333502</xdr:colOff>
      <xdr:row>11</xdr:row>
      <xdr:rowOff>136071</xdr:rowOff>
    </xdr:from>
    <xdr:to>
      <xdr:col>26</xdr:col>
      <xdr:colOff>1333503</xdr:colOff>
      <xdr:row>14</xdr:row>
      <xdr:rowOff>380999</xdr:rowOff>
    </xdr:to>
    <xdr:cxnSp macro="">
      <xdr:nvCxnSpPr>
        <xdr:cNvPr id="371" name="Straight Arrow Connector 370"/>
        <xdr:cNvCxnSpPr/>
      </xdr:nvCxnSpPr>
      <xdr:spPr>
        <a:xfrm>
          <a:off x="36222216" y="4953000"/>
          <a:ext cx="1" cy="1551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27</xdr:row>
      <xdr:rowOff>272142</xdr:rowOff>
    </xdr:from>
    <xdr:to>
      <xdr:col>27</xdr:col>
      <xdr:colOff>136075</xdr:colOff>
      <xdr:row>28</xdr:row>
      <xdr:rowOff>326569</xdr:rowOff>
    </xdr:to>
    <xdr:cxnSp macro="">
      <xdr:nvCxnSpPr>
        <xdr:cNvPr id="372" name="Straight Arrow Connector 371"/>
        <xdr:cNvCxnSpPr/>
      </xdr:nvCxnSpPr>
      <xdr:spPr>
        <a:xfrm>
          <a:off x="36467144" y="12055928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15</xdr:row>
      <xdr:rowOff>190500</xdr:rowOff>
    </xdr:from>
    <xdr:to>
      <xdr:col>27</xdr:col>
      <xdr:colOff>136076</xdr:colOff>
      <xdr:row>26</xdr:row>
      <xdr:rowOff>408215</xdr:rowOff>
    </xdr:to>
    <xdr:cxnSp macro="">
      <xdr:nvCxnSpPr>
        <xdr:cNvPr id="373" name="Straight Arrow Connector 372"/>
        <xdr:cNvCxnSpPr/>
      </xdr:nvCxnSpPr>
      <xdr:spPr>
        <a:xfrm>
          <a:off x="36467143" y="6749143"/>
          <a:ext cx="4" cy="5007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10</xdr:row>
      <xdr:rowOff>27216</xdr:rowOff>
    </xdr:from>
    <xdr:to>
      <xdr:col>27</xdr:col>
      <xdr:colOff>1333511</xdr:colOff>
      <xdr:row>136</xdr:row>
      <xdr:rowOff>244929</xdr:rowOff>
    </xdr:to>
    <xdr:cxnSp macro="">
      <xdr:nvCxnSpPr>
        <xdr:cNvPr id="374" name="Straight Arrow Connector 373"/>
        <xdr:cNvCxnSpPr/>
      </xdr:nvCxnSpPr>
      <xdr:spPr>
        <a:xfrm flipV="1">
          <a:off x="37664572" y="4408716"/>
          <a:ext cx="10" cy="29391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217713</xdr:colOff>
      <xdr:row>8</xdr:row>
      <xdr:rowOff>27214</xdr:rowOff>
    </xdr:from>
    <xdr:to>
      <xdr:col>28</xdr:col>
      <xdr:colOff>217714</xdr:colOff>
      <xdr:row>9</xdr:row>
      <xdr:rowOff>299356</xdr:rowOff>
    </xdr:to>
    <xdr:cxnSp macro="">
      <xdr:nvCxnSpPr>
        <xdr:cNvPr id="375" name="Straight Arrow Connector 374"/>
        <xdr:cNvCxnSpPr/>
      </xdr:nvCxnSpPr>
      <xdr:spPr>
        <a:xfrm flipH="1" flipV="1">
          <a:off x="37936713" y="3551464"/>
          <a:ext cx="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190499</xdr:colOff>
      <xdr:row>25</xdr:row>
      <xdr:rowOff>244928</xdr:rowOff>
    </xdr:from>
    <xdr:to>
      <xdr:col>29</xdr:col>
      <xdr:colOff>190505</xdr:colOff>
      <xdr:row>49</xdr:row>
      <xdr:rowOff>408216</xdr:rowOff>
    </xdr:to>
    <xdr:cxnSp macro="">
      <xdr:nvCxnSpPr>
        <xdr:cNvPr id="376" name="Straight Arrow Connector 375"/>
        <xdr:cNvCxnSpPr/>
      </xdr:nvCxnSpPr>
      <xdr:spPr>
        <a:xfrm>
          <a:off x="39357299" y="11217728"/>
          <a:ext cx="6" cy="76118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217714</xdr:colOff>
      <xdr:row>58</xdr:row>
      <xdr:rowOff>299356</xdr:rowOff>
    </xdr:from>
    <xdr:to>
      <xdr:col>29</xdr:col>
      <xdr:colOff>217716</xdr:colOff>
      <xdr:row>59</xdr:row>
      <xdr:rowOff>353782</xdr:rowOff>
    </xdr:to>
    <xdr:cxnSp macro="">
      <xdr:nvCxnSpPr>
        <xdr:cNvPr id="377" name="Straight Arrow Connector 376"/>
        <xdr:cNvCxnSpPr/>
      </xdr:nvCxnSpPr>
      <xdr:spPr>
        <a:xfrm>
          <a:off x="39384514" y="2003515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190498</xdr:colOff>
      <xdr:row>56</xdr:row>
      <xdr:rowOff>326571</xdr:rowOff>
    </xdr:from>
    <xdr:to>
      <xdr:col>29</xdr:col>
      <xdr:colOff>190500</xdr:colOff>
      <xdr:row>57</xdr:row>
      <xdr:rowOff>380998</xdr:rowOff>
    </xdr:to>
    <xdr:cxnSp macro="">
      <xdr:nvCxnSpPr>
        <xdr:cNvPr id="378" name="Straight Arrow Connector 377"/>
        <xdr:cNvCxnSpPr/>
      </xdr:nvCxnSpPr>
      <xdr:spPr>
        <a:xfrm>
          <a:off x="39357298" y="19186071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1333500</xdr:colOff>
      <xdr:row>7</xdr:row>
      <xdr:rowOff>217714</xdr:rowOff>
    </xdr:from>
    <xdr:to>
      <xdr:col>28</xdr:col>
      <xdr:colOff>1333504</xdr:colOff>
      <xdr:row>13</xdr:row>
      <xdr:rowOff>2</xdr:rowOff>
    </xdr:to>
    <xdr:cxnSp macro="">
      <xdr:nvCxnSpPr>
        <xdr:cNvPr id="379" name="Straight Arrow Connector 378"/>
        <xdr:cNvCxnSpPr/>
      </xdr:nvCxnSpPr>
      <xdr:spPr>
        <a:xfrm>
          <a:off x="39052500" y="3303814"/>
          <a:ext cx="4" cy="241118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1333500</xdr:colOff>
      <xdr:row>13</xdr:row>
      <xdr:rowOff>190500</xdr:rowOff>
    </xdr:from>
    <xdr:to>
      <xdr:col>28</xdr:col>
      <xdr:colOff>1333504</xdr:colOff>
      <xdr:row>25</xdr:row>
      <xdr:rowOff>1</xdr:rowOff>
    </xdr:to>
    <xdr:cxnSp macro="">
      <xdr:nvCxnSpPr>
        <xdr:cNvPr id="380" name="Straight Arrow Connector 379"/>
        <xdr:cNvCxnSpPr/>
      </xdr:nvCxnSpPr>
      <xdr:spPr>
        <a:xfrm>
          <a:off x="39052500" y="5905500"/>
          <a:ext cx="4" cy="506730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108857</xdr:colOff>
      <xdr:row>17</xdr:row>
      <xdr:rowOff>217715</xdr:rowOff>
    </xdr:from>
    <xdr:to>
      <xdr:col>24</xdr:col>
      <xdr:colOff>108858</xdr:colOff>
      <xdr:row>36</xdr:row>
      <xdr:rowOff>381000</xdr:rowOff>
    </xdr:to>
    <xdr:cxnSp macro="">
      <xdr:nvCxnSpPr>
        <xdr:cNvPr id="381" name="Straight Arrow Connector 380"/>
        <xdr:cNvCxnSpPr/>
      </xdr:nvCxnSpPr>
      <xdr:spPr>
        <a:xfrm>
          <a:off x="32493857" y="7647215"/>
          <a:ext cx="1" cy="8436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244929</xdr:colOff>
      <xdr:row>32</xdr:row>
      <xdr:rowOff>54428</xdr:rowOff>
    </xdr:from>
    <xdr:to>
      <xdr:col>24</xdr:col>
      <xdr:colOff>244938</xdr:colOff>
      <xdr:row>43</xdr:row>
      <xdr:rowOff>244928</xdr:rowOff>
    </xdr:to>
    <xdr:cxnSp macro="">
      <xdr:nvCxnSpPr>
        <xdr:cNvPr id="382" name="Straight Arrow Connector 381"/>
        <xdr:cNvCxnSpPr/>
      </xdr:nvCxnSpPr>
      <xdr:spPr>
        <a:xfrm flipV="1">
          <a:off x="32582304" y="14094278"/>
          <a:ext cx="9" cy="23812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217724</xdr:colOff>
      <xdr:row>20</xdr:row>
      <xdr:rowOff>54428</xdr:rowOff>
    </xdr:from>
    <xdr:to>
      <xdr:col>24</xdr:col>
      <xdr:colOff>244929</xdr:colOff>
      <xdr:row>31</xdr:row>
      <xdr:rowOff>244929</xdr:rowOff>
    </xdr:to>
    <xdr:cxnSp macro="">
      <xdr:nvCxnSpPr>
        <xdr:cNvPr id="383" name="Straight Arrow Connector 382"/>
        <xdr:cNvCxnSpPr/>
      </xdr:nvCxnSpPr>
      <xdr:spPr>
        <a:xfrm flipH="1" flipV="1">
          <a:off x="32555099" y="8836478"/>
          <a:ext cx="27205" cy="50101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217715</xdr:colOff>
      <xdr:row>8</xdr:row>
      <xdr:rowOff>54427</xdr:rowOff>
    </xdr:from>
    <xdr:to>
      <xdr:col>24</xdr:col>
      <xdr:colOff>244920</xdr:colOff>
      <xdr:row>19</xdr:row>
      <xdr:rowOff>244928</xdr:rowOff>
    </xdr:to>
    <xdr:cxnSp macro="">
      <xdr:nvCxnSpPr>
        <xdr:cNvPr id="384" name="Straight Arrow Connector 383"/>
        <xdr:cNvCxnSpPr/>
      </xdr:nvCxnSpPr>
      <xdr:spPr>
        <a:xfrm flipH="1" flipV="1">
          <a:off x="32602715" y="3565070"/>
          <a:ext cx="27205" cy="498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217714</xdr:colOff>
      <xdr:row>169</xdr:row>
      <xdr:rowOff>54428</xdr:rowOff>
    </xdr:from>
    <xdr:to>
      <xdr:col>13</xdr:col>
      <xdr:colOff>217715</xdr:colOff>
      <xdr:row>180</xdr:row>
      <xdr:rowOff>272143</xdr:rowOff>
    </xdr:to>
    <xdr:cxnSp macro="">
      <xdr:nvCxnSpPr>
        <xdr:cNvPr id="385" name="Straight Arrow Connector 384"/>
        <xdr:cNvCxnSpPr/>
      </xdr:nvCxnSpPr>
      <xdr:spPr>
        <a:xfrm flipV="1">
          <a:off x="18829564" y="41259578"/>
          <a:ext cx="1" cy="50373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1170215</xdr:colOff>
      <xdr:row>168</xdr:row>
      <xdr:rowOff>190501</xdr:rowOff>
    </xdr:from>
    <xdr:to>
      <xdr:col>13</xdr:col>
      <xdr:colOff>1170219</xdr:colOff>
      <xdr:row>187</xdr:row>
      <xdr:rowOff>408216</xdr:rowOff>
    </xdr:to>
    <xdr:cxnSp macro="">
      <xdr:nvCxnSpPr>
        <xdr:cNvPr id="386" name="Straight Arrow Connector 385"/>
        <xdr:cNvCxnSpPr/>
      </xdr:nvCxnSpPr>
      <xdr:spPr>
        <a:xfrm>
          <a:off x="19782065" y="40957501"/>
          <a:ext cx="4" cy="85425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190499</xdr:colOff>
      <xdr:row>188</xdr:row>
      <xdr:rowOff>217714</xdr:rowOff>
    </xdr:from>
    <xdr:to>
      <xdr:col>14</xdr:col>
      <xdr:colOff>190503</xdr:colOff>
      <xdr:row>275</xdr:row>
      <xdr:rowOff>381001</xdr:rowOff>
    </xdr:to>
    <xdr:cxnSp macro="">
      <xdr:nvCxnSpPr>
        <xdr:cNvPr id="387" name="Straight Arrow Connector 386"/>
        <xdr:cNvCxnSpPr/>
      </xdr:nvCxnSpPr>
      <xdr:spPr>
        <a:xfrm>
          <a:off x="20050124" y="49747714"/>
          <a:ext cx="4" cy="216326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1143000</xdr:colOff>
      <xdr:row>177</xdr:row>
      <xdr:rowOff>0</xdr:rowOff>
    </xdr:from>
    <xdr:to>
      <xdr:col>14</xdr:col>
      <xdr:colOff>1143001</xdr:colOff>
      <xdr:row>276</xdr:row>
      <xdr:rowOff>190500</xdr:rowOff>
    </xdr:to>
    <xdr:cxnSp macro="">
      <xdr:nvCxnSpPr>
        <xdr:cNvPr id="388" name="Straight Arrow Connector 387"/>
        <xdr:cNvCxnSpPr/>
      </xdr:nvCxnSpPr>
      <xdr:spPr>
        <a:xfrm flipV="1">
          <a:off x="21002625" y="44710350"/>
          <a:ext cx="1" cy="269176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163285</xdr:colOff>
      <xdr:row>169</xdr:row>
      <xdr:rowOff>27215</xdr:rowOff>
    </xdr:from>
    <xdr:to>
      <xdr:col>15</xdr:col>
      <xdr:colOff>163286</xdr:colOff>
      <xdr:row>176</xdr:row>
      <xdr:rowOff>217714</xdr:rowOff>
    </xdr:to>
    <xdr:cxnSp macro="">
      <xdr:nvCxnSpPr>
        <xdr:cNvPr id="389" name="Straight Arrow Connector 388"/>
        <xdr:cNvCxnSpPr/>
      </xdr:nvCxnSpPr>
      <xdr:spPr>
        <a:xfrm flipV="1">
          <a:off x="21270685" y="41232365"/>
          <a:ext cx="1" cy="32575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1170215</xdr:colOff>
      <xdr:row>168</xdr:row>
      <xdr:rowOff>353783</xdr:rowOff>
    </xdr:from>
    <xdr:to>
      <xdr:col>15</xdr:col>
      <xdr:colOff>1170217</xdr:colOff>
      <xdr:row>169</xdr:row>
      <xdr:rowOff>408209</xdr:rowOff>
    </xdr:to>
    <xdr:cxnSp macro="">
      <xdr:nvCxnSpPr>
        <xdr:cNvPr id="390" name="Straight Arrow Connector 389"/>
        <xdr:cNvCxnSpPr/>
      </xdr:nvCxnSpPr>
      <xdr:spPr>
        <a:xfrm>
          <a:off x="22277615" y="41120783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170</xdr:row>
      <xdr:rowOff>190500</xdr:rowOff>
    </xdr:from>
    <xdr:to>
      <xdr:col>16</xdr:col>
      <xdr:colOff>190504</xdr:colOff>
      <xdr:row>173</xdr:row>
      <xdr:rowOff>408217</xdr:rowOff>
    </xdr:to>
    <xdr:cxnSp macro="">
      <xdr:nvCxnSpPr>
        <xdr:cNvPr id="391" name="Straight Arrow Connector 390"/>
        <xdr:cNvCxnSpPr/>
      </xdr:nvCxnSpPr>
      <xdr:spPr>
        <a:xfrm>
          <a:off x="22545675" y="41833800"/>
          <a:ext cx="4" cy="153216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217714</xdr:colOff>
      <xdr:row>12</xdr:row>
      <xdr:rowOff>54429</xdr:rowOff>
    </xdr:from>
    <xdr:to>
      <xdr:col>26</xdr:col>
      <xdr:colOff>217715</xdr:colOff>
      <xdr:row>13</xdr:row>
      <xdr:rowOff>326570</xdr:rowOff>
    </xdr:to>
    <xdr:cxnSp macro="">
      <xdr:nvCxnSpPr>
        <xdr:cNvPr id="392" name="Straight Arrow Connector 391"/>
        <xdr:cNvCxnSpPr/>
      </xdr:nvCxnSpPr>
      <xdr:spPr>
        <a:xfrm flipH="1" flipV="1">
          <a:off x="35050639" y="5331279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272147</xdr:colOff>
      <xdr:row>18</xdr:row>
      <xdr:rowOff>27215</xdr:rowOff>
    </xdr:from>
    <xdr:to>
      <xdr:col>27</xdr:col>
      <xdr:colOff>272158</xdr:colOff>
      <xdr:row>29</xdr:row>
      <xdr:rowOff>244928</xdr:rowOff>
    </xdr:to>
    <xdr:cxnSp macro="">
      <xdr:nvCxnSpPr>
        <xdr:cNvPr id="393" name="Straight Arrow Connector 392"/>
        <xdr:cNvCxnSpPr/>
      </xdr:nvCxnSpPr>
      <xdr:spPr>
        <a:xfrm flipV="1">
          <a:off x="36603218" y="7892144"/>
          <a:ext cx="11" cy="5007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163286</xdr:colOff>
      <xdr:row>176</xdr:row>
      <xdr:rowOff>190500</xdr:rowOff>
    </xdr:from>
    <xdr:to>
      <xdr:col>23</xdr:col>
      <xdr:colOff>163290</xdr:colOff>
      <xdr:row>187</xdr:row>
      <xdr:rowOff>381003</xdr:rowOff>
    </xdr:to>
    <xdr:cxnSp macro="">
      <xdr:nvCxnSpPr>
        <xdr:cNvPr id="395" name="Straight Arrow Connector 394"/>
        <xdr:cNvCxnSpPr/>
      </xdr:nvCxnSpPr>
      <xdr:spPr>
        <a:xfrm>
          <a:off x="31296429" y="44196000"/>
          <a:ext cx="4" cy="498021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1170214</xdr:colOff>
      <xdr:row>168</xdr:row>
      <xdr:rowOff>190501</xdr:rowOff>
    </xdr:from>
    <xdr:to>
      <xdr:col>24</xdr:col>
      <xdr:colOff>1170216</xdr:colOff>
      <xdr:row>265</xdr:row>
      <xdr:rowOff>381002</xdr:rowOff>
    </xdr:to>
    <xdr:cxnSp macro="">
      <xdr:nvCxnSpPr>
        <xdr:cNvPr id="396" name="Straight Arrow Connector 395"/>
        <xdr:cNvCxnSpPr/>
      </xdr:nvCxnSpPr>
      <xdr:spPr>
        <a:xfrm>
          <a:off x="33507589" y="40957501"/>
          <a:ext cx="2" cy="2691765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1170215</xdr:colOff>
      <xdr:row>270</xdr:row>
      <xdr:rowOff>326571</xdr:rowOff>
    </xdr:from>
    <xdr:to>
      <xdr:col>24</xdr:col>
      <xdr:colOff>1170217</xdr:colOff>
      <xdr:row>271</xdr:row>
      <xdr:rowOff>380997</xdr:rowOff>
    </xdr:to>
    <xdr:cxnSp macro="">
      <xdr:nvCxnSpPr>
        <xdr:cNvPr id="397" name="Straight Arrow Connector 396"/>
        <xdr:cNvCxnSpPr/>
      </xdr:nvCxnSpPr>
      <xdr:spPr>
        <a:xfrm>
          <a:off x="33507590" y="69135171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1170215</xdr:colOff>
      <xdr:row>268</xdr:row>
      <xdr:rowOff>326572</xdr:rowOff>
    </xdr:from>
    <xdr:to>
      <xdr:col>24</xdr:col>
      <xdr:colOff>1170217</xdr:colOff>
      <xdr:row>269</xdr:row>
      <xdr:rowOff>380999</xdr:rowOff>
    </xdr:to>
    <xdr:cxnSp macro="">
      <xdr:nvCxnSpPr>
        <xdr:cNvPr id="398" name="Straight Arrow Connector 397"/>
        <xdr:cNvCxnSpPr/>
      </xdr:nvCxnSpPr>
      <xdr:spPr>
        <a:xfrm>
          <a:off x="33507590" y="68258872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1170215</xdr:colOff>
      <xdr:row>272</xdr:row>
      <xdr:rowOff>190501</xdr:rowOff>
    </xdr:from>
    <xdr:to>
      <xdr:col>24</xdr:col>
      <xdr:colOff>1170218</xdr:colOff>
      <xdr:row>284</xdr:row>
      <xdr:rowOff>3</xdr:rowOff>
    </xdr:to>
    <xdr:cxnSp macro="">
      <xdr:nvCxnSpPr>
        <xdr:cNvPr id="399" name="Straight Arrow Connector 398"/>
        <xdr:cNvCxnSpPr/>
      </xdr:nvCxnSpPr>
      <xdr:spPr>
        <a:xfrm>
          <a:off x="33507590" y="69875401"/>
          <a:ext cx="3" cy="506730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190503</xdr:colOff>
      <xdr:row>275</xdr:row>
      <xdr:rowOff>54430</xdr:rowOff>
    </xdr:from>
    <xdr:to>
      <xdr:col>24</xdr:col>
      <xdr:colOff>190512</xdr:colOff>
      <xdr:row>284</xdr:row>
      <xdr:rowOff>190501</xdr:rowOff>
    </xdr:to>
    <xdr:cxnSp macro="">
      <xdr:nvCxnSpPr>
        <xdr:cNvPr id="400" name="Straight Arrow Connector 399"/>
        <xdr:cNvCxnSpPr/>
      </xdr:nvCxnSpPr>
      <xdr:spPr>
        <a:xfrm flipV="1">
          <a:off x="32527878" y="71053780"/>
          <a:ext cx="9" cy="407942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435430</xdr:colOff>
      <xdr:row>274</xdr:row>
      <xdr:rowOff>353782</xdr:rowOff>
    </xdr:from>
    <xdr:to>
      <xdr:col>24</xdr:col>
      <xdr:colOff>435432</xdr:colOff>
      <xdr:row>275</xdr:row>
      <xdr:rowOff>408208</xdr:rowOff>
    </xdr:to>
    <xdr:cxnSp macro="">
      <xdr:nvCxnSpPr>
        <xdr:cNvPr id="401" name="Straight Arrow Connector 400"/>
        <xdr:cNvCxnSpPr/>
      </xdr:nvCxnSpPr>
      <xdr:spPr>
        <a:xfrm>
          <a:off x="32772805" y="70914982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244928</xdr:colOff>
      <xdr:row>276</xdr:row>
      <xdr:rowOff>353787</xdr:rowOff>
    </xdr:from>
    <xdr:to>
      <xdr:col>25</xdr:col>
      <xdr:colOff>244930</xdr:colOff>
      <xdr:row>277</xdr:row>
      <xdr:rowOff>408213</xdr:rowOff>
    </xdr:to>
    <xdr:cxnSp macro="">
      <xdr:nvCxnSpPr>
        <xdr:cNvPr id="402" name="Straight Arrow Connector 401"/>
        <xdr:cNvCxnSpPr/>
      </xdr:nvCxnSpPr>
      <xdr:spPr>
        <a:xfrm>
          <a:off x="33830078" y="71791287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1170212</xdr:colOff>
      <xdr:row>175</xdr:row>
      <xdr:rowOff>27217</xdr:rowOff>
    </xdr:from>
    <xdr:to>
      <xdr:col>25</xdr:col>
      <xdr:colOff>1170220</xdr:colOff>
      <xdr:row>278</xdr:row>
      <xdr:rowOff>217715</xdr:rowOff>
    </xdr:to>
    <xdr:cxnSp macro="">
      <xdr:nvCxnSpPr>
        <xdr:cNvPr id="403" name="Straight Arrow Connector 402"/>
        <xdr:cNvCxnSpPr/>
      </xdr:nvCxnSpPr>
      <xdr:spPr>
        <a:xfrm flipV="1">
          <a:off x="34755362" y="43861267"/>
          <a:ext cx="8" cy="2867024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1333502</xdr:colOff>
      <xdr:row>172</xdr:row>
      <xdr:rowOff>136072</xdr:rowOff>
    </xdr:from>
    <xdr:to>
      <xdr:col>26</xdr:col>
      <xdr:colOff>1333503</xdr:colOff>
      <xdr:row>175</xdr:row>
      <xdr:rowOff>381000</xdr:rowOff>
    </xdr:to>
    <xdr:cxnSp macro="">
      <xdr:nvCxnSpPr>
        <xdr:cNvPr id="404" name="Straight Arrow Connector 403"/>
        <xdr:cNvCxnSpPr/>
      </xdr:nvCxnSpPr>
      <xdr:spPr>
        <a:xfrm>
          <a:off x="36222216" y="42399858"/>
          <a:ext cx="1" cy="1551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244927</xdr:colOff>
      <xdr:row>169</xdr:row>
      <xdr:rowOff>27215</xdr:rowOff>
    </xdr:from>
    <xdr:to>
      <xdr:col>28</xdr:col>
      <xdr:colOff>244928</xdr:colOff>
      <xdr:row>170</xdr:row>
      <xdr:rowOff>299356</xdr:rowOff>
    </xdr:to>
    <xdr:cxnSp macro="">
      <xdr:nvCxnSpPr>
        <xdr:cNvPr id="408" name="Straight Arrow Connector 407"/>
        <xdr:cNvCxnSpPr/>
      </xdr:nvCxnSpPr>
      <xdr:spPr>
        <a:xfrm flipH="1" flipV="1">
          <a:off x="37963927" y="41232365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217713</xdr:colOff>
      <xdr:row>186</xdr:row>
      <xdr:rowOff>244929</xdr:rowOff>
    </xdr:from>
    <xdr:to>
      <xdr:col>29</xdr:col>
      <xdr:colOff>217719</xdr:colOff>
      <xdr:row>209</xdr:row>
      <xdr:rowOff>408217</xdr:rowOff>
    </xdr:to>
    <xdr:cxnSp macro="">
      <xdr:nvCxnSpPr>
        <xdr:cNvPr id="409" name="Straight Arrow Connector 408"/>
        <xdr:cNvCxnSpPr/>
      </xdr:nvCxnSpPr>
      <xdr:spPr>
        <a:xfrm>
          <a:off x="39384513" y="48898629"/>
          <a:ext cx="6" cy="761183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217714</xdr:colOff>
      <xdr:row>218</xdr:row>
      <xdr:rowOff>299357</xdr:rowOff>
    </xdr:from>
    <xdr:to>
      <xdr:col>29</xdr:col>
      <xdr:colOff>217716</xdr:colOff>
      <xdr:row>219</xdr:row>
      <xdr:rowOff>353783</xdr:rowOff>
    </xdr:to>
    <xdr:cxnSp macro="">
      <xdr:nvCxnSpPr>
        <xdr:cNvPr id="410" name="Straight Arrow Connector 409"/>
        <xdr:cNvCxnSpPr/>
      </xdr:nvCxnSpPr>
      <xdr:spPr>
        <a:xfrm>
          <a:off x="39433500" y="5736771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217712</xdr:colOff>
      <xdr:row>216</xdr:row>
      <xdr:rowOff>326572</xdr:rowOff>
    </xdr:from>
    <xdr:to>
      <xdr:col>29</xdr:col>
      <xdr:colOff>217714</xdr:colOff>
      <xdr:row>217</xdr:row>
      <xdr:rowOff>380998</xdr:rowOff>
    </xdr:to>
    <xdr:cxnSp macro="">
      <xdr:nvCxnSpPr>
        <xdr:cNvPr id="411" name="Straight Arrow Connector 410"/>
        <xdr:cNvCxnSpPr/>
      </xdr:nvCxnSpPr>
      <xdr:spPr>
        <a:xfrm>
          <a:off x="39384512" y="56866972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1333500</xdr:colOff>
      <xdr:row>168</xdr:row>
      <xdr:rowOff>217715</xdr:rowOff>
    </xdr:from>
    <xdr:to>
      <xdr:col>28</xdr:col>
      <xdr:colOff>1333504</xdr:colOff>
      <xdr:row>174</xdr:row>
      <xdr:rowOff>3</xdr:rowOff>
    </xdr:to>
    <xdr:cxnSp macro="">
      <xdr:nvCxnSpPr>
        <xdr:cNvPr id="412" name="Straight Arrow Connector 411"/>
        <xdr:cNvCxnSpPr/>
      </xdr:nvCxnSpPr>
      <xdr:spPr>
        <a:xfrm>
          <a:off x="39106929" y="40739786"/>
          <a:ext cx="4" cy="239486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1333500</xdr:colOff>
      <xdr:row>174</xdr:row>
      <xdr:rowOff>190501</xdr:rowOff>
    </xdr:from>
    <xdr:to>
      <xdr:col>28</xdr:col>
      <xdr:colOff>1333504</xdr:colOff>
      <xdr:row>186</xdr:row>
      <xdr:rowOff>2</xdr:rowOff>
    </xdr:to>
    <xdr:cxnSp macro="">
      <xdr:nvCxnSpPr>
        <xdr:cNvPr id="413" name="Straight Arrow Connector 412"/>
        <xdr:cNvCxnSpPr/>
      </xdr:nvCxnSpPr>
      <xdr:spPr>
        <a:xfrm>
          <a:off x="39106929" y="43325144"/>
          <a:ext cx="4" cy="50346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178</xdr:row>
      <xdr:rowOff>217714</xdr:rowOff>
    </xdr:from>
    <xdr:to>
      <xdr:col>24</xdr:col>
      <xdr:colOff>136072</xdr:colOff>
      <xdr:row>197</xdr:row>
      <xdr:rowOff>408215</xdr:rowOff>
    </xdr:to>
    <xdr:cxnSp macro="">
      <xdr:nvCxnSpPr>
        <xdr:cNvPr id="414" name="Straight Arrow Connector 413"/>
        <xdr:cNvCxnSpPr/>
      </xdr:nvCxnSpPr>
      <xdr:spPr>
        <a:xfrm>
          <a:off x="32521071" y="45094071"/>
          <a:ext cx="1" cy="84636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272143</xdr:colOff>
      <xdr:row>193</xdr:row>
      <xdr:rowOff>54429</xdr:rowOff>
    </xdr:from>
    <xdr:to>
      <xdr:col>24</xdr:col>
      <xdr:colOff>272152</xdr:colOff>
      <xdr:row>204</xdr:row>
      <xdr:rowOff>244928</xdr:rowOff>
    </xdr:to>
    <xdr:cxnSp macro="">
      <xdr:nvCxnSpPr>
        <xdr:cNvPr id="415" name="Straight Arrow Connector 414"/>
        <xdr:cNvCxnSpPr/>
      </xdr:nvCxnSpPr>
      <xdr:spPr>
        <a:xfrm flipV="1">
          <a:off x="32609518" y="51775179"/>
          <a:ext cx="9" cy="23812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272152</xdr:colOff>
      <xdr:row>181</xdr:row>
      <xdr:rowOff>54429</xdr:rowOff>
    </xdr:from>
    <xdr:to>
      <xdr:col>24</xdr:col>
      <xdr:colOff>299357</xdr:colOff>
      <xdr:row>192</xdr:row>
      <xdr:rowOff>244930</xdr:rowOff>
    </xdr:to>
    <xdr:cxnSp macro="">
      <xdr:nvCxnSpPr>
        <xdr:cNvPr id="416" name="Straight Arrow Connector 415"/>
        <xdr:cNvCxnSpPr/>
      </xdr:nvCxnSpPr>
      <xdr:spPr>
        <a:xfrm flipH="1" flipV="1">
          <a:off x="32657152" y="46237072"/>
          <a:ext cx="27205" cy="498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244929</xdr:colOff>
      <xdr:row>169</xdr:row>
      <xdr:rowOff>54428</xdr:rowOff>
    </xdr:from>
    <xdr:to>
      <xdr:col>24</xdr:col>
      <xdr:colOff>272134</xdr:colOff>
      <xdr:row>180</xdr:row>
      <xdr:rowOff>244929</xdr:rowOff>
    </xdr:to>
    <xdr:cxnSp macro="">
      <xdr:nvCxnSpPr>
        <xdr:cNvPr id="417" name="Straight Arrow Connector 416"/>
        <xdr:cNvCxnSpPr/>
      </xdr:nvCxnSpPr>
      <xdr:spPr>
        <a:xfrm flipH="1" flipV="1">
          <a:off x="32629929" y="41011928"/>
          <a:ext cx="27205" cy="498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244928</xdr:colOff>
      <xdr:row>173</xdr:row>
      <xdr:rowOff>54430</xdr:rowOff>
    </xdr:from>
    <xdr:to>
      <xdr:col>26</xdr:col>
      <xdr:colOff>244929</xdr:colOff>
      <xdr:row>174</xdr:row>
      <xdr:rowOff>326571</xdr:rowOff>
    </xdr:to>
    <xdr:cxnSp macro="">
      <xdr:nvCxnSpPr>
        <xdr:cNvPr id="418" name="Straight Arrow Connector 417"/>
        <xdr:cNvCxnSpPr/>
      </xdr:nvCxnSpPr>
      <xdr:spPr>
        <a:xfrm flipH="1" flipV="1">
          <a:off x="35077853" y="43012180"/>
          <a:ext cx="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163284</xdr:colOff>
      <xdr:row>174</xdr:row>
      <xdr:rowOff>353786</xdr:rowOff>
    </xdr:from>
    <xdr:to>
      <xdr:col>19</xdr:col>
      <xdr:colOff>163286</xdr:colOff>
      <xdr:row>175</xdr:row>
      <xdr:rowOff>408213</xdr:rowOff>
    </xdr:to>
    <xdr:cxnSp macro="">
      <xdr:nvCxnSpPr>
        <xdr:cNvPr id="420" name="Straight Arrow Connector 419"/>
        <xdr:cNvCxnSpPr/>
      </xdr:nvCxnSpPr>
      <xdr:spPr>
        <a:xfrm>
          <a:off x="26261784" y="43749686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1143001</xdr:colOff>
      <xdr:row>140</xdr:row>
      <xdr:rowOff>381000</xdr:rowOff>
    </xdr:from>
    <xdr:to>
      <xdr:col>24</xdr:col>
      <xdr:colOff>1143003</xdr:colOff>
      <xdr:row>141</xdr:row>
      <xdr:rowOff>435427</xdr:rowOff>
    </xdr:to>
    <xdr:cxnSp macro="">
      <xdr:nvCxnSpPr>
        <xdr:cNvPr id="421" name="Straight Arrow Connector 420"/>
        <xdr:cNvCxnSpPr/>
      </xdr:nvCxnSpPr>
      <xdr:spPr>
        <a:xfrm>
          <a:off x="33480376" y="35890200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1143001</xdr:colOff>
      <xdr:row>142</xdr:row>
      <xdr:rowOff>353782</xdr:rowOff>
    </xdr:from>
    <xdr:to>
      <xdr:col>24</xdr:col>
      <xdr:colOff>1143003</xdr:colOff>
      <xdr:row>143</xdr:row>
      <xdr:rowOff>408209</xdr:rowOff>
    </xdr:to>
    <xdr:cxnSp macro="">
      <xdr:nvCxnSpPr>
        <xdr:cNvPr id="422" name="Straight Arrow Connector 421"/>
        <xdr:cNvCxnSpPr/>
      </xdr:nvCxnSpPr>
      <xdr:spPr>
        <a:xfrm>
          <a:off x="33480376" y="36739282"/>
          <a:ext cx="2" cy="49257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435429</xdr:colOff>
      <xdr:row>17</xdr:row>
      <xdr:rowOff>217715</xdr:rowOff>
    </xdr:from>
    <xdr:to>
      <xdr:col>27</xdr:col>
      <xdr:colOff>435429</xdr:colOff>
      <xdr:row>137</xdr:row>
      <xdr:rowOff>408214</xdr:rowOff>
    </xdr:to>
    <xdr:cxnSp macro="">
      <xdr:nvCxnSpPr>
        <xdr:cNvPr id="423" name="Straight Arrow Connector 422"/>
        <xdr:cNvCxnSpPr/>
      </xdr:nvCxnSpPr>
      <xdr:spPr>
        <a:xfrm>
          <a:off x="36766500" y="7647215"/>
          <a:ext cx="0" cy="26751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1333500</xdr:colOff>
      <xdr:row>137</xdr:row>
      <xdr:rowOff>27214</xdr:rowOff>
    </xdr:from>
    <xdr:to>
      <xdr:col>27</xdr:col>
      <xdr:colOff>1333501</xdr:colOff>
      <xdr:row>138</xdr:row>
      <xdr:rowOff>299356</xdr:rowOff>
    </xdr:to>
    <xdr:cxnSp macro="">
      <xdr:nvCxnSpPr>
        <xdr:cNvPr id="424" name="Straight Arrow Connector 423"/>
        <xdr:cNvCxnSpPr/>
      </xdr:nvCxnSpPr>
      <xdr:spPr>
        <a:xfrm flipH="1" flipV="1">
          <a:off x="37664571" y="34017857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188</xdr:row>
      <xdr:rowOff>272140</xdr:rowOff>
    </xdr:from>
    <xdr:to>
      <xdr:col>27</xdr:col>
      <xdr:colOff>136075</xdr:colOff>
      <xdr:row>189</xdr:row>
      <xdr:rowOff>326567</xdr:rowOff>
    </xdr:to>
    <xdr:cxnSp macro="">
      <xdr:nvCxnSpPr>
        <xdr:cNvPr id="425" name="Straight Arrow Connector 424"/>
        <xdr:cNvCxnSpPr/>
      </xdr:nvCxnSpPr>
      <xdr:spPr>
        <a:xfrm>
          <a:off x="36467144" y="49502783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176</xdr:row>
      <xdr:rowOff>190498</xdr:rowOff>
    </xdr:from>
    <xdr:to>
      <xdr:col>27</xdr:col>
      <xdr:colOff>136076</xdr:colOff>
      <xdr:row>187</xdr:row>
      <xdr:rowOff>408213</xdr:rowOff>
    </xdr:to>
    <xdr:cxnSp macro="">
      <xdr:nvCxnSpPr>
        <xdr:cNvPr id="426" name="Straight Arrow Connector 425"/>
        <xdr:cNvCxnSpPr/>
      </xdr:nvCxnSpPr>
      <xdr:spPr>
        <a:xfrm>
          <a:off x="36467143" y="44195998"/>
          <a:ext cx="4" cy="5007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171</xdr:row>
      <xdr:rowOff>27214</xdr:rowOff>
    </xdr:from>
    <xdr:to>
      <xdr:col>27</xdr:col>
      <xdr:colOff>1333511</xdr:colOff>
      <xdr:row>276</xdr:row>
      <xdr:rowOff>244927</xdr:rowOff>
    </xdr:to>
    <xdr:cxnSp macro="">
      <xdr:nvCxnSpPr>
        <xdr:cNvPr id="427" name="Straight Arrow Connector 426"/>
        <xdr:cNvCxnSpPr/>
      </xdr:nvCxnSpPr>
      <xdr:spPr>
        <a:xfrm flipV="1">
          <a:off x="37664572" y="41855571"/>
          <a:ext cx="10" cy="29391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272147</xdr:colOff>
      <xdr:row>179</xdr:row>
      <xdr:rowOff>27213</xdr:rowOff>
    </xdr:from>
    <xdr:to>
      <xdr:col>27</xdr:col>
      <xdr:colOff>272158</xdr:colOff>
      <xdr:row>190</xdr:row>
      <xdr:rowOff>244926</xdr:rowOff>
    </xdr:to>
    <xdr:cxnSp macro="">
      <xdr:nvCxnSpPr>
        <xdr:cNvPr id="428" name="Straight Arrow Connector 427"/>
        <xdr:cNvCxnSpPr/>
      </xdr:nvCxnSpPr>
      <xdr:spPr>
        <a:xfrm flipV="1">
          <a:off x="36603218" y="45338999"/>
          <a:ext cx="11" cy="5007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408215</xdr:colOff>
      <xdr:row>178</xdr:row>
      <xdr:rowOff>217713</xdr:rowOff>
    </xdr:from>
    <xdr:to>
      <xdr:col>27</xdr:col>
      <xdr:colOff>408215</xdr:colOff>
      <xdr:row>277</xdr:row>
      <xdr:rowOff>408212</xdr:rowOff>
    </xdr:to>
    <xdr:cxnSp macro="">
      <xdr:nvCxnSpPr>
        <xdr:cNvPr id="429" name="Straight Arrow Connector 428"/>
        <xdr:cNvCxnSpPr/>
      </xdr:nvCxnSpPr>
      <xdr:spPr>
        <a:xfrm>
          <a:off x="36739286" y="45094070"/>
          <a:ext cx="0" cy="26751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1333500</xdr:colOff>
      <xdr:row>277</xdr:row>
      <xdr:rowOff>27212</xdr:rowOff>
    </xdr:from>
    <xdr:to>
      <xdr:col>27</xdr:col>
      <xdr:colOff>1333501</xdr:colOff>
      <xdr:row>278</xdr:row>
      <xdr:rowOff>299353</xdr:rowOff>
    </xdr:to>
    <xdr:cxnSp macro="">
      <xdr:nvCxnSpPr>
        <xdr:cNvPr id="430" name="Straight Arrow Connector 429"/>
        <xdr:cNvCxnSpPr/>
      </xdr:nvCxnSpPr>
      <xdr:spPr>
        <a:xfrm flipH="1" flipV="1">
          <a:off x="37664571" y="71464712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1143000</xdr:colOff>
      <xdr:row>18</xdr:row>
      <xdr:rowOff>27214</xdr:rowOff>
    </xdr:from>
    <xdr:to>
      <xdr:col>23</xdr:col>
      <xdr:colOff>1143011</xdr:colOff>
      <xdr:row>27</xdr:row>
      <xdr:rowOff>190500</xdr:rowOff>
    </xdr:to>
    <xdr:cxnSp macro="">
      <xdr:nvCxnSpPr>
        <xdr:cNvPr id="431" name="Straight Arrow Connector 430"/>
        <xdr:cNvCxnSpPr/>
      </xdr:nvCxnSpPr>
      <xdr:spPr>
        <a:xfrm flipV="1">
          <a:off x="32276143" y="7892143"/>
          <a:ext cx="11" cy="40821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1143000</xdr:colOff>
      <xdr:row>179</xdr:row>
      <xdr:rowOff>27214</xdr:rowOff>
    </xdr:from>
    <xdr:to>
      <xdr:col>23</xdr:col>
      <xdr:colOff>1143011</xdr:colOff>
      <xdr:row>188</xdr:row>
      <xdr:rowOff>190500</xdr:rowOff>
    </xdr:to>
    <xdr:cxnSp macro="">
      <xdr:nvCxnSpPr>
        <xdr:cNvPr id="432" name="Straight Arrow Connector 431"/>
        <xdr:cNvCxnSpPr/>
      </xdr:nvCxnSpPr>
      <xdr:spPr>
        <a:xfrm flipV="1">
          <a:off x="32276143" y="45339000"/>
          <a:ext cx="11" cy="40821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163285</xdr:colOff>
      <xdr:row>11</xdr:row>
      <xdr:rowOff>217714</xdr:rowOff>
    </xdr:from>
    <xdr:to>
      <xdr:col>8</xdr:col>
      <xdr:colOff>163285</xdr:colOff>
      <xdr:row>18</xdr:row>
      <xdr:rowOff>380997</xdr:rowOff>
    </xdr:to>
    <xdr:cxnSp macro="">
      <xdr:nvCxnSpPr>
        <xdr:cNvPr id="40" name="Straight Arrow Connector 39"/>
        <xdr:cNvCxnSpPr/>
      </xdr:nvCxnSpPr>
      <xdr:spPr>
        <a:xfrm>
          <a:off x="12518571" y="5034643"/>
          <a:ext cx="0" cy="32112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217712</xdr:colOff>
      <xdr:row>19</xdr:row>
      <xdr:rowOff>353787</xdr:rowOff>
    </xdr:from>
    <xdr:to>
      <xdr:col>9</xdr:col>
      <xdr:colOff>217714</xdr:colOff>
      <xdr:row>20</xdr:row>
      <xdr:rowOff>408213</xdr:rowOff>
    </xdr:to>
    <xdr:cxnSp macro="">
      <xdr:nvCxnSpPr>
        <xdr:cNvPr id="42" name="Straight Arrow Connector 41"/>
        <xdr:cNvCxnSpPr/>
      </xdr:nvCxnSpPr>
      <xdr:spPr>
        <a:xfrm>
          <a:off x="13824855" y="865414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217713</xdr:colOff>
      <xdr:row>21</xdr:row>
      <xdr:rowOff>299359</xdr:rowOff>
    </xdr:from>
    <xdr:to>
      <xdr:col>9</xdr:col>
      <xdr:colOff>217715</xdr:colOff>
      <xdr:row>22</xdr:row>
      <xdr:rowOff>353785</xdr:rowOff>
    </xdr:to>
    <xdr:cxnSp macro="">
      <xdr:nvCxnSpPr>
        <xdr:cNvPr id="43" name="Straight Arrow Connector 42"/>
        <xdr:cNvCxnSpPr/>
      </xdr:nvCxnSpPr>
      <xdr:spPr>
        <a:xfrm>
          <a:off x="13824856" y="9470573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217713</xdr:colOff>
      <xdr:row>23</xdr:row>
      <xdr:rowOff>217715</xdr:rowOff>
    </xdr:from>
    <xdr:to>
      <xdr:col>9</xdr:col>
      <xdr:colOff>217719</xdr:colOff>
      <xdr:row>95</xdr:row>
      <xdr:rowOff>408216</xdr:rowOff>
    </xdr:to>
    <xdr:cxnSp macro="">
      <xdr:nvCxnSpPr>
        <xdr:cNvPr id="44" name="Straight Arrow Connector 43"/>
        <xdr:cNvCxnSpPr/>
      </xdr:nvCxnSpPr>
      <xdr:spPr>
        <a:xfrm>
          <a:off x="13824856" y="10259786"/>
          <a:ext cx="6" cy="1630135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136072</xdr:colOff>
      <xdr:row>94</xdr:row>
      <xdr:rowOff>190501</xdr:rowOff>
    </xdr:from>
    <xdr:to>
      <xdr:col>13</xdr:col>
      <xdr:colOff>136072</xdr:colOff>
      <xdr:row>97</xdr:row>
      <xdr:rowOff>380998</xdr:rowOff>
    </xdr:to>
    <xdr:cxnSp macro="">
      <xdr:nvCxnSpPr>
        <xdr:cNvPr id="47" name="Straight Arrow Connector 46"/>
        <xdr:cNvCxnSpPr/>
      </xdr:nvCxnSpPr>
      <xdr:spPr>
        <a:xfrm>
          <a:off x="18750643" y="25908001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217713</xdr:colOff>
      <xdr:row>98</xdr:row>
      <xdr:rowOff>326572</xdr:rowOff>
    </xdr:from>
    <xdr:to>
      <xdr:col>14</xdr:col>
      <xdr:colOff>217715</xdr:colOff>
      <xdr:row>99</xdr:row>
      <xdr:rowOff>380998</xdr:rowOff>
    </xdr:to>
    <xdr:cxnSp macro="">
      <xdr:nvCxnSpPr>
        <xdr:cNvPr id="49" name="Straight Arrow Connector 48"/>
        <xdr:cNvCxnSpPr/>
      </xdr:nvCxnSpPr>
      <xdr:spPr>
        <a:xfrm>
          <a:off x="20084142" y="2778578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1143001</xdr:colOff>
      <xdr:row>95</xdr:row>
      <xdr:rowOff>54428</xdr:rowOff>
    </xdr:from>
    <xdr:to>
      <xdr:col>14</xdr:col>
      <xdr:colOff>1143010</xdr:colOff>
      <xdr:row>100</xdr:row>
      <xdr:rowOff>244928</xdr:rowOff>
    </xdr:to>
    <xdr:cxnSp macro="">
      <xdr:nvCxnSpPr>
        <xdr:cNvPr id="50" name="Straight Arrow Connector 49"/>
        <xdr:cNvCxnSpPr/>
      </xdr:nvCxnSpPr>
      <xdr:spPr>
        <a:xfrm flipV="1">
          <a:off x="21009430" y="26207357"/>
          <a:ext cx="9" cy="2367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163285</xdr:colOff>
      <xdr:row>94</xdr:row>
      <xdr:rowOff>217714</xdr:rowOff>
    </xdr:from>
    <xdr:to>
      <xdr:col>15</xdr:col>
      <xdr:colOff>163285</xdr:colOff>
      <xdr:row>97</xdr:row>
      <xdr:rowOff>408211</xdr:rowOff>
    </xdr:to>
    <xdr:cxnSp macro="">
      <xdr:nvCxnSpPr>
        <xdr:cNvPr id="51" name="Straight Arrow Connector 50"/>
        <xdr:cNvCxnSpPr/>
      </xdr:nvCxnSpPr>
      <xdr:spPr>
        <a:xfrm>
          <a:off x="21281571" y="25935214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163284</xdr:colOff>
      <xdr:row>98</xdr:row>
      <xdr:rowOff>326573</xdr:rowOff>
    </xdr:from>
    <xdr:to>
      <xdr:col>15</xdr:col>
      <xdr:colOff>163286</xdr:colOff>
      <xdr:row>99</xdr:row>
      <xdr:rowOff>380999</xdr:rowOff>
    </xdr:to>
    <xdr:cxnSp macro="">
      <xdr:nvCxnSpPr>
        <xdr:cNvPr id="52" name="Straight Arrow Connector 51"/>
        <xdr:cNvCxnSpPr/>
      </xdr:nvCxnSpPr>
      <xdr:spPr>
        <a:xfrm>
          <a:off x="21281570" y="2778578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95</xdr:row>
      <xdr:rowOff>54428</xdr:rowOff>
    </xdr:from>
    <xdr:to>
      <xdr:col>16</xdr:col>
      <xdr:colOff>136080</xdr:colOff>
      <xdr:row>98</xdr:row>
      <xdr:rowOff>217715</xdr:rowOff>
    </xdr:to>
    <xdr:cxnSp macro="">
      <xdr:nvCxnSpPr>
        <xdr:cNvPr id="53" name="Straight Arrow Connector 52"/>
        <xdr:cNvCxnSpPr/>
      </xdr:nvCxnSpPr>
      <xdr:spPr>
        <a:xfrm flipV="1">
          <a:off x="22506214" y="26207357"/>
          <a:ext cx="9" cy="1469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1143001</xdr:colOff>
      <xdr:row>94</xdr:row>
      <xdr:rowOff>353782</xdr:rowOff>
    </xdr:from>
    <xdr:to>
      <xdr:col>16</xdr:col>
      <xdr:colOff>1143003</xdr:colOff>
      <xdr:row>95</xdr:row>
      <xdr:rowOff>408208</xdr:rowOff>
    </xdr:to>
    <xdr:cxnSp macro="">
      <xdr:nvCxnSpPr>
        <xdr:cNvPr id="54" name="Straight Arrow Connector 53"/>
        <xdr:cNvCxnSpPr/>
      </xdr:nvCxnSpPr>
      <xdr:spPr>
        <a:xfrm>
          <a:off x="23513144" y="2607128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244927</xdr:colOff>
      <xdr:row>46</xdr:row>
      <xdr:rowOff>54430</xdr:rowOff>
    </xdr:from>
    <xdr:to>
      <xdr:col>17</xdr:col>
      <xdr:colOff>244938</xdr:colOff>
      <xdr:row>96</xdr:row>
      <xdr:rowOff>244929</xdr:rowOff>
    </xdr:to>
    <xdr:cxnSp macro="">
      <xdr:nvCxnSpPr>
        <xdr:cNvPr id="56" name="Straight Arrow Connector 55"/>
        <xdr:cNvCxnSpPr/>
      </xdr:nvCxnSpPr>
      <xdr:spPr>
        <a:xfrm flipV="1">
          <a:off x="23866927" y="17498787"/>
          <a:ext cx="11" cy="93344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244929</xdr:colOff>
      <xdr:row>32</xdr:row>
      <xdr:rowOff>27214</xdr:rowOff>
    </xdr:from>
    <xdr:to>
      <xdr:col>17</xdr:col>
      <xdr:colOff>244930</xdr:colOff>
      <xdr:row>33</xdr:row>
      <xdr:rowOff>299356</xdr:rowOff>
    </xdr:to>
    <xdr:cxnSp macro="">
      <xdr:nvCxnSpPr>
        <xdr:cNvPr id="58" name="Straight Arrow Connector 57"/>
        <xdr:cNvCxnSpPr/>
      </xdr:nvCxnSpPr>
      <xdr:spPr>
        <a:xfrm flipH="1" flipV="1">
          <a:off x="23866929" y="13988143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244928</xdr:colOff>
      <xdr:row>36</xdr:row>
      <xdr:rowOff>27214</xdr:rowOff>
    </xdr:from>
    <xdr:to>
      <xdr:col>17</xdr:col>
      <xdr:colOff>244929</xdr:colOff>
      <xdr:row>43</xdr:row>
      <xdr:rowOff>299356</xdr:rowOff>
    </xdr:to>
    <xdr:cxnSp macro="">
      <xdr:nvCxnSpPr>
        <xdr:cNvPr id="59" name="Straight Arrow Connector 58"/>
        <xdr:cNvCxnSpPr/>
      </xdr:nvCxnSpPr>
      <xdr:spPr>
        <a:xfrm flipH="1" flipV="1">
          <a:off x="23866928" y="15729857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244929</xdr:colOff>
      <xdr:row>34</xdr:row>
      <xdr:rowOff>27213</xdr:rowOff>
    </xdr:from>
    <xdr:to>
      <xdr:col>17</xdr:col>
      <xdr:colOff>244930</xdr:colOff>
      <xdr:row>35</xdr:row>
      <xdr:rowOff>299355</xdr:rowOff>
    </xdr:to>
    <xdr:cxnSp macro="">
      <xdr:nvCxnSpPr>
        <xdr:cNvPr id="60" name="Straight Arrow Connector 59"/>
        <xdr:cNvCxnSpPr/>
      </xdr:nvCxnSpPr>
      <xdr:spPr>
        <a:xfrm flipH="1" flipV="1">
          <a:off x="23866929" y="1485899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244929</xdr:colOff>
      <xdr:row>44</xdr:row>
      <xdr:rowOff>27214</xdr:rowOff>
    </xdr:from>
    <xdr:to>
      <xdr:col>17</xdr:col>
      <xdr:colOff>244930</xdr:colOff>
      <xdr:row>45</xdr:row>
      <xdr:rowOff>299355</xdr:rowOff>
    </xdr:to>
    <xdr:cxnSp macro="">
      <xdr:nvCxnSpPr>
        <xdr:cNvPr id="61" name="Straight Arrow Connector 60"/>
        <xdr:cNvCxnSpPr/>
      </xdr:nvCxnSpPr>
      <xdr:spPr>
        <a:xfrm flipH="1" flipV="1">
          <a:off x="23866929" y="16600714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217713</xdr:colOff>
      <xdr:row>12</xdr:row>
      <xdr:rowOff>54430</xdr:rowOff>
    </xdr:from>
    <xdr:to>
      <xdr:col>17</xdr:col>
      <xdr:colOff>217723</xdr:colOff>
      <xdr:row>31</xdr:row>
      <xdr:rowOff>244929</xdr:rowOff>
    </xdr:to>
    <xdr:cxnSp macro="">
      <xdr:nvCxnSpPr>
        <xdr:cNvPr id="62" name="Straight Arrow Connector 61"/>
        <xdr:cNvCxnSpPr/>
      </xdr:nvCxnSpPr>
      <xdr:spPr>
        <a:xfrm flipV="1">
          <a:off x="23839713" y="5306787"/>
          <a:ext cx="10" cy="8463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1143001</xdr:colOff>
      <xdr:row>11</xdr:row>
      <xdr:rowOff>353782</xdr:rowOff>
    </xdr:from>
    <xdr:to>
      <xdr:col>17</xdr:col>
      <xdr:colOff>1143003</xdr:colOff>
      <xdr:row>12</xdr:row>
      <xdr:rowOff>408209</xdr:rowOff>
    </xdr:to>
    <xdr:cxnSp macro="">
      <xdr:nvCxnSpPr>
        <xdr:cNvPr id="65" name="Straight Arrow Connector 64"/>
        <xdr:cNvCxnSpPr/>
      </xdr:nvCxnSpPr>
      <xdr:spPr>
        <a:xfrm>
          <a:off x="24765001" y="517071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1143000</xdr:colOff>
      <xdr:row>13</xdr:row>
      <xdr:rowOff>163285</xdr:rowOff>
    </xdr:from>
    <xdr:to>
      <xdr:col>17</xdr:col>
      <xdr:colOff>1143002</xdr:colOff>
      <xdr:row>100</xdr:row>
      <xdr:rowOff>0</xdr:rowOff>
    </xdr:to>
    <xdr:cxnSp macro="">
      <xdr:nvCxnSpPr>
        <xdr:cNvPr id="66" name="Straight Arrow Connector 65"/>
        <xdr:cNvCxnSpPr/>
      </xdr:nvCxnSpPr>
      <xdr:spPr>
        <a:xfrm flipH="1">
          <a:off x="24765000" y="5851071"/>
          <a:ext cx="2" cy="22479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1142998</xdr:colOff>
      <xdr:row>25</xdr:row>
      <xdr:rowOff>190500</xdr:rowOff>
    </xdr:from>
    <xdr:to>
      <xdr:col>18</xdr:col>
      <xdr:colOff>1142999</xdr:colOff>
      <xdr:row>49</xdr:row>
      <xdr:rowOff>408213</xdr:rowOff>
    </xdr:to>
    <xdr:cxnSp macro="">
      <xdr:nvCxnSpPr>
        <xdr:cNvPr id="68" name="Straight Arrow Connector 67"/>
        <xdr:cNvCxnSpPr/>
      </xdr:nvCxnSpPr>
      <xdr:spPr>
        <a:xfrm>
          <a:off x="26016855" y="11103429"/>
          <a:ext cx="1" cy="76199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136072</xdr:colOff>
      <xdr:row>56</xdr:row>
      <xdr:rowOff>217714</xdr:rowOff>
    </xdr:from>
    <xdr:to>
      <xdr:col>20</xdr:col>
      <xdr:colOff>136072</xdr:colOff>
      <xdr:row>63</xdr:row>
      <xdr:rowOff>435425</xdr:rowOff>
    </xdr:to>
    <xdr:cxnSp macro="">
      <xdr:nvCxnSpPr>
        <xdr:cNvPr id="70" name="Straight Arrow Connector 69"/>
        <xdr:cNvCxnSpPr/>
      </xdr:nvCxnSpPr>
      <xdr:spPr>
        <a:xfrm>
          <a:off x="27513643" y="18968357"/>
          <a:ext cx="0" cy="326571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136072</xdr:colOff>
      <xdr:row>64</xdr:row>
      <xdr:rowOff>244929</xdr:rowOff>
    </xdr:from>
    <xdr:to>
      <xdr:col>20</xdr:col>
      <xdr:colOff>136072</xdr:colOff>
      <xdr:row>67</xdr:row>
      <xdr:rowOff>435426</xdr:rowOff>
    </xdr:to>
    <xdr:cxnSp macro="">
      <xdr:nvCxnSpPr>
        <xdr:cNvPr id="72" name="Straight Arrow Connector 71"/>
        <xdr:cNvCxnSpPr/>
      </xdr:nvCxnSpPr>
      <xdr:spPr>
        <a:xfrm>
          <a:off x="27513643" y="22479000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136071</xdr:colOff>
      <xdr:row>68</xdr:row>
      <xdr:rowOff>190499</xdr:rowOff>
    </xdr:from>
    <xdr:to>
      <xdr:col>20</xdr:col>
      <xdr:colOff>136071</xdr:colOff>
      <xdr:row>97</xdr:row>
      <xdr:rowOff>408210</xdr:rowOff>
    </xdr:to>
    <xdr:cxnSp macro="">
      <xdr:nvCxnSpPr>
        <xdr:cNvPr id="73" name="Straight Arrow Connector 72"/>
        <xdr:cNvCxnSpPr/>
      </xdr:nvCxnSpPr>
      <xdr:spPr>
        <a:xfrm>
          <a:off x="27513642" y="24166285"/>
          <a:ext cx="0" cy="326571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1143000</xdr:colOff>
      <xdr:row>59</xdr:row>
      <xdr:rowOff>27215</xdr:rowOff>
    </xdr:from>
    <xdr:to>
      <xdr:col>20</xdr:col>
      <xdr:colOff>1143011</xdr:colOff>
      <xdr:row>98</xdr:row>
      <xdr:rowOff>217715</xdr:rowOff>
    </xdr:to>
    <xdr:cxnSp macro="">
      <xdr:nvCxnSpPr>
        <xdr:cNvPr id="74" name="Straight Arrow Connector 73"/>
        <xdr:cNvCxnSpPr/>
      </xdr:nvCxnSpPr>
      <xdr:spPr>
        <a:xfrm flipV="1">
          <a:off x="28520571" y="20084144"/>
          <a:ext cx="11" cy="7592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163284</xdr:colOff>
      <xdr:row>58</xdr:row>
      <xdr:rowOff>244929</xdr:rowOff>
    </xdr:from>
    <xdr:to>
      <xdr:col>21</xdr:col>
      <xdr:colOff>163291</xdr:colOff>
      <xdr:row>69</xdr:row>
      <xdr:rowOff>408211</xdr:rowOff>
    </xdr:to>
    <xdr:cxnSp macro="">
      <xdr:nvCxnSpPr>
        <xdr:cNvPr id="77" name="Straight Arrow Connector 76"/>
        <xdr:cNvCxnSpPr/>
      </xdr:nvCxnSpPr>
      <xdr:spPr>
        <a:xfrm>
          <a:off x="28792713" y="19866429"/>
          <a:ext cx="7" cy="495299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63</xdr:row>
      <xdr:rowOff>27214</xdr:rowOff>
    </xdr:from>
    <xdr:to>
      <xdr:col>21</xdr:col>
      <xdr:colOff>1143010</xdr:colOff>
      <xdr:row>70</xdr:row>
      <xdr:rowOff>217714</xdr:rowOff>
    </xdr:to>
    <xdr:cxnSp macro="">
      <xdr:nvCxnSpPr>
        <xdr:cNvPr id="80" name="Straight Arrow Connector 79"/>
        <xdr:cNvCxnSpPr/>
      </xdr:nvCxnSpPr>
      <xdr:spPr>
        <a:xfrm flipV="1">
          <a:off x="29772429" y="21825857"/>
          <a:ext cx="10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1143002</xdr:colOff>
      <xdr:row>61</xdr:row>
      <xdr:rowOff>27214</xdr:rowOff>
    </xdr:from>
    <xdr:to>
      <xdr:col>21</xdr:col>
      <xdr:colOff>1143003</xdr:colOff>
      <xdr:row>62</xdr:row>
      <xdr:rowOff>299356</xdr:rowOff>
    </xdr:to>
    <xdr:cxnSp macro="">
      <xdr:nvCxnSpPr>
        <xdr:cNvPr id="82" name="Straight Arrow Connector 81"/>
        <xdr:cNvCxnSpPr/>
      </xdr:nvCxnSpPr>
      <xdr:spPr>
        <a:xfrm flipH="1" flipV="1">
          <a:off x="29772431" y="20955000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136073</xdr:colOff>
      <xdr:row>57</xdr:row>
      <xdr:rowOff>27215</xdr:rowOff>
    </xdr:from>
    <xdr:to>
      <xdr:col>22</xdr:col>
      <xdr:colOff>136083</xdr:colOff>
      <xdr:row>60</xdr:row>
      <xdr:rowOff>244929</xdr:rowOff>
    </xdr:to>
    <xdr:cxnSp macro="">
      <xdr:nvCxnSpPr>
        <xdr:cNvPr id="83" name="Straight Arrow Connector 82"/>
        <xdr:cNvCxnSpPr/>
      </xdr:nvCxnSpPr>
      <xdr:spPr>
        <a:xfrm flipV="1">
          <a:off x="30017359" y="19213286"/>
          <a:ext cx="10" cy="1524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136070</xdr:colOff>
      <xdr:row>30</xdr:row>
      <xdr:rowOff>27215</xdr:rowOff>
    </xdr:from>
    <xdr:to>
      <xdr:col>22</xdr:col>
      <xdr:colOff>136081</xdr:colOff>
      <xdr:row>56</xdr:row>
      <xdr:rowOff>244928</xdr:rowOff>
    </xdr:to>
    <xdr:cxnSp macro="">
      <xdr:nvCxnSpPr>
        <xdr:cNvPr id="86" name="Straight Arrow Connector 85"/>
        <xdr:cNvCxnSpPr/>
      </xdr:nvCxnSpPr>
      <xdr:spPr>
        <a:xfrm flipV="1">
          <a:off x="30017356" y="13117286"/>
          <a:ext cx="11" cy="58782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136072</xdr:colOff>
      <xdr:row>28</xdr:row>
      <xdr:rowOff>54429</xdr:rowOff>
    </xdr:from>
    <xdr:to>
      <xdr:col>22</xdr:col>
      <xdr:colOff>136073</xdr:colOff>
      <xdr:row>29</xdr:row>
      <xdr:rowOff>326570</xdr:rowOff>
    </xdr:to>
    <xdr:cxnSp macro="">
      <xdr:nvCxnSpPr>
        <xdr:cNvPr id="88" name="Straight Arrow Connector 87"/>
        <xdr:cNvCxnSpPr/>
      </xdr:nvCxnSpPr>
      <xdr:spPr>
        <a:xfrm flipH="1" flipV="1">
          <a:off x="30017358" y="12273643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190499</xdr:colOff>
      <xdr:row>16</xdr:row>
      <xdr:rowOff>54429</xdr:rowOff>
    </xdr:from>
    <xdr:to>
      <xdr:col>23</xdr:col>
      <xdr:colOff>190509</xdr:colOff>
      <xdr:row>27</xdr:row>
      <xdr:rowOff>217714</xdr:rowOff>
    </xdr:to>
    <xdr:cxnSp macro="">
      <xdr:nvCxnSpPr>
        <xdr:cNvPr id="89" name="Straight Arrow Connector 88"/>
        <xdr:cNvCxnSpPr/>
      </xdr:nvCxnSpPr>
      <xdr:spPr>
        <a:xfrm flipV="1">
          <a:off x="31323642" y="7048500"/>
          <a:ext cx="10" cy="4953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163285</xdr:colOff>
      <xdr:row>15</xdr:row>
      <xdr:rowOff>190500</xdr:rowOff>
    </xdr:from>
    <xdr:to>
      <xdr:col>24</xdr:col>
      <xdr:colOff>163286</xdr:colOff>
      <xdr:row>49</xdr:row>
      <xdr:rowOff>408212</xdr:rowOff>
    </xdr:to>
    <xdr:cxnSp macro="">
      <xdr:nvCxnSpPr>
        <xdr:cNvPr id="91" name="Straight Arrow Connector 90"/>
        <xdr:cNvCxnSpPr/>
      </xdr:nvCxnSpPr>
      <xdr:spPr>
        <a:xfrm>
          <a:off x="32548285" y="6749143"/>
          <a:ext cx="1" cy="119742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163286</xdr:colOff>
      <xdr:row>56</xdr:row>
      <xdr:rowOff>190500</xdr:rowOff>
    </xdr:from>
    <xdr:to>
      <xdr:col>24</xdr:col>
      <xdr:colOff>163286</xdr:colOff>
      <xdr:row>59</xdr:row>
      <xdr:rowOff>380997</xdr:rowOff>
    </xdr:to>
    <xdr:cxnSp macro="">
      <xdr:nvCxnSpPr>
        <xdr:cNvPr id="93" name="Straight Arrow Connector 92"/>
        <xdr:cNvCxnSpPr/>
      </xdr:nvCxnSpPr>
      <xdr:spPr>
        <a:xfrm>
          <a:off x="32548286" y="18941143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163285</xdr:colOff>
      <xdr:row>60</xdr:row>
      <xdr:rowOff>190500</xdr:rowOff>
    </xdr:from>
    <xdr:to>
      <xdr:col>25</xdr:col>
      <xdr:colOff>163286</xdr:colOff>
      <xdr:row>125</xdr:row>
      <xdr:rowOff>408212</xdr:rowOff>
    </xdr:to>
    <xdr:cxnSp macro="">
      <xdr:nvCxnSpPr>
        <xdr:cNvPr id="94" name="Straight Arrow Connector 93"/>
        <xdr:cNvCxnSpPr/>
      </xdr:nvCxnSpPr>
      <xdr:spPr>
        <a:xfrm>
          <a:off x="33800142" y="20682857"/>
          <a:ext cx="1" cy="16328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163287</xdr:colOff>
      <xdr:row>128</xdr:row>
      <xdr:rowOff>299357</xdr:rowOff>
    </xdr:from>
    <xdr:to>
      <xdr:col>25</xdr:col>
      <xdr:colOff>163289</xdr:colOff>
      <xdr:row>129</xdr:row>
      <xdr:rowOff>353784</xdr:rowOff>
    </xdr:to>
    <xdr:cxnSp macro="">
      <xdr:nvCxnSpPr>
        <xdr:cNvPr id="96" name="Straight Arrow Connector 95"/>
        <xdr:cNvCxnSpPr/>
      </xdr:nvCxnSpPr>
      <xdr:spPr>
        <a:xfrm>
          <a:off x="33800144" y="3733800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130</xdr:row>
      <xdr:rowOff>299357</xdr:rowOff>
    </xdr:from>
    <xdr:to>
      <xdr:col>25</xdr:col>
      <xdr:colOff>163288</xdr:colOff>
      <xdr:row>131</xdr:row>
      <xdr:rowOff>353783</xdr:rowOff>
    </xdr:to>
    <xdr:cxnSp macro="">
      <xdr:nvCxnSpPr>
        <xdr:cNvPr id="97" name="Straight Arrow Connector 96"/>
        <xdr:cNvCxnSpPr/>
      </xdr:nvCxnSpPr>
      <xdr:spPr>
        <a:xfrm>
          <a:off x="33800143" y="3820885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163285</xdr:colOff>
      <xdr:row>132</xdr:row>
      <xdr:rowOff>190500</xdr:rowOff>
    </xdr:from>
    <xdr:to>
      <xdr:col>27</xdr:col>
      <xdr:colOff>163285</xdr:colOff>
      <xdr:row>139</xdr:row>
      <xdr:rowOff>408211</xdr:rowOff>
    </xdr:to>
    <xdr:cxnSp macro="">
      <xdr:nvCxnSpPr>
        <xdr:cNvPr id="99" name="Straight Arrow Connector 98"/>
        <xdr:cNvCxnSpPr/>
      </xdr:nvCxnSpPr>
      <xdr:spPr>
        <a:xfrm>
          <a:off x="36494356" y="38970857"/>
          <a:ext cx="0" cy="326571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163286</xdr:colOff>
      <xdr:row>140</xdr:row>
      <xdr:rowOff>299356</xdr:rowOff>
    </xdr:from>
    <xdr:to>
      <xdr:col>27</xdr:col>
      <xdr:colOff>163288</xdr:colOff>
      <xdr:row>141</xdr:row>
      <xdr:rowOff>353783</xdr:rowOff>
    </xdr:to>
    <xdr:cxnSp macro="">
      <xdr:nvCxnSpPr>
        <xdr:cNvPr id="100" name="Straight Arrow Connector 99"/>
        <xdr:cNvCxnSpPr/>
      </xdr:nvCxnSpPr>
      <xdr:spPr>
        <a:xfrm>
          <a:off x="36494357" y="4256314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163286</xdr:colOff>
      <xdr:row>142</xdr:row>
      <xdr:rowOff>326571</xdr:rowOff>
    </xdr:from>
    <xdr:to>
      <xdr:col>27</xdr:col>
      <xdr:colOff>163288</xdr:colOff>
      <xdr:row>143</xdr:row>
      <xdr:rowOff>380998</xdr:rowOff>
    </xdr:to>
    <xdr:cxnSp macro="">
      <xdr:nvCxnSpPr>
        <xdr:cNvPr id="101" name="Straight Arrow Connector 100"/>
        <xdr:cNvCxnSpPr/>
      </xdr:nvCxnSpPr>
      <xdr:spPr>
        <a:xfrm>
          <a:off x="36494357" y="4346121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163285</xdr:colOff>
      <xdr:row>144</xdr:row>
      <xdr:rowOff>326571</xdr:rowOff>
    </xdr:from>
    <xdr:to>
      <xdr:col>27</xdr:col>
      <xdr:colOff>163287</xdr:colOff>
      <xdr:row>145</xdr:row>
      <xdr:rowOff>380997</xdr:rowOff>
    </xdr:to>
    <xdr:cxnSp macro="">
      <xdr:nvCxnSpPr>
        <xdr:cNvPr id="102" name="Straight Arrow Connector 101"/>
        <xdr:cNvCxnSpPr/>
      </xdr:nvCxnSpPr>
      <xdr:spPr>
        <a:xfrm>
          <a:off x="36494356" y="4433207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299361</xdr:colOff>
      <xdr:row>135</xdr:row>
      <xdr:rowOff>27214</xdr:rowOff>
    </xdr:from>
    <xdr:to>
      <xdr:col>27</xdr:col>
      <xdr:colOff>299370</xdr:colOff>
      <xdr:row>146</xdr:row>
      <xdr:rowOff>244929</xdr:rowOff>
    </xdr:to>
    <xdr:cxnSp macro="">
      <xdr:nvCxnSpPr>
        <xdr:cNvPr id="103" name="Straight Arrow Connector 102"/>
        <xdr:cNvCxnSpPr/>
      </xdr:nvCxnSpPr>
      <xdr:spPr>
        <a:xfrm flipV="1">
          <a:off x="36630432" y="40113857"/>
          <a:ext cx="9" cy="5007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489857</xdr:colOff>
      <xdr:row>134</xdr:row>
      <xdr:rowOff>353786</xdr:rowOff>
    </xdr:from>
    <xdr:to>
      <xdr:col>27</xdr:col>
      <xdr:colOff>489859</xdr:colOff>
      <xdr:row>135</xdr:row>
      <xdr:rowOff>408212</xdr:rowOff>
    </xdr:to>
    <xdr:cxnSp macro="">
      <xdr:nvCxnSpPr>
        <xdr:cNvPr id="105" name="Straight Arrow Connector 104"/>
        <xdr:cNvCxnSpPr/>
      </xdr:nvCxnSpPr>
      <xdr:spPr>
        <a:xfrm>
          <a:off x="36820928" y="4000500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489856</xdr:colOff>
      <xdr:row>136</xdr:row>
      <xdr:rowOff>353786</xdr:rowOff>
    </xdr:from>
    <xdr:to>
      <xdr:col>27</xdr:col>
      <xdr:colOff>489858</xdr:colOff>
      <xdr:row>137</xdr:row>
      <xdr:rowOff>408212</xdr:rowOff>
    </xdr:to>
    <xdr:cxnSp macro="">
      <xdr:nvCxnSpPr>
        <xdr:cNvPr id="106" name="Straight Arrow Connector 105"/>
        <xdr:cNvCxnSpPr/>
      </xdr:nvCxnSpPr>
      <xdr:spPr>
        <a:xfrm>
          <a:off x="36820927" y="4087585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653145</xdr:colOff>
      <xdr:row>8</xdr:row>
      <xdr:rowOff>54430</xdr:rowOff>
    </xdr:from>
    <xdr:to>
      <xdr:col>27</xdr:col>
      <xdr:colOff>653155</xdr:colOff>
      <xdr:row>138</xdr:row>
      <xdr:rowOff>217714</xdr:rowOff>
    </xdr:to>
    <xdr:cxnSp macro="">
      <xdr:nvCxnSpPr>
        <xdr:cNvPr id="107" name="Straight Arrow Connector 106"/>
        <xdr:cNvCxnSpPr/>
      </xdr:nvCxnSpPr>
      <xdr:spPr>
        <a:xfrm flipV="1">
          <a:off x="36984216" y="3565073"/>
          <a:ext cx="10" cy="38045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7</xdr:row>
      <xdr:rowOff>353786</xdr:rowOff>
    </xdr:from>
    <xdr:to>
      <xdr:col>27</xdr:col>
      <xdr:colOff>1333503</xdr:colOff>
      <xdr:row>8</xdr:row>
      <xdr:rowOff>408212</xdr:rowOff>
    </xdr:to>
    <xdr:cxnSp macro="">
      <xdr:nvCxnSpPr>
        <xdr:cNvPr id="112" name="Straight Arrow Connector 111"/>
        <xdr:cNvCxnSpPr/>
      </xdr:nvCxnSpPr>
      <xdr:spPr>
        <a:xfrm>
          <a:off x="37664572" y="342900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217713</xdr:colOff>
      <xdr:row>180</xdr:row>
      <xdr:rowOff>353788</xdr:rowOff>
    </xdr:from>
    <xdr:to>
      <xdr:col>9</xdr:col>
      <xdr:colOff>217715</xdr:colOff>
      <xdr:row>181</xdr:row>
      <xdr:rowOff>408214</xdr:rowOff>
    </xdr:to>
    <xdr:cxnSp macro="">
      <xdr:nvCxnSpPr>
        <xdr:cNvPr id="134" name="Straight Arrow Connector 133"/>
        <xdr:cNvCxnSpPr/>
      </xdr:nvCxnSpPr>
      <xdr:spPr>
        <a:xfrm>
          <a:off x="13824856" y="5306785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217714</xdr:colOff>
      <xdr:row>182</xdr:row>
      <xdr:rowOff>299359</xdr:rowOff>
    </xdr:from>
    <xdr:to>
      <xdr:col>9</xdr:col>
      <xdr:colOff>217716</xdr:colOff>
      <xdr:row>183</xdr:row>
      <xdr:rowOff>353786</xdr:rowOff>
    </xdr:to>
    <xdr:cxnSp macro="">
      <xdr:nvCxnSpPr>
        <xdr:cNvPr id="135" name="Straight Arrow Connector 134"/>
        <xdr:cNvCxnSpPr/>
      </xdr:nvCxnSpPr>
      <xdr:spPr>
        <a:xfrm>
          <a:off x="13824857" y="53884288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217714</xdr:colOff>
      <xdr:row>184</xdr:row>
      <xdr:rowOff>217715</xdr:rowOff>
    </xdr:from>
    <xdr:to>
      <xdr:col>9</xdr:col>
      <xdr:colOff>217720</xdr:colOff>
      <xdr:row>235</xdr:row>
      <xdr:rowOff>408217</xdr:rowOff>
    </xdr:to>
    <xdr:cxnSp macro="">
      <xdr:nvCxnSpPr>
        <xdr:cNvPr id="136" name="Straight Arrow Connector 135"/>
        <xdr:cNvCxnSpPr/>
      </xdr:nvCxnSpPr>
      <xdr:spPr>
        <a:xfrm>
          <a:off x="13824857" y="54673501"/>
          <a:ext cx="6" cy="1630135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163283</xdr:colOff>
      <xdr:row>234</xdr:row>
      <xdr:rowOff>190502</xdr:rowOff>
    </xdr:from>
    <xdr:to>
      <xdr:col>14</xdr:col>
      <xdr:colOff>163283</xdr:colOff>
      <xdr:row>237</xdr:row>
      <xdr:rowOff>380999</xdr:rowOff>
    </xdr:to>
    <xdr:cxnSp macro="">
      <xdr:nvCxnSpPr>
        <xdr:cNvPr id="138" name="Straight Arrow Connector 137"/>
        <xdr:cNvCxnSpPr/>
      </xdr:nvCxnSpPr>
      <xdr:spPr>
        <a:xfrm>
          <a:off x="20029712" y="70321716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238</xdr:row>
      <xdr:rowOff>326572</xdr:rowOff>
    </xdr:from>
    <xdr:to>
      <xdr:col>14</xdr:col>
      <xdr:colOff>190502</xdr:colOff>
      <xdr:row>239</xdr:row>
      <xdr:rowOff>380999</xdr:rowOff>
    </xdr:to>
    <xdr:cxnSp macro="">
      <xdr:nvCxnSpPr>
        <xdr:cNvPr id="139" name="Straight Arrow Connector 138"/>
        <xdr:cNvCxnSpPr/>
      </xdr:nvCxnSpPr>
      <xdr:spPr>
        <a:xfrm>
          <a:off x="20056929" y="7219950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1143002</xdr:colOff>
      <xdr:row>235</xdr:row>
      <xdr:rowOff>54429</xdr:rowOff>
    </xdr:from>
    <xdr:to>
      <xdr:col>14</xdr:col>
      <xdr:colOff>1143011</xdr:colOff>
      <xdr:row>240</xdr:row>
      <xdr:rowOff>244928</xdr:rowOff>
    </xdr:to>
    <xdr:cxnSp macro="">
      <xdr:nvCxnSpPr>
        <xdr:cNvPr id="140" name="Straight Arrow Connector 139"/>
        <xdr:cNvCxnSpPr/>
      </xdr:nvCxnSpPr>
      <xdr:spPr>
        <a:xfrm flipV="1">
          <a:off x="21009431" y="70621072"/>
          <a:ext cx="9" cy="2367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163286</xdr:colOff>
      <xdr:row>234</xdr:row>
      <xdr:rowOff>217715</xdr:rowOff>
    </xdr:from>
    <xdr:to>
      <xdr:col>15</xdr:col>
      <xdr:colOff>163286</xdr:colOff>
      <xdr:row>237</xdr:row>
      <xdr:rowOff>408212</xdr:rowOff>
    </xdr:to>
    <xdr:cxnSp macro="">
      <xdr:nvCxnSpPr>
        <xdr:cNvPr id="141" name="Straight Arrow Connector 140"/>
        <xdr:cNvCxnSpPr/>
      </xdr:nvCxnSpPr>
      <xdr:spPr>
        <a:xfrm>
          <a:off x="21281572" y="70348929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108853</xdr:colOff>
      <xdr:row>238</xdr:row>
      <xdr:rowOff>326573</xdr:rowOff>
    </xdr:from>
    <xdr:to>
      <xdr:col>16</xdr:col>
      <xdr:colOff>108855</xdr:colOff>
      <xdr:row>239</xdr:row>
      <xdr:rowOff>381000</xdr:rowOff>
    </xdr:to>
    <xdr:cxnSp macro="">
      <xdr:nvCxnSpPr>
        <xdr:cNvPr id="142" name="Straight Arrow Connector 141"/>
        <xdr:cNvCxnSpPr/>
      </xdr:nvCxnSpPr>
      <xdr:spPr>
        <a:xfrm>
          <a:off x="22478996" y="7219950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244928</xdr:colOff>
      <xdr:row>235</xdr:row>
      <xdr:rowOff>54429</xdr:rowOff>
    </xdr:from>
    <xdr:to>
      <xdr:col>16</xdr:col>
      <xdr:colOff>244937</xdr:colOff>
      <xdr:row>240</xdr:row>
      <xdr:rowOff>244928</xdr:rowOff>
    </xdr:to>
    <xdr:cxnSp macro="">
      <xdr:nvCxnSpPr>
        <xdr:cNvPr id="143" name="Straight Arrow Connector 142"/>
        <xdr:cNvCxnSpPr/>
      </xdr:nvCxnSpPr>
      <xdr:spPr>
        <a:xfrm flipV="1">
          <a:off x="22615071" y="70621072"/>
          <a:ext cx="9" cy="2367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1143002</xdr:colOff>
      <xdr:row>234</xdr:row>
      <xdr:rowOff>353783</xdr:rowOff>
    </xdr:from>
    <xdr:to>
      <xdr:col>16</xdr:col>
      <xdr:colOff>1143004</xdr:colOff>
      <xdr:row>235</xdr:row>
      <xdr:rowOff>408209</xdr:rowOff>
    </xdr:to>
    <xdr:cxnSp macro="">
      <xdr:nvCxnSpPr>
        <xdr:cNvPr id="144" name="Straight Arrow Connector 143"/>
        <xdr:cNvCxnSpPr/>
      </xdr:nvCxnSpPr>
      <xdr:spPr>
        <a:xfrm>
          <a:off x="23513145" y="7048499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136073</xdr:colOff>
      <xdr:row>236</xdr:row>
      <xdr:rowOff>217715</xdr:rowOff>
    </xdr:from>
    <xdr:to>
      <xdr:col>17</xdr:col>
      <xdr:colOff>136073</xdr:colOff>
      <xdr:row>239</xdr:row>
      <xdr:rowOff>408212</xdr:rowOff>
    </xdr:to>
    <xdr:cxnSp macro="">
      <xdr:nvCxnSpPr>
        <xdr:cNvPr id="145" name="Straight Arrow Connector 144"/>
        <xdr:cNvCxnSpPr/>
      </xdr:nvCxnSpPr>
      <xdr:spPr>
        <a:xfrm>
          <a:off x="23758073" y="71219786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272144</xdr:colOff>
      <xdr:row>207</xdr:row>
      <xdr:rowOff>54430</xdr:rowOff>
    </xdr:from>
    <xdr:to>
      <xdr:col>17</xdr:col>
      <xdr:colOff>272153</xdr:colOff>
      <xdr:row>240</xdr:row>
      <xdr:rowOff>272143</xdr:rowOff>
    </xdr:to>
    <xdr:cxnSp macro="">
      <xdr:nvCxnSpPr>
        <xdr:cNvPr id="146" name="Straight Arrow Connector 145"/>
        <xdr:cNvCxnSpPr/>
      </xdr:nvCxnSpPr>
      <xdr:spPr>
        <a:xfrm flipV="1">
          <a:off x="23894144" y="61912501"/>
          <a:ext cx="9" cy="11103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244930</xdr:colOff>
      <xdr:row>193</xdr:row>
      <xdr:rowOff>27215</xdr:rowOff>
    </xdr:from>
    <xdr:to>
      <xdr:col>17</xdr:col>
      <xdr:colOff>244931</xdr:colOff>
      <xdr:row>194</xdr:row>
      <xdr:rowOff>299357</xdr:rowOff>
    </xdr:to>
    <xdr:cxnSp macro="">
      <xdr:nvCxnSpPr>
        <xdr:cNvPr id="147" name="Straight Arrow Connector 146"/>
        <xdr:cNvCxnSpPr/>
      </xdr:nvCxnSpPr>
      <xdr:spPr>
        <a:xfrm flipH="1" flipV="1">
          <a:off x="23866930" y="58401858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244929</xdr:colOff>
      <xdr:row>197</xdr:row>
      <xdr:rowOff>27215</xdr:rowOff>
    </xdr:from>
    <xdr:to>
      <xdr:col>17</xdr:col>
      <xdr:colOff>244930</xdr:colOff>
      <xdr:row>204</xdr:row>
      <xdr:rowOff>299356</xdr:rowOff>
    </xdr:to>
    <xdr:cxnSp macro="">
      <xdr:nvCxnSpPr>
        <xdr:cNvPr id="148" name="Straight Arrow Connector 147"/>
        <xdr:cNvCxnSpPr/>
      </xdr:nvCxnSpPr>
      <xdr:spPr>
        <a:xfrm flipH="1" flipV="1">
          <a:off x="23866929" y="60143572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244930</xdr:colOff>
      <xdr:row>195</xdr:row>
      <xdr:rowOff>27214</xdr:rowOff>
    </xdr:from>
    <xdr:to>
      <xdr:col>17</xdr:col>
      <xdr:colOff>244931</xdr:colOff>
      <xdr:row>196</xdr:row>
      <xdr:rowOff>299355</xdr:rowOff>
    </xdr:to>
    <xdr:cxnSp macro="">
      <xdr:nvCxnSpPr>
        <xdr:cNvPr id="149" name="Straight Arrow Connector 148"/>
        <xdr:cNvCxnSpPr/>
      </xdr:nvCxnSpPr>
      <xdr:spPr>
        <a:xfrm flipH="1" flipV="1">
          <a:off x="23866930" y="59272714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244930</xdr:colOff>
      <xdr:row>205</xdr:row>
      <xdr:rowOff>27215</xdr:rowOff>
    </xdr:from>
    <xdr:to>
      <xdr:col>17</xdr:col>
      <xdr:colOff>244931</xdr:colOff>
      <xdr:row>206</xdr:row>
      <xdr:rowOff>299356</xdr:rowOff>
    </xdr:to>
    <xdr:cxnSp macro="">
      <xdr:nvCxnSpPr>
        <xdr:cNvPr id="150" name="Straight Arrow Connector 149"/>
        <xdr:cNvCxnSpPr/>
      </xdr:nvCxnSpPr>
      <xdr:spPr>
        <a:xfrm flipH="1" flipV="1">
          <a:off x="23866930" y="6101442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217714</xdr:colOff>
      <xdr:row>173</xdr:row>
      <xdr:rowOff>54431</xdr:rowOff>
    </xdr:from>
    <xdr:to>
      <xdr:col>17</xdr:col>
      <xdr:colOff>217724</xdr:colOff>
      <xdr:row>192</xdr:row>
      <xdr:rowOff>244930</xdr:rowOff>
    </xdr:to>
    <xdr:cxnSp macro="">
      <xdr:nvCxnSpPr>
        <xdr:cNvPr id="151" name="Straight Arrow Connector 150"/>
        <xdr:cNvCxnSpPr/>
      </xdr:nvCxnSpPr>
      <xdr:spPr>
        <a:xfrm flipV="1">
          <a:off x="23839714" y="49720502"/>
          <a:ext cx="10" cy="8463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163285</xdr:colOff>
      <xdr:row>172</xdr:row>
      <xdr:rowOff>353783</xdr:rowOff>
    </xdr:from>
    <xdr:to>
      <xdr:col>18</xdr:col>
      <xdr:colOff>163287</xdr:colOff>
      <xdr:row>173</xdr:row>
      <xdr:rowOff>408210</xdr:rowOff>
    </xdr:to>
    <xdr:cxnSp macro="">
      <xdr:nvCxnSpPr>
        <xdr:cNvPr id="152" name="Straight Arrow Connector 151"/>
        <xdr:cNvCxnSpPr/>
      </xdr:nvCxnSpPr>
      <xdr:spPr>
        <a:xfrm>
          <a:off x="25037142" y="4958442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163286</xdr:colOff>
      <xdr:row>174</xdr:row>
      <xdr:rowOff>163286</xdr:rowOff>
    </xdr:from>
    <xdr:to>
      <xdr:col>18</xdr:col>
      <xdr:colOff>163287</xdr:colOff>
      <xdr:row>185</xdr:row>
      <xdr:rowOff>380999</xdr:rowOff>
    </xdr:to>
    <xdr:cxnSp macro="">
      <xdr:nvCxnSpPr>
        <xdr:cNvPr id="153" name="Straight Arrow Connector 152"/>
        <xdr:cNvCxnSpPr/>
      </xdr:nvCxnSpPr>
      <xdr:spPr>
        <a:xfrm>
          <a:off x="25037143" y="50264786"/>
          <a:ext cx="1" cy="5007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163286</xdr:colOff>
      <xdr:row>186</xdr:row>
      <xdr:rowOff>190501</xdr:rowOff>
    </xdr:from>
    <xdr:to>
      <xdr:col>18</xdr:col>
      <xdr:colOff>163287</xdr:colOff>
      <xdr:row>209</xdr:row>
      <xdr:rowOff>408213</xdr:rowOff>
    </xdr:to>
    <xdr:cxnSp macro="">
      <xdr:nvCxnSpPr>
        <xdr:cNvPr id="154" name="Straight Arrow Connector 153"/>
        <xdr:cNvCxnSpPr/>
      </xdr:nvCxnSpPr>
      <xdr:spPr>
        <a:xfrm>
          <a:off x="25037143" y="55517144"/>
          <a:ext cx="1" cy="76199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136071</xdr:colOff>
      <xdr:row>216</xdr:row>
      <xdr:rowOff>217715</xdr:rowOff>
    </xdr:from>
    <xdr:to>
      <xdr:col>20</xdr:col>
      <xdr:colOff>136072</xdr:colOff>
      <xdr:row>237</xdr:row>
      <xdr:rowOff>408215</xdr:rowOff>
    </xdr:to>
    <xdr:cxnSp macro="">
      <xdr:nvCxnSpPr>
        <xdr:cNvPr id="155" name="Straight Arrow Connector 154"/>
        <xdr:cNvCxnSpPr/>
      </xdr:nvCxnSpPr>
      <xdr:spPr>
        <a:xfrm>
          <a:off x="27513642" y="63382072"/>
          <a:ext cx="1" cy="8463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299360</xdr:colOff>
      <xdr:row>219</xdr:row>
      <xdr:rowOff>27216</xdr:rowOff>
    </xdr:from>
    <xdr:to>
      <xdr:col>20</xdr:col>
      <xdr:colOff>299371</xdr:colOff>
      <xdr:row>238</xdr:row>
      <xdr:rowOff>217715</xdr:rowOff>
    </xdr:to>
    <xdr:cxnSp macro="">
      <xdr:nvCxnSpPr>
        <xdr:cNvPr id="158" name="Straight Arrow Connector 157"/>
        <xdr:cNvCxnSpPr/>
      </xdr:nvCxnSpPr>
      <xdr:spPr>
        <a:xfrm flipV="1">
          <a:off x="27676931" y="64497859"/>
          <a:ext cx="11" cy="7592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1143002</xdr:colOff>
      <xdr:row>218</xdr:row>
      <xdr:rowOff>217715</xdr:rowOff>
    </xdr:from>
    <xdr:to>
      <xdr:col>20</xdr:col>
      <xdr:colOff>1143003</xdr:colOff>
      <xdr:row>221</xdr:row>
      <xdr:rowOff>408215</xdr:rowOff>
    </xdr:to>
    <xdr:cxnSp macro="">
      <xdr:nvCxnSpPr>
        <xdr:cNvPr id="160" name="Straight Arrow Connector 159"/>
        <xdr:cNvCxnSpPr/>
      </xdr:nvCxnSpPr>
      <xdr:spPr>
        <a:xfrm>
          <a:off x="28520573" y="64252929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1143002</xdr:colOff>
      <xdr:row>225</xdr:row>
      <xdr:rowOff>27216</xdr:rowOff>
    </xdr:from>
    <xdr:to>
      <xdr:col>21</xdr:col>
      <xdr:colOff>1143013</xdr:colOff>
      <xdr:row>228</xdr:row>
      <xdr:rowOff>217714</xdr:rowOff>
    </xdr:to>
    <xdr:cxnSp macro="">
      <xdr:nvCxnSpPr>
        <xdr:cNvPr id="161" name="Straight Arrow Connector 160"/>
        <xdr:cNvCxnSpPr/>
      </xdr:nvCxnSpPr>
      <xdr:spPr>
        <a:xfrm flipV="1">
          <a:off x="29772431" y="67110430"/>
          <a:ext cx="11" cy="1496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221</xdr:row>
      <xdr:rowOff>27215</xdr:rowOff>
    </xdr:from>
    <xdr:to>
      <xdr:col>21</xdr:col>
      <xdr:colOff>1143004</xdr:colOff>
      <xdr:row>224</xdr:row>
      <xdr:rowOff>217714</xdr:rowOff>
    </xdr:to>
    <xdr:cxnSp macro="">
      <xdr:nvCxnSpPr>
        <xdr:cNvPr id="162" name="Straight Arrow Connector 161"/>
        <xdr:cNvCxnSpPr/>
      </xdr:nvCxnSpPr>
      <xdr:spPr>
        <a:xfrm flipV="1">
          <a:off x="29772429" y="65368715"/>
          <a:ext cx="4" cy="1496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163285</xdr:colOff>
      <xdr:row>191</xdr:row>
      <xdr:rowOff>27216</xdr:rowOff>
    </xdr:from>
    <xdr:to>
      <xdr:col>22</xdr:col>
      <xdr:colOff>163296</xdr:colOff>
      <xdr:row>220</xdr:row>
      <xdr:rowOff>217715</xdr:rowOff>
    </xdr:to>
    <xdr:cxnSp macro="">
      <xdr:nvCxnSpPr>
        <xdr:cNvPr id="164" name="Straight Arrow Connector 163"/>
        <xdr:cNvCxnSpPr/>
      </xdr:nvCxnSpPr>
      <xdr:spPr>
        <a:xfrm flipV="1">
          <a:off x="30044571" y="57531002"/>
          <a:ext cx="11" cy="7592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163287</xdr:colOff>
      <xdr:row>189</xdr:row>
      <xdr:rowOff>54429</xdr:rowOff>
    </xdr:from>
    <xdr:to>
      <xdr:col>22</xdr:col>
      <xdr:colOff>163288</xdr:colOff>
      <xdr:row>190</xdr:row>
      <xdr:rowOff>326571</xdr:rowOff>
    </xdr:to>
    <xdr:cxnSp macro="">
      <xdr:nvCxnSpPr>
        <xdr:cNvPr id="165" name="Straight Arrow Connector 164"/>
        <xdr:cNvCxnSpPr/>
      </xdr:nvCxnSpPr>
      <xdr:spPr>
        <a:xfrm flipH="1" flipV="1">
          <a:off x="30044573" y="56687358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217716</xdr:colOff>
      <xdr:row>177</xdr:row>
      <xdr:rowOff>54429</xdr:rowOff>
    </xdr:from>
    <xdr:to>
      <xdr:col>23</xdr:col>
      <xdr:colOff>217724</xdr:colOff>
      <xdr:row>216</xdr:row>
      <xdr:rowOff>217714</xdr:rowOff>
    </xdr:to>
    <xdr:cxnSp macro="">
      <xdr:nvCxnSpPr>
        <xdr:cNvPr id="166" name="Straight Arrow Connector 165"/>
        <xdr:cNvCxnSpPr/>
      </xdr:nvCxnSpPr>
      <xdr:spPr>
        <a:xfrm flipV="1">
          <a:off x="31350859" y="51462215"/>
          <a:ext cx="8" cy="119198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163286</xdr:colOff>
      <xdr:row>176</xdr:row>
      <xdr:rowOff>190501</xdr:rowOff>
    </xdr:from>
    <xdr:to>
      <xdr:col>24</xdr:col>
      <xdr:colOff>163287</xdr:colOff>
      <xdr:row>209</xdr:row>
      <xdr:rowOff>408212</xdr:rowOff>
    </xdr:to>
    <xdr:cxnSp macro="">
      <xdr:nvCxnSpPr>
        <xdr:cNvPr id="167" name="Straight Arrow Connector 166"/>
        <xdr:cNvCxnSpPr/>
      </xdr:nvCxnSpPr>
      <xdr:spPr>
        <a:xfrm>
          <a:off x="32548286" y="51162858"/>
          <a:ext cx="1" cy="119742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163287</xdr:colOff>
      <xdr:row>216</xdr:row>
      <xdr:rowOff>217715</xdr:rowOff>
    </xdr:from>
    <xdr:to>
      <xdr:col>24</xdr:col>
      <xdr:colOff>163287</xdr:colOff>
      <xdr:row>219</xdr:row>
      <xdr:rowOff>408212</xdr:rowOff>
    </xdr:to>
    <xdr:cxnSp macro="">
      <xdr:nvCxnSpPr>
        <xdr:cNvPr id="168" name="Straight Arrow Connector 167"/>
        <xdr:cNvCxnSpPr/>
      </xdr:nvCxnSpPr>
      <xdr:spPr>
        <a:xfrm>
          <a:off x="32548287" y="63382072"/>
          <a:ext cx="0" cy="1496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163286</xdr:colOff>
      <xdr:row>220</xdr:row>
      <xdr:rowOff>190501</xdr:rowOff>
    </xdr:from>
    <xdr:to>
      <xdr:col>25</xdr:col>
      <xdr:colOff>163287</xdr:colOff>
      <xdr:row>265</xdr:row>
      <xdr:rowOff>408212</xdr:rowOff>
    </xdr:to>
    <xdr:cxnSp macro="">
      <xdr:nvCxnSpPr>
        <xdr:cNvPr id="169" name="Straight Arrow Connector 168"/>
        <xdr:cNvCxnSpPr/>
      </xdr:nvCxnSpPr>
      <xdr:spPr>
        <a:xfrm>
          <a:off x="33800143" y="65096572"/>
          <a:ext cx="1" cy="16328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163288</xdr:colOff>
      <xdr:row>268</xdr:row>
      <xdr:rowOff>299358</xdr:rowOff>
    </xdr:from>
    <xdr:to>
      <xdr:col>25</xdr:col>
      <xdr:colOff>163290</xdr:colOff>
      <xdr:row>269</xdr:row>
      <xdr:rowOff>353784</xdr:rowOff>
    </xdr:to>
    <xdr:cxnSp macro="">
      <xdr:nvCxnSpPr>
        <xdr:cNvPr id="170" name="Straight Arrow Connector 169"/>
        <xdr:cNvCxnSpPr/>
      </xdr:nvCxnSpPr>
      <xdr:spPr>
        <a:xfrm>
          <a:off x="33800145" y="81751715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163287</xdr:colOff>
      <xdr:row>270</xdr:row>
      <xdr:rowOff>299358</xdr:rowOff>
    </xdr:from>
    <xdr:to>
      <xdr:col>25</xdr:col>
      <xdr:colOff>163289</xdr:colOff>
      <xdr:row>271</xdr:row>
      <xdr:rowOff>353784</xdr:rowOff>
    </xdr:to>
    <xdr:cxnSp macro="">
      <xdr:nvCxnSpPr>
        <xdr:cNvPr id="171" name="Straight Arrow Connector 170"/>
        <xdr:cNvCxnSpPr/>
      </xdr:nvCxnSpPr>
      <xdr:spPr>
        <a:xfrm>
          <a:off x="33800144" y="8262257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272</xdr:row>
      <xdr:rowOff>190501</xdr:rowOff>
    </xdr:from>
    <xdr:to>
      <xdr:col>27</xdr:col>
      <xdr:colOff>136072</xdr:colOff>
      <xdr:row>279</xdr:row>
      <xdr:rowOff>408212</xdr:rowOff>
    </xdr:to>
    <xdr:cxnSp macro="">
      <xdr:nvCxnSpPr>
        <xdr:cNvPr id="172" name="Straight Arrow Connector 171"/>
        <xdr:cNvCxnSpPr/>
      </xdr:nvCxnSpPr>
      <xdr:spPr>
        <a:xfrm>
          <a:off x="36467143" y="83384572"/>
          <a:ext cx="0" cy="326571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280</xdr:row>
      <xdr:rowOff>299357</xdr:rowOff>
    </xdr:from>
    <xdr:to>
      <xdr:col>27</xdr:col>
      <xdr:colOff>136075</xdr:colOff>
      <xdr:row>281</xdr:row>
      <xdr:rowOff>353783</xdr:rowOff>
    </xdr:to>
    <xdr:cxnSp macro="">
      <xdr:nvCxnSpPr>
        <xdr:cNvPr id="173" name="Straight Arrow Connector 172"/>
        <xdr:cNvCxnSpPr/>
      </xdr:nvCxnSpPr>
      <xdr:spPr>
        <a:xfrm>
          <a:off x="36467144" y="86976857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136073</xdr:colOff>
      <xdr:row>282</xdr:row>
      <xdr:rowOff>326572</xdr:rowOff>
    </xdr:from>
    <xdr:to>
      <xdr:col>27</xdr:col>
      <xdr:colOff>136075</xdr:colOff>
      <xdr:row>283</xdr:row>
      <xdr:rowOff>380998</xdr:rowOff>
    </xdr:to>
    <xdr:cxnSp macro="">
      <xdr:nvCxnSpPr>
        <xdr:cNvPr id="174" name="Straight Arrow Connector 173"/>
        <xdr:cNvCxnSpPr/>
      </xdr:nvCxnSpPr>
      <xdr:spPr>
        <a:xfrm>
          <a:off x="36467144" y="8787492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136072</xdr:colOff>
      <xdr:row>284</xdr:row>
      <xdr:rowOff>326572</xdr:rowOff>
    </xdr:from>
    <xdr:to>
      <xdr:col>27</xdr:col>
      <xdr:colOff>136074</xdr:colOff>
      <xdr:row>285</xdr:row>
      <xdr:rowOff>380998</xdr:rowOff>
    </xdr:to>
    <xdr:cxnSp macro="">
      <xdr:nvCxnSpPr>
        <xdr:cNvPr id="175" name="Straight Arrow Connector 174"/>
        <xdr:cNvCxnSpPr/>
      </xdr:nvCxnSpPr>
      <xdr:spPr>
        <a:xfrm>
          <a:off x="36467143" y="8874578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299362</xdr:colOff>
      <xdr:row>275</xdr:row>
      <xdr:rowOff>27215</xdr:rowOff>
    </xdr:from>
    <xdr:to>
      <xdr:col>27</xdr:col>
      <xdr:colOff>299371</xdr:colOff>
      <xdr:row>286</xdr:row>
      <xdr:rowOff>244930</xdr:rowOff>
    </xdr:to>
    <xdr:cxnSp macro="">
      <xdr:nvCxnSpPr>
        <xdr:cNvPr id="176" name="Straight Arrow Connector 175"/>
        <xdr:cNvCxnSpPr/>
      </xdr:nvCxnSpPr>
      <xdr:spPr>
        <a:xfrm flipV="1">
          <a:off x="36630433" y="84527572"/>
          <a:ext cx="9" cy="5007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489858</xdr:colOff>
      <xdr:row>274</xdr:row>
      <xdr:rowOff>353786</xdr:rowOff>
    </xdr:from>
    <xdr:to>
      <xdr:col>27</xdr:col>
      <xdr:colOff>489860</xdr:colOff>
      <xdr:row>275</xdr:row>
      <xdr:rowOff>408213</xdr:rowOff>
    </xdr:to>
    <xdr:cxnSp macro="">
      <xdr:nvCxnSpPr>
        <xdr:cNvPr id="177" name="Straight Arrow Connector 176"/>
        <xdr:cNvCxnSpPr/>
      </xdr:nvCxnSpPr>
      <xdr:spPr>
        <a:xfrm>
          <a:off x="36820929" y="84418715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489857</xdr:colOff>
      <xdr:row>276</xdr:row>
      <xdr:rowOff>353786</xdr:rowOff>
    </xdr:from>
    <xdr:to>
      <xdr:col>27</xdr:col>
      <xdr:colOff>489859</xdr:colOff>
      <xdr:row>277</xdr:row>
      <xdr:rowOff>408213</xdr:rowOff>
    </xdr:to>
    <xdr:cxnSp macro="">
      <xdr:nvCxnSpPr>
        <xdr:cNvPr id="178" name="Straight Arrow Connector 177"/>
        <xdr:cNvCxnSpPr/>
      </xdr:nvCxnSpPr>
      <xdr:spPr>
        <a:xfrm>
          <a:off x="36820928" y="85289572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625937</xdr:colOff>
      <xdr:row>169</xdr:row>
      <xdr:rowOff>27217</xdr:rowOff>
    </xdr:from>
    <xdr:to>
      <xdr:col>27</xdr:col>
      <xdr:colOff>625947</xdr:colOff>
      <xdr:row>278</xdr:row>
      <xdr:rowOff>190501</xdr:rowOff>
    </xdr:to>
    <xdr:cxnSp macro="">
      <xdr:nvCxnSpPr>
        <xdr:cNvPr id="179" name="Straight Arrow Connector 178"/>
        <xdr:cNvCxnSpPr/>
      </xdr:nvCxnSpPr>
      <xdr:spPr>
        <a:xfrm flipV="1">
          <a:off x="36957008" y="47951574"/>
          <a:ext cx="10" cy="38045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168</xdr:row>
      <xdr:rowOff>326572</xdr:rowOff>
    </xdr:from>
    <xdr:to>
      <xdr:col>27</xdr:col>
      <xdr:colOff>1333503</xdr:colOff>
      <xdr:row>169</xdr:row>
      <xdr:rowOff>380999</xdr:rowOff>
    </xdr:to>
    <xdr:cxnSp macro="">
      <xdr:nvCxnSpPr>
        <xdr:cNvPr id="180" name="Straight Arrow Connector 179"/>
        <xdr:cNvCxnSpPr/>
      </xdr:nvCxnSpPr>
      <xdr:spPr>
        <a:xfrm>
          <a:off x="37664572" y="4781550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1333502</xdr:colOff>
      <xdr:row>178</xdr:row>
      <xdr:rowOff>272143</xdr:rowOff>
    </xdr:from>
    <xdr:to>
      <xdr:col>34</xdr:col>
      <xdr:colOff>1333510</xdr:colOff>
      <xdr:row>189</xdr:row>
      <xdr:rowOff>408212</xdr:rowOff>
    </xdr:to>
    <xdr:cxnSp macro="">
      <xdr:nvCxnSpPr>
        <xdr:cNvPr id="205" name="Straight Arrow Connector 204"/>
        <xdr:cNvCxnSpPr/>
      </xdr:nvCxnSpPr>
      <xdr:spPr>
        <a:xfrm>
          <a:off x="47761073" y="52115357"/>
          <a:ext cx="8" cy="4925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217716</xdr:colOff>
      <xdr:row>172</xdr:row>
      <xdr:rowOff>272143</xdr:rowOff>
    </xdr:from>
    <xdr:to>
      <xdr:col>28</xdr:col>
      <xdr:colOff>217720</xdr:colOff>
      <xdr:row>231</xdr:row>
      <xdr:rowOff>408214</xdr:rowOff>
    </xdr:to>
    <xdr:cxnSp macro="">
      <xdr:nvCxnSpPr>
        <xdr:cNvPr id="209" name="Straight Arrow Connector 208"/>
        <xdr:cNvCxnSpPr/>
      </xdr:nvCxnSpPr>
      <xdr:spPr>
        <a:xfrm>
          <a:off x="37991145" y="49502786"/>
          <a:ext cx="4" cy="20601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163287</xdr:colOff>
      <xdr:row>234</xdr:row>
      <xdr:rowOff>217715</xdr:rowOff>
    </xdr:from>
    <xdr:to>
      <xdr:col>29</xdr:col>
      <xdr:colOff>163290</xdr:colOff>
      <xdr:row>245</xdr:row>
      <xdr:rowOff>408212</xdr:rowOff>
    </xdr:to>
    <xdr:cxnSp macro="">
      <xdr:nvCxnSpPr>
        <xdr:cNvPr id="210" name="Straight Arrow Connector 209"/>
        <xdr:cNvCxnSpPr/>
      </xdr:nvCxnSpPr>
      <xdr:spPr>
        <a:xfrm>
          <a:off x="39379073" y="70348929"/>
          <a:ext cx="3" cy="4980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1360714</xdr:colOff>
      <xdr:row>222</xdr:row>
      <xdr:rowOff>190500</xdr:rowOff>
    </xdr:from>
    <xdr:to>
      <xdr:col>29</xdr:col>
      <xdr:colOff>1360715</xdr:colOff>
      <xdr:row>265</xdr:row>
      <xdr:rowOff>408213</xdr:rowOff>
    </xdr:to>
    <xdr:cxnSp macro="">
      <xdr:nvCxnSpPr>
        <xdr:cNvPr id="211" name="Straight Arrow Connector 210"/>
        <xdr:cNvCxnSpPr/>
      </xdr:nvCxnSpPr>
      <xdr:spPr>
        <a:xfrm>
          <a:off x="40576500" y="65967429"/>
          <a:ext cx="1" cy="154577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299364</xdr:colOff>
      <xdr:row>189</xdr:row>
      <xdr:rowOff>81642</xdr:rowOff>
    </xdr:from>
    <xdr:to>
      <xdr:col>30</xdr:col>
      <xdr:colOff>299365</xdr:colOff>
      <xdr:row>274</xdr:row>
      <xdr:rowOff>217714</xdr:rowOff>
    </xdr:to>
    <xdr:cxnSp macro="">
      <xdr:nvCxnSpPr>
        <xdr:cNvPr id="213" name="Straight Arrow Connector 212"/>
        <xdr:cNvCxnSpPr/>
      </xdr:nvCxnSpPr>
      <xdr:spPr>
        <a:xfrm flipH="1" flipV="1">
          <a:off x="40957507" y="56714571"/>
          <a:ext cx="1" cy="275680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163286</xdr:colOff>
      <xdr:row>174</xdr:row>
      <xdr:rowOff>190500</xdr:rowOff>
    </xdr:from>
    <xdr:to>
      <xdr:col>8</xdr:col>
      <xdr:colOff>163286</xdr:colOff>
      <xdr:row>179</xdr:row>
      <xdr:rowOff>380998</xdr:rowOff>
    </xdr:to>
    <xdr:cxnSp macro="">
      <xdr:nvCxnSpPr>
        <xdr:cNvPr id="182" name="Straight Arrow Connector 181"/>
        <xdr:cNvCxnSpPr/>
      </xdr:nvCxnSpPr>
      <xdr:spPr>
        <a:xfrm>
          <a:off x="12518572" y="50292000"/>
          <a:ext cx="0" cy="236764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217713</xdr:colOff>
      <xdr:row>14</xdr:row>
      <xdr:rowOff>54429</xdr:rowOff>
    </xdr:from>
    <xdr:to>
      <xdr:col>10</xdr:col>
      <xdr:colOff>217723</xdr:colOff>
      <xdr:row>96</xdr:row>
      <xdr:rowOff>190500</xdr:rowOff>
    </xdr:to>
    <xdr:cxnSp macro="">
      <xdr:nvCxnSpPr>
        <xdr:cNvPr id="183" name="Straight Arrow Connector 182"/>
        <xdr:cNvCxnSpPr/>
      </xdr:nvCxnSpPr>
      <xdr:spPr>
        <a:xfrm flipV="1">
          <a:off x="15076713" y="6177643"/>
          <a:ext cx="10" cy="20601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1143001</xdr:colOff>
      <xdr:row>13</xdr:row>
      <xdr:rowOff>163285</xdr:rowOff>
    </xdr:from>
    <xdr:to>
      <xdr:col>10</xdr:col>
      <xdr:colOff>1143006</xdr:colOff>
      <xdr:row>72</xdr:row>
      <xdr:rowOff>0</xdr:rowOff>
    </xdr:to>
    <xdr:cxnSp macro="">
      <xdr:nvCxnSpPr>
        <xdr:cNvPr id="184" name="Straight Arrow Connector 183"/>
        <xdr:cNvCxnSpPr/>
      </xdr:nvCxnSpPr>
      <xdr:spPr>
        <a:xfrm>
          <a:off x="16002001" y="5851071"/>
          <a:ext cx="5" cy="19866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1143002</xdr:colOff>
      <xdr:row>188</xdr:row>
      <xdr:rowOff>217714</xdr:rowOff>
    </xdr:from>
    <xdr:to>
      <xdr:col>22</xdr:col>
      <xdr:colOff>1143003</xdr:colOff>
      <xdr:row>209</xdr:row>
      <xdr:rowOff>408211</xdr:rowOff>
    </xdr:to>
    <xdr:cxnSp macro="">
      <xdr:nvCxnSpPr>
        <xdr:cNvPr id="193" name="Straight Arrow Connector 192"/>
        <xdr:cNvCxnSpPr/>
      </xdr:nvCxnSpPr>
      <xdr:spPr>
        <a:xfrm>
          <a:off x="31024288" y="56415214"/>
          <a:ext cx="1" cy="672192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217717</xdr:colOff>
      <xdr:row>177</xdr:row>
      <xdr:rowOff>54431</xdr:rowOff>
    </xdr:from>
    <xdr:to>
      <xdr:col>31</xdr:col>
      <xdr:colOff>217722</xdr:colOff>
      <xdr:row>196</xdr:row>
      <xdr:rowOff>217714</xdr:rowOff>
    </xdr:to>
    <xdr:cxnSp macro="">
      <xdr:nvCxnSpPr>
        <xdr:cNvPr id="194" name="Straight Arrow Connector 193"/>
        <xdr:cNvCxnSpPr/>
      </xdr:nvCxnSpPr>
      <xdr:spPr>
        <a:xfrm flipV="1">
          <a:off x="42318217" y="51462217"/>
          <a:ext cx="5" cy="843642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1333504</xdr:colOff>
      <xdr:row>176</xdr:row>
      <xdr:rowOff>353786</xdr:rowOff>
    </xdr:from>
    <xdr:to>
      <xdr:col>34</xdr:col>
      <xdr:colOff>1333506</xdr:colOff>
      <xdr:row>177</xdr:row>
      <xdr:rowOff>408212</xdr:rowOff>
    </xdr:to>
    <xdr:cxnSp macro="">
      <xdr:nvCxnSpPr>
        <xdr:cNvPr id="163" name="Straight Arrow Connector 162"/>
        <xdr:cNvCxnSpPr/>
      </xdr:nvCxnSpPr>
      <xdr:spPr>
        <a:xfrm>
          <a:off x="47761075" y="51326143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326572</xdr:colOff>
      <xdr:row>223</xdr:row>
      <xdr:rowOff>54429</xdr:rowOff>
    </xdr:from>
    <xdr:to>
      <xdr:col>29</xdr:col>
      <xdr:colOff>326582</xdr:colOff>
      <xdr:row>246</xdr:row>
      <xdr:rowOff>244929</xdr:rowOff>
    </xdr:to>
    <xdr:cxnSp macro="">
      <xdr:nvCxnSpPr>
        <xdr:cNvPr id="222" name="Straight Arrow Connector 221"/>
        <xdr:cNvCxnSpPr/>
      </xdr:nvCxnSpPr>
      <xdr:spPr>
        <a:xfrm flipV="1">
          <a:off x="39542358" y="66266786"/>
          <a:ext cx="10" cy="9334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163287</xdr:colOff>
      <xdr:row>268</xdr:row>
      <xdr:rowOff>353786</xdr:rowOff>
    </xdr:from>
    <xdr:to>
      <xdr:col>30</xdr:col>
      <xdr:colOff>163289</xdr:colOff>
      <xdr:row>269</xdr:row>
      <xdr:rowOff>408212</xdr:rowOff>
    </xdr:to>
    <xdr:cxnSp macro="">
      <xdr:nvCxnSpPr>
        <xdr:cNvPr id="223" name="Straight Arrow Connector 222"/>
        <xdr:cNvCxnSpPr/>
      </xdr:nvCxnSpPr>
      <xdr:spPr>
        <a:xfrm>
          <a:off x="40821430" y="81806143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163286</xdr:colOff>
      <xdr:row>270</xdr:row>
      <xdr:rowOff>353786</xdr:rowOff>
    </xdr:from>
    <xdr:to>
      <xdr:col>30</xdr:col>
      <xdr:colOff>163288</xdr:colOff>
      <xdr:row>271</xdr:row>
      <xdr:rowOff>408212</xdr:rowOff>
    </xdr:to>
    <xdr:cxnSp macro="">
      <xdr:nvCxnSpPr>
        <xdr:cNvPr id="224" name="Straight Arrow Connector 223"/>
        <xdr:cNvCxnSpPr/>
      </xdr:nvCxnSpPr>
      <xdr:spPr>
        <a:xfrm>
          <a:off x="40821429" y="8267700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163286</xdr:colOff>
      <xdr:row>272</xdr:row>
      <xdr:rowOff>326573</xdr:rowOff>
    </xdr:from>
    <xdr:to>
      <xdr:col>30</xdr:col>
      <xdr:colOff>163288</xdr:colOff>
      <xdr:row>273</xdr:row>
      <xdr:rowOff>380999</xdr:rowOff>
    </xdr:to>
    <xdr:cxnSp macro="">
      <xdr:nvCxnSpPr>
        <xdr:cNvPr id="225" name="Straight Arrow Connector 224"/>
        <xdr:cNvCxnSpPr/>
      </xdr:nvCxnSpPr>
      <xdr:spPr>
        <a:xfrm>
          <a:off x="40821429" y="8352064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272139</xdr:colOff>
      <xdr:row>183</xdr:row>
      <xdr:rowOff>54429</xdr:rowOff>
    </xdr:from>
    <xdr:to>
      <xdr:col>30</xdr:col>
      <xdr:colOff>272146</xdr:colOff>
      <xdr:row>188</xdr:row>
      <xdr:rowOff>244928</xdr:rowOff>
    </xdr:to>
    <xdr:cxnSp macro="">
      <xdr:nvCxnSpPr>
        <xdr:cNvPr id="226" name="Straight Arrow Connector 225"/>
        <xdr:cNvCxnSpPr/>
      </xdr:nvCxnSpPr>
      <xdr:spPr>
        <a:xfrm flipV="1">
          <a:off x="40930282" y="54074786"/>
          <a:ext cx="7" cy="23676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1333500</xdr:colOff>
      <xdr:row>182</xdr:row>
      <xdr:rowOff>190500</xdr:rowOff>
    </xdr:from>
    <xdr:to>
      <xdr:col>30</xdr:col>
      <xdr:colOff>1333500</xdr:colOff>
      <xdr:row>193</xdr:row>
      <xdr:rowOff>408211</xdr:rowOff>
    </xdr:to>
    <xdr:cxnSp macro="">
      <xdr:nvCxnSpPr>
        <xdr:cNvPr id="228" name="Straight Arrow Connector 227"/>
        <xdr:cNvCxnSpPr/>
      </xdr:nvCxnSpPr>
      <xdr:spPr>
        <a:xfrm>
          <a:off x="41991643" y="53775429"/>
          <a:ext cx="0" cy="500742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172</xdr:row>
      <xdr:rowOff>326571</xdr:rowOff>
    </xdr:from>
    <xdr:to>
      <xdr:col>8</xdr:col>
      <xdr:colOff>136073</xdr:colOff>
      <xdr:row>173</xdr:row>
      <xdr:rowOff>380998</xdr:rowOff>
    </xdr:to>
    <xdr:cxnSp macro="">
      <xdr:nvCxnSpPr>
        <xdr:cNvPr id="212" name="Straight Arrow Connector 211"/>
        <xdr:cNvCxnSpPr/>
      </xdr:nvCxnSpPr>
      <xdr:spPr>
        <a:xfrm>
          <a:off x="12491357" y="49557214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272145</xdr:colOff>
      <xdr:row>11</xdr:row>
      <xdr:rowOff>163285</xdr:rowOff>
    </xdr:from>
    <xdr:to>
      <xdr:col>28</xdr:col>
      <xdr:colOff>272149</xdr:colOff>
      <xdr:row>72</xdr:row>
      <xdr:rowOff>0</xdr:rowOff>
    </xdr:to>
    <xdr:cxnSp macro="">
      <xdr:nvCxnSpPr>
        <xdr:cNvPr id="220" name="Straight Arrow Connector 219"/>
        <xdr:cNvCxnSpPr/>
      </xdr:nvCxnSpPr>
      <xdr:spPr>
        <a:xfrm>
          <a:off x="38045574" y="4980214"/>
          <a:ext cx="4" cy="207372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163287</xdr:colOff>
      <xdr:row>94</xdr:row>
      <xdr:rowOff>244929</xdr:rowOff>
    </xdr:from>
    <xdr:to>
      <xdr:col>29</xdr:col>
      <xdr:colOff>163290</xdr:colOff>
      <xdr:row>105</xdr:row>
      <xdr:rowOff>435427</xdr:rowOff>
    </xdr:to>
    <xdr:cxnSp macro="">
      <xdr:nvCxnSpPr>
        <xdr:cNvPr id="231" name="Straight Arrow Connector 230"/>
        <xdr:cNvCxnSpPr/>
      </xdr:nvCxnSpPr>
      <xdr:spPr>
        <a:xfrm>
          <a:off x="39379073" y="25962429"/>
          <a:ext cx="3" cy="498021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1360714</xdr:colOff>
      <xdr:row>62</xdr:row>
      <xdr:rowOff>217715</xdr:rowOff>
    </xdr:from>
    <xdr:to>
      <xdr:col>29</xdr:col>
      <xdr:colOff>1360715</xdr:colOff>
      <xdr:row>126</xdr:row>
      <xdr:rowOff>0</xdr:rowOff>
    </xdr:to>
    <xdr:cxnSp macro="">
      <xdr:nvCxnSpPr>
        <xdr:cNvPr id="232" name="Straight Arrow Connector 231"/>
        <xdr:cNvCxnSpPr/>
      </xdr:nvCxnSpPr>
      <xdr:spPr>
        <a:xfrm>
          <a:off x="40576500" y="21580929"/>
          <a:ext cx="1" cy="15457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326572</xdr:colOff>
      <xdr:row>63</xdr:row>
      <xdr:rowOff>81643</xdr:rowOff>
    </xdr:from>
    <xdr:to>
      <xdr:col>29</xdr:col>
      <xdr:colOff>326582</xdr:colOff>
      <xdr:row>106</xdr:row>
      <xdr:rowOff>272143</xdr:rowOff>
    </xdr:to>
    <xdr:cxnSp macro="">
      <xdr:nvCxnSpPr>
        <xdr:cNvPr id="233" name="Straight Arrow Connector 232"/>
        <xdr:cNvCxnSpPr/>
      </xdr:nvCxnSpPr>
      <xdr:spPr>
        <a:xfrm flipV="1">
          <a:off x="39542358" y="21880286"/>
          <a:ext cx="10" cy="9334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163289</xdr:colOff>
      <xdr:row>173</xdr:row>
      <xdr:rowOff>54429</xdr:rowOff>
    </xdr:from>
    <xdr:to>
      <xdr:col>35</xdr:col>
      <xdr:colOff>163298</xdr:colOff>
      <xdr:row>190</xdr:row>
      <xdr:rowOff>217714</xdr:rowOff>
    </xdr:to>
    <xdr:cxnSp macro="">
      <xdr:nvCxnSpPr>
        <xdr:cNvPr id="234" name="Straight Arrow Connector 233"/>
        <xdr:cNvCxnSpPr/>
      </xdr:nvCxnSpPr>
      <xdr:spPr>
        <a:xfrm flipV="1">
          <a:off x="48033218" y="49720500"/>
          <a:ext cx="9" cy="7565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163287</xdr:colOff>
      <xdr:row>171</xdr:row>
      <xdr:rowOff>54429</xdr:rowOff>
    </xdr:from>
    <xdr:to>
      <xdr:col>35</xdr:col>
      <xdr:colOff>163288</xdr:colOff>
      <xdr:row>172</xdr:row>
      <xdr:rowOff>326570</xdr:rowOff>
    </xdr:to>
    <xdr:cxnSp macro="">
      <xdr:nvCxnSpPr>
        <xdr:cNvPr id="235" name="Straight Arrow Connector 234"/>
        <xdr:cNvCxnSpPr/>
      </xdr:nvCxnSpPr>
      <xdr:spPr>
        <a:xfrm flipH="1" flipV="1">
          <a:off x="48033216" y="48849643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163286</xdr:colOff>
      <xdr:row>169</xdr:row>
      <xdr:rowOff>54429</xdr:rowOff>
    </xdr:from>
    <xdr:to>
      <xdr:col>35</xdr:col>
      <xdr:colOff>163287</xdr:colOff>
      <xdr:row>170</xdr:row>
      <xdr:rowOff>326570</xdr:rowOff>
    </xdr:to>
    <xdr:cxnSp macro="">
      <xdr:nvCxnSpPr>
        <xdr:cNvPr id="236" name="Straight Arrow Connector 235"/>
        <xdr:cNvCxnSpPr/>
      </xdr:nvCxnSpPr>
      <xdr:spPr>
        <a:xfrm flipH="1" flipV="1">
          <a:off x="48033215" y="47978786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1333501</xdr:colOff>
      <xdr:row>17</xdr:row>
      <xdr:rowOff>272144</xdr:rowOff>
    </xdr:from>
    <xdr:to>
      <xdr:col>34</xdr:col>
      <xdr:colOff>1333509</xdr:colOff>
      <xdr:row>28</xdr:row>
      <xdr:rowOff>408213</xdr:rowOff>
    </xdr:to>
    <xdr:cxnSp macro="">
      <xdr:nvCxnSpPr>
        <xdr:cNvPr id="238" name="Straight Arrow Connector 237"/>
        <xdr:cNvCxnSpPr/>
      </xdr:nvCxnSpPr>
      <xdr:spPr>
        <a:xfrm>
          <a:off x="47761072" y="7701644"/>
          <a:ext cx="8" cy="492578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244925</xdr:colOff>
      <xdr:row>36</xdr:row>
      <xdr:rowOff>27214</xdr:rowOff>
    </xdr:from>
    <xdr:to>
      <xdr:col>30</xdr:col>
      <xdr:colOff>244928</xdr:colOff>
      <xdr:row>134</xdr:row>
      <xdr:rowOff>244929</xdr:rowOff>
    </xdr:to>
    <xdr:cxnSp macro="">
      <xdr:nvCxnSpPr>
        <xdr:cNvPr id="240" name="Straight Arrow Connector 239"/>
        <xdr:cNvCxnSpPr/>
      </xdr:nvCxnSpPr>
      <xdr:spPr>
        <a:xfrm flipH="1" flipV="1">
          <a:off x="40903068" y="15729857"/>
          <a:ext cx="3" cy="241662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217713</xdr:colOff>
      <xdr:row>16</xdr:row>
      <xdr:rowOff>54431</xdr:rowOff>
    </xdr:from>
    <xdr:to>
      <xdr:col>31</xdr:col>
      <xdr:colOff>217721</xdr:colOff>
      <xdr:row>27</xdr:row>
      <xdr:rowOff>217714</xdr:rowOff>
    </xdr:to>
    <xdr:cxnSp macro="">
      <xdr:nvCxnSpPr>
        <xdr:cNvPr id="241" name="Straight Arrow Connector 240"/>
        <xdr:cNvCxnSpPr/>
      </xdr:nvCxnSpPr>
      <xdr:spPr>
        <a:xfrm flipV="1">
          <a:off x="42318213" y="7048502"/>
          <a:ext cx="8" cy="495299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1333503</xdr:colOff>
      <xdr:row>15</xdr:row>
      <xdr:rowOff>353786</xdr:rowOff>
    </xdr:from>
    <xdr:to>
      <xdr:col>34</xdr:col>
      <xdr:colOff>1333505</xdr:colOff>
      <xdr:row>16</xdr:row>
      <xdr:rowOff>408213</xdr:rowOff>
    </xdr:to>
    <xdr:cxnSp macro="">
      <xdr:nvCxnSpPr>
        <xdr:cNvPr id="242" name="Straight Arrow Connector 241"/>
        <xdr:cNvCxnSpPr/>
      </xdr:nvCxnSpPr>
      <xdr:spPr>
        <a:xfrm>
          <a:off x="47761074" y="691242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136070</xdr:colOff>
      <xdr:row>128</xdr:row>
      <xdr:rowOff>353786</xdr:rowOff>
    </xdr:from>
    <xdr:to>
      <xdr:col>30</xdr:col>
      <xdr:colOff>136072</xdr:colOff>
      <xdr:row>129</xdr:row>
      <xdr:rowOff>408213</xdr:rowOff>
    </xdr:to>
    <xdr:cxnSp macro="">
      <xdr:nvCxnSpPr>
        <xdr:cNvPr id="243" name="Straight Arrow Connector 242"/>
        <xdr:cNvCxnSpPr/>
      </xdr:nvCxnSpPr>
      <xdr:spPr>
        <a:xfrm>
          <a:off x="40794213" y="37392429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136069</xdr:colOff>
      <xdr:row>130</xdr:row>
      <xdr:rowOff>353786</xdr:rowOff>
    </xdr:from>
    <xdr:to>
      <xdr:col>30</xdr:col>
      <xdr:colOff>136071</xdr:colOff>
      <xdr:row>131</xdr:row>
      <xdr:rowOff>408212</xdr:rowOff>
    </xdr:to>
    <xdr:cxnSp macro="">
      <xdr:nvCxnSpPr>
        <xdr:cNvPr id="244" name="Straight Arrow Connector 243"/>
        <xdr:cNvCxnSpPr/>
      </xdr:nvCxnSpPr>
      <xdr:spPr>
        <a:xfrm>
          <a:off x="40794212" y="3826328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136069</xdr:colOff>
      <xdr:row>132</xdr:row>
      <xdr:rowOff>326573</xdr:rowOff>
    </xdr:from>
    <xdr:to>
      <xdr:col>30</xdr:col>
      <xdr:colOff>136071</xdr:colOff>
      <xdr:row>133</xdr:row>
      <xdr:rowOff>380999</xdr:rowOff>
    </xdr:to>
    <xdr:cxnSp macro="">
      <xdr:nvCxnSpPr>
        <xdr:cNvPr id="245" name="Straight Arrow Connector 244"/>
        <xdr:cNvCxnSpPr/>
      </xdr:nvCxnSpPr>
      <xdr:spPr>
        <a:xfrm>
          <a:off x="40794212" y="39106930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217711</xdr:colOff>
      <xdr:row>22</xdr:row>
      <xdr:rowOff>54429</xdr:rowOff>
    </xdr:from>
    <xdr:to>
      <xdr:col>30</xdr:col>
      <xdr:colOff>217721</xdr:colOff>
      <xdr:row>33</xdr:row>
      <xdr:rowOff>244929</xdr:rowOff>
    </xdr:to>
    <xdr:cxnSp macro="">
      <xdr:nvCxnSpPr>
        <xdr:cNvPr id="246" name="Straight Arrow Connector 245"/>
        <xdr:cNvCxnSpPr/>
      </xdr:nvCxnSpPr>
      <xdr:spPr>
        <a:xfrm flipV="1">
          <a:off x="40875854" y="9661072"/>
          <a:ext cx="10" cy="4980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217715</xdr:colOff>
      <xdr:row>34</xdr:row>
      <xdr:rowOff>54429</xdr:rowOff>
    </xdr:from>
    <xdr:to>
      <xdr:col>30</xdr:col>
      <xdr:colOff>217716</xdr:colOff>
      <xdr:row>35</xdr:row>
      <xdr:rowOff>326571</xdr:rowOff>
    </xdr:to>
    <xdr:cxnSp macro="">
      <xdr:nvCxnSpPr>
        <xdr:cNvPr id="247" name="Straight Arrow Connector 246"/>
        <xdr:cNvCxnSpPr/>
      </xdr:nvCxnSpPr>
      <xdr:spPr>
        <a:xfrm flipH="1" flipV="1">
          <a:off x="40875858" y="1488621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381001</xdr:colOff>
      <xdr:row>21</xdr:row>
      <xdr:rowOff>217715</xdr:rowOff>
    </xdr:from>
    <xdr:to>
      <xdr:col>30</xdr:col>
      <xdr:colOff>381001</xdr:colOff>
      <xdr:row>26</xdr:row>
      <xdr:rowOff>435427</xdr:rowOff>
    </xdr:to>
    <xdr:cxnSp macro="">
      <xdr:nvCxnSpPr>
        <xdr:cNvPr id="248" name="Straight Arrow Connector 247"/>
        <xdr:cNvCxnSpPr/>
      </xdr:nvCxnSpPr>
      <xdr:spPr>
        <a:xfrm>
          <a:off x="41039144" y="9388929"/>
          <a:ext cx="0" cy="2394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190502</xdr:colOff>
      <xdr:row>12</xdr:row>
      <xdr:rowOff>54429</xdr:rowOff>
    </xdr:from>
    <xdr:to>
      <xdr:col>35</xdr:col>
      <xdr:colOff>190511</xdr:colOff>
      <xdr:row>29</xdr:row>
      <xdr:rowOff>217714</xdr:rowOff>
    </xdr:to>
    <xdr:cxnSp macro="">
      <xdr:nvCxnSpPr>
        <xdr:cNvPr id="249" name="Straight Arrow Connector 248"/>
        <xdr:cNvCxnSpPr/>
      </xdr:nvCxnSpPr>
      <xdr:spPr>
        <a:xfrm flipV="1">
          <a:off x="48060431" y="5306786"/>
          <a:ext cx="9" cy="7565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10</xdr:row>
      <xdr:rowOff>54429</xdr:rowOff>
    </xdr:from>
    <xdr:to>
      <xdr:col>35</xdr:col>
      <xdr:colOff>190501</xdr:colOff>
      <xdr:row>11</xdr:row>
      <xdr:rowOff>326570</xdr:rowOff>
    </xdr:to>
    <xdr:cxnSp macro="">
      <xdr:nvCxnSpPr>
        <xdr:cNvPr id="250" name="Straight Arrow Connector 249"/>
        <xdr:cNvCxnSpPr/>
      </xdr:nvCxnSpPr>
      <xdr:spPr>
        <a:xfrm flipH="1" flipV="1">
          <a:off x="48060429" y="443592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190499</xdr:colOff>
      <xdr:row>8</xdr:row>
      <xdr:rowOff>54429</xdr:rowOff>
    </xdr:from>
    <xdr:to>
      <xdr:col>35</xdr:col>
      <xdr:colOff>190500</xdr:colOff>
      <xdr:row>9</xdr:row>
      <xdr:rowOff>326571</xdr:rowOff>
    </xdr:to>
    <xdr:cxnSp macro="">
      <xdr:nvCxnSpPr>
        <xdr:cNvPr id="251" name="Straight Arrow Connector 250"/>
        <xdr:cNvCxnSpPr/>
      </xdr:nvCxnSpPr>
      <xdr:spPr>
        <a:xfrm flipH="1" flipV="1">
          <a:off x="48060428" y="3565072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235</xdr:row>
      <xdr:rowOff>81643</xdr:rowOff>
    </xdr:from>
    <xdr:to>
      <xdr:col>10</xdr:col>
      <xdr:colOff>163286</xdr:colOff>
      <xdr:row>236</xdr:row>
      <xdr:rowOff>353785</xdr:rowOff>
    </xdr:to>
    <xdr:cxnSp macro="">
      <xdr:nvCxnSpPr>
        <xdr:cNvPr id="252" name="Straight Arrow Connector 251"/>
        <xdr:cNvCxnSpPr/>
      </xdr:nvCxnSpPr>
      <xdr:spPr>
        <a:xfrm flipH="1" flipV="1">
          <a:off x="15022285" y="70648286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272146</xdr:colOff>
      <xdr:row>9</xdr:row>
      <xdr:rowOff>272145</xdr:rowOff>
    </xdr:from>
    <xdr:to>
      <xdr:col>28</xdr:col>
      <xdr:colOff>272148</xdr:colOff>
      <xdr:row>10</xdr:row>
      <xdr:rowOff>326571</xdr:rowOff>
    </xdr:to>
    <xdr:cxnSp macro="">
      <xdr:nvCxnSpPr>
        <xdr:cNvPr id="181" name="Straight Arrow Connector 180"/>
        <xdr:cNvCxnSpPr/>
      </xdr:nvCxnSpPr>
      <xdr:spPr>
        <a:xfrm>
          <a:off x="38045575" y="4218216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217713</xdr:colOff>
      <xdr:row>170</xdr:row>
      <xdr:rowOff>353785</xdr:rowOff>
    </xdr:from>
    <xdr:to>
      <xdr:col>28</xdr:col>
      <xdr:colOff>217715</xdr:colOff>
      <xdr:row>171</xdr:row>
      <xdr:rowOff>408212</xdr:rowOff>
    </xdr:to>
    <xdr:cxnSp macro="">
      <xdr:nvCxnSpPr>
        <xdr:cNvPr id="185" name="Straight Arrow Connector 184"/>
        <xdr:cNvCxnSpPr/>
      </xdr:nvCxnSpPr>
      <xdr:spPr>
        <a:xfrm>
          <a:off x="37991142" y="48713571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1333501</xdr:colOff>
      <xdr:row>194</xdr:row>
      <xdr:rowOff>353787</xdr:rowOff>
    </xdr:from>
    <xdr:to>
      <xdr:col>30</xdr:col>
      <xdr:colOff>1333503</xdr:colOff>
      <xdr:row>195</xdr:row>
      <xdr:rowOff>408213</xdr:rowOff>
    </xdr:to>
    <xdr:cxnSp macro="">
      <xdr:nvCxnSpPr>
        <xdr:cNvPr id="186" name="Straight Arrow Connector 185"/>
        <xdr:cNvCxnSpPr/>
      </xdr:nvCxnSpPr>
      <xdr:spPr>
        <a:xfrm>
          <a:off x="41991644" y="59163858"/>
          <a:ext cx="2" cy="489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353790</xdr:colOff>
      <xdr:row>168</xdr:row>
      <xdr:rowOff>217714</xdr:rowOff>
    </xdr:from>
    <xdr:to>
      <xdr:col>35</xdr:col>
      <xdr:colOff>353790</xdr:colOff>
      <xdr:row>263</xdr:row>
      <xdr:rowOff>408212</xdr:rowOff>
    </xdr:to>
    <xdr:cxnSp macro="">
      <xdr:nvCxnSpPr>
        <xdr:cNvPr id="188" name="Straight Arrow Connector 187"/>
        <xdr:cNvCxnSpPr/>
      </xdr:nvCxnSpPr>
      <xdr:spPr>
        <a:xfrm>
          <a:off x="48223719" y="47706643"/>
          <a:ext cx="0" cy="3284764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353788</xdr:colOff>
      <xdr:row>7</xdr:row>
      <xdr:rowOff>217715</xdr:rowOff>
    </xdr:from>
    <xdr:to>
      <xdr:col>35</xdr:col>
      <xdr:colOff>353788</xdr:colOff>
      <xdr:row>123</xdr:row>
      <xdr:rowOff>408212</xdr:rowOff>
    </xdr:to>
    <xdr:cxnSp macro="">
      <xdr:nvCxnSpPr>
        <xdr:cNvPr id="191" name="Straight Arrow Connector 190"/>
        <xdr:cNvCxnSpPr/>
      </xdr:nvCxnSpPr>
      <xdr:spPr>
        <a:xfrm>
          <a:off x="48223717" y="3292929"/>
          <a:ext cx="0" cy="3284764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1306286</xdr:colOff>
      <xdr:row>261</xdr:row>
      <xdr:rowOff>54430</xdr:rowOff>
    </xdr:from>
    <xdr:to>
      <xdr:col>35</xdr:col>
      <xdr:colOff>1306292</xdr:colOff>
      <xdr:row>264</xdr:row>
      <xdr:rowOff>190500</xdr:rowOff>
    </xdr:to>
    <xdr:cxnSp macro="">
      <xdr:nvCxnSpPr>
        <xdr:cNvPr id="192" name="Straight Arrow Connector 191"/>
        <xdr:cNvCxnSpPr/>
      </xdr:nvCxnSpPr>
      <xdr:spPr>
        <a:xfrm flipV="1">
          <a:off x="49176215" y="79329644"/>
          <a:ext cx="6" cy="1442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257</xdr:row>
      <xdr:rowOff>54428</xdr:rowOff>
    </xdr:from>
    <xdr:to>
      <xdr:col>35</xdr:col>
      <xdr:colOff>1306291</xdr:colOff>
      <xdr:row>260</xdr:row>
      <xdr:rowOff>190498</xdr:rowOff>
    </xdr:to>
    <xdr:cxnSp macro="">
      <xdr:nvCxnSpPr>
        <xdr:cNvPr id="195" name="Straight Arrow Connector 194"/>
        <xdr:cNvCxnSpPr/>
      </xdr:nvCxnSpPr>
      <xdr:spPr>
        <a:xfrm flipV="1">
          <a:off x="49176214" y="77587928"/>
          <a:ext cx="6" cy="1442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117</xdr:row>
      <xdr:rowOff>27214</xdr:rowOff>
    </xdr:from>
    <xdr:to>
      <xdr:col>35</xdr:col>
      <xdr:colOff>1306291</xdr:colOff>
      <xdr:row>120</xdr:row>
      <xdr:rowOff>163285</xdr:rowOff>
    </xdr:to>
    <xdr:cxnSp macro="">
      <xdr:nvCxnSpPr>
        <xdr:cNvPr id="196" name="Straight Arrow Connector 195"/>
        <xdr:cNvCxnSpPr/>
      </xdr:nvCxnSpPr>
      <xdr:spPr>
        <a:xfrm flipV="1">
          <a:off x="49176214" y="33147000"/>
          <a:ext cx="6" cy="1442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1306285</xdr:colOff>
      <xdr:row>121</xdr:row>
      <xdr:rowOff>27213</xdr:rowOff>
    </xdr:from>
    <xdr:to>
      <xdr:col>35</xdr:col>
      <xdr:colOff>1306291</xdr:colOff>
      <xdr:row>124</xdr:row>
      <xdr:rowOff>163283</xdr:rowOff>
    </xdr:to>
    <xdr:cxnSp macro="">
      <xdr:nvCxnSpPr>
        <xdr:cNvPr id="197" name="Straight Arrow Connector 196"/>
        <xdr:cNvCxnSpPr/>
      </xdr:nvCxnSpPr>
      <xdr:spPr>
        <a:xfrm flipV="1">
          <a:off x="49176214" y="34888713"/>
          <a:ext cx="6" cy="1442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190499</xdr:colOff>
      <xdr:row>14</xdr:row>
      <xdr:rowOff>27216</xdr:rowOff>
    </xdr:from>
    <xdr:to>
      <xdr:col>18</xdr:col>
      <xdr:colOff>190511</xdr:colOff>
      <xdr:row>100</xdr:row>
      <xdr:rowOff>190500</xdr:rowOff>
    </xdr:to>
    <xdr:cxnSp macro="">
      <xdr:nvCxnSpPr>
        <xdr:cNvPr id="200" name="Straight Arrow Connector 199"/>
        <xdr:cNvCxnSpPr/>
      </xdr:nvCxnSpPr>
      <xdr:spPr>
        <a:xfrm flipV="1">
          <a:off x="25064356" y="6150430"/>
          <a:ext cx="12" cy="2237014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1143000</xdr:colOff>
      <xdr:row>13</xdr:row>
      <xdr:rowOff>190501</xdr:rowOff>
    </xdr:from>
    <xdr:to>
      <xdr:col>18</xdr:col>
      <xdr:colOff>1143001</xdr:colOff>
      <xdr:row>24</xdr:row>
      <xdr:rowOff>408214</xdr:rowOff>
    </xdr:to>
    <xdr:cxnSp macro="">
      <xdr:nvCxnSpPr>
        <xdr:cNvPr id="203" name="Straight Arrow Connector 202"/>
        <xdr:cNvCxnSpPr/>
      </xdr:nvCxnSpPr>
      <xdr:spPr>
        <a:xfrm>
          <a:off x="26016857" y="5878287"/>
          <a:ext cx="1" cy="500742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163285</xdr:colOff>
      <xdr:row>222</xdr:row>
      <xdr:rowOff>217714</xdr:rowOff>
    </xdr:from>
    <xdr:to>
      <xdr:col>21</xdr:col>
      <xdr:colOff>163286</xdr:colOff>
      <xdr:row>229</xdr:row>
      <xdr:rowOff>408215</xdr:rowOff>
    </xdr:to>
    <xdr:cxnSp macro="">
      <xdr:nvCxnSpPr>
        <xdr:cNvPr id="187" name="Straight Arrow Connector 186"/>
        <xdr:cNvCxnSpPr/>
      </xdr:nvCxnSpPr>
      <xdr:spPr>
        <a:xfrm>
          <a:off x="28792714" y="65994643"/>
          <a:ext cx="1" cy="323850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229</xdr:row>
      <xdr:rowOff>0</xdr:rowOff>
    </xdr:from>
    <xdr:to>
      <xdr:col>21</xdr:col>
      <xdr:colOff>1143001</xdr:colOff>
      <xdr:row>230</xdr:row>
      <xdr:rowOff>272142</xdr:rowOff>
    </xdr:to>
    <xdr:cxnSp macro="">
      <xdr:nvCxnSpPr>
        <xdr:cNvPr id="189" name="Straight Arrow Connector 188"/>
        <xdr:cNvCxnSpPr/>
      </xdr:nvCxnSpPr>
      <xdr:spPr>
        <a:xfrm flipH="1" flipV="1">
          <a:off x="29772429" y="6882492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217714</xdr:colOff>
      <xdr:row>14</xdr:row>
      <xdr:rowOff>27216</xdr:rowOff>
    </xdr:from>
    <xdr:to>
      <xdr:col>20</xdr:col>
      <xdr:colOff>217725</xdr:colOff>
      <xdr:row>25</xdr:row>
      <xdr:rowOff>163285</xdr:rowOff>
    </xdr:to>
    <xdr:cxnSp macro="">
      <xdr:nvCxnSpPr>
        <xdr:cNvPr id="220" name="Straight Arrow Connector 219"/>
        <xdr:cNvCxnSpPr/>
      </xdr:nvCxnSpPr>
      <xdr:spPr>
        <a:xfrm flipV="1">
          <a:off x="27595285" y="6150430"/>
          <a:ext cx="11" cy="4925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353787</xdr:colOff>
      <xdr:row>13</xdr:row>
      <xdr:rowOff>190500</xdr:rowOff>
    </xdr:from>
    <xdr:to>
      <xdr:col>20</xdr:col>
      <xdr:colOff>353787</xdr:colOff>
      <xdr:row>62</xdr:row>
      <xdr:rowOff>1</xdr:rowOff>
    </xdr:to>
    <xdr:cxnSp macro="">
      <xdr:nvCxnSpPr>
        <xdr:cNvPr id="221" name="Straight Arrow Connector 220"/>
        <xdr:cNvCxnSpPr/>
      </xdr:nvCxnSpPr>
      <xdr:spPr>
        <a:xfrm>
          <a:off x="27731358" y="5878286"/>
          <a:ext cx="0" cy="15484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1170214</xdr:colOff>
      <xdr:row>15</xdr:row>
      <xdr:rowOff>190500</xdr:rowOff>
    </xdr:from>
    <xdr:to>
      <xdr:col>18</xdr:col>
      <xdr:colOff>1170214</xdr:colOff>
      <xdr:row>18</xdr:row>
      <xdr:rowOff>408214</xdr:rowOff>
    </xdr:to>
    <xdr:cxnSp macro="">
      <xdr:nvCxnSpPr>
        <xdr:cNvPr id="222" name="Straight Arrow Connector 221"/>
        <xdr:cNvCxnSpPr/>
      </xdr:nvCxnSpPr>
      <xdr:spPr>
        <a:xfrm>
          <a:off x="26044071" y="6749143"/>
          <a:ext cx="0" cy="1524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190499</xdr:colOff>
      <xdr:row>15</xdr:row>
      <xdr:rowOff>244928</xdr:rowOff>
    </xdr:from>
    <xdr:to>
      <xdr:col>24</xdr:col>
      <xdr:colOff>190500</xdr:colOff>
      <xdr:row>26</xdr:row>
      <xdr:rowOff>408215</xdr:rowOff>
    </xdr:to>
    <xdr:cxnSp macro="">
      <xdr:nvCxnSpPr>
        <xdr:cNvPr id="223" name="Straight Arrow Connector 222"/>
        <xdr:cNvCxnSpPr/>
      </xdr:nvCxnSpPr>
      <xdr:spPr>
        <a:xfrm flipH="1">
          <a:off x="32684356" y="6803571"/>
          <a:ext cx="1" cy="495300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136071</xdr:colOff>
      <xdr:row>94</xdr:row>
      <xdr:rowOff>190501</xdr:rowOff>
    </xdr:from>
    <xdr:to>
      <xdr:col>26</xdr:col>
      <xdr:colOff>136072</xdr:colOff>
      <xdr:row>139</xdr:row>
      <xdr:rowOff>380998</xdr:rowOff>
    </xdr:to>
    <xdr:cxnSp macro="">
      <xdr:nvCxnSpPr>
        <xdr:cNvPr id="224" name="Straight Arrow Connector 223"/>
        <xdr:cNvCxnSpPr/>
      </xdr:nvCxnSpPr>
      <xdr:spPr>
        <a:xfrm>
          <a:off x="35133642" y="22424572"/>
          <a:ext cx="1" cy="1281792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326572</xdr:colOff>
      <xdr:row>129</xdr:row>
      <xdr:rowOff>54430</xdr:rowOff>
    </xdr:from>
    <xdr:to>
      <xdr:col>26</xdr:col>
      <xdr:colOff>326583</xdr:colOff>
      <xdr:row>140</xdr:row>
      <xdr:rowOff>299356</xdr:rowOff>
    </xdr:to>
    <xdr:cxnSp macro="">
      <xdr:nvCxnSpPr>
        <xdr:cNvPr id="225" name="Straight Arrow Connector 224"/>
        <xdr:cNvCxnSpPr/>
      </xdr:nvCxnSpPr>
      <xdr:spPr>
        <a:xfrm flipV="1">
          <a:off x="35159497" y="34249180"/>
          <a:ext cx="11" cy="5064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1360715</xdr:colOff>
      <xdr:row>128</xdr:row>
      <xdr:rowOff>353786</xdr:rowOff>
    </xdr:from>
    <xdr:to>
      <xdr:col>26</xdr:col>
      <xdr:colOff>1360717</xdr:colOff>
      <xdr:row>129</xdr:row>
      <xdr:rowOff>408212</xdr:rowOff>
    </xdr:to>
    <xdr:cxnSp macro="">
      <xdr:nvCxnSpPr>
        <xdr:cNvPr id="226" name="Straight Arrow Connector 225"/>
        <xdr:cNvCxnSpPr/>
      </xdr:nvCxnSpPr>
      <xdr:spPr>
        <a:xfrm>
          <a:off x="36193640" y="3411038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1333504</xdr:colOff>
      <xdr:row>130</xdr:row>
      <xdr:rowOff>353785</xdr:rowOff>
    </xdr:from>
    <xdr:to>
      <xdr:col>26</xdr:col>
      <xdr:colOff>1333506</xdr:colOff>
      <xdr:row>131</xdr:row>
      <xdr:rowOff>408211</xdr:rowOff>
    </xdr:to>
    <xdr:cxnSp macro="">
      <xdr:nvCxnSpPr>
        <xdr:cNvPr id="227" name="Straight Arrow Connector 226"/>
        <xdr:cNvCxnSpPr/>
      </xdr:nvCxnSpPr>
      <xdr:spPr>
        <a:xfrm>
          <a:off x="36166429" y="34986685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163287</xdr:colOff>
      <xdr:row>132</xdr:row>
      <xdr:rowOff>217714</xdr:rowOff>
    </xdr:from>
    <xdr:to>
      <xdr:col>27</xdr:col>
      <xdr:colOff>163288</xdr:colOff>
      <xdr:row>135</xdr:row>
      <xdr:rowOff>381000</xdr:rowOff>
    </xdr:to>
    <xdr:cxnSp macro="">
      <xdr:nvCxnSpPr>
        <xdr:cNvPr id="228" name="Straight Arrow Connector 227"/>
        <xdr:cNvCxnSpPr/>
      </xdr:nvCxnSpPr>
      <xdr:spPr>
        <a:xfrm>
          <a:off x="36434487" y="35726914"/>
          <a:ext cx="1" cy="1477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299363</xdr:colOff>
      <xdr:row>95</xdr:row>
      <xdr:rowOff>54430</xdr:rowOff>
    </xdr:from>
    <xdr:to>
      <xdr:col>27</xdr:col>
      <xdr:colOff>299374</xdr:colOff>
      <xdr:row>136</xdr:row>
      <xdr:rowOff>217715</xdr:rowOff>
    </xdr:to>
    <xdr:cxnSp macro="">
      <xdr:nvCxnSpPr>
        <xdr:cNvPr id="229" name="Straight Arrow Connector 228"/>
        <xdr:cNvCxnSpPr/>
      </xdr:nvCxnSpPr>
      <xdr:spPr>
        <a:xfrm flipV="1">
          <a:off x="36570563" y="22857280"/>
          <a:ext cx="11" cy="146222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94</xdr:row>
      <xdr:rowOff>353782</xdr:rowOff>
    </xdr:from>
    <xdr:to>
      <xdr:col>27</xdr:col>
      <xdr:colOff>1333503</xdr:colOff>
      <xdr:row>95</xdr:row>
      <xdr:rowOff>408207</xdr:rowOff>
    </xdr:to>
    <xdr:cxnSp macro="">
      <xdr:nvCxnSpPr>
        <xdr:cNvPr id="230" name="Straight Arrow Connector 229"/>
        <xdr:cNvCxnSpPr/>
      </xdr:nvCxnSpPr>
      <xdr:spPr>
        <a:xfrm>
          <a:off x="37604701" y="22718482"/>
          <a:ext cx="2" cy="4925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163285</xdr:colOff>
      <xdr:row>46</xdr:row>
      <xdr:rowOff>54430</xdr:rowOff>
    </xdr:from>
    <xdr:to>
      <xdr:col>28</xdr:col>
      <xdr:colOff>163295</xdr:colOff>
      <xdr:row>96</xdr:row>
      <xdr:rowOff>190500</xdr:rowOff>
    </xdr:to>
    <xdr:cxnSp macro="">
      <xdr:nvCxnSpPr>
        <xdr:cNvPr id="231" name="Straight Arrow Connector 230"/>
        <xdr:cNvCxnSpPr/>
      </xdr:nvCxnSpPr>
      <xdr:spPr>
        <a:xfrm flipV="1">
          <a:off x="37882285" y="17599480"/>
          <a:ext cx="10" cy="58320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136071</xdr:colOff>
      <xdr:row>11</xdr:row>
      <xdr:rowOff>408214</xdr:rowOff>
    </xdr:from>
    <xdr:to>
      <xdr:col>28</xdr:col>
      <xdr:colOff>136071</xdr:colOff>
      <xdr:row>45</xdr:row>
      <xdr:rowOff>136071</xdr:rowOff>
    </xdr:to>
    <xdr:cxnSp macro="">
      <xdr:nvCxnSpPr>
        <xdr:cNvPr id="232" name="Straight Arrow Connector 231"/>
        <xdr:cNvCxnSpPr/>
      </xdr:nvCxnSpPr>
      <xdr:spPr>
        <a:xfrm flipV="1">
          <a:off x="37855071" y="5246914"/>
          <a:ext cx="0" cy="119960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1333500</xdr:colOff>
      <xdr:row>15</xdr:row>
      <xdr:rowOff>190500</xdr:rowOff>
    </xdr:from>
    <xdr:to>
      <xdr:col>31</xdr:col>
      <xdr:colOff>1333501</xdr:colOff>
      <xdr:row>63</xdr:row>
      <xdr:rowOff>408215</xdr:rowOff>
    </xdr:to>
    <xdr:cxnSp macro="">
      <xdr:nvCxnSpPr>
        <xdr:cNvPr id="233" name="Straight Arrow Connector 232"/>
        <xdr:cNvCxnSpPr/>
      </xdr:nvCxnSpPr>
      <xdr:spPr>
        <a:xfrm flipH="1">
          <a:off x="43395900" y="6781800"/>
          <a:ext cx="1" cy="155529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163286</xdr:colOff>
      <xdr:row>94</xdr:row>
      <xdr:rowOff>326572</xdr:rowOff>
    </xdr:from>
    <xdr:to>
      <xdr:col>32</xdr:col>
      <xdr:colOff>163288</xdr:colOff>
      <xdr:row>95</xdr:row>
      <xdr:rowOff>380997</xdr:rowOff>
    </xdr:to>
    <xdr:cxnSp macro="">
      <xdr:nvCxnSpPr>
        <xdr:cNvPr id="234" name="Straight Arrow Connector 233"/>
        <xdr:cNvCxnSpPr/>
      </xdr:nvCxnSpPr>
      <xdr:spPr>
        <a:xfrm>
          <a:off x="43673486" y="22691272"/>
          <a:ext cx="2" cy="4925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163284</xdr:colOff>
      <xdr:row>96</xdr:row>
      <xdr:rowOff>244928</xdr:rowOff>
    </xdr:from>
    <xdr:to>
      <xdr:col>32</xdr:col>
      <xdr:colOff>163285</xdr:colOff>
      <xdr:row>125</xdr:row>
      <xdr:rowOff>408215</xdr:rowOff>
    </xdr:to>
    <xdr:cxnSp macro="">
      <xdr:nvCxnSpPr>
        <xdr:cNvPr id="235" name="Straight Arrow Connector 234"/>
        <xdr:cNvCxnSpPr/>
      </xdr:nvCxnSpPr>
      <xdr:spPr>
        <a:xfrm flipH="1">
          <a:off x="43673484" y="23485928"/>
          <a:ext cx="1" cy="102407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190499</xdr:colOff>
      <xdr:row>128</xdr:row>
      <xdr:rowOff>217714</xdr:rowOff>
    </xdr:from>
    <xdr:to>
      <xdr:col>33</xdr:col>
      <xdr:colOff>190500</xdr:colOff>
      <xdr:row>131</xdr:row>
      <xdr:rowOff>381001</xdr:rowOff>
    </xdr:to>
    <xdr:cxnSp macro="">
      <xdr:nvCxnSpPr>
        <xdr:cNvPr id="236" name="Straight Arrow Connector 235"/>
        <xdr:cNvCxnSpPr/>
      </xdr:nvCxnSpPr>
      <xdr:spPr>
        <a:xfrm>
          <a:off x="45148499" y="33974314"/>
          <a:ext cx="1" cy="14777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132</xdr:row>
      <xdr:rowOff>326572</xdr:rowOff>
    </xdr:from>
    <xdr:to>
      <xdr:col>33</xdr:col>
      <xdr:colOff>190502</xdr:colOff>
      <xdr:row>133</xdr:row>
      <xdr:rowOff>380997</xdr:rowOff>
    </xdr:to>
    <xdr:cxnSp macro="">
      <xdr:nvCxnSpPr>
        <xdr:cNvPr id="237" name="Straight Arrow Connector 236"/>
        <xdr:cNvCxnSpPr/>
      </xdr:nvCxnSpPr>
      <xdr:spPr>
        <a:xfrm>
          <a:off x="45148500" y="35835772"/>
          <a:ext cx="2" cy="4925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125</xdr:row>
      <xdr:rowOff>27214</xdr:rowOff>
    </xdr:from>
    <xdr:to>
      <xdr:col>33</xdr:col>
      <xdr:colOff>1333513</xdr:colOff>
      <xdr:row>134</xdr:row>
      <xdr:rowOff>217714</xdr:rowOff>
    </xdr:to>
    <xdr:cxnSp macro="">
      <xdr:nvCxnSpPr>
        <xdr:cNvPr id="238" name="Straight Arrow Connector 237"/>
        <xdr:cNvCxnSpPr/>
      </xdr:nvCxnSpPr>
      <xdr:spPr>
        <a:xfrm flipV="1">
          <a:off x="46291501" y="33345664"/>
          <a:ext cx="12" cy="32575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217713</xdr:colOff>
      <xdr:row>179</xdr:row>
      <xdr:rowOff>54430</xdr:rowOff>
    </xdr:from>
    <xdr:to>
      <xdr:col>18</xdr:col>
      <xdr:colOff>217726</xdr:colOff>
      <xdr:row>240</xdr:row>
      <xdr:rowOff>244929</xdr:rowOff>
    </xdr:to>
    <xdr:cxnSp macro="">
      <xdr:nvCxnSpPr>
        <xdr:cNvPr id="253" name="Straight Arrow Connector 252"/>
        <xdr:cNvCxnSpPr/>
      </xdr:nvCxnSpPr>
      <xdr:spPr>
        <a:xfrm flipV="1">
          <a:off x="25091570" y="45366216"/>
          <a:ext cx="13" cy="17172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163285</xdr:colOff>
      <xdr:row>236</xdr:row>
      <xdr:rowOff>190500</xdr:rowOff>
    </xdr:from>
    <xdr:to>
      <xdr:col>17</xdr:col>
      <xdr:colOff>163285</xdr:colOff>
      <xdr:row>271</xdr:row>
      <xdr:rowOff>408214</xdr:rowOff>
    </xdr:to>
    <xdr:cxnSp macro="">
      <xdr:nvCxnSpPr>
        <xdr:cNvPr id="254" name="Straight Arrow Connector 253"/>
        <xdr:cNvCxnSpPr/>
      </xdr:nvCxnSpPr>
      <xdr:spPr>
        <a:xfrm>
          <a:off x="23766235" y="64617600"/>
          <a:ext cx="0" cy="120477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108853</xdr:colOff>
      <xdr:row>272</xdr:row>
      <xdr:rowOff>299357</xdr:rowOff>
    </xdr:from>
    <xdr:to>
      <xdr:col>18</xdr:col>
      <xdr:colOff>108855</xdr:colOff>
      <xdr:row>273</xdr:row>
      <xdr:rowOff>353782</xdr:rowOff>
    </xdr:to>
    <xdr:cxnSp macro="">
      <xdr:nvCxnSpPr>
        <xdr:cNvPr id="255" name="Straight Arrow Connector 254"/>
        <xdr:cNvCxnSpPr/>
      </xdr:nvCxnSpPr>
      <xdr:spPr>
        <a:xfrm>
          <a:off x="24982710" y="69559714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244925</xdr:colOff>
      <xdr:row>241</xdr:row>
      <xdr:rowOff>0</xdr:rowOff>
    </xdr:from>
    <xdr:to>
      <xdr:col>18</xdr:col>
      <xdr:colOff>244925</xdr:colOff>
      <xdr:row>274</xdr:row>
      <xdr:rowOff>217714</xdr:rowOff>
    </xdr:to>
    <xdr:cxnSp macro="">
      <xdr:nvCxnSpPr>
        <xdr:cNvPr id="256" name="Straight Arrow Connector 255"/>
        <xdr:cNvCxnSpPr/>
      </xdr:nvCxnSpPr>
      <xdr:spPr>
        <a:xfrm flipV="1">
          <a:off x="25118782" y="62728929"/>
          <a:ext cx="0" cy="76199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136071</xdr:colOff>
      <xdr:row>175</xdr:row>
      <xdr:rowOff>54428</xdr:rowOff>
    </xdr:from>
    <xdr:to>
      <xdr:col>20</xdr:col>
      <xdr:colOff>136072</xdr:colOff>
      <xdr:row>176</xdr:row>
      <xdr:rowOff>326569</xdr:rowOff>
    </xdr:to>
    <xdr:cxnSp macro="">
      <xdr:nvCxnSpPr>
        <xdr:cNvPr id="258" name="Straight Arrow Connector 257"/>
        <xdr:cNvCxnSpPr/>
      </xdr:nvCxnSpPr>
      <xdr:spPr>
        <a:xfrm flipH="1" flipV="1">
          <a:off x="27513642" y="4362449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408214</xdr:colOff>
      <xdr:row>178</xdr:row>
      <xdr:rowOff>353787</xdr:rowOff>
    </xdr:from>
    <xdr:to>
      <xdr:col>18</xdr:col>
      <xdr:colOff>408216</xdr:colOff>
      <xdr:row>179</xdr:row>
      <xdr:rowOff>408212</xdr:rowOff>
    </xdr:to>
    <xdr:cxnSp macro="">
      <xdr:nvCxnSpPr>
        <xdr:cNvPr id="260" name="Straight Arrow Connector 259"/>
        <xdr:cNvCxnSpPr/>
      </xdr:nvCxnSpPr>
      <xdr:spPr>
        <a:xfrm>
          <a:off x="25282071" y="45230144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380999</xdr:colOff>
      <xdr:row>180</xdr:row>
      <xdr:rowOff>353786</xdr:rowOff>
    </xdr:from>
    <xdr:to>
      <xdr:col>18</xdr:col>
      <xdr:colOff>381001</xdr:colOff>
      <xdr:row>181</xdr:row>
      <xdr:rowOff>408211</xdr:rowOff>
    </xdr:to>
    <xdr:cxnSp macro="">
      <xdr:nvCxnSpPr>
        <xdr:cNvPr id="261" name="Straight Arrow Connector 260"/>
        <xdr:cNvCxnSpPr/>
      </xdr:nvCxnSpPr>
      <xdr:spPr>
        <a:xfrm>
          <a:off x="25254856" y="46101000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380999</xdr:colOff>
      <xdr:row>182</xdr:row>
      <xdr:rowOff>326572</xdr:rowOff>
    </xdr:from>
    <xdr:to>
      <xdr:col>18</xdr:col>
      <xdr:colOff>381001</xdr:colOff>
      <xdr:row>183</xdr:row>
      <xdr:rowOff>380997</xdr:rowOff>
    </xdr:to>
    <xdr:cxnSp macro="">
      <xdr:nvCxnSpPr>
        <xdr:cNvPr id="262" name="Straight Arrow Connector 261"/>
        <xdr:cNvCxnSpPr/>
      </xdr:nvCxnSpPr>
      <xdr:spPr>
        <a:xfrm>
          <a:off x="25254856" y="4694464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1143000</xdr:colOff>
      <xdr:row>175</xdr:row>
      <xdr:rowOff>27217</xdr:rowOff>
    </xdr:from>
    <xdr:to>
      <xdr:col>21</xdr:col>
      <xdr:colOff>1143019</xdr:colOff>
      <xdr:row>220</xdr:row>
      <xdr:rowOff>244929</xdr:rowOff>
    </xdr:to>
    <xdr:cxnSp macro="">
      <xdr:nvCxnSpPr>
        <xdr:cNvPr id="263" name="Straight Arrow Connector 262"/>
        <xdr:cNvCxnSpPr/>
      </xdr:nvCxnSpPr>
      <xdr:spPr>
        <a:xfrm flipV="1">
          <a:off x="29881286" y="43597288"/>
          <a:ext cx="19" cy="1458685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1170214</xdr:colOff>
      <xdr:row>177</xdr:row>
      <xdr:rowOff>54429</xdr:rowOff>
    </xdr:from>
    <xdr:to>
      <xdr:col>18</xdr:col>
      <xdr:colOff>1170226</xdr:colOff>
      <xdr:row>186</xdr:row>
      <xdr:rowOff>244928</xdr:rowOff>
    </xdr:to>
    <xdr:cxnSp macro="">
      <xdr:nvCxnSpPr>
        <xdr:cNvPr id="269" name="Straight Arrow Connector 268"/>
        <xdr:cNvCxnSpPr/>
      </xdr:nvCxnSpPr>
      <xdr:spPr>
        <a:xfrm flipV="1">
          <a:off x="26044071" y="44495358"/>
          <a:ext cx="12" cy="4109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1143001</xdr:colOff>
      <xdr:row>168</xdr:row>
      <xdr:rowOff>163287</xdr:rowOff>
    </xdr:from>
    <xdr:to>
      <xdr:col>22</xdr:col>
      <xdr:colOff>1143001</xdr:colOff>
      <xdr:row>171</xdr:row>
      <xdr:rowOff>381001</xdr:rowOff>
    </xdr:to>
    <xdr:cxnSp macro="">
      <xdr:nvCxnSpPr>
        <xdr:cNvPr id="270" name="Straight Arrow Connector 269"/>
        <xdr:cNvCxnSpPr/>
      </xdr:nvCxnSpPr>
      <xdr:spPr>
        <a:xfrm>
          <a:off x="31133144" y="40685358"/>
          <a:ext cx="0" cy="1524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1143000</xdr:colOff>
      <xdr:row>172</xdr:row>
      <xdr:rowOff>163285</xdr:rowOff>
    </xdr:from>
    <xdr:to>
      <xdr:col>22</xdr:col>
      <xdr:colOff>1143000</xdr:colOff>
      <xdr:row>175</xdr:row>
      <xdr:rowOff>381000</xdr:rowOff>
    </xdr:to>
    <xdr:cxnSp macro="">
      <xdr:nvCxnSpPr>
        <xdr:cNvPr id="271" name="Straight Arrow Connector 270"/>
        <xdr:cNvCxnSpPr/>
      </xdr:nvCxnSpPr>
      <xdr:spPr>
        <a:xfrm>
          <a:off x="31133143" y="42427071"/>
          <a:ext cx="0" cy="1524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163284</xdr:colOff>
      <xdr:row>176</xdr:row>
      <xdr:rowOff>217714</xdr:rowOff>
    </xdr:from>
    <xdr:to>
      <xdr:col>24</xdr:col>
      <xdr:colOff>163285</xdr:colOff>
      <xdr:row>187</xdr:row>
      <xdr:rowOff>381001</xdr:rowOff>
    </xdr:to>
    <xdr:cxnSp macro="">
      <xdr:nvCxnSpPr>
        <xdr:cNvPr id="272" name="Straight Arrow Connector 271"/>
        <xdr:cNvCxnSpPr/>
      </xdr:nvCxnSpPr>
      <xdr:spPr>
        <a:xfrm flipH="1">
          <a:off x="32657141" y="44223214"/>
          <a:ext cx="1" cy="495300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136072</xdr:colOff>
      <xdr:row>234</xdr:row>
      <xdr:rowOff>190500</xdr:rowOff>
    </xdr:from>
    <xdr:to>
      <xdr:col>26</xdr:col>
      <xdr:colOff>136072</xdr:colOff>
      <xdr:row>279</xdr:row>
      <xdr:rowOff>408212</xdr:rowOff>
    </xdr:to>
    <xdr:cxnSp macro="">
      <xdr:nvCxnSpPr>
        <xdr:cNvPr id="273" name="Straight Arrow Connector 272"/>
        <xdr:cNvCxnSpPr/>
      </xdr:nvCxnSpPr>
      <xdr:spPr>
        <a:xfrm>
          <a:off x="35133643" y="59871429"/>
          <a:ext cx="0" cy="1284514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326572</xdr:colOff>
      <xdr:row>269</xdr:row>
      <xdr:rowOff>54430</xdr:rowOff>
    </xdr:from>
    <xdr:to>
      <xdr:col>26</xdr:col>
      <xdr:colOff>326583</xdr:colOff>
      <xdr:row>280</xdr:row>
      <xdr:rowOff>299356</xdr:rowOff>
    </xdr:to>
    <xdr:cxnSp macro="">
      <xdr:nvCxnSpPr>
        <xdr:cNvPr id="274" name="Straight Arrow Connector 273"/>
        <xdr:cNvCxnSpPr/>
      </xdr:nvCxnSpPr>
      <xdr:spPr>
        <a:xfrm flipV="1">
          <a:off x="35159497" y="75435280"/>
          <a:ext cx="11" cy="5064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1360715</xdr:colOff>
      <xdr:row>268</xdr:row>
      <xdr:rowOff>353786</xdr:rowOff>
    </xdr:from>
    <xdr:to>
      <xdr:col>26</xdr:col>
      <xdr:colOff>1360717</xdr:colOff>
      <xdr:row>269</xdr:row>
      <xdr:rowOff>408212</xdr:rowOff>
    </xdr:to>
    <xdr:cxnSp macro="">
      <xdr:nvCxnSpPr>
        <xdr:cNvPr id="275" name="Straight Arrow Connector 274"/>
        <xdr:cNvCxnSpPr/>
      </xdr:nvCxnSpPr>
      <xdr:spPr>
        <a:xfrm>
          <a:off x="36193640" y="75296486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163286</xdr:colOff>
      <xdr:row>270</xdr:row>
      <xdr:rowOff>353785</xdr:rowOff>
    </xdr:from>
    <xdr:to>
      <xdr:col>27</xdr:col>
      <xdr:colOff>163288</xdr:colOff>
      <xdr:row>271</xdr:row>
      <xdr:rowOff>408210</xdr:rowOff>
    </xdr:to>
    <xdr:cxnSp macro="">
      <xdr:nvCxnSpPr>
        <xdr:cNvPr id="276" name="Straight Arrow Connector 275"/>
        <xdr:cNvCxnSpPr/>
      </xdr:nvCxnSpPr>
      <xdr:spPr>
        <a:xfrm>
          <a:off x="36434486" y="76172785"/>
          <a:ext cx="2" cy="4925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163287</xdr:colOff>
      <xdr:row>272</xdr:row>
      <xdr:rowOff>217714</xdr:rowOff>
    </xdr:from>
    <xdr:to>
      <xdr:col>27</xdr:col>
      <xdr:colOff>163288</xdr:colOff>
      <xdr:row>275</xdr:row>
      <xdr:rowOff>381000</xdr:rowOff>
    </xdr:to>
    <xdr:cxnSp macro="">
      <xdr:nvCxnSpPr>
        <xdr:cNvPr id="277" name="Straight Arrow Connector 276"/>
        <xdr:cNvCxnSpPr/>
      </xdr:nvCxnSpPr>
      <xdr:spPr>
        <a:xfrm>
          <a:off x="36434487" y="76913014"/>
          <a:ext cx="1" cy="1477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299363</xdr:colOff>
      <xdr:row>235</xdr:row>
      <xdr:rowOff>54430</xdr:rowOff>
    </xdr:from>
    <xdr:to>
      <xdr:col>27</xdr:col>
      <xdr:colOff>299374</xdr:colOff>
      <xdr:row>276</xdr:row>
      <xdr:rowOff>217715</xdr:rowOff>
    </xdr:to>
    <xdr:cxnSp macro="">
      <xdr:nvCxnSpPr>
        <xdr:cNvPr id="278" name="Straight Arrow Connector 277"/>
        <xdr:cNvCxnSpPr/>
      </xdr:nvCxnSpPr>
      <xdr:spPr>
        <a:xfrm flipV="1">
          <a:off x="36570563" y="64043380"/>
          <a:ext cx="11" cy="1462223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1333501</xdr:colOff>
      <xdr:row>234</xdr:row>
      <xdr:rowOff>353781</xdr:rowOff>
    </xdr:from>
    <xdr:to>
      <xdr:col>27</xdr:col>
      <xdr:colOff>1333503</xdr:colOff>
      <xdr:row>235</xdr:row>
      <xdr:rowOff>408207</xdr:rowOff>
    </xdr:to>
    <xdr:cxnSp macro="">
      <xdr:nvCxnSpPr>
        <xdr:cNvPr id="279" name="Straight Arrow Connector 278"/>
        <xdr:cNvCxnSpPr/>
      </xdr:nvCxnSpPr>
      <xdr:spPr>
        <a:xfrm>
          <a:off x="37604701" y="63904581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163286</xdr:colOff>
      <xdr:row>234</xdr:row>
      <xdr:rowOff>326571</xdr:rowOff>
    </xdr:from>
    <xdr:to>
      <xdr:col>32</xdr:col>
      <xdr:colOff>163288</xdr:colOff>
      <xdr:row>235</xdr:row>
      <xdr:rowOff>380997</xdr:rowOff>
    </xdr:to>
    <xdr:cxnSp macro="">
      <xdr:nvCxnSpPr>
        <xdr:cNvPr id="280" name="Straight Arrow Connector 279"/>
        <xdr:cNvCxnSpPr/>
      </xdr:nvCxnSpPr>
      <xdr:spPr>
        <a:xfrm>
          <a:off x="43673486" y="63877371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163284</xdr:colOff>
      <xdr:row>236</xdr:row>
      <xdr:rowOff>244928</xdr:rowOff>
    </xdr:from>
    <xdr:to>
      <xdr:col>32</xdr:col>
      <xdr:colOff>163285</xdr:colOff>
      <xdr:row>265</xdr:row>
      <xdr:rowOff>408215</xdr:rowOff>
    </xdr:to>
    <xdr:cxnSp macro="">
      <xdr:nvCxnSpPr>
        <xdr:cNvPr id="281" name="Straight Arrow Connector 280"/>
        <xdr:cNvCxnSpPr/>
      </xdr:nvCxnSpPr>
      <xdr:spPr>
        <a:xfrm flipH="1">
          <a:off x="43673484" y="64672028"/>
          <a:ext cx="1" cy="1024073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190499</xdr:colOff>
      <xdr:row>268</xdr:row>
      <xdr:rowOff>217714</xdr:rowOff>
    </xdr:from>
    <xdr:to>
      <xdr:col>33</xdr:col>
      <xdr:colOff>190500</xdr:colOff>
      <xdr:row>271</xdr:row>
      <xdr:rowOff>381000</xdr:rowOff>
    </xdr:to>
    <xdr:cxnSp macro="">
      <xdr:nvCxnSpPr>
        <xdr:cNvPr id="282" name="Straight Arrow Connector 281"/>
        <xdr:cNvCxnSpPr/>
      </xdr:nvCxnSpPr>
      <xdr:spPr>
        <a:xfrm>
          <a:off x="45148499" y="75160414"/>
          <a:ext cx="1" cy="147773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272</xdr:row>
      <xdr:rowOff>326572</xdr:rowOff>
    </xdr:from>
    <xdr:to>
      <xdr:col>33</xdr:col>
      <xdr:colOff>190502</xdr:colOff>
      <xdr:row>273</xdr:row>
      <xdr:rowOff>380997</xdr:rowOff>
    </xdr:to>
    <xdr:cxnSp macro="">
      <xdr:nvCxnSpPr>
        <xdr:cNvPr id="283" name="Straight Arrow Connector 282"/>
        <xdr:cNvCxnSpPr/>
      </xdr:nvCxnSpPr>
      <xdr:spPr>
        <a:xfrm>
          <a:off x="45148500" y="77021872"/>
          <a:ext cx="2" cy="4925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265</xdr:row>
      <xdr:rowOff>27214</xdr:rowOff>
    </xdr:from>
    <xdr:to>
      <xdr:col>33</xdr:col>
      <xdr:colOff>1333513</xdr:colOff>
      <xdr:row>274</xdr:row>
      <xdr:rowOff>217714</xdr:rowOff>
    </xdr:to>
    <xdr:cxnSp macro="">
      <xdr:nvCxnSpPr>
        <xdr:cNvPr id="284" name="Straight Arrow Connector 283"/>
        <xdr:cNvCxnSpPr/>
      </xdr:nvCxnSpPr>
      <xdr:spPr>
        <a:xfrm flipV="1">
          <a:off x="46291501" y="74531764"/>
          <a:ext cx="12" cy="32575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299361</xdr:colOff>
      <xdr:row>7</xdr:row>
      <xdr:rowOff>299357</xdr:rowOff>
    </xdr:from>
    <xdr:to>
      <xdr:col>28</xdr:col>
      <xdr:colOff>326570</xdr:colOff>
      <xdr:row>18</xdr:row>
      <xdr:rowOff>408215</xdr:rowOff>
    </xdr:to>
    <xdr:cxnSp macro="">
      <xdr:nvCxnSpPr>
        <xdr:cNvPr id="285" name="Straight Arrow Connector 284"/>
        <xdr:cNvCxnSpPr/>
      </xdr:nvCxnSpPr>
      <xdr:spPr>
        <a:xfrm flipH="1">
          <a:off x="38181647" y="3374571"/>
          <a:ext cx="27209" cy="4898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299357</xdr:colOff>
      <xdr:row>19</xdr:row>
      <xdr:rowOff>190500</xdr:rowOff>
    </xdr:from>
    <xdr:to>
      <xdr:col>28</xdr:col>
      <xdr:colOff>299357</xdr:colOff>
      <xdr:row>22</xdr:row>
      <xdr:rowOff>408214</xdr:rowOff>
    </xdr:to>
    <xdr:cxnSp macro="">
      <xdr:nvCxnSpPr>
        <xdr:cNvPr id="286" name="Straight Arrow Connector 285"/>
        <xdr:cNvCxnSpPr/>
      </xdr:nvCxnSpPr>
      <xdr:spPr>
        <a:xfrm>
          <a:off x="38018357" y="8534400"/>
          <a:ext cx="0" cy="15321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299357</xdr:colOff>
      <xdr:row>23</xdr:row>
      <xdr:rowOff>163286</xdr:rowOff>
    </xdr:from>
    <xdr:to>
      <xdr:col>28</xdr:col>
      <xdr:colOff>299357</xdr:colOff>
      <xdr:row>26</xdr:row>
      <xdr:rowOff>381000</xdr:rowOff>
    </xdr:to>
    <xdr:cxnSp macro="">
      <xdr:nvCxnSpPr>
        <xdr:cNvPr id="287" name="Straight Arrow Connector 286"/>
        <xdr:cNvCxnSpPr/>
      </xdr:nvCxnSpPr>
      <xdr:spPr>
        <a:xfrm>
          <a:off x="38018357" y="10259786"/>
          <a:ext cx="0" cy="15321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299357</xdr:colOff>
      <xdr:row>27</xdr:row>
      <xdr:rowOff>299357</xdr:rowOff>
    </xdr:from>
    <xdr:to>
      <xdr:col>28</xdr:col>
      <xdr:colOff>299359</xdr:colOff>
      <xdr:row>28</xdr:row>
      <xdr:rowOff>353783</xdr:rowOff>
    </xdr:to>
    <xdr:cxnSp macro="">
      <xdr:nvCxnSpPr>
        <xdr:cNvPr id="288" name="Straight Arrow Connector 287"/>
        <xdr:cNvCxnSpPr/>
      </xdr:nvCxnSpPr>
      <xdr:spPr>
        <a:xfrm>
          <a:off x="38018357" y="12148457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1360714</xdr:colOff>
      <xdr:row>18</xdr:row>
      <xdr:rowOff>54428</xdr:rowOff>
    </xdr:from>
    <xdr:to>
      <xdr:col>28</xdr:col>
      <xdr:colOff>1360720</xdr:colOff>
      <xdr:row>29</xdr:row>
      <xdr:rowOff>244927</xdr:rowOff>
    </xdr:to>
    <xdr:cxnSp macro="">
      <xdr:nvCxnSpPr>
        <xdr:cNvPr id="289" name="Straight Arrow Connector 288"/>
        <xdr:cNvCxnSpPr/>
      </xdr:nvCxnSpPr>
      <xdr:spPr>
        <a:xfrm flipV="1">
          <a:off x="39079714" y="7960178"/>
          <a:ext cx="6" cy="50101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136070</xdr:colOff>
      <xdr:row>8</xdr:row>
      <xdr:rowOff>54430</xdr:rowOff>
    </xdr:from>
    <xdr:to>
      <xdr:col>28</xdr:col>
      <xdr:colOff>136082</xdr:colOff>
      <xdr:row>11</xdr:row>
      <xdr:rowOff>163286</xdr:rowOff>
    </xdr:to>
    <xdr:cxnSp macro="">
      <xdr:nvCxnSpPr>
        <xdr:cNvPr id="290" name="Straight Arrow Connector 289"/>
        <xdr:cNvCxnSpPr/>
      </xdr:nvCxnSpPr>
      <xdr:spPr>
        <a:xfrm flipV="1">
          <a:off x="37855070" y="3578680"/>
          <a:ext cx="12" cy="142330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16</xdr:row>
      <xdr:rowOff>27216</xdr:rowOff>
    </xdr:from>
    <xdr:to>
      <xdr:col>30</xdr:col>
      <xdr:colOff>190511</xdr:colOff>
      <xdr:row>17</xdr:row>
      <xdr:rowOff>299357</xdr:rowOff>
    </xdr:to>
    <xdr:cxnSp macro="">
      <xdr:nvCxnSpPr>
        <xdr:cNvPr id="291" name="Straight Arrow Connector 290"/>
        <xdr:cNvCxnSpPr/>
      </xdr:nvCxnSpPr>
      <xdr:spPr>
        <a:xfrm flipV="1">
          <a:off x="40805100" y="7056666"/>
          <a:ext cx="11" cy="71029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163286</xdr:colOff>
      <xdr:row>207</xdr:row>
      <xdr:rowOff>27216</xdr:rowOff>
    </xdr:from>
    <xdr:to>
      <xdr:col>28</xdr:col>
      <xdr:colOff>163296</xdr:colOff>
      <xdr:row>236</xdr:row>
      <xdr:rowOff>163286</xdr:rowOff>
    </xdr:to>
    <xdr:cxnSp macro="">
      <xdr:nvCxnSpPr>
        <xdr:cNvPr id="292" name="Straight Arrow Connector 291"/>
        <xdr:cNvCxnSpPr/>
      </xdr:nvCxnSpPr>
      <xdr:spPr>
        <a:xfrm flipV="1">
          <a:off x="37882286" y="58758366"/>
          <a:ext cx="10" cy="583202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136072</xdr:colOff>
      <xdr:row>172</xdr:row>
      <xdr:rowOff>381000</xdr:rowOff>
    </xdr:from>
    <xdr:to>
      <xdr:col>28</xdr:col>
      <xdr:colOff>136072</xdr:colOff>
      <xdr:row>206</xdr:row>
      <xdr:rowOff>108857</xdr:rowOff>
    </xdr:to>
    <xdr:cxnSp macro="">
      <xdr:nvCxnSpPr>
        <xdr:cNvPr id="293" name="Straight Arrow Connector 292"/>
        <xdr:cNvCxnSpPr/>
      </xdr:nvCxnSpPr>
      <xdr:spPr>
        <a:xfrm flipV="1">
          <a:off x="37855072" y="46405800"/>
          <a:ext cx="0" cy="119960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1333501</xdr:colOff>
      <xdr:row>176</xdr:row>
      <xdr:rowOff>163286</xdr:rowOff>
    </xdr:from>
    <xdr:to>
      <xdr:col>31</xdr:col>
      <xdr:colOff>1333502</xdr:colOff>
      <xdr:row>223</xdr:row>
      <xdr:rowOff>381001</xdr:rowOff>
    </xdr:to>
    <xdr:cxnSp macro="">
      <xdr:nvCxnSpPr>
        <xdr:cNvPr id="294" name="Straight Arrow Connector 293"/>
        <xdr:cNvCxnSpPr/>
      </xdr:nvCxnSpPr>
      <xdr:spPr>
        <a:xfrm flipH="1">
          <a:off x="43395901" y="47940686"/>
          <a:ext cx="1" cy="155529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299362</xdr:colOff>
      <xdr:row>168</xdr:row>
      <xdr:rowOff>272143</xdr:rowOff>
    </xdr:from>
    <xdr:to>
      <xdr:col>28</xdr:col>
      <xdr:colOff>326571</xdr:colOff>
      <xdr:row>179</xdr:row>
      <xdr:rowOff>381001</xdr:rowOff>
    </xdr:to>
    <xdr:cxnSp macro="">
      <xdr:nvCxnSpPr>
        <xdr:cNvPr id="295" name="Straight Arrow Connector 294"/>
        <xdr:cNvCxnSpPr/>
      </xdr:nvCxnSpPr>
      <xdr:spPr>
        <a:xfrm flipH="1">
          <a:off x="38181648" y="40794214"/>
          <a:ext cx="27209" cy="489857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299358</xdr:colOff>
      <xdr:row>180</xdr:row>
      <xdr:rowOff>163286</xdr:rowOff>
    </xdr:from>
    <xdr:to>
      <xdr:col>28</xdr:col>
      <xdr:colOff>299358</xdr:colOff>
      <xdr:row>183</xdr:row>
      <xdr:rowOff>381000</xdr:rowOff>
    </xdr:to>
    <xdr:cxnSp macro="">
      <xdr:nvCxnSpPr>
        <xdr:cNvPr id="296" name="Straight Arrow Connector 295"/>
        <xdr:cNvCxnSpPr/>
      </xdr:nvCxnSpPr>
      <xdr:spPr>
        <a:xfrm>
          <a:off x="38018358" y="49693286"/>
          <a:ext cx="0" cy="153216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299358</xdr:colOff>
      <xdr:row>184</xdr:row>
      <xdr:rowOff>136071</xdr:rowOff>
    </xdr:from>
    <xdr:to>
      <xdr:col>28</xdr:col>
      <xdr:colOff>299358</xdr:colOff>
      <xdr:row>187</xdr:row>
      <xdr:rowOff>353786</xdr:rowOff>
    </xdr:to>
    <xdr:cxnSp macro="">
      <xdr:nvCxnSpPr>
        <xdr:cNvPr id="297" name="Straight Arrow Connector 296"/>
        <xdr:cNvCxnSpPr/>
      </xdr:nvCxnSpPr>
      <xdr:spPr>
        <a:xfrm>
          <a:off x="38018358" y="51418671"/>
          <a:ext cx="0" cy="153216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299358</xdr:colOff>
      <xdr:row>188</xdr:row>
      <xdr:rowOff>272143</xdr:rowOff>
    </xdr:from>
    <xdr:to>
      <xdr:col>28</xdr:col>
      <xdr:colOff>299360</xdr:colOff>
      <xdr:row>189</xdr:row>
      <xdr:rowOff>326569</xdr:rowOff>
    </xdr:to>
    <xdr:cxnSp macro="">
      <xdr:nvCxnSpPr>
        <xdr:cNvPr id="298" name="Straight Arrow Connector 297"/>
        <xdr:cNvCxnSpPr/>
      </xdr:nvCxnSpPr>
      <xdr:spPr>
        <a:xfrm>
          <a:off x="38018358" y="53307343"/>
          <a:ext cx="2" cy="49257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1360715</xdr:colOff>
      <xdr:row>179</xdr:row>
      <xdr:rowOff>27214</xdr:rowOff>
    </xdr:from>
    <xdr:to>
      <xdr:col>28</xdr:col>
      <xdr:colOff>1360721</xdr:colOff>
      <xdr:row>190</xdr:row>
      <xdr:rowOff>217713</xdr:rowOff>
    </xdr:to>
    <xdr:cxnSp macro="">
      <xdr:nvCxnSpPr>
        <xdr:cNvPr id="299" name="Straight Arrow Connector 298"/>
        <xdr:cNvCxnSpPr/>
      </xdr:nvCxnSpPr>
      <xdr:spPr>
        <a:xfrm flipV="1">
          <a:off x="39079715" y="49119064"/>
          <a:ext cx="6" cy="501014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136071</xdr:colOff>
      <xdr:row>169</xdr:row>
      <xdr:rowOff>27216</xdr:rowOff>
    </xdr:from>
    <xdr:to>
      <xdr:col>28</xdr:col>
      <xdr:colOff>136083</xdr:colOff>
      <xdr:row>172</xdr:row>
      <xdr:rowOff>136072</xdr:rowOff>
    </xdr:to>
    <xdr:cxnSp macro="">
      <xdr:nvCxnSpPr>
        <xdr:cNvPr id="300" name="Straight Arrow Connector 299"/>
        <xdr:cNvCxnSpPr/>
      </xdr:nvCxnSpPr>
      <xdr:spPr>
        <a:xfrm flipV="1">
          <a:off x="37855071" y="44737566"/>
          <a:ext cx="12" cy="142330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190501</xdr:colOff>
      <xdr:row>177</xdr:row>
      <xdr:rowOff>1</xdr:rowOff>
    </xdr:from>
    <xdr:to>
      <xdr:col>30</xdr:col>
      <xdr:colOff>190512</xdr:colOff>
      <xdr:row>178</xdr:row>
      <xdr:rowOff>272143</xdr:rowOff>
    </xdr:to>
    <xdr:cxnSp macro="">
      <xdr:nvCxnSpPr>
        <xdr:cNvPr id="301" name="Straight Arrow Connector 300"/>
        <xdr:cNvCxnSpPr/>
      </xdr:nvCxnSpPr>
      <xdr:spPr>
        <a:xfrm flipV="1">
          <a:off x="40805101" y="48215551"/>
          <a:ext cx="11" cy="71029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190499</xdr:colOff>
      <xdr:row>96</xdr:row>
      <xdr:rowOff>190500</xdr:rowOff>
    </xdr:from>
    <xdr:to>
      <xdr:col>17</xdr:col>
      <xdr:colOff>190499</xdr:colOff>
      <xdr:row>131</xdr:row>
      <xdr:rowOff>408216</xdr:rowOff>
    </xdr:to>
    <xdr:cxnSp macro="">
      <xdr:nvCxnSpPr>
        <xdr:cNvPr id="152" name="Straight Arrow Connector 151"/>
        <xdr:cNvCxnSpPr/>
      </xdr:nvCxnSpPr>
      <xdr:spPr>
        <a:xfrm>
          <a:off x="23812499" y="23295429"/>
          <a:ext cx="0" cy="8490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190500</xdr:colOff>
      <xdr:row>132</xdr:row>
      <xdr:rowOff>326572</xdr:rowOff>
    </xdr:from>
    <xdr:to>
      <xdr:col>17</xdr:col>
      <xdr:colOff>190502</xdr:colOff>
      <xdr:row>133</xdr:row>
      <xdr:rowOff>380997</xdr:rowOff>
    </xdr:to>
    <xdr:cxnSp macro="">
      <xdr:nvCxnSpPr>
        <xdr:cNvPr id="154" name="Straight Arrow Connector 153"/>
        <xdr:cNvCxnSpPr/>
      </xdr:nvCxnSpPr>
      <xdr:spPr>
        <a:xfrm>
          <a:off x="23812500" y="32140072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136071</xdr:colOff>
      <xdr:row>101</xdr:row>
      <xdr:rowOff>54430</xdr:rowOff>
    </xdr:from>
    <xdr:to>
      <xdr:col>18</xdr:col>
      <xdr:colOff>136083</xdr:colOff>
      <xdr:row>134</xdr:row>
      <xdr:rowOff>190500</xdr:rowOff>
    </xdr:to>
    <xdr:cxnSp macro="">
      <xdr:nvCxnSpPr>
        <xdr:cNvPr id="155" name="Straight Arrow Connector 154"/>
        <xdr:cNvCxnSpPr/>
      </xdr:nvCxnSpPr>
      <xdr:spPr>
        <a:xfrm flipV="1">
          <a:off x="25009928" y="25336501"/>
          <a:ext cx="12" cy="753835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136076</xdr:colOff>
      <xdr:row>95</xdr:row>
      <xdr:rowOff>54429</xdr:rowOff>
    </xdr:from>
    <xdr:to>
      <xdr:col>18</xdr:col>
      <xdr:colOff>136087</xdr:colOff>
      <xdr:row>100</xdr:row>
      <xdr:rowOff>244929</xdr:rowOff>
    </xdr:to>
    <xdr:cxnSp macro="">
      <xdr:nvCxnSpPr>
        <xdr:cNvPr id="157" name="Straight Arrow Connector 156"/>
        <xdr:cNvCxnSpPr/>
      </xdr:nvCxnSpPr>
      <xdr:spPr>
        <a:xfrm flipV="1">
          <a:off x="25009933" y="22723929"/>
          <a:ext cx="11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136071</xdr:colOff>
      <xdr:row>18</xdr:row>
      <xdr:rowOff>54429</xdr:rowOff>
    </xdr:from>
    <xdr:to>
      <xdr:col>18</xdr:col>
      <xdr:colOff>136082</xdr:colOff>
      <xdr:row>94</xdr:row>
      <xdr:rowOff>190500</xdr:rowOff>
    </xdr:to>
    <xdr:cxnSp macro="">
      <xdr:nvCxnSpPr>
        <xdr:cNvPr id="158" name="Straight Arrow Connector 157"/>
        <xdr:cNvCxnSpPr/>
      </xdr:nvCxnSpPr>
      <xdr:spPr>
        <a:xfrm flipV="1">
          <a:off x="25009928" y="7919358"/>
          <a:ext cx="11" cy="14505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136071</xdr:colOff>
      <xdr:row>16</xdr:row>
      <xdr:rowOff>54429</xdr:rowOff>
    </xdr:from>
    <xdr:to>
      <xdr:col>18</xdr:col>
      <xdr:colOff>136082</xdr:colOff>
      <xdr:row>17</xdr:row>
      <xdr:rowOff>326570</xdr:rowOff>
    </xdr:to>
    <xdr:cxnSp macro="">
      <xdr:nvCxnSpPr>
        <xdr:cNvPr id="162" name="Straight Arrow Connector 161"/>
        <xdr:cNvCxnSpPr/>
      </xdr:nvCxnSpPr>
      <xdr:spPr>
        <a:xfrm flipV="1">
          <a:off x="25009928" y="7048500"/>
          <a:ext cx="1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1170211</xdr:colOff>
      <xdr:row>19</xdr:row>
      <xdr:rowOff>353786</xdr:rowOff>
    </xdr:from>
    <xdr:to>
      <xdr:col>18</xdr:col>
      <xdr:colOff>1170213</xdr:colOff>
      <xdr:row>20</xdr:row>
      <xdr:rowOff>408211</xdr:rowOff>
    </xdr:to>
    <xdr:cxnSp macro="">
      <xdr:nvCxnSpPr>
        <xdr:cNvPr id="163" name="Straight Arrow Connector 162"/>
        <xdr:cNvCxnSpPr/>
      </xdr:nvCxnSpPr>
      <xdr:spPr>
        <a:xfrm>
          <a:off x="26044068" y="865414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1143000</xdr:colOff>
      <xdr:row>21</xdr:row>
      <xdr:rowOff>353785</xdr:rowOff>
    </xdr:from>
    <xdr:to>
      <xdr:col>18</xdr:col>
      <xdr:colOff>1143002</xdr:colOff>
      <xdr:row>22</xdr:row>
      <xdr:rowOff>408210</xdr:rowOff>
    </xdr:to>
    <xdr:cxnSp macro="">
      <xdr:nvCxnSpPr>
        <xdr:cNvPr id="164" name="Straight Arrow Connector 163"/>
        <xdr:cNvCxnSpPr/>
      </xdr:nvCxnSpPr>
      <xdr:spPr>
        <a:xfrm>
          <a:off x="26016857" y="952499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108857</xdr:colOff>
      <xdr:row>23</xdr:row>
      <xdr:rowOff>353786</xdr:rowOff>
    </xdr:from>
    <xdr:to>
      <xdr:col>20</xdr:col>
      <xdr:colOff>108859</xdr:colOff>
      <xdr:row>24</xdr:row>
      <xdr:rowOff>408211</xdr:rowOff>
    </xdr:to>
    <xdr:cxnSp macro="">
      <xdr:nvCxnSpPr>
        <xdr:cNvPr id="165" name="Straight Arrow Connector 164"/>
        <xdr:cNvCxnSpPr/>
      </xdr:nvCxnSpPr>
      <xdr:spPr>
        <a:xfrm>
          <a:off x="27486428" y="10395857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1251862</xdr:colOff>
      <xdr:row>57</xdr:row>
      <xdr:rowOff>27216</xdr:rowOff>
    </xdr:from>
    <xdr:to>
      <xdr:col>20</xdr:col>
      <xdr:colOff>1251873</xdr:colOff>
      <xdr:row>62</xdr:row>
      <xdr:rowOff>217716</xdr:rowOff>
    </xdr:to>
    <xdr:cxnSp macro="">
      <xdr:nvCxnSpPr>
        <xdr:cNvPr id="170" name="Straight Arrow Connector 169"/>
        <xdr:cNvCxnSpPr/>
      </xdr:nvCxnSpPr>
      <xdr:spPr>
        <a:xfrm flipV="1">
          <a:off x="28629433" y="19213287"/>
          <a:ext cx="11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190497</xdr:colOff>
      <xdr:row>56</xdr:row>
      <xdr:rowOff>353786</xdr:rowOff>
    </xdr:from>
    <xdr:to>
      <xdr:col>21</xdr:col>
      <xdr:colOff>190499</xdr:colOff>
      <xdr:row>57</xdr:row>
      <xdr:rowOff>408212</xdr:rowOff>
    </xdr:to>
    <xdr:cxnSp macro="">
      <xdr:nvCxnSpPr>
        <xdr:cNvPr id="171" name="Straight Arrow Connector 170"/>
        <xdr:cNvCxnSpPr/>
      </xdr:nvCxnSpPr>
      <xdr:spPr>
        <a:xfrm>
          <a:off x="28928783" y="1910442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58</xdr:row>
      <xdr:rowOff>353785</xdr:rowOff>
    </xdr:from>
    <xdr:to>
      <xdr:col>21</xdr:col>
      <xdr:colOff>190502</xdr:colOff>
      <xdr:row>59</xdr:row>
      <xdr:rowOff>408210</xdr:rowOff>
    </xdr:to>
    <xdr:cxnSp macro="">
      <xdr:nvCxnSpPr>
        <xdr:cNvPr id="172" name="Straight Arrow Connector 171"/>
        <xdr:cNvCxnSpPr/>
      </xdr:nvCxnSpPr>
      <xdr:spPr>
        <a:xfrm>
          <a:off x="28928786" y="19975285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136070</xdr:colOff>
      <xdr:row>14</xdr:row>
      <xdr:rowOff>27214</xdr:rowOff>
    </xdr:from>
    <xdr:to>
      <xdr:col>22</xdr:col>
      <xdr:colOff>136081</xdr:colOff>
      <xdr:row>60</xdr:row>
      <xdr:rowOff>163284</xdr:rowOff>
    </xdr:to>
    <xdr:cxnSp macro="">
      <xdr:nvCxnSpPr>
        <xdr:cNvPr id="173" name="Straight Arrow Connector 172"/>
        <xdr:cNvCxnSpPr/>
      </xdr:nvCxnSpPr>
      <xdr:spPr>
        <a:xfrm flipV="1">
          <a:off x="30126213" y="6150428"/>
          <a:ext cx="11" cy="14505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136071</xdr:colOff>
      <xdr:row>8</xdr:row>
      <xdr:rowOff>27214</xdr:rowOff>
    </xdr:from>
    <xdr:to>
      <xdr:col>22</xdr:col>
      <xdr:colOff>136082</xdr:colOff>
      <xdr:row>13</xdr:row>
      <xdr:rowOff>217714</xdr:rowOff>
    </xdr:to>
    <xdr:cxnSp macro="">
      <xdr:nvCxnSpPr>
        <xdr:cNvPr id="174" name="Straight Arrow Connector 173"/>
        <xdr:cNvCxnSpPr/>
      </xdr:nvCxnSpPr>
      <xdr:spPr>
        <a:xfrm flipV="1">
          <a:off x="30126214" y="3537857"/>
          <a:ext cx="11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1143000</xdr:colOff>
      <xdr:row>7</xdr:row>
      <xdr:rowOff>244929</xdr:rowOff>
    </xdr:from>
    <xdr:to>
      <xdr:col>22</xdr:col>
      <xdr:colOff>1143001</xdr:colOff>
      <xdr:row>10</xdr:row>
      <xdr:rowOff>408215</xdr:rowOff>
    </xdr:to>
    <xdr:cxnSp macro="">
      <xdr:nvCxnSpPr>
        <xdr:cNvPr id="175" name="Straight Arrow Connector 174"/>
        <xdr:cNvCxnSpPr/>
      </xdr:nvCxnSpPr>
      <xdr:spPr>
        <a:xfrm>
          <a:off x="31133143" y="3320143"/>
          <a:ext cx="1" cy="1469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1143000</xdr:colOff>
      <xdr:row>11</xdr:row>
      <xdr:rowOff>190500</xdr:rowOff>
    </xdr:from>
    <xdr:to>
      <xdr:col>22</xdr:col>
      <xdr:colOff>1143000</xdr:colOff>
      <xdr:row>14</xdr:row>
      <xdr:rowOff>408215</xdr:rowOff>
    </xdr:to>
    <xdr:cxnSp macro="">
      <xdr:nvCxnSpPr>
        <xdr:cNvPr id="176" name="Straight Arrow Connector 175"/>
        <xdr:cNvCxnSpPr/>
      </xdr:nvCxnSpPr>
      <xdr:spPr>
        <a:xfrm>
          <a:off x="31133143" y="5007429"/>
          <a:ext cx="0" cy="1524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136071</xdr:colOff>
      <xdr:row>27</xdr:row>
      <xdr:rowOff>190500</xdr:rowOff>
    </xdr:from>
    <xdr:to>
      <xdr:col>25</xdr:col>
      <xdr:colOff>136072</xdr:colOff>
      <xdr:row>63</xdr:row>
      <xdr:rowOff>381000</xdr:rowOff>
    </xdr:to>
    <xdr:cxnSp macro="">
      <xdr:nvCxnSpPr>
        <xdr:cNvPr id="179" name="Straight Arrow Connector 178"/>
        <xdr:cNvCxnSpPr/>
      </xdr:nvCxnSpPr>
      <xdr:spPr>
        <a:xfrm>
          <a:off x="33881785" y="11974286"/>
          <a:ext cx="1" cy="102053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381000</xdr:colOff>
      <xdr:row>184</xdr:row>
      <xdr:rowOff>299357</xdr:rowOff>
    </xdr:from>
    <xdr:to>
      <xdr:col>18</xdr:col>
      <xdr:colOff>381002</xdr:colOff>
      <xdr:row>185</xdr:row>
      <xdr:rowOff>353783</xdr:rowOff>
    </xdr:to>
    <xdr:cxnSp macro="">
      <xdr:nvCxnSpPr>
        <xdr:cNvPr id="185" name="Straight Arrow Connector 184"/>
        <xdr:cNvCxnSpPr/>
      </xdr:nvCxnSpPr>
      <xdr:spPr>
        <a:xfrm>
          <a:off x="25254857" y="4778828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272142</xdr:colOff>
      <xdr:row>174</xdr:row>
      <xdr:rowOff>163286</xdr:rowOff>
    </xdr:from>
    <xdr:to>
      <xdr:col>20</xdr:col>
      <xdr:colOff>272142</xdr:colOff>
      <xdr:row>221</xdr:row>
      <xdr:rowOff>408215</xdr:rowOff>
    </xdr:to>
    <xdr:cxnSp macro="">
      <xdr:nvCxnSpPr>
        <xdr:cNvPr id="187" name="Straight Arrow Connector 186"/>
        <xdr:cNvCxnSpPr/>
      </xdr:nvCxnSpPr>
      <xdr:spPr>
        <a:xfrm>
          <a:off x="27649713" y="43297929"/>
          <a:ext cx="0" cy="15484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435432</xdr:colOff>
      <xdr:row>217</xdr:row>
      <xdr:rowOff>54429</xdr:rowOff>
    </xdr:from>
    <xdr:to>
      <xdr:col>20</xdr:col>
      <xdr:colOff>435443</xdr:colOff>
      <xdr:row>222</xdr:row>
      <xdr:rowOff>244930</xdr:rowOff>
    </xdr:to>
    <xdr:cxnSp macro="">
      <xdr:nvCxnSpPr>
        <xdr:cNvPr id="189" name="Straight Arrow Connector 188"/>
        <xdr:cNvCxnSpPr/>
      </xdr:nvCxnSpPr>
      <xdr:spPr>
        <a:xfrm flipV="1">
          <a:off x="27813003" y="56687358"/>
          <a:ext cx="11" cy="2367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1251853</xdr:colOff>
      <xdr:row>216</xdr:row>
      <xdr:rowOff>353786</xdr:rowOff>
    </xdr:from>
    <xdr:to>
      <xdr:col>20</xdr:col>
      <xdr:colOff>1251855</xdr:colOff>
      <xdr:row>217</xdr:row>
      <xdr:rowOff>408211</xdr:rowOff>
    </xdr:to>
    <xdr:cxnSp macro="">
      <xdr:nvCxnSpPr>
        <xdr:cNvPr id="206" name="Straight Arrow Connector 205"/>
        <xdr:cNvCxnSpPr/>
      </xdr:nvCxnSpPr>
      <xdr:spPr>
        <a:xfrm>
          <a:off x="28629424" y="5655128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217712</xdr:colOff>
      <xdr:row>218</xdr:row>
      <xdr:rowOff>381000</xdr:rowOff>
    </xdr:from>
    <xdr:to>
      <xdr:col>21</xdr:col>
      <xdr:colOff>217714</xdr:colOff>
      <xdr:row>219</xdr:row>
      <xdr:rowOff>435425</xdr:rowOff>
    </xdr:to>
    <xdr:cxnSp macro="">
      <xdr:nvCxnSpPr>
        <xdr:cNvPr id="302" name="Straight Arrow Connector 301"/>
        <xdr:cNvCxnSpPr/>
      </xdr:nvCxnSpPr>
      <xdr:spPr>
        <a:xfrm>
          <a:off x="28955998" y="57449357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1170211</xdr:colOff>
      <xdr:row>169</xdr:row>
      <xdr:rowOff>54429</xdr:rowOff>
    </xdr:from>
    <xdr:to>
      <xdr:col>21</xdr:col>
      <xdr:colOff>1170223</xdr:colOff>
      <xdr:row>174</xdr:row>
      <xdr:rowOff>217714</xdr:rowOff>
    </xdr:to>
    <xdr:cxnSp macro="">
      <xdr:nvCxnSpPr>
        <xdr:cNvPr id="303" name="Straight Arrow Connector 302"/>
        <xdr:cNvCxnSpPr/>
      </xdr:nvCxnSpPr>
      <xdr:spPr>
        <a:xfrm flipV="1">
          <a:off x="29908497" y="41011929"/>
          <a:ext cx="12" cy="2340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163285</xdr:colOff>
      <xdr:row>188</xdr:row>
      <xdr:rowOff>190500</xdr:rowOff>
    </xdr:from>
    <xdr:to>
      <xdr:col>24</xdr:col>
      <xdr:colOff>163286</xdr:colOff>
      <xdr:row>235</xdr:row>
      <xdr:rowOff>408215</xdr:rowOff>
    </xdr:to>
    <xdr:cxnSp macro="">
      <xdr:nvCxnSpPr>
        <xdr:cNvPr id="304" name="Straight Arrow Connector 303"/>
        <xdr:cNvCxnSpPr/>
      </xdr:nvCxnSpPr>
      <xdr:spPr>
        <a:xfrm>
          <a:off x="32657142" y="49421143"/>
          <a:ext cx="1" cy="111034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163285</xdr:colOff>
      <xdr:row>235</xdr:row>
      <xdr:rowOff>27215</xdr:rowOff>
    </xdr:from>
    <xdr:to>
      <xdr:col>25</xdr:col>
      <xdr:colOff>163286</xdr:colOff>
      <xdr:row>236</xdr:row>
      <xdr:rowOff>299356</xdr:rowOff>
    </xdr:to>
    <xdr:cxnSp macro="">
      <xdr:nvCxnSpPr>
        <xdr:cNvPr id="305" name="Straight Arrow Connector 304"/>
        <xdr:cNvCxnSpPr/>
      </xdr:nvCxnSpPr>
      <xdr:spPr>
        <a:xfrm flipH="1" flipV="1">
          <a:off x="33908999" y="60143572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1333501</xdr:colOff>
      <xdr:row>28</xdr:row>
      <xdr:rowOff>27216</xdr:rowOff>
    </xdr:from>
    <xdr:to>
      <xdr:col>33</xdr:col>
      <xdr:colOff>1333512</xdr:colOff>
      <xdr:row>124</xdr:row>
      <xdr:rowOff>217714</xdr:rowOff>
    </xdr:to>
    <xdr:cxnSp macro="">
      <xdr:nvCxnSpPr>
        <xdr:cNvPr id="306" name="Straight Arrow Connector 305"/>
        <xdr:cNvCxnSpPr/>
      </xdr:nvCxnSpPr>
      <xdr:spPr>
        <a:xfrm flipV="1">
          <a:off x="46427572" y="12246430"/>
          <a:ext cx="11" cy="17172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1306288</xdr:colOff>
      <xdr:row>189</xdr:row>
      <xdr:rowOff>54429</xdr:rowOff>
    </xdr:from>
    <xdr:to>
      <xdr:col>33</xdr:col>
      <xdr:colOff>1306299</xdr:colOff>
      <xdr:row>264</xdr:row>
      <xdr:rowOff>244927</xdr:rowOff>
    </xdr:to>
    <xdr:cxnSp macro="">
      <xdr:nvCxnSpPr>
        <xdr:cNvPr id="307" name="Straight Arrow Connector 306"/>
        <xdr:cNvCxnSpPr/>
      </xdr:nvCxnSpPr>
      <xdr:spPr>
        <a:xfrm flipV="1">
          <a:off x="46400359" y="49720500"/>
          <a:ext cx="11" cy="1717221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308</xdr:row>
      <xdr:rowOff>0</xdr:rowOff>
    </xdr:from>
    <xdr:to>
      <xdr:col>33</xdr:col>
      <xdr:colOff>104775</xdr:colOff>
      <xdr:row>308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45062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104775</xdr:colOff>
      <xdr:row>308</xdr:row>
      <xdr:rowOff>0</xdr:rowOff>
    </xdr:from>
    <xdr:to>
      <xdr:col>12</xdr:col>
      <xdr:colOff>104775</xdr:colOff>
      <xdr:row>308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74688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161925</xdr:colOff>
      <xdr:row>308</xdr:row>
      <xdr:rowOff>0</xdr:rowOff>
    </xdr:from>
    <xdr:to>
      <xdr:col>13</xdr:col>
      <xdr:colOff>161925</xdr:colOff>
      <xdr:row>308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 flipV="1">
          <a:off x="187737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133350</xdr:colOff>
      <xdr:row>308</xdr:row>
      <xdr:rowOff>0</xdr:rowOff>
    </xdr:from>
    <xdr:to>
      <xdr:col>15</xdr:col>
      <xdr:colOff>133350</xdr:colOff>
      <xdr:row>308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1240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308</xdr:row>
      <xdr:rowOff>0</xdr:rowOff>
    </xdr:from>
    <xdr:to>
      <xdr:col>20</xdr:col>
      <xdr:colOff>133350</xdr:colOff>
      <xdr:row>308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7451050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161925</xdr:colOff>
      <xdr:row>308</xdr:row>
      <xdr:rowOff>0</xdr:rowOff>
    </xdr:from>
    <xdr:to>
      <xdr:col>20</xdr:col>
      <xdr:colOff>161925</xdr:colOff>
      <xdr:row>308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75082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308</xdr:row>
      <xdr:rowOff>0</xdr:rowOff>
    </xdr:from>
    <xdr:to>
      <xdr:col>21</xdr:col>
      <xdr:colOff>161925</xdr:colOff>
      <xdr:row>308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 flipV="1">
          <a:off x="28755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104775</xdr:colOff>
      <xdr:row>308</xdr:row>
      <xdr:rowOff>0</xdr:rowOff>
    </xdr:from>
    <xdr:to>
      <xdr:col>23</xdr:col>
      <xdr:colOff>133350</xdr:colOff>
      <xdr:row>308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 flipH="1" flipV="1">
          <a:off x="311943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104775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 flipH="1" flipV="1">
          <a:off x="3368992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133350</xdr:colOff>
      <xdr:row>308</xdr:row>
      <xdr:rowOff>0</xdr:rowOff>
    </xdr:from>
    <xdr:to>
      <xdr:col>26</xdr:col>
      <xdr:colOff>133350</xdr:colOff>
      <xdr:row>308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34966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219075</xdr:colOff>
      <xdr:row>308</xdr:row>
      <xdr:rowOff>0</xdr:rowOff>
    </xdr:from>
    <xdr:to>
      <xdr:col>28</xdr:col>
      <xdr:colOff>247650</xdr:colOff>
      <xdr:row>308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 flipH="1" flipV="1">
          <a:off x="37938075" y="85458300"/>
          <a:ext cx="28575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104775</xdr:colOff>
      <xdr:row>308</xdr:row>
      <xdr:rowOff>0</xdr:rowOff>
    </xdr:from>
    <xdr:to>
      <xdr:col>32</xdr:col>
      <xdr:colOff>104775</xdr:colOff>
      <xdr:row>308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436149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104775</xdr:colOff>
      <xdr:row>308</xdr:row>
      <xdr:rowOff>0</xdr:rowOff>
    </xdr:from>
    <xdr:to>
      <xdr:col>19</xdr:col>
      <xdr:colOff>104775</xdr:colOff>
      <xdr:row>308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62032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308</xdr:row>
      <xdr:rowOff>0</xdr:rowOff>
    </xdr:from>
    <xdr:to>
      <xdr:col>11</xdr:col>
      <xdr:colOff>190500</xdr:colOff>
      <xdr:row>308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 flipV="1">
          <a:off x="163068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308</xdr:row>
      <xdr:rowOff>0</xdr:rowOff>
    </xdr:from>
    <xdr:to>
      <xdr:col>17</xdr:col>
      <xdr:colOff>161925</xdr:colOff>
      <xdr:row>308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376487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161925</xdr:colOff>
      <xdr:row>308</xdr:row>
      <xdr:rowOff>0</xdr:rowOff>
    </xdr:from>
    <xdr:to>
      <xdr:col>22</xdr:col>
      <xdr:colOff>161925</xdr:colOff>
      <xdr:row>308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V="1">
          <a:off x="3000375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161925</xdr:colOff>
      <xdr:row>308</xdr:row>
      <xdr:rowOff>0</xdr:rowOff>
    </xdr:from>
    <xdr:to>
      <xdr:col>23</xdr:col>
      <xdr:colOff>161925</xdr:colOff>
      <xdr:row>308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 flipV="1">
          <a:off x="31251525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308</xdr:row>
      <xdr:rowOff>0</xdr:rowOff>
    </xdr:from>
    <xdr:to>
      <xdr:col>25</xdr:col>
      <xdr:colOff>133350</xdr:colOff>
      <xdr:row>308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337185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308</xdr:row>
      <xdr:rowOff>0</xdr:rowOff>
    </xdr:from>
    <xdr:to>
      <xdr:col>29</xdr:col>
      <xdr:colOff>190500</xdr:colOff>
      <xdr:row>308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 flipV="1">
          <a:off x="39357300" y="85458300"/>
          <a:ext cx="0" cy="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217714</xdr:colOff>
      <xdr:row>95</xdr:row>
      <xdr:rowOff>54429</xdr:rowOff>
    </xdr:from>
    <xdr:to>
      <xdr:col>6</xdr:col>
      <xdr:colOff>217715</xdr:colOff>
      <xdr:row>96</xdr:row>
      <xdr:rowOff>326571</xdr:rowOff>
    </xdr:to>
    <xdr:cxnSp macro="">
      <xdr:nvCxnSpPr>
        <xdr:cNvPr id="39" name="Straight Arrow Connector 38"/>
        <xdr:cNvCxnSpPr/>
      </xdr:nvCxnSpPr>
      <xdr:spPr>
        <a:xfrm flipH="1" flipV="1">
          <a:off x="9933214" y="2707821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136071</xdr:colOff>
      <xdr:row>94</xdr:row>
      <xdr:rowOff>326571</xdr:rowOff>
    </xdr:from>
    <xdr:to>
      <xdr:col>9</xdr:col>
      <xdr:colOff>136071</xdr:colOff>
      <xdr:row>101</xdr:row>
      <xdr:rowOff>408214</xdr:rowOff>
    </xdr:to>
    <xdr:cxnSp macro="">
      <xdr:nvCxnSpPr>
        <xdr:cNvPr id="40" name="Straight Arrow Connector 39"/>
        <xdr:cNvCxnSpPr/>
      </xdr:nvCxnSpPr>
      <xdr:spPr>
        <a:xfrm>
          <a:off x="13743214" y="26914928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272149</xdr:colOff>
      <xdr:row>10</xdr:row>
      <xdr:rowOff>54430</xdr:rowOff>
    </xdr:from>
    <xdr:to>
      <xdr:col>9</xdr:col>
      <xdr:colOff>272149</xdr:colOff>
      <xdr:row>102</xdr:row>
      <xdr:rowOff>244928</xdr:rowOff>
    </xdr:to>
    <xdr:cxnSp macro="">
      <xdr:nvCxnSpPr>
        <xdr:cNvPr id="42" name="Straight Arrow Connector 41"/>
        <xdr:cNvCxnSpPr/>
      </xdr:nvCxnSpPr>
      <xdr:spPr>
        <a:xfrm flipV="1">
          <a:off x="13879292" y="4435930"/>
          <a:ext cx="0" cy="25880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1143001</xdr:colOff>
      <xdr:row>9</xdr:row>
      <xdr:rowOff>353783</xdr:rowOff>
    </xdr:from>
    <xdr:to>
      <xdr:col>9</xdr:col>
      <xdr:colOff>1143003</xdr:colOff>
      <xdr:row>10</xdr:row>
      <xdr:rowOff>408208</xdr:rowOff>
    </xdr:to>
    <xdr:cxnSp macro="">
      <xdr:nvCxnSpPr>
        <xdr:cNvPr id="45" name="Straight Arrow Connector 44"/>
        <xdr:cNvCxnSpPr/>
      </xdr:nvCxnSpPr>
      <xdr:spPr>
        <a:xfrm>
          <a:off x="14750144" y="4299854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1143001</xdr:colOff>
      <xdr:row>11</xdr:row>
      <xdr:rowOff>326568</xdr:rowOff>
    </xdr:from>
    <xdr:to>
      <xdr:col>9</xdr:col>
      <xdr:colOff>1143003</xdr:colOff>
      <xdr:row>12</xdr:row>
      <xdr:rowOff>380994</xdr:rowOff>
    </xdr:to>
    <xdr:cxnSp macro="">
      <xdr:nvCxnSpPr>
        <xdr:cNvPr id="46" name="Straight Arrow Connector 45"/>
        <xdr:cNvCxnSpPr/>
      </xdr:nvCxnSpPr>
      <xdr:spPr>
        <a:xfrm>
          <a:off x="14750144" y="5143497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190499</xdr:colOff>
      <xdr:row>13</xdr:row>
      <xdr:rowOff>190500</xdr:rowOff>
    </xdr:from>
    <xdr:to>
      <xdr:col>10</xdr:col>
      <xdr:colOff>190500</xdr:colOff>
      <xdr:row>18</xdr:row>
      <xdr:rowOff>408214</xdr:rowOff>
    </xdr:to>
    <xdr:cxnSp macro="">
      <xdr:nvCxnSpPr>
        <xdr:cNvPr id="47" name="Straight Arrow Connector 46"/>
        <xdr:cNvCxnSpPr/>
      </xdr:nvCxnSpPr>
      <xdr:spPr>
        <a:xfrm flipH="1">
          <a:off x="15049499" y="5878286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19</xdr:row>
      <xdr:rowOff>353786</xdr:rowOff>
    </xdr:from>
    <xdr:to>
      <xdr:col>10</xdr:col>
      <xdr:colOff>190502</xdr:colOff>
      <xdr:row>20</xdr:row>
      <xdr:rowOff>408211</xdr:rowOff>
    </xdr:to>
    <xdr:cxnSp macro="">
      <xdr:nvCxnSpPr>
        <xdr:cNvPr id="49" name="Straight Arrow Connector 48"/>
        <xdr:cNvCxnSpPr/>
      </xdr:nvCxnSpPr>
      <xdr:spPr>
        <a:xfrm>
          <a:off x="15049500" y="865414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21</xdr:row>
      <xdr:rowOff>326572</xdr:rowOff>
    </xdr:from>
    <xdr:to>
      <xdr:col>10</xdr:col>
      <xdr:colOff>190502</xdr:colOff>
      <xdr:row>22</xdr:row>
      <xdr:rowOff>380997</xdr:rowOff>
    </xdr:to>
    <xdr:cxnSp macro="">
      <xdr:nvCxnSpPr>
        <xdr:cNvPr id="50" name="Straight Arrow Connector 49"/>
        <xdr:cNvCxnSpPr/>
      </xdr:nvCxnSpPr>
      <xdr:spPr>
        <a:xfrm>
          <a:off x="15049500" y="949778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23</xdr:row>
      <xdr:rowOff>217715</xdr:rowOff>
    </xdr:from>
    <xdr:to>
      <xdr:col>10</xdr:col>
      <xdr:colOff>163286</xdr:colOff>
      <xdr:row>30</xdr:row>
      <xdr:rowOff>408215</xdr:rowOff>
    </xdr:to>
    <xdr:cxnSp macro="">
      <xdr:nvCxnSpPr>
        <xdr:cNvPr id="51" name="Straight Arrow Connector 50"/>
        <xdr:cNvCxnSpPr/>
      </xdr:nvCxnSpPr>
      <xdr:spPr>
        <a:xfrm>
          <a:off x="15022285" y="10259786"/>
          <a:ext cx="1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31</xdr:row>
      <xdr:rowOff>190499</xdr:rowOff>
    </xdr:from>
    <xdr:to>
      <xdr:col>10</xdr:col>
      <xdr:colOff>163286</xdr:colOff>
      <xdr:row>36</xdr:row>
      <xdr:rowOff>408213</xdr:rowOff>
    </xdr:to>
    <xdr:cxnSp macro="">
      <xdr:nvCxnSpPr>
        <xdr:cNvPr id="53" name="Straight Arrow Connector 52"/>
        <xdr:cNvCxnSpPr/>
      </xdr:nvCxnSpPr>
      <xdr:spPr>
        <a:xfrm flipH="1">
          <a:off x="15022285" y="13715999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43</xdr:row>
      <xdr:rowOff>353787</xdr:rowOff>
    </xdr:from>
    <xdr:to>
      <xdr:col>10</xdr:col>
      <xdr:colOff>163288</xdr:colOff>
      <xdr:row>44</xdr:row>
      <xdr:rowOff>408212</xdr:rowOff>
    </xdr:to>
    <xdr:cxnSp macro="">
      <xdr:nvCxnSpPr>
        <xdr:cNvPr id="54" name="Straight Arrow Connector 53"/>
        <xdr:cNvCxnSpPr/>
      </xdr:nvCxnSpPr>
      <xdr:spPr>
        <a:xfrm>
          <a:off x="15022286" y="16491858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45</xdr:row>
      <xdr:rowOff>353786</xdr:rowOff>
    </xdr:from>
    <xdr:to>
      <xdr:col>10</xdr:col>
      <xdr:colOff>163288</xdr:colOff>
      <xdr:row>46</xdr:row>
      <xdr:rowOff>381001</xdr:rowOff>
    </xdr:to>
    <xdr:cxnSp macro="">
      <xdr:nvCxnSpPr>
        <xdr:cNvPr id="55" name="Straight Arrow Connector 54"/>
        <xdr:cNvCxnSpPr/>
      </xdr:nvCxnSpPr>
      <xdr:spPr>
        <a:xfrm>
          <a:off x="15022286" y="17362715"/>
          <a:ext cx="2" cy="462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48</xdr:row>
      <xdr:rowOff>190500</xdr:rowOff>
    </xdr:from>
    <xdr:to>
      <xdr:col>10</xdr:col>
      <xdr:colOff>163287</xdr:colOff>
      <xdr:row>59</xdr:row>
      <xdr:rowOff>408214</xdr:rowOff>
    </xdr:to>
    <xdr:cxnSp macro="">
      <xdr:nvCxnSpPr>
        <xdr:cNvPr id="56" name="Straight Arrow Connector 55"/>
        <xdr:cNvCxnSpPr/>
      </xdr:nvCxnSpPr>
      <xdr:spPr>
        <a:xfrm flipH="1">
          <a:off x="15022286" y="18070286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163285</xdr:colOff>
      <xdr:row>60</xdr:row>
      <xdr:rowOff>190500</xdr:rowOff>
    </xdr:from>
    <xdr:to>
      <xdr:col>10</xdr:col>
      <xdr:colOff>163286</xdr:colOff>
      <xdr:row>99</xdr:row>
      <xdr:rowOff>408215</xdr:rowOff>
    </xdr:to>
    <xdr:cxnSp macro="">
      <xdr:nvCxnSpPr>
        <xdr:cNvPr id="57" name="Straight Arrow Connector 56"/>
        <xdr:cNvCxnSpPr/>
      </xdr:nvCxnSpPr>
      <xdr:spPr>
        <a:xfrm>
          <a:off x="15022285" y="20682857"/>
          <a:ext cx="1" cy="8490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190499</xdr:colOff>
      <xdr:row>100</xdr:row>
      <xdr:rowOff>190500</xdr:rowOff>
    </xdr:from>
    <xdr:to>
      <xdr:col>11</xdr:col>
      <xdr:colOff>190500</xdr:colOff>
      <xdr:row>105</xdr:row>
      <xdr:rowOff>408215</xdr:rowOff>
    </xdr:to>
    <xdr:cxnSp macro="">
      <xdr:nvCxnSpPr>
        <xdr:cNvPr id="59" name="Straight Arrow Connector 58"/>
        <xdr:cNvCxnSpPr/>
      </xdr:nvCxnSpPr>
      <xdr:spPr>
        <a:xfrm flipH="1">
          <a:off x="16301356" y="29391429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1143000</xdr:colOff>
      <xdr:row>99</xdr:row>
      <xdr:rowOff>27214</xdr:rowOff>
    </xdr:from>
    <xdr:to>
      <xdr:col>11</xdr:col>
      <xdr:colOff>1143012</xdr:colOff>
      <xdr:row>106</xdr:row>
      <xdr:rowOff>217714</xdr:rowOff>
    </xdr:to>
    <xdr:cxnSp macro="">
      <xdr:nvCxnSpPr>
        <xdr:cNvPr id="60" name="Straight Arrow Connector 59"/>
        <xdr:cNvCxnSpPr/>
      </xdr:nvCxnSpPr>
      <xdr:spPr>
        <a:xfrm flipV="1">
          <a:off x="17253857" y="28792714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1142996</xdr:colOff>
      <xdr:row>95</xdr:row>
      <xdr:rowOff>54429</xdr:rowOff>
    </xdr:from>
    <xdr:to>
      <xdr:col>11</xdr:col>
      <xdr:colOff>1143007</xdr:colOff>
      <xdr:row>98</xdr:row>
      <xdr:rowOff>244929</xdr:rowOff>
    </xdr:to>
    <xdr:cxnSp macro="">
      <xdr:nvCxnSpPr>
        <xdr:cNvPr id="62" name="Straight Arrow Connector 61"/>
        <xdr:cNvCxnSpPr/>
      </xdr:nvCxnSpPr>
      <xdr:spPr>
        <a:xfrm flipV="1">
          <a:off x="17253853" y="27078215"/>
          <a:ext cx="11" cy="1496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163287</xdr:colOff>
      <xdr:row>94</xdr:row>
      <xdr:rowOff>163286</xdr:rowOff>
    </xdr:from>
    <xdr:to>
      <xdr:col>12</xdr:col>
      <xdr:colOff>163288</xdr:colOff>
      <xdr:row>103</xdr:row>
      <xdr:rowOff>381001</xdr:rowOff>
    </xdr:to>
    <xdr:cxnSp macro="">
      <xdr:nvCxnSpPr>
        <xdr:cNvPr id="65" name="Straight Arrow Connector 64"/>
        <xdr:cNvCxnSpPr/>
      </xdr:nvCxnSpPr>
      <xdr:spPr>
        <a:xfrm flipH="1">
          <a:off x="17526001" y="26751643"/>
          <a:ext cx="1" cy="4136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1143000</xdr:colOff>
      <xdr:row>97</xdr:row>
      <xdr:rowOff>27214</xdr:rowOff>
    </xdr:from>
    <xdr:to>
      <xdr:col>12</xdr:col>
      <xdr:colOff>1143012</xdr:colOff>
      <xdr:row>104</xdr:row>
      <xdr:rowOff>217714</xdr:rowOff>
    </xdr:to>
    <xdr:cxnSp macro="">
      <xdr:nvCxnSpPr>
        <xdr:cNvPr id="68" name="Straight Arrow Connector 67"/>
        <xdr:cNvCxnSpPr/>
      </xdr:nvCxnSpPr>
      <xdr:spPr>
        <a:xfrm flipV="1">
          <a:off x="18505714" y="27921857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136071</xdr:colOff>
      <xdr:row>96</xdr:row>
      <xdr:rowOff>244929</xdr:rowOff>
    </xdr:from>
    <xdr:to>
      <xdr:col>13</xdr:col>
      <xdr:colOff>136073</xdr:colOff>
      <xdr:row>125</xdr:row>
      <xdr:rowOff>408216</xdr:rowOff>
    </xdr:to>
    <xdr:cxnSp macro="">
      <xdr:nvCxnSpPr>
        <xdr:cNvPr id="69" name="Straight Arrow Connector 68"/>
        <xdr:cNvCxnSpPr/>
      </xdr:nvCxnSpPr>
      <xdr:spPr>
        <a:xfrm>
          <a:off x="18750642" y="27704143"/>
          <a:ext cx="2" cy="10178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136071</xdr:colOff>
      <xdr:row>128</xdr:row>
      <xdr:rowOff>353786</xdr:rowOff>
    </xdr:from>
    <xdr:to>
      <xdr:col>13</xdr:col>
      <xdr:colOff>136073</xdr:colOff>
      <xdr:row>129</xdr:row>
      <xdr:rowOff>408211</xdr:rowOff>
    </xdr:to>
    <xdr:cxnSp macro="">
      <xdr:nvCxnSpPr>
        <xdr:cNvPr id="71" name="Straight Arrow Connector 70"/>
        <xdr:cNvCxnSpPr/>
      </xdr:nvCxnSpPr>
      <xdr:spPr>
        <a:xfrm>
          <a:off x="18750642" y="3826328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136072</xdr:colOff>
      <xdr:row>130</xdr:row>
      <xdr:rowOff>190500</xdr:rowOff>
    </xdr:from>
    <xdr:to>
      <xdr:col>13</xdr:col>
      <xdr:colOff>136073</xdr:colOff>
      <xdr:row>139</xdr:row>
      <xdr:rowOff>408215</xdr:rowOff>
    </xdr:to>
    <xdr:cxnSp macro="">
      <xdr:nvCxnSpPr>
        <xdr:cNvPr id="72" name="Straight Arrow Connector 71"/>
        <xdr:cNvCxnSpPr/>
      </xdr:nvCxnSpPr>
      <xdr:spPr>
        <a:xfrm flipH="1">
          <a:off x="18750643" y="38970857"/>
          <a:ext cx="1" cy="4136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136074</xdr:colOff>
      <xdr:row>140</xdr:row>
      <xdr:rowOff>217714</xdr:rowOff>
    </xdr:from>
    <xdr:to>
      <xdr:col>13</xdr:col>
      <xdr:colOff>136075</xdr:colOff>
      <xdr:row>143</xdr:row>
      <xdr:rowOff>408213</xdr:rowOff>
    </xdr:to>
    <xdr:cxnSp macro="">
      <xdr:nvCxnSpPr>
        <xdr:cNvPr id="73" name="Straight Arrow Connector 72"/>
        <xdr:cNvCxnSpPr/>
      </xdr:nvCxnSpPr>
      <xdr:spPr>
        <a:xfrm>
          <a:off x="18750645" y="43352357"/>
          <a:ext cx="1" cy="1496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136072</xdr:colOff>
      <xdr:row>144</xdr:row>
      <xdr:rowOff>326572</xdr:rowOff>
    </xdr:from>
    <xdr:to>
      <xdr:col>13</xdr:col>
      <xdr:colOff>136074</xdr:colOff>
      <xdr:row>145</xdr:row>
      <xdr:rowOff>380997</xdr:rowOff>
    </xdr:to>
    <xdr:cxnSp macro="">
      <xdr:nvCxnSpPr>
        <xdr:cNvPr id="75" name="Straight Arrow Connector 74"/>
        <xdr:cNvCxnSpPr/>
      </xdr:nvCxnSpPr>
      <xdr:spPr>
        <a:xfrm>
          <a:off x="18750643" y="4520292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299360</xdr:colOff>
      <xdr:row>135</xdr:row>
      <xdr:rowOff>54431</xdr:rowOff>
    </xdr:from>
    <xdr:to>
      <xdr:col>13</xdr:col>
      <xdr:colOff>299374</xdr:colOff>
      <xdr:row>146</xdr:row>
      <xdr:rowOff>163286</xdr:rowOff>
    </xdr:to>
    <xdr:cxnSp macro="">
      <xdr:nvCxnSpPr>
        <xdr:cNvPr id="76" name="Straight Arrow Connector 75"/>
        <xdr:cNvCxnSpPr/>
      </xdr:nvCxnSpPr>
      <xdr:spPr>
        <a:xfrm flipV="1">
          <a:off x="18913931" y="41011931"/>
          <a:ext cx="14" cy="4898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544286</xdr:colOff>
      <xdr:row>134</xdr:row>
      <xdr:rowOff>326572</xdr:rowOff>
    </xdr:from>
    <xdr:to>
      <xdr:col>13</xdr:col>
      <xdr:colOff>544288</xdr:colOff>
      <xdr:row>135</xdr:row>
      <xdr:rowOff>380997</xdr:rowOff>
    </xdr:to>
    <xdr:cxnSp macro="">
      <xdr:nvCxnSpPr>
        <xdr:cNvPr id="80" name="Straight Arrow Connector 79"/>
        <xdr:cNvCxnSpPr/>
      </xdr:nvCxnSpPr>
      <xdr:spPr>
        <a:xfrm>
          <a:off x="19158857" y="4084864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517072</xdr:colOff>
      <xdr:row>136</xdr:row>
      <xdr:rowOff>326571</xdr:rowOff>
    </xdr:from>
    <xdr:to>
      <xdr:col>13</xdr:col>
      <xdr:colOff>517074</xdr:colOff>
      <xdr:row>137</xdr:row>
      <xdr:rowOff>380997</xdr:rowOff>
    </xdr:to>
    <xdr:cxnSp macro="">
      <xdr:nvCxnSpPr>
        <xdr:cNvPr id="81" name="Straight Arrow Connector 80"/>
        <xdr:cNvCxnSpPr/>
      </xdr:nvCxnSpPr>
      <xdr:spPr>
        <a:xfrm>
          <a:off x="19131643" y="41719500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1170215</xdr:colOff>
      <xdr:row>16</xdr:row>
      <xdr:rowOff>54428</xdr:rowOff>
    </xdr:from>
    <xdr:to>
      <xdr:col>13</xdr:col>
      <xdr:colOff>1170227</xdr:colOff>
      <xdr:row>138</xdr:row>
      <xdr:rowOff>244928</xdr:rowOff>
    </xdr:to>
    <xdr:cxnSp macro="">
      <xdr:nvCxnSpPr>
        <xdr:cNvPr id="82" name="Straight Arrow Connector 81"/>
        <xdr:cNvCxnSpPr/>
      </xdr:nvCxnSpPr>
      <xdr:spPr>
        <a:xfrm flipV="1">
          <a:off x="19784786" y="7048499"/>
          <a:ext cx="12" cy="3546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1170215</xdr:colOff>
      <xdr:row>8</xdr:row>
      <xdr:rowOff>54428</xdr:rowOff>
    </xdr:from>
    <xdr:to>
      <xdr:col>13</xdr:col>
      <xdr:colOff>1170227</xdr:colOff>
      <xdr:row>15</xdr:row>
      <xdr:rowOff>244928</xdr:rowOff>
    </xdr:to>
    <xdr:cxnSp macro="">
      <xdr:nvCxnSpPr>
        <xdr:cNvPr id="85" name="Straight Arrow Connector 84"/>
        <xdr:cNvCxnSpPr/>
      </xdr:nvCxnSpPr>
      <xdr:spPr>
        <a:xfrm flipV="1">
          <a:off x="19784786" y="3565071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190499</xdr:colOff>
      <xdr:row>7</xdr:row>
      <xdr:rowOff>353787</xdr:rowOff>
    </xdr:from>
    <xdr:to>
      <xdr:col>14</xdr:col>
      <xdr:colOff>190501</xdr:colOff>
      <xdr:row>8</xdr:row>
      <xdr:rowOff>408212</xdr:rowOff>
    </xdr:to>
    <xdr:cxnSp macro="">
      <xdr:nvCxnSpPr>
        <xdr:cNvPr id="86" name="Straight Arrow Connector 85"/>
        <xdr:cNvCxnSpPr/>
      </xdr:nvCxnSpPr>
      <xdr:spPr>
        <a:xfrm>
          <a:off x="20056928" y="3429001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190499</xdr:colOff>
      <xdr:row>9</xdr:row>
      <xdr:rowOff>326573</xdr:rowOff>
    </xdr:from>
    <xdr:to>
      <xdr:col>14</xdr:col>
      <xdr:colOff>190501</xdr:colOff>
      <xdr:row>10</xdr:row>
      <xdr:rowOff>380998</xdr:rowOff>
    </xdr:to>
    <xdr:cxnSp macro="">
      <xdr:nvCxnSpPr>
        <xdr:cNvPr id="87" name="Straight Arrow Connector 86"/>
        <xdr:cNvCxnSpPr/>
      </xdr:nvCxnSpPr>
      <xdr:spPr>
        <a:xfrm>
          <a:off x="20056928" y="4272644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190499</xdr:colOff>
      <xdr:row>11</xdr:row>
      <xdr:rowOff>217714</xdr:rowOff>
    </xdr:from>
    <xdr:to>
      <xdr:col>15</xdr:col>
      <xdr:colOff>190499</xdr:colOff>
      <xdr:row>59</xdr:row>
      <xdr:rowOff>381001</xdr:rowOff>
    </xdr:to>
    <xdr:cxnSp macro="">
      <xdr:nvCxnSpPr>
        <xdr:cNvPr id="88" name="Straight Arrow Connector 87"/>
        <xdr:cNvCxnSpPr/>
      </xdr:nvCxnSpPr>
      <xdr:spPr>
        <a:xfrm>
          <a:off x="21308785" y="5034643"/>
          <a:ext cx="0" cy="1540328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60</xdr:row>
      <xdr:rowOff>299357</xdr:rowOff>
    </xdr:from>
    <xdr:to>
      <xdr:col>15</xdr:col>
      <xdr:colOff>190500</xdr:colOff>
      <xdr:row>67</xdr:row>
      <xdr:rowOff>381000</xdr:rowOff>
    </xdr:to>
    <xdr:cxnSp macro="">
      <xdr:nvCxnSpPr>
        <xdr:cNvPr id="91" name="Straight Arrow Connector 90"/>
        <xdr:cNvCxnSpPr/>
      </xdr:nvCxnSpPr>
      <xdr:spPr>
        <a:xfrm>
          <a:off x="21308786" y="20791714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1143000</xdr:colOff>
      <xdr:row>57</xdr:row>
      <xdr:rowOff>27215</xdr:rowOff>
    </xdr:from>
    <xdr:to>
      <xdr:col>15</xdr:col>
      <xdr:colOff>1143013</xdr:colOff>
      <xdr:row>68</xdr:row>
      <xdr:rowOff>244928</xdr:rowOff>
    </xdr:to>
    <xdr:cxnSp macro="">
      <xdr:nvCxnSpPr>
        <xdr:cNvPr id="92" name="Straight Arrow Connector 91"/>
        <xdr:cNvCxnSpPr/>
      </xdr:nvCxnSpPr>
      <xdr:spPr>
        <a:xfrm flipV="1">
          <a:off x="22261286" y="19213286"/>
          <a:ext cx="13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56</xdr:row>
      <xdr:rowOff>326571</xdr:rowOff>
    </xdr:from>
    <xdr:to>
      <xdr:col>18</xdr:col>
      <xdr:colOff>190502</xdr:colOff>
      <xdr:row>57</xdr:row>
      <xdr:rowOff>380997</xdr:rowOff>
    </xdr:to>
    <xdr:cxnSp macro="">
      <xdr:nvCxnSpPr>
        <xdr:cNvPr id="94" name="Straight Arrow Connector 93"/>
        <xdr:cNvCxnSpPr/>
      </xdr:nvCxnSpPr>
      <xdr:spPr>
        <a:xfrm>
          <a:off x="25254857" y="19077214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58</xdr:row>
      <xdr:rowOff>326571</xdr:rowOff>
    </xdr:from>
    <xdr:to>
      <xdr:col>18</xdr:col>
      <xdr:colOff>190500</xdr:colOff>
      <xdr:row>65</xdr:row>
      <xdr:rowOff>408214</xdr:rowOff>
    </xdr:to>
    <xdr:cxnSp macro="">
      <xdr:nvCxnSpPr>
        <xdr:cNvPr id="95" name="Straight Arrow Connector 94"/>
        <xdr:cNvCxnSpPr/>
      </xdr:nvCxnSpPr>
      <xdr:spPr>
        <a:xfrm>
          <a:off x="25254857" y="19948071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190499</xdr:colOff>
      <xdr:row>66</xdr:row>
      <xdr:rowOff>244928</xdr:rowOff>
    </xdr:from>
    <xdr:to>
      <xdr:col>18</xdr:col>
      <xdr:colOff>190500</xdr:colOff>
      <xdr:row>95</xdr:row>
      <xdr:rowOff>408214</xdr:rowOff>
    </xdr:to>
    <xdr:cxnSp macro="">
      <xdr:nvCxnSpPr>
        <xdr:cNvPr id="96" name="Straight Arrow Connector 95"/>
        <xdr:cNvCxnSpPr/>
      </xdr:nvCxnSpPr>
      <xdr:spPr>
        <a:xfrm>
          <a:off x="25254856" y="23349857"/>
          <a:ext cx="1" cy="40821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1333501</xdr:colOff>
      <xdr:row>95</xdr:row>
      <xdr:rowOff>54428</xdr:rowOff>
    </xdr:from>
    <xdr:to>
      <xdr:col>18</xdr:col>
      <xdr:colOff>1333502</xdr:colOff>
      <xdr:row>96</xdr:row>
      <xdr:rowOff>326570</xdr:rowOff>
    </xdr:to>
    <xdr:cxnSp macro="">
      <xdr:nvCxnSpPr>
        <xdr:cNvPr id="99" name="Straight Arrow Connector 98"/>
        <xdr:cNvCxnSpPr/>
      </xdr:nvCxnSpPr>
      <xdr:spPr>
        <a:xfrm flipH="1" flipV="1">
          <a:off x="26397858" y="27078214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217714</xdr:colOff>
      <xdr:row>94</xdr:row>
      <xdr:rowOff>163287</xdr:rowOff>
    </xdr:from>
    <xdr:to>
      <xdr:col>19</xdr:col>
      <xdr:colOff>217715</xdr:colOff>
      <xdr:row>99</xdr:row>
      <xdr:rowOff>381001</xdr:rowOff>
    </xdr:to>
    <xdr:cxnSp macro="">
      <xdr:nvCxnSpPr>
        <xdr:cNvPr id="100" name="Straight Arrow Connector 99"/>
        <xdr:cNvCxnSpPr/>
      </xdr:nvCxnSpPr>
      <xdr:spPr>
        <a:xfrm flipH="1">
          <a:off x="26724428" y="26751644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1333501</xdr:colOff>
      <xdr:row>99</xdr:row>
      <xdr:rowOff>54430</xdr:rowOff>
    </xdr:from>
    <xdr:to>
      <xdr:col>19</xdr:col>
      <xdr:colOff>1333502</xdr:colOff>
      <xdr:row>100</xdr:row>
      <xdr:rowOff>326571</xdr:rowOff>
    </xdr:to>
    <xdr:cxnSp macro="">
      <xdr:nvCxnSpPr>
        <xdr:cNvPr id="101" name="Straight Arrow Connector 100"/>
        <xdr:cNvCxnSpPr/>
      </xdr:nvCxnSpPr>
      <xdr:spPr>
        <a:xfrm flipH="1" flipV="1">
          <a:off x="27840215" y="28819930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190499</xdr:colOff>
      <xdr:row>8</xdr:row>
      <xdr:rowOff>54428</xdr:rowOff>
    </xdr:from>
    <xdr:to>
      <xdr:col>20</xdr:col>
      <xdr:colOff>190511</xdr:colOff>
      <xdr:row>98</xdr:row>
      <xdr:rowOff>244929</xdr:rowOff>
    </xdr:to>
    <xdr:cxnSp macro="">
      <xdr:nvCxnSpPr>
        <xdr:cNvPr id="102" name="Straight Arrow Connector 101"/>
        <xdr:cNvCxnSpPr/>
      </xdr:nvCxnSpPr>
      <xdr:spPr>
        <a:xfrm flipV="1">
          <a:off x="28139570" y="3565071"/>
          <a:ext cx="12" cy="25009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1333502</xdr:colOff>
      <xdr:row>7</xdr:row>
      <xdr:rowOff>163286</xdr:rowOff>
    </xdr:from>
    <xdr:to>
      <xdr:col>20</xdr:col>
      <xdr:colOff>1333503</xdr:colOff>
      <xdr:row>12</xdr:row>
      <xdr:rowOff>381000</xdr:rowOff>
    </xdr:to>
    <xdr:cxnSp macro="">
      <xdr:nvCxnSpPr>
        <xdr:cNvPr id="104" name="Straight Arrow Connector 103"/>
        <xdr:cNvCxnSpPr/>
      </xdr:nvCxnSpPr>
      <xdr:spPr>
        <a:xfrm flipH="1">
          <a:off x="29282573" y="3238500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244928</xdr:colOff>
      <xdr:row>12</xdr:row>
      <xdr:rowOff>27216</xdr:rowOff>
    </xdr:from>
    <xdr:to>
      <xdr:col>21</xdr:col>
      <xdr:colOff>244929</xdr:colOff>
      <xdr:row>13</xdr:row>
      <xdr:rowOff>299357</xdr:rowOff>
    </xdr:to>
    <xdr:cxnSp macro="">
      <xdr:nvCxnSpPr>
        <xdr:cNvPr id="105" name="Straight Arrow Connector 104"/>
        <xdr:cNvCxnSpPr/>
      </xdr:nvCxnSpPr>
      <xdr:spPr>
        <a:xfrm flipH="1" flipV="1">
          <a:off x="29636357" y="5279573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1333500</xdr:colOff>
      <xdr:row>11</xdr:row>
      <xdr:rowOff>190499</xdr:rowOff>
    </xdr:from>
    <xdr:to>
      <xdr:col>21</xdr:col>
      <xdr:colOff>1333500</xdr:colOff>
      <xdr:row>95</xdr:row>
      <xdr:rowOff>408214</xdr:rowOff>
    </xdr:to>
    <xdr:cxnSp macro="">
      <xdr:nvCxnSpPr>
        <xdr:cNvPr id="106" name="Straight Arrow Connector 105"/>
        <xdr:cNvCxnSpPr/>
      </xdr:nvCxnSpPr>
      <xdr:spPr>
        <a:xfrm>
          <a:off x="30724929" y="5007428"/>
          <a:ext cx="0" cy="22424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163285</xdr:colOff>
      <xdr:row>96</xdr:row>
      <xdr:rowOff>136072</xdr:rowOff>
    </xdr:from>
    <xdr:to>
      <xdr:col>23</xdr:col>
      <xdr:colOff>163286</xdr:colOff>
      <xdr:row>117</xdr:row>
      <xdr:rowOff>381001</xdr:rowOff>
    </xdr:to>
    <xdr:cxnSp macro="">
      <xdr:nvCxnSpPr>
        <xdr:cNvPr id="108" name="Straight Arrow Connector 107"/>
        <xdr:cNvCxnSpPr/>
      </xdr:nvCxnSpPr>
      <xdr:spPr>
        <a:xfrm>
          <a:off x="32439428" y="27595286"/>
          <a:ext cx="1" cy="67763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163285</xdr:colOff>
      <xdr:row>118</xdr:row>
      <xdr:rowOff>299358</xdr:rowOff>
    </xdr:from>
    <xdr:to>
      <xdr:col>23</xdr:col>
      <xdr:colOff>163287</xdr:colOff>
      <xdr:row>119</xdr:row>
      <xdr:rowOff>353783</xdr:rowOff>
    </xdr:to>
    <xdr:cxnSp macro="">
      <xdr:nvCxnSpPr>
        <xdr:cNvPr id="110" name="Straight Arrow Connector 109"/>
        <xdr:cNvCxnSpPr/>
      </xdr:nvCxnSpPr>
      <xdr:spPr>
        <a:xfrm>
          <a:off x="32439428" y="3472542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163288</xdr:colOff>
      <xdr:row>120</xdr:row>
      <xdr:rowOff>190500</xdr:rowOff>
    </xdr:from>
    <xdr:to>
      <xdr:col>23</xdr:col>
      <xdr:colOff>163289</xdr:colOff>
      <xdr:row>123</xdr:row>
      <xdr:rowOff>381001</xdr:rowOff>
    </xdr:to>
    <xdr:cxnSp macro="">
      <xdr:nvCxnSpPr>
        <xdr:cNvPr id="111" name="Straight Arrow Connector 110"/>
        <xdr:cNvCxnSpPr/>
      </xdr:nvCxnSpPr>
      <xdr:spPr>
        <a:xfrm>
          <a:off x="32439431" y="35487429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1333500</xdr:colOff>
      <xdr:row>101</xdr:row>
      <xdr:rowOff>54429</xdr:rowOff>
    </xdr:from>
    <xdr:to>
      <xdr:col>23</xdr:col>
      <xdr:colOff>1333513</xdr:colOff>
      <xdr:row>124</xdr:row>
      <xdr:rowOff>217714</xdr:rowOff>
    </xdr:to>
    <xdr:cxnSp macro="">
      <xdr:nvCxnSpPr>
        <xdr:cNvPr id="113" name="Straight Arrow Connector 112"/>
        <xdr:cNvCxnSpPr/>
      </xdr:nvCxnSpPr>
      <xdr:spPr>
        <a:xfrm flipV="1">
          <a:off x="33609643" y="29690786"/>
          <a:ext cx="13" cy="7565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1333500</xdr:colOff>
      <xdr:row>77</xdr:row>
      <xdr:rowOff>54428</xdr:rowOff>
    </xdr:from>
    <xdr:to>
      <xdr:col>23</xdr:col>
      <xdr:colOff>1333512</xdr:colOff>
      <xdr:row>100</xdr:row>
      <xdr:rowOff>244928</xdr:rowOff>
    </xdr:to>
    <xdr:cxnSp macro="">
      <xdr:nvCxnSpPr>
        <xdr:cNvPr id="115" name="Straight Arrow Connector 114"/>
        <xdr:cNvCxnSpPr/>
      </xdr:nvCxnSpPr>
      <xdr:spPr>
        <a:xfrm flipV="1">
          <a:off x="33609643" y="26207357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1333500</xdr:colOff>
      <xdr:row>16</xdr:row>
      <xdr:rowOff>54429</xdr:rowOff>
    </xdr:from>
    <xdr:to>
      <xdr:col>23</xdr:col>
      <xdr:colOff>1333514</xdr:colOff>
      <xdr:row>76</xdr:row>
      <xdr:rowOff>190500</xdr:rowOff>
    </xdr:to>
    <xdr:cxnSp macro="">
      <xdr:nvCxnSpPr>
        <xdr:cNvPr id="116" name="Straight Arrow Connector 115"/>
        <xdr:cNvCxnSpPr/>
      </xdr:nvCxnSpPr>
      <xdr:spPr>
        <a:xfrm flipV="1">
          <a:off x="33609643" y="7048500"/>
          <a:ext cx="14" cy="18859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217714</xdr:colOff>
      <xdr:row>15</xdr:row>
      <xdr:rowOff>353785</xdr:rowOff>
    </xdr:from>
    <xdr:to>
      <xdr:col>24</xdr:col>
      <xdr:colOff>217716</xdr:colOff>
      <xdr:row>16</xdr:row>
      <xdr:rowOff>408211</xdr:rowOff>
    </xdr:to>
    <xdr:cxnSp macro="">
      <xdr:nvCxnSpPr>
        <xdr:cNvPr id="118" name="Straight Arrow Connector 117"/>
        <xdr:cNvCxnSpPr/>
      </xdr:nvCxnSpPr>
      <xdr:spPr>
        <a:xfrm>
          <a:off x="33936214" y="6912428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217714</xdr:colOff>
      <xdr:row>17</xdr:row>
      <xdr:rowOff>190500</xdr:rowOff>
    </xdr:from>
    <xdr:to>
      <xdr:col>24</xdr:col>
      <xdr:colOff>217714</xdr:colOff>
      <xdr:row>28</xdr:row>
      <xdr:rowOff>381000</xdr:rowOff>
    </xdr:to>
    <xdr:cxnSp macro="">
      <xdr:nvCxnSpPr>
        <xdr:cNvPr id="119" name="Straight Arrow Connector 118"/>
        <xdr:cNvCxnSpPr/>
      </xdr:nvCxnSpPr>
      <xdr:spPr>
        <a:xfrm>
          <a:off x="33936214" y="7620000"/>
          <a:ext cx="0" cy="4980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1360715</xdr:colOff>
      <xdr:row>28</xdr:row>
      <xdr:rowOff>27215</xdr:rowOff>
    </xdr:from>
    <xdr:to>
      <xdr:col>24</xdr:col>
      <xdr:colOff>1360716</xdr:colOff>
      <xdr:row>29</xdr:row>
      <xdr:rowOff>299356</xdr:rowOff>
    </xdr:to>
    <xdr:cxnSp macro="">
      <xdr:nvCxnSpPr>
        <xdr:cNvPr id="121" name="Straight Arrow Connector 120"/>
        <xdr:cNvCxnSpPr/>
      </xdr:nvCxnSpPr>
      <xdr:spPr>
        <a:xfrm flipH="1" flipV="1">
          <a:off x="35079215" y="12246429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190499</xdr:colOff>
      <xdr:row>12</xdr:row>
      <xdr:rowOff>54429</xdr:rowOff>
    </xdr:from>
    <xdr:to>
      <xdr:col>25</xdr:col>
      <xdr:colOff>190512</xdr:colOff>
      <xdr:row>27</xdr:row>
      <xdr:rowOff>217714</xdr:rowOff>
    </xdr:to>
    <xdr:cxnSp macro="">
      <xdr:nvCxnSpPr>
        <xdr:cNvPr id="122" name="Straight Arrow Connector 121"/>
        <xdr:cNvCxnSpPr/>
      </xdr:nvCxnSpPr>
      <xdr:spPr>
        <a:xfrm flipV="1">
          <a:off x="35351356" y="5306786"/>
          <a:ext cx="13" cy="6694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1333500</xdr:colOff>
      <xdr:row>11</xdr:row>
      <xdr:rowOff>217714</xdr:rowOff>
    </xdr:from>
    <xdr:to>
      <xdr:col>25</xdr:col>
      <xdr:colOff>1333501</xdr:colOff>
      <xdr:row>49</xdr:row>
      <xdr:rowOff>408214</xdr:rowOff>
    </xdr:to>
    <xdr:cxnSp macro="">
      <xdr:nvCxnSpPr>
        <xdr:cNvPr id="124" name="Straight Arrow Connector 123"/>
        <xdr:cNvCxnSpPr/>
      </xdr:nvCxnSpPr>
      <xdr:spPr>
        <a:xfrm flipH="1">
          <a:off x="36494357" y="5034643"/>
          <a:ext cx="1" cy="13688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1333497</xdr:colOff>
      <xdr:row>56</xdr:row>
      <xdr:rowOff>163286</xdr:rowOff>
    </xdr:from>
    <xdr:to>
      <xdr:col>25</xdr:col>
      <xdr:colOff>1333498</xdr:colOff>
      <xdr:row>59</xdr:row>
      <xdr:rowOff>380999</xdr:rowOff>
    </xdr:to>
    <xdr:cxnSp macro="">
      <xdr:nvCxnSpPr>
        <xdr:cNvPr id="126" name="Straight Arrow Connector 125"/>
        <xdr:cNvCxnSpPr/>
      </xdr:nvCxnSpPr>
      <xdr:spPr>
        <a:xfrm>
          <a:off x="36494354" y="18913929"/>
          <a:ext cx="1" cy="15239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1333501</xdr:colOff>
      <xdr:row>60</xdr:row>
      <xdr:rowOff>299354</xdr:rowOff>
    </xdr:from>
    <xdr:to>
      <xdr:col>25</xdr:col>
      <xdr:colOff>1333503</xdr:colOff>
      <xdr:row>61</xdr:row>
      <xdr:rowOff>353779</xdr:rowOff>
    </xdr:to>
    <xdr:cxnSp macro="">
      <xdr:nvCxnSpPr>
        <xdr:cNvPr id="128" name="Straight Arrow Connector 127"/>
        <xdr:cNvCxnSpPr/>
      </xdr:nvCxnSpPr>
      <xdr:spPr>
        <a:xfrm>
          <a:off x="36494358" y="20791711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1333500</xdr:colOff>
      <xdr:row>62</xdr:row>
      <xdr:rowOff>299358</xdr:rowOff>
    </xdr:from>
    <xdr:to>
      <xdr:col>25</xdr:col>
      <xdr:colOff>1333500</xdr:colOff>
      <xdr:row>69</xdr:row>
      <xdr:rowOff>381001</xdr:rowOff>
    </xdr:to>
    <xdr:cxnSp macro="">
      <xdr:nvCxnSpPr>
        <xdr:cNvPr id="129" name="Straight Arrow Connector 128"/>
        <xdr:cNvCxnSpPr/>
      </xdr:nvCxnSpPr>
      <xdr:spPr>
        <a:xfrm>
          <a:off x="36494357" y="21662572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1333500</xdr:colOff>
      <xdr:row>70</xdr:row>
      <xdr:rowOff>163285</xdr:rowOff>
    </xdr:from>
    <xdr:to>
      <xdr:col>25</xdr:col>
      <xdr:colOff>1333501</xdr:colOff>
      <xdr:row>95</xdr:row>
      <xdr:rowOff>380999</xdr:rowOff>
    </xdr:to>
    <xdr:cxnSp macro="">
      <xdr:nvCxnSpPr>
        <xdr:cNvPr id="130" name="Straight Arrow Connector 129"/>
        <xdr:cNvCxnSpPr/>
      </xdr:nvCxnSpPr>
      <xdr:spPr>
        <a:xfrm flipH="1">
          <a:off x="36494357" y="25009928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1333501</xdr:colOff>
      <xdr:row>26</xdr:row>
      <xdr:rowOff>27215</xdr:rowOff>
    </xdr:from>
    <xdr:to>
      <xdr:col>26</xdr:col>
      <xdr:colOff>1333514</xdr:colOff>
      <xdr:row>96</xdr:row>
      <xdr:rowOff>190500</xdr:rowOff>
    </xdr:to>
    <xdr:cxnSp macro="">
      <xdr:nvCxnSpPr>
        <xdr:cNvPr id="131" name="Straight Arrow Connector 130"/>
        <xdr:cNvCxnSpPr/>
      </xdr:nvCxnSpPr>
      <xdr:spPr>
        <a:xfrm flipV="1">
          <a:off x="37936715" y="11375572"/>
          <a:ext cx="13" cy="162741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1333501</xdr:colOff>
      <xdr:row>14</xdr:row>
      <xdr:rowOff>27215</xdr:rowOff>
    </xdr:from>
    <xdr:to>
      <xdr:col>26</xdr:col>
      <xdr:colOff>1333513</xdr:colOff>
      <xdr:row>25</xdr:row>
      <xdr:rowOff>190500</xdr:rowOff>
    </xdr:to>
    <xdr:cxnSp macro="">
      <xdr:nvCxnSpPr>
        <xdr:cNvPr id="133" name="Straight Arrow Connector 132"/>
        <xdr:cNvCxnSpPr/>
      </xdr:nvCxnSpPr>
      <xdr:spPr>
        <a:xfrm flipV="1">
          <a:off x="37936715" y="6150429"/>
          <a:ext cx="12" cy="4953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217712</xdr:colOff>
      <xdr:row>12</xdr:row>
      <xdr:rowOff>54428</xdr:rowOff>
    </xdr:from>
    <xdr:to>
      <xdr:col>27</xdr:col>
      <xdr:colOff>217713</xdr:colOff>
      <xdr:row>13</xdr:row>
      <xdr:rowOff>326569</xdr:rowOff>
    </xdr:to>
    <xdr:cxnSp macro="">
      <xdr:nvCxnSpPr>
        <xdr:cNvPr id="136" name="Straight Arrow Connector 135"/>
        <xdr:cNvCxnSpPr/>
      </xdr:nvCxnSpPr>
      <xdr:spPr>
        <a:xfrm flipH="1" flipV="1">
          <a:off x="38263283" y="530678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1333502</xdr:colOff>
      <xdr:row>11</xdr:row>
      <xdr:rowOff>217712</xdr:rowOff>
    </xdr:from>
    <xdr:to>
      <xdr:col>27</xdr:col>
      <xdr:colOff>1333503</xdr:colOff>
      <xdr:row>14</xdr:row>
      <xdr:rowOff>408213</xdr:rowOff>
    </xdr:to>
    <xdr:cxnSp macro="">
      <xdr:nvCxnSpPr>
        <xdr:cNvPr id="137" name="Straight Arrow Connector 136"/>
        <xdr:cNvCxnSpPr/>
      </xdr:nvCxnSpPr>
      <xdr:spPr>
        <a:xfrm>
          <a:off x="39379073" y="5034641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217713</xdr:colOff>
      <xdr:row>15</xdr:row>
      <xdr:rowOff>190501</xdr:rowOff>
    </xdr:from>
    <xdr:to>
      <xdr:col>28</xdr:col>
      <xdr:colOff>217713</xdr:colOff>
      <xdr:row>26</xdr:row>
      <xdr:rowOff>381001</xdr:rowOff>
    </xdr:to>
    <xdr:cxnSp macro="">
      <xdr:nvCxnSpPr>
        <xdr:cNvPr id="138" name="Straight Arrow Connector 137"/>
        <xdr:cNvCxnSpPr/>
      </xdr:nvCxnSpPr>
      <xdr:spPr>
        <a:xfrm>
          <a:off x="39705642" y="6749144"/>
          <a:ext cx="0" cy="4980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163286</xdr:colOff>
      <xdr:row>26</xdr:row>
      <xdr:rowOff>54428</xdr:rowOff>
    </xdr:from>
    <xdr:to>
      <xdr:col>30</xdr:col>
      <xdr:colOff>163287</xdr:colOff>
      <xdr:row>27</xdr:row>
      <xdr:rowOff>326569</xdr:rowOff>
    </xdr:to>
    <xdr:cxnSp macro="">
      <xdr:nvCxnSpPr>
        <xdr:cNvPr id="139" name="Straight Arrow Connector 138"/>
        <xdr:cNvCxnSpPr/>
      </xdr:nvCxnSpPr>
      <xdr:spPr>
        <a:xfrm flipH="1" flipV="1">
          <a:off x="42535929" y="1140278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163287</xdr:colOff>
      <xdr:row>24</xdr:row>
      <xdr:rowOff>54428</xdr:rowOff>
    </xdr:from>
    <xdr:to>
      <xdr:col>30</xdr:col>
      <xdr:colOff>163288</xdr:colOff>
      <xdr:row>25</xdr:row>
      <xdr:rowOff>326569</xdr:rowOff>
    </xdr:to>
    <xdr:cxnSp macro="">
      <xdr:nvCxnSpPr>
        <xdr:cNvPr id="140" name="Straight Arrow Connector 139"/>
        <xdr:cNvCxnSpPr/>
      </xdr:nvCxnSpPr>
      <xdr:spPr>
        <a:xfrm flipH="1" flipV="1">
          <a:off x="42535930" y="10531928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326574</xdr:colOff>
      <xdr:row>23</xdr:row>
      <xdr:rowOff>272143</xdr:rowOff>
    </xdr:from>
    <xdr:to>
      <xdr:col>30</xdr:col>
      <xdr:colOff>326575</xdr:colOff>
      <xdr:row>125</xdr:row>
      <xdr:rowOff>408214</xdr:rowOff>
    </xdr:to>
    <xdr:cxnSp macro="">
      <xdr:nvCxnSpPr>
        <xdr:cNvPr id="141" name="Straight Arrow Connector 140"/>
        <xdr:cNvCxnSpPr/>
      </xdr:nvCxnSpPr>
      <xdr:spPr>
        <a:xfrm>
          <a:off x="42699217" y="10314214"/>
          <a:ext cx="1" cy="27568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326571</xdr:colOff>
      <xdr:row>128</xdr:row>
      <xdr:rowOff>272143</xdr:rowOff>
    </xdr:from>
    <xdr:to>
      <xdr:col>30</xdr:col>
      <xdr:colOff>326573</xdr:colOff>
      <xdr:row>129</xdr:row>
      <xdr:rowOff>326568</xdr:rowOff>
    </xdr:to>
    <xdr:cxnSp macro="">
      <xdr:nvCxnSpPr>
        <xdr:cNvPr id="143" name="Straight Arrow Connector 142"/>
        <xdr:cNvCxnSpPr/>
      </xdr:nvCxnSpPr>
      <xdr:spPr>
        <a:xfrm>
          <a:off x="42699214" y="3818164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299355</xdr:colOff>
      <xdr:row>130</xdr:row>
      <xdr:rowOff>163286</xdr:rowOff>
    </xdr:from>
    <xdr:to>
      <xdr:col>30</xdr:col>
      <xdr:colOff>299356</xdr:colOff>
      <xdr:row>139</xdr:row>
      <xdr:rowOff>408215</xdr:rowOff>
    </xdr:to>
    <xdr:cxnSp macro="">
      <xdr:nvCxnSpPr>
        <xdr:cNvPr id="144" name="Straight Arrow Connector 143"/>
        <xdr:cNvCxnSpPr/>
      </xdr:nvCxnSpPr>
      <xdr:spPr>
        <a:xfrm>
          <a:off x="42671998" y="38943643"/>
          <a:ext cx="1" cy="4163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299357</xdr:colOff>
      <xdr:row>140</xdr:row>
      <xdr:rowOff>217713</xdr:rowOff>
    </xdr:from>
    <xdr:to>
      <xdr:col>30</xdr:col>
      <xdr:colOff>299358</xdr:colOff>
      <xdr:row>143</xdr:row>
      <xdr:rowOff>408213</xdr:rowOff>
    </xdr:to>
    <xdr:cxnSp macro="">
      <xdr:nvCxnSpPr>
        <xdr:cNvPr id="147" name="Straight Arrow Connector 146"/>
        <xdr:cNvCxnSpPr/>
      </xdr:nvCxnSpPr>
      <xdr:spPr>
        <a:xfrm>
          <a:off x="42672000" y="43352356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1333500</xdr:colOff>
      <xdr:row>135</xdr:row>
      <xdr:rowOff>54429</xdr:rowOff>
    </xdr:from>
    <xdr:to>
      <xdr:col>30</xdr:col>
      <xdr:colOff>1333512</xdr:colOff>
      <xdr:row>144</xdr:row>
      <xdr:rowOff>190500</xdr:rowOff>
    </xdr:to>
    <xdr:cxnSp macro="">
      <xdr:nvCxnSpPr>
        <xdr:cNvPr id="148" name="Straight Arrow Connector 147"/>
        <xdr:cNvCxnSpPr/>
      </xdr:nvCxnSpPr>
      <xdr:spPr>
        <a:xfrm flipV="1">
          <a:off x="43706143" y="41011929"/>
          <a:ext cx="12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217715</xdr:colOff>
      <xdr:row>235</xdr:row>
      <xdr:rowOff>54430</xdr:rowOff>
    </xdr:from>
    <xdr:to>
      <xdr:col>6</xdr:col>
      <xdr:colOff>217716</xdr:colOff>
      <xdr:row>236</xdr:row>
      <xdr:rowOff>326571</xdr:rowOff>
    </xdr:to>
    <xdr:cxnSp macro="">
      <xdr:nvCxnSpPr>
        <xdr:cNvPr id="150" name="Straight Arrow Connector 149"/>
        <xdr:cNvCxnSpPr/>
      </xdr:nvCxnSpPr>
      <xdr:spPr>
        <a:xfrm flipH="1" flipV="1">
          <a:off x="9933215" y="72362787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136072</xdr:colOff>
      <xdr:row>234</xdr:row>
      <xdr:rowOff>326571</xdr:rowOff>
    </xdr:from>
    <xdr:to>
      <xdr:col>9</xdr:col>
      <xdr:colOff>136072</xdr:colOff>
      <xdr:row>241</xdr:row>
      <xdr:rowOff>408214</xdr:rowOff>
    </xdr:to>
    <xdr:cxnSp macro="">
      <xdr:nvCxnSpPr>
        <xdr:cNvPr id="151" name="Straight Arrow Connector 150"/>
        <xdr:cNvCxnSpPr/>
      </xdr:nvCxnSpPr>
      <xdr:spPr>
        <a:xfrm>
          <a:off x="13743215" y="72199500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272150</xdr:colOff>
      <xdr:row>171</xdr:row>
      <xdr:rowOff>54431</xdr:rowOff>
    </xdr:from>
    <xdr:to>
      <xdr:col>9</xdr:col>
      <xdr:colOff>272150</xdr:colOff>
      <xdr:row>242</xdr:row>
      <xdr:rowOff>244929</xdr:rowOff>
    </xdr:to>
    <xdr:cxnSp macro="">
      <xdr:nvCxnSpPr>
        <xdr:cNvPr id="152" name="Straight Arrow Connector 151"/>
        <xdr:cNvCxnSpPr/>
      </xdr:nvCxnSpPr>
      <xdr:spPr>
        <a:xfrm flipV="1">
          <a:off x="13879293" y="49720502"/>
          <a:ext cx="0" cy="2588078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1143002</xdr:colOff>
      <xdr:row>170</xdr:row>
      <xdr:rowOff>353783</xdr:rowOff>
    </xdr:from>
    <xdr:to>
      <xdr:col>9</xdr:col>
      <xdr:colOff>1143004</xdr:colOff>
      <xdr:row>171</xdr:row>
      <xdr:rowOff>408209</xdr:rowOff>
    </xdr:to>
    <xdr:cxnSp macro="">
      <xdr:nvCxnSpPr>
        <xdr:cNvPr id="153" name="Straight Arrow Connector 152"/>
        <xdr:cNvCxnSpPr/>
      </xdr:nvCxnSpPr>
      <xdr:spPr>
        <a:xfrm>
          <a:off x="14750145" y="4958442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1143002</xdr:colOff>
      <xdr:row>172</xdr:row>
      <xdr:rowOff>326569</xdr:rowOff>
    </xdr:from>
    <xdr:to>
      <xdr:col>9</xdr:col>
      <xdr:colOff>1143004</xdr:colOff>
      <xdr:row>173</xdr:row>
      <xdr:rowOff>380994</xdr:rowOff>
    </xdr:to>
    <xdr:cxnSp macro="">
      <xdr:nvCxnSpPr>
        <xdr:cNvPr id="154" name="Straight Arrow Connector 153"/>
        <xdr:cNvCxnSpPr/>
      </xdr:nvCxnSpPr>
      <xdr:spPr>
        <a:xfrm>
          <a:off x="14750145" y="50428069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174</xdr:row>
      <xdr:rowOff>190501</xdr:rowOff>
    </xdr:from>
    <xdr:to>
      <xdr:col>10</xdr:col>
      <xdr:colOff>190501</xdr:colOff>
      <xdr:row>179</xdr:row>
      <xdr:rowOff>408215</xdr:rowOff>
    </xdr:to>
    <xdr:cxnSp macro="">
      <xdr:nvCxnSpPr>
        <xdr:cNvPr id="155" name="Straight Arrow Connector 154"/>
        <xdr:cNvCxnSpPr/>
      </xdr:nvCxnSpPr>
      <xdr:spPr>
        <a:xfrm flipH="1">
          <a:off x="15049500" y="51162858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190501</xdr:colOff>
      <xdr:row>180</xdr:row>
      <xdr:rowOff>353786</xdr:rowOff>
    </xdr:from>
    <xdr:to>
      <xdr:col>10</xdr:col>
      <xdr:colOff>190503</xdr:colOff>
      <xdr:row>181</xdr:row>
      <xdr:rowOff>408212</xdr:rowOff>
    </xdr:to>
    <xdr:cxnSp macro="">
      <xdr:nvCxnSpPr>
        <xdr:cNvPr id="156" name="Straight Arrow Connector 155"/>
        <xdr:cNvCxnSpPr/>
      </xdr:nvCxnSpPr>
      <xdr:spPr>
        <a:xfrm>
          <a:off x="15049501" y="53938715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190501</xdr:colOff>
      <xdr:row>182</xdr:row>
      <xdr:rowOff>326572</xdr:rowOff>
    </xdr:from>
    <xdr:to>
      <xdr:col>10</xdr:col>
      <xdr:colOff>190503</xdr:colOff>
      <xdr:row>183</xdr:row>
      <xdr:rowOff>380998</xdr:rowOff>
    </xdr:to>
    <xdr:cxnSp macro="">
      <xdr:nvCxnSpPr>
        <xdr:cNvPr id="157" name="Straight Arrow Connector 156"/>
        <xdr:cNvCxnSpPr/>
      </xdr:nvCxnSpPr>
      <xdr:spPr>
        <a:xfrm>
          <a:off x="15049501" y="54782358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184</xdr:row>
      <xdr:rowOff>217715</xdr:rowOff>
    </xdr:from>
    <xdr:to>
      <xdr:col>10</xdr:col>
      <xdr:colOff>163287</xdr:colOff>
      <xdr:row>191</xdr:row>
      <xdr:rowOff>408215</xdr:rowOff>
    </xdr:to>
    <xdr:cxnSp macro="">
      <xdr:nvCxnSpPr>
        <xdr:cNvPr id="158" name="Straight Arrow Connector 157"/>
        <xdr:cNvCxnSpPr/>
      </xdr:nvCxnSpPr>
      <xdr:spPr>
        <a:xfrm>
          <a:off x="15022286" y="55544358"/>
          <a:ext cx="1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192</xdr:row>
      <xdr:rowOff>190500</xdr:rowOff>
    </xdr:from>
    <xdr:to>
      <xdr:col>10</xdr:col>
      <xdr:colOff>163287</xdr:colOff>
      <xdr:row>197</xdr:row>
      <xdr:rowOff>408214</xdr:rowOff>
    </xdr:to>
    <xdr:cxnSp macro="">
      <xdr:nvCxnSpPr>
        <xdr:cNvPr id="159" name="Straight Arrow Connector 158"/>
        <xdr:cNvCxnSpPr/>
      </xdr:nvCxnSpPr>
      <xdr:spPr>
        <a:xfrm flipH="1">
          <a:off x="15022286" y="59000571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163287</xdr:colOff>
      <xdr:row>204</xdr:row>
      <xdr:rowOff>353787</xdr:rowOff>
    </xdr:from>
    <xdr:to>
      <xdr:col>10</xdr:col>
      <xdr:colOff>163289</xdr:colOff>
      <xdr:row>205</xdr:row>
      <xdr:rowOff>408213</xdr:rowOff>
    </xdr:to>
    <xdr:cxnSp macro="">
      <xdr:nvCxnSpPr>
        <xdr:cNvPr id="160" name="Straight Arrow Connector 159"/>
        <xdr:cNvCxnSpPr/>
      </xdr:nvCxnSpPr>
      <xdr:spPr>
        <a:xfrm>
          <a:off x="15022287" y="61776430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163287</xdr:colOff>
      <xdr:row>206</xdr:row>
      <xdr:rowOff>353787</xdr:rowOff>
    </xdr:from>
    <xdr:to>
      <xdr:col>10</xdr:col>
      <xdr:colOff>163289</xdr:colOff>
      <xdr:row>207</xdr:row>
      <xdr:rowOff>381001</xdr:rowOff>
    </xdr:to>
    <xdr:cxnSp macro="">
      <xdr:nvCxnSpPr>
        <xdr:cNvPr id="161" name="Straight Arrow Connector 160"/>
        <xdr:cNvCxnSpPr/>
      </xdr:nvCxnSpPr>
      <xdr:spPr>
        <a:xfrm>
          <a:off x="15022287" y="62647287"/>
          <a:ext cx="2" cy="462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163287</xdr:colOff>
      <xdr:row>208</xdr:row>
      <xdr:rowOff>190501</xdr:rowOff>
    </xdr:from>
    <xdr:to>
      <xdr:col>10</xdr:col>
      <xdr:colOff>163288</xdr:colOff>
      <xdr:row>219</xdr:row>
      <xdr:rowOff>408215</xdr:rowOff>
    </xdr:to>
    <xdr:cxnSp macro="">
      <xdr:nvCxnSpPr>
        <xdr:cNvPr id="162" name="Straight Arrow Connector 161"/>
        <xdr:cNvCxnSpPr/>
      </xdr:nvCxnSpPr>
      <xdr:spPr>
        <a:xfrm flipH="1">
          <a:off x="15022287" y="63354858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163286</xdr:colOff>
      <xdr:row>220</xdr:row>
      <xdr:rowOff>190500</xdr:rowOff>
    </xdr:from>
    <xdr:to>
      <xdr:col>10</xdr:col>
      <xdr:colOff>163287</xdr:colOff>
      <xdr:row>239</xdr:row>
      <xdr:rowOff>408216</xdr:rowOff>
    </xdr:to>
    <xdr:cxnSp macro="">
      <xdr:nvCxnSpPr>
        <xdr:cNvPr id="163" name="Straight Arrow Connector 162"/>
        <xdr:cNvCxnSpPr/>
      </xdr:nvCxnSpPr>
      <xdr:spPr>
        <a:xfrm>
          <a:off x="15022286" y="65967429"/>
          <a:ext cx="1" cy="84908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240</xdr:row>
      <xdr:rowOff>190501</xdr:rowOff>
    </xdr:from>
    <xdr:to>
      <xdr:col>11</xdr:col>
      <xdr:colOff>190501</xdr:colOff>
      <xdr:row>245</xdr:row>
      <xdr:rowOff>408215</xdr:rowOff>
    </xdr:to>
    <xdr:cxnSp macro="">
      <xdr:nvCxnSpPr>
        <xdr:cNvPr id="164" name="Straight Arrow Connector 163"/>
        <xdr:cNvCxnSpPr/>
      </xdr:nvCxnSpPr>
      <xdr:spPr>
        <a:xfrm flipH="1">
          <a:off x="16301357" y="74676001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1143001</xdr:colOff>
      <xdr:row>239</xdr:row>
      <xdr:rowOff>27215</xdr:rowOff>
    </xdr:from>
    <xdr:to>
      <xdr:col>11</xdr:col>
      <xdr:colOff>1143013</xdr:colOff>
      <xdr:row>246</xdr:row>
      <xdr:rowOff>217715</xdr:rowOff>
    </xdr:to>
    <xdr:cxnSp macro="">
      <xdr:nvCxnSpPr>
        <xdr:cNvPr id="165" name="Straight Arrow Connector 164"/>
        <xdr:cNvCxnSpPr/>
      </xdr:nvCxnSpPr>
      <xdr:spPr>
        <a:xfrm flipV="1">
          <a:off x="17253858" y="74077286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1142997</xdr:colOff>
      <xdr:row>235</xdr:row>
      <xdr:rowOff>27216</xdr:rowOff>
    </xdr:from>
    <xdr:to>
      <xdr:col>11</xdr:col>
      <xdr:colOff>1143008</xdr:colOff>
      <xdr:row>238</xdr:row>
      <xdr:rowOff>217715</xdr:rowOff>
    </xdr:to>
    <xdr:cxnSp macro="">
      <xdr:nvCxnSpPr>
        <xdr:cNvPr id="166" name="Straight Arrow Connector 165"/>
        <xdr:cNvCxnSpPr/>
      </xdr:nvCxnSpPr>
      <xdr:spPr>
        <a:xfrm flipV="1">
          <a:off x="17253854" y="72335573"/>
          <a:ext cx="11" cy="1496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163288</xdr:colOff>
      <xdr:row>234</xdr:row>
      <xdr:rowOff>163286</xdr:rowOff>
    </xdr:from>
    <xdr:to>
      <xdr:col>12</xdr:col>
      <xdr:colOff>163289</xdr:colOff>
      <xdr:row>243</xdr:row>
      <xdr:rowOff>381001</xdr:rowOff>
    </xdr:to>
    <xdr:cxnSp macro="">
      <xdr:nvCxnSpPr>
        <xdr:cNvPr id="167" name="Straight Arrow Connector 166"/>
        <xdr:cNvCxnSpPr/>
      </xdr:nvCxnSpPr>
      <xdr:spPr>
        <a:xfrm flipH="1">
          <a:off x="17526002" y="72036215"/>
          <a:ext cx="1" cy="4136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1143001</xdr:colOff>
      <xdr:row>237</xdr:row>
      <xdr:rowOff>27215</xdr:rowOff>
    </xdr:from>
    <xdr:to>
      <xdr:col>12</xdr:col>
      <xdr:colOff>1143013</xdr:colOff>
      <xdr:row>244</xdr:row>
      <xdr:rowOff>217715</xdr:rowOff>
    </xdr:to>
    <xdr:cxnSp macro="">
      <xdr:nvCxnSpPr>
        <xdr:cNvPr id="168" name="Straight Arrow Connector 167"/>
        <xdr:cNvCxnSpPr/>
      </xdr:nvCxnSpPr>
      <xdr:spPr>
        <a:xfrm flipV="1">
          <a:off x="18505715" y="73206429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136072</xdr:colOff>
      <xdr:row>236</xdr:row>
      <xdr:rowOff>244929</xdr:rowOff>
    </xdr:from>
    <xdr:to>
      <xdr:col>13</xdr:col>
      <xdr:colOff>136074</xdr:colOff>
      <xdr:row>265</xdr:row>
      <xdr:rowOff>408216</xdr:rowOff>
    </xdr:to>
    <xdr:cxnSp macro="">
      <xdr:nvCxnSpPr>
        <xdr:cNvPr id="169" name="Straight Arrow Connector 168"/>
        <xdr:cNvCxnSpPr/>
      </xdr:nvCxnSpPr>
      <xdr:spPr>
        <a:xfrm>
          <a:off x="18750643" y="72988715"/>
          <a:ext cx="2" cy="1017814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136072</xdr:colOff>
      <xdr:row>268</xdr:row>
      <xdr:rowOff>353787</xdr:rowOff>
    </xdr:from>
    <xdr:to>
      <xdr:col>13</xdr:col>
      <xdr:colOff>136074</xdr:colOff>
      <xdr:row>269</xdr:row>
      <xdr:rowOff>408212</xdr:rowOff>
    </xdr:to>
    <xdr:cxnSp macro="">
      <xdr:nvCxnSpPr>
        <xdr:cNvPr id="170" name="Straight Arrow Connector 169"/>
        <xdr:cNvCxnSpPr/>
      </xdr:nvCxnSpPr>
      <xdr:spPr>
        <a:xfrm>
          <a:off x="18750643" y="83547858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136073</xdr:colOff>
      <xdr:row>270</xdr:row>
      <xdr:rowOff>190500</xdr:rowOff>
    </xdr:from>
    <xdr:to>
      <xdr:col>13</xdr:col>
      <xdr:colOff>136074</xdr:colOff>
      <xdr:row>279</xdr:row>
      <xdr:rowOff>408215</xdr:rowOff>
    </xdr:to>
    <xdr:cxnSp macro="">
      <xdr:nvCxnSpPr>
        <xdr:cNvPr id="171" name="Straight Arrow Connector 170"/>
        <xdr:cNvCxnSpPr/>
      </xdr:nvCxnSpPr>
      <xdr:spPr>
        <a:xfrm flipH="1">
          <a:off x="18750644" y="84255429"/>
          <a:ext cx="1" cy="4136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136075</xdr:colOff>
      <xdr:row>280</xdr:row>
      <xdr:rowOff>217715</xdr:rowOff>
    </xdr:from>
    <xdr:to>
      <xdr:col>13</xdr:col>
      <xdr:colOff>136076</xdr:colOff>
      <xdr:row>283</xdr:row>
      <xdr:rowOff>408214</xdr:rowOff>
    </xdr:to>
    <xdr:cxnSp macro="">
      <xdr:nvCxnSpPr>
        <xdr:cNvPr id="172" name="Straight Arrow Connector 171"/>
        <xdr:cNvCxnSpPr/>
      </xdr:nvCxnSpPr>
      <xdr:spPr>
        <a:xfrm>
          <a:off x="18750646" y="88636929"/>
          <a:ext cx="1" cy="1496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136073</xdr:colOff>
      <xdr:row>284</xdr:row>
      <xdr:rowOff>326572</xdr:rowOff>
    </xdr:from>
    <xdr:to>
      <xdr:col>13</xdr:col>
      <xdr:colOff>136075</xdr:colOff>
      <xdr:row>285</xdr:row>
      <xdr:rowOff>380998</xdr:rowOff>
    </xdr:to>
    <xdr:cxnSp macro="">
      <xdr:nvCxnSpPr>
        <xdr:cNvPr id="173" name="Straight Arrow Connector 172"/>
        <xdr:cNvCxnSpPr/>
      </xdr:nvCxnSpPr>
      <xdr:spPr>
        <a:xfrm>
          <a:off x="18750644" y="90487501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299361</xdr:colOff>
      <xdr:row>275</xdr:row>
      <xdr:rowOff>54432</xdr:rowOff>
    </xdr:from>
    <xdr:to>
      <xdr:col>13</xdr:col>
      <xdr:colOff>299375</xdr:colOff>
      <xdr:row>286</xdr:row>
      <xdr:rowOff>163286</xdr:rowOff>
    </xdr:to>
    <xdr:cxnSp macro="">
      <xdr:nvCxnSpPr>
        <xdr:cNvPr id="174" name="Straight Arrow Connector 173"/>
        <xdr:cNvCxnSpPr/>
      </xdr:nvCxnSpPr>
      <xdr:spPr>
        <a:xfrm flipV="1">
          <a:off x="18913932" y="86296503"/>
          <a:ext cx="14" cy="489856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544287</xdr:colOff>
      <xdr:row>274</xdr:row>
      <xdr:rowOff>326572</xdr:rowOff>
    </xdr:from>
    <xdr:to>
      <xdr:col>13</xdr:col>
      <xdr:colOff>544289</xdr:colOff>
      <xdr:row>275</xdr:row>
      <xdr:rowOff>380998</xdr:rowOff>
    </xdr:to>
    <xdr:cxnSp macro="">
      <xdr:nvCxnSpPr>
        <xdr:cNvPr id="175" name="Straight Arrow Connector 174"/>
        <xdr:cNvCxnSpPr/>
      </xdr:nvCxnSpPr>
      <xdr:spPr>
        <a:xfrm>
          <a:off x="19158858" y="86133215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517073</xdr:colOff>
      <xdr:row>276</xdr:row>
      <xdr:rowOff>326572</xdr:rowOff>
    </xdr:from>
    <xdr:to>
      <xdr:col>13</xdr:col>
      <xdr:colOff>517075</xdr:colOff>
      <xdr:row>277</xdr:row>
      <xdr:rowOff>380997</xdr:rowOff>
    </xdr:to>
    <xdr:cxnSp macro="">
      <xdr:nvCxnSpPr>
        <xdr:cNvPr id="176" name="Straight Arrow Connector 175"/>
        <xdr:cNvCxnSpPr/>
      </xdr:nvCxnSpPr>
      <xdr:spPr>
        <a:xfrm>
          <a:off x="19131644" y="87004072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1170216</xdr:colOff>
      <xdr:row>177</xdr:row>
      <xdr:rowOff>27214</xdr:rowOff>
    </xdr:from>
    <xdr:to>
      <xdr:col>13</xdr:col>
      <xdr:colOff>1170228</xdr:colOff>
      <xdr:row>278</xdr:row>
      <xdr:rowOff>217715</xdr:rowOff>
    </xdr:to>
    <xdr:cxnSp macro="">
      <xdr:nvCxnSpPr>
        <xdr:cNvPr id="177" name="Straight Arrow Connector 176"/>
        <xdr:cNvCxnSpPr/>
      </xdr:nvCxnSpPr>
      <xdr:spPr>
        <a:xfrm flipV="1">
          <a:off x="19784787" y="52305857"/>
          <a:ext cx="12" cy="3546021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1170216</xdr:colOff>
      <xdr:row>169</xdr:row>
      <xdr:rowOff>27215</xdr:rowOff>
    </xdr:from>
    <xdr:to>
      <xdr:col>13</xdr:col>
      <xdr:colOff>1170228</xdr:colOff>
      <xdr:row>176</xdr:row>
      <xdr:rowOff>217715</xdr:rowOff>
    </xdr:to>
    <xdr:cxnSp macro="">
      <xdr:nvCxnSpPr>
        <xdr:cNvPr id="178" name="Straight Arrow Connector 177"/>
        <xdr:cNvCxnSpPr/>
      </xdr:nvCxnSpPr>
      <xdr:spPr>
        <a:xfrm flipV="1">
          <a:off x="19784787" y="48822429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168</xdr:row>
      <xdr:rowOff>353787</xdr:rowOff>
    </xdr:from>
    <xdr:to>
      <xdr:col>14</xdr:col>
      <xdr:colOff>190502</xdr:colOff>
      <xdr:row>169</xdr:row>
      <xdr:rowOff>408213</xdr:rowOff>
    </xdr:to>
    <xdr:cxnSp macro="">
      <xdr:nvCxnSpPr>
        <xdr:cNvPr id="179" name="Straight Arrow Connector 178"/>
        <xdr:cNvCxnSpPr/>
      </xdr:nvCxnSpPr>
      <xdr:spPr>
        <a:xfrm>
          <a:off x="20056929" y="4871357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170</xdr:row>
      <xdr:rowOff>326573</xdr:rowOff>
    </xdr:from>
    <xdr:to>
      <xdr:col>14</xdr:col>
      <xdr:colOff>190502</xdr:colOff>
      <xdr:row>171</xdr:row>
      <xdr:rowOff>380999</xdr:rowOff>
    </xdr:to>
    <xdr:cxnSp macro="">
      <xdr:nvCxnSpPr>
        <xdr:cNvPr id="180" name="Straight Arrow Connector 179"/>
        <xdr:cNvCxnSpPr/>
      </xdr:nvCxnSpPr>
      <xdr:spPr>
        <a:xfrm>
          <a:off x="20056929" y="4955721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172</xdr:row>
      <xdr:rowOff>217715</xdr:rowOff>
    </xdr:from>
    <xdr:to>
      <xdr:col>15</xdr:col>
      <xdr:colOff>190500</xdr:colOff>
      <xdr:row>219</xdr:row>
      <xdr:rowOff>381002</xdr:rowOff>
    </xdr:to>
    <xdr:cxnSp macro="">
      <xdr:nvCxnSpPr>
        <xdr:cNvPr id="181" name="Straight Arrow Connector 180"/>
        <xdr:cNvCxnSpPr/>
      </xdr:nvCxnSpPr>
      <xdr:spPr>
        <a:xfrm>
          <a:off x="21308786" y="50319215"/>
          <a:ext cx="0" cy="1540328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190501</xdr:colOff>
      <xdr:row>220</xdr:row>
      <xdr:rowOff>299357</xdr:rowOff>
    </xdr:from>
    <xdr:to>
      <xdr:col>15</xdr:col>
      <xdr:colOff>190501</xdr:colOff>
      <xdr:row>227</xdr:row>
      <xdr:rowOff>381000</xdr:rowOff>
    </xdr:to>
    <xdr:cxnSp macro="">
      <xdr:nvCxnSpPr>
        <xdr:cNvPr id="182" name="Straight Arrow Connector 181"/>
        <xdr:cNvCxnSpPr/>
      </xdr:nvCxnSpPr>
      <xdr:spPr>
        <a:xfrm>
          <a:off x="21308787" y="66076286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1143001</xdr:colOff>
      <xdr:row>217</xdr:row>
      <xdr:rowOff>1</xdr:rowOff>
    </xdr:from>
    <xdr:to>
      <xdr:col>15</xdr:col>
      <xdr:colOff>1143014</xdr:colOff>
      <xdr:row>228</xdr:row>
      <xdr:rowOff>217715</xdr:rowOff>
    </xdr:to>
    <xdr:cxnSp macro="">
      <xdr:nvCxnSpPr>
        <xdr:cNvPr id="183" name="Straight Arrow Connector 182"/>
        <xdr:cNvCxnSpPr/>
      </xdr:nvCxnSpPr>
      <xdr:spPr>
        <a:xfrm flipV="1">
          <a:off x="22261287" y="64470644"/>
          <a:ext cx="13" cy="50074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190501</xdr:colOff>
      <xdr:row>216</xdr:row>
      <xdr:rowOff>326572</xdr:rowOff>
    </xdr:from>
    <xdr:to>
      <xdr:col>18</xdr:col>
      <xdr:colOff>190503</xdr:colOff>
      <xdr:row>217</xdr:row>
      <xdr:rowOff>380997</xdr:rowOff>
    </xdr:to>
    <xdr:cxnSp macro="">
      <xdr:nvCxnSpPr>
        <xdr:cNvPr id="184" name="Straight Arrow Connector 183"/>
        <xdr:cNvCxnSpPr/>
      </xdr:nvCxnSpPr>
      <xdr:spPr>
        <a:xfrm>
          <a:off x="25254858" y="64361786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190501</xdr:colOff>
      <xdr:row>218</xdr:row>
      <xdr:rowOff>326572</xdr:rowOff>
    </xdr:from>
    <xdr:to>
      <xdr:col>18</xdr:col>
      <xdr:colOff>190501</xdr:colOff>
      <xdr:row>225</xdr:row>
      <xdr:rowOff>408215</xdr:rowOff>
    </xdr:to>
    <xdr:cxnSp macro="">
      <xdr:nvCxnSpPr>
        <xdr:cNvPr id="185" name="Straight Arrow Connector 184"/>
        <xdr:cNvCxnSpPr/>
      </xdr:nvCxnSpPr>
      <xdr:spPr>
        <a:xfrm>
          <a:off x="25254858" y="65232643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226</xdr:row>
      <xdr:rowOff>244929</xdr:rowOff>
    </xdr:from>
    <xdr:to>
      <xdr:col>18</xdr:col>
      <xdr:colOff>190501</xdr:colOff>
      <xdr:row>235</xdr:row>
      <xdr:rowOff>408215</xdr:rowOff>
    </xdr:to>
    <xdr:cxnSp macro="">
      <xdr:nvCxnSpPr>
        <xdr:cNvPr id="186" name="Straight Arrow Connector 185"/>
        <xdr:cNvCxnSpPr/>
      </xdr:nvCxnSpPr>
      <xdr:spPr>
        <a:xfrm>
          <a:off x="25254857" y="68634429"/>
          <a:ext cx="1" cy="40821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1333502</xdr:colOff>
      <xdr:row>235</xdr:row>
      <xdr:rowOff>54429</xdr:rowOff>
    </xdr:from>
    <xdr:to>
      <xdr:col>18</xdr:col>
      <xdr:colOff>1333503</xdr:colOff>
      <xdr:row>236</xdr:row>
      <xdr:rowOff>326570</xdr:rowOff>
    </xdr:to>
    <xdr:cxnSp macro="">
      <xdr:nvCxnSpPr>
        <xdr:cNvPr id="187" name="Straight Arrow Connector 186"/>
        <xdr:cNvCxnSpPr/>
      </xdr:nvCxnSpPr>
      <xdr:spPr>
        <a:xfrm flipH="1" flipV="1">
          <a:off x="26397859" y="72362786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217715</xdr:colOff>
      <xdr:row>234</xdr:row>
      <xdr:rowOff>190501</xdr:rowOff>
    </xdr:from>
    <xdr:to>
      <xdr:col>19</xdr:col>
      <xdr:colOff>217716</xdr:colOff>
      <xdr:row>239</xdr:row>
      <xdr:rowOff>408216</xdr:rowOff>
    </xdr:to>
    <xdr:cxnSp macro="">
      <xdr:nvCxnSpPr>
        <xdr:cNvPr id="188" name="Straight Arrow Connector 187"/>
        <xdr:cNvCxnSpPr/>
      </xdr:nvCxnSpPr>
      <xdr:spPr>
        <a:xfrm flipH="1">
          <a:off x="26724429" y="72063430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1333502</xdr:colOff>
      <xdr:row>239</xdr:row>
      <xdr:rowOff>54431</xdr:rowOff>
    </xdr:from>
    <xdr:to>
      <xdr:col>19</xdr:col>
      <xdr:colOff>1333503</xdr:colOff>
      <xdr:row>240</xdr:row>
      <xdr:rowOff>326572</xdr:rowOff>
    </xdr:to>
    <xdr:cxnSp macro="">
      <xdr:nvCxnSpPr>
        <xdr:cNvPr id="189" name="Straight Arrow Connector 188"/>
        <xdr:cNvCxnSpPr/>
      </xdr:nvCxnSpPr>
      <xdr:spPr>
        <a:xfrm flipH="1" flipV="1">
          <a:off x="27840216" y="74104502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190500</xdr:colOff>
      <xdr:row>169</xdr:row>
      <xdr:rowOff>54429</xdr:rowOff>
    </xdr:from>
    <xdr:to>
      <xdr:col>20</xdr:col>
      <xdr:colOff>190512</xdr:colOff>
      <xdr:row>238</xdr:row>
      <xdr:rowOff>244929</xdr:rowOff>
    </xdr:to>
    <xdr:cxnSp macro="">
      <xdr:nvCxnSpPr>
        <xdr:cNvPr id="190" name="Straight Arrow Connector 189"/>
        <xdr:cNvCxnSpPr/>
      </xdr:nvCxnSpPr>
      <xdr:spPr>
        <a:xfrm flipV="1">
          <a:off x="28139571" y="48849643"/>
          <a:ext cx="12" cy="2500992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1333503</xdr:colOff>
      <xdr:row>168</xdr:row>
      <xdr:rowOff>190500</xdr:rowOff>
    </xdr:from>
    <xdr:to>
      <xdr:col>20</xdr:col>
      <xdr:colOff>1333504</xdr:colOff>
      <xdr:row>173</xdr:row>
      <xdr:rowOff>408214</xdr:rowOff>
    </xdr:to>
    <xdr:cxnSp macro="">
      <xdr:nvCxnSpPr>
        <xdr:cNvPr id="191" name="Straight Arrow Connector 190"/>
        <xdr:cNvCxnSpPr/>
      </xdr:nvCxnSpPr>
      <xdr:spPr>
        <a:xfrm flipH="1">
          <a:off x="29282574" y="48550286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244929</xdr:colOff>
      <xdr:row>173</xdr:row>
      <xdr:rowOff>27216</xdr:rowOff>
    </xdr:from>
    <xdr:to>
      <xdr:col>21</xdr:col>
      <xdr:colOff>244930</xdr:colOff>
      <xdr:row>174</xdr:row>
      <xdr:rowOff>299358</xdr:rowOff>
    </xdr:to>
    <xdr:cxnSp macro="">
      <xdr:nvCxnSpPr>
        <xdr:cNvPr id="192" name="Straight Arrow Connector 191"/>
        <xdr:cNvCxnSpPr/>
      </xdr:nvCxnSpPr>
      <xdr:spPr>
        <a:xfrm flipH="1" flipV="1">
          <a:off x="29636358" y="5056414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1333501</xdr:colOff>
      <xdr:row>172</xdr:row>
      <xdr:rowOff>190500</xdr:rowOff>
    </xdr:from>
    <xdr:to>
      <xdr:col>21</xdr:col>
      <xdr:colOff>1333501</xdr:colOff>
      <xdr:row>235</xdr:row>
      <xdr:rowOff>408215</xdr:rowOff>
    </xdr:to>
    <xdr:cxnSp macro="">
      <xdr:nvCxnSpPr>
        <xdr:cNvPr id="193" name="Straight Arrow Connector 192"/>
        <xdr:cNvCxnSpPr/>
      </xdr:nvCxnSpPr>
      <xdr:spPr>
        <a:xfrm>
          <a:off x="30724930" y="50292000"/>
          <a:ext cx="0" cy="2242457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163286</xdr:colOff>
      <xdr:row>236</xdr:row>
      <xdr:rowOff>163286</xdr:rowOff>
    </xdr:from>
    <xdr:to>
      <xdr:col>23</xdr:col>
      <xdr:colOff>163287</xdr:colOff>
      <xdr:row>257</xdr:row>
      <xdr:rowOff>408216</xdr:rowOff>
    </xdr:to>
    <xdr:cxnSp macro="">
      <xdr:nvCxnSpPr>
        <xdr:cNvPr id="194" name="Straight Arrow Connector 193"/>
        <xdr:cNvCxnSpPr/>
      </xdr:nvCxnSpPr>
      <xdr:spPr>
        <a:xfrm>
          <a:off x="32439429" y="72907072"/>
          <a:ext cx="1" cy="677635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163286</xdr:colOff>
      <xdr:row>258</xdr:row>
      <xdr:rowOff>299358</xdr:rowOff>
    </xdr:from>
    <xdr:to>
      <xdr:col>23</xdr:col>
      <xdr:colOff>163288</xdr:colOff>
      <xdr:row>259</xdr:row>
      <xdr:rowOff>353784</xdr:rowOff>
    </xdr:to>
    <xdr:cxnSp macro="">
      <xdr:nvCxnSpPr>
        <xdr:cNvPr id="195" name="Straight Arrow Connector 194"/>
        <xdr:cNvCxnSpPr/>
      </xdr:nvCxnSpPr>
      <xdr:spPr>
        <a:xfrm>
          <a:off x="32439429" y="80010001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163289</xdr:colOff>
      <xdr:row>260</xdr:row>
      <xdr:rowOff>190501</xdr:rowOff>
    </xdr:from>
    <xdr:to>
      <xdr:col>23</xdr:col>
      <xdr:colOff>163290</xdr:colOff>
      <xdr:row>263</xdr:row>
      <xdr:rowOff>381001</xdr:rowOff>
    </xdr:to>
    <xdr:cxnSp macro="">
      <xdr:nvCxnSpPr>
        <xdr:cNvPr id="196" name="Straight Arrow Connector 195"/>
        <xdr:cNvCxnSpPr/>
      </xdr:nvCxnSpPr>
      <xdr:spPr>
        <a:xfrm>
          <a:off x="32439432" y="80772001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1333501</xdr:colOff>
      <xdr:row>241</xdr:row>
      <xdr:rowOff>54429</xdr:rowOff>
    </xdr:from>
    <xdr:to>
      <xdr:col>23</xdr:col>
      <xdr:colOff>1333514</xdr:colOff>
      <xdr:row>264</xdr:row>
      <xdr:rowOff>217715</xdr:rowOff>
    </xdr:to>
    <xdr:cxnSp macro="">
      <xdr:nvCxnSpPr>
        <xdr:cNvPr id="197" name="Straight Arrow Connector 196"/>
        <xdr:cNvCxnSpPr/>
      </xdr:nvCxnSpPr>
      <xdr:spPr>
        <a:xfrm flipV="1">
          <a:off x="33609644" y="74975358"/>
          <a:ext cx="13" cy="75655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1333501</xdr:colOff>
      <xdr:row>233</xdr:row>
      <xdr:rowOff>54429</xdr:rowOff>
    </xdr:from>
    <xdr:to>
      <xdr:col>23</xdr:col>
      <xdr:colOff>1333513</xdr:colOff>
      <xdr:row>240</xdr:row>
      <xdr:rowOff>244929</xdr:rowOff>
    </xdr:to>
    <xdr:cxnSp macro="">
      <xdr:nvCxnSpPr>
        <xdr:cNvPr id="198" name="Straight Arrow Connector 197"/>
        <xdr:cNvCxnSpPr/>
      </xdr:nvCxnSpPr>
      <xdr:spPr>
        <a:xfrm flipV="1">
          <a:off x="33609644" y="71491929"/>
          <a:ext cx="12" cy="3238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1333501</xdr:colOff>
      <xdr:row>177</xdr:row>
      <xdr:rowOff>54429</xdr:rowOff>
    </xdr:from>
    <xdr:to>
      <xdr:col>23</xdr:col>
      <xdr:colOff>1333515</xdr:colOff>
      <xdr:row>232</xdr:row>
      <xdr:rowOff>190501</xdr:rowOff>
    </xdr:to>
    <xdr:cxnSp macro="">
      <xdr:nvCxnSpPr>
        <xdr:cNvPr id="199" name="Straight Arrow Connector 198"/>
        <xdr:cNvCxnSpPr/>
      </xdr:nvCxnSpPr>
      <xdr:spPr>
        <a:xfrm flipV="1">
          <a:off x="33609644" y="52333072"/>
          <a:ext cx="14" cy="188595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217715</xdr:colOff>
      <xdr:row>176</xdr:row>
      <xdr:rowOff>353786</xdr:rowOff>
    </xdr:from>
    <xdr:to>
      <xdr:col>24</xdr:col>
      <xdr:colOff>217717</xdr:colOff>
      <xdr:row>177</xdr:row>
      <xdr:rowOff>408211</xdr:rowOff>
    </xdr:to>
    <xdr:cxnSp macro="">
      <xdr:nvCxnSpPr>
        <xdr:cNvPr id="200" name="Straight Arrow Connector 199"/>
        <xdr:cNvCxnSpPr/>
      </xdr:nvCxnSpPr>
      <xdr:spPr>
        <a:xfrm>
          <a:off x="33936215" y="52197000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217715</xdr:colOff>
      <xdr:row>178</xdr:row>
      <xdr:rowOff>190501</xdr:rowOff>
    </xdr:from>
    <xdr:to>
      <xdr:col>24</xdr:col>
      <xdr:colOff>217715</xdr:colOff>
      <xdr:row>189</xdr:row>
      <xdr:rowOff>381000</xdr:rowOff>
    </xdr:to>
    <xdr:cxnSp macro="">
      <xdr:nvCxnSpPr>
        <xdr:cNvPr id="201" name="Straight Arrow Connector 200"/>
        <xdr:cNvCxnSpPr/>
      </xdr:nvCxnSpPr>
      <xdr:spPr>
        <a:xfrm>
          <a:off x="33936215" y="52904572"/>
          <a:ext cx="0" cy="4980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1360716</xdr:colOff>
      <xdr:row>189</xdr:row>
      <xdr:rowOff>54429</xdr:rowOff>
    </xdr:from>
    <xdr:to>
      <xdr:col>24</xdr:col>
      <xdr:colOff>1360717</xdr:colOff>
      <xdr:row>190</xdr:row>
      <xdr:rowOff>326571</xdr:rowOff>
    </xdr:to>
    <xdr:cxnSp macro="">
      <xdr:nvCxnSpPr>
        <xdr:cNvPr id="202" name="Straight Arrow Connector 201"/>
        <xdr:cNvCxnSpPr/>
      </xdr:nvCxnSpPr>
      <xdr:spPr>
        <a:xfrm flipH="1" flipV="1">
          <a:off x="35079216" y="57558215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173</xdr:row>
      <xdr:rowOff>54429</xdr:rowOff>
    </xdr:from>
    <xdr:to>
      <xdr:col>25</xdr:col>
      <xdr:colOff>190513</xdr:colOff>
      <xdr:row>188</xdr:row>
      <xdr:rowOff>217715</xdr:rowOff>
    </xdr:to>
    <xdr:cxnSp macro="">
      <xdr:nvCxnSpPr>
        <xdr:cNvPr id="203" name="Straight Arrow Connector 202"/>
        <xdr:cNvCxnSpPr/>
      </xdr:nvCxnSpPr>
      <xdr:spPr>
        <a:xfrm flipV="1">
          <a:off x="35351357" y="50591358"/>
          <a:ext cx="13" cy="66947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1333501</xdr:colOff>
      <xdr:row>172</xdr:row>
      <xdr:rowOff>217715</xdr:rowOff>
    </xdr:from>
    <xdr:to>
      <xdr:col>25</xdr:col>
      <xdr:colOff>1333502</xdr:colOff>
      <xdr:row>209</xdr:row>
      <xdr:rowOff>408214</xdr:rowOff>
    </xdr:to>
    <xdr:cxnSp macro="">
      <xdr:nvCxnSpPr>
        <xdr:cNvPr id="204" name="Straight Arrow Connector 203"/>
        <xdr:cNvCxnSpPr/>
      </xdr:nvCxnSpPr>
      <xdr:spPr>
        <a:xfrm flipH="1">
          <a:off x="36494358" y="50319215"/>
          <a:ext cx="1" cy="1368878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1333498</xdr:colOff>
      <xdr:row>216</xdr:row>
      <xdr:rowOff>163287</xdr:rowOff>
    </xdr:from>
    <xdr:to>
      <xdr:col>25</xdr:col>
      <xdr:colOff>1333499</xdr:colOff>
      <xdr:row>219</xdr:row>
      <xdr:rowOff>381000</xdr:rowOff>
    </xdr:to>
    <xdr:cxnSp macro="">
      <xdr:nvCxnSpPr>
        <xdr:cNvPr id="205" name="Straight Arrow Connector 204"/>
        <xdr:cNvCxnSpPr/>
      </xdr:nvCxnSpPr>
      <xdr:spPr>
        <a:xfrm>
          <a:off x="36494355" y="64198501"/>
          <a:ext cx="1" cy="1523999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1333502</xdr:colOff>
      <xdr:row>220</xdr:row>
      <xdr:rowOff>299354</xdr:rowOff>
    </xdr:from>
    <xdr:to>
      <xdr:col>25</xdr:col>
      <xdr:colOff>1333504</xdr:colOff>
      <xdr:row>221</xdr:row>
      <xdr:rowOff>353780</xdr:rowOff>
    </xdr:to>
    <xdr:cxnSp macro="">
      <xdr:nvCxnSpPr>
        <xdr:cNvPr id="206" name="Straight Arrow Connector 205"/>
        <xdr:cNvCxnSpPr/>
      </xdr:nvCxnSpPr>
      <xdr:spPr>
        <a:xfrm>
          <a:off x="36494359" y="66076283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1333501</xdr:colOff>
      <xdr:row>222</xdr:row>
      <xdr:rowOff>299358</xdr:rowOff>
    </xdr:from>
    <xdr:to>
      <xdr:col>25</xdr:col>
      <xdr:colOff>1333501</xdr:colOff>
      <xdr:row>229</xdr:row>
      <xdr:rowOff>381001</xdr:rowOff>
    </xdr:to>
    <xdr:cxnSp macro="">
      <xdr:nvCxnSpPr>
        <xdr:cNvPr id="207" name="Straight Arrow Connector 206"/>
        <xdr:cNvCxnSpPr/>
      </xdr:nvCxnSpPr>
      <xdr:spPr>
        <a:xfrm>
          <a:off x="36494358" y="66947144"/>
          <a:ext cx="0" cy="3129643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1333501</xdr:colOff>
      <xdr:row>230</xdr:row>
      <xdr:rowOff>190500</xdr:rowOff>
    </xdr:from>
    <xdr:to>
      <xdr:col>25</xdr:col>
      <xdr:colOff>1333502</xdr:colOff>
      <xdr:row>235</xdr:row>
      <xdr:rowOff>408214</xdr:rowOff>
    </xdr:to>
    <xdr:cxnSp macro="">
      <xdr:nvCxnSpPr>
        <xdr:cNvPr id="208" name="Straight Arrow Connector 207"/>
        <xdr:cNvCxnSpPr/>
      </xdr:nvCxnSpPr>
      <xdr:spPr>
        <a:xfrm flipH="1">
          <a:off x="36494358" y="70321714"/>
          <a:ext cx="1" cy="2394857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1333502</xdr:colOff>
      <xdr:row>187</xdr:row>
      <xdr:rowOff>27215</xdr:rowOff>
    </xdr:from>
    <xdr:to>
      <xdr:col>26</xdr:col>
      <xdr:colOff>1333515</xdr:colOff>
      <xdr:row>236</xdr:row>
      <xdr:rowOff>190500</xdr:rowOff>
    </xdr:to>
    <xdr:cxnSp macro="">
      <xdr:nvCxnSpPr>
        <xdr:cNvPr id="209" name="Straight Arrow Connector 208"/>
        <xdr:cNvCxnSpPr/>
      </xdr:nvCxnSpPr>
      <xdr:spPr>
        <a:xfrm flipV="1">
          <a:off x="37936716" y="56660144"/>
          <a:ext cx="13" cy="16274142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1333502</xdr:colOff>
      <xdr:row>175</xdr:row>
      <xdr:rowOff>54429</xdr:rowOff>
    </xdr:from>
    <xdr:to>
      <xdr:col>26</xdr:col>
      <xdr:colOff>1333514</xdr:colOff>
      <xdr:row>186</xdr:row>
      <xdr:rowOff>217715</xdr:rowOff>
    </xdr:to>
    <xdr:cxnSp macro="">
      <xdr:nvCxnSpPr>
        <xdr:cNvPr id="210" name="Straight Arrow Connector 209"/>
        <xdr:cNvCxnSpPr/>
      </xdr:nvCxnSpPr>
      <xdr:spPr>
        <a:xfrm flipV="1">
          <a:off x="37936716" y="51462215"/>
          <a:ext cx="12" cy="49530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217713</xdr:colOff>
      <xdr:row>173</xdr:row>
      <xdr:rowOff>54428</xdr:rowOff>
    </xdr:from>
    <xdr:to>
      <xdr:col>27</xdr:col>
      <xdr:colOff>217714</xdr:colOff>
      <xdr:row>174</xdr:row>
      <xdr:rowOff>326570</xdr:rowOff>
    </xdr:to>
    <xdr:cxnSp macro="">
      <xdr:nvCxnSpPr>
        <xdr:cNvPr id="211" name="Straight Arrow Connector 210"/>
        <xdr:cNvCxnSpPr/>
      </xdr:nvCxnSpPr>
      <xdr:spPr>
        <a:xfrm flipH="1" flipV="1">
          <a:off x="38263284" y="50591357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1333503</xdr:colOff>
      <xdr:row>172</xdr:row>
      <xdr:rowOff>217713</xdr:rowOff>
    </xdr:from>
    <xdr:to>
      <xdr:col>27</xdr:col>
      <xdr:colOff>1333504</xdr:colOff>
      <xdr:row>175</xdr:row>
      <xdr:rowOff>408213</xdr:rowOff>
    </xdr:to>
    <xdr:cxnSp macro="">
      <xdr:nvCxnSpPr>
        <xdr:cNvPr id="212" name="Straight Arrow Connector 211"/>
        <xdr:cNvCxnSpPr/>
      </xdr:nvCxnSpPr>
      <xdr:spPr>
        <a:xfrm>
          <a:off x="39379074" y="50319213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217714</xdr:colOff>
      <xdr:row>176</xdr:row>
      <xdr:rowOff>190502</xdr:rowOff>
    </xdr:from>
    <xdr:to>
      <xdr:col>28</xdr:col>
      <xdr:colOff>217714</xdr:colOff>
      <xdr:row>187</xdr:row>
      <xdr:rowOff>381001</xdr:rowOff>
    </xdr:to>
    <xdr:cxnSp macro="">
      <xdr:nvCxnSpPr>
        <xdr:cNvPr id="213" name="Straight Arrow Connector 212"/>
        <xdr:cNvCxnSpPr/>
      </xdr:nvCxnSpPr>
      <xdr:spPr>
        <a:xfrm>
          <a:off x="39705643" y="52033716"/>
          <a:ext cx="0" cy="498021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163287</xdr:colOff>
      <xdr:row>187</xdr:row>
      <xdr:rowOff>54428</xdr:rowOff>
    </xdr:from>
    <xdr:to>
      <xdr:col>30</xdr:col>
      <xdr:colOff>163288</xdr:colOff>
      <xdr:row>188</xdr:row>
      <xdr:rowOff>326570</xdr:rowOff>
    </xdr:to>
    <xdr:cxnSp macro="">
      <xdr:nvCxnSpPr>
        <xdr:cNvPr id="214" name="Straight Arrow Connector 213"/>
        <xdr:cNvCxnSpPr/>
      </xdr:nvCxnSpPr>
      <xdr:spPr>
        <a:xfrm flipH="1" flipV="1">
          <a:off x="42535930" y="56687357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163288</xdr:colOff>
      <xdr:row>185</xdr:row>
      <xdr:rowOff>54429</xdr:rowOff>
    </xdr:from>
    <xdr:to>
      <xdr:col>30</xdr:col>
      <xdr:colOff>163289</xdr:colOff>
      <xdr:row>186</xdr:row>
      <xdr:rowOff>326570</xdr:rowOff>
    </xdr:to>
    <xdr:cxnSp macro="">
      <xdr:nvCxnSpPr>
        <xdr:cNvPr id="215" name="Straight Arrow Connector 214"/>
        <xdr:cNvCxnSpPr/>
      </xdr:nvCxnSpPr>
      <xdr:spPr>
        <a:xfrm flipH="1" flipV="1">
          <a:off x="42535931" y="55816500"/>
          <a:ext cx="1" cy="70757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326575</xdr:colOff>
      <xdr:row>184</xdr:row>
      <xdr:rowOff>272143</xdr:rowOff>
    </xdr:from>
    <xdr:to>
      <xdr:col>30</xdr:col>
      <xdr:colOff>326576</xdr:colOff>
      <xdr:row>265</xdr:row>
      <xdr:rowOff>408214</xdr:rowOff>
    </xdr:to>
    <xdr:cxnSp macro="">
      <xdr:nvCxnSpPr>
        <xdr:cNvPr id="216" name="Straight Arrow Connector 215"/>
        <xdr:cNvCxnSpPr/>
      </xdr:nvCxnSpPr>
      <xdr:spPr>
        <a:xfrm>
          <a:off x="42699218" y="55598786"/>
          <a:ext cx="1" cy="27568071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268</xdr:row>
      <xdr:rowOff>272144</xdr:rowOff>
    </xdr:from>
    <xdr:to>
      <xdr:col>30</xdr:col>
      <xdr:colOff>326574</xdr:colOff>
      <xdr:row>269</xdr:row>
      <xdr:rowOff>326569</xdr:rowOff>
    </xdr:to>
    <xdr:cxnSp macro="">
      <xdr:nvCxnSpPr>
        <xdr:cNvPr id="217" name="Straight Arrow Connector 216"/>
        <xdr:cNvCxnSpPr/>
      </xdr:nvCxnSpPr>
      <xdr:spPr>
        <a:xfrm>
          <a:off x="42699215" y="83466215"/>
          <a:ext cx="2" cy="489854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299356</xdr:colOff>
      <xdr:row>270</xdr:row>
      <xdr:rowOff>163286</xdr:rowOff>
    </xdr:from>
    <xdr:to>
      <xdr:col>30</xdr:col>
      <xdr:colOff>299357</xdr:colOff>
      <xdr:row>279</xdr:row>
      <xdr:rowOff>408215</xdr:rowOff>
    </xdr:to>
    <xdr:cxnSp macro="">
      <xdr:nvCxnSpPr>
        <xdr:cNvPr id="218" name="Straight Arrow Connector 217"/>
        <xdr:cNvCxnSpPr/>
      </xdr:nvCxnSpPr>
      <xdr:spPr>
        <a:xfrm>
          <a:off x="42671999" y="84228215"/>
          <a:ext cx="1" cy="4163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299358</xdr:colOff>
      <xdr:row>280</xdr:row>
      <xdr:rowOff>217714</xdr:rowOff>
    </xdr:from>
    <xdr:to>
      <xdr:col>30</xdr:col>
      <xdr:colOff>299359</xdr:colOff>
      <xdr:row>283</xdr:row>
      <xdr:rowOff>408214</xdr:rowOff>
    </xdr:to>
    <xdr:cxnSp macro="">
      <xdr:nvCxnSpPr>
        <xdr:cNvPr id="219" name="Straight Arrow Connector 218"/>
        <xdr:cNvCxnSpPr/>
      </xdr:nvCxnSpPr>
      <xdr:spPr>
        <a:xfrm>
          <a:off x="42672001" y="88636928"/>
          <a:ext cx="1" cy="1496786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1333501</xdr:colOff>
      <xdr:row>275</xdr:row>
      <xdr:rowOff>27216</xdr:rowOff>
    </xdr:from>
    <xdr:to>
      <xdr:col>30</xdr:col>
      <xdr:colOff>1333513</xdr:colOff>
      <xdr:row>284</xdr:row>
      <xdr:rowOff>163286</xdr:rowOff>
    </xdr:to>
    <xdr:cxnSp macro="">
      <xdr:nvCxnSpPr>
        <xdr:cNvPr id="220" name="Straight Arrow Connector 219"/>
        <xdr:cNvCxnSpPr/>
      </xdr:nvCxnSpPr>
      <xdr:spPr>
        <a:xfrm flipV="1">
          <a:off x="43706144" y="86269287"/>
          <a:ext cx="12" cy="4054928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.40.93.11\ac\Management\Mp_18\PSI\PSI-23-24\PSI-2023-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</sheetNames>
    <sheetDataSet>
      <sheetData sheetId="0">
        <row r="6">
          <cell r="E6">
            <v>470</v>
          </cell>
          <cell r="G6">
            <v>221</v>
          </cell>
          <cell r="I6">
            <v>477</v>
          </cell>
          <cell r="K6">
            <v>830</v>
          </cell>
          <cell r="M6">
            <v>396</v>
          </cell>
          <cell r="O6">
            <v>127</v>
          </cell>
          <cell r="S6">
            <v>350</v>
          </cell>
          <cell r="U6">
            <v>596</v>
          </cell>
          <cell r="W6">
            <v>550</v>
          </cell>
          <cell r="Y6">
            <v>561</v>
          </cell>
          <cell r="AA6">
            <v>559</v>
          </cell>
          <cell r="AC6">
            <v>580</v>
          </cell>
        </row>
        <row r="9">
          <cell r="E9">
            <v>56</v>
          </cell>
          <cell r="G9">
            <v>97</v>
          </cell>
          <cell r="I9">
            <v>145</v>
          </cell>
          <cell r="K9">
            <v>265</v>
          </cell>
          <cell r="M9">
            <v>223</v>
          </cell>
          <cell r="O9">
            <v>175</v>
          </cell>
          <cell r="S9">
            <v>250</v>
          </cell>
          <cell r="U9">
            <v>257</v>
          </cell>
          <cell r="W9">
            <v>294</v>
          </cell>
          <cell r="Y9">
            <v>260</v>
          </cell>
          <cell r="AA9">
            <v>111</v>
          </cell>
          <cell r="AC9">
            <v>260</v>
          </cell>
        </row>
        <row r="12">
          <cell r="E12">
            <v>685</v>
          </cell>
          <cell r="G12">
            <v>208</v>
          </cell>
          <cell r="I12">
            <v>559</v>
          </cell>
          <cell r="K12">
            <v>1090</v>
          </cell>
          <cell r="M12">
            <v>721</v>
          </cell>
          <cell r="O12">
            <v>366</v>
          </cell>
          <cell r="S12">
            <v>737</v>
          </cell>
          <cell r="U12">
            <v>988</v>
          </cell>
          <cell r="W12">
            <v>590</v>
          </cell>
          <cell r="Y12">
            <v>617</v>
          </cell>
          <cell r="AA12">
            <v>776</v>
          </cell>
          <cell r="AC12">
            <v>550</v>
          </cell>
        </row>
        <row r="15">
          <cell r="E15">
            <v>400</v>
          </cell>
          <cell r="G15">
            <v>149</v>
          </cell>
          <cell r="I15">
            <v>288</v>
          </cell>
          <cell r="K15">
            <v>700</v>
          </cell>
          <cell r="M15">
            <v>290</v>
          </cell>
          <cell r="O15">
            <v>575</v>
          </cell>
          <cell r="S15">
            <v>600</v>
          </cell>
          <cell r="U15">
            <v>750</v>
          </cell>
          <cell r="W15">
            <v>689</v>
          </cell>
          <cell r="Y15">
            <v>464</v>
          </cell>
          <cell r="AA15">
            <v>483</v>
          </cell>
          <cell r="AC15">
            <v>600</v>
          </cell>
        </row>
        <row r="18">
          <cell r="E18">
            <v>1020</v>
          </cell>
          <cell r="G18">
            <v>699</v>
          </cell>
          <cell r="I18">
            <v>1500</v>
          </cell>
          <cell r="K18">
            <v>1950</v>
          </cell>
          <cell r="M18">
            <v>1872</v>
          </cell>
          <cell r="O18">
            <v>1461</v>
          </cell>
          <cell r="S18">
            <v>2200</v>
          </cell>
          <cell r="U18">
            <v>2000</v>
          </cell>
          <cell r="W18">
            <v>2060</v>
          </cell>
          <cell r="Y18">
            <v>1891</v>
          </cell>
          <cell r="AA18">
            <v>1859</v>
          </cell>
          <cell r="AC18">
            <v>1300</v>
          </cell>
        </row>
        <row r="21">
          <cell r="E21">
            <v>85</v>
          </cell>
          <cell r="G21">
            <v>0</v>
          </cell>
          <cell r="I21">
            <v>131</v>
          </cell>
          <cell r="K21">
            <v>96</v>
          </cell>
          <cell r="M21">
            <v>71</v>
          </cell>
          <cell r="O21">
            <v>74</v>
          </cell>
          <cell r="S21">
            <v>39</v>
          </cell>
          <cell r="U21">
            <v>41</v>
          </cell>
          <cell r="W21">
            <v>94</v>
          </cell>
          <cell r="Y21">
            <v>86</v>
          </cell>
          <cell r="AA21">
            <v>30</v>
          </cell>
          <cell r="AC21">
            <v>150</v>
          </cell>
        </row>
        <row r="30">
          <cell r="E30">
            <v>0</v>
          </cell>
          <cell r="G30">
            <v>5</v>
          </cell>
          <cell r="I30">
            <v>0</v>
          </cell>
          <cell r="K30">
            <v>113</v>
          </cell>
          <cell r="M30">
            <v>232</v>
          </cell>
          <cell r="O30">
            <v>209</v>
          </cell>
          <cell r="S30">
            <v>0</v>
          </cell>
          <cell r="U30">
            <v>0</v>
          </cell>
          <cell r="W30">
            <v>33</v>
          </cell>
          <cell r="Y30">
            <v>64</v>
          </cell>
          <cell r="AA30">
            <v>49</v>
          </cell>
          <cell r="AC30">
            <v>30</v>
          </cell>
        </row>
        <row r="33">
          <cell r="E33">
            <v>0</v>
          </cell>
          <cell r="G33">
            <v>0</v>
          </cell>
          <cell r="I33">
            <v>0</v>
          </cell>
          <cell r="K33">
            <v>0</v>
          </cell>
          <cell r="M33">
            <v>4</v>
          </cell>
          <cell r="O33">
            <v>84</v>
          </cell>
          <cell r="S33">
            <v>0</v>
          </cell>
          <cell r="U33">
            <v>0</v>
          </cell>
          <cell r="W33">
            <v>0</v>
          </cell>
          <cell r="Y33">
            <v>56</v>
          </cell>
          <cell r="AA33">
            <v>20</v>
          </cell>
          <cell r="AC33">
            <v>0</v>
          </cell>
        </row>
        <row r="36">
          <cell r="E36">
            <v>0</v>
          </cell>
          <cell r="G36">
            <v>8</v>
          </cell>
          <cell r="I36">
            <v>24</v>
          </cell>
          <cell r="K36">
            <v>170</v>
          </cell>
          <cell r="M36">
            <v>168</v>
          </cell>
          <cell r="O36">
            <v>103</v>
          </cell>
          <cell r="S36">
            <v>50</v>
          </cell>
          <cell r="U36">
            <v>29</v>
          </cell>
          <cell r="W36">
            <v>37</v>
          </cell>
          <cell r="Y36">
            <v>120</v>
          </cell>
          <cell r="AA36">
            <v>0</v>
          </cell>
          <cell r="AC36">
            <v>0</v>
          </cell>
        </row>
        <row r="54">
          <cell r="E54">
            <v>63</v>
          </cell>
          <cell r="G54">
            <v>0</v>
          </cell>
          <cell r="I54">
            <v>29</v>
          </cell>
          <cell r="K54">
            <v>250</v>
          </cell>
          <cell r="M54">
            <v>336</v>
          </cell>
          <cell r="O54">
            <v>199</v>
          </cell>
          <cell r="S54">
            <v>135</v>
          </cell>
          <cell r="U54">
            <v>0</v>
          </cell>
          <cell r="W54">
            <v>103</v>
          </cell>
          <cell r="Y54">
            <v>96</v>
          </cell>
          <cell r="AA54">
            <v>0</v>
          </cell>
          <cell r="AC54">
            <v>77</v>
          </cell>
        </row>
        <row r="57">
          <cell r="E57">
            <v>25</v>
          </cell>
          <cell r="G57">
            <v>0</v>
          </cell>
          <cell r="I57">
            <v>25</v>
          </cell>
          <cell r="K57">
            <v>95</v>
          </cell>
          <cell r="M57">
            <v>105</v>
          </cell>
          <cell r="O57">
            <v>44</v>
          </cell>
          <cell r="S57">
            <v>65</v>
          </cell>
          <cell r="U57">
            <v>70</v>
          </cell>
          <cell r="W57">
            <v>45</v>
          </cell>
          <cell r="Y57">
            <v>21</v>
          </cell>
          <cell r="AA57">
            <v>78</v>
          </cell>
          <cell r="AC57">
            <v>36</v>
          </cell>
        </row>
        <row r="60">
          <cell r="E60">
            <v>109</v>
          </cell>
          <cell r="G60">
            <v>0</v>
          </cell>
          <cell r="I60">
            <v>65</v>
          </cell>
          <cell r="K60">
            <v>310</v>
          </cell>
          <cell r="M60">
            <v>184</v>
          </cell>
          <cell r="O60">
            <v>11</v>
          </cell>
          <cell r="S60">
            <v>160</v>
          </cell>
          <cell r="U60">
            <v>165</v>
          </cell>
          <cell r="W60">
            <v>89</v>
          </cell>
          <cell r="Y60">
            <v>0</v>
          </cell>
          <cell r="AA60">
            <v>38</v>
          </cell>
          <cell r="AC60">
            <v>80</v>
          </cell>
        </row>
        <row r="78">
          <cell r="E78">
            <v>1150</v>
          </cell>
          <cell r="G78">
            <v>944</v>
          </cell>
          <cell r="I78">
            <v>574</v>
          </cell>
          <cell r="K78">
            <v>1513</v>
          </cell>
          <cell r="M78">
            <v>2641</v>
          </cell>
          <cell r="O78">
            <v>2636</v>
          </cell>
          <cell r="S78">
            <v>1411</v>
          </cell>
          <cell r="U78">
            <v>301</v>
          </cell>
          <cell r="W78">
            <v>1432</v>
          </cell>
          <cell r="Y78">
            <v>1507</v>
          </cell>
          <cell r="AA78">
            <v>950</v>
          </cell>
          <cell r="AC78">
            <v>1014</v>
          </cell>
        </row>
        <row r="81">
          <cell r="E81">
            <v>166</v>
          </cell>
          <cell r="G81">
            <v>349</v>
          </cell>
          <cell r="I81">
            <v>249</v>
          </cell>
          <cell r="K81">
            <v>631</v>
          </cell>
          <cell r="M81">
            <v>335</v>
          </cell>
          <cell r="O81">
            <v>187</v>
          </cell>
          <cell r="S81">
            <v>577</v>
          </cell>
          <cell r="U81">
            <v>635</v>
          </cell>
          <cell r="W81">
            <v>355</v>
          </cell>
          <cell r="Y81">
            <v>395</v>
          </cell>
          <cell r="AA81">
            <v>235</v>
          </cell>
          <cell r="AC81">
            <v>219</v>
          </cell>
        </row>
        <row r="84">
          <cell r="E84">
            <v>2000</v>
          </cell>
          <cell r="G84">
            <v>853</v>
          </cell>
          <cell r="I84">
            <v>613</v>
          </cell>
          <cell r="K84">
            <v>1950</v>
          </cell>
          <cell r="M84">
            <v>3274</v>
          </cell>
          <cell r="O84">
            <v>2362</v>
          </cell>
          <cell r="S84">
            <v>2293</v>
          </cell>
          <cell r="U84">
            <v>1358</v>
          </cell>
          <cell r="W84">
            <v>1562</v>
          </cell>
          <cell r="Y84">
            <v>2302</v>
          </cell>
          <cell r="AA84">
            <v>1650</v>
          </cell>
          <cell r="AC84">
            <v>1200</v>
          </cell>
        </row>
        <row r="87">
          <cell r="E87">
            <v>351</v>
          </cell>
          <cell r="G87">
            <v>111</v>
          </cell>
          <cell r="I87">
            <v>381</v>
          </cell>
          <cell r="K87">
            <v>835</v>
          </cell>
          <cell r="M87">
            <v>439</v>
          </cell>
          <cell r="O87">
            <v>700</v>
          </cell>
          <cell r="S87">
            <v>700</v>
          </cell>
          <cell r="U87">
            <v>764</v>
          </cell>
          <cell r="W87">
            <v>690</v>
          </cell>
          <cell r="Y87">
            <v>509</v>
          </cell>
          <cell r="AA87">
            <v>321</v>
          </cell>
          <cell r="AC87">
            <v>519</v>
          </cell>
        </row>
        <row r="96">
          <cell r="E96">
            <v>4325</v>
          </cell>
          <cell r="G96">
            <v>3019</v>
          </cell>
          <cell r="I96">
            <v>2317</v>
          </cell>
          <cell r="K96">
            <v>1804</v>
          </cell>
          <cell r="M96">
            <v>5870</v>
          </cell>
          <cell r="O96">
            <v>2010</v>
          </cell>
          <cell r="S96">
            <v>3832</v>
          </cell>
          <cell r="U96">
            <v>4750</v>
          </cell>
          <cell r="W96">
            <v>5470</v>
          </cell>
          <cell r="Y96">
            <v>4028</v>
          </cell>
          <cell r="AA96">
            <v>4734</v>
          </cell>
          <cell r="AC96">
            <v>4700</v>
          </cell>
        </row>
        <row r="99">
          <cell r="E99">
            <v>76</v>
          </cell>
          <cell r="G99">
            <v>0</v>
          </cell>
          <cell r="I99">
            <v>67</v>
          </cell>
          <cell r="K99">
            <v>196</v>
          </cell>
          <cell r="M99">
            <v>91</v>
          </cell>
          <cell r="O99">
            <v>100</v>
          </cell>
          <cell r="S99">
            <v>105</v>
          </cell>
          <cell r="U99">
            <v>180</v>
          </cell>
          <cell r="W99">
            <v>375</v>
          </cell>
          <cell r="Y99">
            <v>110</v>
          </cell>
          <cell r="AA99">
            <v>150</v>
          </cell>
          <cell r="AC99">
            <v>50</v>
          </cell>
        </row>
        <row r="102">
          <cell r="E102">
            <v>1670</v>
          </cell>
          <cell r="G102">
            <v>1514</v>
          </cell>
          <cell r="I102">
            <v>2018</v>
          </cell>
          <cell r="K102">
            <v>3200</v>
          </cell>
          <cell r="M102">
            <v>2683</v>
          </cell>
          <cell r="O102">
            <v>4046</v>
          </cell>
          <cell r="S102">
            <v>1798</v>
          </cell>
          <cell r="U102">
            <v>1520</v>
          </cell>
          <cell r="W102">
            <v>2010</v>
          </cell>
          <cell r="Y102">
            <v>550</v>
          </cell>
          <cell r="AA102">
            <v>2096</v>
          </cell>
          <cell r="AC102">
            <v>2050</v>
          </cell>
        </row>
        <row r="105">
          <cell r="E105">
            <v>0</v>
          </cell>
          <cell r="G105">
            <v>120</v>
          </cell>
          <cell r="I105">
            <v>796</v>
          </cell>
          <cell r="K105">
            <v>1126</v>
          </cell>
          <cell r="M105">
            <v>1245</v>
          </cell>
          <cell r="O105">
            <v>439</v>
          </cell>
          <cell r="S105">
            <v>900</v>
          </cell>
          <cell r="U105">
            <v>1483</v>
          </cell>
          <cell r="W105">
            <v>1177</v>
          </cell>
          <cell r="Y105">
            <v>585</v>
          </cell>
          <cell r="AA105">
            <v>641</v>
          </cell>
          <cell r="AC105">
            <v>890</v>
          </cell>
        </row>
        <row r="108">
          <cell r="E108">
            <v>3380</v>
          </cell>
          <cell r="G108">
            <v>3021</v>
          </cell>
          <cell r="I108">
            <v>2495</v>
          </cell>
          <cell r="K108">
            <v>4400</v>
          </cell>
          <cell r="M108">
            <v>5870</v>
          </cell>
          <cell r="O108">
            <v>3210</v>
          </cell>
          <cell r="S108">
            <v>3905</v>
          </cell>
          <cell r="U108">
            <v>4500</v>
          </cell>
          <cell r="W108">
            <v>5923</v>
          </cell>
          <cell r="Y108">
            <v>2495</v>
          </cell>
          <cell r="AA108">
            <v>3834</v>
          </cell>
          <cell r="AC108">
            <v>4700</v>
          </cell>
        </row>
        <row r="111">
          <cell r="E111">
            <v>1370</v>
          </cell>
          <cell r="G111">
            <v>746</v>
          </cell>
          <cell r="I111">
            <v>1197</v>
          </cell>
          <cell r="K111">
            <v>2000</v>
          </cell>
          <cell r="M111">
            <v>2147</v>
          </cell>
          <cell r="O111">
            <v>1736</v>
          </cell>
          <cell r="S111">
            <v>2200</v>
          </cell>
          <cell r="U111">
            <v>2606</v>
          </cell>
          <cell r="W111">
            <v>2832</v>
          </cell>
          <cell r="Y111">
            <v>989</v>
          </cell>
          <cell r="AA111">
            <v>2062</v>
          </cell>
          <cell r="AC111">
            <v>2250</v>
          </cell>
        </row>
        <row r="114">
          <cell r="E114">
            <v>81</v>
          </cell>
          <cell r="G114">
            <v>0</v>
          </cell>
          <cell r="I114">
            <v>70</v>
          </cell>
          <cell r="K114">
            <v>450</v>
          </cell>
          <cell r="M114">
            <v>258</v>
          </cell>
          <cell r="O114">
            <v>67</v>
          </cell>
          <cell r="S114">
            <v>336</v>
          </cell>
          <cell r="U114">
            <v>400</v>
          </cell>
          <cell r="W114">
            <v>499</v>
          </cell>
          <cell r="Y114">
            <v>477</v>
          </cell>
          <cell r="AA114">
            <v>1005</v>
          </cell>
          <cell r="AC114">
            <v>473</v>
          </cell>
        </row>
        <row r="117">
          <cell r="E117">
            <v>54</v>
          </cell>
          <cell r="G117">
            <v>0</v>
          </cell>
          <cell r="I117">
            <v>25</v>
          </cell>
          <cell r="K117">
            <v>147</v>
          </cell>
          <cell r="M117">
            <v>93</v>
          </cell>
          <cell r="O117">
            <v>121</v>
          </cell>
          <cell r="S117">
            <v>100</v>
          </cell>
          <cell r="U117">
            <v>115</v>
          </cell>
          <cell r="W117">
            <v>142</v>
          </cell>
          <cell r="Y117">
            <v>173</v>
          </cell>
          <cell r="AA117">
            <v>29</v>
          </cell>
          <cell r="AC117">
            <v>99</v>
          </cell>
        </row>
        <row r="120">
          <cell r="E120">
            <v>565</v>
          </cell>
          <cell r="G120">
            <v>176</v>
          </cell>
          <cell r="I120">
            <v>155</v>
          </cell>
          <cell r="K120">
            <v>580</v>
          </cell>
          <cell r="M120">
            <v>617</v>
          </cell>
          <cell r="O120">
            <v>515</v>
          </cell>
          <cell r="S120">
            <v>371</v>
          </cell>
          <cell r="U120">
            <v>583</v>
          </cell>
          <cell r="W120">
            <v>206</v>
          </cell>
          <cell r="Y120">
            <v>786</v>
          </cell>
          <cell r="AA120">
            <v>953</v>
          </cell>
          <cell r="AC120">
            <v>0</v>
          </cell>
        </row>
        <row r="123">
          <cell r="E123">
            <v>2532</v>
          </cell>
          <cell r="G123">
            <v>48</v>
          </cell>
          <cell r="I123">
            <v>0</v>
          </cell>
          <cell r="K123">
            <v>105</v>
          </cell>
          <cell r="M123">
            <v>167</v>
          </cell>
          <cell r="O123">
            <v>68</v>
          </cell>
          <cell r="S123">
            <v>180</v>
          </cell>
          <cell r="U123">
            <v>245</v>
          </cell>
          <cell r="W123">
            <v>132</v>
          </cell>
          <cell r="Y123">
            <v>73</v>
          </cell>
          <cell r="AA123">
            <v>159</v>
          </cell>
          <cell r="AC123">
            <v>1555</v>
          </cell>
        </row>
        <row r="126">
          <cell r="E126">
            <v>0</v>
          </cell>
          <cell r="G126">
            <v>20</v>
          </cell>
          <cell r="I126">
            <v>32</v>
          </cell>
          <cell r="K126">
            <v>195</v>
          </cell>
          <cell r="M126">
            <v>107</v>
          </cell>
          <cell r="O126">
            <v>241</v>
          </cell>
          <cell r="S126">
            <v>113</v>
          </cell>
          <cell r="U126">
            <v>235</v>
          </cell>
          <cell r="W126">
            <v>550</v>
          </cell>
          <cell r="Y126">
            <v>200</v>
          </cell>
          <cell r="AA126">
            <v>204</v>
          </cell>
          <cell r="AC126">
            <v>95</v>
          </cell>
        </row>
        <row r="129">
          <cell r="E129">
            <v>0</v>
          </cell>
          <cell r="G129">
            <v>8</v>
          </cell>
          <cell r="I129">
            <v>0</v>
          </cell>
          <cell r="K129">
            <v>21</v>
          </cell>
          <cell r="M129">
            <v>19</v>
          </cell>
          <cell r="O129">
            <v>48</v>
          </cell>
          <cell r="S129">
            <v>19</v>
          </cell>
          <cell r="U129">
            <v>4</v>
          </cell>
          <cell r="W129">
            <v>99</v>
          </cell>
          <cell r="Y129">
            <v>28</v>
          </cell>
          <cell r="AA129">
            <v>0</v>
          </cell>
          <cell r="AC129">
            <v>17</v>
          </cell>
        </row>
        <row r="135">
          <cell r="E135">
            <v>0</v>
          </cell>
          <cell r="G135">
            <v>0</v>
          </cell>
          <cell r="I135">
            <v>0</v>
          </cell>
          <cell r="K135">
            <v>184</v>
          </cell>
          <cell r="M135">
            <v>98</v>
          </cell>
          <cell r="O135">
            <v>50</v>
          </cell>
          <cell r="S135">
            <v>75</v>
          </cell>
          <cell r="U135">
            <v>89</v>
          </cell>
          <cell r="W135">
            <v>57</v>
          </cell>
          <cell r="Y135">
            <v>57</v>
          </cell>
          <cell r="AA135">
            <v>5</v>
          </cell>
          <cell r="AC135">
            <v>74</v>
          </cell>
        </row>
        <row r="138">
          <cell r="E138">
            <v>0</v>
          </cell>
          <cell r="G138">
            <v>27</v>
          </cell>
          <cell r="I138">
            <v>24</v>
          </cell>
          <cell r="K138">
            <v>41</v>
          </cell>
          <cell r="M138">
            <v>55</v>
          </cell>
          <cell r="O138">
            <v>37</v>
          </cell>
          <cell r="S138">
            <v>66</v>
          </cell>
          <cell r="U138">
            <v>1</v>
          </cell>
          <cell r="W138">
            <v>32</v>
          </cell>
          <cell r="Y138">
            <v>70</v>
          </cell>
          <cell r="AA138">
            <v>0</v>
          </cell>
          <cell r="AC138">
            <v>0</v>
          </cell>
        </row>
        <row r="141">
          <cell r="E141">
            <v>3</v>
          </cell>
          <cell r="G141">
            <v>180</v>
          </cell>
          <cell r="I141">
            <v>64</v>
          </cell>
          <cell r="K141">
            <v>131</v>
          </cell>
          <cell r="M141">
            <v>182</v>
          </cell>
          <cell r="O141">
            <v>135</v>
          </cell>
          <cell r="S141">
            <v>93</v>
          </cell>
          <cell r="U141">
            <v>161</v>
          </cell>
          <cell r="W141">
            <v>205</v>
          </cell>
          <cell r="Y141">
            <v>150</v>
          </cell>
          <cell r="AA141">
            <v>0</v>
          </cell>
          <cell r="AC141">
            <v>112</v>
          </cell>
        </row>
        <row r="144">
          <cell r="E144">
            <v>30</v>
          </cell>
          <cell r="G144">
            <v>18</v>
          </cell>
          <cell r="I144">
            <v>42</v>
          </cell>
          <cell r="K144">
            <v>76</v>
          </cell>
          <cell r="M144">
            <v>39</v>
          </cell>
          <cell r="O144">
            <v>87</v>
          </cell>
          <cell r="S144">
            <v>42</v>
          </cell>
          <cell r="U144">
            <v>81</v>
          </cell>
          <cell r="W144">
            <v>29</v>
          </cell>
          <cell r="Y144">
            <v>77</v>
          </cell>
          <cell r="AA144">
            <v>0</v>
          </cell>
          <cell r="AC144">
            <v>19</v>
          </cell>
        </row>
        <row r="147">
          <cell r="E147">
            <v>20</v>
          </cell>
          <cell r="G147">
            <v>30</v>
          </cell>
          <cell r="I147">
            <v>49</v>
          </cell>
          <cell r="K147">
            <v>46</v>
          </cell>
          <cell r="M147">
            <v>37</v>
          </cell>
          <cell r="O147">
            <v>79</v>
          </cell>
          <cell r="S147">
            <v>38</v>
          </cell>
          <cell r="U147">
            <v>155</v>
          </cell>
          <cell r="W147">
            <v>70</v>
          </cell>
          <cell r="Y147">
            <v>0</v>
          </cell>
          <cell r="AA147">
            <v>0</v>
          </cell>
          <cell r="AC147">
            <v>0</v>
          </cell>
        </row>
        <row r="150">
          <cell r="E150">
            <v>0</v>
          </cell>
          <cell r="G150">
            <v>0</v>
          </cell>
          <cell r="I150">
            <v>0</v>
          </cell>
          <cell r="K150">
            <v>0</v>
          </cell>
          <cell r="M150">
            <v>0</v>
          </cell>
          <cell r="O150">
            <v>0</v>
          </cell>
          <cell r="S150">
            <v>0</v>
          </cell>
          <cell r="U150">
            <v>0</v>
          </cell>
          <cell r="W150">
            <v>0</v>
          </cell>
          <cell r="Y150">
            <v>0</v>
          </cell>
          <cell r="AA150">
            <v>0</v>
          </cell>
          <cell r="AC150">
            <v>0</v>
          </cell>
        </row>
        <row r="345">
          <cell r="E345">
            <v>0</v>
          </cell>
          <cell r="G345">
            <v>0</v>
          </cell>
          <cell r="I345">
            <v>0</v>
          </cell>
          <cell r="K345">
            <v>0</v>
          </cell>
          <cell r="M345">
            <v>0</v>
          </cell>
          <cell r="O345">
            <v>0</v>
          </cell>
          <cell r="S345">
            <v>100</v>
          </cell>
          <cell r="U345">
            <v>0</v>
          </cell>
          <cell r="W345">
            <v>0</v>
          </cell>
          <cell r="Y345">
            <v>30</v>
          </cell>
          <cell r="AA345">
            <v>0</v>
          </cell>
          <cell r="AC345">
            <v>0</v>
          </cell>
        </row>
        <row r="348">
          <cell r="E348">
            <v>0</v>
          </cell>
          <cell r="G348">
            <v>0</v>
          </cell>
          <cell r="I348">
            <v>0</v>
          </cell>
          <cell r="K348">
            <v>0</v>
          </cell>
          <cell r="M348">
            <v>0</v>
          </cell>
          <cell r="O348">
            <v>0</v>
          </cell>
          <cell r="S348">
            <v>0</v>
          </cell>
          <cell r="U348">
            <v>68</v>
          </cell>
          <cell r="W348">
            <v>0</v>
          </cell>
          <cell r="Y348">
            <v>0</v>
          </cell>
          <cell r="AA348">
            <v>0</v>
          </cell>
          <cell r="AC348">
            <v>73</v>
          </cell>
        </row>
        <row r="351">
          <cell r="E351">
            <v>0</v>
          </cell>
          <cell r="G351">
            <v>0</v>
          </cell>
          <cell r="I351">
            <v>0</v>
          </cell>
          <cell r="K351">
            <v>0</v>
          </cell>
          <cell r="M351">
            <v>0</v>
          </cell>
          <cell r="O351">
            <v>0</v>
          </cell>
          <cell r="S351">
            <v>20</v>
          </cell>
          <cell r="U351">
            <v>58</v>
          </cell>
          <cell r="W351">
            <v>0</v>
          </cell>
          <cell r="Y351">
            <v>20</v>
          </cell>
          <cell r="AA351">
            <v>0</v>
          </cell>
          <cell r="AC351">
            <v>10</v>
          </cell>
        </row>
        <row r="354">
          <cell r="E354">
            <v>0</v>
          </cell>
          <cell r="G354">
            <v>0</v>
          </cell>
          <cell r="I354">
            <v>0</v>
          </cell>
          <cell r="K354">
            <v>0</v>
          </cell>
          <cell r="M354">
            <v>0</v>
          </cell>
          <cell r="O354">
            <v>0</v>
          </cell>
          <cell r="S354">
            <v>0</v>
          </cell>
          <cell r="U354">
            <v>0</v>
          </cell>
          <cell r="W354">
            <v>0</v>
          </cell>
          <cell r="Y354">
            <v>0</v>
          </cell>
          <cell r="AA354">
            <v>0</v>
          </cell>
          <cell r="AC354">
            <v>0</v>
          </cell>
        </row>
        <row r="357">
          <cell r="E357">
            <v>0</v>
          </cell>
          <cell r="G357">
            <v>0</v>
          </cell>
          <cell r="I357">
            <v>0</v>
          </cell>
          <cell r="K357">
            <v>0</v>
          </cell>
          <cell r="M357">
            <v>0</v>
          </cell>
          <cell r="O357">
            <v>0</v>
          </cell>
          <cell r="S357">
            <v>150</v>
          </cell>
          <cell r="U357">
            <v>226</v>
          </cell>
          <cell r="W357">
            <v>80</v>
          </cell>
          <cell r="Y357">
            <v>95</v>
          </cell>
          <cell r="AA357">
            <v>80</v>
          </cell>
          <cell r="AC357">
            <v>120</v>
          </cell>
        </row>
        <row r="360">
          <cell r="E360">
            <v>0</v>
          </cell>
          <cell r="G360">
            <v>0</v>
          </cell>
          <cell r="I360">
            <v>0</v>
          </cell>
          <cell r="K360">
            <v>0</v>
          </cell>
          <cell r="M360">
            <v>0</v>
          </cell>
          <cell r="O360">
            <v>0</v>
          </cell>
          <cell r="S360">
            <v>0</v>
          </cell>
          <cell r="U360">
            <v>0</v>
          </cell>
          <cell r="W360">
            <v>0</v>
          </cell>
          <cell r="Y360">
            <v>0</v>
          </cell>
          <cell r="AA360">
            <v>0</v>
          </cell>
          <cell r="AC360">
            <v>0</v>
          </cell>
        </row>
        <row r="414">
          <cell r="E414">
            <v>0</v>
          </cell>
          <cell r="G414">
            <v>2886</v>
          </cell>
          <cell r="I414">
            <v>2800</v>
          </cell>
          <cell r="K414">
            <v>300</v>
          </cell>
          <cell r="M414">
            <v>401</v>
          </cell>
          <cell r="O414">
            <v>50</v>
          </cell>
          <cell r="S414">
            <v>0</v>
          </cell>
          <cell r="U414">
            <v>703</v>
          </cell>
          <cell r="W414">
            <v>1006</v>
          </cell>
          <cell r="Y414">
            <v>8983</v>
          </cell>
          <cell r="AA414">
            <v>11385</v>
          </cell>
          <cell r="AC414">
            <v>4810</v>
          </cell>
        </row>
        <row r="417">
          <cell r="E417">
            <v>0</v>
          </cell>
          <cell r="G417">
            <v>1721</v>
          </cell>
          <cell r="I417">
            <v>1080</v>
          </cell>
          <cell r="K417">
            <v>400</v>
          </cell>
          <cell r="M417">
            <v>838</v>
          </cell>
          <cell r="O417">
            <v>100</v>
          </cell>
          <cell r="S417">
            <v>0</v>
          </cell>
          <cell r="U417">
            <v>0</v>
          </cell>
          <cell r="W417">
            <v>0</v>
          </cell>
          <cell r="Y417">
            <v>2386</v>
          </cell>
          <cell r="AA417">
            <v>5637</v>
          </cell>
          <cell r="AC417">
            <v>7918</v>
          </cell>
        </row>
        <row r="420">
          <cell r="E420">
            <v>0</v>
          </cell>
          <cell r="G420">
            <v>381</v>
          </cell>
          <cell r="I420">
            <v>572</v>
          </cell>
          <cell r="K420">
            <v>0</v>
          </cell>
          <cell r="M420">
            <v>1029</v>
          </cell>
          <cell r="O420">
            <v>30</v>
          </cell>
          <cell r="S420">
            <v>367</v>
          </cell>
          <cell r="U420">
            <v>909</v>
          </cell>
          <cell r="W420">
            <v>768</v>
          </cell>
          <cell r="Y420">
            <v>1312</v>
          </cell>
          <cell r="AA420">
            <v>1444</v>
          </cell>
          <cell r="AC420">
            <v>2446</v>
          </cell>
        </row>
        <row r="423">
          <cell r="E423">
            <v>0</v>
          </cell>
          <cell r="G423">
            <v>181</v>
          </cell>
          <cell r="I423">
            <v>28</v>
          </cell>
          <cell r="K423">
            <v>413</v>
          </cell>
          <cell r="M423">
            <v>263</v>
          </cell>
          <cell r="O423">
            <v>31</v>
          </cell>
          <cell r="S423">
            <v>43</v>
          </cell>
          <cell r="U423">
            <v>178</v>
          </cell>
          <cell r="W423">
            <v>157</v>
          </cell>
          <cell r="Y423">
            <v>382</v>
          </cell>
          <cell r="AA423">
            <v>523</v>
          </cell>
          <cell r="AC423">
            <v>1033</v>
          </cell>
        </row>
        <row r="426">
          <cell r="E426">
            <v>0</v>
          </cell>
          <cell r="G426">
            <v>0</v>
          </cell>
          <cell r="I426">
            <v>0</v>
          </cell>
          <cell r="K426">
            <v>0</v>
          </cell>
          <cell r="M426">
            <v>0</v>
          </cell>
          <cell r="O426">
            <v>5</v>
          </cell>
          <cell r="S426">
            <v>0</v>
          </cell>
          <cell r="U426">
            <v>0</v>
          </cell>
          <cell r="W426">
            <v>0</v>
          </cell>
          <cell r="Y426">
            <v>0</v>
          </cell>
          <cell r="AA426">
            <v>0</v>
          </cell>
          <cell r="AC426">
            <v>3</v>
          </cell>
        </row>
        <row r="429">
          <cell r="E429">
            <v>0</v>
          </cell>
          <cell r="G429">
            <v>0</v>
          </cell>
          <cell r="I429">
            <v>0</v>
          </cell>
          <cell r="K429">
            <v>0</v>
          </cell>
          <cell r="M429">
            <v>0</v>
          </cell>
          <cell r="O429">
            <v>0</v>
          </cell>
          <cell r="S429">
            <v>0</v>
          </cell>
          <cell r="U429">
            <v>0</v>
          </cell>
          <cell r="W429">
            <v>0</v>
          </cell>
          <cell r="Y429">
            <v>0</v>
          </cell>
          <cell r="AA429">
            <v>0</v>
          </cell>
          <cell r="AC429">
            <v>5</v>
          </cell>
        </row>
        <row r="432">
          <cell r="E432">
            <v>0</v>
          </cell>
          <cell r="G432">
            <v>0</v>
          </cell>
          <cell r="I432">
            <v>0</v>
          </cell>
          <cell r="K432">
            <v>60</v>
          </cell>
          <cell r="M432">
            <v>0</v>
          </cell>
          <cell r="O432">
            <v>86</v>
          </cell>
          <cell r="S432">
            <v>16</v>
          </cell>
          <cell r="U432">
            <v>0</v>
          </cell>
          <cell r="W432">
            <v>0</v>
          </cell>
          <cell r="Y432">
            <v>36</v>
          </cell>
          <cell r="AA432">
            <v>0</v>
          </cell>
          <cell r="AC432">
            <v>106</v>
          </cell>
        </row>
        <row r="435">
          <cell r="E435">
            <v>0</v>
          </cell>
          <cell r="G435">
            <v>0</v>
          </cell>
          <cell r="I435">
            <v>0</v>
          </cell>
          <cell r="K435">
            <v>0</v>
          </cell>
          <cell r="M435">
            <v>0</v>
          </cell>
          <cell r="O435">
            <v>0</v>
          </cell>
          <cell r="S435">
            <v>0</v>
          </cell>
          <cell r="U435">
            <v>0</v>
          </cell>
          <cell r="W435">
            <v>0</v>
          </cell>
          <cell r="Y435">
            <v>0</v>
          </cell>
          <cell r="AA435">
            <v>0</v>
          </cell>
          <cell r="AC435">
            <v>0</v>
          </cell>
        </row>
        <row r="591">
          <cell r="E591">
            <v>0</v>
          </cell>
          <cell r="G591">
            <v>0</v>
          </cell>
          <cell r="I591">
            <v>0</v>
          </cell>
          <cell r="K591">
            <v>0</v>
          </cell>
          <cell r="M591">
            <v>0</v>
          </cell>
          <cell r="O591">
            <v>0</v>
          </cell>
          <cell r="S591">
            <v>0</v>
          </cell>
          <cell r="U591">
            <v>0</v>
          </cell>
          <cell r="W591">
            <v>0</v>
          </cell>
          <cell r="Y591">
            <v>0</v>
          </cell>
          <cell r="AA591">
            <v>0</v>
          </cell>
          <cell r="AC591">
            <v>0</v>
          </cell>
        </row>
        <row r="594">
          <cell r="E594">
            <v>0</v>
          </cell>
          <cell r="G594">
            <v>0</v>
          </cell>
          <cell r="I594">
            <v>0</v>
          </cell>
          <cell r="K594">
            <v>0</v>
          </cell>
          <cell r="M594">
            <v>0</v>
          </cell>
          <cell r="O594">
            <v>0</v>
          </cell>
          <cell r="S594">
            <v>0</v>
          </cell>
          <cell r="U594">
            <v>0</v>
          </cell>
          <cell r="W594">
            <v>0</v>
          </cell>
          <cell r="Y594">
            <v>0</v>
          </cell>
          <cell r="AA594">
            <v>0</v>
          </cell>
          <cell r="AC594">
            <v>0</v>
          </cell>
        </row>
        <row r="597">
          <cell r="E597">
            <v>0</v>
          </cell>
          <cell r="G597">
            <v>0</v>
          </cell>
          <cell r="I597">
            <v>0</v>
          </cell>
          <cell r="K597">
            <v>0</v>
          </cell>
          <cell r="M597">
            <v>0</v>
          </cell>
          <cell r="O597">
            <v>0</v>
          </cell>
          <cell r="S597">
            <v>0</v>
          </cell>
          <cell r="U597">
            <v>0</v>
          </cell>
          <cell r="W597">
            <v>0</v>
          </cell>
          <cell r="Y597">
            <v>0</v>
          </cell>
          <cell r="AA597">
            <v>0</v>
          </cell>
          <cell r="AC597">
            <v>0</v>
          </cell>
        </row>
        <row r="993">
          <cell r="O993">
            <v>0</v>
          </cell>
        </row>
        <row r="996">
          <cell r="O996">
            <v>0</v>
          </cell>
        </row>
        <row r="999">
          <cell r="O999">
            <v>0</v>
          </cell>
        </row>
        <row r="1107">
          <cell r="I1107">
            <v>8</v>
          </cell>
          <cell r="M1107">
            <v>2</v>
          </cell>
          <cell r="O1107">
            <v>4</v>
          </cell>
        </row>
        <row r="1122">
          <cell r="O1122">
            <v>0</v>
          </cell>
        </row>
        <row r="1125">
          <cell r="O1125">
            <v>0</v>
          </cell>
        </row>
        <row r="1128">
          <cell r="O1128">
            <v>0</v>
          </cell>
        </row>
        <row r="1164">
          <cell r="E1164">
            <v>37</v>
          </cell>
        </row>
        <row r="1167">
          <cell r="E1167">
            <v>149</v>
          </cell>
        </row>
        <row r="1311">
          <cell r="I1311">
            <v>4</v>
          </cell>
        </row>
        <row r="1314">
          <cell r="I1314">
            <v>32</v>
          </cell>
        </row>
        <row r="1317">
          <cell r="G1317">
            <v>11</v>
          </cell>
          <cell r="I1317">
            <v>21</v>
          </cell>
          <cell r="K1317">
            <v>0</v>
          </cell>
        </row>
        <row r="1323">
          <cell r="I1323">
            <v>12</v>
          </cell>
          <cell r="AA1323">
            <v>2</v>
          </cell>
        </row>
        <row r="1326">
          <cell r="U1326">
            <v>0</v>
          </cell>
          <cell r="AA1326">
            <v>1</v>
          </cell>
        </row>
        <row r="1383">
          <cell r="E1383">
            <v>80</v>
          </cell>
          <cell r="I1383">
            <v>80</v>
          </cell>
          <cell r="K1383">
            <v>100</v>
          </cell>
          <cell r="M1383">
            <v>100</v>
          </cell>
          <cell r="S1383">
            <v>20</v>
          </cell>
          <cell r="U1383">
            <v>100</v>
          </cell>
          <cell r="Y1383">
            <v>150</v>
          </cell>
          <cell r="AC1383">
            <v>0</v>
          </cell>
        </row>
        <row r="1386">
          <cell r="E1386">
            <v>20</v>
          </cell>
          <cell r="I1386">
            <v>20</v>
          </cell>
          <cell r="K1386">
            <v>40</v>
          </cell>
          <cell r="M1386">
            <v>40</v>
          </cell>
          <cell r="U1386">
            <v>30</v>
          </cell>
          <cell r="Y1386">
            <v>0</v>
          </cell>
          <cell r="AC1386">
            <v>40</v>
          </cell>
        </row>
        <row r="1389">
          <cell r="E1389">
            <v>60</v>
          </cell>
          <cell r="I1389">
            <v>40</v>
          </cell>
          <cell r="K1389">
            <v>60</v>
          </cell>
          <cell r="M1389">
            <v>100</v>
          </cell>
          <cell r="S1389">
            <v>30</v>
          </cell>
          <cell r="U1389">
            <v>30</v>
          </cell>
          <cell r="Y1389">
            <v>60</v>
          </cell>
          <cell r="AC1389">
            <v>40</v>
          </cell>
        </row>
        <row r="1392">
          <cell r="E1392">
            <v>20</v>
          </cell>
          <cell r="I1392">
            <v>60</v>
          </cell>
          <cell r="K1392">
            <v>20</v>
          </cell>
          <cell r="M1392">
            <v>60</v>
          </cell>
          <cell r="U1392">
            <v>20</v>
          </cell>
          <cell r="Y1392">
            <v>20</v>
          </cell>
          <cell r="AC1392">
            <v>40</v>
          </cell>
        </row>
        <row r="1401">
          <cell r="E1401">
            <v>40</v>
          </cell>
          <cell r="I1401">
            <v>30</v>
          </cell>
          <cell r="K1401">
            <v>60</v>
          </cell>
          <cell r="M1401">
            <v>40</v>
          </cell>
          <cell r="S1401">
            <v>0</v>
          </cell>
          <cell r="U1401">
            <v>60</v>
          </cell>
          <cell r="Y1401">
            <v>2</v>
          </cell>
          <cell r="AC1401">
            <v>70</v>
          </cell>
        </row>
        <row r="1413">
          <cell r="K1413">
            <v>15</v>
          </cell>
          <cell r="M1413">
            <v>0</v>
          </cell>
        </row>
        <row r="1419">
          <cell r="G1419">
            <v>1</v>
          </cell>
          <cell r="I1419">
            <v>0</v>
          </cell>
        </row>
        <row r="1422">
          <cell r="G1422">
            <v>2</v>
          </cell>
          <cell r="I1422">
            <v>0</v>
          </cell>
        </row>
        <row r="1425">
          <cell r="G1425">
            <v>2</v>
          </cell>
          <cell r="I1425">
            <v>0</v>
          </cell>
        </row>
        <row r="1428">
          <cell r="G1428">
            <v>1</v>
          </cell>
          <cell r="I1428">
            <v>0</v>
          </cell>
        </row>
        <row r="1431">
          <cell r="I1431">
            <v>0</v>
          </cell>
        </row>
        <row r="1455">
          <cell r="U145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8"/>
  <sheetViews>
    <sheetView view="pageBreakPreview" zoomScale="35" zoomScaleNormal="35" zoomScaleSheetLayoutView="35" workbookViewId="0">
      <pane xSplit="6" ySplit="7" topLeftCell="G169" activePane="bottomRight" state="frozen"/>
      <selection pane="topRight" activeCell="G1" sqref="G1"/>
      <selection pane="bottomLeft" activeCell="A8" sqref="A8"/>
      <selection pane="bottomRight" activeCell="F313" sqref="F313:AJ316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hidden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1</v>
      </c>
      <c r="H1" s="642"/>
      <c r="I1" s="647" t="s">
        <v>199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19" t="s">
        <v>10</v>
      </c>
      <c r="H5" s="218" t="s">
        <v>11</v>
      </c>
      <c r="I5" s="19" t="s">
        <v>12</v>
      </c>
      <c r="J5" s="19" t="s">
        <v>13</v>
      </c>
      <c r="K5" s="19" t="s">
        <v>14</v>
      </c>
      <c r="L5" s="19" t="s">
        <v>15</v>
      </c>
      <c r="M5" s="218" t="s">
        <v>9</v>
      </c>
      <c r="N5" s="237" t="s">
        <v>10</v>
      </c>
      <c r="O5" s="218" t="s">
        <v>11</v>
      </c>
      <c r="P5" s="19" t="s">
        <v>12</v>
      </c>
      <c r="Q5" s="19" t="s">
        <v>13</v>
      </c>
      <c r="R5" s="19" t="s">
        <v>14</v>
      </c>
      <c r="S5" s="19" t="s">
        <v>15</v>
      </c>
      <c r="T5" s="19" t="s">
        <v>9</v>
      </c>
      <c r="U5" s="19" t="s">
        <v>10</v>
      </c>
      <c r="V5" s="218" t="s">
        <v>11</v>
      </c>
      <c r="W5" s="19" t="s">
        <v>12</v>
      </c>
      <c r="X5" s="19" t="s">
        <v>13</v>
      </c>
      <c r="Y5" s="19" t="s">
        <v>14</v>
      </c>
      <c r="Z5" s="218" t="s">
        <v>15</v>
      </c>
      <c r="AA5" s="218" t="s">
        <v>9</v>
      </c>
      <c r="AB5" s="218" t="s">
        <v>10</v>
      </c>
      <c r="AC5" s="218" t="s">
        <v>11</v>
      </c>
      <c r="AD5" s="218" t="s">
        <v>12</v>
      </c>
      <c r="AE5" s="218" t="s">
        <v>13</v>
      </c>
      <c r="AF5" s="218" t="s">
        <v>14</v>
      </c>
      <c r="AG5" s="218" t="s">
        <v>15</v>
      </c>
      <c r="AH5" s="218" t="s">
        <v>9</v>
      </c>
      <c r="AI5" s="237" t="s">
        <v>10</v>
      </c>
      <c r="AJ5" s="218" t="s">
        <v>11</v>
      </c>
      <c r="AK5" s="19" t="s">
        <v>13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5">
        <v>42461</v>
      </c>
      <c r="H6" s="219">
        <f t="shared" ref="H6:AK6" si="0">G6+1</f>
        <v>42462</v>
      </c>
      <c r="I6" s="25">
        <f t="shared" si="0"/>
        <v>42463</v>
      </c>
      <c r="J6" s="25">
        <f t="shared" si="0"/>
        <v>42464</v>
      </c>
      <c r="K6" s="25">
        <f t="shared" si="0"/>
        <v>42465</v>
      </c>
      <c r="L6" s="25">
        <f t="shared" si="0"/>
        <v>42466</v>
      </c>
      <c r="M6" s="219">
        <f t="shared" si="0"/>
        <v>42467</v>
      </c>
      <c r="N6" s="238">
        <f t="shared" si="0"/>
        <v>42468</v>
      </c>
      <c r="O6" s="219">
        <f t="shared" si="0"/>
        <v>42469</v>
      </c>
      <c r="P6" s="25">
        <f t="shared" si="0"/>
        <v>42470</v>
      </c>
      <c r="Q6" s="25">
        <f t="shared" si="0"/>
        <v>42471</v>
      </c>
      <c r="R6" s="25">
        <f t="shared" si="0"/>
        <v>42472</v>
      </c>
      <c r="S6" s="25">
        <f t="shared" si="0"/>
        <v>42473</v>
      </c>
      <c r="T6" s="25">
        <f t="shared" si="0"/>
        <v>42474</v>
      </c>
      <c r="U6" s="25">
        <f t="shared" si="0"/>
        <v>42475</v>
      </c>
      <c r="V6" s="219">
        <f t="shared" si="0"/>
        <v>42476</v>
      </c>
      <c r="W6" s="25">
        <f t="shared" si="0"/>
        <v>42477</v>
      </c>
      <c r="X6" s="25">
        <f t="shared" si="0"/>
        <v>42478</v>
      </c>
      <c r="Y6" s="25">
        <f t="shared" si="0"/>
        <v>42479</v>
      </c>
      <c r="Z6" s="219">
        <f t="shared" si="0"/>
        <v>42480</v>
      </c>
      <c r="AA6" s="219">
        <f t="shared" si="0"/>
        <v>42481</v>
      </c>
      <c r="AB6" s="219">
        <f t="shared" si="0"/>
        <v>42482</v>
      </c>
      <c r="AC6" s="219">
        <f t="shared" si="0"/>
        <v>42483</v>
      </c>
      <c r="AD6" s="219">
        <f t="shared" si="0"/>
        <v>42484</v>
      </c>
      <c r="AE6" s="219">
        <f t="shared" si="0"/>
        <v>42485</v>
      </c>
      <c r="AF6" s="219">
        <f t="shared" si="0"/>
        <v>42486</v>
      </c>
      <c r="AG6" s="219">
        <f t="shared" si="0"/>
        <v>42487</v>
      </c>
      <c r="AH6" s="219">
        <f t="shared" si="0"/>
        <v>42488</v>
      </c>
      <c r="AI6" s="238">
        <f t="shared" si="0"/>
        <v>42489</v>
      </c>
      <c r="AJ6" s="219">
        <f t="shared" si="0"/>
        <v>42490</v>
      </c>
      <c r="AK6" s="25">
        <f t="shared" si="0"/>
        <v>42491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30" t="s">
        <v>206</v>
      </c>
      <c r="H7" s="220" t="s">
        <v>21</v>
      </c>
      <c r="I7" s="30"/>
      <c r="J7" s="30"/>
      <c r="K7" s="30"/>
      <c r="L7" s="30"/>
      <c r="M7" s="220" t="s">
        <v>201</v>
      </c>
      <c r="N7" s="239" t="s">
        <v>207</v>
      </c>
      <c r="O7" s="220" t="s">
        <v>21</v>
      </c>
      <c r="P7" s="30"/>
      <c r="Q7" s="30"/>
      <c r="R7" s="30"/>
      <c r="S7" s="30"/>
      <c r="T7" s="30"/>
      <c r="U7" s="30" t="s">
        <v>200</v>
      </c>
      <c r="V7" s="220" t="s">
        <v>21</v>
      </c>
      <c r="W7" s="30"/>
      <c r="X7" s="30"/>
      <c r="Y7" s="30"/>
      <c r="Z7" s="220" t="s">
        <v>126</v>
      </c>
      <c r="AA7" s="220" t="s">
        <v>126</v>
      </c>
      <c r="AB7" s="220" t="s">
        <v>203</v>
      </c>
      <c r="AC7" s="220" t="s">
        <v>204</v>
      </c>
      <c r="AD7" s="220" t="s">
        <v>202</v>
      </c>
      <c r="AE7" s="220" t="s">
        <v>126</v>
      </c>
      <c r="AF7" s="220" t="s">
        <v>126</v>
      </c>
      <c r="AG7" s="220" t="s">
        <v>126</v>
      </c>
      <c r="AH7" s="220" t="s">
        <v>126</v>
      </c>
      <c r="AI7" s="239" t="s">
        <v>20</v>
      </c>
      <c r="AJ7" s="220" t="s">
        <v>21</v>
      </c>
      <c r="AK7" s="30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33"/>
      <c r="E8" s="34"/>
      <c r="F8" s="260">
        <f>+[1]NEW!$E$102</f>
        <v>1670</v>
      </c>
      <c r="G8" s="36">
        <v>0</v>
      </c>
      <c r="H8" s="221">
        <v>0</v>
      </c>
      <c r="I8" s="254">
        <v>500</v>
      </c>
      <c r="J8" s="36">
        <v>0</v>
      </c>
      <c r="K8" s="36">
        <v>0</v>
      </c>
      <c r="L8" s="36">
        <v>0</v>
      </c>
      <c r="M8" s="221">
        <v>0</v>
      </c>
      <c r="N8" s="240">
        <v>0</v>
      </c>
      <c r="O8" s="256">
        <f>500-N9</f>
        <v>0</v>
      </c>
      <c r="P8" s="257">
        <f>500-O9</f>
        <v>0</v>
      </c>
      <c r="Q8" s="36">
        <f>500-P9</f>
        <v>0</v>
      </c>
      <c r="R8" s="36">
        <v>0</v>
      </c>
      <c r="S8" s="36">
        <v>0</v>
      </c>
      <c r="T8" s="36">
        <v>0</v>
      </c>
      <c r="U8" s="36">
        <v>0</v>
      </c>
      <c r="V8" s="221">
        <v>0</v>
      </c>
      <c r="W8" s="36">
        <v>0</v>
      </c>
      <c r="X8" s="254">
        <f>1670-W9</f>
        <v>1170</v>
      </c>
      <c r="Y8" s="36">
        <f>1670-X9</f>
        <v>0</v>
      </c>
      <c r="Z8" s="221">
        <v>0</v>
      </c>
      <c r="AA8" s="221">
        <v>0</v>
      </c>
      <c r="AB8" s="221">
        <v>0</v>
      </c>
      <c r="AC8" s="221">
        <v>0</v>
      </c>
      <c r="AD8" s="221">
        <v>0</v>
      </c>
      <c r="AE8" s="221">
        <v>0</v>
      </c>
      <c r="AF8" s="221">
        <v>0</v>
      </c>
      <c r="AG8" s="221">
        <v>0</v>
      </c>
      <c r="AH8" s="221">
        <v>0</v>
      </c>
      <c r="AI8" s="240">
        <v>0</v>
      </c>
      <c r="AJ8" s="221">
        <v>0</v>
      </c>
      <c r="AK8" s="36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40"/>
      <c r="E9" s="41"/>
      <c r="F9" s="261"/>
      <c r="G9" s="46">
        <f t="shared" ref="G9:AJ9" si="1">+F9+G8</f>
        <v>0</v>
      </c>
      <c r="H9" s="222">
        <f t="shared" si="1"/>
        <v>0</v>
      </c>
      <c r="I9" s="45">
        <f t="shared" si="1"/>
        <v>500</v>
      </c>
      <c r="J9" s="46">
        <f t="shared" si="1"/>
        <v>500</v>
      </c>
      <c r="K9" s="46">
        <f t="shared" si="1"/>
        <v>500</v>
      </c>
      <c r="L9" s="46">
        <f t="shared" si="1"/>
        <v>500</v>
      </c>
      <c r="M9" s="222">
        <f t="shared" si="1"/>
        <v>500</v>
      </c>
      <c r="N9" s="241">
        <f t="shared" si="1"/>
        <v>500</v>
      </c>
      <c r="O9" s="222">
        <f t="shared" si="1"/>
        <v>500</v>
      </c>
      <c r="P9" s="45">
        <f t="shared" si="1"/>
        <v>500</v>
      </c>
      <c r="Q9" s="46">
        <f t="shared" si="1"/>
        <v>500</v>
      </c>
      <c r="R9" s="46">
        <f t="shared" si="1"/>
        <v>500</v>
      </c>
      <c r="S9" s="46">
        <f t="shared" si="1"/>
        <v>500</v>
      </c>
      <c r="T9" s="46">
        <f t="shared" si="1"/>
        <v>500</v>
      </c>
      <c r="U9" s="46">
        <f t="shared" si="1"/>
        <v>500</v>
      </c>
      <c r="V9" s="222">
        <f t="shared" si="1"/>
        <v>500</v>
      </c>
      <c r="W9" s="45">
        <f t="shared" si="1"/>
        <v>500</v>
      </c>
      <c r="X9" s="46">
        <f t="shared" si="1"/>
        <v>1670</v>
      </c>
      <c r="Y9" s="46">
        <f t="shared" si="1"/>
        <v>1670</v>
      </c>
      <c r="Z9" s="222">
        <f t="shared" si="1"/>
        <v>1670</v>
      </c>
      <c r="AA9" s="222">
        <f t="shared" si="1"/>
        <v>1670</v>
      </c>
      <c r="AB9" s="222">
        <f t="shared" si="1"/>
        <v>1670</v>
      </c>
      <c r="AC9" s="222">
        <f t="shared" si="1"/>
        <v>1670</v>
      </c>
      <c r="AD9" s="226">
        <f t="shared" si="1"/>
        <v>1670</v>
      </c>
      <c r="AE9" s="222">
        <f t="shared" si="1"/>
        <v>1670</v>
      </c>
      <c r="AF9" s="222">
        <f t="shared" si="1"/>
        <v>1670</v>
      </c>
      <c r="AG9" s="222">
        <f t="shared" si="1"/>
        <v>1670</v>
      </c>
      <c r="AH9" s="222">
        <f t="shared" si="1"/>
        <v>1670</v>
      </c>
      <c r="AI9" s="241">
        <f t="shared" si="1"/>
        <v>1670</v>
      </c>
      <c r="AJ9" s="222">
        <f t="shared" si="1"/>
        <v>1670</v>
      </c>
      <c r="AK9" s="46">
        <f t="shared" ref="AK9" si="2">+AJ9+AK8</f>
        <v>1670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48"/>
      <c r="E10" s="49"/>
      <c r="F10" s="262">
        <f>+[1]NEW!$E$105</f>
        <v>0</v>
      </c>
      <c r="G10" s="36">
        <v>0</v>
      </c>
      <c r="H10" s="221">
        <v>0</v>
      </c>
      <c r="I10" s="257">
        <v>0</v>
      </c>
      <c r="J10" s="257">
        <v>0</v>
      </c>
      <c r="K10" s="36">
        <v>0</v>
      </c>
      <c r="L10" s="36">
        <v>0</v>
      </c>
      <c r="M10" s="221">
        <v>0</v>
      </c>
      <c r="N10" s="240">
        <v>0</v>
      </c>
      <c r="O10" s="221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221">
        <v>0</v>
      </c>
      <c r="W10" s="36">
        <v>0</v>
      </c>
      <c r="X10" s="36">
        <v>0</v>
      </c>
      <c r="Y10" s="36">
        <v>0</v>
      </c>
      <c r="Z10" s="221">
        <v>0</v>
      </c>
      <c r="AA10" s="221">
        <v>0</v>
      </c>
      <c r="AB10" s="221">
        <v>0</v>
      </c>
      <c r="AC10" s="221">
        <v>0</v>
      </c>
      <c r="AD10" s="221">
        <v>0</v>
      </c>
      <c r="AE10" s="221">
        <v>0</v>
      </c>
      <c r="AF10" s="221">
        <v>0</v>
      </c>
      <c r="AG10" s="221">
        <v>0</v>
      </c>
      <c r="AH10" s="221">
        <v>0</v>
      </c>
      <c r="AI10" s="240">
        <v>0</v>
      </c>
      <c r="AJ10" s="221">
        <v>0</v>
      </c>
      <c r="AK10" s="36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40"/>
      <c r="E11" s="41"/>
      <c r="F11" s="261"/>
      <c r="G11" s="46">
        <f t="shared" ref="G11:AJ11" si="3">+F11+G10</f>
        <v>0</v>
      </c>
      <c r="H11" s="222">
        <f t="shared" si="3"/>
        <v>0</v>
      </c>
      <c r="I11" s="45">
        <f t="shared" si="3"/>
        <v>0</v>
      </c>
      <c r="J11" s="46">
        <f t="shared" si="3"/>
        <v>0</v>
      </c>
      <c r="K11" s="46">
        <f t="shared" si="3"/>
        <v>0</v>
      </c>
      <c r="L11" s="46">
        <f t="shared" si="3"/>
        <v>0</v>
      </c>
      <c r="M11" s="222">
        <f t="shared" si="3"/>
        <v>0</v>
      </c>
      <c r="N11" s="241">
        <f t="shared" si="3"/>
        <v>0</v>
      </c>
      <c r="O11" s="222">
        <f t="shared" si="3"/>
        <v>0</v>
      </c>
      <c r="P11" s="45">
        <f t="shared" si="3"/>
        <v>0</v>
      </c>
      <c r="Q11" s="46">
        <f t="shared" si="3"/>
        <v>0</v>
      </c>
      <c r="R11" s="46">
        <f t="shared" si="3"/>
        <v>0</v>
      </c>
      <c r="S11" s="46">
        <f t="shared" si="3"/>
        <v>0</v>
      </c>
      <c r="T11" s="46">
        <f t="shared" si="3"/>
        <v>0</v>
      </c>
      <c r="U11" s="46">
        <f t="shared" si="3"/>
        <v>0</v>
      </c>
      <c r="V11" s="222">
        <f t="shared" si="3"/>
        <v>0</v>
      </c>
      <c r="W11" s="45">
        <f t="shared" si="3"/>
        <v>0</v>
      </c>
      <c r="X11" s="46">
        <f t="shared" si="3"/>
        <v>0</v>
      </c>
      <c r="Y11" s="46">
        <f t="shared" si="3"/>
        <v>0</v>
      </c>
      <c r="Z11" s="222">
        <f t="shared" si="3"/>
        <v>0</v>
      </c>
      <c r="AA11" s="222">
        <f t="shared" si="3"/>
        <v>0</v>
      </c>
      <c r="AB11" s="222">
        <f t="shared" si="3"/>
        <v>0</v>
      </c>
      <c r="AC11" s="222">
        <f t="shared" si="3"/>
        <v>0</v>
      </c>
      <c r="AD11" s="226">
        <f t="shared" si="3"/>
        <v>0</v>
      </c>
      <c r="AE11" s="222">
        <f t="shared" si="3"/>
        <v>0</v>
      </c>
      <c r="AF11" s="222">
        <f t="shared" si="3"/>
        <v>0</v>
      </c>
      <c r="AG11" s="222">
        <f t="shared" si="3"/>
        <v>0</v>
      </c>
      <c r="AH11" s="222">
        <f t="shared" si="3"/>
        <v>0</v>
      </c>
      <c r="AI11" s="241">
        <f t="shared" si="3"/>
        <v>0</v>
      </c>
      <c r="AJ11" s="222">
        <f t="shared" si="3"/>
        <v>0</v>
      </c>
      <c r="AK11" s="46">
        <f t="shared" ref="AK11" si="4">+AJ11+AK10</f>
        <v>0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48"/>
      <c r="E12" s="49"/>
      <c r="F12" s="262">
        <f>+[1]NEW!$E$108</f>
        <v>3380</v>
      </c>
      <c r="G12" s="36">
        <v>0</v>
      </c>
      <c r="H12" s="221">
        <v>0</v>
      </c>
      <c r="I12" s="254">
        <f>1300-I10-I8</f>
        <v>800</v>
      </c>
      <c r="J12" s="254">
        <f>1000-I13</f>
        <v>200</v>
      </c>
      <c r="K12" s="36">
        <v>0</v>
      </c>
      <c r="L12" s="36">
        <v>0</v>
      </c>
      <c r="M12" s="221">
        <v>0</v>
      </c>
      <c r="N12" s="240">
        <v>0</v>
      </c>
      <c r="O12" s="221">
        <v>0</v>
      </c>
      <c r="P12" s="254">
        <f>1230-P61</f>
        <v>870</v>
      </c>
      <c r="Q12" s="254">
        <f>2000-P13</f>
        <v>130</v>
      </c>
      <c r="R12" s="36">
        <v>0</v>
      </c>
      <c r="S12" s="36">
        <v>0</v>
      </c>
      <c r="T12" s="36">
        <v>0</v>
      </c>
      <c r="U12" s="36">
        <v>0</v>
      </c>
      <c r="V12" s="221">
        <v>0</v>
      </c>
      <c r="W12" s="254">
        <v>1100</v>
      </c>
      <c r="X12" s="254">
        <f>3380-W13</f>
        <v>280</v>
      </c>
      <c r="Y12" s="36">
        <f>3380-X13</f>
        <v>0</v>
      </c>
      <c r="Z12" s="221">
        <v>0</v>
      </c>
      <c r="AA12" s="221">
        <v>0</v>
      </c>
      <c r="AB12" s="221">
        <v>0</v>
      </c>
      <c r="AC12" s="221">
        <v>0</v>
      </c>
      <c r="AD12" s="221">
        <v>0</v>
      </c>
      <c r="AE12" s="221">
        <v>0</v>
      </c>
      <c r="AF12" s="221">
        <v>0</v>
      </c>
      <c r="AG12" s="221">
        <v>0</v>
      </c>
      <c r="AH12" s="221">
        <v>0</v>
      </c>
      <c r="AI12" s="240">
        <v>0</v>
      </c>
      <c r="AJ12" s="221">
        <v>0</v>
      </c>
      <c r="AK12" s="36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40"/>
      <c r="E13" s="41"/>
      <c r="F13" s="261"/>
      <c r="G13" s="46">
        <f t="shared" ref="G13:AJ15" si="5">+F13+G12</f>
        <v>0</v>
      </c>
      <c r="H13" s="222">
        <f t="shared" si="5"/>
        <v>0</v>
      </c>
      <c r="I13" s="45">
        <f t="shared" si="5"/>
        <v>800</v>
      </c>
      <c r="J13" s="46">
        <f t="shared" si="5"/>
        <v>1000</v>
      </c>
      <c r="K13" s="46">
        <f t="shared" si="5"/>
        <v>1000</v>
      </c>
      <c r="L13" s="46">
        <f t="shared" si="5"/>
        <v>1000</v>
      </c>
      <c r="M13" s="222">
        <f t="shared" si="5"/>
        <v>1000</v>
      </c>
      <c r="N13" s="241">
        <f t="shared" si="5"/>
        <v>1000</v>
      </c>
      <c r="O13" s="222">
        <f t="shared" si="5"/>
        <v>1000</v>
      </c>
      <c r="P13" s="45">
        <f t="shared" si="5"/>
        <v>1870</v>
      </c>
      <c r="Q13" s="46">
        <f t="shared" si="5"/>
        <v>2000</v>
      </c>
      <c r="R13" s="46">
        <f t="shared" si="5"/>
        <v>2000</v>
      </c>
      <c r="S13" s="46">
        <f t="shared" si="5"/>
        <v>2000</v>
      </c>
      <c r="T13" s="46">
        <f t="shared" si="5"/>
        <v>2000</v>
      </c>
      <c r="U13" s="46">
        <f t="shared" si="5"/>
        <v>2000</v>
      </c>
      <c r="V13" s="222">
        <f t="shared" si="5"/>
        <v>2000</v>
      </c>
      <c r="W13" s="45">
        <f t="shared" si="5"/>
        <v>3100</v>
      </c>
      <c r="X13" s="46">
        <f t="shared" si="5"/>
        <v>3380</v>
      </c>
      <c r="Y13" s="46">
        <f t="shared" si="5"/>
        <v>3380</v>
      </c>
      <c r="Z13" s="222">
        <f t="shared" si="5"/>
        <v>3380</v>
      </c>
      <c r="AA13" s="222">
        <f t="shared" si="5"/>
        <v>3380</v>
      </c>
      <c r="AB13" s="222">
        <f t="shared" si="5"/>
        <v>3380</v>
      </c>
      <c r="AC13" s="222">
        <f t="shared" si="5"/>
        <v>3380</v>
      </c>
      <c r="AD13" s="226">
        <f t="shared" si="5"/>
        <v>3380</v>
      </c>
      <c r="AE13" s="222">
        <f t="shared" si="5"/>
        <v>3380</v>
      </c>
      <c r="AF13" s="222">
        <f t="shared" si="5"/>
        <v>3380</v>
      </c>
      <c r="AG13" s="222">
        <f t="shared" si="5"/>
        <v>3380</v>
      </c>
      <c r="AH13" s="222">
        <f t="shared" si="5"/>
        <v>3380</v>
      </c>
      <c r="AI13" s="241">
        <f t="shared" si="5"/>
        <v>3380</v>
      </c>
      <c r="AJ13" s="222">
        <f t="shared" si="5"/>
        <v>3380</v>
      </c>
      <c r="AK13" s="46">
        <f t="shared" ref="AK13" si="6">+AJ13+AK12</f>
        <v>3380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48"/>
      <c r="E14" s="49"/>
      <c r="F14" s="262">
        <f>+[1]NEW!$E$111</f>
        <v>1370</v>
      </c>
      <c r="G14" s="51">
        <v>0</v>
      </c>
      <c r="H14" s="223">
        <v>0</v>
      </c>
      <c r="I14" s="51">
        <v>0</v>
      </c>
      <c r="J14" s="51">
        <v>0</v>
      </c>
      <c r="K14" s="51">
        <v>0</v>
      </c>
      <c r="L14" s="258">
        <v>0</v>
      </c>
      <c r="M14" s="255">
        <v>1000</v>
      </c>
      <c r="N14" s="255">
        <f>1370-M15</f>
        <v>370</v>
      </c>
      <c r="O14" s="223">
        <v>0</v>
      </c>
      <c r="P14" s="51">
        <v>0</v>
      </c>
      <c r="Q14" s="51">
        <v>0</v>
      </c>
      <c r="R14" s="51">
        <v>0</v>
      </c>
      <c r="S14" s="51">
        <f>1370-R15</f>
        <v>0</v>
      </c>
      <c r="T14" s="51">
        <v>0</v>
      </c>
      <c r="U14" s="51">
        <v>0</v>
      </c>
      <c r="V14" s="223">
        <v>0</v>
      </c>
      <c r="W14" s="51">
        <v>0</v>
      </c>
      <c r="X14" s="51">
        <v>0</v>
      </c>
      <c r="Y14" s="51">
        <v>0</v>
      </c>
      <c r="Z14" s="223">
        <v>0</v>
      </c>
      <c r="AA14" s="223">
        <v>0</v>
      </c>
      <c r="AB14" s="223">
        <v>0</v>
      </c>
      <c r="AC14" s="223">
        <v>0</v>
      </c>
      <c r="AD14" s="223">
        <v>0</v>
      </c>
      <c r="AE14" s="223">
        <v>0</v>
      </c>
      <c r="AF14" s="223">
        <v>0</v>
      </c>
      <c r="AG14" s="223">
        <v>0</v>
      </c>
      <c r="AH14" s="223">
        <v>0</v>
      </c>
      <c r="AI14" s="242">
        <v>0</v>
      </c>
      <c r="AJ14" s="223">
        <v>0</v>
      </c>
      <c r="AK14" s="51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33"/>
      <c r="E15" s="52"/>
      <c r="F15" s="260"/>
      <c r="G15" s="46">
        <f t="shared" si="5"/>
        <v>0</v>
      </c>
      <c r="H15" s="222">
        <f t="shared" si="5"/>
        <v>0</v>
      </c>
      <c r="I15" s="45">
        <f t="shared" si="5"/>
        <v>0</v>
      </c>
      <c r="J15" s="46">
        <f t="shared" si="5"/>
        <v>0</v>
      </c>
      <c r="K15" s="46">
        <f t="shared" si="5"/>
        <v>0</v>
      </c>
      <c r="L15" s="46">
        <f t="shared" si="5"/>
        <v>0</v>
      </c>
      <c r="M15" s="222">
        <f t="shared" si="5"/>
        <v>1000</v>
      </c>
      <c r="N15" s="241">
        <f t="shared" si="5"/>
        <v>1370</v>
      </c>
      <c r="O15" s="222">
        <f t="shared" si="5"/>
        <v>1370</v>
      </c>
      <c r="P15" s="45">
        <f t="shared" si="5"/>
        <v>1370</v>
      </c>
      <c r="Q15" s="46">
        <f t="shared" si="5"/>
        <v>1370</v>
      </c>
      <c r="R15" s="46">
        <f t="shared" si="5"/>
        <v>1370</v>
      </c>
      <c r="S15" s="46">
        <f t="shared" si="5"/>
        <v>1370</v>
      </c>
      <c r="T15" s="46">
        <f t="shared" si="5"/>
        <v>1370</v>
      </c>
      <c r="U15" s="46">
        <f t="shared" si="5"/>
        <v>1370</v>
      </c>
      <c r="V15" s="222">
        <f t="shared" si="5"/>
        <v>1370</v>
      </c>
      <c r="W15" s="45">
        <f t="shared" si="5"/>
        <v>1370</v>
      </c>
      <c r="X15" s="46">
        <f t="shared" si="5"/>
        <v>1370</v>
      </c>
      <c r="Y15" s="46">
        <f t="shared" si="5"/>
        <v>1370</v>
      </c>
      <c r="Z15" s="222">
        <f t="shared" si="5"/>
        <v>1370</v>
      </c>
      <c r="AA15" s="222">
        <f t="shared" si="5"/>
        <v>1370</v>
      </c>
      <c r="AB15" s="222">
        <f t="shared" si="5"/>
        <v>1370</v>
      </c>
      <c r="AC15" s="222">
        <f t="shared" si="5"/>
        <v>1370</v>
      </c>
      <c r="AD15" s="226">
        <f t="shared" si="5"/>
        <v>1370</v>
      </c>
      <c r="AE15" s="222">
        <f t="shared" si="5"/>
        <v>1370</v>
      </c>
      <c r="AF15" s="222">
        <f t="shared" si="5"/>
        <v>1370</v>
      </c>
      <c r="AG15" s="222">
        <f t="shared" si="5"/>
        <v>1370</v>
      </c>
      <c r="AH15" s="222">
        <f>+AG15+AH14</f>
        <v>1370</v>
      </c>
      <c r="AI15" s="241">
        <f t="shared" si="5"/>
        <v>1370</v>
      </c>
      <c r="AJ15" s="222">
        <f>+AI15+AJ14</f>
        <v>1370</v>
      </c>
      <c r="AK15" s="46">
        <f>+AJ15+AK14</f>
        <v>1370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48"/>
      <c r="E16" s="49"/>
      <c r="F16" s="262">
        <f>+[1]NEW!$E$96</f>
        <v>4325</v>
      </c>
      <c r="G16" s="36">
        <v>0</v>
      </c>
      <c r="H16" s="221">
        <v>0</v>
      </c>
      <c r="I16" s="257">
        <v>0</v>
      </c>
      <c r="J16" s="36">
        <v>0</v>
      </c>
      <c r="K16" s="36">
        <v>0</v>
      </c>
      <c r="L16" s="254">
        <f>1200-K17</f>
        <v>1200</v>
      </c>
      <c r="M16" s="221">
        <v>0</v>
      </c>
      <c r="N16" s="240">
        <v>0</v>
      </c>
      <c r="O16" s="221">
        <v>0</v>
      </c>
      <c r="P16" s="36">
        <v>0</v>
      </c>
      <c r="Q16" s="36">
        <v>0</v>
      </c>
      <c r="R16" s="36">
        <v>0</v>
      </c>
      <c r="S16" s="257">
        <v>0</v>
      </c>
      <c r="T16" s="254">
        <f>1321-T18-T28-T30</f>
        <v>1040</v>
      </c>
      <c r="U16" s="254">
        <v>1410</v>
      </c>
      <c r="V16" s="221">
        <v>0</v>
      </c>
      <c r="W16" s="254">
        <f>4325-V17</f>
        <v>675</v>
      </c>
      <c r="X16" s="36">
        <f>4325-W17</f>
        <v>0</v>
      </c>
      <c r="Y16" s="36">
        <v>0</v>
      </c>
      <c r="Z16" s="221">
        <v>0</v>
      </c>
      <c r="AA16" s="221">
        <v>0</v>
      </c>
      <c r="AB16" s="221">
        <v>0</v>
      </c>
      <c r="AC16" s="221">
        <v>0</v>
      </c>
      <c r="AD16" s="221">
        <v>0</v>
      </c>
      <c r="AE16" s="221">
        <v>0</v>
      </c>
      <c r="AF16" s="221">
        <v>0</v>
      </c>
      <c r="AG16" s="221">
        <v>0</v>
      </c>
      <c r="AH16" s="221">
        <v>0</v>
      </c>
      <c r="AI16" s="240">
        <v>0</v>
      </c>
      <c r="AJ16" s="221">
        <v>0</v>
      </c>
      <c r="AK16" s="36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40"/>
      <c r="E17" s="41"/>
      <c r="F17" s="261"/>
      <c r="G17" s="43">
        <f t="shared" ref="G17:AJ17" si="7">+F17+G16</f>
        <v>0</v>
      </c>
      <c r="H17" s="222">
        <f t="shared" si="7"/>
        <v>0</v>
      </c>
      <c r="I17" s="45">
        <f t="shared" si="7"/>
        <v>0</v>
      </c>
      <c r="J17" s="46">
        <f t="shared" si="7"/>
        <v>0</v>
      </c>
      <c r="K17" s="46">
        <f t="shared" si="7"/>
        <v>0</v>
      </c>
      <c r="L17" s="46">
        <f t="shared" si="7"/>
        <v>1200</v>
      </c>
      <c r="M17" s="222">
        <f t="shared" si="7"/>
        <v>1200</v>
      </c>
      <c r="N17" s="241">
        <f t="shared" si="7"/>
        <v>1200</v>
      </c>
      <c r="O17" s="222">
        <f t="shared" si="7"/>
        <v>1200</v>
      </c>
      <c r="P17" s="45">
        <f t="shared" si="7"/>
        <v>1200</v>
      </c>
      <c r="Q17" s="46">
        <f t="shared" si="7"/>
        <v>1200</v>
      </c>
      <c r="R17" s="46">
        <f t="shared" si="7"/>
        <v>1200</v>
      </c>
      <c r="S17" s="46">
        <f t="shared" si="7"/>
        <v>1200</v>
      </c>
      <c r="T17" s="46">
        <f t="shared" si="7"/>
        <v>2240</v>
      </c>
      <c r="U17" s="46">
        <f t="shared" si="7"/>
        <v>3650</v>
      </c>
      <c r="V17" s="222">
        <f t="shared" si="7"/>
        <v>3650</v>
      </c>
      <c r="W17" s="45">
        <f t="shared" si="7"/>
        <v>4325</v>
      </c>
      <c r="X17" s="46">
        <f t="shared" si="7"/>
        <v>4325</v>
      </c>
      <c r="Y17" s="46">
        <f t="shared" si="7"/>
        <v>4325</v>
      </c>
      <c r="Z17" s="222">
        <f t="shared" si="7"/>
        <v>4325</v>
      </c>
      <c r="AA17" s="222">
        <f t="shared" si="7"/>
        <v>4325</v>
      </c>
      <c r="AB17" s="222">
        <f t="shared" si="7"/>
        <v>4325</v>
      </c>
      <c r="AC17" s="222">
        <f t="shared" si="7"/>
        <v>4325</v>
      </c>
      <c r="AD17" s="226">
        <f t="shared" si="7"/>
        <v>4325</v>
      </c>
      <c r="AE17" s="222">
        <f t="shared" si="7"/>
        <v>4325</v>
      </c>
      <c r="AF17" s="222">
        <f t="shared" si="7"/>
        <v>4325</v>
      </c>
      <c r="AG17" s="222">
        <f t="shared" si="7"/>
        <v>4325</v>
      </c>
      <c r="AH17" s="222">
        <f t="shared" si="7"/>
        <v>4325</v>
      </c>
      <c r="AI17" s="241">
        <f t="shared" si="7"/>
        <v>4325</v>
      </c>
      <c r="AJ17" s="222">
        <f t="shared" si="7"/>
        <v>4325</v>
      </c>
      <c r="AK17" s="46">
        <f t="shared" ref="AK17" si="8">+AJ17+AK16</f>
        <v>4325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48"/>
      <c r="E18" s="49"/>
      <c r="F18" s="262">
        <f>+[1]NEW!$E$99</f>
        <v>76</v>
      </c>
      <c r="G18" s="51">
        <v>0</v>
      </c>
      <c r="H18" s="223">
        <v>0</v>
      </c>
      <c r="I18" s="51">
        <v>0</v>
      </c>
      <c r="J18" s="51">
        <v>0</v>
      </c>
      <c r="K18" s="51">
        <v>0</v>
      </c>
      <c r="L18" s="51">
        <v>0</v>
      </c>
      <c r="M18" s="223">
        <v>0</v>
      </c>
      <c r="N18" s="242">
        <v>0</v>
      </c>
      <c r="O18" s="223">
        <v>0</v>
      </c>
      <c r="P18" s="51">
        <v>0</v>
      </c>
      <c r="Q18" s="51">
        <v>0</v>
      </c>
      <c r="R18" s="51">
        <v>0</v>
      </c>
      <c r="S18" s="258">
        <v>0</v>
      </c>
      <c r="T18" s="255">
        <f>76-S19</f>
        <v>76</v>
      </c>
      <c r="U18" s="51">
        <v>0</v>
      </c>
      <c r="V18" s="223">
        <v>0</v>
      </c>
      <c r="W18" s="51">
        <v>0</v>
      </c>
      <c r="X18" s="51">
        <v>0</v>
      </c>
      <c r="Y18" s="51">
        <v>0</v>
      </c>
      <c r="Z18" s="223">
        <v>0</v>
      </c>
      <c r="AA18" s="223">
        <v>0</v>
      </c>
      <c r="AB18" s="223">
        <v>0</v>
      </c>
      <c r="AC18" s="223">
        <v>0</v>
      </c>
      <c r="AD18" s="223">
        <v>0</v>
      </c>
      <c r="AE18" s="223">
        <v>0</v>
      </c>
      <c r="AF18" s="223">
        <v>0</v>
      </c>
      <c r="AG18" s="223">
        <v>0</v>
      </c>
      <c r="AH18" s="223">
        <v>0</v>
      </c>
      <c r="AI18" s="242">
        <v>0</v>
      </c>
      <c r="AJ18" s="223">
        <v>0</v>
      </c>
      <c r="AK18" s="51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33"/>
      <c r="E19" s="52"/>
      <c r="F19" s="263"/>
      <c r="G19" s="43">
        <f t="shared" ref="G19:AI19" si="9">+F19+G18</f>
        <v>0</v>
      </c>
      <c r="H19" s="222">
        <f t="shared" si="9"/>
        <v>0</v>
      </c>
      <c r="I19" s="45">
        <f t="shared" si="9"/>
        <v>0</v>
      </c>
      <c r="J19" s="46">
        <f t="shared" si="9"/>
        <v>0</v>
      </c>
      <c r="K19" s="46">
        <f t="shared" si="9"/>
        <v>0</v>
      </c>
      <c r="L19" s="46">
        <f t="shared" si="9"/>
        <v>0</v>
      </c>
      <c r="M19" s="222">
        <f t="shared" si="9"/>
        <v>0</v>
      </c>
      <c r="N19" s="241">
        <f t="shared" si="9"/>
        <v>0</v>
      </c>
      <c r="O19" s="222">
        <f t="shared" si="9"/>
        <v>0</v>
      </c>
      <c r="P19" s="45">
        <f t="shared" si="9"/>
        <v>0</v>
      </c>
      <c r="Q19" s="46">
        <f t="shared" si="9"/>
        <v>0</v>
      </c>
      <c r="R19" s="46">
        <f t="shared" si="9"/>
        <v>0</v>
      </c>
      <c r="S19" s="46">
        <f t="shared" si="9"/>
        <v>0</v>
      </c>
      <c r="T19" s="46">
        <f t="shared" si="9"/>
        <v>76</v>
      </c>
      <c r="U19" s="46">
        <f t="shared" si="9"/>
        <v>76</v>
      </c>
      <c r="V19" s="222">
        <f t="shared" si="9"/>
        <v>76</v>
      </c>
      <c r="W19" s="45">
        <f t="shared" si="9"/>
        <v>76</v>
      </c>
      <c r="X19" s="46">
        <f t="shared" si="9"/>
        <v>76</v>
      </c>
      <c r="Y19" s="46">
        <f t="shared" si="9"/>
        <v>76</v>
      </c>
      <c r="Z19" s="222">
        <f t="shared" si="9"/>
        <v>76</v>
      </c>
      <c r="AA19" s="222">
        <f t="shared" si="9"/>
        <v>76</v>
      </c>
      <c r="AB19" s="222">
        <f t="shared" si="9"/>
        <v>76</v>
      </c>
      <c r="AC19" s="222">
        <f t="shared" si="9"/>
        <v>76</v>
      </c>
      <c r="AD19" s="226">
        <f t="shared" si="9"/>
        <v>76</v>
      </c>
      <c r="AE19" s="222">
        <f t="shared" si="9"/>
        <v>76</v>
      </c>
      <c r="AF19" s="222">
        <f t="shared" si="9"/>
        <v>76</v>
      </c>
      <c r="AG19" s="222">
        <f t="shared" si="9"/>
        <v>76</v>
      </c>
      <c r="AH19" s="222">
        <f>+AG19+AH18</f>
        <v>76</v>
      </c>
      <c r="AI19" s="241">
        <f t="shared" si="9"/>
        <v>76</v>
      </c>
      <c r="AJ19" s="222">
        <f>+AI19+AJ18</f>
        <v>76</v>
      </c>
      <c r="AK19" s="46">
        <f>+AJ19+AK18</f>
        <v>76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264">
        <f>+[1]NEW!$E$6</f>
        <v>470</v>
      </c>
      <c r="G20" s="51">
        <v>0</v>
      </c>
      <c r="H20" s="223">
        <v>0</v>
      </c>
      <c r="I20" s="51">
        <v>0</v>
      </c>
      <c r="J20" s="255">
        <v>470</v>
      </c>
      <c r="K20" s="51">
        <f>470-J21</f>
        <v>0</v>
      </c>
      <c r="L20" s="51">
        <v>0</v>
      </c>
      <c r="M20" s="223">
        <v>0</v>
      </c>
      <c r="N20" s="242">
        <v>0</v>
      </c>
      <c r="O20" s="223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223">
        <v>0</v>
      </c>
      <c r="W20" s="51">
        <v>0</v>
      </c>
      <c r="X20" s="51">
        <v>0</v>
      </c>
      <c r="Y20" s="51">
        <v>0</v>
      </c>
      <c r="Z20" s="223">
        <v>0</v>
      </c>
      <c r="AA20" s="223">
        <v>0</v>
      </c>
      <c r="AB20" s="223">
        <v>0</v>
      </c>
      <c r="AC20" s="223">
        <v>0</v>
      </c>
      <c r="AD20" s="223">
        <v>0</v>
      </c>
      <c r="AE20" s="223">
        <v>0</v>
      </c>
      <c r="AF20" s="223">
        <v>0</v>
      </c>
      <c r="AG20" s="223">
        <v>0</v>
      </c>
      <c r="AH20" s="223">
        <v>0</v>
      </c>
      <c r="AI20" s="242">
        <v>0</v>
      </c>
      <c r="AJ20" s="223">
        <v>0</v>
      </c>
      <c r="AK20" s="51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265"/>
      <c r="G21" s="46">
        <f t="shared" ref="G21:AJ21" si="10">+F21+G20</f>
        <v>0</v>
      </c>
      <c r="H21" s="222">
        <f t="shared" si="10"/>
        <v>0</v>
      </c>
      <c r="I21" s="45">
        <f t="shared" si="10"/>
        <v>0</v>
      </c>
      <c r="J21" s="46">
        <f t="shared" si="10"/>
        <v>470</v>
      </c>
      <c r="K21" s="46">
        <f t="shared" si="10"/>
        <v>470</v>
      </c>
      <c r="L21" s="46">
        <f t="shared" si="10"/>
        <v>470</v>
      </c>
      <c r="M21" s="222">
        <f t="shared" si="10"/>
        <v>470</v>
      </c>
      <c r="N21" s="241">
        <f t="shared" si="10"/>
        <v>470</v>
      </c>
      <c r="O21" s="222">
        <f t="shared" si="10"/>
        <v>470</v>
      </c>
      <c r="P21" s="45">
        <f t="shared" si="10"/>
        <v>470</v>
      </c>
      <c r="Q21" s="46">
        <f t="shared" si="10"/>
        <v>470</v>
      </c>
      <c r="R21" s="46">
        <f t="shared" si="10"/>
        <v>470</v>
      </c>
      <c r="S21" s="46">
        <f t="shared" si="10"/>
        <v>470</v>
      </c>
      <c r="T21" s="46">
        <f t="shared" si="10"/>
        <v>470</v>
      </c>
      <c r="U21" s="46">
        <f t="shared" si="10"/>
        <v>470</v>
      </c>
      <c r="V21" s="222">
        <f t="shared" si="10"/>
        <v>470</v>
      </c>
      <c r="W21" s="45">
        <f t="shared" si="10"/>
        <v>470</v>
      </c>
      <c r="X21" s="46">
        <f t="shared" si="10"/>
        <v>470</v>
      </c>
      <c r="Y21" s="46">
        <f t="shared" si="10"/>
        <v>470</v>
      </c>
      <c r="Z21" s="222">
        <f t="shared" si="10"/>
        <v>470</v>
      </c>
      <c r="AA21" s="222">
        <f t="shared" si="10"/>
        <v>470</v>
      </c>
      <c r="AB21" s="222">
        <f t="shared" si="10"/>
        <v>470</v>
      </c>
      <c r="AC21" s="222">
        <f t="shared" si="10"/>
        <v>470</v>
      </c>
      <c r="AD21" s="226">
        <f t="shared" si="10"/>
        <v>470</v>
      </c>
      <c r="AE21" s="222">
        <f t="shared" si="10"/>
        <v>470</v>
      </c>
      <c r="AF21" s="222">
        <f t="shared" si="10"/>
        <v>470</v>
      </c>
      <c r="AG21" s="222">
        <f t="shared" si="10"/>
        <v>470</v>
      </c>
      <c r="AH21" s="222">
        <f t="shared" si="10"/>
        <v>470</v>
      </c>
      <c r="AI21" s="241">
        <f t="shared" si="10"/>
        <v>470</v>
      </c>
      <c r="AJ21" s="222">
        <f t="shared" si="10"/>
        <v>470</v>
      </c>
      <c r="AK21" s="46">
        <f t="shared" ref="AK21" si="11">+AJ21+AK20</f>
        <v>470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264">
        <f>+[1]NEW!$E$9</f>
        <v>56</v>
      </c>
      <c r="G22" s="36">
        <v>0</v>
      </c>
      <c r="H22" s="221">
        <v>0</v>
      </c>
      <c r="I22" s="36">
        <v>0</v>
      </c>
      <c r="J22" s="254">
        <v>56</v>
      </c>
      <c r="K22" s="36">
        <f>56-J23</f>
        <v>0</v>
      </c>
      <c r="L22" s="36">
        <v>0</v>
      </c>
      <c r="M22" s="221">
        <v>0</v>
      </c>
      <c r="N22" s="240">
        <v>0</v>
      </c>
      <c r="O22" s="221">
        <v>0</v>
      </c>
      <c r="P22" s="36">
        <f>56-O23</f>
        <v>0</v>
      </c>
      <c r="Q22" s="36">
        <f>56-P23</f>
        <v>0</v>
      </c>
      <c r="R22" s="36">
        <v>0</v>
      </c>
      <c r="S22" s="36">
        <v>0</v>
      </c>
      <c r="T22" s="36">
        <v>0</v>
      </c>
      <c r="U22" s="36">
        <v>0</v>
      </c>
      <c r="V22" s="221">
        <v>0</v>
      </c>
      <c r="W22" s="36">
        <v>0</v>
      </c>
      <c r="X22" s="36">
        <v>0</v>
      </c>
      <c r="Y22" s="36">
        <v>0</v>
      </c>
      <c r="Z22" s="221">
        <v>0</v>
      </c>
      <c r="AA22" s="221">
        <v>0</v>
      </c>
      <c r="AB22" s="221">
        <v>0</v>
      </c>
      <c r="AC22" s="221">
        <v>0</v>
      </c>
      <c r="AD22" s="221">
        <v>0</v>
      </c>
      <c r="AE22" s="221">
        <v>0</v>
      </c>
      <c r="AF22" s="221">
        <v>0</v>
      </c>
      <c r="AG22" s="221">
        <v>0</v>
      </c>
      <c r="AH22" s="221">
        <v>0</v>
      </c>
      <c r="AI22" s="240">
        <v>0</v>
      </c>
      <c r="AJ22" s="221">
        <v>0</v>
      </c>
      <c r="AK22" s="36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266"/>
      <c r="G23" s="46">
        <f t="shared" ref="G23:AJ23" si="12">+F23+G22</f>
        <v>0</v>
      </c>
      <c r="H23" s="222">
        <f t="shared" si="12"/>
        <v>0</v>
      </c>
      <c r="I23" s="45">
        <f t="shared" si="12"/>
        <v>0</v>
      </c>
      <c r="J23" s="46">
        <f t="shared" si="12"/>
        <v>56</v>
      </c>
      <c r="K23" s="46">
        <f t="shared" si="12"/>
        <v>56</v>
      </c>
      <c r="L23" s="46">
        <f t="shared" si="12"/>
        <v>56</v>
      </c>
      <c r="M23" s="222">
        <f t="shared" si="12"/>
        <v>56</v>
      </c>
      <c r="N23" s="241">
        <f t="shared" si="12"/>
        <v>56</v>
      </c>
      <c r="O23" s="222">
        <f t="shared" si="12"/>
        <v>56</v>
      </c>
      <c r="P23" s="45">
        <f t="shared" si="12"/>
        <v>56</v>
      </c>
      <c r="Q23" s="46">
        <f t="shared" si="12"/>
        <v>56</v>
      </c>
      <c r="R23" s="46">
        <f t="shared" si="12"/>
        <v>56</v>
      </c>
      <c r="S23" s="46">
        <f t="shared" si="12"/>
        <v>56</v>
      </c>
      <c r="T23" s="46">
        <f t="shared" si="12"/>
        <v>56</v>
      </c>
      <c r="U23" s="46">
        <f t="shared" si="12"/>
        <v>56</v>
      </c>
      <c r="V23" s="222">
        <f t="shared" si="12"/>
        <v>56</v>
      </c>
      <c r="W23" s="45">
        <f t="shared" si="12"/>
        <v>56</v>
      </c>
      <c r="X23" s="46">
        <f t="shared" si="12"/>
        <v>56</v>
      </c>
      <c r="Y23" s="46">
        <f t="shared" si="12"/>
        <v>56</v>
      </c>
      <c r="Z23" s="222">
        <f t="shared" si="12"/>
        <v>56</v>
      </c>
      <c r="AA23" s="222">
        <f t="shared" si="12"/>
        <v>56</v>
      </c>
      <c r="AB23" s="222">
        <f t="shared" si="12"/>
        <v>56</v>
      </c>
      <c r="AC23" s="222">
        <f t="shared" si="12"/>
        <v>56</v>
      </c>
      <c r="AD23" s="226">
        <f t="shared" si="12"/>
        <v>56</v>
      </c>
      <c r="AE23" s="222">
        <f t="shared" si="12"/>
        <v>56</v>
      </c>
      <c r="AF23" s="222">
        <f t="shared" si="12"/>
        <v>56</v>
      </c>
      <c r="AG23" s="222">
        <f t="shared" si="12"/>
        <v>56</v>
      </c>
      <c r="AH23" s="222">
        <f t="shared" si="12"/>
        <v>56</v>
      </c>
      <c r="AI23" s="241">
        <f t="shared" si="12"/>
        <v>56</v>
      </c>
      <c r="AJ23" s="222">
        <f t="shared" si="12"/>
        <v>56</v>
      </c>
      <c r="AK23" s="46">
        <f t="shared" ref="AK23" si="13">+AJ23+AK22</f>
        <v>56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264">
        <f>+[1]NEW!$E$12</f>
        <v>685</v>
      </c>
      <c r="G24" s="36">
        <v>0</v>
      </c>
      <c r="H24" s="221">
        <v>0</v>
      </c>
      <c r="I24" s="36">
        <v>0</v>
      </c>
      <c r="J24" s="254">
        <v>685</v>
      </c>
      <c r="K24" s="257">
        <f>685-J25</f>
        <v>0</v>
      </c>
      <c r="L24" s="36">
        <v>0</v>
      </c>
      <c r="M24" s="221">
        <v>0</v>
      </c>
      <c r="N24" s="240">
        <v>0</v>
      </c>
      <c r="O24" s="221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221">
        <v>0</v>
      </c>
      <c r="W24" s="36">
        <v>0</v>
      </c>
      <c r="X24" s="36">
        <v>0</v>
      </c>
      <c r="Y24" s="36">
        <v>0</v>
      </c>
      <c r="Z24" s="221">
        <v>0</v>
      </c>
      <c r="AA24" s="221">
        <v>0</v>
      </c>
      <c r="AB24" s="221">
        <v>0</v>
      </c>
      <c r="AC24" s="221">
        <v>0</v>
      </c>
      <c r="AD24" s="221">
        <v>0</v>
      </c>
      <c r="AE24" s="221">
        <v>0</v>
      </c>
      <c r="AF24" s="221">
        <v>0</v>
      </c>
      <c r="AG24" s="221">
        <v>0</v>
      </c>
      <c r="AH24" s="221">
        <v>0</v>
      </c>
      <c r="AI24" s="240">
        <v>0</v>
      </c>
      <c r="AJ24" s="221">
        <v>0</v>
      </c>
      <c r="AK24" s="36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267"/>
      <c r="G25" s="46">
        <f t="shared" ref="G25:AJ25" si="14">+F25+G24</f>
        <v>0</v>
      </c>
      <c r="H25" s="222">
        <f t="shared" si="14"/>
        <v>0</v>
      </c>
      <c r="I25" s="45">
        <f t="shared" si="14"/>
        <v>0</v>
      </c>
      <c r="J25" s="46">
        <f t="shared" si="14"/>
        <v>685</v>
      </c>
      <c r="K25" s="46">
        <f t="shared" si="14"/>
        <v>685</v>
      </c>
      <c r="L25" s="46">
        <f t="shared" si="14"/>
        <v>685</v>
      </c>
      <c r="M25" s="222">
        <f t="shared" si="14"/>
        <v>685</v>
      </c>
      <c r="N25" s="241">
        <f t="shared" si="14"/>
        <v>685</v>
      </c>
      <c r="O25" s="222">
        <f t="shared" si="14"/>
        <v>685</v>
      </c>
      <c r="P25" s="45">
        <f t="shared" si="14"/>
        <v>685</v>
      </c>
      <c r="Q25" s="46">
        <f t="shared" si="14"/>
        <v>685</v>
      </c>
      <c r="R25" s="46">
        <f t="shared" si="14"/>
        <v>685</v>
      </c>
      <c r="S25" s="46">
        <f t="shared" si="14"/>
        <v>685</v>
      </c>
      <c r="T25" s="46">
        <f t="shared" si="14"/>
        <v>685</v>
      </c>
      <c r="U25" s="46">
        <f t="shared" si="14"/>
        <v>685</v>
      </c>
      <c r="V25" s="222">
        <f t="shared" si="14"/>
        <v>685</v>
      </c>
      <c r="W25" s="45">
        <f t="shared" si="14"/>
        <v>685</v>
      </c>
      <c r="X25" s="46">
        <f t="shared" si="14"/>
        <v>685</v>
      </c>
      <c r="Y25" s="46">
        <f t="shared" si="14"/>
        <v>685</v>
      </c>
      <c r="Z25" s="222">
        <f t="shared" si="14"/>
        <v>685</v>
      </c>
      <c r="AA25" s="222">
        <f t="shared" si="14"/>
        <v>685</v>
      </c>
      <c r="AB25" s="222">
        <f t="shared" si="14"/>
        <v>685</v>
      </c>
      <c r="AC25" s="222">
        <f t="shared" si="14"/>
        <v>685</v>
      </c>
      <c r="AD25" s="226">
        <f t="shared" si="14"/>
        <v>685</v>
      </c>
      <c r="AE25" s="222">
        <f t="shared" si="14"/>
        <v>685</v>
      </c>
      <c r="AF25" s="222">
        <f t="shared" si="14"/>
        <v>685</v>
      </c>
      <c r="AG25" s="222">
        <f t="shared" si="14"/>
        <v>685</v>
      </c>
      <c r="AH25" s="222">
        <f t="shared" si="14"/>
        <v>685</v>
      </c>
      <c r="AI25" s="241">
        <f t="shared" si="14"/>
        <v>685</v>
      </c>
      <c r="AJ25" s="222">
        <f t="shared" si="14"/>
        <v>685</v>
      </c>
      <c r="AK25" s="46">
        <f t="shared" ref="AK25" si="15">+AJ25+AK24</f>
        <v>685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264">
        <f>+[1]NEW!$E$15</f>
        <v>400</v>
      </c>
      <c r="G26" s="36">
        <v>0</v>
      </c>
      <c r="H26" s="221">
        <v>0</v>
      </c>
      <c r="I26" s="36">
        <v>0</v>
      </c>
      <c r="J26" s="254">
        <f>400-I27</f>
        <v>400</v>
      </c>
      <c r="K26" s="257">
        <f>400-J27</f>
        <v>0</v>
      </c>
      <c r="L26" s="36">
        <f>400-K27</f>
        <v>0</v>
      </c>
      <c r="M26" s="221">
        <v>0</v>
      </c>
      <c r="N26" s="240">
        <v>0</v>
      </c>
      <c r="O26" s="221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221">
        <v>0</v>
      </c>
      <c r="W26" s="36">
        <v>0</v>
      </c>
      <c r="X26" s="36">
        <v>0</v>
      </c>
      <c r="Y26" s="36">
        <v>0</v>
      </c>
      <c r="Z26" s="221">
        <v>0</v>
      </c>
      <c r="AA26" s="221">
        <v>0</v>
      </c>
      <c r="AB26" s="221">
        <v>0</v>
      </c>
      <c r="AC26" s="221">
        <v>0</v>
      </c>
      <c r="AD26" s="221">
        <v>0</v>
      </c>
      <c r="AE26" s="221">
        <v>0</v>
      </c>
      <c r="AF26" s="221">
        <v>0</v>
      </c>
      <c r="AG26" s="221">
        <v>0</v>
      </c>
      <c r="AH26" s="221">
        <v>0</v>
      </c>
      <c r="AI26" s="240">
        <v>0</v>
      </c>
      <c r="AJ26" s="221">
        <v>0</v>
      </c>
      <c r="AK26" s="36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265"/>
      <c r="G27" s="46">
        <f t="shared" ref="G27:AG27" si="16">+F27+G26</f>
        <v>0</v>
      </c>
      <c r="H27" s="222">
        <f t="shared" si="16"/>
        <v>0</v>
      </c>
      <c r="I27" s="45">
        <f t="shared" si="16"/>
        <v>0</v>
      </c>
      <c r="J27" s="46">
        <f t="shared" si="16"/>
        <v>400</v>
      </c>
      <c r="K27" s="46">
        <f t="shared" si="16"/>
        <v>400</v>
      </c>
      <c r="L27" s="46">
        <f t="shared" si="16"/>
        <v>400</v>
      </c>
      <c r="M27" s="222">
        <f t="shared" si="16"/>
        <v>400</v>
      </c>
      <c r="N27" s="241">
        <f t="shared" si="16"/>
        <v>400</v>
      </c>
      <c r="O27" s="222">
        <f t="shared" si="16"/>
        <v>400</v>
      </c>
      <c r="P27" s="45">
        <f t="shared" si="16"/>
        <v>400</v>
      </c>
      <c r="Q27" s="46">
        <f t="shared" si="16"/>
        <v>400</v>
      </c>
      <c r="R27" s="46">
        <f t="shared" si="16"/>
        <v>400</v>
      </c>
      <c r="S27" s="46">
        <f t="shared" si="16"/>
        <v>400</v>
      </c>
      <c r="T27" s="46">
        <f t="shared" si="16"/>
        <v>400</v>
      </c>
      <c r="U27" s="46">
        <f t="shared" si="16"/>
        <v>400</v>
      </c>
      <c r="V27" s="222">
        <f t="shared" si="16"/>
        <v>400</v>
      </c>
      <c r="W27" s="45">
        <f t="shared" si="16"/>
        <v>400</v>
      </c>
      <c r="X27" s="46">
        <f t="shared" si="16"/>
        <v>400</v>
      </c>
      <c r="Y27" s="46">
        <f t="shared" si="16"/>
        <v>400</v>
      </c>
      <c r="Z27" s="222">
        <f t="shared" si="16"/>
        <v>400</v>
      </c>
      <c r="AA27" s="222">
        <f t="shared" si="16"/>
        <v>400</v>
      </c>
      <c r="AB27" s="222">
        <f t="shared" si="16"/>
        <v>400</v>
      </c>
      <c r="AC27" s="222">
        <f t="shared" si="16"/>
        <v>400</v>
      </c>
      <c r="AD27" s="226">
        <f t="shared" si="16"/>
        <v>400</v>
      </c>
      <c r="AE27" s="222">
        <f t="shared" si="16"/>
        <v>400</v>
      </c>
      <c r="AF27" s="222">
        <f t="shared" si="16"/>
        <v>400</v>
      </c>
      <c r="AG27" s="222">
        <f t="shared" si="16"/>
        <v>400</v>
      </c>
      <c r="AH27" s="222">
        <f>+AG27+AH26</f>
        <v>400</v>
      </c>
      <c r="AI27" s="241">
        <f>+AH27+AI26</f>
        <v>400</v>
      </c>
      <c r="AJ27" s="222">
        <f>+AI27+AJ26</f>
        <v>400</v>
      </c>
      <c r="AK27" s="46">
        <f>+AJ27+AK26</f>
        <v>400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264">
        <f>+[1]NEW!$E$18</f>
        <v>1020</v>
      </c>
      <c r="G28" s="36">
        <v>0</v>
      </c>
      <c r="H28" s="221">
        <v>0</v>
      </c>
      <c r="I28" s="36">
        <v>0</v>
      </c>
      <c r="J28" s="257">
        <v>0</v>
      </c>
      <c r="K28" s="36">
        <v>0</v>
      </c>
      <c r="L28" s="254">
        <f>1300-L16</f>
        <v>100</v>
      </c>
      <c r="M28" s="254">
        <f>200-L29</f>
        <v>100</v>
      </c>
      <c r="N28" s="240">
        <v>0</v>
      </c>
      <c r="O28" s="221">
        <v>0</v>
      </c>
      <c r="P28" s="36">
        <v>0</v>
      </c>
      <c r="Q28" s="36">
        <v>0</v>
      </c>
      <c r="R28" s="36">
        <v>0</v>
      </c>
      <c r="S28" s="254">
        <f>740-S77</f>
        <v>700</v>
      </c>
      <c r="T28" s="254">
        <f>1020-S29</f>
        <v>120</v>
      </c>
      <c r="U28" s="36">
        <v>0</v>
      </c>
      <c r="V28" s="221">
        <v>0</v>
      </c>
      <c r="W28" s="36">
        <v>0</v>
      </c>
      <c r="X28" s="36">
        <v>0</v>
      </c>
      <c r="Y28" s="36">
        <v>0</v>
      </c>
      <c r="Z28" s="221">
        <v>0</v>
      </c>
      <c r="AA28" s="221">
        <v>0</v>
      </c>
      <c r="AB28" s="221">
        <v>0</v>
      </c>
      <c r="AC28" s="221">
        <v>0</v>
      </c>
      <c r="AD28" s="221">
        <v>0</v>
      </c>
      <c r="AE28" s="221">
        <v>0</v>
      </c>
      <c r="AF28" s="221">
        <v>0</v>
      </c>
      <c r="AG28" s="221">
        <v>0</v>
      </c>
      <c r="AH28" s="221">
        <v>0</v>
      </c>
      <c r="AI28" s="240">
        <v>0</v>
      </c>
      <c r="AJ28" s="221">
        <v>0</v>
      </c>
      <c r="AK28" s="36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267"/>
      <c r="G29" s="46">
        <f t="shared" ref="G29:AJ29" si="17">+F29+G28</f>
        <v>0</v>
      </c>
      <c r="H29" s="222">
        <f t="shared" si="17"/>
        <v>0</v>
      </c>
      <c r="I29" s="45">
        <f t="shared" si="17"/>
        <v>0</v>
      </c>
      <c r="J29" s="46">
        <f t="shared" si="17"/>
        <v>0</v>
      </c>
      <c r="K29" s="46">
        <f t="shared" si="17"/>
        <v>0</v>
      </c>
      <c r="L29" s="46">
        <f t="shared" si="17"/>
        <v>100</v>
      </c>
      <c r="M29" s="222">
        <f t="shared" si="17"/>
        <v>200</v>
      </c>
      <c r="N29" s="241">
        <f t="shared" si="17"/>
        <v>200</v>
      </c>
      <c r="O29" s="222">
        <f t="shared" si="17"/>
        <v>200</v>
      </c>
      <c r="P29" s="45">
        <f t="shared" si="17"/>
        <v>200</v>
      </c>
      <c r="Q29" s="46">
        <f t="shared" si="17"/>
        <v>200</v>
      </c>
      <c r="R29" s="46">
        <f t="shared" si="17"/>
        <v>200</v>
      </c>
      <c r="S29" s="46">
        <f t="shared" si="17"/>
        <v>900</v>
      </c>
      <c r="T29" s="46">
        <f t="shared" si="17"/>
        <v>1020</v>
      </c>
      <c r="U29" s="46">
        <f t="shared" si="17"/>
        <v>1020</v>
      </c>
      <c r="V29" s="222">
        <f t="shared" si="17"/>
        <v>1020</v>
      </c>
      <c r="W29" s="45">
        <f t="shared" si="17"/>
        <v>1020</v>
      </c>
      <c r="X29" s="46">
        <f t="shared" si="17"/>
        <v>1020</v>
      </c>
      <c r="Y29" s="46">
        <f t="shared" si="17"/>
        <v>1020</v>
      </c>
      <c r="Z29" s="222">
        <f t="shared" si="17"/>
        <v>1020</v>
      </c>
      <c r="AA29" s="222">
        <f t="shared" si="17"/>
        <v>1020</v>
      </c>
      <c r="AB29" s="222">
        <f t="shared" si="17"/>
        <v>1020</v>
      </c>
      <c r="AC29" s="222">
        <f t="shared" si="17"/>
        <v>1020</v>
      </c>
      <c r="AD29" s="226">
        <f t="shared" si="17"/>
        <v>1020</v>
      </c>
      <c r="AE29" s="222">
        <f t="shared" si="17"/>
        <v>1020</v>
      </c>
      <c r="AF29" s="222">
        <f t="shared" si="17"/>
        <v>1020</v>
      </c>
      <c r="AG29" s="222">
        <f t="shared" si="17"/>
        <v>1020</v>
      </c>
      <c r="AH29" s="222">
        <f t="shared" si="17"/>
        <v>1020</v>
      </c>
      <c r="AI29" s="241">
        <f t="shared" si="17"/>
        <v>1020</v>
      </c>
      <c r="AJ29" s="222">
        <f t="shared" si="17"/>
        <v>1020</v>
      </c>
      <c r="AK29" s="46">
        <f t="shared" ref="AK29" si="18">+AJ29+AK28</f>
        <v>1020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264">
        <f>+[1]NEW!$E$21</f>
        <v>85</v>
      </c>
      <c r="G30" s="36">
        <v>0</v>
      </c>
      <c r="H30" s="221">
        <v>0</v>
      </c>
      <c r="I30" s="36">
        <v>0</v>
      </c>
      <c r="J30" s="36">
        <v>0</v>
      </c>
      <c r="K30" s="36">
        <v>0</v>
      </c>
      <c r="L30" s="36">
        <v>0</v>
      </c>
      <c r="M30" s="221">
        <v>0</v>
      </c>
      <c r="N30" s="240">
        <v>0</v>
      </c>
      <c r="O30" s="221">
        <v>0</v>
      </c>
      <c r="P30" s="36">
        <v>0</v>
      </c>
      <c r="Q30" s="36">
        <v>0</v>
      </c>
      <c r="R30" s="36">
        <v>0</v>
      </c>
      <c r="S30" s="257">
        <v>0</v>
      </c>
      <c r="T30" s="254">
        <f>85-S31</f>
        <v>85</v>
      </c>
      <c r="U30" s="36">
        <v>0</v>
      </c>
      <c r="V30" s="221">
        <v>0</v>
      </c>
      <c r="W30" s="36">
        <v>0</v>
      </c>
      <c r="X30" s="36">
        <v>0</v>
      </c>
      <c r="Y30" s="36">
        <v>0</v>
      </c>
      <c r="Z30" s="221">
        <v>0</v>
      </c>
      <c r="AA30" s="221">
        <v>0</v>
      </c>
      <c r="AB30" s="221">
        <v>0</v>
      </c>
      <c r="AC30" s="221">
        <v>0</v>
      </c>
      <c r="AD30" s="221">
        <v>0</v>
      </c>
      <c r="AE30" s="221">
        <v>0</v>
      </c>
      <c r="AF30" s="221">
        <v>0</v>
      </c>
      <c r="AG30" s="221">
        <v>0</v>
      </c>
      <c r="AH30" s="221">
        <v>0</v>
      </c>
      <c r="AI30" s="240">
        <v>0</v>
      </c>
      <c r="AJ30" s="221">
        <v>0</v>
      </c>
      <c r="AK30" s="36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265"/>
      <c r="G31" s="46">
        <f t="shared" ref="G31:AG31" si="19">+F31+G30</f>
        <v>0</v>
      </c>
      <c r="H31" s="222">
        <f t="shared" si="19"/>
        <v>0</v>
      </c>
      <c r="I31" s="45">
        <f t="shared" si="19"/>
        <v>0</v>
      </c>
      <c r="J31" s="46">
        <f t="shared" si="19"/>
        <v>0</v>
      </c>
      <c r="K31" s="46">
        <f t="shared" si="19"/>
        <v>0</v>
      </c>
      <c r="L31" s="46">
        <f t="shared" si="19"/>
        <v>0</v>
      </c>
      <c r="M31" s="222">
        <f t="shared" si="19"/>
        <v>0</v>
      </c>
      <c r="N31" s="241">
        <f t="shared" si="19"/>
        <v>0</v>
      </c>
      <c r="O31" s="222">
        <f t="shared" si="19"/>
        <v>0</v>
      </c>
      <c r="P31" s="45">
        <f t="shared" si="19"/>
        <v>0</v>
      </c>
      <c r="Q31" s="46">
        <f t="shared" si="19"/>
        <v>0</v>
      </c>
      <c r="R31" s="46">
        <f t="shared" si="19"/>
        <v>0</v>
      </c>
      <c r="S31" s="46">
        <f t="shared" si="19"/>
        <v>0</v>
      </c>
      <c r="T31" s="46">
        <f t="shared" si="19"/>
        <v>85</v>
      </c>
      <c r="U31" s="46">
        <f t="shared" si="19"/>
        <v>85</v>
      </c>
      <c r="V31" s="222">
        <f t="shared" si="19"/>
        <v>85</v>
      </c>
      <c r="W31" s="45">
        <f t="shared" si="19"/>
        <v>85</v>
      </c>
      <c r="X31" s="46">
        <f t="shared" si="19"/>
        <v>85</v>
      </c>
      <c r="Y31" s="46">
        <f t="shared" si="19"/>
        <v>85</v>
      </c>
      <c r="Z31" s="222">
        <f t="shared" si="19"/>
        <v>85</v>
      </c>
      <c r="AA31" s="222">
        <f t="shared" si="19"/>
        <v>85</v>
      </c>
      <c r="AB31" s="222">
        <f t="shared" si="19"/>
        <v>85</v>
      </c>
      <c r="AC31" s="222">
        <f t="shared" si="19"/>
        <v>85</v>
      </c>
      <c r="AD31" s="226">
        <f t="shared" si="19"/>
        <v>85</v>
      </c>
      <c r="AE31" s="222">
        <f t="shared" si="19"/>
        <v>85</v>
      </c>
      <c r="AF31" s="222">
        <f t="shared" si="19"/>
        <v>85</v>
      </c>
      <c r="AG31" s="222">
        <f t="shared" si="19"/>
        <v>85</v>
      </c>
      <c r="AH31" s="222">
        <f>+AG31+AH30</f>
        <v>85</v>
      </c>
      <c r="AI31" s="241">
        <f>+AH31+AI30</f>
        <v>85</v>
      </c>
      <c r="AJ31" s="222">
        <f>+AI31+AJ30</f>
        <v>85</v>
      </c>
      <c r="AK31" s="46">
        <f>+AJ31+AK30</f>
        <v>85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263">
        <f>+[1]NEW!$E$30</f>
        <v>0</v>
      </c>
      <c r="G32" s="36">
        <v>0</v>
      </c>
      <c r="H32" s="221">
        <v>0</v>
      </c>
      <c r="I32" s="36">
        <v>0</v>
      </c>
      <c r="J32" s="36">
        <v>0</v>
      </c>
      <c r="K32" s="36">
        <v>0</v>
      </c>
      <c r="L32" s="36">
        <v>0</v>
      </c>
      <c r="M32" s="221">
        <v>0</v>
      </c>
      <c r="N32" s="240">
        <v>0</v>
      </c>
      <c r="O32" s="221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221">
        <v>0</v>
      </c>
      <c r="W32" s="36">
        <v>0</v>
      </c>
      <c r="X32" s="36">
        <v>0</v>
      </c>
      <c r="Y32" s="36">
        <v>0</v>
      </c>
      <c r="Z32" s="221">
        <v>0</v>
      </c>
      <c r="AA32" s="221">
        <v>0</v>
      </c>
      <c r="AB32" s="221">
        <v>0</v>
      </c>
      <c r="AC32" s="221">
        <v>0</v>
      </c>
      <c r="AD32" s="221">
        <v>0</v>
      </c>
      <c r="AE32" s="221">
        <v>0</v>
      </c>
      <c r="AF32" s="221">
        <v>0</v>
      </c>
      <c r="AG32" s="221">
        <v>0</v>
      </c>
      <c r="AH32" s="221">
        <v>0</v>
      </c>
      <c r="AI32" s="240">
        <v>0</v>
      </c>
      <c r="AJ32" s="221">
        <v>0</v>
      </c>
      <c r="AK32" s="36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266"/>
      <c r="G33" s="46">
        <f t="shared" ref="G33:AG33" si="20">+F33+G32</f>
        <v>0</v>
      </c>
      <c r="H33" s="222">
        <f t="shared" si="20"/>
        <v>0</v>
      </c>
      <c r="I33" s="45">
        <f t="shared" si="20"/>
        <v>0</v>
      </c>
      <c r="J33" s="46">
        <f t="shared" si="20"/>
        <v>0</v>
      </c>
      <c r="K33" s="46">
        <f t="shared" si="20"/>
        <v>0</v>
      </c>
      <c r="L33" s="46">
        <f t="shared" si="20"/>
        <v>0</v>
      </c>
      <c r="M33" s="222">
        <f t="shared" si="20"/>
        <v>0</v>
      </c>
      <c r="N33" s="241">
        <f t="shared" si="20"/>
        <v>0</v>
      </c>
      <c r="O33" s="222">
        <f t="shared" si="20"/>
        <v>0</v>
      </c>
      <c r="P33" s="45">
        <f t="shared" si="20"/>
        <v>0</v>
      </c>
      <c r="Q33" s="46">
        <f t="shared" si="20"/>
        <v>0</v>
      </c>
      <c r="R33" s="46">
        <f t="shared" si="20"/>
        <v>0</v>
      </c>
      <c r="S33" s="46">
        <f t="shared" si="20"/>
        <v>0</v>
      </c>
      <c r="T33" s="46">
        <f t="shared" si="20"/>
        <v>0</v>
      </c>
      <c r="U33" s="46">
        <f t="shared" si="20"/>
        <v>0</v>
      </c>
      <c r="V33" s="222">
        <f t="shared" si="20"/>
        <v>0</v>
      </c>
      <c r="W33" s="45">
        <f t="shared" si="20"/>
        <v>0</v>
      </c>
      <c r="X33" s="46">
        <f t="shared" si="20"/>
        <v>0</v>
      </c>
      <c r="Y33" s="46">
        <f t="shared" si="20"/>
        <v>0</v>
      </c>
      <c r="Z33" s="222">
        <f t="shared" si="20"/>
        <v>0</v>
      </c>
      <c r="AA33" s="222">
        <f t="shared" si="20"/>
        <v>0</v>
      </c>
      <c r="AB33" s="222">
        <f t="shared" si="20"/>
        <v>0</v>
      </c>
      <c r="AC33" s="222">
        <f t="shared" si="20"/>
        <v>0</v>
      </c>
      <c r="AD33" s="226">
        <f t="shared" si="20"/>
        <v>0</v>
      </c>
      <c r="AE33" s="222">
        <f t="shared" si="20"/>
        <v>0</v>
      </c>
      <c r="AF33" s="222">
        <f t="shared" si="20"/>
        <v>0</v>
      </c>
      <c r="AG33" s="222">
        <f t="shared" si="20"/>
        <v>0</v>
      </c>
      <c r="AH33" s="222">
        <f>+AG33+AH32</f>
        <v>0</v>
      </c>
      <c r="AI33" s="241">
        <f>+AH33+AI32</f>
        <v>0</v>
      </c>
      <c r="AJ33" s="222">
        <f>+AI33+AJ32</f>
        <v>0</v>
      </c>
      <c r="AK33" s="46">
        <f>+AJ33+AK32</f>
        <v>0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264">
        <f>+[1]NEW!$E$33</f>
        <v>0</v>
      </c>
      <c r="G34" s="36">
        <v>0</v>
      </c>
      <c r="H34" s="221">
        <v>0</v>
      </c>
      <c r="I34" s="36">
        <v>0</v>
      </c>
      <c r="J34" s="36">
        <v>0</v>
      </c>
      <c r="K34" s="36">
        <v>0</v>
      </c>
      <c r="L34" s="36">
        <v>0</v>
      </c>
      <c r="M34" s="221">
        <v>0</v>
      </c>
      <c r="N34" s="240">
        <v>0</v>
      </c>
      <c r="O34" s="221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221">
        <v>0</v>
      </c>
      <c r="W34" s="36">
        <v>0</v>
      </c>
      <c r="X34" s="36">
        <v>0</v>
      </c>
      <c r="Y34" s="36">
        <v>0</v>
      </c>
      <c r="Z34" s="221">
        <v>0</v>
      </c>
      <c r="AA34" s="221">
        <v>0</v>
      </c>
      <c r="AB34" s="221">
        <v>0</v>
      </c>
      <c r="AC34" s="221">
        <v>0</v>
      </c>
      <c r="AD34" s="221">
        <v>0</v>
      </c>
      <c r="AE34" s="221">
        <v>0</v>
      </c>
      <c r="AF34" s="221">
        <v>0</v>
      </c>
      <c r="AG34" s="221">
        <v>0</v>
      </c>
      <c r="AH34" s="221">
        <v>0</v>
      </c>
      <c r="AI34" s="240">
        <v>0</v>
      </c>
      <c r="AJ34" s="225">
        <v>0</v>
      </c>
      <c r="AK34" s="69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39"/>
      <c r="D35" s="65"/>
      <c r="E35" s="57"/>
      <c r="F35" s="265"/>
      <c r="G35" s="46">
        <f t="shared" ref="G35:AG35" si="21">+F35+G34</f>
        <v>0</v>
      </c>
      <c r="H35" s="222">
        <f t="shared" si="21"/>
        <v>0</v>
      </c>
      <c r="I35" s="45">
        <f t="shared" si="21"/>
        <v>0</v>
      </c>
      <c r="J35" s="46">
        <f t="shared" si="21"/>
        <v>0</v>
      </c>
      <c r="K35" s="46">
        <f t="shared" si="21"/>
        <v>0</v>
      </c>
      <c r="L35" s="46">
        <f t="shared" si="21"/>
        <v>0</v>
      </c>
      <c r="M35" s="222">
        <f t="shared" si="21"/>
        <v>0</v>
      </c>
      <c r="N35" s="241">
        <f t="shared" si="21"/>
        <v>0</v>
      </c>
      <c r="O35" s="222">
        <f t="shared" si="21"/>
        <v>0</v>
      </c>
      <c r="P35" s="45">
        <f t="shared" si="21"/>
        <v>0</v>
      </c>
      <c r="Q35" s="46">
        <f t="shared" si="21"/>
        <v>0</v>
      </c>
      <c r="R35" s="46">
        <f t="shared" si="21"/>
        <v>0</v>
      </c>
      <c r="S35" s="46">
        <f t="shared" si="21"/>
        <v>0</v>
      </c>
      <c r="T35" s="46">
        <f t="shared" si="21"/>
        <v>0</v>
      </c>
      <c r="U35" s="46">
        <f t="shared" si="21"/>
        <v>0</v>
      </c>
      <c r="V35" s="222">
        <f t="shared" si="21"/>
        <v>0</v>
      </c>
      <c r="W35" s="45">
        <f t="shared" si="21"/>
        <v>0</v>
      </c>
      <c r="X35" s="46">
        <f t="shared" si="21"/>
        <v>0</v>
      </c>
      <c r="Y35" s="46">
        <f t="shared" si="21"/>
        <v>0</v>
      </c>
      <c r="Z35" s="222">
        <f t="shared" si="21"/>
        <v>0</v>
      </c>
      <c r="AA35" s="222">
        <f t="shared" si="21"/>
        <v>0</v>
      </c>
      <c r="AB35" s="222">
        <f t="shared" si="21"/>
        <v>0</v>
      </c>
      <c r="AC35" s="222">
        <f t="shared" si="21"/>
        <v>0</v>
      </c>
      <c r="AD35" s="226">
        <f t="shared" si="21"/>
        <v>0</v>
      </c>
      <c r="AE35" s="222">
        <f t="shared" si="21"/>
        <v>0</v>
      </c>
      <c r="AF35" s="222">
        <f t="shared" si="21"/>
        <v>0</v>
      </c>
      <c r="AG35" s="222">
        <f t="shared" si="21"/>
        <v>0</v>
      </c>
      <c r="AH35" s="222">
        <f>+AG35+AH34</f>
        <v>0</v>
      </c>
      <c r="AI35" s="241">
        <f>+AH35+AI34</f>
        <v>0</v>
      </c>
      <c r="AJ35" s="222">
        <f>+AI35+AJ34</f>
        <v>0</v>
      </c>
      <c r="AK35" s="46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263">
        <f>+[1]NEW!$E$36</f>
        <v>0</v>
      </c>
      <c r="G36" s="36">
        <v>0</v>
      </c>
      <c r="H36" s="221">
        <v>0</v>
      </c>
      <c r="I36" s="36">
        <v>0</v>
      </c>
      <c r="J36" s="36">
        <v>0</v>
      </c>
      <c r="K36" s="36">
        <v>0</v>
      </c>
      <c r="L36" s="36">
        <v>0</v>
      </c>
      <c r="M36" s="221">
        <v>0</v>
      </c>
      <c r="N36" s="240">
        <v>0</v>
      </c>
      <c r="O36" s="221">
        <v>0</v>
      </c>
      <c r="P36" s="36">
        <v>0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221">
        <v>0</v>
      </c>
      <c r="W36" s="36">
        <v>0</v>
      </c>
      <c r="X36" s="36">
        <v>0</v>
      </c>
      <c r="Y36" s="36">
        <v>0</v>
      </c>
      <c r="Z36" s="221">
        <v>0</v>
      </c>
      <c r="AA36" s="221">
        <v>0</v>
      </c>
      <c r="AB36" s="221">
        <v>0</v>
      </c>
      <c r="AC36" s="221">
        <v>0</v>
      </c>
      <c r="AD36" s="221">
        <v>0</v>
      </c>
      <c r="AE36" s="221">
        <v>0</v>
      </c>
      <c r="AF36" s="221">
        <v>0</v>
      </c>
      <c r="AG36" s="221">
        <v>0</v>
      </c>
      <c r="AH36" s="221">
        <v>0</v>
      </c>
      <c r="AI36" s="240">
        <v>0</v>
      </c>
      <c r="AJ36" s="221">
        <v>0</v>
      </c>
      <c r="AK36" s="36">
        <v>0</v>
      </c>
      <c r="AL36" s="37">
        <f>AK37</f>
        <v>0</v>
      </c>
      <c r="AM36" s="38">
        <f>AL36</f>
        <v>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268"/>
      <c r="G37" s="46">
        <f t="shared" ref="G37:AG37" si="22">+F37+G36</f>
        <v>0</v>
      </c>
      <c r="H37" s="222">
        <f t="shared" si="22"/>
        <v>0</v>
      </c>
      <c r="I37" s="45">
        <f t="shared" si="22"/>
        <v>0</v>
      </c>
      <c r="J37" s="46">
        <f t="shared" si="22"/>
        <v>0</v>
      </c>
      <c r="K37" s="46">
        <f t="shared" si="22"/>
        <v>0</v>
      </c>
      <c r="L37" s="46">
        <f t="shared" si="22"/>
        <v>0</v>
      </c>
      <c r="M37" s="222">
        <f t="shared" si="22"/>
        <v>0</v>
      </c>
      <c r="N37" s="241">
        <f t="shared" si="22"/>
        <v>0</v>
      </c>
      <c r="O37" s="222">
        <f t="shared" si="22"/>
        <v>0</v>
      </c>
      <c r="P37" s="45">
        <f t="shared" si="22"/>
        <v>0</v>
      </c>
      <c r="Q37" s="46">
        <f t="shared" si="22"/>
        <v>0</v>
      </c>
      <c r="R37" s="46">
        <f t="shared" si="22"/>
        <v>0</v>
      </c>
      <c r="S37" s="46">
        <f t="shared" si="22"/>
        <v>0</v>
      </c>
      <c r="T37" s="46">
        <f t="shared" si="22"/>
        <v>0</v>
      </c>
      <c r="U37" s="46">
        <f t="shared" si="22"/>
        <v>0</v>
      </c>
      <c r="V37" s="222">
        <f t="shared" si="22"/>
        <v>0</v>
      </c>
      <c r="W37" s="45">
        <f t="shared" si="22"/>
        <v>0</v>
      </c>
      <c r="X37" s="46">
        <f t="shared" si="22"/>
        <v>0</v>
      </c>
      <c r="Y37" s="46">
        <f t="shared" si="22"/>
        <v>0</v>
      </c>
      <c r="Z37" s="222">
        <f t="shared" si="22"/>
        <v>0</v>
      </c>
      <c r="AA37" s="222">
        <f t="shared" si="22"/>
        <v>0</v>
      </c>
      <c r="AB37" s="222">
        <f t="shared" si="22"/>
        <v>0</v>
      </c>
      <c r="AC37" s="222">
        <f t="shared" si="22"/>
        <v>0</v>
      </c>
      <c r="AD37" s="226">
        <f t="shared" si="22"/>
        <v>0</v>
      </c>
      <c r="AE37" s="222">
        <f t="shared" si="22"/>
        <v>0</v>
      </c>
      <c r="AF37" s="222">
        <f t="shared" si="22"/>
        <v>0</v>
      </c>
      <c r="AG37" s="222">
        <f t="shared" si="22"/>
        <v>0</v>
      </c>
      <c r="AH37" s="222">
        <f>+AG37+AH36</f>
        <v>0</v>
      </c>
      <c r="AI37" s="241">
        <f>+AH37+AI36</f>
        <v>0</v>
      </c>
      <c r="AJ37" s="222">
        <f>+AI37+AJ36</f>
        <v>0</v>
      </c>
      <c r="AK37" s="46">
        <f>+AJ37+AK36</f>
        <v>0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263">
        <v>0</v>
      </c>
      <c r="G38" s="36">
        <v>0</v>
      </c>
      <c r="H38" s="221">
        <v>0</v>
      </c>
      <c r="I38" s="36">
        <v>0</v>
      </c>
      <c r="J38" s="36">
        <v>0</v>
      </c>
      <c r="K38" s="36">
        <v>0</v>
      </c>
      <c r="L38" s="36">
        <v>0</v>
      </c>
      <c r="M38" s="221">
        <v>0</v>
      </c>
      <c r="N38" s="240">
        <v>0</v>
      </c>
      <c r="O38" s="221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221">
        <v>0</v>
      </c>
      <c r="W38" s="36">
        <v>0</v>
      </c>
      <c r="X38" s="36">
        <v>0</v>
      </c>
      <c r="Y38" s="36">
        <v>0</v>
      </c>
      <c r="Z38" s="221">
        <v>0</v>
      </c>
      <c r="AA38" s="221">
        <v>0</v>
      </c>
      <c r="AB38" s="221">
        <v>0</v>
      </c>
      <c r="AC38" s="221">
        <v>0</v>
      </c>
      <c r="AD38" s="221">
        <v>0</v>
      </c>
      <c r="AE38" s="221">
        <v>0</v>
      </c>
      <c r="AF38" s="221">
        <v>0</v>
      </c>
      <c r="AG38" s="221">
        <v>0</v>
      </c>
      <c r="AH38" s="221">
        <v>0</v>
      </c>
      <c r="AI38" s="240">
        <v>0</v>
      </c>
      <c r="AJ38" s="221">
        <v>0</v>
      </c>
      <c r="AK38" s="36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266"/>
      <c r="G39" s="46">
        <f t="shared" ref="G39:AG39" si="23">+F39+G38</f>
        <v>0</v>
      </c>
      <c r="H39" s="222">
        <f t="shared" si="23"/>
        <v>0</v>
      </c>
      <c r="I39" s="45">
        <f t="shared" si="23"/>
        <v>0</v>
      </c>
      <c r="J39" s="46">
        <f t="shared" si="23"/>
        <v>0</v>
      </c>
      <c r="K39" s="46">
        <f t="shared" si="23"/>
        <v>0</v>
      </c>
      <c r="L39" s="46">
        <f t="shared" si="23"/>
        <v>0</v>
      </c>
      <c r="M39" s="222">
        <f t="shared" si="23"/>
        <v>0</v>
      </c>
      <c r="N39" s="241">
        <f t="shared" si="23"/>
        <v>0</v>
      </c>
      <c r="O39" s="222">
        <f t="shared" si="23"/>
        <v>0</v>
      </c>
      <c r="P39" s="45">
        <f t="shared" si="23"/>
        <v>0</v>
      </c>
      <c r="Q39" s="46">
        <f t="shared" si="23"/>
        <v>0</v>
      </c>
      <c r="R39" s="46">
        <f t="shared" si="23"/>
        <v>0</v>
      </c>
      <c r="S39" s="46">
        <f t="shared" si="23"/>
        <v>0</v>
      </c>
      <c r="T39" s="46">
        <f t="shared" si="23"/>
        <v>0</v>
      </c>
      <c r="U39" s="46">
        <f t="shared" si="23"/>
        <v>0</v>
      </c>
      <c r="V39" s="222">
        <f t="shared" si="23"/>
        <v>0</v>
      </c>
      <c r="W39" s="45">
        <f t="shared" si="23"/>
        <v>0</v>
      </c>
      <c r="X39" s="46">
        <f t="shared" si="23"/>
        <v>0</v>
      </c>
      <c r="Y39" s="46">
        <f t="shared" si="23"/>
        <v>0</v>
      </c>
      <c r="Z39" s="222">
        <f t="shared" si="23"/>
        <v>0</v>
      </c>
      <c r="AA39" s="222">
        <f t="shared" si="23"/>
        <v>0</v>
      </c>
      <c r="AB39" s="222">
        <f t="shared" si="23"/>
        <v>0</v>
      </c>
      <c r="AC39" s="222">
        <f t="shared" si="23"/>
        <v>0</v>
      </c>
      <c r="AD39" s="226">
        <f t="shared" si="23"/>
        <v>0</v>
      </c>
      <c r="AE39" s="222">
        <f t="shared" si="23"/>
        <v>0</v>
      </c>
      <c r="AF39" s="222">
        <f t="shared" si="23"/>
        <v>0</v>
      </c>
      <c r="AG39" s="222">
        <f t="shared" si="23"/>
        <v>0</v>
      </c>
      <c r="AH39" s="222">
        <f>+AG39+AH38</f>
        <v>0</v>
      </c>
      <c r="AI39" s="241">
        <f>+AH39+AI38</f>
        <v>0</v>
      </c>
      <c r="AJ39" s="222">
        <f>+AI39+AJ38</f>
        <v>0</v>
      </c>
      <c r="AK39" s="4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264">
        <v>0</v>
      </c>
      <c r="G40" s="36">
        <v>0</v>
      </c>
      <c r="H40" s="221">
        <v>0</v>
      </c>
      <c r="I40" s="36">
        <v>0</v>
      </c>
      <c r="J40" s="36">
        <v>0</v>
      </c>
      <c r="K40" s="36">
        <v>0</v>
      </c>
      <c r="L40" s="36">
        <v>0</v>
      </c>
      <c r="M40" s="221">
        <v>0</v>
      </c>
      <c r="N40" s="240">
        <v>0</v>
      </c>
      <c r="O40" s="221">
        <v>0</v>
      </c>
      <c r="P40" s="36">
        <v>0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221">
        <v>0</v>
      </c>
      <c r="W40" s="36">
        <v>0</v>
      </c>
      <c r="X40" s="36">
        <v>0</v>
      </c>
      <c r="Y40" s="36">
        <v>0</v>
      </c>
      <c r="Z40" s="221">
        <v>0</v>
      </c>
      <c r="AA40" s="221">
        <v>0</v>
      </c>
      <c r="AB40" s="221">
        <v>0</v>
      </c>
      <c r="AC40" s="221">
        <v>0</v>
      </c>
      <c r="AD40" s="221">
        <v>0</v>
      </c>
      <c r="AE40" s="221">
        <v>0</v>
      </c>
      <c r="AF40" s="221">
        <v>0</v>
      </c>
      <c r="AG40" s="221">
        <v>0</v>
      </c>
      <c r="AH40" s="221">
        <v>0</v>
      </c>
      <c r="AI40" s="240">
        <v>0</v>
      </c>
      <c r="AJ40" s="225">
        <v>0</v>
      </c>
      <c r="AK40" s="69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265"/>
      <c r="G41" s="46">
        <f t="shared" ref="G41:AG41" si="24">+F41+G40</f>
        <v>0</v>
      </c>
      <c r="H41" s="222">
        <f t="shared" si="24"/>
        <v>0</v>
      </c>
      <c r="I41" s="45">
        <f t="shared" si="24"/>
        <v>0</v>
      </c>
      <c r="J41" s="46">
        <f t="shared" si="24"/>
        <v>0</v>
      </c>
      <c r="K41" s="46">
        <f t="shared" si="24"/>
        <v>0</v>
      </c>
      <c r="L41" s="46">
        <f t="shared" si="24"/>
        <v>0</v>
      </c>
      <c r="M41" s="222">
        <f t="shared" si="24"/>
        <v>0</v>
      </c>
      <c r="N41" s="241">
        <f t="shared" si="24"/>
        <v>0</v>
      </c>
      <c r="O41" s="222">
        <f t="shared" si="24"/>
        <v>0</v>
      </c>
      <c r="P41" s="45">
        <f t="shared" si="24"/>
        <v>0</v>
      </c>
      <c r="Q41" s="46">
        <f t="shared" si="24"/>
        <v>0</v>
      </c>
      <c r="R41" s="46">
        <f t="shared" si="24"/>
        <v>0</v>
      </c>
      <c r="S41" s="46">
        <f t="shared" si="24"/>
        <v>0</v>
      </c>
      <c r="T41" s="46">
        <f t="shared" si="24"/>
        <v>0</v>
      </c>
      <c r="U41" s="46">
        <f t="shared" si="24"/>
        <v>0</v>
      </c>
      <c r="V41" s="222">
        <f t="shared" si="24"/>
        <v>0</v>
      </c>
      <c r="W41" s="45">
        <f t="shared" si="24"/>
        <v>0</v>
      </c>
      <c r="X41" s="46">
        <f t="shared" si="24"/>
        <v>0</v>
      </c>
      <c r="Y41" s="46">
        <f t="shared" si="24"/>
        <v>0</v>
      </c>
      <c r="Z41" s="222">
        <f t="shared" si="24"/>
        <v>0</v>
      </c>
      <c r="AA41" s="222">
        <f t="shared" si="24"/>
        <v>0</v>
      </c>
      <c r="AB41" s="222">
        <f t="shared" si="24"/>
        <v>0</v>
      </c>
      <c r="AC41" s="222">
        <f t="shared" si="24"/>
        <v>0</v>
      </c>
      <c r="AD41" s="226">
        <f t="shared" si="24"/>
        <v>0</v>
      </c>
      <c r="AE41" s="222">
        <f t="shared" si="24"/>
        <v>0</v>
      </c>
      <c r="AF41" s="222">
        <f t="shared" si="24"/>
        <v>0</v>
      </c>
      <c r="AG41" s="222">
        <f t="shared" si="24"/>
        <v>0</v>
      </c>
      <c r="AH41" s="222">
        <f>+AG41+AH40</f>
        <v>0</v>
      </c>
      <c r="AI41" s="241">
        <f>+AH41+AI40</f>
        <v>0</v>
      </c>
      <c r="AJ41" s="222">
        <f>+AI41+AJ40</f>
        <v>0</v>
      </c>
      <c r="AK41" s="4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263">
        <v>0</v>
      </c>
      <c r="G42" s="36">
        <v>0</v>
      </c>
      <c r="H42" s="221">
        <v>0</v>
      </c>
      <c r="I42" s="36">
        <v>0</v>
      </c>
      <c r="J42" s="36">
        <v>0</v>
      </c>
      <c r="K42" s="36">
        <v>0</v>
      </c>
      <c r="L42" s="36">
        <v>0</v>
      </c>
      <c r="M42" s="221">
        <v>0</v>
      </c>
      <c r="N42" s="240">
        <v>0</v>
      </c>
      <c r="O42" s="221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221">
        <v>0</v>
      </c>
      <c r="W42" s="36">
        <v>0</v>
      </c>
      <c r="X42" s="36">
        <v>0</v>
      </c>
      <c r="Y42" s="36">
        <v>0</v>
      </c>
      <c r="Z42" s="221">
        <v>0</v>
      </c>
      <c r="AA42" s="221">
        <v>0</v>
      </c>
      <c r="AB42" s="221">
        <v>0</v>
      </c>
      <c r="AC42" s="221">
        <v>0</v>
      </c>
      <c r="AD42" s="221">
        <v>0</v>
      </c>
      <c r="AE42" s="221">
        <v>0</v>
      </c>
      <c r="AF42" s="221">
        <v>0</v>
      </c>
      <c r="AG42" s="221">
        <v>0</v>
      </c>
      <c r="AH42" s="221">
        <v>0</v>
      </c>
      <c r="AI42" s="240">
        <v>0</v>
      </c>
      <c r="AJ42" s="221">
        <v>0</v>
      </c>
      <c r="AK42" s="36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268"/>
      <c r="G43" s="46">
        <f t="shared" ref="G43:AG43" si="25">+F43+G42</f>
        <v>0</v>
      </c>
      <c r="H43" s="222">
        <f t="shared" si="25"/>
        <v>0</v>
      </c>
      <c r="I43" s="45">
        <f t="shared" si="25"/>
        <v>0</v>
      </c>
      <c r="J43" s="46">
        <f t="shared" si="25"/>
        <v>0</v>
      </c>
      <c r="K43" s="46">
        <f t="shared" si="25"/>
        <v>0</v>
      </c>
      <c r="L43" s="46">
        <f t="shared" si="25"/>
        <v>0</v>
      </c>
      <c r="M43" s="222">
        <f t="shared" si="25"/>
        <v>0</v>
      </c>
      <c r="N43" s="241">
        <f t="shared" si="25"/>
        <v>0</v>
      </c>
      <c r="O43" s="222">
        <f t="shared" si="25"/>
        <v>0</v>
      </c>
      <c r="P43" s="45">
        <f t="shared" si="25"/>
        <v>0</v>
      </c>
      <c r="Q43" s="46">
        <f t="shared" si="25"/>
        <v>0</v>
      </c>
      <c r="R43" s="46">
        <f t="shared" si="25"/>
        <v>0</v>
      </c>
      <c r="S43" s="46">
        <f t="shared" si="25"/>
        <v>0</v>
      </c>
      <c r="T43" s="46">
        <f t="shared" si="25"/>
        <v>0</v>
      </c>
      <c r="U43" s="46">
        <f t="shared" si="25"/>
        <v>0</v>
      </c>
      <c r="V43" s="222">
        <f t="shared" si="25"/>
        <v>0</v>
      </c>
      <c r="W43" s="45">
        <f t="shared" si="25"/>
        <v>0</v>
      </c>
      <c r="X43" s="46">
        <f t="shared" si="25"/>
        <v>0</v>
      </c>
      <c r="Y43" s="46">
        <f t="shared" si="25"/>
        <v>0</v>
      </c>
      <c r="Z43" s="222">
        <f t="shared" si="25"/>
        <v>0</v>
      </c>
      <c r="AA43" s="222">
        <f t="shared" si="25"/>
        <v>0</v>
      </c>
      <c r="AB43" s="222">
        <f t="shared" si="25"/>
        <v>0</v>
      </c>
      <c r="AC43" s="222">
        <f t="shared" si="25"/>
        <v>0</v>
      </c>
      <c r="AD43" s="226">
        <f t="shared" si="25"/>
        <v>0</v>
      </c>
      <c r="AE43" s="222">
        <f t="shared" si="25"/>
        <v>0</v>
      </c>
      <c r="AF43" s="222">
        <f t="shared" si="25"/>
        <v>0</v>
      </c>
      <c r="AG43" s="222">
        <f t="shared" si="25"/>
        <v>0</v>
      </c>
      <c r="AH43" s="222">
        <f>+AG43+AH42</f>
        <v>0</v>
      </c>
      <c r="AI43" s="241">
        <f>+AH43+AI42</f>
        <v>0</v>
      </c>
      <c r="AJ43" s="222">
        <f>+AI43+AJ42</f>
        <v>0</v>
      </c>
      <c r="AK43" s="46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32" t="s">
        <v>174</v>
      </c>
      <c r="D44" s="63"/>
      <c r="E44" s="76"/>
      <c r="F44" s="263">
        <f>+[1]NEW!$E$54</f>
        <v>63</v>
      </c>
      <c r="G44" s="36">
        <v>0</v>
      </c>
      <c r="H44" s="221">
        <v>0</v>
      </c>
      <c r="I44" s="36">
        <v>0</v>
      </c>
      <c r="J44" s="254">
        <v>63</v>
      </c>
      <c r="K44" s="257">
        <f>63-J45</f>
        <v>0</v>
      </c>
      <c r="L44" s="36">
        <f>63-K45</f>
        <v>0</v>
      </c>
      <c r="M44" s="221">
        <v>0</v>
      </c>
      <c r="N44" s="240">
        <v>0</v>
      </c>
      <c r="O44" s="221">
        <v>0</v>
      </c>
      <c r="P44" s="36">
        <v>0</v>
      </c>
      <c r="Q44" s="36">
        <v>0</v>
      </c>
      <c r="R44" s="36">
        <v>0</v>
      </c>
      <c r="S44" s="36">
        <v>0</v>
      </c>
      <c r="T44" s="36">
        <v>0</v>
      </c>
      <c r="U44" s="36">
        <v>0</v>
      </c>
      <c r="V44" s="221">
        <v>0</v>
      </c>
      <c r="W44" s="36">
        <v>0</v>
      </c>
      <c r="X44" s="36">
        <v>0</v>
      </c>
      <c r="Y44" s="36">
        <v>0</v>
      </c>
      <c r="Z44" s="221">
        <v>0</v>
      </c>
      <c r="AA44" s="221">
        <v>0</v>
      </c>
      <c r="AB44" s="221">
        <v>0</v>
      </c>
      <c r="AC44" s="221">
        <v>0</v>
      </c>
      <c r="AD44" s="221">
        <v>0</v>
      </c>
      <c r="AE44" s="221">
        <v>0</v>
      </c>
      <c r="AF44" s="221">
        <v>0</v>
      </c>
      <c r="AG44" s="221">
        <v>0</v>
      </c>
      <c r="AH44" s="221">
        <v>0</v>
      </c>
      <c r="AI44" s="240">
        <v>0</v>
      </c>
      <c r="AJ44" s="221">
        <v>0</v>
      </c>
      <c r="AK44" s="36">
        <v>0</v>
      </c>
      <c r="AL44" s="37">
        <f>SUM(G44:AK44)</f>
        <v>63</v>
      </c>
      <c r="AM44" s="38">
        <f>AL44</f>
        <v>63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39"/>
      <c r="D45" s="78"/>
      <c r="E45" s="79"/>
      <c r="F45" s="269"/>
      <c r="G45" s="46">
        <f t="shared" ref="G45:AG45" si="26">+F45+G44</f>
        <v>0</v>
      </c>
      <c r="H45" s="222">
        <f t="shared" si="26"/>
        <v>0</v>
      </c>
      <c r="I45" s="45">
        <f t="shared" si="26"/>
        <v>0</v>
      </c>
      <c r="J45" s="46">
        <f t="shared" si="26"/>
        <v>63</v>
      </c>
      <c r="K45" s="46">
        <f t="shared" si="26"/>
        <v>63</v>
      </c>
      <c r="L45" s="46">
        <f t="shared" si="26"/>
        <v>63</v>
      </c>
      <c r="M45" s="222">
        <f t="shared" si="26"/>
        <v>63</v>
      </c>
      <c r="N45" s="241">
        <f t="shared" si="26"/>
        <v>63</v>
      </c>
      <c r="O45" s="222">
        <f t="shared" si="26"/>
        <v>63</v>
      </c>
      <c r="P45" s="45">
        <f t="shared" si="26"/>
        <v>63</v>
      </c>
      <c r="Q45" s="46">
        <f t="shared" si="26"/>
        <v>63</v>
      </c>
      <c r="R45" s="46">
        <f t="shared" si="26"/>
        <v>63</v>
      </c>
      <c r="S45" s="46">
        <f t="shared" si="26"/>
        <v>63</v>
      </c>
      <c r="T45" s="46">
        <f t="shared" si="26"/>
        <v>63</v>
      </c>
      <c r="U45" s="46">
        <f t="shared" si="26"/>
        <v>63</v>
      </c>
      <c r="V45" s="222">
        <f t="shared" si="26"/>
        <v>63</v>
      </c>
      <c r="W45" s="45">
        <f t="shared" si="26"/>
        <v>63</v>
      </c>
      <c r="X45" s="46">
        <f t="shared" si="26"/>
        <v>63</v>
      </c>
      <c r="Y45" s="46">
        <f t="shared" si="26"/>
        <v>63</v>
      </c>
      <c r="Z45" s="222">
        <f t="shared" si="26"/>
        <v>63</v>
      </c>
      <c r="AA45" s="222">
        <f t="shared" si="26"/>
        <v>63</v>
      </c>
      <c r="AB45" s="222">
        <f t="shared" si="26"/>
        <v>63</v>
      </c>
      <c r="AC45" s="222">
        <f t="shared" si="26"/>
        <v>63</v>
      </c>
      <c r="AD45" s="226">
        <f t="shared" si="26"/>
        <v>63</v>
      </c>
      <c r="AE45" s="222">
        <f t="shared" si="26"/>
        <v>63</v>
      </c>
      <c r="AF45" s="222">
        <f t="shared" si="26"/>
        <v>63</v>
      </c>
      <c r="AG45" s="222">
        <f t="shared" si="26"/>
        <v>63</v>
      </c>
      <c r="AH45" s="222">
        <f>+AG45+AH44</f>
        <v>63</v>
      </c>
      <c r="AI45" s="241">
        <f>+AH45+AI44</f>
        <v>63</v>
      </c>
      <c r="AJ45" s="222">
        <f>+AI45+AJ44</f>
        <v>63</v>
      </c>
      <c r="AK45" s="46">
        <f>+AJ45+AK44</f>
        <v>63</v>
      </c>
      <c r="AL45" s="37"/>
    </row>
    <row r="46" spans="1:42" ht="34.5" customHeight="1">
      <c r="A46" s="624">
        <v>17</v>
      </c>
      <c r="B46" s="655" t="s">
        <v>90</v>
      </c>
      <c r="C46" s="32" t="s">
        <v>174</v>
      </c>
      <c r="D46" s="71"/>
      <c r="E46" s="49"/>
      <c r="F46" s="263">
        <f>+[1]NEW!$E$57</f>
        <v>25</v>
      </c>
      <c r="G46" s="36">
        <v>0</v>
      </c>
      <c r="H46" s="221">
        <v>0</v>
      </c>
      <c r="I46" s="36">
        <v>0</v>
      </c>
      <c r="J46" s="254">
        <v>25</v>
      </c>
      <c r="K46" s="257">
        <f>25-J47</f>
        <v>0</v>
      </c>
      <c r="L46" s="36">
        <f>25-K47</f>
        <v>0</v>
      </c>
      <c r="M46" s="221">
        <v>0</v>
      </c>
      <c r="N46" s="240">
        <v>0</v>
      </c>
      <c r="O46" s="221">
        <v>0</v>
      </c>
      <c r="P46" s="36">
        <v>0</v>
      </c>
      <c r="Q46" s="36">
        <v>0</v>
      </c>
      <c r="R46" s="36">
        <v>0</v>
      </c>
      <c r="S46" s="36">
        <v>0</v>
      </c>
      <c r="T46" s="36">
        <v>0</v>
      </c>
      <c r="U46" s="36">
        <v>0</v>
      </c>
      <c r="V46" s="221">
        <v>0</v>
      </c>
      <c r="W46" s="36">
        <v>0</v>
      </c>
      <c r="X46" s="36">
        <v>0</v>
      </c>
      <c r="Y46" s="36">
        <v>0</v>
      </c>
      <c r="Z46" s="221">
        <v>0</v>
      </c>
      <c r="AA46" s="221">
        <v>0</v>
      </c>
      <c r="AB46" s="221">
        <v>0</v>
      </c>
      <c r="AC46" s="221">
        <v>0</v>
      </c>
      <c r="AD46" s="221">
        <v>0</v>
      </c>
      <c r="AE46" s="221">
        <v>0</v>
      </c>
      <c r="AF46" s="221">
        <v>0</v>
      </c>
      <c r="AG46" s="221">
        <v>0</v>
      </c>
      <c r="AH46" s="221">
        <v>0</v>
      </c>
      <c r="AI46" s="240">
        <v>0</v>
      </c>
      <c r="AJ46" s="221">
        <v>0</v>
      </c>
      <c r="AK46" s="36">
        <v>0</v>
      </c>
      <c r="AL46" s="37">
        <f>AK47</f>
        <v>25</v>
      </c>
      <c r="AM46" s="38">
        <f>AL46</f>
        <v>25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39"/>
      <c r="D47" s="73"/>
      <c r="E47" s="52"/>
      <c r="F47" s="266"/>
      <c r="G47" s="46">
        <f t="shared" ref="G47:AG47" si="27">+F47+G46</f>
        <v>0</v>
      </c>
      <c r="H47" s="222">
        <f t="shared" si="27"/>
        <v>0</v>
      </c>
      <c r="I47" s="45">
        <f t="shared" si="27"/>
        <v>0</v>
      </c>
      <c r="J47" s="46">
        <f t="shared" si="27"/>
        <v>25</v>
      </c>
      <c r="K47" s="46">
        <f t="shared" si="27"/>
        <v>25</v>
      </c>
      <c r="L47" s="46">
        <f t="shared" si="27"/>
        <v>25</v>
      </c>
      <c r="M47" s="222">
        <f t="shared" si="27"/>
        <v>25</v>
      </c>
      <c r="N47" s="241">
        <f t="shared" si="27"/>
        <v>25</v>
      </c>
      <c r="O47" s="222">
        <f t="shared" si="27"/>
        <v>25</v>
      </c>
      <c r="P47" s="45">
        <f t="shared" si="27"/>
        <v>25</v>
      </c>
      <c r="Q47" s="46">
        <f t="shared" si="27"/>
        <v>25</v>
      </c>
      <c r="R47" s="46">
        <f t="shared" si="27"/>
        <v>25</v>
      </c>
      <c r="S47" s="46">
        <f t="shared" si="27"/>
        <v>25</v>
      </c>
      <c r="T47" s="46">
        <f t="shared" si="27"/>
        <v>25</v>
      </c>
      <c r="U47" s="46">
        <f t="shared" si="27"/>
        <v>25</v>
      </c>
      <c r="V47" s="222">
        <f t="shared" si="27"/>
        <v>25</v>
      </c>
      <c r="W47" s="45">
        <f t="shared" si="27"/>
        <v>25</v>
      </c>
      <c r="X47" s="46">
        <f t="shared" si="27"/>
        <v>25</v>
      </c>
      <c r="Y47" s="46">
        <f t="shared" si="27"/>
        <v>25</v>
      </c>
      <c r="Z47" s="222">
        <f t="shared" si="27"/>
        <v>25</v>
      </c>
      <c r="AA47" s="222">
        <f t="shared" si="27"/>
        <v>25</v>
      </c>
      <c r="AB47" s="222">
        <f t="shared" si="27"/>
        <v>25</v>
      </c>
      <c r="AC47" s="222">
        <f t="shared" si="27"/>
        <v>25</v>
      </c>
      <c r="AD47" s="226">
        <f t="shared" si="27"/>
        <v>25</v>
      </c>
      <c r="AE47" s="222">
        <f t="shared" si="27"/>
        <v>25</v>
      </c>
      <c r="AF47" s="222">
        <f t="shared" si="27"/>
        <v>25</v>
      </c>
      <c r="AG47" s="222">
        <f t="shared" si="27"/>
        <v>25</v>
      </c>
      <c r="AH47" s="222">
        <f>+AG47+AH46</f>
        <v>25</v>
      </c>
      <c r="AI47" s="241">
        <f>+AH47+AI46</f>
        <v>25</v>
      </c>
      <c r="AJ47" s="222">
        <f>+AI47+AJ46</f>
        <v>25</v>
      </c>
      <c r="AK47" s="46">
        <f>+AJ47+AK46</f>
        <v>25</v>
      </c>
      <c r="AL47" s="37"/>
    </row>
    <row r="48" spans="1:42" ht="35.1" hidden="1" customHeight="1">
      <c r="A48" s="213"/>
      <c r="B48" s="214"/>
      <c r="C48" s="59"/>
      <c r="D48" s="81"/>
      <c r="E48" s="52"/>
      <c r="F48" s="266"/>
      <c r="G48" s="84"/>
      <c r="H48" s="224"/>
      <c r="I48" s="83"/>
      <c r="J48" s="84"/>
      <c r="K48" s="84"/>
      <c r="L48" s="84"/>
      <c r="M48" s="224"/>
      <c r="N48" s="243"/>
      <c r="O48" s="224"/>
      <c r="P48" s="84"/>
      <c r="Q48" s="84"/>
      <c r="R48" s="84"/>
      <c r="S48" s="84"/>
      <c r="T48" s="84"/>
      <c r="U48" s="84"/>
      <c r="V48" s="224"/>
      <c r="W48" s="84"/>
      <c r="X48" s="84"/>
      <c r="Y48" s="84"/>
      <c r="Z48" s="224"/>
      <c r="AA48" s="224"/>
      <c r="AB48" s="224"/>
      <c r="AC48" s="224"/>
      <c r="AD48" s="224"/>
      <c r="AE48" s="224"/>
      <c r="AF48" s="224"/>
      <c r="AG48" s="224"/>
      <c r="AH48" s="224"/>
      <c r="AI48" s="243"/>
      <c r="AJ48" s="224"/>
      <c r="AK48" s="84"/>
      <c r="AL48" s="37"/>
    </row>
    <row r="49" spans="1:42" ht="34.5" customHeight="1">
      <c r="A49" s="624">
        <v>18</v>
      </c>
      <c r="B49" s="657" t="s">
        <v>91</v>
      </c>
      <c r="C49" s="32" t="s">
        <v>174</v>
      </c>
      <c r="D49" s="63"/>
      <c r="E49" s="54"/>
      <c r="F49" s="270">
        <f>+[1]NEW!$E$60</f>
        <v>109</v>
      </c>
      <c r="G49" s="36">
        <v>0</v>
      </c>
      <c r="H49" s="221">
        <v>0</v>
      </c>
      <c r="I49" s="36">
        <v>0</v>
      </c>
      <c r="J49" s="254">
        <f>1549-J46-J44-J24-J22-J20-J12</f>
        <v>50</v>
      </c>
      <c r="K49" s="254">
        <f>109-J50</f>
        <v>59</v>
      </c>
      <c r="L49" s="36">
        <f>109-K50</f>
        <v>0</v>
      </c>
      <c r="M49" s="221">
        <v>0</v>
      </c>
      <c r="N49" s="240">
        <v>0</v>
      </c>
      <c r="O49" s="221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221">
        <v>0</v>
      </c>
      <c r="W49" s="36">
        <v>0</v>
      </c>
      <c r="X49" s="36">
        <v>0</v>
      </c>
      <c r="Y49" s="36">
        <v>0</v>
      </c>
      <c r="Z49" s="221">
        <v>0</v>
      </c>
      <c r="AA49" s="221">
        <v>0</v>
      </c>
      <c r="AB49" s="221">
        <v>0</v>
      </c>
      <c r="AC49" s="221">
        <v>0</v>
      </c>
      <c r="AD49" s="221">
        <v>0</v>
      </c>
      <c r="AE49" s="221">
        <v>0</v>
      </c>
      <c r="AF49" s="221">
        <v>0</v>
      </c>
      <c r="AG49" s="221">
        <v>0</v>
      </c>
      <c r="AH49" s="221">
        <v>0</v>
      </c>
      <c r="AI49" s="240">
        <v>0</v>
      </c>
      <c r="AJ49" s="221">
        <v>0</v>
      </c>
      <c r="AK49" s="36">
        <v>0</v>
      </c>
      <c r="AL49" s="37">
        <f>SUM(G49:AK49)</f>
        <v>109</v>
      </c>
      <c r="AM49" s="38">
        <f>AL49</f>
        <v>109</v>
      </c>
      <c r="AN49" s="38">
        <v>863000</v>
      </c>
      <c r="AO49" s="38">
        <f>AL49*AN49/1000</f>
        <v>94067</v>
      </c>
      <c r="AP49" s="38">
        <f>AN49*AM49/1000</f>
        <v>94067</v>
      </c>
    </row>
    <row r="50" spans="1:42" ht="34.5" customHeight="1">
      <c r="A50" s="625"/>
      <c r="B50" s="658"/>
      <c r="C50" s="39"/>
      <c r="D50" s="78"/>
      <c r="E50" s="85"/>
      <c r="F50" s="271"/>
      <c r="G50" s="46">
        <f t="shared" ref="G50:AG50" si="28">+F50+G49</f>
        <v>0</v>
      </c>
      <c r="H50" s="222">
        <f t="shared" si="28"/>
        <v>0</v>
      </c>
      <c r="I50" s="45">
        <f t="shared" si="28"/>
        <v>0</v>
      </c>
      <c r="J50" s="46">
        <f t="shared" si="28"/>
        <v>50</v>
      </c>
      <c r="K50" s="46">
        <f t="shared" si="28"/>
        <v>109</v>
      </c>
      <c r="L50" s="46">
        <f t="shared" si="28"/>
        <v>109</v>
      </c>
      <c r="M50" s="222">
        <f t="shared" si="28"/>
        <v>109</v>
      </c>
      <c r="N50" s="241">
        <f t="shared" si="28"/>
        <v>109</v>
      </c>
      <c r="O50" s="222">
        <f t="shared" si="28"/>
        <v>109</v>
      </c>
      <c r="P50" s="45">
        <f t="shared" si="28"/>
        <v>109</v>
      </c>
      <c r="Q50" s="46">
        <f t="shared" si="28"/>
        <v>109</v>
      </c>
      <c r="R50" s="46">
        <f t="shared" si="28"/>
        <v>109</v>
      </c>
      <c r="S50" s="46">
        <f t="shared" si="28"/>
        <v>109</v>
      </c>
      <c r="T50" s="46">
        <f t="shared" si="28"/>
        <v>109</v>
      </c>
      <c r="U50" s="46">
        <f t="shared" si="28"/>
        <v>109</v>
      </c>
      <c r="V50" s="222">
        <f t="shared" si="28"/>
        <v>109</v>
      </c>
      <c r="W50" s="45">
        <f t="shared" si="28"/>
        <v>109</v>
      </c>
      <c r="X50" s="46">
        <f t="shared" si="28"/>
        <v>109</v>
      </c>
      <c r="Y50" s="46">
        <f t="shared" si="28"/>
        <v>109</v>
      </c>
      <c r="Z50" s="222">
        <f t="shared" si="28"/>
        <v>109</v>
      </c>
      <c r="AA50" s="222">
        <f t="shared" si="28"/>
        <v>109</v>
      </c>
      <c r="AB50" s="222">
        <f t="shared" si="28"/>
        <v>109</v>
      </c>
      <c r="AC50" s="222">
        <f t="shared" si="28"/>
        <v>109</v>
      </c>
      <c r="AD50" s="226">
        <f t="shared" si="28"/>
        <v>109</v>
      </c>
      <c r="AE50" s="222">
        <f t="shared" si="28"/>
        <v>109</v>
      </c>
      <c r="AF50" s="222">
        <f t="shared" si="28"/>
        <v>109</v>
      </c>
      <c r="AG50" s="222">
        <f t="shared" si="28"/>
        <v>109</v>
      </c>
      <c r="AH50" s="222">
        <f>+AG50+AH49</f>
        <v>109</v>
      </c>
      <c r="AI50" s="241">
        <f>+AH50+AI49</f>
        <v>109</v>
      </c>
      <c r="AJ50" s="222">
        <f>+AI50+AJ49</f>
        <v>109</v>
      </c>
      <c r="AK50" s="46">
        <f>+AJ50+AK49</f>
        <v>109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272">
        <v>0</v>
      </c>
      <c r="G51" s="36">
        <v>0</v>
      </c>
      <c r="H51" s="221">
        <v>0</v>
      </c>
      <c r="I51" s="36">
        <v>0</v>
      </c>
      <c r="J51" s="36">
        <v>0</v>
      </c>
      <c r="K51" s="36">
        <v>0</v>
      </c>
      <c r="L51" s="36">
        <v>0</v>
      </c>
      <c r="M51" s="221">
        <v>0</v>
      </c>
      <c r="N51" s="240">
        <v>0</v>
      </c>
      <c r="O51" s="221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221">
        <v>0</v>
      </c>
      <c r="W51" s="36">
        <v>0</v>
      </c>
      <c r="X51" s="36">
        <v>0</v>
      </c>
      <c r="Y51" s="36">
        <v>0</v>
      </c>
      <c r="Z51" s="221">
        <v>0</v>
      </c>
      <c r="AA51" s="221">
        <v>0</v>
      </c>
      <c r="AB51" s="221">
        <v>0</v>
      </c>
      <c r="AC51" s="221">
        <v>0</v>
      </c>
      <c r="AD51" s="221">
        <v>0</v>
      </c>
      <c r="AE51" s="221">
        <v>0</v>
      </c>
      <c r="AF51" s="221">
        <v>0</v>
      </c>
      <c r="AG51" s="221">
        <v>0</v>
      </c>
      <c r="AH51" s="221">
        <v>0</v>
      </c>
      <c r="AI51" s="240">
        <v>0</v>
      </c>
      <c r="AJ51" s="221">
        <v>0</v>
      </c>
      <c r="AK51" s="36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273"/>
      <c r="G52" s="46">
        <f t="shared" ref="G52:AG52" si="29">+F52+G51</f>
        <v>0</v>
      </c>
      <c r="H52" s="222">
        <f t="shared" si="29"/>
        <v>0</v>
      </c>
      <c r="I52" s="45">
        <f t="shared" si="29"/>
        <v>0</v>
      </c>
      <c r="J52" s="46">
        <f t="shared" si="29"/>
        <v>0</v>
      </c>
      <c r="K52" s="46">
        <f t="shared" si="29"/>
        <v>0</v>
      </c>
      <c r="L52" s="46">
        <f t="shared" si="29"/>
        <v>0</v>
      </c>
      <c r="M52" s="222">
        <f t="shared" si="29"/>
        <v>0</v>
      </c>
      <c r="N52" s="241">
        <f t="shared" si="29"/>
        <v>0</v>
      </c>
      <c r="O52" s="222">
        <f t="shared" si="29"/>
        <v>0</v>
      </c>
      <c r="P52" s="45">
        <f t="shared" si="29"/>
        <v>0</v>
      </c>
      <c r="Q52" s="46">
        <f t="shared" si="29"/>
        <v>0</v>
      </c>
      <c r="R52" s="46">
        <f t="shared" si="29"/>
        <v>0</v>
      </c>
      <c r="S52" s="46">
        <f t="shared" si="29"/>
        <v>0</v>
      </c>
      <c r="T52" s="46">
        <f t="shared" si="29"/>
        <v>0</v>
      </c>
      <c r="U52" s="46">
        <f t="shared" si="29"/>
        <v>0</v>
      </c>
      <c r="V52" s="222">
        <f t="shared" si="29"/>
        <v>0</v>
      </c>
      <c r="W52" s="45">
        <f t="shared" si="29"/>
        <v>0</v>
      </c>
      <c r="X52" s="46">
        <f t="shared" si="29"/>
        <v>0</v>
      </c>
      <c r="Y52" s="46">
        <f t="shared" si="29"/>
        <v>0</v>
      </c>
      <c r="Z52" s="222">
        <f t="shared" si="29"/>
        <v>0</v>
      </c>
      <c r="AA52" s="222">
        <f t="shared" si="29"/>
        <v>0</v>
      </c>
      <c r="AB52" s="222">
        <f t="shared" si="29"/>
        <v>0</v>
      </c>
      <c r="AC52" s="222">
        <f t="shared" si="29"/>
        <v>0</v>
      </c>
      <c r="AD52" s="226">
        <f t="shared" si="29"/>
        <v>0</v>
      </c>
      <c r="AE52" s="222">
        <f t="shared" si="29"/>
        <v>0</v>
      </c>
      <c r="AF52" s="222">
        <f t="shared" si="29"/>
        <v>0</v>
      </c>
      <c r="AG52" s="222">
        <f t="shared" si="29"/>
        <v>0</v>
      </c>
      <c r="AH52" s="222">
        <f>+AG52+AH51</f>
        <v>0</v>
      </c>
      <c r="AI52" s="241">
        <f>+AH52+AI51</f>
        <v>0</v>
      </c>
      <c r="AJ52" s="222">
        <f>+AI52+AJ51</f>
        <v>0</v>
      </c>
      <c r="AK52" s="4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263">
        <v>0</v>
      </c>
      <c r="G53" s="36">
        <v>0</v>
      </c>
      <c r="H53" s="221">
        <v>0</v>
      </c>
      <c r="I53" s="36">
        <v>0</v>
      </c>
      <c r="J53" s="36">
        <v>0</v>
      </c>
      <c r="K53" s="36">
        <v>0</v>
      </c>
      <c r="L53" s="36">
        <v>0</v>
      </c>
      <c r="M53" s="221">
        <v>0</v>
      </c>
      <c r="N53" s="240">
        <v>0</v>
      </c>
      <c r="O53" s="221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221">
        <v>0</v>
      </c>
      <c r="W53" s="36">
        <v>0</v>
      </c>
      <c r="X53" s="36">
        <v>0</v>
      </c>
      <c r="Y53" s="36">
        <v>0</v>
      </c>
      <c r="Z53" s="221">
        <v>0</v>
      </c>
      <c r="AA53" s="221">
        <v>0</v>
      </c>
      <c r="AB53" s="221">
        <v>0</v>
      </c>
      <c r="AC53" s="221">
        <v>0</v>
      </c>
      <c r="AD53" s="221">
        <v>0</v>
      </c>
      <c r="AE53" s="221">
        <v>0</v>
      </c>
      <c r="AF53" s="221">
        <v>0</v>
      </c>
      <c r="AG53" s="221">
        <v>0</v>
      </c>
      <c r="AH53" s="221">
        <v>0</v>
      </c>
      <c r="AI53" s="240">
        <v>0</v>
      </c>
      <c r="AJ53" s="221">
        <v>0</v>
      </c>
      <c r="AK53" s="36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266"/>
      <c r="G54" s="46">
        <f t="shared" ref="G54:AG54" si="30">+F54+G53</f>
        <v>0</v>
      </c>
      <c r="H54" s="222">
        <f t="shared" si="30"/>
        <v>0</v>
      </c>
      <c r="I54" s="45">
        <f t="shared" si="30"/>
        <v>0</v>
      </c>
      <c r="J54" s="46">
        <f t="shared" si="30"/>
        <v>0</v>
      </c>
      <c r="K54" s="46">
        <f t="shared" si="30"/>
        <v>0</v>
      </c>
      <c r="L54" s="46">
        <f t="shared" si="30"/>
        <v>0</v>
      </c>
      <c r="M54" s="222">
        <f t="shared" si="30"/>
        <v>0</v>
      </c>
      <c r="N54" s="241">
        <f t="shared" si="30"/>
        <v>0</v>
      </c>
      <c r="O54" s="222">
        <f t="shared" si="30"/>
        <v>0</v>
      </c>
      <c r="P54" s="45">
        <f t="shared" si="30"/>
        <v>0</v>
      </c>
      <c r="Q54" s="46">
        <f t="shared" si="30"/>
        <v>0</v>
      </c>
      <c r="R54" s="46">
        <f t="shared" si="30"/>
        <v>0</v>
      </c>
      <c r="S54" s="46">
        <f t="shared" si="30"/>
        <v>0</v>
      </c>
      <c r="T54" s="46">
        <f t="shared" si="30"/>
        <v>0</v>
      </c>
      <c r="U54" s="46">
        <f t="shared" si="30"/>
        <v>0</v>
      </c>
      <c r="V54" s="222">
        <f t="shared" si="30"/>
        <v>0</v>
      </c>
      <c r="W54" s="45">
        <f t="shared" si="30"/>
        <v>0</v>
      </c>
      <c r="X54" s="46">
        <f t="shared" si="30"/>
        <v>0</v>
      </c>
      <c r="Y54" s="46">
        <f t="shared" si="30"/>
        <v>0</v>
      </c>
      <c r="Z54" s="222">
        <f t="shared" si="30"/>
        <v>0</v>
      </c>
      <c r="AA54" s="222">
        <f t="shared" si="30"/>
        <v>0</v>
      </c>
      <c r="AB54" s="222">
        <f t="shared" si="30"/>
        <v>0</v>
      </c>
      <c r="AC54" s="222">
        <f t="shared" si="30"/>
        <v>0</v>
      </c>
      <c r="AD54" s="226">
        <f t="shared" si="30"/>
        <v>0</v>
      </c>
      <c r="AE54" s="222">
        <f t="shared" si="30"/>
        <v>0</v>
      </c>
      <c r="AF54" s="222">
        <f t="shared" si="30"/>
        <v>0</v>
      </c>
      <c r="AG54" s="222">
        <f t="shared" si="30"/>
        <v>0</v>
      </c>
      <c r="AH54" s="222">
        <f>+AG54+AH53</f>
        <v>0</v>
      </c>
      <c r="AI54" s="241">
        <f>+AH54+AI53</f>
        <v>0</v>
      </c>
      <c r="AJ54" s="222">
        <f>+AI54+AJ53</f>
        <v>0</v>
      </c>
      <c r="AK54" s="4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264">
        <v>0</v>
      </c>
      <c r="G55" s="36">
        <v>0</v>
      </c>
      <c r="H55" s="221">
        <v>0</v>
      </c>
      <c r="I55" s="36">
        <v>0</v>
      </c>
      <c r="J55" s="36">
        <v>0</v>
      </c>
      <c r="K55" s="36">
        <v>0</v>
      </c>
      <c r="L55" s="36">
        <v>0</v>
      </c>
      <c r="M55" s="221">
        <v>0</v>
      </c>
      <c r="N55" s="240">
        <v>0</v>
      </c>
      <c r="O55" s="221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221">
        <v>0</v>
      </c>
      <c r="W55" s="36">
        <v>0</v>
      </c>
      <c r="X55" s="36">
        <v>0</v>
      </c>
      <c r="Y55" s="36">
        <v>0</v>
      </c>
      <c r="Z55" s="221">
        <v>0</v>
      </c>
      <c r="AA55" s="221">
        <v>0</v>
      </c>
      <c r="AB55" s="221">
        <v>0</v>
      </c>
      <c r="AC55" s="221">
        <v>0</v>
      </c>
      <c r="AD55" s="221">
        <v>0</v>
      </c>
      <c r="AE55" s="221">
        <v>0</v>
      </c>
      <c r="AF55" s="221">
        <v>0</v>
      </c>
      <c r="AG55" s="221">
        <v>0</v>
      </c>
      <c r="AH55" s="221">
        <v>0</v>
      </c>
      <c r="AI55" s="240">
        <v>0</v>
      </c>
      <c r="AJ55" s="221">
        <v>0</v>
      </c>
      <c r="AK55" s="36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263"/>
      <c r="G56" s="46">
        <f t="shared" ref="G56:AG56" si="31">+F56+G55</f>
        <v>0</v>
      </c>
      <c r="H56" s="222">
        <f t="shared" si="31"/>
        <v>0</v>
      </c>
      <c r="I56" s="45">
        <f t="shared" si="31"/>
        <v>0</v>
      </c>
      <c r="J56" s="46">
        <f t="shared" si="31"/>
        <v>0</v>
      </c>
      <c r="K56" s="46">
        <f t="shared" si="31"/>
        <v>0</v>
      </c>
      <c r="L56" s="46">
        <f t="shared" si="31"/>
        <v>0</v>
      </c>
      <c r="M56" s="222">
        <f t="shared" si="31"/>
        <v>0</v>
      </c>
      <c r="N56" s="241">
        <f t="shared" si="31"/>
        <v>0</v>
      </c>
      <c r="O56" s="222">
        <f t="shared" si="31"/>
        <v>0</v>
      </c>
      <c r="P56" s="45">
        <f t="shared" si="31"/>
        <v>0</v>
      </c>
      <c r="Q56" s="46">
        <f t="shared" si="31"/>
        <v>0</v>
      </c>
      <c r="R56" s="46">
        <f t="shared" si="31"/>
        <v>0</v>
      </c>
      <c r="S56" s="46">
        <f t="shared" si="31"/>
        <v>0</v>
      </c>
      <c r="T56" s="46">
        <f t="shared" si="31"/>
        <v>0</v>
      </c>
      <c r="U56" s="46">
        <f t="shared" si="31"/>
        <v>0</v>
      </c>
      <c r="V56" s="222">
        <f t="shared" si="31"/>
        <v>0</v>
      </c>
      <c r="W56" s="45">
        <f t="shared" si="31"/>
        <v>0</v>
      </c>
      <c r="X56" s="46">
        <f t="shared" si="31"/>
        <v>0</v>
      </c>
      <c r="Y56" s="46">
        <f t="shared" si="31"/>
        <v>0</v>
      </c>
      <c r="Z56" s="222">
        <f t="shared" si="31"/>
        <v>0</v>
      </c>
      <c r="AA56" s="222">
        <f t="shared" si="31"/>
        <v>0</v>
      </c>
      <c r="AB56" s="222">
        <f t="shared" si="31"/>
        <v>0</v>
      </c>
      <c r="AC56" s="222">
        <f t="shared" si="31"/>
        <v>0</v>
      </c>
      <c r="AD56" s="226">
        <f t="shared" si="31"/>
        <v>0</v>
      </c>
      <c r="AE56" s="222">
        <f t="shared" si="31"/>
        <v>0</v>
      </c>
      <c r="AF56" s="222">
        <f t="shared" si="31"/>
        <v>0</v>
      </c>
      <c r="AG56" s="222">
        <f t="shared" si="31"/>
        <v>0</v>
      </c>
      <c r="AH56" s="222">
        <f>+AG56+AH55</f>
        <v>0</v>
      </c>
      <c r="AI56" s="241">
        <f>+AH56+AI55</f>
        <v>0</v>
      </c>
      <c r="AJ56" s="222">
        <f>+AI56+AJ55</f>
        <v>0</v>
      </c>
      <c r="AK56" s="4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264">
        <f>+[1]NEW!$E$78</f>
        <v>1150</v>
      </c>
      <c r="G57" s="86">
        <v>0</v>
      </c>
      <c r="H57" s="221">
        <v>0</v>
      </c>
      <c r="I57" s="86">
        <v>0</v>
      </c>
      <c r="J57" s="86">
        <v>0</v>
      </c>
      <c r="K57" s="86">
        <v>0</v>
      </c>
      <c r="L57" s="86">
        <v>0</v>
      </c>
      <c r="M57" s="256">
        <v>0</v>
      </c>
      <c r="N57" s="254">
        <f>1150-M58</f>
        <v>1150</v>
      </c>
      <c r="O57" s="221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221">
        <v>0</v>
      </c>
      <c r="W57" s="86">
        <v>0</v>
      </c>
      <c r="X57" s="86">
        <v>0</v>
      </c>
      <c r="Y57" s="86">
        <v>0</v>
      </c>
      <c r="Z57" s="221">
        <v>0</v>
      </c>
      <c r="AA57" s="221">
        <v>0</v>
      </c>
      <c r="AB57" s="221">
        <v>0</v>
      </c>
      <c r="AC57" s="221">
        <v>0</v>
      </c>
      <c r="AD57" s="221">
        <v>0</v>
      </c>
      <c r="AE57" s="221">
        <v>0</v>
      </c>
      <c r="AF57" s="221">
        <v>0</v>
      </c>
      <c r="AG57" s="221">
        <v>0</v>
      </c>
      <c r="AH57" s="221">
        <v>0</v>
      </c>
      <c r="AI57" s="240">
        <v>0</v>
      </c>
      <c r="AJ57" s="221">
        <v>0</v>
      </c>
      <c r="AK57" s="86">
        <v>0</v>
      </c>
      <c r="AL57" s="37">
        <f>AK58</f>
        <v>1150</v>
      </c>
      <c r="AM57" s="38">
        <f>AL57</f>
        <v>1150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268"/>
      <c r="G58" s="46">
        <f t="shared" ref="G58:AJ58" si="32">+F58+G57</f>
        <v>0</v>
      </c>
      <c r="H58" s="222">
        <f t="shared" si="32"/>
        <v>0</v>
      </c>
      <c r="I58" s="45">
        <f t="shared" si="32"/>
        <v>0</v>
      </c>
      <c r="J58" s="46">
        <f t="shared" si="32"/>
        <v>0</v>
      </c>
      <c r="K58" s="46">
        <f t="shared" si="32"/>
        <v>0</v>
      </c>
      <c r="L58" s="46">
        <f t="shared" si="32"/>
        <v>0</v>
      </c>
      <c r="M58" s="222">
        <f t="shared" si="32"/>
        <v>0</v>
      </c>
      <c r="N58" s="241">
        <f t="shared" si="32"/>
        <v>1150</v>
      </c>
      <c r="O58" s="222">
        <f t="shared" si="32"/>
        <v>1150</v>
      </c>
      <c r="P58" s="45">
        <f t="shared" si="32"/>
        <v>1150</v>
      </c>
      <c r="Q58" s="46">
        <f t="shared" si="32"/>
        <v>1150</v>
      </c>
      <c r="R58" s="46">
        <f t="shared" si="32"/>
        <v>1150</v>
      </c>
      <c r="S58" s="46">
        <f t="shared" si="32"/>
        <v>1150</v>
      </c>
      <c r="T58" s="46">
        <f t="shared" si="32"/>
        <v>1150</v>
      </c>
      <c r="U58" s="46">
        <f t="shared" si="32"/>
        <v>1150</v>
      </c>
      <c r="V58" s="222">
        <f t="shared" si="32"/>
        <v>1150</v>
      </c>
      <c r="W58" s="45">
        <f t="shared" si="32"/>
        <v>1150</v>
      </c>
      <c r="X58" s="46">
        <f t="shared" si="32"/>
        <v>1150</v>
      </c>
      <c r="Y58" s="46">
        <f t="shared" si="32"/>
        <v>1150</v>
      </c>
      <c r="Z58" s="222">
        <f t="shared" si="32"/>
        <v>1150</v>
      </c>
      <c r="AA58" s="222">
        <f t="shared" si="32"/>
        <v>1150</v>
      </c>
      <c r="AB58" s="222">
        <f t="shared" si="32"/>
        <v>1150</v>
      </c>
      <c r="AC58" s="222">
        <f t="shared" si="32"/>
        <v>1150</v>
      </c>
      <c r="AD58" s="226">
        <f t="shared" si="32"/>
        <v>1150</v>
      </c>
      <c r="AE58" s="222">
        <f t="shared" si="32"/>
        <v>1150</v>
      </c>
      <c r="AF58" s="222">
        <f t="shared" si="32"/>
        <v>1150</v>
      </c>
      <c r="AG58" s="222">
        <f t="shared" si="32"/>
        <v>1150</v>
      </c>
      <c r="AH58" s="222">
        <f t="shared" si="32"/>
        <v>1150</v>
      </c>
      <c r="AI58" s="241">
        <f t="shared" si="32"/>
        <v>1150</v>
      </c>
      <c r="AJ58" s="222">
        <f t="shared" si="32"/>
        <v>1150</v>
      </c>
      <c r="AK58" s="46">
        <f t="shared" ref="AK58" si="33">+AJ58+AK57</f>
        <v>1150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264">
        <f>+[1]NEW!$E$81</f>
        <v>166</v>
      </c>
      <c r="G59" s="86">
        <v>0</v>
      </c>
      <c r="H59" s="221">
        <v>0</v>
      </c>
      <c r="I59" s="86">
        <v>0</v>
      </c>
      <c r="J59" s="86">
        <v>0</v>
      </c>
      <c r="K59" s="86">
        <v>0</v>
      </c>
      <c r="L59" s="86">
        <v>0</v>
      </c>
      <c r="M59" s="221">
        <v>0</v>
      </c>
      <c r="N59" s="254">
        <f>166-M60</f>
        <v>166</v>
      </c>
      <c r="O59" s="221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221">
        <v>0</v>
      </c>
      <c r="W59" s="86">
        <v>0</v>
      </c>
      <c r="X59" s="86">
        <v>0</v>
      </c>
      <c r="Y59" s="86">
        <v>0</v>
      </c>
      <c r="Z59" s="221">
        <v>0</v>
      </c>
      <c r="AA59" s="221">
        <v>0</v>
      </c>
      <c r="AB59" s="221">
        <v>0</v>
      </c>
      <c r="AC59" s="221">
        <v>0</v>
      </c>
      <c r="AD59" s="221">
        <v>0</v>
      </c>
      <c r="AE59" s="221">
        <v>0</v>
      </c>
      <c r="AF59" s="221">
        <v>0</v>
      </c>
      <c r="AG59" s="221">
        <v>0</v>
      </c>
      <c r="AH59" s="221">
        <v>0</v>
      </c>
      <c r="AI59" s="240">
        <v>0</v>
      </c>
      <c r="AJ59" s="221">
        <v>0</v>
      </c>
      <c r="AK59" s="86">
        <v>0</v>
      </c>
      <c r="AL59" s="37"/>
    </row>
    <row r="60" spans="1:42" ht="34.5" customHeight="1">
      <c r="A60" s="625"/>
      <c r="B60" s="660"/>
      <c r="C60" s="39"/>
      <c r="D60" s="78"/>
      <c r="E60" s="79"/>
      <c r="F60" s="269"/>
      <c r="G60" s="46">
        <f t="shared" ref="G60:AJ60" si="34">+F60+G59</f>
        <v>0</v>
      </c>
      <c r="H60" s="222">
        <f t="shared" si="34"/>
        <v>0</v>
      </c>
      <c r="I60" s="45">
        <f t="shared" si="34"/>
        <v>0</v>
      </c>
      <c r="J60" s="46">
        <f t="shared" si="34"/>
        <v>0</v>
      </c>
      <c r="K60" s="46">
        <f t="shared" si="34"/>
        <v>0</v>
      </c>
      <c r="L60" s="46">
        <f t="shared" si="34"/>
        <v>0</v>
      </c>
      <c r="M60" s="222">
        <f t="shared" si="34"/>
        <v>0</v>
      </c>
      <c r="N60" s="241">
        <f t="shared" si="34"/>
        <v>166</v>
      </c>
      <c r="O60" s="222">
        <f t="shared" si="34"/>
        <v>166</v>
      </c>
      <c r="P60" s="45">
        <f t="shared" si="34"/>
        <v>166</v>
      </c>
      <c r="Q60" s="46">
        <f t="shared" si="34"/>
        <v>166</v>
      </c>
      <c r="R60" s="46">
        <f t="shared" si="34"/>
        <v>166</v>
      </c>
      <c r="S60" s="46">
        <f t="shared" si="34"/>
        <v>166</v>
      </c>
      <c r="T60" s="46">
        <f t="shared" si="34"/>
        <v>166</v>
      </c>
      <c r="U60" s="46">
        <f t="shared" si="34"/>
        <v>166</v>
      </c>
      <c r="V60" s="222">
        <f t="shared" si="34"/>
        <v>166</v>
      </c>
      <c r="W60" s="45">
        <f t="shared" si="34"/>
        <v>166</v>
      </c>
      <c r="X60" s="46">
        <f t="shared" si="34"/>
        <v>166</v>
      </c>
      <c r="Y60" s="46">
        <f t="shared" si="34"/>
        <v>166</v>
      </c>
      <c r="Z60" s="222">
        <f t="shared" si="34"/>
        <v>166</v>
      </c>
      <c r="AA60" s="222">
        <f t="shared" si="34"/>
        <v>166</v>
      </c>
      <c r="AB60" s="222">
        <f t="shared" si="34"/>
        <v>166</v>
      </c>
      <c r="AC60" s="222">
        <f t="shared" si="34"/>
        <v>166</v>
      </c>
      <c r="AD60" s="226">
        <f t="shared" si="34"/>
        <v>166</v>
      </c>
      <c r="AE60" s="222">
        <f t="shared" si="34"/>
        <v>166</v>
      </c>
      <c r="AF60" s="222">
        <f t="shared" si="34"/>
        <v>166</v>
      </c>
      <c r="AG60" s="222">
        <f t="shared" si="34"/>
        <v>166</v>
      </c>
      <c r="AH60" s="222">
        <f t="shared" si="34"/>
        <v>166</v>
      </c>
      <c r="AI60" s="241">
        <f t="shared" si="34"/>
        <v>166</v>
      </c>
      <c r="AJ60" s="222">
        <f t="shared" si="34"/>
        <v>166</v>
      </c>
      <c r="AK60" s="46">
        <f t="shared" ref="AK60" si="35">+AJ60+AK59</f>
        <v>166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270">
        <f>+[1]NEW!$E$84</f>
        <v>2000</v>
      </c>
      <c r="G61" s="86">
        <v>0</v>
      </c>
      <c r="H61" s="221">
        <v>0</v>
      </c>
      <c r="I61" s="86">
        <v>0</v>
      </c>
      <c r="J61" s="86">
        <v>0</v>
      </c>
      <c r="K61" s="86">
        <v>0</v>
      </c>
      <c r="L61" s="86">
        <v>0</v>
      </c>
      <c r="M61" s="221">
        <v>0</v>
      </c>
      <c r="N61" s="254">
        <f>1626-N59-N57</f>
        <v>310</v>
      </c>
      <c r="O61" s="254">
        <v>1330</v>
      </c>
      <c r="P61" s="254">
        <f>2000-O62</f>
        <v>360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221">
        <v>0</v>
      </c>
      <c r="W61" s="86">
        <v>0</v>
      </c>
      <c r="X61" s="86">
        <v>0</v>
      </c>
      <c r="Y61" s="86">
        <v>0</v>
      </c>
      <c r="Z61" s="221">
        <v>0</v>
      </c>
      <c r="AA61" s="221">
        <v>0</v>
      </c>
      <c r="AB61" s="221">
        <v>0</v>
      </c>
      <c r="AC61" s="221">
        <v>0</v>
      </c>
      <c r="AD61" s="221">
        <v>0</v>
      </c>
      <c r="AE61" s="221">
        <v>0</v>
      </c>
      <c r="AF61" s="221">
        <v>0</v>
      </c>
      <c r="AG61" s="221">
        <v>0</v>
      </c>
      <c r="AH61" s="221">
        <v>0</v>
      </c>
      <c r="AI61" s="240">
        <v>0</v>
      </c>
      <c r="AJ61" s="221">
        <v>0</v>
      </c>
      <c r="AK61" s="86">
        <v>0</v>
      </c>
      <c r="AL61" s="37"/>
    </row>
    <row r="62" spans="1:42" ht="35.1" customHeight="1">
      <c r="A62" s="651"/>
      <c r="B62" s="660"/>
      <c r="C62" s="39"/>
      <c r="D62" s="60"/>
      <c r="E62" s="52"/>
      <c r="F62" s="266"/>
      <c r="G62" s="84">
        <f>+F62+G61</f>
        <v>0</v>
      </c>
      <c r="H62" s="224">
        <f t="shared" ref="H62:AJ62" si="36">+G62+H61</f>
        <v>0</v>
      </c>
      <c r="I62" s="83">
        <f t="shared" si="36"/>
        <v>0</v>
      </c>
      <c r="J62" s="84">
        <f t="shared" si="36"/>
        <v>0</v>
      </c>
      <c r="K62" s="84">
        <f t="shared" si="36"/>
        <v>0</v>
      </c>
      <c r="L62" s="84">
        <f t="shared" si="36"/>
        <v>0</v>
      </c>
      <c r="M62" s="224">
        <f t="shared" si="36"/>
        <v>0</v>
      </c>
      <c r="N62" s="243">
        <f t="shared" si="36"/>
        <v>310</v>
      </c>
      <c r="O62" s="224">
        <f t="shared" si="36"/>
        <v>1640</v>
      </c>
      <c r="P62" s="84">
        <f t="shared" si="36"/>
        <v>2000</v>
      </c>
      <c r="Q62" s="84">
        <f t="shared" si="36"/>
        <v>2000</v>
      </c>
      <c r="R62" s="84">
        <f t="shared" si="36"/>
        <v>2000</v>
      </c>
      <c r="S62" s="84">
        <f t="shared" si="36"/>
        <v>2000</v>
      </c>
      <c r="T62" s="84">
        <f t="shared" si="36"/>
        <v>2000</v>
      </c>
      <c r="U62" s="84">
        <f t="shared" si="36"/>
        <v>2000</v>
      </c>
      <c r="V62" s="224">
        <f t="shared" si="36"/>
        <v>2000</v>
      </c>
      <c r="W62" s="84">
        <f t="shared" si="36"/>
        <v>2000</v>
      </c>
      <c r="X62" s="84">
        <f t="shared" si="36"/>
        <v>2000</v>
      </c>
      <c r="Y62" s="84">
        <f t="shared" si="36"/>
        <v>2000</v>
      </c>
      <c r="Z62" s="224">
        <f t="shared" si="36"/>
        <v>2000</v>
      </c>
      <c r="AA62" s="224">
        <f t="shared" si="36"/>
        <v>2000</v>
      </c>
      <c r="AB62" s="224">
        <f t="shared" si="36"/>
        <v>2000</v>
      </c>
      <c r="AC62" s="224">
        <f t="shared" si="36"/>
        <v>2000</v>
      </c>
      <c r="AD62" s="224">
        <f t="shared" si="36"/>
        <v>2000</v>
      </c>
      <c r="AE62" s="224">
        <f t="shared" si="36"/>
        <v>2000</v>
      </c>
      <c r="AF62" s="224">
        <f t="shared" si="36"/>
        <v>2000</v>
      </c>
      <c r="AG62" s="224">
        <f t="shared" si="36"/>
        <v>2000</v>
      </c>
      <c r="AH62" s="224">
        <f t="shared" si="36"/>
        <v>2000</v>
      </c>
      <c r="AI62" s="243">
        <f t="shared" si="36"/>
        <v>2000</v>
      </c>
      <c r="AJ62" s="224">
        <f t="shared" si="36"/>
        <v>2000</v>
      </c>
      <c r="AK62" s="84">
        <f t="shared" ref="AK62" si="37">+AJ62+AK61</f>
        <v>2000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264">
        <f>+[1]NEW!$E$87</f>
        <v>351</v>
      </c>
      <c r="G63" s="87">
        <v>0</v>
      </c>
      <c r="H63" s="223">
        <v>0</v>
      </c>
      <c r="I63" s="87">
        <v>0</v>
      </c>
      <c r="J63" s="87">
        <v>0</v>
      </c>
      <c r="K63" s="87">
        <v>0</v>
      </c>
      <c r="L63" s="87">
        <v>0</v>
      </c>
      <c r="M63" s="223">
        <v>0</v>
      </c>
      <c r="N63" s="242">
        <v>0</v>
      </c>
      <c r="O63" s="259">
        <v>0</v>
      </c>
      <c r="P63" s="255">
        <f>351-O64</f>
        <v>351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223">
        <v>0</v>
      </c>
      <c r="W63" s="87">
        <v>0</v>
      </c>
      <c r="X63" s="87">
        <v>0</v>
      </c>
      <c r="Y63" s="87">
        <v>0</v>
      </c>
      <c r="Z63" s="223">
        <v>0</v>
      </c>
      <c r="AA63" s="223">
        <v>0</v>
      </c>
      <c r="AB63" s="223">
        <v>0</v>
      </c>
      <c r="AC63" s="223">
        <v>0</v>
      </c>
      <c r="AD63" s="223">
        <v>0</v>
      </c>
      <c r="AE63" s="223">
        <v>0</v>
      </c>
      <c r="AF63" s="223">
        <v>0</v>
      </c>
      <c r="AG63" s="223">
        <v>0</v>
      </c>
      <c r="AH63" s="223">
        <v>0</v>
      </c>
      <c r="AI63" s="242">
        <v>0</v>
      </c>
      <c r="AJ63" s="223">
        <v>0</v>
      </c>
      <c r="AK63" s="87">
        <v>0</v>
      </c>
      <c r="AL63" s="37">
        <f>SUM(G63:AK63)</f>
        <v>351</v>
      </c>
      <c r="AM63" s="38">
        <f>AL63</f>
        <v>351</v>
      </c>
      <c r="AN63" s="38">
        <v>893900</v>
      </c>
      <c r="AO63" s="38">
        <f>AL63*AN63/1000</f>
        <v>313758.90000000002</v>
      </c>
      <c r="AP63" s="38">
        <f>AN63*AM63/1000</f>
        <v>313758.90000000002</v>
      </c>
    </row>
    <row r="64" spans="1:42" ht="35.1" customHeight="1">
      <c r="A64" s="625"/>
      <c r="B64" s="660"/>
      <c r="C64" s="39"/>
      <c r="D64" s="95"/>
      <c r="E64" s="79"/>
      <c r="F64" s="269"/>
      <c r="G64" s="46">
        <f t="shared" ref="G64:AJ64" si="38">+F64+G63</f>
        <v>0</v>
      </c>
      <c r="H64" s="222">
        <f t="shared" si="38"/>
        <v>0</v>
      </c>
      <c r="I64" s="46">
        <f t="shared" si="38"/>
        <v>0</v>
      </c>
      <c r="J64" s="46">
        <f t="shared" si="38"/>
        <v>0</v>
      </c>
      <c r="K64" s="46">
        <f t="shared" si="38"/>
        <v>0</v>
      </c>
      <c r="L64" s="46">
        <f t="shared" si="38"/>
        <v>0</v>
      </c>
      <c r="M64" s="222">
        <f t="shared" si="38"/>
        <v>0</v>
      </c>
      <c r="N64" s="241">
        <f t="shared" si="38"/>
        <v>0</v>
      </c>
      <c r="O64" s="222">
        <f t="shared" si="38"/>
        <v>0</v>
      </c>
      <c r="P64" s="46">
        <f t="shared" si="38"/>
        <v>351</v>
      </c>
      <c r="Q64" s="46">
        <f t="shared" si="38"/>
        <v>351</v>
      </c>
      <c r="R64" s="46">
        <f t="shared" si="38"/>
        <v>351</v>
      </c>
      <c r="S64" s="46">
        <f t="shared" si="38"/>
        <v>351</v>
      </c>
      <c r="T64" s="46">
        <f t="shared" si="38"/>
        <v>351</v>
      </c>
      <c r="U64" s="46">
        <f t="shared" si="38"/>
        <v>351</v>
      </c>
      <c r="V64" s="222">
        <f t="shared" si="38"/>
        <v>351</v>
      </c>
      <c r="W64" s="46">
        <f t="shared" si="38"/>
        <v>351</v>
      </c>
      <c r="X64" s="46">
        <f t="shared" si="38"/>
        <v>351</v>
      </c>
      <c r="Y64" s="46">
        <f t="shared" si="38"/>
        <v>351</v>
      </c>
      <c r="Z64" s="222">
        <f t="shared" si="38"/>
        <v>351</v>
      </c>
      <c r="AA64" s="222">
        <f t="shared" si="38"/>
        <v>351</v>
      </c>
      <c r="AB64" s="222">
        <f t="shared" si="38"/>
        <v>351</v>
      </c>
      <c r="AC64" s="222">
        <f t="shared" si="38"/>
        <v>351</v>
      </c>
      <c r="AD64" s="222">
        <f t="shared" si="38"/>
        <v>351</v>
      </c>
      <c r="AE64" s="222">
        <f t="shared" si="38"/>
        <v>351</v>
      </c>
      <c r="AF64" s="222">
        <f t="shared" si="38"/>
        <v>351</v>
      </c>
      <c r="AG64" s="222">
        <f t="shared" si="38"/>
        <v>351</v>
      </c>
      <c r="AH64" s="222">
        <f t="shared" si="38"/>
        <v>351</v>
      </c>
      <c r="AI64" s="241">
        <f t="shared" si="38"/>
        <v>351</v>
      </c>
      <c r="AJ64" s="222">
        <f t="shared" si="38"/>
        <v>351</v>
      </c>
      <c r="AK64" s="46">
        <f t="shared" ref="AK64" si="39">+AJ64+AK63</f>
        <v>351</v>
      </c>
      <c r="AL64" s="37"/>
    </row>
    <row r="65" spans="1:42" ht="35.1" customHeight="1">
      <c r="A65" s="624">
        <v>23</v>
      </c>
      <c r="B65" s="655" t="s">
        <v>171</v>
      </c>
      <c r="C65" s="80"/>
      <c r="D65" s="90"/>
      <c r="E65" s="91"/>
      <c r="F65" s="270">
        <f>+[1]NEW!$E$1383</f>
        <v>80</v>
      </c>
      <c r="G65" s="86">
        <v>0</v>
      </c>
      <c r="H65" s="223">
        <v>0</v>
      </c>
      <c r="I65" s="93">
        <v>0</v>
      </c>
      <c r="J65" s="87">
        <v>0</v>
      </c>
      <c r="K65" s="87">
        <v>0</v>
      </c>
      <c r="L65" s="87">
        <v>0</v>
      </c>
      <c r="M65" s="223">
        <v>0</v>
      </c>
      <c r="N65" s="240">
        <v>0</v>
      </c>
      <c r="O65" s="221">
        <v>0</v>
      </c>
      <c r="P65" s="86">
        <v>0</v>
      </c>
      <c r="Q65" s="86">
        <v>0</v>
      </c>
      <c r="R65" s="86">
        <v>0</v>
      </c>
      <c r="S65" s="254">
        <v>80</v>
      </c>
      <c r="T65" s="87">
        <v>0</v>
      </c>
      <c r="U65" s="86">
        <v>0</v>
      </c>
      <c r="V65" s="221">
        <v>0</v>
      </c>
      <c r="W65" s="86">
        <v>0</v>
      </c>
      <c r="X65" s="86">
        <v>0</v>
      </c>
      <c r="Y65" s="86">
        <v>0</v>
      </c>
      <c r="Z65" s="221">
        <v>0</v>
      </c>
      <c r="AA65" s="221">
        <v>0</v>
      </c>
      <c r="AB65" s="221">
        <v>0</v>
      </c>
      <c r="AC65" s="221">
        <v>0</v>
      </c>
      <c r="AD65" s="221">
        <v>0</v>
      </c>
      <c r="AE65" s="221">
        <v>0</v>
      </c>
      <c r="AF65" s="221">
        <v>0</v>
      </c>
      <c r="AG65" s="221">
        <v>0</v>
      </c>
      <c r="AH65" s="223">
        <v>0</v>
      </c>
      <c r="AI65" s="240">
        <v>0</v>
      </c>
      <c r="AJ65" s="223">
        <v>0</v>
      </c>
      <c r="AK65" s="87">
        <v>0</v>
      </c>
      <c r="AL65" s="37"/>
    </row>
    <row r="66" spans="1:42" ht="35.1" customHeight="1">
      <c r="A66" s="651"/>
      <c r="B66" s="656"/>
      <c r="C66" s="59"/>
      <c r="D66" s="60"/>
      <c r="E66" s="52"/>
      <c r="F66" s="266"/>
      <c r="G66" s="84">
        <f t="shared" ref="G66:AJ66" si="40">+F66+G65</f>
        <v>0</v>
      </c>
      <c r="H66" s="224">
        <f t="shared" si="40"/>
        <v>0</v>
      </c>
      <c r="I66" s="83">
        <f t="shared" si="40"/>
        <v>0</v>
      </c>
      <c r="J66" s="84">
        <f t="shared" si="40"/>
        <v>0</v>
      </c>
      <c r="K66" s="84">
        <f t="shared" si="40"/>
        <v>0</v>
      </c>
      <c r="L66" s="84">
        <f t="shared" si="40"/>
        <v>0</v>
      </c>
      <c r="M66" s="224">
        <f t="shared" si="40"/>
        <v>0</v>
      </c>
      <c r="N66" s="243">
        <f t="shared" si="40"/>
        <v>0</v>
      </c>
      <c r="O66" s="224">
        <f t="shared" si="40"/>
        <v>0</v>
      </c>
      <c r="P66" s="84">
        <f t="shared" si="40"/>
        <v>0</v>
      </c>
      <c r="Q66" s="84">
        <f t="shared" si="40"/>
        <v>0</v>
      </c>
      <c r="R66" s="84">
        <f t="shared" si="40"/>
        <v>0</v>
      </c>
      <c r="S66" s="84">
        <f t="shared" si="40"/>
        <v>80</v>
      </c>
      <c r="T66" s="84">
        <f t="shared" si="40"/>
        <v>80</v>
      </c>
      <c r="U66" s="84">
        <f t="shared" si="40"/>
        <v>80</v>
      </c>
      <c r="V66" s="224">
        <f t="shared" si="40"/>
        <v>80</v>
      </c>
      <c r="W66" s="84">
        <f t="shared" si="40"/>
        <v>80</v>
      </c>
      <c r="X66" s="84">
        <f t="shared" si="40"/>
        <v>80</v>
      </c>
      <c r="Y66" s="84">
        <f t="shared" si="40"/>
        <v>80</v>
      </c>
      <c r="Z66" s="224">
        <f t="shared" si="40"/>
        <v>80</v>
      </c>
      <c r="AA66" s="224">
        <f t="shared" si="40"/>
        <v>80</v>
      </c>
      <c r="AB66" s="224">
        <f t="shared" si="40"/>
        <v>80</v>
      </c>
      <c r="AC66" s="224">
        <f t="shared" si="40"/>
        <v>80</v>
      </c>
      <c r="AD66" s="224">
        <f t="shared" si="40"/>
        <v>80</v>
      </c>
      <c r="AE66" s="224">
        <f t="shared" si="40"/>
        <v>80</v>
      </c>
      <c r="AF66" s="224">
        <f t="shared" si="40"/>
        <v>80</v>
      </c>
      <c r="AG66" s="224">
        <f t="shared" si="40"/>
        <v>80</v>
      </c>
      <c r="AH66" s="224">
        <f t="shared" si="40"/>
        <v>80</v>
      </c>
      <c r="AI66" s="243">
        <f t="shared" si="40"/>
        <v>80</v>
      </c>
      <c r="AJ66" s="224">
        <f t="shared" si="40"/>
        <v>80</v>
      </c>
      <c r="AK66" s="84">
        <f t="shared" ref="AK66" si="41">+AJ66+AK65</f>
        <v>80</v>
      </c>
      <c r="AL66" s="37"/>
    </row>
    <row r="67" spans="1:42" ht="35.1" customHeight="1">
      <c r="A67" s="624">
        <v>24</v>
      </c>
      <c r="B67" s="655" t="s">
        <v>172</v>
      </c>
      <c r="C67" s="53"/>
      <c r="D67" s="53"/>
      <c r="E67" s="54"/>
      <c r="F67" s="264">
        <f>+[1]NEW!$E$1386</f>
        <v>20</v>
      </c>
      <c r="G67" s="87">
        <v>0</v>
      </c>
      <c r="H67" s="223">
        <v>0</v>
      </c>
      <c r="I67" s="87">
        <v>0</v>
      </c>
      <c r="J67" s="87">
        <v>0</v>
      </c>
      <c r="K67" s="87">
        <v>0</v>
      </c>
      <c r="L67" s="87">
        <v>0</v>
      </c>
      <c r="M67" s="223">
        <v>0</v>
      </c>
      <c r="N67" s="242">
        <v>0</v>
      </c>
      <c r="O67" s="223">
        <v>0</v>
      </c>
      <c r="P67" s="87">
        <v>0</v>
      </c>
      <c r="Q67" s="87">
        <v>0</v>
      </c>
      <c r="R67" s="87">
        <v>0</v>
      </c>
      <c r="S67" s="255">
        <v>20</v>
      </c>
      <c r="T67" s="87">
        <v>0</v>
      </c>
      <c r="U67" s="87">
        <v>0</v>
      </c>
      <c r="V67" s="223">
        <v>0</v>
      </c>
      <c r="W67" s="87">
        <v>0</v>
      </c>
      <c r="X67" s="87">
        <v>0</v>
      </c>
      <c r="Y67" s="87">
        <v>0</v>
      </c>
      <c r="Z67" s="223">
        <v>0</v>
      </c>
      <c r="AA67" s="223">
        <v>0</v>
      </c>
      <c r="AB67" s="223">
        <v>0</v>
      </c>
      <c r="AC67" s="223">
        <v>0</v>
      </c>
      <c r="AD67" s="223">
        <v>0</v>
      </c>
      <c r="AE67" s="223">
        <v>0</v>
      </c>
      <c r="AF67" s="223">
        <v>0</v>
      </c>
      <c r="AG67" s="223">
        <v>0</v>
      </c>
      <c r="AH67" s="223">
        <v>0</v>
      </c>
      <c r="AI67" s="242">
        <v>0</v>
      </c>
      <c r="AJ67" s="223">
        <v>0</v>
      </c>
      <c r="AK67" s="87">
        <v>0</v>
      </c>
      <c r="AL67" s="37">
        <f>SUM(G67:AK67)</f>
        <v>20</v>
      </c>
      <c r="AM67" s="38">
        <f>AL67</f>
        <v>20</v>
      </c>
      <c r="AN67" s="38">
        <v>893900</v>
      </c>
      <c r="AO67" s="38">
        <f>AL67*AN67/1000</f>
        <v>17878</v>
      </c>
      <c r="AP67" s="38">
        <f>AN67*AM67/1000</f>
        <v>17878</v>
      </c>
    </row>
    <row r="68" spans="1:42" ht="35.1" customHeight="1">
      <c r="A68" s="625"/>
      <c r="B68" s="656"/>
      <c r="C68" s="94"/>
      <c r="D68" s="95"/>
      <c r="E68" s="79"/>
      <c r="F68" s="269"/>
      <c r="G68" s="46">
        <f t="shared" ref="G68:AJ68" si="42">+F68+G67</f>
        <v>0</v>
      </c>
      <c r="H68" s="222">
        <f t="shared" si="42"/>
        <v>0</v>
      </c>
      <c r="I68" s="46">
        <f t="shared" si="42"/>
        <v>0</v>
      </c>
      <c r="J68" s="46">
        <f t="shared" si="42"/>
        <v>0</v>
      </c>
      <c r="K68" s="46">
        <f t="shared" si="42"/>
        <v>0</v>
      </c>
      <c r="L68" s="46">
        <f t="shared" si="42"/>
        <v>0</v>
      </c>
      <c r="M68" s="222">
        <f t="shared" si="42"/>
        <v>0</v>
      </c>
      <c r="N68" s="241">
        <f t="shared" si="42"/>
        <v>0</v>
      </c>
      <c r="O68" s="222">
        <f t="shared" si="42"/>
        <v>0</v>
      </c>
      <c r="P68" s="46">
        <f t="shared" si="42"/>
        <v>0</v>
      </c>
      <c r="Q68" s="46">
        <f t="shared" si="42"/>
        <v>0</v>
      </c>
      <c r="R68" s="46">
        <f t="shared" si="42"/>
        <v>0</v>
      </c>
      <c r="S68" s="46">
        <f t="shared" si="42"/>
        <v>20</v>
      </c>
      <c r="T68" s="46">
        <f t="shared" si="42"/>
        <v>20</v>
      </c>
      <c r="U68" s="46">
        <f t="shared" si="42"/>
        <v>20</v>
      </c>
      <c r="V68" s="222">
        <f t="shared" si="42"/>
        <v>20</v>
      </c>
      <c r="W68" s="46">
        <f t="shared" si="42"/>
        <v>20</v>
      </c>
      <c r="X68" s="46">
        <f t="shared" si="42"/>
        <v>20</v>
      </c>
      <c r="Y68" s="46">
        <f t="shared" si="42"/>
        <v>20</v>
      </c>
      <c r="Z68" s="222">
        <f t="shared" si="42"/>
        <v>20</v>
      </c>
      <c r="AA68" s="222">
        <f t="shared" si="42"/>
        <v>20</v>
      </c>
      <c r="AB68" s="222">
        <f t="shared" si="42"/>
        <v>20</v>
      </c>
      <c r="AC68" s="222">
        <f t="shared" si="42"/>
        <v>20</v>
      </c>
      <c r="AD68" s="222">
        <f t="shared" si="42"/>
        <v>20</v>
      </c>
      <c r="AE68" s="222">
        <f t="shared" si="42"/>
        <v>20</v>
      </c>
      <c r="AF68" s="222">
        <f t="shared" si="42"/>
        <v>20</v>
      </c>
      <c r="AG68" s="222">
        <f t="shared" si="42"/>
        <v>20</v>
      </c>
      <c r="AH68" s="222">
        <f t="shared" si="42"/>
        <v>20</v>
      </c>
      <c r="AI68" s="241">
        <f t="shared" si="42"/>
        <v>20</v>
      </c>
      <c r="AJ68" s="222">
        <f t="shared" si="42"/>
        <v>20</v>
      </c>
      <c r="AK68" s="46">
        <f t="shared" ref="AK68" si="43">+AJ68+AK67</f>
        <v>20</v>
      </c>
      <c r="AL68" s="37"/>
    </row>
    <row r="69" spans="1:42" ht="34.5" customHeight="1">
      <c r="A69" s="624">
        <v>25</v>
      </c>
      <c r="B69" s="655" t="s">
        <v>173</v>
      </c>
      <c r="C69" s="32"/>
      <c r="D69" s="33"/>
      <c r="E69" s="34"/>
      <c r="F69" s="263">
        <f>+[1]NEW!$E$1389</f>
        <v>60</v>
      </c>
      <c r="G69" s="87">
        <v>0</v>
      </c>
      <c r="H69" s="223">
        <v>0</v>
      </c>
      <c r="I69" s="87">
        <v>0</v>
      </c>
      <c r="J69" s="87">
        <v>0</v>
      </c>
      <c r="K69" s="87">
        <v>0</v>
      </c>
      <c r="L69" s="87">
        <v>0</v>
      </c>
      <c r="M69" s="223">
        <v>0</v>
      </c>
      <c r="N69" s="242">
        <v>0</v>
      </c>
      <c r="O69" s="223">
        <v>0</v>
      </c>
      <c r="P69" s="87">
        <v>0</v>
      </c>
      <c r="Q69" s="87">
        <v>0</v>
      </c>
      <c r="R69" s="87">
        <v>0</v>
      </c>
      <c r="S69" s="255">
        <v>60</v>
      </c>
      <c r="T69" s="87">
        <v>0</v>
      </c>
      <c r="U69" s="87">
        <v>0</v>
      </c>
      <c r="V69" s="223">
        <v>0</v>
      </c>
      <c r="W69" s="87">
        <v>0</v>
      </c>
      <c r="X69" s="87">
        <v>0</v>
      </c>
      <c r="Y69" s="87">
        <v>0</v>
      </c>
      <c r="Z69" s="223">
        <v>0</v>
      </c>
      <c r="AA69" s="223">
        <v>0</v>
      </c>
      <c r="AB69" s="223">
        <v>0</v>
      </c>
      <c r="AC69" s="223">
        <v>0</v>
      </c>
      <c r="AD69" s="223">
        <v>0</v>
      </c>
      <c r="AE69" s="223">
        <v>0</v>
      </c>
      <c r="AF69" s="223">
        <v>0</v>
      </c>
      <c r="AG69" s="223">
        <v>0</v>
      </c>
      <c r="AH69" s="223">
        <v>0</v>
      </c>
      <c r="AI69" s="242">
        <v>0</v>
      </c>
      <c r="AJ69" s="223">
        <v>0</v>
      </c>
      <c r="AK69" s="36"/>
      <c r="AL69" s="37"/>
      <c r="AM69" s="38"/>
      <c r="AN69" s="38"/>
      <c r="AO69" s="38"/>
      <c r="AP69" s="38"/>
    </row>
    <row r="70" spans="1:42" ht="34.5" customHeight="1">
      <c r="A70" s="625"/>
      <c r="B70" s="656"/>
      <c r="C70" s="39"/>
      <c r="D70" s="40"/>
      <c r="E70" s="41"/>
      <c r="F70" s="269"/>
      <c r="G70" s="46">
        <f t="shared" ref="G70:AJ70" si="44">+F70+G69</f>
        <v>0</v>
      </c>
      <c r="H70" s="222">
        <f t="shared" si="44"/>
        <v>0</v>
      </c>
      <c r="I70" s="46">
        <f t="shared" si="44"/>
        <v>0</v>
      </c>
      <c r="J70" s="46">
        <f t="shared" si="44"/>
        <v>0</v>
      </c>
      <c r="K70" s="46">
        <f t="shared" si="44"/>
        <v>0</v>
      </c>
      <c r="L70" s="46">
        <f t="shared" si="44"/>
        <v>0</v>
      </c>
      <c r="M70" s="222">
        <f t="shared" si="44"/>
        <v>0</v>
      </c>
      <c r="N70" s="241">
        <f t="shared" si="44"/>
        <v>0</v>
      </c>
      <c r="O70" s="222">
        <f t="shared" si="44"/>
        <v>0</v>
      </c>
      <c r="P70" s="46">
        <f t="shared" si="44"/>
        <v>0</v>
      </c>
      <c r="Q70" s="46">
        <f t="shared" si="44"/>
        <v>0</v>
      </c>
      <c r="R70" s="46">
        <f t="shared" si="44"/>
        <v>0</v>
      </c>
      <c r="S70" s="46">
        <f t="shared" si="44"/>
        <v>60</v>
      </c>
      <c r="T70" s="46">
        <f t="shared" si="44"/>
        <v>60</v>
      </c>
      <c r="U70" s="46">
        <f t="shared" si="44"/>
        <v>60</v>
      </c>
      <c r="V70" s="222">
        <f t="shared" si="44"/>
        <v>60</v>
      </c>
      <c r="W70" s="46">
        <f t="shared" si="44"/>
        <v>60</v>
      </c>
      <c r="X70" s="46">
        <f t="shared" si="44"/>
        <v>60</v>
      </c>
      <c r="Y70" s="46">
        <f t="shared" si="44"/>
        <v>60</v>
      </c>
      <c r="Z70" s="222">
        <f t="shared" si="44"/>
        <v>60</v>
      </c>
      <c r="AA70" s="222">
        <f t="shared" si="44"/>
        <v>60</v>
      </c>
      <c r="AB70" s="222">
        <f t="shared" si="44"/>
        <v>60</v>
      </c>
      <c r="AC70" s="222">
        <f t="shared" si="44"/>
        <v>60</v>
      </c>
      <c r="AD70" s="222">
        <f t="shared" si="44"/>
        <v>60</v>
      </c>
      <c r="AE70" s="222">
        <f t="shared" si="44"/>
        <v>60</v>
      </c>
      <c r="AF70" s="222">
        <f t="shared" si="44"/>
        <v>60</v>
      </c>
      <c r="AG70" s="222">
        <f t="shared" si="44"/>
        <v>60</v>
      </c>
      <c r="AH70" s="222">
        <f t="shared" si="44"/>
        <v>60</v>
      </c>
      <c r="AI70" s="241">
        <f t="shared" si="44"/>
        <v>60</v>
      </c>
      <c r="AJ70" s="222">
        <f t="shared" si="44"/>
        <v>60</v>
      </c>
      <c r="AK70" s="46"/>
      <c r="AL70" s="47"/>
    </row>
    <row r="71" spans="1:42" ht="34.5" customHeight="1">
      <c r="A71" s="624">
        <v>26</v>
      </c>
      <c r="B71" s="655" t="s">
        <v>209</v>
      </c>
      <c r="C71" s="48"/>
      <c r="D71" s="48"/>
      <c r="E71" s="49"/>
      <c r="F71" s="264">
        <f>+[1]NEW!$E$1392</f>
        <v>20</v>
      </c>
      <c r="G71" s="87">
        <v>0</v>
      </c>
      <c r="H71" s="223">
        <v>0</v>
      </c>
      <c r="I71" s="87">
        <v>0</v>
      </c>
      <c r="J71" s="87">
        <v>0</v>
      </c>
      <c r="K71" s="87">
        <v>0</v>
      </c>
      <c r="L71" s="87">
        <v>0</v>
      </c>
      <c r="M71" s="223">
        <v>0</v>
      </c>
      <c r="N71" s="242">
        <v>0</v>
      </c>
      <c r="O71" s="223">
        <v>0</v>
      </c>
      <c r="P71" s="87">
        <v>0</v>
      </c>
      <c r="Q71" s="87">
        <v>0</v>
      </c>
      <c r="R71" s="87">
        <v>0</v>
      </c>
      <c r="S71" s="255">
        <v>20</v>
      </c>
      <c r="T71" s="87">
        <v>0</v>
      </c>
      <c r="U71" s="87">
        <v>0</v>
      </c>
      <c r="V71" s="223">
        <v>0</v>
      </c>
      <c r="W71" s="87">
        <v>0</v>
      </c>
      <c r="X71" s="87">
        <v>0</v>
      </c>
      <c r="Y71" s="87">
        <v>0</v>
      </c>
      <c r="Z71" s="223">
        <v>0</v>
      </c>
      <c r="AA71" s="223">
        <v>0</v>
      </c>
      <c r="AB71" s="223">
        <v>0</v>
      </c>
      <c r="AC71" s="223">
        <v>0</v>
      </c>
      <c r="AD71" s="223">
        <v>0</v>
      </c>
      <c r="AE71" s="223">
        <v>0</v>
      </c>
      <c r="AF71" s="223">
        <v>0</v>
      </c>
      <c r="AG71" s="223">
        <v>0</v>
      </c>
      <c r="AH71" s="223">
        <v>0</v>
      </c>
      <c r="AI71" s="242">
        <v>0</v>
      </c>
      <c r="AJ71" s="223">
        <v>0</v>
      </c>
      <c r="AK71" s="36"/>
      <c r="AL71" s="37"/>
      <c r="AM71" s="38"/>
      <c r="AN71" s="38"/>
      <c r="AO71" s="38"/>
      <c r="AP71" s="38"/>
    </row>
    <row r="72" spans="1:42" ht="34.5" customHeight="1">
      <c r="A72" s="625"/>
      <c r="B72" s="656"/>
      <c r="C72" s="40"/>
      <c r="D72" s="40"/>
      <c r="E72" s="41"/>
      <c r="F72" s="269"/>
      <c r="G72" s="46">
        <f t="shared" ref="G72:AJ72" si="45">+F72+G71</f>
        <v>0</v>
      </c>
      <c r="H72" s="222">
        <f t="shared" si="45"/>
        <v>0</v>
      </c>
      <c r="I72" s="46">
        <f t="shared" si="45"/>
        <v>0</v>
      </c>
      <c r="J72" s="46">
        <f t="shared" si="45"/>
        <v>0</v>
      </c>
      <c r="K72" s="46">
        <f t="shared" si="45"/>
        <v>0</v>
      </c>
      <c r="L72" s="46">
        <f t="shared" si="45"/>
        <v>0</v>
      </c>
      <c r="M72" s="222">
        <f t="shared" si="45"/>
        <v>0</v>
      </c>
      <c r="N72" s="241">
        <f t="shared" si="45"/>
        <v>0</v>
      </c>
      <c r="O72" s="222">
        <f t="shared" si="45"/>
        <v>0</v>
      </c>
      <c r="P72" s="46">
        <f t="shared" si="45"/>
        <v>0</v>
      </c>
      <c r="Q72" s="46">
        <f t="shared" si="45"/>
        <v>0</v>
      </c>
      <c r="R72" s="46">
        <f t="shared" si="45"/>
        <v>0</v>
      </c>
      <c r="S72" s="46">
        <f t="shared" si="45"/>
        <v>20</v>
      </c>
      <c r="T72" s="46">
        <f t="shared" si="45"/>
        <v>20</v>
      </c>
      <c r="U72" s="46">
        <f t="shared" si="45"/>
        <v>20</v>
      </c>
      <c r="V72" s="222">
        <f t="shared" si="45"/>
        <v>20</v>
      </c>
      <c r="W72" s="46">
        <f t="shared" si="45"/>
        <v>20</v>
      </c>
      <c r="X72" s="46">
        <f t="shared" si="45"/>
        <v>20</v>
      </c>
      <c r="Y72" s="46">
        <f t="shared" si="45"/>
        <v>20</v>
      </c>
      <c r="Z72" s="222">
        <f t="shared" si="45"/>
        <v>20</v>
      </c>
      <c r="AA72" s="222">
        <f t="shared" si="45"/>
        <v>20</v>
      </c>
      <c r="AB72" s="222">
        <f t="shared" si="45"/>
        <v>20</v>
      </c>
      <c r="AC72" s="222">
        <f t="shared" si="45"/>
        <v>20</v>
      </c>
      <c r="AD72" s="222">
        <f t="shared" si="45"/>
        <v>20</v>
      </c>
      <c r="AE72" s="222">
        <f t="shared" si="45"/>
        <v>20</v>
      </c>
      <c r="AF72" s="222">
        <f t="shared" si="45"/>
        <v>20</v>
      </c>
      <c r="AG72" s="222">
        <f t="shared" si="45"/>
        <v>20</v>
      </c>
      <c r="AH72" s="222">
        <f t="shared" si="45"/>
        <v>20</v>
      </c>
      <c r="AI72" s="241">
        <f t="shared" si="45"/>
        <v>20</v>
      </c>
      <c r="AJ72" s="222">
        <f t="shared" si="45"/>
        <v>20</v>
      </c>
      <c r="AK72" s="46"/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264" t="e">
        <f>+#REF!</f>
        <v>#REF!</v>
      </c>
      <c r="G73" s="87">
        <v>0</v>
      </c>
      <c r="H73" s="223">
        <v>0</v>
      </c>
      <c r="I73" s="87">
        <v>0</v>
      </c>
      <c r="J73" s="87">
        <v>0</v>
      </c>
      <c r="K73" s="87">
        <v>0</v>
      </c>
      <c r="L73" s="87">
        <v>0</v>
      </c>
      <c r="M73" s="223">
        <v>0</v>
      </c>
      <c r="N73" s="242">
        <v>0</v>
      </c>
      <c r="O73" s="223">
        <v>0</v>
      </c>
      <c r="P73" s="87">
        <v>0</v>
      </c>
      <c r="Q73" s="87">
        <v>0</v>
      </c>
      <c r="R73" s="87">
        <v>0</v>
      </c>
      <c r="S73" s="87">
        <v>0</v>
      </c>
      <c r="T73" s="87">
        <v>0</v>
      </c>
      <c r="U73" s="87">
        <v>0</v>
      </c>
      <c r="V73" s="223">
        <v>0</v>
      </c>
      <c r="W73" s="87">
        <v>0</v>
      </c>
      <c r="X73" s="87">
        <v>0</v>
      </c>
      <c r="Y73" s="87">
        <v>0</v>
      </c>
      <c r="Z73" s="223">
        <v>0</v>
      </c>
      <c r="AA73" s="223">
        <v>0</v>
      </c>
      <c r="AB73" s="223">
        <v>0</v>
      </c>
      <c r="AC73" s="223">
        <v>0</v>
      </c>
      <c r="AD73" s="223">
        <v>0</v>
      </c>
      <c r="AE73" s="223">
        <v>0</v>
      </c>
      <c r="AF73" s="223">
        <v>0</v>
      </c>
      <c r="AG73" s="223">
        <v>0</v>
      </c>
      <c r="AH73" s="223">
        <v>0</v>
      </c>
      <c r="AI73" s="242">
        <v>0</v>
      </c>
      <c r="AJ73" s="223">
        <v>0</v>
      </c>
      <c r="AK73" s="87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269"/>
      <c r="G74" s="46">
        <f t="shared" ref="G74:AJ74" si="46">+F74+G73</f>
        <v>0</v>
      </c>
      <c r="H74" s="222">
        <f t="shared" si="46"/>
        <v>0</v>
      </c>
      <c r="I74" s="46">
        <f t="shared" si="46"/>
        <v>0</v>
      </c>
      <c r="J74" s="46">
        <f t="shared" si="46"/>
        <v>0</v>
      </c>
      <c r="K74" s="46">
        <f t="shared" si="46"/>
        <v>0</v>
      </c>
      <c r="L74" s="46">
        <f t="shared" si="46"/>
        <v>0</v>
      </c>
      <c r="M74" s="222">
        <f t="shared" si="46"/>
        <v>0</v>
      </c>
      <c r="N74" s="241">
        <f t="shared" si="46"/>
        <v>0</v>
      </c>
      <c r="O74" s="222">
        <f t="shared" si="46"/>
        <v>0</v>
      </c>
      <c r="P74" s="46">
        <f t="shared" si="46"/>
        <v>0</v>
      </c>
      <c r="Q74" s="46">
        <f t="shared" si="46"/>
        <v>0</v>
      </c>
      <c r="R74" s="46">
        <f t="shared" si="46"/>
        <v>0</v>
      </c>
      <c r="S74" s="46">
        <f t="shared" si="46"/>
        <v>0</v>
      </c>
      <c r="T74" s="46">
        <f t="shared" si="46"/>
        <v>0</v>
      </c>
      <c r="U74" s="46">
        <f t="shared" si="46"/>
        <v>0</v>
      </c>
      <c r="V74" s="222">
        <f t="shared" si="46"/>
        <v>0</v>
      </c>
      <c r="W74" s="46">
        <f t="shared" si="46"/>
        <v>0</v>
      </c>
      <c r="X74" s="46">
        <f t="shared" si="46"/>
        <v>0</v>
      </c>
      <c r="Y74" s="46">
        <f t="shared" si="46"/>
        <v>0</v>
      </c>
      <c r="Z74" s="222">
        <f t="shared" si="46"/>
        <v>0</v>
      </c>
      <c r="AA74" s="222">
        <f t="shared" si="46"/>
        <v>0</v>
      </c>
      <c r="AB74" s="222">
        <f t="shared" si="46"/>
        <v>0</v>
      </c>
      <c r="AC74" s="222">
        <f t="shared" si="46"/>
        <v>0</v>
      </c>
      <c r="AD74" s="222">
        <f t="shared" si="46"/>
        <v>0</v>
      </c>
      <c r="AE74" s="222">
        <f t="shared" si="46"/>
        <v>0</v>
      </c>
      <c r="AF74" s="222">
        <f t="shared" si="46"/>
        <v>0</v>
      </c>
      <c r="AG74" s="222">
        <f t="shared" si="46"/>
        <v>0</v>
      </c>
      <c r="AH74" s="222">
        <f t="shared" si="46"/>
        <v>0</v>
      </c>
      <c r="AI74" s="241">
        <f t="shared" si="46"/>
        <v>0</v>
      </c>
      <c r="AJ74" s="222">
        <f t="shared" si="46"/>
        <v>0</v>
      </c>
      <c r="AK74" s="46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264" t="e">
        <f>+#REF!</f>
        <v>#REF!</v>
      </c>
      <c r="G75" s="87">
        <v>0</v>
      </c>
      <c r="H75" s="223">
        <v>0</v>
      </c>
      <c r="I75" s="87">
        <v>0</v>
      </c>
      <c r="J75" s="87">
        <v>0</v>
      </c>
      <c r="K75" s="87">
        <v>0</v>
      </c>
      <c r="L75" s="87">
        <v>0</v>
      </c>
      <c r="M75" s="223">
        <v>0</v>
      </c>
      <c r="N75" s="242">
        <v>0</v>
      </c>
      <c r="O75" s="223">
        <v>0</v>
      </c>
      <c r="P75" s="87">
        <v>0</v>
      </c>
      <c r="Q75" s="87">
        <v>0</v>
      </c>
      <c r="R75" s="87">
        <v>0</v>
      </c>
      <c r="S75" s="87">
        <v>0</v>
      </c>
      <c r="T75" s="87">
        <v>0</v>
      </c>
      <c r="U75" s="87">
        <v>0</v>
      </c>
      <c r="V75" s="223">
        <v>0</v>
      </c>
      <c r="W75" s="87">
        <v>0</v>
      </c>
      <c r="X75" s="87">
        <v>0</v>
      </c>
      <c r="Y75" s="87">
        <v>0</v>
      </c>
      <c r="Z75" s="223">
        <v>0</v>
      </c>
      <c r="AA75" s="223">
        <v>0</v>
      </c>
      <c r="AB75" s="223">
        <v>0</v>
      </c>
      <c r="AC75" s="223">
        <v>0</v>
      </c>
      <c r="AD75" s="223">
        <v>0</v>
      </c>
      <c r="AE75" s="223">
        <v>0</v>
      </c>
      <c r="AF75" s="223">
        <v>0</v>
      </c>
      <c r="AG75" s="223">
        <v>0</v>
      </c>
      <c r="AH75" s="223">
        <v>0</v>
      </c>
      <c r="AI75" s="242">
        <v>0</v>
      </c>
      <c r="AJ75" s="223">
        <v>0</v>
      </c>
      <c r="AK75" s="51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263"/>
      <c r="G76" s="46">
        <f t="shared" ref="G76:AJ76" si="47">+F76+G75</f>
        <v>0</v>
      </c>
      <c r="H76" s="222">
        <f t="shared" si="47"/>
        <v>0</v>
      </c>
      <c r="I76" s="46">
        <f t="shared" si="47"/>
        <v>0</v>
      </c>
      <c r="J76" s="46">
        <f t="shared" si="47"/>
        <v>0</v>
      </c>
      <c r="K76" s="46">
        <f t="shared" si="47"/>
        <v>0</v>
      </c>
      <c r="L76" s="46">
        <f t="shared" si="47"/>
        <v>0</v>
      </c>
      <c r="M76" s="222">
        <f t="shared" si="47"/>
        <v>0</v>
      </c>
      <c r="N76" s="241">
        <f t="shared" si="47"/>
        <v>0</v>
      </c>
      <c r="O76" s="222">
        <f t="shared" si="47"/>
        <v>0</v>
      </c>
      <c r="P76" s="46">
        <f t="shared" si="47"/>
        <v>0</v>
      </c>
      <c r="Q76" s="46">
        <f t="shared" si="47"/>
        <v>0</v>
      </c>
      <c r="R76" s="46">
        <f t="shared" si="47"/>
        <v>0</v>
      </c>
      <c r="S76" s="46">
        <f t="shared" si="47"/>
        <v>0</v>
      </c>
      <c r="T76" s="46">
        <f t="shared" si="47"/>
        <v>0</v>
      </c>
      <c r="U76" s="46">
        <f t="shared" si="47"/>
        <v>0</v>
      </c>
      <c r="V76" s="222">
        <f t="shared" si="47"/>
        <v>0</v>
      </c>
      <c r="W76" s="46">
        <f t="shared" si="47"/>
        <v>0</v>
      </c>
      <c r="X76" s="46">
        <f t="shared" si="47"/>
        <v>0</v>
      </c>
      <c r="Y76" s="46">
        <f t="shared" si="47"/>
        <v>0</v>
      </c>
      <c r="Z76" s="222">
        <f t="shared" si="47"/>
        <v>0</v>
      </c>
      <c r="AA76" s="222">
        <f t="shared" si="47"/>
        <v>0</v>
      </c>
      <c r="AB76" s="222">
        <f t="shared" si="47"/>
        <v>0</v>
      </c>
      <c r="AC76" s="222">
        <f t="shared" si="47"/>
        <v>0</v>
      </c>
      <c r="AD76" s="222">
        <f t="shared" si="47"/>
        <v>0</v>
      </c>
      <c r="AE76" s="222">
        <f t="shared" si="47"/>
        <v>0</v>
      </c>
      <c r="AF76" s="222">
        <f t="shared" si="47"/>
        <v>0</v>
      </c>
      <c r="AG76" s="222">
        <f t="shared" si="47"/>
        <v>0</v>
      </c>
      <c r="AH76" s="222">
        <f t="shared" si="47"/>
        <v>0</v>
      </c>
      <c r="AI76" s="241">
        <f t="shared" si="47"/>
        <v>0</v>
      </c>
      <c r="AJ76" s="222">
        <f t="shared" si="47"/>
        <v>0</v>
      </c>
      <c r="AK76" s="46"/>
      <c r="AL76" s="37"/>
    </row>
    <row r="77" spans="1:42" ht="34.5" customHeight="1">
      <c r="A77" s="624">
        <v>27</v>
      </c>
      <c r="B77" s="629" t="s">
        <v>51</v>
      </c>
      <c r="C77" s="48"/>
      <c r="D77" s="48"/>
      <c r="E77" s="49"/>
      <c r="F77" s="264">
        <f>+[1]NEW!$E$1401</f>
        <v>40</v>
      </c>
      <c r="G77" s="87">
        <v>0</v>
      </c>
      <c r="H77" s="223">
        <v>0</v>
      </c>
      <c r="I77" s="87">
        <v>0</v>
      </c>
      <c r="J77" s="87">
        <v>0</v>
      </c>
      <c r="K77" s="87">
        <v>0</v>
      </c>
      <c r="L77" s="87">
        <v>0</v>
      </c>
      <c r="M77" s="223">
        <v>0</v>
      </c>
      <c r="N77" s="242">
        <v>0</v>
      </c>
      <c r="O77" s="223">
        <v>0</v>
      </c>
      <c r="P77" s="87">
        <v>0</v>
      </c>
      <c r="Q77" s="87">
        <v>0</v>
      </c>
      <c r="R77" s="87">
        <v>0</v>
      </c>
      <c r="S77" s="255">
        <v>40</v>
      </c>
      <c r="T77" s="87">
        <v>0</v>
      </c>
      <c r="U77" s="87">
        <v>0</v>
      </c>
      <c r="V77" s="223">
        <v>0</v>
      </c>
      <c r="W77" s="87">
        <v>0</v>
      </c>
      <c r="X77" s="87">
        <v>0</v>
      </c>
      <c r="Y77" s="87">
        <v>0</v>
      </c>
      <c r="Z77" s="223">
        <v>0</v>
      </c>
      <c r="AA77" s="223">
        <v>0</v>
      </c>
      <c r="AB77" s="223">
        <v>0</v>
      </c>
      <c r="AC77" s="223">
        <v>0</v>
      </c>
      <c r="AD77" s="223">
        <v>0</v>
      </c>
      <c r="AE77" s="223">
        <v>0</v>
      </c>
      <c r="AF77" s="223">
        <v>0</v>
      </c>
      <c r="AG77" s="223">
        <v>0</v>
      </c>
      <c r="AH77" s="223">
        <v>0</v>
      </c>
      <c r="AI77" s="242">
        <v>0</v>
      </c>
      <c r="AJ77" s="223">
        <v>0</v>
      </c>
      <c r="AK77" s="87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30"/>
      <c r="C78" s="40"/>
      <c r="D78" s="40"/>
      <c r="E78" s="41"/>
      <c r="F78" s="269"/>
      <c r="G78" s="46">
        <f t="shared" ref="G78:AJ78" si="48">+F78+G77</f>
        <v>0</v>
      </c>
      <c r="H78" s="222">
        <f t="shared" si="48"/>
        <v>0</v>
      </c>
      <c r="I78" s="46">
        <f t="shared" si="48"/>
        <v>0</v>
      </c>
      <c r="J78" s="46">
        <f t="shared" si="48"/>
        <v>0</v>
      </c>
      <c r="K78" s="46">
        <f t="shared" si="48"/>
        <v>0</v>
      </c>
      <c r="L78" s="46">
        <f t="shared" si="48"/>
        <v>0</v>
      </c>
      <c r="M78" s="222">
        <f t="shared" si="48"/>
        <v>0</v>
      </c>
      <c r="N78" s="241">
        <f t="shared" si="48"/>
        <v>0</v>
      </c>
      <c r="O78" s="222">
        <f t="shared" si="48"/>
        <v>0</v>
      </c>
      <c r="P78" s="46">
        <f t="shared" si="48"/>
        <v>0</v>
      </c>
      <c r="Q78" s="46">
        <f t="shared" si="48"/>
        <v>0</v>
      </c>
      <c r="R78" s="46">
        <f t="shared" si="48"/>
        <v>0</v>
      </c>
      <c r="S78" s="46">
        <f t="shared" si="48"/>
        <v>40</v>
      </c>
      <c r="T78" s="46">
        <f t="shared" si="48"/>
        <v>40</v>
      </c>
      <c r="U78" s="46">
        <f t="shared" si="48"/>
        <v>40</v>
      </c>
      <c r="V78" s="222">
        <f t="shared" si="48"/>
        <v>40</v>
      </c>
      <c r="W78" s="46">
        <f t="shared" si="48"/>
        <v>40</v>
      </c>
      <c r="X78" s="46">
        <f t="shared" si="48"/>
        <v>40</v>
      </c>
      <c r="Y78" s="46">
        <f t="shared" si="48"/>
        <v>40</v>
      </c>
      <c r="Z78" s="222">
        <f t="shared" si="48"/>
        <v>40</v>
      </c>
      <c r="AA78" s="222">
        <f t="shared" si="48"/>
        <v>40</v>
      </c>
      <c r="AB78" s="222">
        <f t="shared" si="48"/>
        <v>40</v>
      </c>
      <c r="AC78" s="222">
        <f t="shared" si="48"/>
        <v>40</v>
      </c>
      <c r="AD78" s="222">
        <f t="shared" si="48"/>
        <v>40</v>
      </c>
      <c r="AE78" s="222">
        <f t="shared" si="48"/>
        <v>40</v>
      </c>
      <c r="AF78" s="222">
        <f t="shared" si="48"/>
        <v>40</v>
      </c>
      <c r="AG78" s="222">
        <f t="shared" si="48"/>
        <v>40</v>
      </c>
      <c r="AH78" s="222">
        <f t="shared" si="48"/>
        <v>40</v>
      </c>
      <c r="AI78" s="241">
        <f t="shared" si="48"/>
        <v>40</v>
      </c>
      <c r="AJ78" s="222">
        <f t="shared" si="48"/>
        <v>40</v>
      </c>
      <c r="AK78" s="46">
        <f t="shared" ref="AK78" si="49">+AJ78+AK77</f>
        <v>40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264" t="e">
        <f>+#REF!</f>
        <v>#REF!</v>
      </c>
      <c r="G79" s="87">
        <v>0</v>
      </c>
      <c r="H79" s="223">
        <v>0</v>
      </c>
      <c r="I79" s="87">
        <v>0</v>
      </c>
      <c r="J79" s="87">
        <v>0</v>
      </c>
      <c r="K79" s="87">
        <v>0</v>
      </c>
      <c r="L79" s="87">
        <v>0</v>
      </c>
      <c r="M79" s="223">
        <v>0</v>
      </c>
      <c r="N79" s="242">
        <v>0</v>
      </c>
      <c r="O79" s="223">
        <v>0</v>
      </c>
      <c r="P79" s="87">
        <v>0</v>
      </c>
      <c r="Q79" s="87">
        <v>0</v>
      </c>
      <c r="R79" s="87">
        <v>0</v>
      </c>
      <c r="S79" s="87">
        <v>0</v>
      </c>
      <c r="T79" s="87">
        <v>0</v>
      </c>
      <c r="U79" s="87">
        <v>0</v>
      </c>
      <c r="V79" s="223">
        <v>0</v>
      </c>
      <c r="W79" s="87">
        <v>0</v>
      </c>
      <c r="X79" s="87">
        <v>0</v>
      </c>
      <c r="Y79" s="87">
        <v>0</v>
      </c>
      <c r="Z79" s="223">
        <v>0</v>
      </c>
      <c r="AA79" s="223">
        <v>0</v>
      </c>
      <c r="AB79" s="223">
        <v>0</v>
      </c>
      <c r="AC79" s="223">
        <v>0</v>
      </c>
      <c r="AD79" s="223">
        <v>0</v>
      </c>
      <c r="AE79" s="223">
        <v>0</v>
      </c>
      <c r="AF79" s="223">
        <v>0</v>
      </c>
      <c r="AG79" s="223">
        <v>0</v>
      </c>
      <c r="AH79" s="223">
        <v>0</v>
      </c>
      <c r="AI79" s="242">
        <v>0</v>
      </c>
      <c r="AJ79" s="223">
        <v>0</v>
      </c>
      <c r="AK79" s="51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263"/>
      <c r="G80" s="46">
        <f t="shared" ref="G80:AJ80" si="50">+F80+G79</f>
        <v>0</v>
      </c>
      <c r="H80" s="222">
        <f t="shared" si="50"/>
        <v>0</v>
      </c>
      <c r="I80" s="46">
        <f t="shared" si="50"/>
        <v>0</v>
      </c>
      <c r="J80" s="46">
        <f t="shared" si="50"/>
        <v>0</v>
      </c>
      <c r="K80" s="46">
        <f t="shared" si="50"/>
        <v>0</v>
      </c>
      <c r="L80" s="46">
        <f t="shared" si="50"/>
        <v>0</v>
      </c>
      <c r="M80" s="222">
        <f t="shared" si="50"/>
        <v>0</v>
      </c>
      <c r="N80" s="241">
        <f t="shared" si="50"/>
        <v>0</v>
      </c>
      <c r="O80" s="222">
        <f t="shared" si="50"/>
        <v>0</v>
      </c>
      <c r="P80" s="46">
        <f t="shared" si="50"/>
        <v>0</v>
      </c>
      <c r="Q80" s="46">
        <f t="shared" si="50"/>
        <v>0</v>
      </c>
      <c r="R80" s="46">
        <f t="shared" si="50"/>
        <v>0</v>
      </c>
      <c r="S80" s="46">
        <f t="shared" si="50"/>
        <v>0</v>
      </c>
      <c r="T80" s="46">
        <f t="shared" si="50"/>
        <v>0</v>
      </c>
      <c r="U80" s="46">
        <f t="shared" si="50"/>
        <v>0</v>
      </c>
      <c r="V80" s="222">
        <f t="shared" si="50"/>
        <v>0</v>
      </c>
      <c r="W80" s="46">
        <f t="shared" si="50"/>
        <v>0</v>
      </c>
      <c r="X80" s="46">
        <f t="shared" si="50"/>
        <v>0</v>
      </c>
      <c r="Y80" s="46">
        <f t="shared" si="50"/>
        <v>0</v>
      </c>
      <c r="Z80" s="222">
        <f t="shared" si="50"/>
        <v>0</v>
      </c>
      <c r="AA80" s="222">
        <f t="shared" si="50"/>
        <v>0</v>
      </c>
      <c r="AB80" s="222">
        <f t="shared" si="50"/>
        <v>0</v>
      </c>
      <c r="AC80" s="222">
        <f t="shared" si="50"/>
        <v>0</v>
      </c>
      <c r="AD80" s="222">
        <f t="shared" si="50"/>
        <v>0</v>
      </c>
      <c r="AE80" s="222">
        <f t="shared" si="50"/>
        <v>0</v>
      </c>
      <c r="AF80" s="222">
        <f t="shared" si="50"/>
        <v>0</v>
      </c>
      <c r="AG80" s="222">
        <f t="shared" si="50"/>
        <v>0</v>
      </c>
      <c r="AH80" s="222">
        <f t="shared" si="50"/>
        <v>0</v>
      </c>
      <c r="AI80" s="241">
        <f t="shared" si="50"/>
        <v>0</v>
      </c>
      <c r="AJ80" s="222">
        <f t="shared" si="50"/>
        <v>0</v>
      </c>
      <c r="AK80" s="46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264"/>
      <c r="G81" s="51"/>
      <c r="H81" s="223"/>
      <c r="I81" s="51"/>
      <c r="J81" s="51"/>
      <c r="K81" s="51"/>
      <c r="L81" s="51"/>
      <c r="M81" s="223"/>
      <c r="N81" s="242"/>
      <c r="O81" s="223"/>
      <c r="P81" s="51"/>
      <c r="Q81" s="51"/>
      <c r="R81" s="51"/>
      <c r="S81" s="51"/>
      <c r="T81" s="51"/>
      <c r="U81" s="51"/>
      <c r="V81" s="223"/>
      <c r="W81" s="51"/>
      <c r="X81" s="51"/>
      <c r="Y81" s="51"/>
      <c r="Z81" s="223"/>
      <c r="AA81" s="223"/>
      <c r="AB81" s="223"/>
      <c r="AC81" s="223"/>
      <c r="AD81" s="223"/>
      <c r="AE81" s="223"/>
      <c r="AF81" s="223"/>
      <c r="AG81" s="223"/>
      <c r="AH81" s="223"/>
      <c r="AI81" s="242"/>
      <c r="AJ81" s="223"/>
      <c r="AK81" s="51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265"/>
      <c r="G82" s="44"/>
      <c r="H82" s="222"/>
      <c r="I82" s="45"/>
      <c r="J82" s="46"/>
      <c r="K82" s="46"/>
      <c r="L82" s="46"/>
      <c r="M82" s="222"/>
      <c r="N82" s="241"/>
      <c r="O82" s="222"/>
      <c r="P82" s="45"/>
      <c r="Q82" s="46"/>
      <c r="R82" s="46"/>
      <c r="S82" s="46"/>
      <c r="T82" s="46"/>
      <c r="U82" s="46"/>
      <c r="V82" s="222"/>
      <c r="W82" s="45"/>
      <c r="X82" s="46"/>
      <c r="Y82" s="46"/>
      <c r="Z82" s="222"/>
      <c r="AA82" s="222"/>
      <c r="AB82" s="222"/>
      <c r="AC82" s="222"/>
      <c r="AD82" s="226"/>
      <c r="AE82" s="222"/>
      <c r="AF82" s="222"/>
      <c r="AG82" s="222"/>
      <c r="AH82" s="222"/>
      <c r="AI82" s="241"/>
      <c r="AJ82" s="222"/>
      <c r="AK82" s="46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264"/>
      <c r="G83" s="36"/>
      <c r="H83" s="221"/>
      <c r="I83" s="36"/>
      <c r="J83" s="36"/>
      <c r="K83" s="36"/>
      <c r="L83" s="36"/>
      <c r="M83" s="221"/>
      <c r="N83" s="240"/>
      <c r="O83" s="221"/>
      <c r="P83" s="36"/>
      <c r="Q83" s="36"/>
      <c r="R83" s="36"/>
      <c r="S83" s="36"/>
      <c r="T83" s="36"/>
      <c r="U83" s="36"/>
      <c r="V83" s="221"/>
      <c r="W83" s="36"/>
      <c r="X83" s="36"/>
      <c r="Y83" s="36"/>
      <c r="Z83" s="221"/>
      <c r="AA83" s="221"/>
      <c r="AB83" s="221"/>
      <c r="AC83" s="221"/>
      <c r="AD83" s="221"/>
      <c r="AE83" s="221"/>
      <c r="AF83" s="221"/>
      <c r="AG83" s="221"/>
      <c r="AH83" s="221"/>
      <c r="AI83" s="240"/>
      <c r="AJ83" s="221"/>
      <c r="AK83" s="36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266"/>
      <c r="G84" s="44"/>
      <c r="H84" s="222"/>
      <c r="I84" s="45"/>
      <c r="J84" s="46"/>
      <c r="K84" s="46"/>
      <c r="L84" s="46"/>
      <c r="M84" s="222"/>
      <c r="N84" s="241"/>
      <c r="O84" s="222"/>
      <c r="P84" s="45"/>
      <c r="Q84" s="46"/>
      <c r="R84" s="46"/>
      <c r="S84" s="46"/>
      <c r="T84" s="46"/>
      <c r="U84" s="46"/>
      <c r="V84" s="222"/>
      <c r="W84" s="45"/>
      <c r="X84" s="46"/>
      <c r="Y84" s="46"/>
      <c r="Z84" s="222"/>
      <c r="AA84" s="222"/>
      <c r="AB84" s="222"/>
      <c r="AC84" s="222"/>
      <c r="AD84" s="226"/>
      <c r="AE84" s="222"/>
      <c r="AF84" s="222"/>
      <c r="AG84" s="222"/>
      <c r="AH84" s="222"/>
      <c r="AI84" s="241"/>
      <c r="AJ84" s="222"/>
      <c r="AK84" s="46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264"/>
      <c r="G85" s="36"/>
      <c r="H85" s="221"/>
      <c r="I85" s="36"/>
      <c r="J85" s="36"/>
      <c r="K85" s="36"/>
      <c r="L85" s="36"/>
      <c r="M85" s="221"/>
      <c r="N85" s="240"/>
      <c r="O85" s="221"/>
      <c r="P85" s="36"/>
      <c r="Q85" s="36"/>
      <c r="R85" s="36"/>
      <c r="S85" s="36"/>
      <c r="T85" s="36"/>
      <c r="U85" s="36"/>
      <c r="V85" s="221"/>
      <c r="W85" s="36"/>
      <c r="X85" s="36"/>
      <c r="Y85" s="36"/>
      <c r="Z85" s="221"/>
      <c r="AA85" s="221"/>
      <c r="AB85" s="221"/>
      <c r="AC85" s="221"/>
      <c r="AD85" s="221"/>
      <c r="AE85" s="221"/>
      <c r="AF85" s="221"/>
      <c r="AG85" s="221"/>
      <c r="AH85" s="221"/>
      <c r="AI85" s="240"/>
      <c r="AJ85" s="221"/>
      <c r="AK85" s="36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267"/>
      <c r="G86" s="44"/>
      <c r="H86" s="222"/>
      <c r="I86" s="45"/>
      <c r="J86" s="46"/>
      <c r="K86" s="46"/>
      <c r="L86" s="46"/>
      <c r="M86" s="222"/>
      <c r="N86" s="241"/>
      <c r="O86" s="222"/>
      <c r="P86" s="45"/>
      <c r="Q86" s="46"/>
      <c r="R86" s="46"/>
      <c r="S86" s="46"/>
      <c r="T86" s="46"/>
      <c r="U86" s="46"/>
      <c r="V86" s="222"/>
      <c r="W86" s="45"/>
      <c r="X86" s="46"/>
      <c r="Y86" s="46"/>
      <c r="Z86" s="222"/>
      <c r="AA86" s="222"/>
      <c r="AB86" s="222"/>
      <c r="AC86" s="222"/>
      <c r="AD86" s="226"/>
      <c r="AE86" s="222"/>
      <c r="AF86" s="222"/>
      <c r="AG86" s="222"/>
      <c r="AH86" s="222"/>
      <c r="AI86" s="241"/>
      <c r="AJ86" s="222"/>
      <c r="AK86" s="46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264"/>
      <c r="G87" s="36"/>
      <c r="H87" s="221"/>
      <c r="I87" s="36"/>
      <c r="J87" s="36"/>
      <c r="K87" s="36"/>
      <c r="L87" s="36"/>
      <c r="M87" s="221"/>
      <c r="N87" s="240"/>
      <c r="O87" s="221"/>
      <c r="P87" s="36"/>
      <c r="Q87" s="36"/>
      <c r="R87" s="36"/>
      <c r="S87" s="36"/>
      <c r="T87" s="36"/>
      <c r="U87" s="36"/>
      <c r="V87" s="221"/>
      <c r="W87" s="36"/>
      <c r="X87" s="36"/>
      <c r="Y87" s="36"/>
      <c r="Z87" s="221"/>
      <c r="AA87" s="221"/>
      <c r="AB87" s="221"/>
      <c r="AC87" s="221"/>
      <c r="AD87" s="221"/>
      <c r="AE87" s="221"/>
      <c r="AF87" s="221"/>
      <c r="AG87" s="221"/>
      <c r="AH87" s="221"/>
      <c r="AI87" s="240"/>
      <c r="AJ87" s="221"/>
      <c r="AK87" s="36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265"/>
      <c r="G88" s="44"/>
      <c r="H88" s="222"/>
      <c r="I88" s="45"/>
      <c r="J88" s="46"/>
      <c r="K88" s="46"/>
      <c r="L88" s="46"/>
      <c r="M88" s="222"/>
      <c r="N88" s="241"/>
      <c r="O88" s="222"/>
      <c r="P88" s="45"/>
      <c r="Q88" s="46"/>
      <c r="R88" s="46"/>
      <c r="S88" s="46"/>
      <c r="T88" s="46"/>
      <c r="U88" s="46"/>
      <c r="V88" s="222"/>
      <c r="W88" s="45"/>
      <c r="X88" s="46"/>
      <c r="Y88" s="46"/>
      <c r="Z88" s="222"/>
      <c r="AA88" s="222"/>
      <c r="AB88" s="222"/>
      <c r="AC88" s="222"/>
      <c r="AD88" s="226"/>
      <c r="AE88" s="222"/>
      <c r="AF88" s="222"/>
      <c r="AG88" s="222"/>
      <c r="AH88" s="222"/>
      <c r="AI88" s="241"/>
      <c r="AJ88" s="222"/>
      <c r="AK88" s="46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264"/>
      <c r="G89" s="36"/>
      <c r="H89" s="221"/>
      <c r="I89" s="36"/>
      <c r="J89" s="36"/>
      <c r="K89" s="36"/>
      <c r="L89" s="36"/>
      <c r="M89" s="221"/>
      <c r="N89" s="240"/>
      <c r="O89" s="221"/>
      <c r="P89" s="36"/>
      <c r="Q89" s="36"/>
      <c r="R89" s="36"/>
      <c r="S89" s="36"/>
      <c r="T89" s="36"/>
      <c r="U89" s="36"/>
      <c r="V89" s="221"/>
      <c r="W89" s="36"/>
      <c r="X89" s="36"/>
      <c r="Y89" s="36"/>
      <c r="Z89" s="221"/>
      <c r="AA89" s="221"/>
      <c r="AB89" s="221"/>
      <c r="AC89" s="221"/>
      <c r="AD89" s="221"/>
      <c r="AE89" s="221"/>
      <c r="AF89" s="221"/>
      <c r="AG89" s="221"/>
      <c r="AH89" s="221"/>
      <c r="AI89" s="240"/>
      <c r="AJ89" s="221"/>
      <c r="AK89" s="36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267"/>
      <c r="G90" s="44"/>
      <c r="H90" s="222"/>
      <c r="I90" s="45"/>
      <c r="J90" s="46"/>
      <c r="K90" s="46"/>
      <c r="L90" s="46"/>
      <c r="M90" s="222"/>
      <c r="N90" s="241"/>
      <c r="O90" s="222"/>
      <c r="P90" s="45"/>
      <c r="Q90" s="46"/>
      <c r="R90" s="46"/>
      <c r="S90" s="46"/>
      <c r="T90" s="46"/>
      <c r="U90" s="46"/>
      <c r="V90" s="222"/>
      <c r="W90" s="45"/>
      <c r="X90" s="46"/>
      <c r="Y90" s="46"/>
      <c r="Z90" s="222"/>
      <c r="AA90" s="222"/>
      <c r="AB90" s="222"/>
      <c r="AC90" s="222"/>
      <c r="AD90" s="226"/>
      <c r="AE90" s="222"/>
      <c r="AF90" s="222"/>
      <c r="AG90" s="222"/>
      <c r="AH90" s="222"/>
      <c r="AI90" s="241"/>
      <c r="AJ90" s="222"/>
      <c r="AK90" s="46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264"/>
      <c r="G91" s="36"/>
      <c r="H91" s="221"/>
      <c r="I91" s="36"/>
      <c r="J91" s="36"/>
      <c r="K91" s="36"/>
      <c r="L91" s="36"/>
      <c r="M91" s="221"/>
      <c r="N91" s="240"/>
      <c r="O91" s="221"/>
      <c r="P91" s="36"/>
      <c r="Q91" s="36"/>
      <c r="R91" s="36"/>
      <c r="S91" s="36"/>
      <c r="T91" s="36"/>
      <c r="U91" s="36"/>
      <c r="V91" s="221"/>
      <c r="W91" s="36"/>
      <c r="X91" s="36"/>
      <c r="Y91" s="36"/>
      <c r="Z91" s="221"/>
      <c r="AA91" s="221"/>
      <c r="AB91" s="221"/>
      <c r="AC91" s="221"/>
      <c r="AD91" s="221"/>
      <c r="AE91" s="221"/>
      <c r="AF91" s="221"/>
      <c r="AG91" s="221"/>
      <c r="AH91" s="221"/>
      <c r="AI91" s="240"/>
      <c r="AJ91" s="221"/>
      <c r="AK91" s="36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265"/>
      <c r="G92" s="44"/>
      <c r="H92" s="222"/>
      <c r="I92" s="45"/>
      <c r="J92" s="46"/>
      <c r="K92" s="46"/>
      <c r="L92" s="46"/>
      <c r="M92" s="222"/>
      <c r="N92" s="241"/>
      <c r="O92" s="222"/>
      <c r="P92" s="45"/>
      <c r="Q92" s="46"/>
      <c r="R92" s="46"/>
      <c r="S92" s="46"/>
      <c r="T92" s="46"/>
      <c r="U92" s="46"/>
      <c r="V92" s="222"/>
      <c r="W92" s="45"/>
      <c r="X92" s="46"/>
      <c r="Y92" s="46"/>
      <c r="Z92" s="222"/>
      <c r="AA92" s="222"/>
      <c r="AB92" s="222"/>
      <c r="AC92" s="222"/>
      <c r="AD92" s="226"/>
      <c r="AE92" s="222"/>
      <c r="AF92" s="222"/>
      <c r="AG92" s="222"/>
      <c r="AH92" s="222"/>
      <c r="AI92" s="241"/>
      <c r="AJ92" s="222"/>
      <c r="AK92" s="46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263"/>
      <c r="G93" s="36"/>
      <c r="H93" s="221"/>
      <c r="I93" s="36"/>
      <c r="J93" s="36"/>
      <c r="K93" s="36"/>
      <c r="L93" s="36"/>
      <c r="M93" s="221"/>
      <c r="N93" s="240"/>
      <c r="O93" s="221"/>
      <c r="P93" s="36"/>
      <c r="Q93" s="36"/>
      <c r="R93" s="36"/>
      <c r="S93" s="36"/>
      <c r="T93" s="36"/>
      <c r="U93" s="36"/>
      <c r="V93" s="221"/>
      <c r="W93" s="36"/>
      <c r="X93" s="36"/>
      <c r="Y93" s="36"/>
      <c r="Z93" s="221"/>
      <c r="AA93" s="221"/>
      <c r="AB93" s="221"/>
      <c r="AC93" s="221"/>
      <c r="AD93" s="221"/>
      <c r="AE93" s="221"/>
      <c r="AF93" s="221"/>
      <c r="AG93" s="221"/>
      <c r="AH93" s="221"/>
      <c r="AI93" s="240"/>
      <c r="AJ93" s="221"/>
      <c r="AK93" s="36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266"/>
      <c r="G94" s="44"/>
      <c r="H94" s="222"/>
      <c r="I94" s="45"/>
      <c r="J94" s="46"/>
      <c r="K94" s="46"/>
      <c r="L94" s="46"/>
      <c r="M94" s="222"/>
      <c r="N94" s="241"/>
      <c r="O94" s="222"/>
      <c r="P94" s="45"/>
      <c r="Q94" s="46"/>
      <c r="R94" s="46"/>
      <c r="S94" s="46"/>
      <c r="T94" s="46"/>
      <c r="U94" s="46"/>
      <c r="V94" s="222"/>
      <c r="W94" s="45"/>
      <c r="X94" s="46"/>
      <c r="Y94" s="46"/>
      <c r="Z94" s="222"/>
      <c r="AA94" s="222"/>
      <c r="AB94" s="222"/>
      <c r="AC94" s="222"/>
      <c r="AD94" s="226"/>
      <c r="AE94" s="222"/>
      <c r="AF94" s="222"/>
      <c r="AG94" s="222"/>
      <c r="AH94" s="222"/>
      <c r="AI94" s="241"/>
      <c r="AJ94" s="222"/>
      <c r="AK94" s="46"/>
      <c r="AL94" s="37"/>
    </row>
    <row r="95" spans="1:42" ht="35.1" hidden="1" customHeight="1">
      <c r="A95" s="624">
        <v>28</v>
      </c>
      <c r="B95" s="661" t="s">
        <v>183</v>
      </c>
      <c r="C95" s="62">
        <v>0</v>
      </c>
      <c r="D95" s="63"/>
      <c r="E95" s="54"/>
      <c r="F95" s="264">
        <f>+[1]NEW!$E$414</f>
        <v>0</v>
      </c>
      <c r="G95" s="86">
        <v>0</v>
      </c>
      <c r="H95" s="221">
        <v>0</v>
      </c>
      <c r="I95" s="86">
        <v>0</v>
      </c>
      <c r="J95" s="86">
        <v>0</v>
      </c>
      <c r="K95" s="86">
        <v>0</v>
      </c>
      <c r="L95" s="86">
        <v>0</v>
      </c>
      <c r="M95" s="221">
        <v>0</v>
      </c>
      <c r="N95" s="240">
        <v>0</v>
      </c>
      <c r="O95" s="221">
        <v>0</v>
      </c>
      <c r="P95" s="86">
        <v>0</v>
      </c>
      <c r="Q95" s="86">
        <v>0</v>
      </c>
      <c r="R95" s="86">
        <v>0</v>
      </c>
      <c r="S95" s="86">
        <v>0</v>
      </c>
      <c r="T95" s="86">
        <v>0</v>
      </c>
      <c r="U95" s="86">
        <v>0</v>
      </c>
      <c r="V95" s="221">
        <v>0</v>
      </c>
      <c r="W95" s="86">
        <v>0</v>
      </c>
      <c r="X95" s="86">
        <v>0</v>
      </c>
      <c r="Y95" s="86">
        <v>0</v>
      </c>
      <c r="Z95" s="221">
        <v>0</v>
      </c>
      <c r="AA95" s="221">
        <v>0</v>
      </c>
      <c r="AB95" s="221">
        <v>0</v>
      </c>
      <c r="AC95" s="221">
        <v>0</v>
      </c>
      <c r="AD95" s="221">
        <v>0</v>
      </c>
      <c r="AE95" s="221">
        <v>0</v>
      </c>
      <c r="AF95" s="221">
        <v>0</v>
      </c>
      <c r="AG95" s="221">
        <v>0</v>
      </c>
      <c r="AH95" s="221">
        <v>0</v>
      </c>
      <c r="AI95" s="240">
        <v>0</v>
      </c>
      <c r="AJ95" s="221">
        <v>0</v>
      </c>
      <c r="AK95" s="86">
        <v>0</v>
      </c>
      <c r="AL95" s="37">
        <f>SUM(G95:AK95)</f>
        <v>0</v>
      </c>
      <c r="AM95" s="38">
        <f>AL95</f>
        <v>0</v>
      </c>
      <c r="AN95" s="38">
        <v>800000</v>
      </c>
      <c r="AO95" s="38">
        <f>AL95*AN95/1000</f>
        <v>0</v>
      </c>
      <c r="AP95" s="38">
        <f>AN95*AM95/1000</f>
        <v>0</v>
      </c>
    </row>
    <row r="96" spans="1:42" ht="35.1" hidden="1" customHeight="1">
      <c r="A96" s="625"/>
      <c r="B96" s="662"/>
      <c r="C96" s="68"/>
      <c r="D96" s="65"/>
      <c r="E96" s="57"/>
      <c r="F96" s="265"/>
      <c r="G96" s="46">
        <f t="shared" ref="G96:AJ96" si="51">+F96+G95</f>
        <v>0</v>
      </c>
      <c r="H96" s="222">
        <f t="shared" si="51"/>
        <v>0</v>
      </c>
      <c r="I96" s="46">
        <f t="shared" si="51"/>
        <v>0</v>
      </c>
      <c r="J96" s="46">
        <f t="shared" si="51"/>
        <v>0</v>
      </c>
      <c r="K96" s="46">
        <f t="shared" si="51"/>
        <v>0</v>
      </c>
      <c r="L96" s="46">
        <f t="shared" si="51"/>
        <v>0</v>
      </c>
      <c r="M96" s="222">
        <f t="shared" si="51"/>
        <v>0</v>
      </c>
      <c r="N96" s="241">
        <f t="shared" si="51"/>
        <v>0</v>
      </c>
      <c r="O96" s="222">
        <f t="shared" si="51"/>
        <v>0</v>
      </c>
      <c r="P96" s="46">
        <f t="shared" si="51"/>
        <v>0</v>
      </c>
      <c r="Q96" s="46">
        <f t="shared" si="51"/>
        <v>0</v>
      </c>
      <c r="R96" s="46">
        <f t="shared" si="51"/>
        <v>0</v>
      </c>
      <c r="S96" s="46">
        <f t="shared" si="51"/>
        <v>0</v>
      </c>
      <c r="T96" s="46">
        <f t="shared" si="51"/>
        <v>0</v>
      </c>
      <c r="U96" s="46">
        <f t="shared" si="51"/>
        <v>0</v>
      </c>
      <c r="V96" s="222">
        <f t="shared" si="51"/>
        <v>0</v>
      </c>
      <c r="W96" s="46">
        <f t="shared" si="51"/>
        <v>0</v>
      </c>
      <c r="X96" s="46">
        <f t="shared" si="51"/>
        <v>0</v>
      </c>
      <c r="Y96" s="46">
        <f t="shared" si="51"/>
        <v>0</v>
      </c>
      <c r="Z96" s="222">
        <f t="shared" si="51"/>
        <v>0</v>
      </c>
      <c r="AA96" s="222">
        <f t="shared" si="51"/>
        <v>0</v>
      </c>
      <c r="AB96" s="222">
        <f t="shared" si="51"/>
        <v>0</v>
      </c>
      <c r="AC96" s="222">
        <f t="shared" si="51"/>
        <v>0</v>
      </c>
      <c r="AD96" s="222">
        <f t="shared" si="51"/>
        <v>0</v>
      </c>
      <c r="AE96" s="222">
        <f t="shared" si="51"/>
        <v>0</v>
      </c>
      <c r="AF96" s="222">
        <f t="shared" si="51"/>
        <v>0</v>
      </c>
      <c r="AG96" s="222">
        <f t="shared" si="51"/>
        <v>0</v>
      </c>
      <c r="AH96" s="222">
        <f t="shared" si="51"/>
        <v>0</v>
      </c>
      <c r="AI96" s="241">
        <f t="shared" si="51"/>
        <v>0</v>
      </c>
      <c r="AJ96" s="222">
        <f t="shared" si="51"/>
        <v>0</v>
      </c>
      <c r="AK96" s="46">
        <f t="shared" ref="AK96" si="52">+AJ96+AK95</f>
        <v>0</v>
      </c>
      <c r="AL96" s="37"/>
    </row>
    <row r="97" spans="1:42" ht="35.1" hidden="1" customHeight="1">
      <c r="A97" s="624">
        <v>29</v>
      </c>
      <c r="B97" s="661" t="s">
        <v>184</v>
      </c>
      <c r="C97" s="62">
        <v>0</v>
      </c>
      <c r="D97" s="71"/>
      <c r="E97" s="34"/>
      <c r="F97" s="263">
        <f>+[1]NEW!$E$417</f>
        <v>0</v>
      </c>
      <c r="G97" s="86">
        <v>0</v>
      </c>
      <c r="H97" s="221">
        <v>0</v>
      </c>
      <c r="I97" s="86">
        <v>0</v>
      </c>
      <c r="J97" s="86">
        <v>0</v>
      </c>
      <c r="K97" s="86">
        <v>0</v>
      </c>
      <c r="L97" s="86">
        <v>0</v>
      </c>
      <c r="M97" s="221">
        <v>0</v>
      </c>
      <c r="N97" s="240">
        <v>0</v>
      </c>
      <c r="O97" s="221">
        <v>0</v>
      </c>
      <c r="P97" s="86">
        <v>0</v>
      </c>
      <c r="Q97" s="86">
        <v>0</v>
      </c>
      <c r="R97" s="86">
        <v>0</v>
      </c>
      <c r="S97" s="86">
        <v>0</v>
      </c>
      <c r="T97" s="86">
        <v>0</v>
      </c>
      <c r="U97" s="86">
        <v>0</v>
      </c>
      <c r="V97" s="221">
        <v>0</v>
      </c>
      <c r="W97" s="86">
        <v>0</v>
      </c>
      <c r="X97" s="86">
        <v>0</v>
      </c>
      <c r="Y97" s="86">
        <v>0</v>
      </c>
      <c r="Z97" s="221">
        <v>0</v>
      </c>
      <c r="AA97" s="221">
        <v>0</v>
      </c>
      <c r="AB97" s="221">
        <v>0</v>
      </c>
      <c r="AC97" s="221">
        <v>0</v>
      </c>
      <c r="AD97" s="221">
        <v>0</v>
      </c>
      <c r="AE97" s="221">
        <v>0</v>
      </c>
      <c r="AF97" s="221">
        <v>0</v>
      </c>
      <c r="AG97" s="221">
        <v>0</v>
      </c>
      <c r="AH97" s="221">
        <v>0</v>
      </c>
      <c r="AI97" s="240">
        <v>0</v>
      </c>
      <c r="AJ97" s="221">
        <v>0</v>
      </c>
      <c r="AK97" s="86">
        <v>0</v>
      </c>
      <c r="AL97" s="37">
        <f>AK98</f>
        <v>0</v>
      </c>
      <c r="AM97" s="38">
        <f>AL97</f>
        <v>0</v>
      </c>
      <c r="AN97" s="38"/>
      <c r="AO97" s="38">
        <f>AL97*AN97/1000</f>
        <v>0</v>
      </c>
      <c r="AP97" s="38">
        <f>AN97*AM97/1000</f>
        <v>0</v>
      </c>
    </row>
    <row r="98" spans="1:42" ht="35.1" hidden="1" customHeight="1">
      <c r="A98" s="625"/>
      <c r="B98" s="663"/>
      <c r="C98" s="72"/>
      <c r="D98" s="73"/>
      <c r="E98" s="41"/>
      <c r="F98" s="268"/>
      <c r="G98" s="46">
        <f t="shared" ref="G98:AJ98" si="53">+F98+G97</f>
        <v>0</v>
      </c>
      <c r="H98" s="222">
        <f t="shared" si="53"/>
        <v>0</v>
      </c>
      <c r="I98" s="46">
        <f t="shared" si="53"/>
        <v>0</v>
      </c>
      <c r="J98" s="46">
        <f t="shared" si="53"/>
        <v>0</v>
      </c>
      <c r="K98" s="46">
        <f t="shared" si="53"/>
        <v>0</v>
      </c>
      <c r="L98" s="46">
        <f t="shared" si="53"/>
        <v>0</v>
      </c>
      <c r="M98" s="222">
        <f t="shared" si="53"/>
        <v>0</v>
      </c>
      <c r="N98" s="241">
        <f t="shared" si="53"/>
        <v>0</v>
      </c>
      <c r="O98" s="222">
        <f t="shared" si="53"/>
        <v>0</v>
      </c>
      <c r="P98" s="46">
        <f t="shared" si="53"/>
        <v>0</v>
      </c>
      <c r="Q98" s="46">
        <f t="shared" si="53"/>
        <v>0</v>
      </c>
      <c r="R98" s="46">
        <f t="shared" si="53"/>
        <v>0</v>
      </c>
      <c r="S98" s="46">
        <f t="shared" si="53"/>
        <v>0</v>
      </c>
      <c r="T98" s="46">
        <f t="shared" si="53"/>
        <v>0</v>
      </c>
      <c r="U98" s="46">
        <f t="shared" si="53"/>
        <v>0</v>
      </c>
      <c r="V98" s="222">
        <f t="shared" si="53"/>
        <v>0</v>
      </c>
      <c r="W98" s="46">
        <f t="shared" si="53"/>
        <v>0</v>
      </c>
      <c r="X98" s="46">
        <f t="shared" si="53"/>
        <v>0</v>
      </c>
      <c r="Y98" s="46">
        <f t="shared" si="53"/>
        <v>0</v>
      </c>
      <c r="Z98" s="222">
        <f t="shared" si="53"/>
        <v>0</v>
      </c>
      <c r="AA98" s="222">
        <f t="shared" si="53"/>
        <v>0</v>
      </c>
      <c r="AB98" s="222">
        <f t="shared" si="53"/>
        <v>0</v>
      </c>
      <c r="AC98" s="222">
        <f t="shared" si="53"/>
        <v>0</v>
      </c>
      <c r="AD98" s="222">
        <f t="shared" si="53"/>
        <v>0</v>
      </c>
      <c r="AE98" s="222">
        <f t="shared" si="53"/>
        <v>0</v>
      </c>
      <c r="AF98" s="222">
        <f t="shared" si="53"/>
        <v>0</v>
      </c>
      <c r="AG98" s="222">
        <f t="shared" si="53"/>
        <v>0</v>
      </c>
      <c r="AH98" s="222">
        <f t="shared" si="53"/>
        <v>0</v>
      </c>
      <c r="AI98" s="241">
        <f t="shared" si="53"/>
        <v>0</v>
      </c>
      <c r="AJ98" s="222">
        <f t="shared" si="53"/>
        <v>0</v>
      </c>
      <c r="AK98" s="46">
        <f t="shared" ref="AK98" si="54">+AJ98+AK97</f>
        <v>0</v>
      </c>
      <c r="AL98" s="37"/>
    </row>
    <row r="99" spans="1:42" ht="35.1" hidden="1" customHeight="1">
      <c r="A99" s="652">
        <v>30</v>
      </c>
      <c r="B99" s="661" t="s">
        <v>185</v>
      </c>
      <c r="C99" s="59"/>
      <c r="D99" s="60"/>
      <c r="E99" s="34"/>
      <c r="F99" s="263">
        <f>+[1]NEW!$E$420</f>
        <v>0</v>
      </c>
      <c r="G99" s="86">
        <v>0</v>
      </c>
      <c r="H99" s="221">
        <v>0</v>
      </c>
      <c r="I99" s="86">
        <v>0</v>
      </c>
      <c r="J99" s="86">
        <v>0</v>
      </c>
      <c r="K99" s="86">
        <v>0</v>
      </c>
      <c r="L99" s="86">
        <v>0</v>
      </c>
      <c r="M99" s="221">
        <v>0</v>
      </c>
      <c r="N99" s="240">
        <v>0</v>
      </c>
      <c r="O99" s="221">
        <v>0</v>
      </c>
      <c r="P99" s="86">
        <v>0</v>
      </c>
      <c r="Q99" s="86">
        <v>0</v>
      </c>
      <c r="R99" s="86">
        <v>0</v>
      </c>
      <c r="S99" s="86">
        <v>0</v>
      </c>
      <c r="T99" s="86">
        <v>0</v>
      </c>
      <c r="U99" s="86">
        <v>0</v>
      </c>
      <c r="V99" s="221">
        <v>0</v>
      </c>
      <c r="W99" s="86">
        <v>0</v>
      </c>
      <c r="X99" s="86">
        <v>0</v>
      </c>
      <c r="Y99" s="86">
        <v>0</v>
      </c>
      <c r="Z99" s="221">
        <v>0</v>
      </c>
      <c r="AA99" s="221">
        <v>0</v>
      </c>
      <c r="AB99" s="221">
        <v>0</v>
      </c>
      <c r="AC99" s="221">
        <v>0</v>
      </c>
      <c r="AD99" s="221">
        <v>0</v>
      </c>
      <c r="AE99" s="221">
        <v>0</v>
      </c>
      <c r="AF99" s="221">
        <v>0</v>
      </c>
      <c r="AG99" s="221">
        <v>0</v>
      </c>
      <c r="AH99" s="221">
        <v>0</v>
      </c>
      <c r="AI99" s="240">
        <v>0</v>
      </c>
      <c r="AJ99" s="221">
        <v>0</v>
      </c>
      <c r="AK99" s="86">
        <v>0</v>
      </c>
      <c r="AL99" s="37"/>
      <c r="AM99" s="38"/>
      <c r="AN99" s="38"/>
      <c r="AO99" s="38"/>
      <c r="AP99" s="38"/>
    </row>
    <row r="100" spans="1:42" ht="35.1" hidden="1" customHeight="1">
      <c r="A100" s="625"/>
      <c r="B100" s="663"/>
      <c r="C100" s="59"/>
      <c r="D100" s="60"/>
      <c r="E100" s="52"/>
      <c r="F100" s="266"/>
      <c r="G100" s="46">
        <f t="shared" ref="G100:AJ100" si="55">+F100+G99</f>
        <v>0</v>
      </c>
      <c r="H100" s="222">
        <f t="shared" si="55"/>
        <v>0</v>
      </c>
      <c r="I100" s="46">
        <f t="shared" si="55"/>
        <v>0</v>
      </c>
      <c r="J100" s="46">
        <f t="shared" si="55"/>
        <v>0</v>
      </c>
      <c r="K100" s="46">
        <f t="shared" si="55"/>
        <v>0</v>
      </c>
      <c r="L100" s="46">
        <f t="shared" si="55"/>
        <v>0</v>
      </c>
      <c r="M100" s="222">
        <f t="shared" si="55"/>
        <v>0</v>
      </c>
      <c r="N100" s="241">
        <f t="shared" si="55"/>
        <v>0</v>
      </c>
      <c r="O100" s="222">
        <f t="shared" si="55"/>
        <v>0</v>
      </c>
      <c r="P100" s="46">
        <f t="shared" si="55"/>
        <v>0</v>
      </c>
      <c r="Q100" s="46">
        <f t="shared" si="55"/>
        <v>0</v>
      </c>
      <c r="R100" s="46">
        <f t="shared" si="55"/>
        <v>0</v>
      </c>
      <c r="S100" s="46">
        <f t="shared" si="55"/>
        <v>0</v>
      </c>
      <c r="T100" s="46">
        <f t="shared" si="55"/>
        <v>0</v>
      </c>
      <c r="U100" s="46">
        <f t="shared" si="55"/>
        <v>0</v>
      </c>
      <c r="V100" s="222">
        <f t="shared" si="55"/>
        <v>0</v>
      </c>
      <c r="W100" s="46">
        <f t="shared" si="55"/>
        <v>0</v>
      </c>
      <c r="X100" s="46">
        <f t="shared" si="55"/>
        <v>0</v>
      </c>
      <c r="Y100" s="46">
        <f t="shared" si="55"/>
        <v>0</v>
      </c>
      <c r="Z100" s="222">
        <f t="shared" si="55"/>
        <v>0</v>
      </c>
      <c r="AA100" s="222">
        <f t="shared" si="55"/>
        <v>0</v>
      </c>
      <c r="AB100" s="222">
        <f t="shared" si="55"/>
        <v>0</v>
      </c>
      <c r="AC100" s="222">
        <f t="shared" si="55"/>
        <v>0</v>
      </c>
      <c r="AD100" s="222">
        <f t="shared" si="55"/>
        <v>0</v>
      </c>
      <c r="AE100" s="222">
        <f t="shared" si="55"/>
        <v>0</v>
      </c>
      <c r="AF100" s="222">
        <f t="shared" si="55"/>
        <v>0</v>
      </c>
      <c r="AG100" s="222">
        <f t="shared" si="55"/>
        <v>0</v>
      </c>
      <c r="AH100" s="222">
        <f t="shared" si="55"/>
        <v>0</v>
      </c>
      <c r="AI100" s="241">
        <f t="shared" si="55"/>
        <v>0</v>
      </c>
      <c r="AJ100" s="222">
        <f t="shared" si="55"/>
        <v>0</v>
      </c>
      <c r="AK100" s="46">
        <f t="shared" ref="AK100" si="56">+AJ100+AK99</f>
        <v>0</v>
      </c>
      <c r="AL100" s="37"/>
    </row>
    <row r="101" spans="1:42" ht="35.1" hidden="1" customHeight="1">
      <c r="A101" s="624">
        <v>31</v>
      </c>
      <c r="B101" s="664" t="s">
        <v>186</v>
      </c>
      <c r="C101" s="62">
        <v>0</v>
      </c>
      <c r="D101" s="63"/>
      <c r="E101" s="54"/>
      <c r="F101" s="264">
        <f>+[1]NEW!$E$423</f>
        <v>0</v>
      </c>
      <c r="G101" s="86">
        <v>0</v>
      </c>
      <c r="H101" s="221">
        <v>0</v>
      </c>
      <c r="I101" s="86">
        <v>0</v>
      </c>
      <c r="J101" s="86">
        <v>0</v>
      </c>
      <c r="K101" s="86">
        <v>0</v>
      </c>
      <c r="L101" s="86">
        <v>0</v>
      </c>
      <c r="M101" s="221">
        <v>0</v>
      </c>
      <c r="N101" s="240">
        <v>0</v>
      </c>
      <c r="O101" s="221">
        <v>0</v>
      </c>
      <c r="P101" s="86">
        <v>0</v>
      </c>
      <c r="Q101" s="86">
        <v>0</v>
      </c>
      <c r="R101" s="86">
        <v>0</v>
      </c>
      <c r="S101" s="86">
        <v>0</v>
      </c>
      <c r="T101" s="86">
        <v>0</v>
      </c>
      <c r="U101" s="86">
        <v>0</v>
      </c>
      <c r="V101" s="221">
        <v>0</v>
      </c>
      <c r="W101" s="86">
        <v>0</v>
      </c>
      <c r="X101" s="86">
        <v>0</v>
      </c>
      <c r="Y101" s="86">
        <v>0</v>
      </c>
      <c r="Z101" s="221">
        <v>0</v>
      </c>
      <c r="AA101" s="221">
        <v>0</v>
      </c>
      <c r="AB101" s="221">
        <v>0</v>
      </c>
      <c r="AC101" s="221">
        <v>0</v>
      </c>
      <c r="AD101" s="221">
        <v>0</v>
      </c>
      <c r="AE101" s="221">
        <v>0</v>
      </c>
      <c r="AF101" s="221">
        <v>0</v>
      </c>
      <c r="AG101" s="221">
        <v>0</v>
      </c>
      <c r="AH101" s="221">
        <v>0</v>
      </c>
      <c r="AI101" s="240">
        <v>0</v>
      </c>
      <c r="AJ101" s="221">
        <v>0</v>
      </c>
      <c r="AK101" s="86">
        <v>0</v>
      </c>
      <c r="AL101" s="37">
        <f>SUM(G101:AK101)</f>
        <v>0</v>
      </c>
      <c r="AM101" s="38">
        <f>AL101</f>
        <v>0</v>
      </c>
      <c r="AN101" s="38">
        <v>800000</v>
      </c>
      <c r="AO101" s="38">
        <f>AL101*AN101/1000</f>
        <v>0</v>
      </c>
      <c r="AP101" s="38">
        <f>AN101*AM101/1000</f>
        <v>0</v>
      </c>
    </row>
    <row r="102" spans="1:42" ht="35.1" hidden="1" customHeight="1">
      <c r="A102" s="625"/>
      <c r="B102" s="665"/>
      <c r="C102" s="68"/>
      <c r="D102" s="65"/>
      <c r="E102" s="57"/>
      <c r="F102" s="265"/>
      <c r="G102" s="46">
        <f t="shared" ref="G102:AJ102" si="57">+F102+G101</f>
        <v>0</v>
      </c>
      <c r="H102" s="222">
        <f t="shared" si="57"/>
        <v>0</v>
      </c>
      <c r="I102" s="46">
        <f t="shared" si="57"/>
        <v>0</v>
      </c>
      <c r="J102" s="46">
        <f t="shared" si="57"/>
        <v>0</v>
      </c>
      <c r="K102" s="46">
        <f t="shared" si="57"/>
        <v>0</v>
      </c>
      <c r="L102" s="46">
        <f t="shared" si="57"/>
        <v>0</v>
      </c>
      <c r="M102" s="222">
        <f t="shared" si="57"/>
        <v>0</v>
      </c>
      <c r="N102" s="241">
        <f t="shared" si="57"/>
        <v>0</v>
      </c>
      <c r="O102" s="222">
        <f t="shared" si="57"/>
        <v>0</v>
      </c>
      <c r="P102" s="46">
        <f t="shared" si="57"/>
        <v>0</v>
      </c>
      <c r="Q102" s="46">
        <f t="shared" si="57"/>
        <v>0</v>
      </c>
      <c r="R102" s="46">
        <f t="shared" si="57"/>
        <v>0</v>
      </c>
      <c r="S102" s="46">
        <f t="shared" si="57"/>
        <v>0</v>
      </c>
      <c r="T102" s="46">
        <f t="shared" si="57"/>
        <v>0</v>
      </c>
      <c r="U102" s="46">
        <f t="shared" si="57"/>
        <v>0</v>
      </c>
      <c r="V102" s="222">
        <f t="shared" si="57"/>
        <v>0</v>
      </c>
      <c r="W102" s="46">
        <f t="shared" si="57"/>
        <v>0</v>
      </c>
      <c r="X102" s="46">
        <f t="shared" si="57"/>
        <v>0</v>
      </c>
      <c r="Y102" s="46">
        <f t="shared" si="57"/>
        <v>0</v>
      </c>
      <c r="Z102" s="222">
        <f t="shared" si="57"/>
        <v>0</v>
      </c>
      <c r="AA102" s="222">
        <f t="shared" si="57"/>
        <v>0</v>
      </c>
      <c r="AB102" s="222">
        <f t="shared" si="57"/>
        <v>0</v>
      </c>
      <c r="AC102" s="222">
        <f t="shared" si="57"/>
        <v>0</v>
      </c>
      <c r="AD102" s="222">
        <f t="shared" si="57"/>
        <v>0</v>
      </c>
      <c r="AE102" s="222">
        <f t="shared" si="57"/>
        <v>0</v>
      </c>
      <c r="AF102" s="222">
        <f t="shared" si="57"/>
        <v>0</v>
      </c>
      <c r="AG102" s="222">
        <f t="shared" si="57"/>
        <v>0</v>
      </c>
      <c r="AH102" s="222">
        <f t="shared" si="57"/>
        <v>0</v>
      </c>
      <c r="AI102" s="241">
        <f t="shared" si="57"/>
        <v>0</v>
      </c>
      <c r="AJ102" s="222">
        <f t="shared" si="57"/>
        <v>0</v>
      </c>
      <c r="AK102" s="46">
        <f t="shared" ref="AK102" si="58">+AJ102+AK101</f>
        <v>0</v>
      </c>
      <c r="AL102" s="37"/>
    </row>
    <row r="103" spans="1:42" ht="35.1" hidden="1" customHeight="1">
      <c r="A103" s="624">
        <v>32</v>
      </c>
      <c r="B103" s="661" t="s">
        <v>187</v>
      </c>
      <c r="C103" s="62">
        <v>0</v>
      </c>
      <c r="D103" s="71"/>
      <c r="E103" s="34"/>
      <c r="F103" s="263">
        <f>+[1]NEW!$E$426</f>
        <v>0</v>
      </c>
      <c r="G103" s="86">
        <v>0</v>
      </c>
      <c r="H103" s="221">
        <v>0</v>
      </c>
      <c r="I103" s="86">
        <v>0</v>
      </c>
      <c r="J103" s="86">
        <v>0</v>
      </c>
      <c r="K103" s="86">
        <v>0</v>
      </c>
      <c r="L103" s="86">
        <v>0</v>
      </c>
      <c r="M103" s="221">
        <v>0</v>
      </c>
      <c r="N103" s="240">
        <v>0</v>
      </c>
      <c r="O103" s="221">
        <v>0</v>
      </c>
      <c r="P103" s="86">
        <v>0</v>
      </c>
      <c r="Q103" s="86">
        <v>0</v>
      </c>
      <c r="R103" s="86">
        <v>0</v>
      </c>
      <c r="S103" s="86">
        <v>0</v>
      </c>
      <c r="T103" s="86">
        <v>0</v>
      </c>
      <c r="U103" s="86">
        <v>0</v>
      </c>
      <c r="V103" s="221">
        <v>0</v>
      </c>
      <c r="W103" s="86">
        <v>0</v>
      </c>
      <c r="X103" s="86">
        <v>0</v>
      </c>
      <c r="Y103" s="86">
        <v>0</v>
      </c>
      <c r="Z103" s="221">
        <v>0</v>
      </c>
      <c r="AA103" s="221">
        <v>0</v>
      </c>
      <c r="AB103" s="221">
        <v>0</v>
      </c>
      <c r="AC103" s="221">
        <v>0</v>
      </c>
      <c r="AD103" s="221">
        <v>0</v>
      </c>
      <c r="AE103" s="221">
        <v>0</v>
      </c>
      <c r="AF103" s="221">
        <v>0</v>
      </c>
      <c r="AG103" s="221">
        <v>0</v>
      </c>
      <c r="AH103" s="221">
        <v>0</v>
      </c>
      <c r="AI103" s="240">
        <v>0</v>
      </c>
      <c r="AJ103" s="221">
        <v>0</v>
      </c>
      <c r="AK103" s="86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hidden="1" customHeight="1">
      <c r="A104" s="625"/>
      <c r="B104" s="663"/>
      <c r="C104" s="72"/>
      <c r="D104" s="73"/>
      <c r="E104" s="41"/>
      <c r="F104" s="268"/>
      <c r="G104" s="46">
        <f>+F104+G103</f>
        <v>0</v>
      </c>
      <c r="H104" s="222">
        <f t="shared" ref="H104:AJ104" si="59">+G104+H103</f>
        <v>0</v>
      </c>
      <c r="I104" s="46">
        <f t="shared" si="59"/>
        <v>0</v>
      </c>
      <c r="J104" s="46">
        <f t="shared" si="59"/>
        <v>0</v>
      </c>
      <c r="K104" s="46">
        <f t="shared" si="59"/>
        <v>0</v>
      </c>
      <c r="L104" s="46">
        <f t="shared" si="59"/>
        <v>0</v>
      </c>
      <c r="M104" s="222">
        <f t="shared" si="59"/>
        <v>0</v>
      </c>
      <c r="N104" s="241">
        <f t="shared" si="59"/>
        <v>0</v>
      </c>
      <c r="O104" s="222">
        <f t="shared" si="59"/>
        <v>0</v>
      </c>
      <c r="P104" s="46">
        <f t="shared" si="59"/>
        <v>0</v>
      </c>
      <c r="Q104" s="46">
        <f t="shared" si="59"/>
        <v>0</v>
      </c>
      <c r="R104" s="46">
        <f t="shared" si="59"/>
        <v>0</v>
      </c>
      <c r="S104" s="46">
        <f t="shared" si="59"/>
        <v>0</v>
      </c>
      <c r="T104" s="46">
        <f t="shared" si="59"/>
        <v>0</v>
      </c>
      <c r="U104" s="46">
        <f t="shared" si="59"/>
        <v>0</v>
      </c>
      <c r="V104" s="222">
        <f t="shared" si="59"/>
        <v>0</v>
      </c>
      <c r="W104" s="46">
        <f t="shared" si="59"/>
        <v>0</v>
      </c>
      <c r="X104" s="46">
        <f t="shared" si="59"/>
        <v>0</v>
      </c>
      <c r="Y104" s="46">
        <f t="shared" si="59"/>
        <v>0</v>
      </c>
      <c r="Z104" s="222">
        <f t="shared" si="59"/>
        <v>0</v>
      </c>
      <c r="AA104" s="222">
        <f t="shared" si="59"/>
        <v>0</v>
      </c>
      <c r="AB104" s="222">
        <f t="shared" si="59"/>
        <v>0</v>
      </c>
      <c r="AC104" s="222">
        <f t="shared" si="59"/>
        <v>0</v>
      </c>
      <c r="AD104" s="222">
        <f t="shared" si="59"/>
        <v>0</v>
      </c>
      <c r="AE104" s="222">
        <f t="shared" si="59"/>
        <v>0</v>
      </c>
      <c r="AF104" s="222">
        <f t="shared" si="59"/>
        <v>0</v>
      </c>
      <c r="AG104" s="222">
        <f t="shared" si="59"/>
        <v>0</v>
      </c>
      <c r="AH104" s="222">
        <f t="shared" si="59"/>
        <v>0</v>
      </c>
      <c r="AI104" s="241">
        <f t="shared" si="59"/>
        <v>0</v>
      </c>
      <c r="AJ104" s="222">
        <f t="shared" si="59"/>
        <v>0</v>
      </c>
      <c r="AK104" s="46">
        <f t="shared" ref="AK104" si="60">+AJ104+AK103</f>
        <v>0</v>
      </c>
      <c r="AL104" s="37"/>
    </row>
    <row r="105" spans="1:42" ht="35.1" hidden="1" customHeight="1">
      <c r="A105" s="624">
        <v>33</v>
      </c>
      <c r="B105" s="661" t="s">
        <v>188</v>
      </c>
      <c r="C105" s="75">
        <v>0</v>
      </c>
      <c r="D105" s="63"/>
      <c r="E105" s="76"/>
      <c r="F105" s="263">
        <f>+[1]NEW!$E$429</f>
        <v>0</v>
      </c>
      <c r="G105" s="86">
        <v>0</v>
      </c>
      <c r="H105" s="221">
        <v>0</v>
      </c>
      <c r="I105" s="86">
        <v>0</v>
      </c>
      <c r="J105" s="86">
        <v>0</v>
      </c>
      <c r="K105" s="86">
        <v>0</v>
      </c>
      <c r="L105" s="86">
        <v>0</v>
      </c>
      <c r="M105" s="221">
        <v>0</v>
      </c>
      <c r="N105" s="240">
        <v>0</v>
      </c>
      <c r="O105" s="221">
        <v>0</v>
      </c>
      <c r="P105" s="86">
        <v>0</v>
      </c>
      <c r="Q105" s="86">
        <v>0</v>
      </c>
      <c r="R105" s="86">
        <v>0</v>
      </c>
      <c r="S105" s="86">
        <v>0</v>
      </c>
      <c r="T105" s="86">
        <v>0</v>
      </c>
      <c r="U105" s="86">
        <v>0</v>
      </c>
      <c r="V105" s="221">
        <v>0</v>
      </c>
      <c r="W105" s="86">
        <v>0</v>
      </c>
      <c r="X105" s="86">
        <v>0</v>
      </c>
      <c r="Y105" s="86">
        <v>0</v>
      </c>
      <c r="Z105" s="221">
        <v>0</v>
      </c>
      <c r="AA105" s="221">
        <v>0</v>
      </c>
      <c r="AB105" s="221">
        <v>0</v>
      </c>
      <c r="AC105" s="221">
        <v>0</v>
      </c>
      <c r="AD105" s="221">
        <v>0</v>
      </c>
      <c r="AE105" s="221">
        <v>0</v>
      </c>
      <c r="AF105" s="221">
        <v>0</v>
      </c>
      <c r="AG105" s="221">
        <v>0</v>
      </c>
      <c r="AH105" s="221">
        <v>0</v>
      </c>
      <c r="AI105" s="240">
        <v>0</v>
      </c>
      <c r="AJ105" s="221">
        <v>0</v>
      </c>
      <c r="AK105" s="86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hidden="1" customHeight="1">
      <c r="A106" s="625"/>
      <c r="B106" s="663"/>
      <c r="C106" s="77"/>
      <c r="D106" s="78"/>
      <c r="E106" s="79"/>
      <c r="F106" s="269"/>
      <c r="G106" s="46">
        <f t="shared" ref="G106:AJ106" si="61">+F106+G105</f>
        <v>0</v>
      </c>
      <c r="H106" s="222">
        <f t="shared" si="61"/>
        <v>0</v>
      </c>
      <c r="I106" s="46">
        <f t="shared" si="61"/>
        <v>0</v>
      </c>
      <c r="J106" s="46">
        <f t="shared" si="61"/>
        <v>0</v>
      </c>
      <c r="K106" s="46">
        <f t="shared" si="61"/>
        <v>0</v>
      </c>
      <c r="L106" s="46">
        <f t="shared" si="61"/>
        <v>0</v>
      </c>
      <c r="M106" s="222">
        <f t="shared" si="61"/>
        <v>0</v>
      </c>
      <c r="N106" s="241">
        <f t="shared" si="61"/>
        <v>0</v>
      </c>
      <c r="O106" s="222">
        <f t="shared" si="61"/>
        <v>0</v>
      </c>
      <c r="P106" s="46">
        <f t="shared" si="61"/>
        <v>0</v>
      </c>
      <c r="Q106" s="46">
        <f t="shared" si="61"/>
        <v>0</v>
      </c>
      <c r="R106" s="46">
        <f t="shared" si="61"/>
        <v>0</v>
      </c>
      <c r="S106" s="46">
        <f t="shared" si="61"/>
        <v>0</v>
      </c>
      <c r="T106" s="46">
        <f t="shared" si="61"/>
        <v>0</v>
      </c>
      <c r="U106" s="46">
        <f t="shared" si="61"/>
        <v>0</v>
      </c>
      <c r="V106" s="222">
        <f t="shared" si="61"/>
        <v>0</v>
      </c>
      <c r="W106" s="46">
        <f t="shared" si="61"/>
        <v>0</v>
      </c>
      <c r="X106" s="46">
        <f t="shared" si="61"/>
        <v>0</v>
      </c>
      <c r="Y106" s="46">
        <f t="shared" si="61"/>
        <v>0</v>
      </c>
      <c r="Z106" s="222">
        <f t="shared" si="61"/>
        <v>0</v>
      </c>
      <c r="AA106" s="222">
        <f t="shared" si="61"/>
        <v>0</v>
      </c>
      <c r="AB106" s="222">
        <f t="shared" si="61"/>
        <v>0</v>
      </c>
      <c r="AC106" s="222">
        <f t="shared" si="61"/>
        <v>0</v>
      </c>
      <c r="AD106" s="222">
        <f t="shared" si="61"/>
        <v>0</v>
      </c>
      <c r="AE106" s="222">
        <f t="shared" si="61"/>
        <v>0</v>
      </c>
      <c r="AF106" s="222">
        <f t="shared" si="61"/>
        <v>0</v>
      </c>
      <c r="AG106" s="222">
        <f t="shared" si="61"/>
        <v>0</v>
      </c>
      <c r="AH106" s="222">
        <f t="shared" si="61"/>
        <v>0</v>
      </c>
      <c r="AI106" s="241">
        <f t="shared" si="61"/>
        <v>0</v>
      </c>
      <c r="AJ106" s="222">
        <f t="shared" si="61"/>
        <v>0</v>
      </c>
      <c r="AK106" s="46">
        <f t="shared" ref="AK106" si="62">+AJ106+AK105</f>
        <v>0</v>
      </c>
      <c r="AL106" s="37"/>
    </row>
    <row r="107" spans="1:42" ht="34.5" hidden="1" customHeight="1">
      <c r="A107" s="624">
        <v>34</v>
      </c>
      <c r="B107" s="661" t="s">
        <v>189</v>
      </c>
      <c r="C107" s="80"/>
      <c r="D107" s="71"/>
      <c r="E107" s="49"/>
      <c r="F107" s="263">
        <f>+[1]NEW!$E$432</f>
        <v>0</v>
      </c>
      <c r="G107" s="86">
        <v>0</v>
      </c>
      <c r="H107" s="221">
        <v>0</v>
      </c>
      <c r="I107" s="86">
        <v>0</v>
      </c>
      <c r="J107" s="86">
        <v>0</v>
      </c>
      <c r="K107" s="86">
        <v>0</v>
      </c>
      <c r="L107" s="86">
        <v>0</v>
      </c>
      <c r="M107" s="221">
        <v>0</v>
      </c>
      <c r="N107" s="240">
        <v>0</v>
      </c>
      <c r="O107" s="221">
        <v>0</v>
      </c>
      <c r="P107" s="86">
        <v>0</v>
      </c>
      <c r="Q107" s="86">
        <v>0</v>
      </c>
      <c r="R107" s="86">
        <v>0</v>
      </c>
      <c r="S107" s="86">
        <v>0</v>
      </c>
      <c r="T107" s="86">
        <v>0</v>
      </c>
      <c r="U107" s="86">
        <v>0</v>
      </c>
      <c r="V107" s="221">
        <v>0</v>
      </c>
      <c r="W107" s="86">
        <v>0</v>
      </c>
      <c r="X107" s="86">
        <v>0</v>
      </c>
      <c r="Y107" s="86">
        <v>0</v>
      </c>
      <c r="Z107" s="221">
        <v>0</v>
      </c>
      <c r="AA107" s="221">
        <v>0</v>
      </c>
      <c r="AB107" s="221">
        <v>0</v>
      </c>
      <c r="AC107" s="221">
        <v>0</v>
      </c>
      <c r="AD107" s="221">
        <v>0</v>
      </c>
      <c r="AE107" s="221">
        <v>0</v>
      </c>
      <c r="AF107" s="221">
        <v>0</v>
      </c>
      <c r="AG107" s="221">
        <v>0</v>
      </c>
      <c r="AH107" s="221">
        <v>0</v>
      </c>
      <c r="AI107" s="240">
        <v>0</v>
      </c>
      <c r="AJ107" s="221">
        <v>0</v>
      </c>
      <c r="AK107" s="86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hidden="1" customHeight="1">
      <c r="A108" s="625"/>
      <c r="B108" s="663"/>
      <c r="C108" s="72"/>
      <c r="D108" s="73"/>
      <c r="E108" s="52"/>
      <c r="F108" s="266"/>
      <c r="G108" s="46">
        <f t="shared" ref="G108:AJ108" si="63">+F108+G107</f>
        <v>0</v>
      </c>
      <c r="H108" s="222">
        <f t="shared" si="63"/>
        <v>0</v>
      </c>
      <c r="I108" s="46">
        <f t="shared" si="63"/>
        <v>0</v>
      </c>
      <c r="J108" s="46">
        <f t="shared" si="63"/>
        <v>0</v>
      </c>
      <c r="K108" s="46">
        <f t="shared" si="63"/>
        <v>0</v>
      </c>
      <c r="L108" s="46">
        <f t="shared" si="63"/>
        <v>0</v>
      </c>
      <c r="M108" s="222">
        <f t="shared" si="63"/>
        <v>0</v>
      </c>
      <c r="N108" s="241">
        <f t="shared" si="63"/>
        <v>0</v>
      </c>
      <c r="O108" s="222">
        <f t="shared" si="63"/>
        <v>0</v>
      </c>
      <c r="P108" s="46">
        <f t="shared" si="63"/>
        <v>0</v>
      </c>
      <c r="Q108" s="46">
        <f t="shared" si="63"/>
        <v>0</v>
      </c>
      <c r="R108" s="46">
        <f t="shared" si="63"/>
        <v>0</v>
      </c>
      <c r="S108" s="46">
        <f t="shared" si="63"/>
        <v>0</v>
      </c>
      <c r="T108" s="46">
        <f t="shared" si="63"/>
        <v>0</v>
      </c>
      <c r="U108" s="46">
        <f t="shared" si="63"/>
        <v>0</v>
      </c>
      <c r="V108" s="222">
        <f t="shared" si="63"/>
        <v>0</v>
      </c>
      <c r="W108" s="46">
        <f t="shared" si="63"/>
        <v>0</v>
      </c>
      <c r="X108" s="46">
        <f t="shared" si="63"/>
        <v>0</v>
      </c>
      <c r="Y108" s="46">
        <f t="shared" si="63"/>
        <v>0</v>
      </c>
      <c r="Z108" s="222">
        <f t="shared" si="63"/>
        <v>0</v>
      </c>
      <c r="AA108" s="222">
        <f t="shared" si="63"/>
        <v>0</v>
      </c>
      <c r="AB108" s="222">
        <f t="shared" si="63"/>
        <v>0</v>
      </c>
      <c r="AC108" s="222">
        <f t="shared" si="63"/>
        <v>0</v>
      </c>
      <c r="AD108" s="222">
        <f t="shared" si="63"/>
        <v>0</v>
      </c>
      <c r="AE108" s="222">
        <f t="shared" si="63"/>
        <v>0</v>
      </c>
      <c r="AF108" s="222">
        <f t="shared" si="63"/>
        <v>0</v>
      </c>
      <c r="AG108" s="222">
        <f t="shared" si="63"/>
        <v>0</v>
      </c>
      <c r="AH108" s="222">
        <f t="shared" si="63"/>
        <v>0</v>
      </c>
      <c r="AI108" s="241">
        <f t="shared" si="63"/>
        <v>0</v>
      </c>
      <c r="AJ108" s="222">
        <f t="shared" si="63"/>
        <v>0</v>
      </c>
      <c r="AK108" s="46">
        <f t="shared" ref="AK108" si="64">+AJ108+AK107</f>
        <v>0</v>
      </c>
      <c r="AL108" s="37"/>
    </row>
    <row r="109" spans="1:42" ht="34.5" hidden="1" customHeight="1">
      <c r="A109" s="624">
        <v>35</v>
      </c>
      <c r="B109" s="661" t="s">
        <v>190</v>
      </c>
      <c r="C109" s="62">
        <v>0</v>
      </c>
      <c r="D109" s="63"/>
      <c r="E109" s="54"/>
      <c r="F109" s="264">
        <f>+[1]NEW!$E$435</f>
        <v>0</v>
      </c>
      <c r="G109" s="87">
        <v>0</v>
      </c>
      <c r="H109" s="223">
        <v>0</v>
      </c>
      <c r="I109" s="87">
        <v>0</v>
      </c>
      <c r="J109" s="87">
        <v>0</v>
      </c>
      <c r="K109" s="87">
        <v>0</v>
      </c>
      <c r="L109" s="87">
        <v>0</v>
      </c>
      <c r="M109" s="223">
        <v>0</v>
      </c>
      <c r="N109" s="242">
        <v>0</v>
      </c>
      <c r="O109" s="223">
        <v>0</v>
      </c>
      <c r="P109" s="87">
        <v>0</v>
      </c>
      <c r="Q109" s="87">
        <v>0</v>
      </c>
      <c r="R109" s="87">
        <v>0</v>
      </c>
      <c r="S109" s="87">
        <v>0</v>
      </c>
      <c r="T109" s="87">
        <v>0</v>
      </c>
      <c r="U109" s="87">
        <v>0</v>
      </c>
      <c r="V109" s="223">
        <v>0</v>
      </c>
      <c r="W109" s="87">
        <v>0</v>
      </c>
      <c r="X109" s="87">
        <v>0</v>
      </c>
      <c r="Y109" s="87">
        <v>0</v>
      </c>
      <c r="Z109" s="223">
        <v>0</v>
      </c>
      <c r="AA109" s="223">
        <v>0</v>
      </c>
      <c r="AB109" s="223">
        <v>0</v>
      </c>
      <c r="AC109" s="223">
        <v>0</v>
      </c>
      <c r="AD109" s="223">
        <v>0</v>
      </c>
      <c r="AE109" s="223">
        <v>0</v>
      </c>
      <c r="AF109" s="223">
        <v>0</v>
      </c>
      <c r="AG109" s="223">
        <v>0</v>
      </c>
      <c r="AH109" s="223">
        <v>0</v>
      </c>
      <c r="AI109" s="242">
        <v>0</v>
      </c>
      <c r="AJ109" s="223">
        <v>0</v>
      </c>
      <c r="AK109" s="36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hidden="1" customHeight="1">
      <c r="A110" s="625"/>
      <c r="B110" s="663"/>
      <c r="C110" s="77"/>
      <c r="D110" s="78"/>
      <c r="E110" s="79"/>
      <c r="F110" s="274"/>
      <c r="G110" s="46">
        <f t="shared" ref="G110:AJ110" si="65">+F110+G109</f>
        <v>0</v>
      </c>
      <c r="H110" s="222">
        <f t="shared" si="65"/>
        <v>0</v>
      </c>
      <c r="I110" s="46">
        <f t="shared" si="65"/>
        <v>0</v>
      </c>
      <c r="J110" s="46">
        <f t="shared" si="65"/>
        <v>0</v>
      </c>
      <c r="K110" s="46">
        <f t="shared" si="65"/>
        <v>0</v>
      </c>
      <c r="L110" s="46">
        <f t="shared" si="65"/>
        <v>0</v>
      </c>
      <c r="M110" s="222">
        <f t="shared" si="65"/>
        <v>0</v>
      </c>
      <c r="N110" s="241">
        <f t="shared" si="65"/>
        <v>0</v>
      </c>
      <c r="O110" s="222">
        <f t="shared" si="65"/>
        <v>0</v>
      </c>
      <c r="P110" s="46">
        <f t="shared" si="65"/>
        <v>0</v>
      </c>
      <c r="Q110" s="46">
        <f t="shared" si="65"/>
        <v>0</v>
      </c>
      <c r="R110" s="46">
        <f t="shared" si="65"/>
        <v>0</v>
      </c>
      <c r="S110" s="46">
        <f t="shared" si="65"/>
        <v>0</v>
      </c>
      <c r="T110" s="46">
        <f t="shared" si="65"/>
        <v>0</v>
      </c>
      <c r="U110" s="46">
        <f t="shared" si="65"/>
        <v>0</v>
      </c>
      <c r="V110" s="222">
        <f t="shared" si="65"/>
        <v>0</v>
      </c>
      <c r="W110" s="46">
        <f t="shared" si="65"/>
        <v>0</v>
      </c>
      <c r="X110" s="46">
        <f t="shared" si="65"/>
        <v>0</v>
      </c>
      <c r="Y110" s="46">
        <f t="shared" si="65"/>
        <v>0</v>
      </c>
      <c r="Z110" s="222">
        <f t="shared" si="65"/>
        <v>0</v>
      </c>
      <c r="AA110" s="222">
        <f t="shared" si="65"/>
        <v>0</v>
      </c>
      <c r="AB110" s="222">
        <f t="shared" si="65"/>
        <v>0</v>
      </c>
      <c r="AC110" s="222">
        <f t="shared" si="65"/>
        <v>0</v>
      </c>
      <c r="AD110" s="222">
        <f t="shared" si="65"/>
        <v>0</v>
      </c>
      <c r="AE110" s="222">
        <f t="shared" si="65"/>
        <v>0</v>
      </c>
      <c r="AF110" s="222">
        <f t="shared" si="65"/>
        <v>0</v>
      </c>
      <c r="AG110" s="222">
        <f t="shared" si="65"/>
        <v>0</v>
      </c>
      <c r="AH110" s="222">
        <f t="shared" si="65"/>
        <v>0</v>
      </c>
      <c r="AI110" s="241">
        <f t="shared" si="65"/>
        <v>0</v>
      </c>
      <c r="AJ110" s="222">
        <f t="shared" si="65"/>
        <v>0</v>
      </c>
      <c r="AK110" s="46"/>
      <c r="AL110" s="37"/>
    </row>
    <row r="111" spans="1:42" ht="35.1" hidden="1" customHeight="1">
      <c r="A111" s="624">
        <v>36</v>
      </c>
      <c r="B111" s="668" t="s">
        <v>150</v>
      </c>
      <c r="C111" s="210" t="s">
        <v>178</v>
      </c>
      <c r="D111" s="63"/>
      <c r="E111" s="76"/>
      <c r="F111" s="263">
        <f>+[1]NEW!$E$591</f>
        <v>0</v>
      </c>
      <c r="G111" s="86">
        <v>0</v>
      </c>
      <c r="H111" s="221">
        <v>0</v>
      </c>
      <c r="I111" s="86">
        <v>0</v>
      </c>
      <c r="J111" s="86">
        <v>0</v>
      </c>
      <c r="K111" s="86">
        <v>0</v>
      </c>
      <c r="L111" s="86">
        <v>0</v>
      </c>
      <c r="M111" s="221">
        <v>0</v>
      </c>
      <c r="N111" s="240">
        <v>0</v>
      </c>
      <c r="O111" s="221">
        <v>0</v>
      </c>
      <c r="P111" s="86">
        <v>0</v>
      </c>
      <c r="Q111" s="86">
        <v>0</v>
      </c>
      <c r="R111" s="86">
        <v>0</v>
      </c>
      <c r="S111" s="86">
        <v>0</v>
      </c>
      <c r="T111" s="86">
        <v>0</v>
      </c>
      <c r="U111" s="86">
        <v>0</v>
      </c>
      <c r="V111" s="221">
        <v>0</v>
      </c>
      <c r="W111" s="86">
        <v>0</v>
      </c>
      <c r="X111" s="86">
        <v>0</v>
      </c>
      <c r="Y111" s="86">
        <v>0</v>
      </c>
      <c r="Z111" s="221">
        <v>0</v>
      </c>
      <c r="AA111" s="221">
        <v>0</v>
      </c>
      <c r="AB111" s="221">
        <v>0</v>
      </c>
      <c r="AC111" s="221">
        <v>0</v>
      </c>
      <c r="AD111" s="221">
        <v>0</v>
      </c>
      <c r="AE111" s="221">
        <v>0</v>
      </c>
      <c r="AF111" s="221">
        <v>0</v>
      </c>
      <c r="AG111" s="221">
        <v>0</v>
      </c>
      <c r="AH111" s="221">
        <v>0</v>
      </c>
      <c r="AI111" s="240">
        <v>0</v>
      </c>
      <c r="AJ111" s="221">
        <v>0</v>
      </c>
      <c r="AK111" s="86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8"/>
      <c r="E112" s="79"/>
      <c r="F112" s="269"/>
      <c r="G112" s="46">
        <f t="shared" ref="G112:AJ112" si="66">+F112+G111</f>
        <v>0</v>
      </c>
      <c r="H112" s="222">
        <f t="shared" si="66"/>
        <v>0</v>
      </c>
      <c r="I112" s="46">
        <f t="shared" si="66"/>
        <v>0</v>
      </c>
      <c r="J112" s="46">
        <f t="shared" si="66"/>
        <v>0</v>
      </c>
      <c r="K112" s="46">
        <f t="shared" si="66"/>
        <v>0</v>
      </c>
      <c r="L112" s="46">
        <f t="shared" si="66"/>
        <v>0</v>
      </c>
      <c r="M112" s="222">
        <f t="shared" si="66"/>
        <v>0</v>
      </c>
      <c r="N112" s="241">
        <f t="shared" si="66"/>
        <v>0</v>
      </c>
      <c r="O112" s="222">
        <f t="shared" si="66"/>
        <v>0</v>
      </c>
      <c r="P112" s="46">
        <f t="shared" si="66"/>
        <v>0</v>
      </c>
      <c r="Q112" s="46">
        <f t="shared" si="66"/>
        <v>0</v>
      </c>
      <c r="R112" s="46">
        <f t="shared" si="66"/>
        <v>0</v>
      </c>
      <c r="S112" s="46">
        <f t="shared" si="66"/>
        <v>0</v>
      </c>
      <c r="T112" s="46">
        <f t="shared" si="66"/>
        <v>0</v>
      </c>
      <c r="U112" s="46">
        <f t="shared" si="66"/>
        <v>0</v>
      </c>
      <c r="V112" s="222">
        <f t="shared" si="66"/>
        <v>0</v>
      </c>
      <c r="W112" s="46">
        <f t="shared" si="66"/>
        <v>0</v>
      </c>
      <c r="X112" s="46">
        <f t="shared" si="66"/>
        <v>0</v>
      </c>
      <c r="Y112" s="46">
        <f t="shared" si="66"/>
        <v>0</v>
      </c>
      <c r="Z112" s="222">
        <f t="shared" si="66"/>
        <v>0</v>
      </c>
      <c r="AA112" s="222">
        <f t="shared" si="66"/>
        <v>0</v>
      </c>
      <c r="AB112" s="222">
        <f t="shared" si="66"/>
        <v>0</v>
      </c>
      <c r="AC112" s="222">
        <f t="shared" si="66"/>
        <v>0</v>
      </c>
      <c r="AD112" s="222">
        <f t="shared" si="66"/>
        <v>0</v>
      </c>
      <c r="AE112" s="222">
        <f t="shared" si="66"/>
        <v>0</v>
      </c>
      <c r="AF112" s="222">
        <f t="shared" si="66"/>
        <v>0</v>
      </c>
      <c r="AG112" s="222">
        <f t="shared" si="66"/>
        <v>0</v>
      </c>
      <c r="AH112" s="222">
        <f t="shared" si="66"/>
        <v>0</v>
      </c>
      <c r="AI112" s="241">
        <f t="shared" si="66"/>
        <v>0</v>
      </c>
      <c r="AJ112" s="222">
        <f t="shared" si="66"/>
        <v>0</v>
      </c>
      <c r="AK112" s="46">
        <f t="shared" ref="AK112" si="67">+AJ112+AK111</f>
        <v>0</v>
      </c>
      <c r="AL112" s="37"/>
    </row>
    <row r="113" spans="1:42" ht="34.5" hidden="1" customHeight="1">
      <c r="A113" s="624">
        <v>37</v>
      </c>
      <c r="B113" s="668" t="s">
        <v>151</v>
      </c>
      <c r="C113" s="211" t="s">
        <v>178</v>
      </c>
      <c r="D113" s="71"/>
      <c r="E113" s="49"/>
      <c r="F113" s="263">
        <f>+[1]NEW!$E$594</f>
        <v>0</v>
      </c>
      <c r="G113" s="86">
        <v>0</v>
      </c>
      <c r="H113" s="221">
        <v>0</v>
      </c>
      <c r="I113" s="86">
        <v>0</v>
      </c>
      <c r="J113" s="86">
        <v>0</v>
      </c>
      <c r="K113" s="86">
        <v>0</v>
      </c>
      <c r="L113" s="86">
        <v>0</v>
      </c>
      <c r="M113" s="221">
        <v>0</v>
      </c>
      <c r="N113" s="240">
        <v>0</v>
      </c>
      <c r="O113" s="221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221">
        <v>0</v>
      </c>
      <c r="W113" s="86">
        <v>0</v>
      </c>
      <c r="X113" s="86">
        <v>0</v>
      </c>
      <c r="Y113" s="86">
        <v>0</v>
      </c>
      <c r="Z113" s="221">
        <v>0</v>
      </c>
      <c r="AA113" s="221">
        <v>0</v>
      </c>
      <c r="AB113" s="221">
        <v>0</v>
      </c>
      <c r="AC113" s="221">
        <v>0</v>
      </c>
      <c r="AD113" s="221">
        <v>0</v>
      </c>
      <c r="AE113" s="221">
        <v>0</v>
      </c>
      <c r="AF113" s="221">
        <v>0</v>
      </c>
      <c r="AG113" s="221">
        <v>0</v>
      </c>
      <c r="AH113" s="221">
        <v>0</v>
      </c>
      <c r="AI113" s="240">
        <v>0</v>
      </c>
      <c r="AJ113" s="221">
        <v>0</v>
      </c>
      <c r="AK113" s="86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73"/>
      <c r="E114" s="52"/>
      <c r="F114" s="266"/>
      <c r="G114" s="46">
        <f t="shared" ref="G114:AJ114" si="68">+F114+G113</f>
        <v>0</v>
      </c>
      <c r="H114" s="222">
        <f t="shared" si="68"/>
        <v>0</v>
      </c>
      <c r="I114" s="46">
        <f t="shared" si="68"/>
        <v>0</v>
      </c>
      <c r="J114" s="46">
        <f t="shared" si="68"/>
        <v>0</v>
      </c>
      <c r="K114" s="46">
        <f t="shared" si="68"/>
        <v>0</v>
      </c>
      <c r="L114" s="46">
        <f t="shared" si="68"/>
        <v>0</v>
      </c>
      <c r="M114" s="222">
        <f t="shared" si="68"/>
        <v>0</v>
      </c>
      <c r="N114" s="241">
        <f t="shared" si="68"/>
        <v>0</v>
      </c>
      <c r="O114" s="222">
        <f t="shared" si="68"/>
        <v>0</v>
      </c>
      <c r="P114" s="46">
        <f t="shared" si="68"/>
        <v>0</v>
      </c>
      <c r="Q114" s="46">
        <f t="shared" si="68"/>
        <v>0</v>
      </c>
      <c r="R114" s="46">
        <f t="shared" si="68"/>
        <v>0</v>
      </c>
      <c r="S114" s="46">
        <f t="shared" si="68"/>
        <v>0</v>
      </c>
      <c r="T114" s="46">
        <f t="shared" si="68"/>
        <v>0</v>
      </c>
      <c r="U114" s="46">
        <f t="shared" si="68"/>
        <v>0</v>
      </c>
      <c r="V114" s="222">
        <f t="shared" si="68"/>
        <v>0</v>
      </c>
      <c r="W114" s="46">
        <f t="shared" si="68"/>
        <v>0</v>
      </c>
      <c r="X114" s="46">
        <f t="shared" si="68"/>
        <v>0</v>
      </c>
      <c r="Y114" s="46">
        <f t="shared" si="68"/>
        <v>0</v>
      </c>
      <c r="Z114" s="222">
        <f t="shared" si="68"/>
        <v>0</v>
      </c>
      <c r="AA114" s="222">
        <f t="shared" si="68"/>
        <v>0</v>
      </c>
      <c r="AB114" s="222">
        <f t="shared" si="68"/>
        <v>0</v>
      </c>
      <c r="AC114" s="222">
        <f t="shared" si="68"/>
        <v>0</v>
      </c>
      <c r="AD114" s="222">
        <f t="shared" si="68"/>
        <v>0</v>
      </c>
      <c r="AE114" s="222">
        <f t="shared" si="68"/>
        <v>0</v>
      </c>
      <c r="AF114" s="222">
        <f t="shared" si="68"/>
        <v>0</v>
      </c>
      <c r="AG114" s="222">
        <f t="shared" si="68"/>
        <v>0</v>
      </c>
      <c r="AH114" s="222">
        <f t="shared" si="68"/>
        <v>0</v>
      </c>
      <c r="AI114" s="241">
        <f t="shared" si="68"/>
        <v>0</v>
      </c>
      <c r="AJ114" s="222">
        <f t="shared" si="68"/>
        <v>0</v>
      </c>
      <c r="AK114" s="46">
        <f t="shared" ref="AK114" si="69">+AJ114+AK113</f>
        <v>0</v>
      </c>
      <c r="AL114" s="37"/>
    </row>
    <row r="115" spans="1:42" ht="34.5" hidden="1" customHeight="1">
      <c r="A115" s="624">
        <v>38</v>
      </c>
      <c r="B115" s="668" t="s">
        <v>152</v>
      </c>
      <c r="C115" s="209" t="s">
        <v>179</v>
      </c>
      <c r="D115" s="63"/>
      <c r="E115" s="54"/>
      <c r="F115" s="264">
        <f>+[1]NEW!$E$597</f>
        <v>0</v>
      </c>
      <c r="G115" s="86">
        <v>0</v>
      </c>
      <c r="H115" s="221">
        <v>0</v>
      </c>
      <c r="I115" s="86">
        <v>0</v>
      </c>
      <c r="J115" s="86">
        <v>0</v>
      </c>
      <c r="K115" s="86">
        <v>0</v>
      </c>
      <c r="L115" s="86">
        <v>0</v>
      </c>
      <c r="M115" s="221">
        <v>0</v>
      </c>
      <c r="N115" s="240">
        <v>0</v>
      </c>
      <c r="O115" s="221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0</v>
      </c>
      <c r="U115" s="86">
        <v>0</v>
      </c>
      <c r="V115" s="221">
        <v>0</v>
      </c>
      <c r="W115" s="86">
        <v>0</v>
      </c>
      <c r="X115" s="86">
        <v>0</v>
      </c>
      <c r="Y115" s="86">
        <v>0</v>
      </c>
      <c r="Z115" s="221">
        <v>0</v>
      </c>
      <c r="AA115" s="221">
        <v>0</v>
      </c>
      <c r="AB115" s="221">
        <v>0</v>
      </c>
      <c r="AC115" s="221">
        <v>0</v>
      </c>
      <c r="AD115" s="221">
        <v>0</v>
      </c>
      <c r="AE115" s="221">
        <v>0</v>
      </c>
      <c r="AF115" s="221">
        <v>0</v>
      </c>
      <c r="AG115" s="221">
        <v>0</v>
      </c>
      <c r="AH115" s="221">
        <v>0</v>
      </c>
      <c r="AI115" s="240">
        <v>0</v>
      </c>
      <c r="AJ115" s="221">
        <v>0</v>
      </c>
      <c r="AK115" s="86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78"/>
      <c r="E116" s="85"/>
      <c r="F116" s="263"/>
      <c r="G116" s="46">
        <f t="shared" ref="G116:AJ116" si="70">+F116+G115</f>
        <v>0</v>
      </c>
      <c r="H116" s="222">
        <f t="shared" si="70"/>
        <v>0</v>
      </c>
      <c r="I116" s="46">
        <f t="shared" si="70"/>
        <v>0</v>
      </c>
      <c r="J116" s="46">
        <f t="shared" si="70"/>
        <v>0</v>
      </c>
      <c r="K116" s="46">
        <f t="shared" si="70"/>
        <v>0</v>
      </c>
      <c r="L116" s="46">
        <f t="shared" si="70"/>
        <v>0</v>
      </c>
      <c r="M116" s="222">
        <f t="shared" si="70"/>
        <v>0</v>
      </c>
      <c r="N116" s="241">
        <f t="shared" si="70"/>
        <v>0</v>
      </c>
      <c r="O116" s="222">
        <f t="shared" si="70"/>
        <v>0</v>
      </c>
      <c r="P116" s="46">
        <f t="shared" si="70"/>
        <v>0</v>
      </c>
      <c r="Q116" s="46">
        <f t="shared" si="70"/>
        <v>0</v>
      </c>
      <c r="R116" s="46">
        <f t="shared" si="70"/>
        <v>0</v>
      </c>
      <c r="S116" s="46">
        <f t="shared" si="70"/>
        <v>0</v>
      </c>
      <c r="T116" s="46">
        <f t="shared" si="70"/>
        <v>0</v>
      </c>
      <c r="U116" s="46">
        <f t="shared" si="70"/>
        <v>0</v>
      </c>
      <c r="V116" s="222">
        <f t="shared" si="70"/>
        <v>0</v>
      </c>
      <c r="W116" s="46">
        <f t="shared" si="70"/>
        <v>0</v>
      </c>
      <c r="X116" s="46">
        <f t="shared" si="70"/>
        <v>0</v>
      </c>
      <c r="Y116" s="46">
        <f t="shared" si="70"/>
        <v>0</v>
      </c>
      <c r="Z116" s="222">
        <f t="shared" si="70"/>
        <v>0</v>
      </c>
      <c r="AA116" s="222">
        <f t="shared" si="70"/>
        <v>0</v>
      </c>
      <c r="AB116" s="222">
        <f t="shared" si="70"/>
        <v>0</v>
      </c>
      <c r="AC116" s="222">
        <f t="shared" si="70"/>
        <v>0</v>
      </c>
      <c r="AD116" s="222">
        <f t="shared" si="70"/>
        <v>0</v>
      </c>
      <c r="AE116" s="222">
        <f t="shared" si="70"/>
        <v>0</v>
      </c>
      <c r="AF116" s="222">
        <f t="shared" si="70"/>
        <v>0</v>
      </c>
      <c r="AG116" s="222">
        <f t="shared" si="70"/>
        <v>0</v>
      </c>
      <c r="AH116" s="222">
        <f t="shared" si="70"/>
        <v>0</v>
      </c>
      <c r="AI116" s="241">
        <f t="shared" si="70"/>
        <v>0</v>
      </c>
      <c r="AJ116" s="222">
        <f t="shared" si="70"/>
        <v>0</v>
      </c>
      <c r="AK116" s="46">
        <f t="shared" ref="AK116" si="71">+AJ116+AK115</f>
        <v>0</v>
      </c>
      <c r="AL116" s="37"/>
    </row>
    <row r="117" spans="1:42" ht="35.1" hidden="1" customHeight="1">
      <c r="A117" s="624">
        <v>31</v>
      </c>
      <c r="B117" s="666" t="s">
        <v>157</v>
      </c>
      <c r="C117" s="32" t="s">
        <v>180</v>
      </c>
      <c r="D117" s="71"/>
      <c r="E117" s="49"/>
      <c r="F117" s="264">
        <f>+[1]NEW!$E$345</f>
        <v>0</v>
      </c>
      <c r="G117" s="86">
        <v>0</v>
      </c>
      <c r="H117" s="221">
        <v>0</v>
      </c>
      <c r="I117" s="86">
        <v>0</v>
      </c>
      <c r="J117" s="86">
        <v>0</v>
      </c>
      <c r="K117" s="86">
        <v>0</v>
      </c>
      <c r="L117" s="86">
        <v>0</v>
      </c>
      <c r="M117" s="221">
        <v>0</v>
      </c>
      <c r="N117" s="240">
        <v>0</v>
      </c>
      <c r="O117" s="221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221">
        <v>0</v>
      </c>
      <c r="W117" s="86">
        <v>0</v>
      </c>
      <c r="X117" s="86">
        <v>0</v>
      </c>
      <c r="Y117" s="86">
        <v>0</v>
      </c>
      <c r="Z117" s="221">
        <v>0</v>
      </c>
      <c r="AA117" s="221">
        <v>0</v>
      </c>
      <c r="AB117" s="221">
        <v>0</v>
      </c>
      <c r="AC117" s="221">
        <v>0</v>
      </c>
      <c r="AD117" s="221">
        <v>0</v>
      </c>
      <c r="AE117" s="221">
        <v>0</v>
      </c>
      <c r="AF117" s="221">
        <v>0</v>
      </c>
      <c r="AG117" s="221">
        <v>0</v>
      </c>
      <c r="AH117" s="221">
        <v>0</v>
      </c>
      <c r="AI117" s="240">
        <v>0</v>
      </c>
      <c r="AJ117" s="221">
        <v>0</v>
      </c>
      <c r="AK117" s="86">
        <f>290-AJ118</f>
        <v>290</v>
      </c>
      <c r="AL117" s="37">
        <f>AK118</f>
        <v>290</v>
      </c>
      <c r="AM117" s="38">
        <f>AL117</f>
        <v>290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67"/>
      <c r="C118" s="39"/>
      <c r="D118" s="88"/>
      <c r="E118" s="41"/>
      <c r="F118" s="268"/>
      <c r="G118" s="46">
        <f t="shared" ref="G118:AJ132" si="72">+F118+G117</f>
        <v>0</v>
      </c>
      <c r="H118" s="222">
        <f t="shared" si="72"/>
        <v>0</v>
      </c>
      <c r="I118" s="46">
        <f t="shared" si="72"/>
        <v>0</v>
      </c>
      <c r="J118" s="46">
        <f t="shared" si="72"/>
        <v>0</v>
      </c>
      <c r="K118" s="46">
        <f t="shared" si="72"/>
        <v>0</v>
      </c>
      <c r="L118" s="46">
        <f t="shared" si="72"/>
        <v>0</v>
      </c>
      <c r="M118" s="222">
        <f t="shared" si="72"/>
        <v>0</v>
      </c>
      <c r="N118" s="241">
        <f t="shared" si="72"/>
        <v>0</v>
      </c>
      <c r="O118" s="222">
        <f t="shared" si="72"/>
        <v>0</v>
      </c>
      <c r="P118" s="46">
        <f t="shared" si="72"/>
        <v>0</v>
      </c>
      <c r="Q118" s="46">
        <f t="shared" si="72"/>
        <v>0</v>
      </c>
      <c r="R118" s="46">
        <f t="shared" si="72"/>
        <v>0</v>
      </c>
      <c r="S118" s="46">
        <f t="shared" si="72"/>
        <v>0</v>
      </c>
      <c r="T118" s="46">
        <f t="shared" si="72"/>
        <v>0</v>
      </c>
      <c r="U118" s="46">
        <f t="shared" si="72"/>
        <v>0</v>
      </c>
      <c r="V118" s="222">
        <f t="shared" si="72"/>
        <v>0</v>
      </c>
      <c r="W118" s="46">
        <f t="shared" si="72"/>
        <v>0</v>
      </c>
      <c r="X118" s="46">
        <f t="shared" si="72"/>
        <v>0</v>
      </c>
      <c r="Y118" s="46">
        <f t="shared" si="72"/>
        <v>0</v>
      </c>
      <c r="Z118" s="222">
        <f t="shared" si="72"/>
        <v>0</v>
      </c>
      <c r="AA118" s="222">
        <f t="shared" si="72"/>
        <v>0</v>
      </c>
      <c r="AB118" s="222">
        <f t="shared" si="72"/>
        <v>0</v>
      </c>
      <c r="AC118" s="222">
        <f t="shared" si="72"/>
        <v>0</v>
      </c>
      <c r="AD118" s="222">
        <f t="shared" si="72"/>
        <v>0</v>
      </c>
      <c r="AE118" s="222">
        <f t="shared" si="72"/>
        <v>0</v>
      </c>
      <c r="AF118" s="222">
        <f t="shared" si="72"/>
        <v>0</v>
      </c>
      <c r="AG118" s="222">
        <f t="shared" si="72"/>
        <v>0</v>
      </c>
      <c r="AH118" s="222">
        <f t="shared" si="72"/>
        <v>0</v>
      </c>
      <c r="AI118" s="241">
        <f t="shared" si="72"/>
        <v>0</v>
      </c>
      <c r="AJ118" s="222">
        <f t="shared" si="72"/>
        <v>0</v>
      </c>
      <c r="AK118" s="46">
        <f t="shared" ref="AK118:AK132" si="73">+AJ118+AK117</f>
        <v>290</v>
      </c>
      <c r="AL118" s="37"/>
    </row>
    <row r="119" spans="1:42" ht="35.1" hidden="1" customHeight="1">
      <c r="A119" s="624">
        <v>32</v>
      </c>
      <c r="B119" s="666" t="s">
        <v>158</v>
      </c>
      <c r="C119" s="32" t="s">
        <v>180</v>
      </c>
      <c r="D119" s="53"/>
      <c r="E119" s="89"/>
      <c r="F119" s="264">
        <f>+[1]NEW!$E$348</f>
        <v>0</v>
      </c>
      <c r="G119" s="86">
        <v>0</v>
      </c>
      <c r="H119" s="221">
        <v>0</v>
      </c>
      <c r="I119" s="86">
        <v>0</v>
      </c>
      <c r="J119" s="86">
        <v>0</v>
      </c>
      <c r="K119" s="86">
        <v>0</v>
      </c>
      <c r="L119" s="86">
        <v>0</v>
      </c>
      <c r="M119" s="221">
        <v>0</v>
      </c>
      <c r="N119" s="240">
        <v>0</v>
      </c>
      <c r="O119" s="221">
        <v>0</v>
      </c>
      <c r="P119" s="86">
        <v>0</v>
      </c>
      <c r="Q119" s="86">
        <v>0</v>
      </c>
      <c r="R119" s="86">
        <v>0</v>
      </c>
      <c r="S119" s="86">
        <v>0</v>
      </c>
      <c r="T119" s="86">
        <v>0</v>
      </c>
      <c r="U119" s="86">
        <v>0</v>
      </c>
      <c r="V119" s="221">
        <v>0</v>
      </c>
      <c r="W119" s="86">
        <v>0</v>
      </c>
      <c r="X119" s="86">
        <v>0</v>
      </c>
      <c r="Y119" s="86">
        <v>0</v>
      </c>
      <c r="Z119" s="221">
        <v>0</v>
      </c>
      <c r="AA119" s="221">
        <v>0</v>
      </c>
      <c r="AB119" s="221">
        <v>0</v>
      </c>
      <c r="AC119" s="221">
        <v>0</v>
      </c>
      <c r="AD119" s="221">
        <v>0</v>
      </c>
      <c r="AE119" s="221">
        <v>0</v>
      </c>
      <c r="AF119" s="221">
        <v>0</v>
      </c>
      <c r="AG119" s="221">
        <v>0</v>
      </c>
      <c r="AH119" s="221">
        <v>0</v>
      </c>
      <c r="AI119" s="240">
        <v>0</v>
      </c>
      <c r="AJ119" s="221">
        <v>0</v>
      </c>
      <c r="AK119" s="86">
        <v>0</v>
      </c>
      <c r="AL119" s="37"/>
    </row>
    <row r="120" spans="1:42" ht="34.5" hidden="1" customHeight="1">
      <c r="A120" s="625"/>
      <c r="B120" s="667"/>
      <c r="C120" s="39"/>
      <c r="D120" s="78"/>
      <c r="E120" s="79"/>
      <c r="F120" s="269"/>
      <c r="G120" s="46">
        <f t="shared" si="72"/>
        <v>0</v>
      </c>
      <c r="H120" s="222">
        <f t="shared" si="72"/>
        <v>0</v>
      </c>
      <c r="I120" s="46">
        <f t="shared" si="72"/>
        <v>0</v>
      </c>
      <c r="J120" s="46">
        <f t="shared" si="72"/>
        <v>0</v>
      </c>
      <c r="K120" s="46">
        <f t="shared" si="72"/>
        <v>0</v>
      </c>
      <c r="L120" s="46">
        <f t="shared" si="72"/>
        <v>0</v>
      </c>
      <c r="M120" s="222">
        <f t="shared" si="72"/>
        <v>0</v>
      </c>
      <c r="N120" s="241">
        <f t="shared" si="72"/>
        <v>0</v>
      </c>
      <c r="O120" s="222">
        <f t="shared" si="72"/>
        <v>0</v>
      </c>
      <c r="P120" s="46">
        <f t="shared" si="72"/>
        <v>0</v>
      </c>
      <c r="Q120" s="46">
        <f t="shared" si="72"/>
        <v>0</v>
      </c>
      <c r="R120" s="46">
        <f t="shared" si="72"/>
        <v>0</v>
      </c>
      <c r="S120" s="46">
        <f t="shared" si="72"/>
        <v>0</v>
      </c>
      <c r="T120" s="46">
        <f t="shared" si="72"/>
        <v>0</v>
      </c>
      <c r="U120" s="46">
        <f t="shared" si="72"/>
        <v>0</v>
      </c>
      <c r="V120" s="222">
        <f t="shared" si="72"/>
        <v>0</v>
      </c>
      <c r="W120" s="46">
        <f t="shared" si="72"/>
        <v>0</v>
      </c>
      <c r="X120" s="46">
        <f t="shared" si="72"/>
        <v>0</v>
      </c>
      <c r="Y120" s="46">
        <f t="shared" si="72"/>
        <v>0</v>
      </c>
      <c r="Z120" s="222">
        <f t="shared" si="72"/>
        <v>0</v>
      </c>
      <c r="AA120" s="222">
        <f t="shared" si="72"/>
        <v>0</v>
      </c>
      <c r="AB120" s="222">
        <f t="shared" si="72"/>
        <v>0</v>
      </c>
      <c r="AC120" s="222">
        <f t="shared" si="72"/>
        <v>0</v>
      </c>
      <c r="AD120" s="222">
        <f t="shared" si="72"/>
        <v>0</v>
      </c>
      <c r="AE120" s="222">
        <f t="shared" si="72"/>
        <v>0</v>
      </c>
      <c r="AF120" s="222">
        <f t="shared" si="72"/>
        <v>0</v>
      </c>
      <c r="AG120" s="222">
        <f t="shared" si="72"/>
        <v>0</v>
      </c>
      <c r="AH120" s="222">
        <f t="shared" si="72"/>
        <v>0</v>
      </c>
      <c r="AI120" s="241">
        <f t="shared" si="72"/>
        <v>0</v>
      </c>
      <c r="AJ120" s="222">
        <f t="shared" si="72"/>
        <v>0</v>
      </c>
      <c r="AK120" s="46">
        <f t="shared" si="73"/>
        <v>0</v>
      </c>
      <c r="AL120" s="37"/>
    </row>
    <row r="121" spans="1:42" ht="35.1" hidden="1" customHeight="1">
      <c r="A121" s="624">
        <v>33</v>
      </c>
      <c r="B121" s="666" t="s">
        <v>159</v>
      </c>
      <c r="C121" s="32" t="s">
        <v>180</v>
      </c>
      <c r="D121" s="90"/>
      <c r="E121" s="91"/>
      <c r="F121" s="270">
        <f>+[1]NEW!$E$351</f>
        <v>0</v>
      </c>
      <c r="G121" s="86">
        <v>0</v>
      </c>
      <c r="H121" s="221">
        <v>0</v>
      </c>
      <c r="I121" s="86">
        <v>0</v>
      </c>
      <c r="J121" s="86">
        <v>0</v>
      </c>
      <c r="K121" s="86">
        <v>0</v>
      </c>
      <c r="L121" s="86">
        <v>0</v>
      </c>
      <c r="M121" s="221">
        <v>0</v>
      </c>
      <c r="N121" s="240">
        <v>0</v>
      </c>
      <c r="O121" s="221">
        <v>0</v>
      </c>
      <c r="P121" s="86">
        <v>0</v>
      </c>
      <c r="Q121" s="86">
        <v>0</v>
      </c>
      <c r="R121" s="86">
        <v>0</v>
      </c>
      <c r="S121" s="86">
        <v>0</v>
      </c>
      <c r="T121" s="86">
        <v>0</v>
      </c>
      <c r="U121" s="86">
        <v>0</v>
      </c>
      <c r="V121" s="221">
        <v>0</v>
      </c>
      <c r="W121" s="86">
        <v>0</v>
      </c>
      <c r="X121" s="86">
        <v>0</v>
      </c>
      <c r="Y121" s="86">
        <v>0</v>
      </c>
      <c r="Z121" s="221">
        <v>0</v>
      </c>
      <c r="AA121" s="221">
        <v>0</v>
      </c>
      <c r="AB121" s="221">
        <v>0</v>
      </c>
      <c r="AC121" s="221">
        <v>0</v>
      </c>
      <c r="AD121" s="221">
        <v>0</v>
      </c>
      <c r="AE121" s="221">
        <v>0</v>
      </c>
      <c r="AF121" s="221">
        <v>0</v>
      </c>
      <c r="AG121" s="221">
        <v>0</v>
      </c>
      <c r="AH121" s="221">
        <v>0</v>
      </c>
      <c r="AI121" s="240">
        <v>0</v>
      </c>
      <c r="AJ121" s="221">
        <v>0</v>
      </c>
      <c r="AK121" s="86">
        <f>216-AJ122</f>
        <v>216</v>
      </c>
      <c r="AL121" s="37"/>
    </row>
    <row r="122" spans="1:42" ht="35.1" hidden="1" customHeight="1">
      <c r="A122" s="651"/>
      <c r="B122" s="667"/>
      <c r="C122" s="39"/>
      <c r="D122" s="60"/>
      <c r="E122" s="52"/>
      <c r="F122" s="266"/>
      <c r="G122" s="46">
        <f t="shared" si="72"/>
        <v>0</v>
      </c>
      <c r="H122" s="222">
        <f t="shared" si="72"/>
        <v>0</v>
      </c>
      <c r="I122" s="46">
        <f t="shared" si="72"/>
        <v>0</v>
      </c>
      <c r="J122" s="46">
        <f t="shared" si="72"/>
        <v>0</v>
      </c>
      <c r="K122" s="46">
        <f t="shared" si="72"/>
        <v>0</v>
      </c>
      <c r="L122" s="46">
        <f t="shared" si="72"/>
        <v>0</v>
      </c>
      <c r="M122" s="222">
        <f t="shared" si="72"/>
        <v>0</v>
      </c>
      <c r="N122" s="241">
        <f t="shared" si="72"/>
        <v>0</v>
      </c>
      <c r="O122" s="222">
        <f t="shared" si="72"/>
        <v>0</v>
      </c>
      <c r="P122" s="46">
        <f t="shared" si="72"/>
        <v>0</v>
      </c>
      <c r="Q122" s="46">
        <f t="shared" si="72"/>
        <v>0</v>
      </c>
      <c r="R122" s="46">
        <f t="shared" si="72"/>
        <v>0</v>
      </c>
      <c r="S122" s="46">
        <f t="shared" si="72"/>
        <v>0</v>
      </c>
      <c r="T122" s="46">
        <f t="shared" si="72"/>
        <v>0</v>
      </c>
      <c r="U122" s="46">
        <f t="shared" si="72"/>
        <v>0</v>
      </c>
      <c r="V122" s="222">
        <f t="shared" si="72"/>
        <v>0</v>
      </c>
      <c r="W122" s="46">
        <f t="shared" si="72"/>
        <v>0</v>
      </c>
      <c r="X122" s="46">
        <f t="shared" si="72"/>
        <v>0</v>
      </c>
      <c r="Y122" s="46">
        <f t="shared" si="72"/>
        <v>0</v>
      </c>
      <c r="Z122" s="222">
        <f t="shared" si="72"/>
        <v>0</v>
      </c>
      <c r="AA122" s="222">
        <f t="shared" si="72"/>
        <v>0</v>
      </c>
      <c r="AB122" s="222">
        <f t="shared" si="72"/>
        <v>0</v>
      </c>
      <c r="AC122" s="222">
        <f t="shared" si="72"/>
        <v>0</v>
      </c>
      <c r="AD122" s="222">
        <f t="shared" si="72"/>
        <v>0</v>
      </c>
      <c r="AE122" s="222">
        <f t="shared" si="72"/>
        <v>0</v>
      </c>
      <c r="AF122" s="222">
        <f t="shared" si="72"/>
        <v>0</v>
      </c>
      <c r="AG122" s="222">
        <f t="shared" si="72"/>
        <v>0</v>
      </c>
      <c r="AH122" s="222">
        <f t="shared" si="72"/>
        <v>0</v>
      </c>
      <c r="AI122" s="241">
        <f t="shared" si="72"/>
        <v>0</v>
      </c>
      <c r="AJ122" s="222">
        <f t="shared" si="72"/>
        <v>0</v>
      </c>
      <c r="AK122" s="46">
        <f t="shared" si="73"/>
        <v>216</v>
      </c>
      <c r="AL122" s="37"/>
    </row>
    <row r="123" spans="1:42" ht="35.1" hidden="1" customHeight="1">
      <c r="A123" s="624">
        <v>34</v>
      </c>
      <c r="B123" s="666" t="s">
        <v>160</v>
      </c>
      <c r="C123" s="32" t="s">
        <v>180</v>
      </c>
      <c r="D123" s="53"/>
      <c r="E123" s="54"/>
      <c r="F123" s="264">
        <f>+[1]NEW!$E$354</f>
        <v>0</v>
      </c>
      <c r="G123" s="87">
        <v>0</v>
      </c>
      <c r="H123" s="223">
        <v>0</v>
      </c>
      <c r="I123" s="87">
        <v>0</v>
      </c>
      <c r="J123" s="87">
        <v>0</v>
      </c>
      <c r="K123" s="87">
        <v>0</v>
      </c>
      <c r="L123" s="87">
        <v>0</v>
      </c>
      <c r="M123" s="223">
        <v>0</v>
      </c>
      <c r="N123" s="242">
        <v>0</v>
      </c>
      <c r="O123" s="223">
        <v>0</v>
      </c>
      <c r="P123" s="87">
        <v>0</v>
      </c>
      <c r="Q123" s="87">
        <v>0</v>
      </c>
      <c r="R123" s="87">
        <v>0</v>
      </c>
      <c r="S123" s="87">
        <v>0</v>
      </c>
      <c r="T123" s="87">
        <v>0</v>
      </c>
      <c r="U123" s="87">
        <v>0</v>
      </c>
      <c r="V123" s="223">
        <v>0</v>
      </c>
      <c r="W123" s="87">
        <v>0</v>
      </c>
      <c r="X123" s="87">
        <v>0</v>
      </c>
      <c r="Y123" s="87">
        <v>0</v>
      </c>
      <c r="Z123" s="223">
        <v>0</v>
      </c>
      <c r="AA123" s="223">
        <v>0</v>
      </c>
      <c r="AB123" s="223">
        <v>0</v>
      </c>
      <c r="AC123" s="223">
        <v>0</v>
      </c>
      <c r="AD123" s="223">
        <v>0</v>
      </c>
      <c r="AE123" s="223">
        <v>0</v>
      </c>
      <c r="AF123" s="223">
        <v>0</v>
      </c>
      <c r="AG123" s="223">
        <v>0</v>
      </c>
      <c r="AH123" s="223">
        <v>0</v>
      </c>
      <c r="AI123" s="242">
        <v>0</v>
      </c>
      <c r="AJ123" s="223">
        <v>0</v>
      </c>
      <c r="AK123" s="87">
        <f>24-AJ124</f>
        <v>24</v>
      </c>
      <c r="AL123" s="37">
        <f>SUM(G123:AK123)</f>
        <v>24</v>
      </c>
      <c r="AM123" s="38">
        <f>AL123</f>
        <v>24</v>
      </c>
      <c r="AN123" s="38">
        <v>893900</v>
      </c>
      <c r="AO123" s="38">
        <f>AL123*AN123/1000</f>
        <v>21453.599999999999</v>
      </c>
      <c r="AP123" s="38">
        <f>AN123*AM123/1000</f>
        <v>21453.599999999999</v>
      </c>
    </row>
    <row r="124" spans="1:42" ht="35.1" hidden="1" customHeight="1">
      <c r="A124" s="625"/>
      <c r="B124" s="667"/>
      <c r="C124" s="39"/>
      <c r="D124" s="95"/>
      <c r="E124" s="79"/>
      <c r="F124" s="269"/>
      <c r="G124" s="46">
        <f t="shared" si="72"/>
        <v>0</v>
      </c>
      <c r="H124" s="222">
        <f t="shared" si="72"/>
        <v>0</v>
      </c>
      <c r="I124" s="46">
        <f t="shared" si="72"/>
        <v>0</v>
      </c>
      <c r="J124" s="46">
        <f t="shared" si="72"/>
        <v>0</v>
      </c>
      <c r="K124" s="46">
        <f t="shared" si="72"/>
        <v>0</v>
      </c>
      <c r="L124" s="46">
        <f t="shared" si="72"/>
        <v>0</v>
      </c>
      <c r="M124" s="222">
        <f t="shared" si="72"/>
        <v>0</v>
      </c>
      <c r="N124" s="241">
        <f t="shared" si="72"/>
        <v>0</v>
      </c>
      <c r="O124" s="222">
        <f t="shared" si="72"/>
        <v>0</v>
      </c>
      <c r="P124" s="46">
        <f t="shared" si="72"/>
        <v>0</v>
      </c>
      <c r="Q124" s="46">
        <f t="shared" si="72"/>
        <v>0</v>
      </c>
      <c r="R124" s="46">
        <f t="shared" si="72"/>
        <v>0</v>
      </c>
      <c r="S124" s="46">
        <f t="shared" si="72"/>
        <v>0</v>
      </c>
      <c r="T124" s="46">
        <f t="shared" si="72"/>
        <v>0</v>
      </c>
      <c r="U124" s="46">
        <f t="shared" si="72"/>
        <v>0</v>
      </c>
      <c r="V124" s="222">
        <f t="shared" si="72"/>
        <v>0</v>
      </c>
      <c r="W124" s="46">
        <f t="shared" si="72"/>
        <v>0</v>
      </c>
      <c r="X124" s="46">
        <f t="shared" si="72"/>
        <v>0</v>
      </c>
      <c r="Y124" s="46">
        <f t="shared" si="72"/>
        <v>0</v>
      </c>
      <c r="Z124" s="222">
        <f t="shared" si="72"/>
        <v>0</v>
      </c>
      <c r="AA124" s="222">
        <f t="shared" si="72"/>
        <v>0</v>
      </c>
      <c r="AB124" s="222">
        <f t="shared" si="72"/>
        <v>0</v>
      </c>
      <c r="AC124" s="222">
        <f t="shared" si="72"/>
        <v>0</v>
      </c>
      <c r="AD124" s="222">
        <f t="shared" si="72"/>
        <v>0</v>
      </c>
      <c r="AE124" s="222">
        <f t="shared" si="72"/>
        <v>0</v>
      </c>
      <c r="AF124" s="222">
        <f t="shared" si="72"/>
        <v>0</v>
      </c>
      <c r="AG124" s="222">
        <f t="shared" si="72"/>
        <v>0</v>
      </c>
      <c r="AH124" s="222">
        <f t="shared" si="72"/>
        <v>0</v>
      </c>
      <c r="AI124" s="241">
        <f t="shared" si="72"/>
        <v>0</v>
      </c>
      <c r="AJ124" s="222">
        <f t="shared" si="72"/>
        <v>0</v>
      </c>
      <c r="AK124" s="46">
        <f t="shared" si="73"/>
        <v>24</v>
      </c>
      <c r="AL124" s="37"/>
    </row>
    <row r="125" spans="1:42" ht="35.1" hidden="1" customHeight="1">
      <c r="A125" s="624">
        <v>35</v>
      </c>
      <c r="B125" s="666" t="s">
        <v>161</v>
      </c>
      <c r="C125" s="209" t="s">
        <v>181</v>
      </c>
      <c r="D125" s="90"/>
      <c r="E125" s="91"/>
      <c r="F125" s="270">
        <f>+[1]NEW!$E$357</f>
        <v>0</v>
      </c>
      <c r="G125" s="86">
        <v>0</v>
      </c>
      <c r="H125" s="221">
        <v>0</v>
      </c>
      <c r="I125" s="86">
        <v>0</v>
      </c>
      <c r="J125" s="86">
        <v>0</v>
      </c>
      <c r="K125" s="86">
        <v>0</v>
      </c>
      <c r="L125" s="86">
        <v>0</v>
      </c>
      <c r="M125" s="221">
        <v>0</v>
      </c>
      <c r="N125" s="240">
        <v>0</v>
      </c>
      <c r="O125" s="221">
        <v>0</v>
      </c>
      <c r="P125" s="86">
        <v>0</v>
      </c>
      <c r="Q125" s="86">
        <v>0</v>
      </c>
      <c r="R125" s="86">
        <v>0</v>
      </c>
      <c r="S125" s="86">
        <v>0</v>
      </c>
      <c r="T125" s="86">
        <v>0</v>
      </c>
      <c r="U125" s="86">
        <v>0</v>
      </c>
      <c r="V125" s="221">
        <v>0</v>
      </c>
      <c r="W125" s="86">
        <v>0</v>
      </c>
      <c r="X125" s="86">
        <v>0</v>
      </c>
      <c r="Y125" s="86">
        <v>0</v>
      </c>
      <c r="Z125" s="221">
        <v>0</v>
      </c>
      <c r="AA125" s="221">
        <v>0</v>
      </c>
      <c r="AB125" s="221">
        <v>0</v>
      </c>
      <c r="AC125" s="221">
        <v>0</v>
      </c>
      <c r="AD125" s="221">
        <v>0</v>
      </c>
      <c r="AE125" s="221">
        <v>0</v>
      </c>
      <c r="AF125" s="221">
        <v>0</v>
      </c>
      <c r="AG125" s="221">
        <v>0</v>
      </c>
      <c r="AH125" s="221">
        <v>0</v>
      </c>
      <c r="AI125" s="240">
        <v>0</v>
      </c>
      <c r="AJ125" s="221">
        <v>0</v>
      </c>
      <c r="AK125" s="86">
        <f>85-AJ126</f>
        <v>85</v>
      </c>
      <c r="AL125" s="37"/>
    </row>
    <row r="126" spans="1:42" ht="35.1" hidden="1" customHeight="1">
      <c r="A126" s="651"/>
      <c r="B126" s="667"/>
      <c r="C126" s="94"/>
      <c r="D126" s="60"/>
      <c r="E126" s="52"/>
      <c r="F126" s="266"/>
      <c r="G126" s="46">
        <f t="shared" si="72"/>
        <v>0</v>
      </c>
      <c r="H126" s="222">
        <f t="shared" si="72"/>
        <v>0</v>
      </c>
      <c r="I126" s="46">
        <f t="shared" si="72"/>
        <v>0</v>
      </c>
      <c r="J126" s="46">
        <f t="shared" si="72"/>
        <v>0</v>
      </c>
      <c r="K126" s="46">
        <f t="shared" si="72"/>
        <v>0</v>
      </c>
      <c r="L126" s="46">
        <f t="shared" si="72"/>
        <v>0</v>
      </c>
      <c r="M126" s="222">
        <f t="shared" si="72"/>
        <v>0</v>
      </c>
      <c r="N126" s="241">
        <f t="shared" si="72"/>
        <v>0</v>
      </c>
      <c r="O126" s="222">
        <f t="shared" si="72"/>
        <v>0</v>
      </c>
      <c r="P126" s="46">
        <f t="shared" si="72"/>
        <v>0</v>
      </c>
      <c r="Q126" s="46">
        <f t="shared" si="72"/>
        <v>0</v>
      </c>
      <c r="R126" s="46">
        <f t="shared" si="72"/>
        <v>0</v>
      </c>
      <c r="S126" s="46">
        <f t="shared" si="72"/>
        <v>0</v>
      </c>
      <c r="T126" s="46">
        <f t="shared" si="72"/>
        <v>0</v>
      </c>
      <c r="U126" s="46">
        <f t="shared" si="72"/>
        <v>0</v>
      </c>
      <c r="V126" s="222">
        <f t="shared" si="72"/>
        <v>0</v>
      </c>
      <c r="W126" s="46">
        <f t="shared" si="72"/>
        <v>0</v>
      </c>
      <c r="X126" s="46">
        <f t="shared" si="72"/>
        <v>0</v>
      </c>
      <c r="Y126" s="46">
        <f t="shared" si="72"/>
        <v>0</v>
      </c>
      <c r="Z126" s="222">
        <f t="shared" si="72"/>
        <v>0</v>
      </c>
      <c r="AA126" s="222">
        <f t="shared" si="72"/>
        <v>0</v>
      </c>
      <c r="AB126" s="222">
        <f t="shared" si="72"/>
        <v>0</v>
      </c>
      <c r="AC126" s="222">
        <f t="shared" si="72"/>
        <v>0</v>
      </c>
      <c r="AD126" s="222">
        <f t="shared" si="72"/>
        <v>0</v>
      </c>
      <c r="AE126" s="222">
        <f t="shared" si="72"/>
        <v>0</v>
      </c>
      <c r="AF126" s="222">
        <f t="shared" si="72"/>
        <v>0</v>
      </c>
      <c r="AG126" s="222">
        <f t="shared" si="72"/>
        <v>0</v>
      </c>
      <c r="AH126" s="222">
        <f t="shared" si="72"/>
        <v>0</v>
      </c>
      <c r="AI126" s="241">
        <f t="shared" si="72"/>
        <v>0</v>
      </c>
      <c r="AJ126" s="222">
        <f t="shared" si="72"/>
        <v>0</v>
      </c>
      <c r="AK126" s="46">
        <f t="shared" si="73"/>
        <v>85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3"/>
      <c r="E127" s="54"/>
      <c r="F127" s="264">
        <f>+[1]NEW!$E$360</f>
        <v>0</v>
      </c>
      <c r="G127" s="87">
        <v>0</v>
      </c>
      <c r="H127" s="223">
        <v>0</v>
      </c>
      <c r="I127" s="87">
        <v>0</v>
      </c>
      <c r="J127" s="87">
        <v>0</v>
      </c>
      <c r="K127" s="87">
        <v>0</v>
      </c>
      <c r="L127" s="87">
        <v>0</v>
      </c>
      <c r="M127" s="223">
        <v>0</v>
      </c>
      <c r="N127" s="242">
        <v>0</v>
      </c>
      <c r="O127" s="223">
        <v>0</v>
      </c>
      <c r="P127" s="87">
        <v>0</v>
      </c>
      <c r="Q127" s="87">
        <v>0</v>
      </c>
      <c r="R127" s="87">
        <v>0</v>
      </c>
      <c r="S127" s="87">
        <v>0</v>
      </c>
      <c r="T127" s="87">
        <v>0</v>
      </c>
      <c r="U127" s="87">
        <v>0</v>
      </c>
      <c r="V127" s="223">
        <v>0</v>
      </c>
      <c r="W127" s="87">
        <v>0</v>
      </c>
      <c r="X127" s="87">
        <v>0</v>
      </c>
      <c r="Y127" s="87">
        <v>0</v>
      </c>
      <c r="Z127" s="223">
        <v>0</v>
      </c>
      <c r="AA127" s="223">
        <v>0</v>
      </c>
      <c r="AB127" s="223">
        <v>0</v>
      </c>
      <c r="AC127" s="223">
        <v>0</v>
      </c>
      <c r="AD127" s="223">
        <v>0</v>
      </c>
      <c r="AE127" s="223">
        <v>0</v>
      </c>
      <c r="AF127" s="223">
        <v>0</v>
      </c>
      <c r="AG127" s="223">
        <v>0</v>
      </c>
      <c r="AH127" s="223">
        <v>0</v>
      </c>
      <c r="AI127" s="242">
        <v>0</v>
      </c>
      <c r="AJ127" s="223">
        <v>0</v>
      </c>
      <c r="AK127" s="87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95"/>
      <c r="E128" s="79"/>
      <c r="F128" s="269"/>
      <c r="G128" s="46">
        <f t="shared" si="72"/>
        <v>0</v>
      </c>
      <c r="H128" s="222">
        <f t="shared" si="72"/>
        <v>0</v>
      </c>
      <c r="I128" s="46">
        <f t="shared" si="72"/>
        <v>0</v>
      </c>
      <c r="J128" s="46">
        <f t="shared" si="72"/>
        <v>0</v>
      </c>
      <c r="K128" s="46">
        <f t="shared" si="72"/>
        <v>0</v>
      </c>
      <c r="L128" s="46">
        <f t="shared" si="72"/>
        <v>0</v>
      </c>
      <c r="M128" s="222">
        <f t="shared" si="72"/>
        <v>0</v>
      </c>
      <c r="N128" s="241">
        <f t="shared" si="72"/>
        <v>0</v>
      </c>
      <c r="O128" s="222">
        <f t="shared" si="72"/>
        <v>0</v>
      </c>
      <c r="P128" s="46">
        <f t="shared" si="72"/>
        <v>0</v>
      </c>
      <c r="Q128" s="46">
        <f t="shared" si="72"/>
        <v>0</v>
      </c>
      <c r="R128" s="46">
        <f t="shared" si="72"/>
        <v>0</v>
      </c>
      <c r="S128" s="46">
        <f t="shared" si="72"/>
        <v>0</v>
      </c>
      <c r="T128" s="46">
        <f t="shared" si="72"/>
        <v>0</v>
      </c>
      <c r="U128" s="46">
        <f t="shared" si="72"/>
        <v>0</v>
      </c>
      <c r="V128" s="222">
        <f t="shared" si="72"/>
        <v>0</v>
      </c>
      <c r="W128" s="46">
        <f t="shared" si="72"/>
        <v>0</v>
      </c>
      <c r="X128" s="46">
        <f t="shared" si="72"/>
        <v>0</v>
      </c>
      <c r="Y128" s="46">
        <f t="shared" si="72"/>
        <v>0</v>
      </c>
      <c r="Z128" s="222">
        <f t="shared" si="72"/>
        <v>0</v>
      </c>
      <c r="AA128" s="222">
        <f t="shared" si="72"/>
        <v>0</v>
      </c>
      <c r="AB128" s="222">
        <f t="shared" si="72"/>
        <v>0</v>
      </c>
      <c r="AC128" s="222">
        <f t="shared" si="72"/>
        <v>0</v>
      </c>
      <c r="AD128" s="222">
        <f t="shared" si="72"/>
        <v>0</v>
      </c>
      <c r="AE128" s="222">
        <f t="shared" si="72"/>
        <v>0</v>
      </c>
      <c r="AF128" s="222">
        <f t="shared" si="72"/>
        <v>0</v>
      </c>
      <c r="AG128" s="222">
        <f t="shared" si="72"/>
        <v>0</v>
      </c>
      <c r="AH128" s="222">
        <f t="shared" si="72"/>
        <v>0</v>
      </c>
      <c r="AI128" s="241">
        <f t="shared" si="72"/>
        <v>0</v>
      </c>
      <c r="AJ128" s="222">
        <f t="shared" si="72"/>
        <v>0</v>
      </c>
      <c r="AK128" s="46">
        <f t="shared" si="73"/>
        <v>0</v>
      </c>
      <c r="AL128" s="37"/>
    </row>
    <row r="129" spans="1:42" ht="34.5" customHeight="1">
      <c r="A129" s="624">
        <v>28</v>
      </c>
      <c r="B129" s="661" t="s">
        <v>127</v>
      </c>
      <c r="C129" s="32" t="s">
        <v>175</v>
      </c>
      <c r="D129" s="48"/>
      <c r="E129" s="49"/>
      <c r="F129" s="263">
        <f>+[1]NEW!$E$114</f>
        <v>81</v>
      </c>
      <c r="G129" s="87">
        <v>0</v>
      </c>
      <c r="H129" s="223">
        <v>0</v>
      </c>
      <c r="I129" s="87">
        <v>0</v>
      </c>
      <c r="J129" s="87">
        <v>0</v>
      </c>
      <c r="K129" s="255">
        <f>81-J130</f>
        <v>81</v>
      </c>
      <c r="L129" s="87">
        <f>81-K130</f>
        <v>0</v>
      </c>
      <c r="M129" s="223">
        <f>81-L130</f>
        <v>0</v>
      </c>
      <c r="N129" s="242">
        <v>0</v>
      </c>
      <c r="O129" s="223">
        <v>0</v>
      </c>
      <c r="P129" s="87">
        <v>0</v>
      </c>
      <c r="Q129" s="87">
        <v>0</v>
      </c>
      <c r="R129" s="87">
        <v>0</v>
      </c>
      <c r="S129" s="87">
        <v>0</v>
      </c>
      <c r="T129" s="87">
        <v>0</v>
      </c>
      <c r="U129" s="87">
        <v>0</v>
      </c>
      <c r="V129" s="223">
        <v>0</v>
      </c>
      <c r="W129" s="87">
        <v>0</v>
      </c>
      <c r="X129" s="87">
        <v>0</v>
      </c>
      <c r="Y129" s="87">
        <v>0</v>
      </c>
      <c r="Z129" s="223">
        <v>0</v>
      </c>
      <c r="AA129" s="223">
        <v>0</v>
      </c>
      <c r="AB129" s="223">
        <v>0</v>
      </c>
      <c r="AC129" s="223">
        <v>0</v>
      </c>
      <c r="AD129" s="223">
        <v>0</v>
      </c>
      <c r="AE129" s="223">
        <v>0</v>
      </c>
      <c r="AF129" s="223">
        <v>0</v>
      </c>
      <c r="AG129" s="223">
        <v>0</v>
      </c>
      <c r="AH129" s="223">
        <v>0</v>
      </c>
      <c r="AI129" s="242">
        <v>0</v>
      </c>
      <c r="AJ129" s="223">
        <v>0</v>
      </c>
      <c r="AK129" s="87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39"/>
      <c r="D130" s="40"/>
      <c r="E130" s="41"/>
      <c r="F130" s="269"/>
      <c r="G130" s="46">
        <f t="shared" si="72"/>
        <v>0</v>
      </c>
      <c r="H130" s="222">
        <f t="shared" si="72"/>
        <v>0</v>
      </c>
      <c r="I130" s="45">
        <f t="shared" si="72"/>
        <v>0</v>
      </c>
      <c r="J130" s="46">
        <f t="shared" si="72"/>
        <v>0</v>
      </c>
      <c r="K130" s="46">
        <f t="shared" si="72"/>
        <v>81</v>
      </c>
      <c r="L130" s="46">
        <f t="shared" si="72"/>
        <v>81</v>
      </c>
      <c r="M130" s="222">
        <f t="shared" si="72"/>
        <v>81</v>
      </c>
      <c r="N130" s="241">
        <f t="shared" si="72"/>
        <v>81</v>
      </c>
      <c r="O130" s="222">
        <f t="shared" si="72"/>
        <v>81</v>
      </c>
      <c r="P130" s="45">
        <f t="shared" si="72"/>
        <v>81</v>
      </c>
      <c r="Q130" s="46">
        <f t="shared" si="72"/>
        <v>81</v>
      </c>
      <c r="R130" s="46">
        <f t="shared" si="72"/>
        <v>81</v>
      </c>
      <c r="S130" s="46">
        <f t="shared" si="72"/>
        <v>81</v>
      </c>
      <c r="T130" s="46">
        <f t="shared" si="72"/>
        <v>81</v>
      </c>
      <c r="U130" s="46">
        <f t="shared" si="72"/>
        <v>81</v>
      </c>
      <c r="V130" s="222">
        <f t="shared" si="72"/>
        <v>81</v>
      </c>
      <c r="W130" s="45">
        <f t="shared" si="72"/>
        <v>81</v>
      </c>
      <c r="X130" s="46">
        <f t="shared" si="72"/>
        <v>81</v>
      </c>
      <c r="Y130" s="46">
        <f t="shared" si="72"/>
        <v>81</v>
      </c>
      <c r="Z130" s="222">
        <f t="shared" si="72"/>
        <v>81</v>
      </c>
      <c r="AA130" s="222">
        <f t="shared" si="72"/>
        <v>81</v>
      </c>
      <c r="AB130" s="222">
        <f t="shared" si="72"/>
        <v>81</v>
      </c>
      <c r="AC130" s="222">
        <f t="shared" si="72"/>
        <v>81</v>
      </c>
      <c r="AD130" s="226">
        <f t="shared" si="72"/>
        <v>81</v>
      </c>
      <c r="AE130" s="222">
        <f t="shared" si="72"/>
        <v>81</v>
      </c>
      <c r="AF130" s="222">
        <f t="shared" si="72"/>
        <v>81</v>
      </c>
      <c r="AG130" s="222">
        <f t="shared" si="72"/>
        <v>81</v>
      </c>
      <c r="AH130" s="222">
        <f t="shared" si="72"/>
        <v>81</v>
      </c>
      <c r="AI130" s="241">
        <f t="shared" si="72"/>
        <v>81</v>
      </c>
      <c r="AJ130" s="222">
        <f t="shared" si="72"/>
        <v>81</v>
      </c>
      <c r="AK130" s="46">
        <f t="shared" si="73"/>
        <v>81</v>
      </c>
      <c r="AL130" s="47"/>
    </row>
    <row r="131" spans="1:42" ht="34.5" customHeight="1">
      <c r="A131" s="624">
        <v>29</v>
      </c>
      <c r="B131" s="661" t="s">
        <v>128</v>
      </c>
      <c r="C131" s="32" t="s">
        <v>175</v>
      </c>
      <c r="D131" s="48"/>
      <c r="E131" s="49"/>
      <c r="F131" s="264">
        <f>+[1]NEW!$E$117</f>
        <v>54</v>
      </c>
      <c r="G131" s="87">
        <v>0</v>
      </c>
      <c r="H131" s="223">
        <v>0</v>
      </c>
      <c r="I131" s="87">
        <v>0</v>
      </c>
      <c r="J131" s="87">
        <v>0</v>
      </c>
      <c r="K131" s="255">
        <v>54</v>
      </c>
      <c r="L131" s="87">
        <f>54-K132</f>
        <v>0</v>
      </c>
      <c r="M131" s="223">
        <f>54-L132</f>
        <v>0</v>
      </c>
      <c r="N131" s="242">
        <v>0</v>
      </c>
      <c r="O131" s="223">
        <v>0</v>
      </c>
      <c r="P131" s="87">
        <v>0</v>
      </c>
      <c r="Q131" s="87">
        <f>54-P132</f>
        <v>0</v>
      </c>
      <c r="R131" s="87">
        <v>0</v>
      </c>
      <c r="S131" s="87">
        <v>0</v>
      </c>
      <c r="T131" s="87">
        <v>0</v>
      </c>
      <c r="U131" s="87">
        <v>0</v>
      </c>
      <c r="V131" s="223">
        <v>0</v>
      </c>
      <c r="W131" s="87">
        <v>0</v>
      </c>
      <c r="X131" s="87">
        <v>0</v>
      </c>
      <c r="Y131" s="87">
        <v>0</v>
      </c>
      <c r="Z131" s="223">
        <v>0</v>
      </c>
      <c r="AA131" s="223">
        <v>0</v>
      </c>
      <c r="AB131" s="223">
        <v>0</v>
      </c>
      <c r="AC131" s="223">
        <v>0</v>
      </c>
      <c r="AD131" s="223">
        <v>0</v>
      </c>
      <c r="AE131" s="223">
        <v>0</v>
      </c>
      <c r="AF131" s="223">
        <v>0</v>
      </c>
      <c r="AG131" s="223">
        <v>0</v>
      </c>
      <c r="AH131" s="223">
        <v>0</v>
      </c>
      <c r="AI131" s="242">
        <v>0</v>
      </c>
      <c r="AJ131" s="223">
        <v>0</v>
      </c>
      <c r="AK131" s="87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39"/>
      <c r="D132" s="40"/>
      <c r="E132" s="41"/>
      <c r="F132" s="269"/>
      <c r="G132" s="46">
        <f t="shared" si="72"/>
        <v>0</v>
      </c>
      <c r="H132" s="222">
        <f t="shared" si="72"/>
        <v>0</v>
      </c>
      <c r="I132" s="45">
        <f t="shared" si="72"/>
        <v>0</v>
      </c>
      <c r="J132" s="46">
        <f t="shared" si="72"/>
        <v>0</v>
      </c>
      <c r="K132" s="46">
        <f t="shared" si="72"/>
        <v>54</v>
      </c>
      <c r="L132" s="46">
        <f t="shared" si="72"/>
        <v>54</v>
      </c>
      <c r="M132" s="222">
        <f t="shared" si="72"/>
        <v>54</v>
      </c>
      <c r="N132" s="241">
        <f t="shared" si="72"/>
        <v>54</v>
      </c>
      <c r="O132" s="222">
        <f t="shared" si="72"/>
        <v>54</v>
      </c>
      <c r="P132" s="45">
        <f t="shared" si="72"/>
        <v>54</v>
      </c>
      <c r="Q132" s="46">
        <f t="shared" si="72"/>
        <v>54</v>
      </c>
      <c r="R132" s="46">
        <f t="shared" si="72"/>
        <v>54</v>
      </c>
      <c r="S132" s="46">
        <f t="shared" si="72"/>
        <v>54</v>
      </c>
      <c r="T132" s="46">
        <f t="shared" si="72"/>
        <v>54</v>
      </c>
      <c r="U132" s="46">
        <f t="shared" si="72"/>
        <v>54</v>
      </c>
      <c r="V132" s="222">
        <f t="shared" si="72"/>
        <v>54</v>
      </c>
      <c r="W132" s="45">
        <f t="shared" si="72"/>
        <v>54</v>
      </c>
      <c r="X132" s="46">
        <f t="shared" si="72"/>
        <v>54</v>
      </c>
      <c r="Y132" s="46">
        <f t="shared" si="72"/>
        <v>54</v>
      </c>
      <c r="Z132" s="222">
        <f t="shared" si="72"/>
        <v>54</v>
      </c>
      <c r="AA132" s="222">
        <f t="shared" si="72"/>
        <v>54</v>
      </c>
      <c r="AB132" s="222">
        <f t="shared" si="72"/>
        <v>54</v>
      </c>
      <c r="AC132" s="222">
        <f t="shared" si="72"/>
        <v>54</v>
      </c>
      <c r="AD132" s="226">
        <f t="shared" si="72"/>
        <v>54</v>
      </c>
      <c r="AE132" s="222">
        <f t="shared" si="72"/>
        <v>54</v>
      </c>
      <c r="AF132" s="222">
        <f t="shared" si="72"/>
        <v>54</v>
      </c>
      <c r="AG132" s="222">
        <f t="shared" si="72"/>
        <v>54</v>
      </c>
      <c r="AH132" s="222">
        <f t="shared" si="72"/>
        <v>54</v>
      </c>
      <c r="AI132" s="241">
        <f t="shared" si="72"/>
        <v>54</v>
      </c>
      <c r="AJ132" s="222">
        <f t="shared" si="72"/>
        <v>54</v>
      </c>
      <c r="AK132" s="46">
        <f t="shared" si="73"/>
        <v>54</v>
      </c>
      <c r="AL132" s="37"/>
    </row>
    <row r="133" spans="1:42" ht="34.5" customHeight="1">
      <c r="A133" s="624">
        <v>30</v>
      </c>
      <c r="B133" s="661" t="s">
        <v>129</v>
      </c>
      <c r="C133" s="32" t="s">
        <v>175</v>
      </c>
      <c r="D133" s="48"/>
      <c r="E133" s="49"/>
      <c r="F133" s="264">
        <f>+[1]NEW!$E$120</f>
        <v>565</v>
      </c>
      <c r="G133" s="87">
        <v>0</v>
      </c>
      <c r="H133" s="223">
        <v>0</v>
      </c>
      <c r="I133" s="87">
        <v>0</v>
      </c>
      <c r="J133" s="87">
        <v>0</v>
      </c>
      <c r="K133" s="255">
        <v>385</v>
      </c>
      <c r="L133" s="87">
        <f>385-K134</f>
        <v>0</v>
      </c>
      <c r="M133" s="223">
        <f>385-L134</f>
        <v>0</v>
      </c>
      <c r="N133" s="242">
        <v>0</v>
      </c>
      <c r="O133" s="223">
        <v>0</v>
      </c>
      <c r="P133" s="255">
        <v>180</v>
      </c>
      <c r="Q133" s="87">
        <v>0</v>
      </c>
      <c r="R133" s="87">
        <v>0</v>
      </c>
      <c r="S133" s="87">
        <v>0</v>
      </c>
      <c r="T133" s="87">
        <f>565-S134</f>
        <v>0</v>
      </c>
      <c r="U133" s="87">
        <v>0</v>
      </c>
      <c r="V133" s="223">
        <v>0</v>
      </c>
      <c r="W133" s="87">
        <v>0</v>
      </c>
      <c r="X133" s="87">
        <v>0</v>
      </c>
      <c r="Y133" s="87">
        <v>0</v>
      </c>
      <c r="Z133" s="223">
        <v>0</v>
      </c>
      <c r="AA133" s="223">
        <v>0</v>
      </c>
      <c r="AB133" s="223">
        <v>0</v>
      </c>
      <c r="AC133" s="223">
        <v>0</v>
      </c>
      <c r="AD133" s="223">
        <v>0</v>
      </c>
      <c r="AE133" s="223">
        <v>0</v>
      </c>
      <c r="AF133" s="223">
        <v>0</v>
      </c>
      <c r="AG133" s="223">
        <v>0</v>
      </c>
      <c r="AH133" s="223">
        <v>0</v>
      </c>
      <c r="AI133" s="242">
        <v>0</v>
      </c>
      <c r="AJ133" s="223">
        <v>0</v>
      </c>
      <c r="AK133" s="87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39"/>
      <c r="D134" s="40"/>
      <c r="E134" s="41"/>
      <c r="F134" s="269"/>
      <c r="G134" s="46">
        <f t="shared" ref="G134:AJ136" si="74">+F134+G133</f>
        <v>0</v>
      </c>
      <c r="H134" s="222">
        <f t="shared" si="74"/>
        <v>0</v>
      </c>
      <c r="I134" s="45">
        <f t="shared" si="74"/>
        <v>0</v>
      </c>
      <c r="J134" s="46">
        <f t="shared" si="74"/>
        <v>0</v>
      </c>
      <c r="K134" s="46">
        <f t="shared" si="74"/>
        <v>385</v>
      </c>
      <c r="L134" s="46">
        <f t="shared" si="74"/>
        <v>385</v>
      </c>
      <c r="M134" s="222">
        <f t="shared" si="74"/>
        <v>385</v>
      </c>
      <c r="N134" s="241">
        <f t="shared" si="74"/>
        <v>385</v>
      </c>
      <c r="O134" s="222">
        <f t="shared" si="74"/>
        <v>385</v>
      </c>
      <c r="P134" s="45">
        <f t="shared" si="74"/>
        <v>565</v>
      </c>
      <c r="Q134" s="46">
        <f t="shared" si="74"/>
        <v>565</v>
      </c>
      <c r="R134" s="46">
        <f t="shared" si="74"/>
        <v>565</v>
      </c>
      <c r="S134" s="46">
        <f t="shared" si="74"/>
        <v>565</v>
      </c>
      <c r="T134" s="46">
        <f t="shared" si="74"/>
        <v>565</v>
      </c>
      <c r="U134" s="46">
        <f t="shared" si="74"/>
        <v>565</v>
      </c>
      <c r="V134" s="222">
        <f t="shared" si="74"/>
        <v>565</v>
      </c>
      <c r="W134" s="45">
        <f t="shared" si="74"/>
        <v>565</v>
      </c>
      <c r="X134" s="46">
        <f t="shared" si="74"/>
        <v>565</v>
      </c>
      <c r="Y134" s="46">
        <f t="shared" si="74"/>
        <v>565</v>
      </c>
      <c r="Z134" s="222">
        <f t="shared" si="74"/>
        <v>565</v>
      </c>
      <c r="AA134" s="222">
        <f t="shared" si="74"/>
        <v>565</v>
      </c>
      <c r="AB134" s="222">
        <f t="shared" si="74"/>
        <v>565</v>
      </c>
      <c r="AC134" s="222">
        <f t="shared" si="74"/>
        <v>565</v>
      </c>
      <c r="AD134" s="226">
        <f t="shared" si="74"/>
        <v>565</v>
      </c>
      <c r="AE134" s="222">
        <f t="shared" si="74"/>
        <v>565</v>
      </c>
      <c r="AF134" s="222">
        <f t="shared" si="74"/>
        <v>565</v>
      </c>
      <c r="AG134" s="222">
        <f t="shared" si="74"/>
        <v>565</v>
      </c>
      <c r="AH134" s="222">
        <f t="shared" si="74"/>
        <v>565</v>
      </c>
      <c r="AI134" s="241">
        <f t="shared" si="74"/>
        <v>565</v>
      </c>
      <c r="AJ134" s="222">
        <f t="shared" si="74"/>
        <v>565</v>
      </c>
      <c r="AK134" s="46">
        <f t="shared" ref="AK134:AK136" si="75">+AJ134+AK133</f>
        <v>565</v>
      </c>
      <c r="AL134" s="37"/>
    </row>
    <row r="135" spans="1:42" ht="34.5" customHeight="1">
      <c r="A135" s="624">
        <v>31</v>
      </c>
      <c r="B135" s="661" t="s">
        <v>130</v>
      </c>
      <c r="C135" s="32" t="s">
        <v>175</v>
      </c>
      <c r="D135" s="48"/>
      <c r="E135" s="49"/>
      <c r="F135" s="264">
        <f>+[1]NEW!$E$123</f>
        <v>2532</v>
      </c>
      <c r="G135" s="87">
        <v>0</v>
      </c>
      <c r="H135" s="223">
        <v>0</v>
      </c>
      <c r="I135" s="87">
        <v>0</v>
      </c>
      <c r="J135" s="87">
        <v>0</v>
      </c>
      <c r="K135" s="255">
        <f>460-K147</f>
        <v>430</v>
      </c>
      <c r="L135" s="255">
        <f>500-K136</f>
        <v>70</v>
      </c>
      <c r="M135" s="223">
        <v>0</v>
      </c>
      <c r="N135" s="242">
        <v>0</v>
      </c>
      <c r="O135" s="223">
        <v>0</v>
      </c>
      <c r="P135" s="255">
        <v>22</v>
      </c>
      <c r="Q135" s="255">
        <v>800</v>
      </c>
      <c r="R135" s="255">
        <v>870</v>
      </c>
      <c r="S135" s="255">
        <f>2522-R136+10</f>
        <v>340</v>
      </c>
      <c r="T135" s="87">
        <f>2522-S136+10</f>
        <v>0</v>
      </c>
      <c r="U135" s="87">
        <v>0</v>
      </c>
      <c r="V135" s="223">
        <v>0</v>
      </c>
      <c r="W135" s="87">
        <v>0</v>
      </c>
      <c r="X135" s="87">
        <v>0</v>
      </c>
      <c r="Y135" s="87">
        <v>0</v>
      </c>
      <c r="Z135" s="223">
        <v>0</v>
      </c>
      <c r="AA135" s="223">
        <v>0</v>
      </c>
      <c r="AB135" s="223">
        <v>0</v>
      </c>
      <c r="AC135" s="223">
        <v>0</v>
      </c>
      <c r="AD135" s="223">
        <v>0</v>
      </c>
      <c r="AE135" s="223">
        <v>0</v>
      </c>
      <c r="AF135" s="223">
        <v>0</v>
      </c>
      <c r="AG135" s="223">
        <v>0</v>
      </c>
      <c r="AH135" s="223">
        <v>0</v>
      </c>
      <c r="AI135" s="242">
        <v>0</v>
      </c>
      <c r="AJ135" s="223">
        <v>0</v>
      </c>
      <c r="AK135" s="87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39"/>
      <c r="D136" s="33"/>
      <c r="E136" s="52"/>
      <c r="F136" s="266"/>
      <c r="G136" s="46">
        <f t="shared" si="74"/>
        <v>0</v>
      </c>
      <c r="H136" s="222">
        <f t="shared" si="74"/>
        <v>0</v>
      </c>
      <c r="I136" s="45">
        <f t="shared" si="74"/>
        <v>0</v>
      </c>
      <c r="J136" s="46">
        <f t="shared" si="74"/>
        <v>0</v>
      </c>
      <c r="K136" s="46">
        <f t="shared" si="74"/>
        <v>430</v>
      </c>
      <c r="L136" s="46">
        <f t="shared" si="74"/>
        <v>500</v>
      </c>
      <c r="M136" s="222">
        <f t="shared" si="74"/>
        <v>500</v>
      </c>
      <c r="N136" s="241">
        <f t="shared" si="74"/>
        <v>500</v>
      </c>
      <c r="O136" s="222">
        <f t="shared" si="74"/>
        <v>500</v>
      </c>
      <c r="P136" s="45">
        <f t="shared" si="74"/>
        <v>522</v>
      </c>
      <c r="Q136" s="46">
        <f t="shared" si="74"/>
        <v>1322</v>
      </c>
      <c r="R136" s="46">
        <f t="shared" si="74"/>
        <v>2192</v>
      </c>
      <c r="S136" s="46">
        <f t="shared" si="74"/>
        <v>2532</v>
      </c>
      <c r="T136" s="46">
        <f t="shared" si="74"/>
        <v>2532</v>
      </c>
      <c r="U136" s="46">
        <f t="shared" si="74"/>
        <v>2532</v>
      </c>
      <c r="V136" s="222">
        <f t="shared" si="74"/>
        <v>2532</v>
      </c>
      <c r="W136" s="45">
        <f t="shared" si="74"/>
        <v>2532</v>
      </c>
      <c r="X136" s="46">
        <f t="shared" si="74"/>
        <v>2532</v>
      </c>
      <c r="Y136" s="46">
        <f t="shared" si="74"/>
        <v>2532</v>
      </c>
      <c r="Z136" s="222">
        <f t="shared" si="74"/>
        <v>2532</v>
      </c>
      <c r="AA136" s="222">
        <f t="shared" si="74"/>
        <v>2532</v>
      </c>
      <c r="AB136" s="222">
        <f t="shared" si="74"/>
        <v>2532</v>
      </c>
      <c r="AC136" s="222">
        <f t="shared" si="74"/>
        <v>2532</v>
      </c>
      <c r="AD136" s="226">
        <f t="shared" si="74"/>
        <v>2532</v>
      </c>
      <c r="AE136" s="222">
        <f t="shared" si="74"/>
        <v>2532</v>
      </c>
      <c r="AF136" s="222">
        <f t="shared" si="74"/>
        <v>2532</v>
      </c>
      <c r="AG136" s="222">
        <f t="shared" si="74"/>
        <v>2532</v>
      </c>
      <c r="AH136" s="222">
        <f t="shared" si="74"/>
        <v>2532</v>
      </c>
      <c r="AI136" s="241">
        <f t="shared" si="74"/>
        <v>2532</v>
      </c>
      <c r="AJ136" s="222">
        <f t="shared" si="74"/>
        <v>2532</v>
      </c>
      <c r="AK136" s="46">
        <f t="shared" si="75"/>
        <v>2532</v>
      </c>
      <c r="AL136" s="37"/>
    </row>
    <row r="137" spans="1:42" ht="34.5" customHeight="1">
      <c r="A137" s="624">
        <v>32</v>
      </c>
      <c r="B137" s="661" t="s">
        <v>131</v>
      </c>
      <c r="C137" s="53" t="s">
        <v>177</v>
      </c>
      <c r="D137" s="53"/>
      <c r="E137" s="54"/>
      <c r="F137" s="264">
        <f>+[1]NEW!$E$126</f>
        <v>0</v>
      </c>
      <c r="G137" s="87">
        <v>0</v>
      </c>
      <c r="H137" s="223">
        <v>0</v>
      </c>
      <c r="I137" s="87">
        <v>0</v>
      </c>
      <c r="J137" s="87">
        <v>0</v>
      </c>
      <c r="K137" s="87">
        <v>0</v>
      </c>
      <c r="L137" s="87">
        <v>0</v>
      </c>
      <c r="M137" s="223">
        <v>0</v>
      </c>
      <c r="N137" s="242">
        <v>0</v>
      </c>
      <c r="O137" s="223">
        <v>0</v>
      </c>
      <c r="P137" s="87">
        <v>0</v>
      </c>
      <c r="Q137" s="87">
        <v>0</v>
      </c>
      <c r="R137" s="87">
        <v>0</v>
      </c>
      <c r="S137" s="87">
        <v>0</v>
      </c>
      <c r="T137" s="87">
        <v>0</v>
      </c>
      <c r="U137" s="87">
        <v>0</v>
      </c>
      <c r="V137" s="223">
        <v>0</v>
      </c>
      <c r="W137" s="87">
        <v>0</v>
      </c>
      <c r="X137" s="87">
        <v>0</v>
      </c>
      <c r="Y137" s="87">
        <v>0</v>
      </c>
      <c r="Z137" s="223">
        <v>0</v>
      </c>
      <c r="AA137" s="223">
        <v>0</v>
      </c>
      <c r="AB137" s="223">
        <v>0</v>
      </c>
      <c r="AC137" s="223">
        <v>0</v>
      </c>
      <c r="AD137" s="223">
        <v>0</v>
      </c>
      <c r="AE137" s="223">
        <v>0</v>
      </c>
      <c r="AF137" s="223">
        <v>0</v>
      </c>
      <c r="AG137" s="223">
        <v>0</v>
      </c>
      <c r="AH137" s="223">
        <v>0</v>
      </c>
      <c r="AI137" s="242">
        <v>0</v>
      </c>
      <c r="AJ137" s="223">
        <v>0</v>
      </c>
      <c r="AK137" s="87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5"/>
      <c r="D138" s="56"/>
      <c r="E138" s="57"/>
      <c r="F138" s="265"/>
      <c r="G138" s="46">
        <f t="shared" ref="G138:AJ138" si="76">+F138+G137</f>
        <v>0</v>
      </c>
      <c r="H138" s="222">
        <f t="shared" si="76"/>
        <v>0</v>
      </c>
      <c r="I138" s="45">
        <f t="shared" si="76"/>
        <v>0</v>
      </c>
      <c r="J138" s="46">
        <f t="shared" si="76"/>
        <v>0</v>
      </c>
      <c r="K138" s="46">
        <f t="shared" si="76"/>
        <v>0</v>
      </c>
      <c r="L138" s="46">
        <f t="shared" si="76"/>
        <v>0</v>
      </c>
      <c r="M138" s="222">
        <f t="shared" si="76"/>
        <v>0</v>
      </c>
      <c r="N138" s="241">
        <f t="shared" si="76"/>
        <v>0</v>
      </c>
      <c r="O138" s="222">
        <f t="shared" si="76"/>
        <v>0</v>
      </c>
      <c r="P138" s="45">
        <f t="shared" si="76"/>
        <v>0</v>
      </c>
      <c r="Q138" s="46">
        <f t="shared" si="76"/>
        <v>0</v>
      </c>
      <c r="R138" s="46">
        <f t="shared" si="76"/>
        <v>0</v>
      </c>
      <c r="S138" s="46">
        <f t="shared" si="76"/>
        <v>0</v>
      </c>
      <c r="T138" s="46">
        <f t="shared" si="76"/>
        <v>0</v>
      </c>
      <c r="U138" s="46">
        <f t="shared" si="76"/>
        <v>0</v>
      </c>
      <c r="V138" s="222">
        <f t="shared" si="76"/>
        <v>0</v>
      </c>
      <c r="W138" s="45">
        <f t="shared" si="76"/>
        <v>0</v>
      </c>
      <c r="X138" s="46">
        <f t="shared" si="76"/>
        <v>0</v>
      </c>
      <c r="Y138" s="46">
        <f t="shared" si="76"/>
        <v>0</v>
      </c>
      <c r="Z138" s="222">
        <f t="shared" si="76"/>
        <v>0</v>
      </c>
      <c r="AA138" s="222">
        <f t="shared" si="76"/>
        <v>0</v>
      </c>
      <c r="AB138" s="222">
        <f t="shared" si="76"/>
        <v>0</v>
      </c>
      <c r="AC138" s="222">
        <f t="shared" si="76"/>
        <v>0</v>
      </c>
      <c r="AD138" s="226">
        <f t="shared" si="76"/>
        <v>0</v>
      </c>
      <c r="AE138" s="222">
        <f t="shared" si="76"/>
        <v>0</v>
      </c>
      <c r="AF138" s="222">
        <f t="shared" si="76"/>
        <v>0</v>
      </c>
      <c r="AG138" s="222">
        <f t="shared" si="76"/>
        <v>0</v>
      </c>
      <c r="AH138" s="222">
        <f t="shared" si="76"/>
        <v>0</v>
      </c>
      <c r="AI138" s="241">
        <f t="shared" si="76"/>
        <v>0</v>
      </c>
      <c r="AJ138" s="222">
        <f t="shared" si="76"/>
        <v>0</v>
      </c>
      <c r="AK138" s="46">
        <f t="shared" ref="AK138" si="77">+AJ138+AK137</f>
        <v>0</v>
      </c>
      <c r="AL138" s="37"/>
    </row>
    <row r="139" spans="1:42" ht="34.5" customHeight="1">
      <c r="A139" s="624">
        <v>33</v>
      </c>
      <c r="B139" s="661" t="s">
        <v>132</v>
      </c>
      <c r="C139" s="53" t="s">
        <v>177</v>
      </c>
      <c r="D139" s="60"/>
      <c r="E139" s="34"/>
      <c r="F139" s="264">
        <f>+[1]NEW!$E$129</f>
        <v>0</v>
      </c>
      <c r="G139" s="86">
        <v>0</v>
      </c>
      <c r="H139" s="223">
        <v>0</v>
      </c>
      <c r="I139" s="87">
        <v>0</v>
      </c>
      <c r="J139" s="87">
        <v>0</v>
      </c>
      <c r="K139" s="87">
        <v>0</v>
      </c>
      <c r="L139" s="87">
        <v>0</v>
      </c>
      <c r="M139" s="223">
        <v>0</v>
      </c>
      <c r="N139" s="242">
        <v>0</v>
      </c>
      <c r="O139" s="223">
        <v>0</v>
      </c>
      <c r="P139" s="87">
        <v>0</v>
      </c>
      <c r="Q139" s="87">
        <v>0</v>
      </c>
      <c r="R139" s="87">
        <v>0</v>
      </c>
      <c r="S139" s="87">
        <v>0</v>
      </c>
      <c r="T139" s="87">
        <v>0</v>
      </c>
      <c r="U139" s="87">
        <v>0</v>
      </c>
      <c r="V139" s="223">
        <v>0</v>
      </c>
      <c r="W139" s="87">
        <v>0</v>
      </c>
      <c r="X139" s="87">
        <v>0</v>
      </c>
      <c r="Y139" s="87">
        <v>0</v>
      </c>
      <c r="Z139" s="223">
        <v>0</v>
      </c>
      <c r="AA139" s="223">
        <v>0</v>
      </c>
      <c r="AB139" s="223">
        <v>0</v>
      </c>
      <c r="AC139" s="223">
        <v>0</v>
      </c>
      <c r="AD139" s="223">
        <v>0</v>
      </c>
      <c r="AE139" s="223">
        <v>0</v>
      </c>
      <c r="AF139" s="223">
        <v>0</v>
      </c>
      <c r="AG139" s="223">
        <v>0</v>
      </c>
      <c r="AH139" s="221">
        <v>0</v>
      </c>
      <c r="AI139" s="240">
        <v>0</v>
      </c>
      <c r="AJ139" s="221">
        <v>0</v>
      </c>
      <c r="AK139" s="86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60"/>
      <c r="D140" s="60"/>
      <c r="E140" s="52"/>
      <c r="F140" s="266"/>
      <c r="G140" s="46">
        <f t="shared" ref="G140:AJ140" si="78">+F140+G139</f>
        <v>0</v>
      </c>
      <c r="H140" s="222">
        <f t="shared" si="78"/>
        <v>0</v>
      </c>
      <c r="I140" s="45">
        <f t="shared" si="78"/>
        <v>0</v>
      </c>
      <c r="J140" s="46">
        <f t="shared" si="78"/>
        <v>0</v>
      </c>
      <c r="K140" s="46">
        <f t="shared" si="78"/>
        <v>0</v>
      </c>
      <c r="L140" s="46">
        <f t="shared" si="78"/>
        <v>0</v>
      </c>
      <c r="M140" s="222">
        <f t="shared" si="78"/>
        <v>0</v>
      </c>
      <c r="N140" s="241">
        <f t="shared" si="78"/>
        <v>0</v>
      </c>
      <c r="O140" s="222">
        <f t="shared" si="78"/>
        <v>0</v>
      </c>
      <c r="P140" s="45">
        <f t="shared" si="78"/>
        <v>0</v>
      </c>
      <c r="Q140" s="46">
        <f t="shared" si="78"/>
        <v>0</v>
      </c>
      <c r="R140" s="46">
        <f t="shared" si="78"/>
        <v>0</v>
      </c>
      <c r="S140" s="46">
        <f t="shared" si="78"/>
        <v>0</v>
      </c>
      <c r="T140" s="46">
        <f t="shared" si="78"/>
        <v>0</v>
      </c>
      <c r="U140" s="46">
        <f t="shared" si="78"/>
        <v>0</v>
      </c>
      <c r="V140" s="222">
        <f t="shared" si="78"/>
        <v>0</v>
      </c>
      <c r="W140" s="45">
        <f t="shared" si="78"/>
        <v>0</v>
      </c>
      <c r="X140" s="46">
        <f t="shared" si="78"/>
        <v>0</v>
      </c>
      <c r="Y140" s="46">
        <f t="shared" si="78"/>
        <v>0</v>
      </c>
      <c r="Z140" s="222">
        <f t="shared" si="78"/>
        <v>0</v>
      </c>
      <c r="AA140" s="222">
        <f t="shared" si="78"/>
        <v>0</v>
      </c>
      <c r="AB140" s="222">
        <f t="shared" si="78"/>
        <v>0</v>
      </c>
      <c r="AC140" s="222">
        <f t="shared" si="78"/>
        <v>0</v>
      </c>
      <c r="AD140" s="226">
        <f t="shared" si="78"/>
        <v>0</v>
      </c>
      <c r="AE140" s="222">
        <f t="shared" si="78"/>
        <v>0</v>
      </c>
      <c r="AF140" s="222">
        <f t="shared" si="78"/>
        <v>0</v>
      </c>
      <c r="AG140" s="222">
        <f t="shared" si="78"/>
        <v>0</v>
      </c>
      <c r="AH140" s="222">
        <f t="shared" si="78"/>
        <v>0</v>
      </c>
      <c r="AI140" s="241">
        <f t="shared" si="78"/>
        <v>0</v>
      </c>
      <c r="AJ140" s="222">
        <f t="shared" si="78"/>
        <v>0</v>
      </c>
      <c r="AK140" s="46">
        <f t="shared" ref="AK140" si="79">+AJ140+AK139</f>
        <v>0</v>
      </c>
      <c r="AL140" s="37"/>
    </row>
    <row r="141" spans="1:42" ht="34.5" customHeight="1">
      <c r="A141" s="624">
        <v>34</v>
      </c>
      <c r="B141" s="668" t="s">
        <v>133</v>
      </c>
      <c r="C141" s="118" t="s">
        <v>175</v>
      </c>
      <c r="D141" s="63"/>
      <c r="E141" s="54"/>
      <c r="F141" s="264">
        <f>+[1]NEW!$E$135</f>
        <v>0</v>
      </c>
      <c r="G141" s="86">
        <v>0</v>
      </c>
      <c r="H141" s="223">
        <v>0</v>
      </c>
      <c r="I141" s="87">
        <v>0</v>
      </c>
      <c r="J141" s="87">
        <v>0</v>
      </c>
      <c r="K141" s="87">
        <v>0</v>
      </c>
      <c r="L141" s="87">
        <v>0</v>
      </c>
      <c r="M141" s="223">
        <v>0</v>
      </c>
      <c r="N141" s="242">
        <v>0</v>
      </c>
      <c r="O141" s="223">
        <v>0</v>
      </c>
      <c r="P141" s="87">
        <v>0</v>
      </c>
      <c r="Q141" s="87">
        <v>0</v>
      </c>
      <c r="R141" s="87">
        <v>0</v>
      </c>
      <c r="S141" s="87">
        <v>0</v>
      </c>
      <c r="T141" s="87">
        <v>0</v>
      </c>
      <c r="U141" s="87">
        <v>0</v>
      </c>
      <c r="V141" s="223">
        <v>0</v>
      </c>
      <c r="W141" s="87">
        <v>0</v>
      </c>
      <c r="X141" s="87">
        <v>0</v>
      </c>
      <c r="Y141" s="87">
        <v>0</v>
      </c>
      <c r="Z141" s="223">
        <v>0</v>
      </c>
      <c r="AA141" s="223">
        <v>0</v>
      </c>
      <c r="AB141" s="223">
        <v>0</v>
      </c>
      <c r="AC141" s="223">
        <v>0</v>
      </c>
      <c r="AD141" s="223">
        <v>0</v>
      </c>
      <c r="AE141" s="223">
        <v>0</v>
      </c>
      <c r="AF141" s="223">
        <v>0</v>
      </c>
      <c r="AG141" s="223">
        <v>0</v>
      </c>
      <c r="AH141" s="221">
        <v>0</v>
      </c>
      <c r="AI141" s="240">
        <v>0</v>
      </c>
      <c r="AJ141" s="221">
        <v>0</v>
      </c>
      <c r="AK141" s="86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39"/>
      <c r="D142" s="65"/>
      <c r="E142" s="66"/>
      <c r="F142" s="267"/>
      <c r="G142" s="46">
        <f t="shared" ref="G142:AJ142" si="80">+F142+G141</f>
        <v>0</v>
      </c>
      <c r="H142" s="222">
        <f t="shared" si="80"/>
        <v>0</v>
      </c>
      <c r="I142" s="45">
        <f t="shared" si="80"/>
        <v>0</v>
      </c>
      <c r="J142" s="46">
        <f t="shared" si="80"/>
        <v>0</v>
      </c>
      <c r="K142" s="46">
        <f t="shared" si="80"/>
        <v>0</v>
      </c>
      <c r="L142" s="46">
        <f t="shared" si="80"/>
        <v>0</v>
      </c>
      <c r="M142" s="222">
        <f t="shared" si="80"/>
        <v>0</v>
      </c>
      <c r="N142" s="241">
        <f t="shared" si="80"/>
        <v>0</v>
      </c>
      <c r="O142" s="222">
        <f t="shared" si="80"/>
        <v>0</v>
      </c>
      <c r="P142" s="45">
        <f t="shared" si="80"/>
        <v>0</v>
      </c>
      <c r="Q142" s="46">
        <f t="shared" si="80"/>
        <v>0</v>
      </c>
      <c r="R142" s="46">
        <f t="shared" si="80"/>
        <v>0</v>
      </c>
      <c r="S142" s="46">
        <f t="shared" si="80"/>
        <v>0</v>
      </c>
      <c r="T142" s="46">
        <f t="shared" si="80"/>
        <v>0</v>
      </c>
      <c r="U142" s="46">
        <f t="shared" si="80"/>
        <v>0</v>
      </c>
      <c r="V142" s="222">
        <f t="shared" si="80"/>
        <v>0</v>
      </c>
      <c r="W142" s="45">
        <f t="shared" si="80"/>
        <v>0</v>
      </c>
      <c r="X142" s="46">
        <f t="shared" si="80"/>
        <v>0</v>
      </c>
      <c r="Y142" s="46">
        <f t="shared" si="80"/>
        <v>0</v>
      </c>
      <c r="Z142" s="222">
        <f t="shared" si="80"/>
        <v>0</v>
      </c>
      <c r="AA142" s="222">
        <f t="shared" si="80"/>
        <v>0</v>
      </c>
      <c r="AB142" s="222">
        <f t="shared" si="80"/>
        <v>0</v>
      </c>
      <c r="AC142" s="222">
        <f t="shared" si="80"/>
        <v>0</v>
      </c>
      <c r="AD142" s="226">
        <f t="shared" si="80"/>
        <v>0</v>
      </c>
      <c r="AE142" s="222">
        <f t="shared" si="80"/>
        <v>0</v>
      </c>
      <c r="AF142" s="222">
        <f t="shared" si="80"/>
        <v>0</v>
      </c>
      <c r="AG142" s="222">
        <f t="shared" si="80"/>
        <v>0</v>
      </c>
      <c r="AH142" s="224">
        <f t="shared" si="80"/>
        <v>0</v>
      </c>
      <c r="AI142" s="241">
        <f t="shared" si="80"/>
        <v>0</v>
      </c>
      <c r="AJ142" s="224">
        <f t="shared" si="80"/>
        <v>0</v>
      </c>
      <c r="AK142" s="84">
        <f t="shared" ref="AK142" si="81">+AJ142+AK141</f>
        <v>0</v>
      </c>
      <c r="AL142" s="37"/>
    </row>
    <row r="143" spans="1:42" ht="34.5" customHeight="1">
      <c r="A143" s="624">
        <v>35</v>
      </c>
      <c r="B143" s="668" t="s">
        <v>141</v>
      </c>
      <c r="C143" s="32" t="s">
        <v>175</v>
      </c>
      <c r="D143" s="53"/>
      <c r="E143" s="54"/>
      <c r="F143" s="264">
        <f>+[1]NEW!$E$138</f>
        <v>0</v>
      </c>
      <c r="G143" s="86">
        <v>0</v>
      </c>
      <c r="H143" s="223">
        <v>0</v>
      </c>
      <c r="I143" s="87">
        <v>0</v>
      </c>
      <c r="J143" s="87">
        <v>0</v>
      </c>
      <c r="K143" s="87">
        <v>0</v>
      </c>
      <c r="L143" s="87">
        <v>0</v>
      </c>
      <c r="M143" s="223">
        <v>0</v>
      </c>
      <c r="N143" s="242">
        <v>0</v>
      </c>
      <c r="O143" s="223">
        <v>0</v>
      </c>
      <c r="P143" s="87">
        <v>0</v>
      </c>
      <c r="Q143" s="87">
        <v>0</v>
      </c>
      <c r="R143" s="87">
        <v>0</v>
      </c>
      <c r="S143" s="87">
        <v>0</v>
      </c>
      <c r="T143" s="87">
        <v>0</v>
      </c>
      <c r="U143" s="87">
        <v>0</v>
      </c>
      <c r="V143" s="223">
        <v>0</v>
      </c>
      <c r="W143" s="87">
        <v>0</v>
      </c>
      <c r="X143" s="87">
        <v>0</v>
      </c>
      <c r="Y143" s="87">
        <v>0</v>
      </c>
      <c r="Z143" s="223">
        <v>0</v>
      </c>
      <c r="AA143" s="223">
        <v>0</v>
      </c>
      <c r="AB143" s="223">
        <v>0</v>
      </c>
      <c r="AC143" s="223">
        <v>0</v>
      </c>
      <c r="AD143" s="223">
        <v>0</v>
      </c>
      <c r="AE143" s="223">
        <v>0</v>
      </c>
      <c r="AF143" s="223">
        <v>0</v>
      </c>
      <c r="AG143" s="223">
        <v>0</v>
      </c>
      <c r="AH143" s="223">
        <v>0</v>
      </c>
      <c r="AI143" s="240">
        <v>0</v>
      </c>
      <c r="AJ143" s="223">
        <v>0</v>
      </c>
      <c r="AK143" s="87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39"/>
      <c r="D144" s="56"/>
      <c r="E144" s="57"/>
      <c r="F144" s="265"/>
      <c r="G144" s="46">
        <f t="shared" ref="G144:AJ144" si="82">+F144+G143</f>
        <v>0</v>
      </c>
      <c r="H144" s="222">
        <f t="shared" si="82"/>
        <v>0</v>
      </c>
      <c r="I144" s="45">
        <f t="shared" si="82"/>
        <v>0</v>
      </c>
      <c r="J144" s="46">
        <f t="shared" si="82"/>
        <v>0</v>
      </c>
      <c r="K144" s="46">
        <f t="shared" si="82"/>
        <v>0</v>
      </c>
      <c r="L144" s="46">
        <f t="shared" si="82"/>
        <v>0</v>
      </c>
      <c r="M144" s="222">
        <f t="shared" si="82"/>
        <v>0</v>
      </c>
      <c r="N144" s="241">
        <f t="shared" si="82"/>
        <v>0</v>
      </c>
      <c r="O144" s="222">
        <f t="shared" si="82"/>
        <v>0</v>
      </c>
      <c r="P144" s="45">
        <f t="shared" si="82"/>
        <v>0</v>
      </c>
      <c r="Q144" s="46">
        <f t="shared" si="82"/>
        <v>0</v>
      </c>
      <c r="R144" s="46">
        <f t="shared" si="82"/>
        <v>0</v>
      </c>
      <c r="S144" s="46">
        <f t="shared" si="82"/>
        <v>0</v>
      </c>
      <c r="T144" s="46">
        <f t="shared" si="82"/>
        <v>0</v>
      </c>
      <c r="U144" s="46">
        <f t="shared" si="82"/>
        <v>0</v>
      </c>
      <c r="V144" s="222">
        <f t="shared" si="82"/>
        <v>0</v>
      </c>
      <c r="W144" s="45">
        <f t="shared" si="82"/>
        <v>0</v>
      </c>
      <c r="X144" s="46">
        <f t="shared" si="82"/>
        <v>0</v>
      </c>
      <c r="Y144" s="46">
        <f t="shared" si="82"/>
        <v>0</v>
      </c>
      <c r="Z144" s="222">
        <f t="shared" si="82"/>
        <v>0</v>
      </c>
      <c r="AA144" s="222">
        <f t="shared" si="82"/>
        <v>0</v>
      </c>
      <c r="AB144" s="222">
        <f t="shared" si="82"/>
        <v>0</v>
      </c>
      <c r="AC144" s="222">
        <f t="shared" si="82"/>
        <v>0</v>
      </c>
      <c r="AD144" s="226">
        <f t="shared" si="82"/>
        <v>0</v>
      </c>
      <c r="AE144" s="222">
        <f t="shared" si="82"/>
        <v>0</v>
      </c>
      <c r="AF144" s="222">
        <f t="shared" si="82"/>
        <v>0</v>
      </c>
      <c r="AG144" s="222">
        <f t="shared" si="82"/>
        <v>0</v>
      </c>
      <c r="AH144" s="222">
        <f t="shared" si="82"/>
        <v>0</v>
      </c>
      <c r="AI144" s="241">
        <f t="shared" si="82"/>
        <v>0</v>
      </c>
      <c r="AJ144" s="222">
        <f t="shared" si="82"/>
        <v>0</v>
      </c>
      <c r="AK144" s="46">
        <f t="shared" ref="AK144" si="83">+AJ144+AK143</f>
        <v>0</v>
      </c>
      <c r="AL144" s="37"/>
    </row>
    <row r="145" spans="1:42" ht="35.1" customHeight="1">
      <c r="A145" s="624">
        <v>36</v>
      </c>
      <c r="B145" s="668" t="s">
        <v>142</v>
      </c>
      <c r="C145" s="32" t="s">
        <v>175</v>
      </c>
      <c r="D145" s="60"/>
      <c r="E145" s="34"/>
      <c r="F145" s="263">
        <f>+[1]NEW!$E$141</f>
        <v>3</v>
      </c>
      <c r="G145" s="86">
        <v>0</v>
      </c>
      <c r="H145" s="223">
        <v>0</v>
      </c>
      <c r="I145" s="87">
        <v>0</v>
      </c>
      <c r="J145" s="87">
        <v>0</v>
      </c>
      <c r="K145" s="255">
        <v>3</v>
      </c>
      <c r="L145" s="87">
        <f>3-K146</f>
        <v>0</v>
      </c>
      <c r="M145" s="223">
        <f>3-L146</f>
        <v>0</v>
      </c>
      <c r="N145" s="242">
        <f>3-M146</f>
        <v>0</v>
      </c>
      <c r="O145" s="223">
        <v>0</v>
      </c>
      <c r="P145" s="87">
        <v>0</v>
      </c>
      <c r="Q145" s="87">
        <f>3-P146</f>
        <v>0</v>
      </c>
      <c r="R145" s="87">
        <v>0</v>
      </c>
      <c r="S145" s="87">
        <v>0</v>
      </c>
      <c r="T145" s="87">
        <v>0</v>
      </c>
      <c r="U145" s="87">
        <v>0</v>
      </c>
      <c r="V145" s="223">
        <v>0</v>
      </c>
      <c r="W145" s="87">
        <v>0</v>
      </c>
      <c r="X145" s="87">
        <v>0</v>
      </c>
      <c r="Y145" s="87">
        <v>0</v>
      </c>
      <c r="Z145" s="223">
        <v>0</v>
      </c>
      <c r="AA145" s="223">
        <v>0</v>
      </c>
      <c r="AB145" s="223">
        <v>0</v>
      </c>
      <c r="AC145" s="223">
        <v>0</v>
      </c>
      <c r="AD145" s="223">
        <v>0</v>
      </c>
      <c r="AE145" s="223">
        <v>0</v>
      </c>
      <c r="AF145" s="223">
        <v>0</v>
      </c>
      <c r="AG145" s="223">
        <v>0</v>
      </c>
      <c r="AH145" s="221">
        <v>0</v>
      </c>
      <c r="AI145" s="240">
        <v>0</v>
      </c>
      <c r="AJ145" s="221">
        <v>0</v>
      </c>
      <c r="AK145" s="86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39"/>
      <c r="D146" s="60"/>
      <c r="E146" s="52"/>
      <c r="F146" s="266"/>
      <c r="G146" s="46">
        <f t="shared" ref="G146:AJ146" si="84">+F146+G145</f>
        <v>0</v>
      </c>
      <c r="H146" s="222">
        <f t="shared" si="84"/>
        <v>0</v>
      </c>
      <c r="I146" s="45">
        <f t="shared" si="84"/>
        <v>0</v>
      </c>
      <c r="J146" s="46">
        <f t="shared" si="84"/>
        <v>0</v>
      </c>
      <c r="K146" s="46">
        <f t="shared" si="84"/>
        <v>3</v>
      </c>
      <c r="L146" s="46">
        <f t="shared" si="84"/>
        <v>3</v>
      </c>
      <c r="M146" s="222">
        <f t="shared" si="84"/>
        <v>3</v>
      </c>
      <c r="N146" s="241">
        <f t="shared" si="84"/>
        <v>3</v>
      </c>
      <c r="O146" s="222">
        <f t="shared" si="84"/>
        <v>3</v>
      </c>
      <c r="P146" s="45">
        <f t="shared" si="84"/>
        <v>3</v>
      </c>
      <c r="Q146" s="46">
        <f t="shared" si="84"/>
        <v>3</v>
      </c>
      <c r="R146" s="46">
        <f t="shared" si="84"/>
        <v>3</v>
      </c>
      <c r="S146" s="46">
        <f t="shared" si="84"/>
        <v>3</v>
      </c>
      <c r="T146" s="46">
        <f t="shared" si="84"/>
        <v>3</v>
      </c>
      <c r="U146" s="46">
        <f t="shared" si="84"/>
        <v>3</v>
      </c>
      <c r="V146" s="222">
        <f t="shared" si="84"/>
        <v>3</v>
      </c>
      <c r="W146" s="45">
        <f t="shared" si="84"/>
        <v>3</v>
      </c>
      <c r="X146" s="46">
        <f t="shared" si="84"/>
        <v>3</v>
      </c>
      <c r="Y146" s="46">
        <f t="shared" si="84"/>
        <v>3</v>
      </c>
      <c r="Z146" s="222">
        <f t="shared" si="84"/>
        <v>3</v>
      </c>
      <c r="AA146" s="222">
        <f t="shared" si="84"/>
        <v>3</v>
      </c>
      <c r="AB146" s="222">
        <f t="shared" si="84"/>
        <v>3</v>
      </c>
      <c r="AC146" s="222">
        <f t="shared" si="84"/>
        <v>3</v>
      </c>
      <c r="AD146" s="226">
        <f t="shared" si="84"/>
        <v>3</v>
      </c>
      <c r="AE146" s="222">
        <f t="shared" si="84"/>
        <v>3</v>
      </c>
      <c r="AF146" s="222">
        <f t="shared" si="84"/>
        <v>3</v>
      </c>
      <c r="AG146" s="222">
        <f t="shared" si="84"/>
        <v>3</v>
      </c>
      <c r="AH146" s="222">
        <f t="shared" si="84"/>
        <v>3</v>
      </c>
      <c r="AI146" s="241">
        <f t="shared" si="84"/>
        <v>3</v>
      </c>
      <c r="AJ146" s="222">
        <f t="shared" si="84"/>
        <v>3</v>
      </c>
      <c r="AK146" s="46">
        <f t="shared" ref="AK146" si="85">+AJ146+AK145</f>
        <v>3</v>
      </c>
      <c r="AL146" s="37"/>
    </row>
    <row r="147" spans="1:42" ht="35.1" customHeight="1">
      <c r="A147" s="624">
        <v>37</v>
      </c>
      <c r="B147" s="668" t="s">
        <v>143</v>
      </c>
      <c r="C147" s="32" t="s">
        <v>175</v>
      </c>
      <c r="D147" s="63"/>
      <c r="E147" s="54"/>
      <c r="F147" s="264">
        <f>+[1]NEW!$E$144</f>
        <v>30</v>
      </c>
      <c r="G147" s="86">
        <v>0</v>
      </c>
      <c r="H147" s="223">
        <v>0</v>
      </c>
      <c r="I147" s="87">
        <v>0</v>
      </c>
      <c r="J147" s="87">
        <v>0</v>
      </c>
      <c r="K147" s="255">
        <v>30</v>
      </c>
      <c r="L147" s="258">
        <f>30-K148</f>
        <v>0</v>
      </c>
      <c r="M147" s="223">
        <f>30-L148</f>
        <v>0</v>
      </c>
      <c r="N147" s="242">
        <f>30-M148</f>
        <v>0</v>
      </c>
      <c r="O147" s="223">
        <v>0</v>
      </c>
      <c r="P147" s="87">
        <v>0</v>
      </c>
      <c r="Q147" s="87">
        <f>30-P148</f>
        <v>0</v>
      </c>
      <c r="R147" s="87">
        <v>0</v>
      </c>
      <c r="S147" s="87">
        <v>0</v>
      </c>
      <c r="T147" s="87">
        <v>0</v>
      </c>
      <c r="U147" s="87">
        <v>0</v>
      </c>
      <c r="V147" s="223">
        <v>0</v>
      </c>
      <c r="W147" s="87">
        <v>0</v>
      </c>
      <c r="X147" s="87">
        <v>0</v>
      </c>
      <c r="Y147" s="87">
        <v>0</v>
      </c>
      <c r="Z147" s="223">
        <v>0</v>
      </c>
      <c r="AA147" s="223">
        <v>0</v>
      </c>
      <c r="AB147" s="223">
        <v>0</v>
      </c>
      <c r="AC147" s="223">
        <v>0</v>
      </c>
      <c r="AD147" s="223">
        <v>0</v>
      </c>
      <c r="AE147" s="223">
        <v>0</v>
      </c>
      <c r="AF147" s="223">
        <v>0</v>
      </c>
      <c r="AG147" s="223">
        <v>0</v>
      </c>
      <c r="AH147" s="221">
        <v>0</v>
      </c>
      <c r="AI147" s="240">
        <v>0</v>
      </c>
      <c r="AJ147" s="221">
        <v>0</v>
      </c>
      <c r="AK147" s="86">
        <v>0</v>
      </c>
      <c r="AL147" s="37">
        <f>SUM(G147:AK147)</f>
        <v>30</v>
      </c>
      <c r="AM147" s="38">
        <f>AL147</f>
        <v>30</v>
      </c>
      <c r="AN147" s="38">
        <v>800000</v>
      </c>
      <c r="AO147" s="38">
        <f>AL147*AN147/1000</f>
        <v>24000</v>
      </c>
      <c r="AP147" s="38">
        <f>AN147*AM147/1000</f>
        <v>24000</v>
      </c>
    </row>
    <row r="148" spans="1:42" ht="35.1" customHeight="1">
      <c r="A148" s="670"/>
      <c r="B148" s="669"/>
      <c r="C148" s="39"/>
      <c r="D148" s="65"/>
      <c r="E148" s="57"/>
      <c r="F148" s="265"/>
      <c r="G148" s="45">
        <f t="shared" ref="G148:AJ152" si="86">+F148+G147</f>
        <v>0</v>
      </c>
      <c r="H148" s="222">
        <f t="shared" si="86"/>
        <v>0</v>
      </c>
      <c r="I148" s="45">
        <f t="shared" si="86"/>
        <v>0</v>
      </c>
      <c r="J148" s="46">
        <f t="shared" si="86"/>
        <v>0</v>
      </c>
      <c r="K148" s="46">
        <f t="shared" si="86"/>
        <v>30</v>
      </c>
      <c r="L148" s="46">
        <f t="shared" si="86"/>
        <v>30</v>
      </c>
      <c r="M148" s="222">
        <f t="shared" si="86"/>
        <v>30</v>
      </c>
      <c r="N148" s="241">
        <f t="shared" si="86"/>
        <v>30</v>
      </c>
      <c r="O148" s="222">
        <f t="shared" si="86"/>
        <v>30</v>
      </c>
      <c r="P148" s="45">
        <f t="shared" si="86"/>
        <v>30</v>
      </c>
      <c r="Q148" s="46">
        <f t="shared" si="86"/>
        <v>30</v>
      </c>
      <c r="R148" s="46">
        <f t="shared" si="86"/>
        <v>30</v>
      </c>
      <c r="S148" s="46">
        <f t="shared" si="86"/>
        <v>30</v>
      </c>
      <c r="T148" s="46">
        <f t="shared" si="86"/>
        <v>30</v>
      </c>
      <c r="U148" s="46">
        <f t="shared" si="86"/>
        <v>30</v>
      </c>
      <c r="V148" s="222">
        <f t="shared" si="86"/>
        <v>30</v>
      </c>
      <c r="W148" s="45">
        <f t="shared" si="86"/>
        <v>30</v>
      </c>
      <c r="X148" s="46">
        <f t="shared" si="86"/>
        <v>30</v>
      </c>
      <c r="Y148" s="46">
        <f t="shared" si="86"/>
        <v>30</v>
      </c>
      <c r="Z148" s="222">
        <f t="shared" si="86"/>
        <v>30</v>
      </c>
      <c r="AA148" s="222">
        <f t="shared" si="86"/>
        <v>30</v>
      </c>
      <c r="AB148" s="222">
        <f t="shared" si="86"/>
        <v>30</v>
      </c>
      <c r="AC148" s="222">
        <f t="shared" si="86"/>
        <v>30</v>
      </c>
      <c r="AD148" s="226">
        <f t="shared" si="86"/>
        <v>30</v>
      </c>
      <c r="AE148" s="222">
        <f t="shared" si="86"/>
        <v>30</v>
      </c>
      <c r="AF148" s="222">
        <f t="shared" si="86"/>
        <v>30</v>
      </c>
      <c r="AG148" s="222">
        <f t="shared" si="86"/>
        <v>30</v>
      </c>
      <c r="AH148" s="226">
        <f t="shared" si="86"/>
        <v>30</v>
      </c>
      <c r="AI148" s="244">
        <f t="shared" si="86"/>
        <v>30</v>
      </c>
      <c r="AJ148" s="226">
        <f t="shared" si="86"/>
        <v>30</v>
      </c>
      <c r="AK148" s="45">
        <f t="shared" ref="AK148:AK152" si="87">+AJ148+AK147</f>
        <v>30</v>
      </c>
      <c r="AL148" s="37"/>
    </row>
    <row r="149" spans="1:42" ht="35.1" customHeight="1">
      <c r="A149" s="624">
        <v>38</v>
      </c>
      <c r="B149" s="668" t="s">
        <v>144</v>
      </c>
      <c r="C149" s="53" t="s">
        <v>177</v>
      </c>
      <c r="D149" s="71"/>
      <c r="E149" s="34"/>
      <c r="F149" s="263">
        <f>+[1]NEW!$E$147</f>
        <v>20</v>
      </c>
      <c r="G149" s="86">
        <v>0</v>
      </c>
      <c r="H149" s="223">
        <v>0</v>
      </c>
      <c r="I149" s="87">
        <v>0</v>
      </c>
      <c r="J149" s="87">
        <v>0</v>
      </c>
      <c r="K149" s="87">
        <v>0</v>
      </c>
      <c r="L149" s="255">
        <f>20-K150</f>
        <v>20</v>
      </c>
      <c r="M149" s="223">
        <f>20-L150</f>
        <v>0</v>
      </c>
      <c r="N149" s="242">
        <f>20-M150</f>
        <v>0</v>
      </c>
      <c r="O149" s="223">
        <v>0</v>
      </c>
      <c r="P149" s="87">
        <v>0</v>
      </c>
      <c r="Q149" s="87">
        <f>20-P150</f>
        <v>0</v>
      </c>
      <c r="R149" s="87">
        <v>0</v>
      </c>
      <c r="S149" s="87">
        <v>0</v>
      </c>
      <c r="T149" s="87">
        <v>0</v>
      </c>
      <c r="U149" s="87">
        <v>0</v>
      </c>
      <c r="V149" s="223">
        <v>0</v>
      </c>
      <c r="W149" s="87">
        <v>0</v>
      </c>
      <c r="X149" s="87">
        <v>0</v>
      </c>
      <c r="Y149" s="87">
        <v>0</v>
      </c>
      <c r="Z149" s="223">
        <v>0</v>
      </c>
      <c r="AA149" s="223">
        <v>0</v>
      </c>
      <c r="AB149" s="223">
        <v>0</v>
      </c>
      <c r="AC149" s="223">
        <v>0</v>
      </c>
      <c r="AD149" s="223">
        <v>0</v>
      </c>
      <c r="AE149" s="223">
        <v>0</v>
      </c>
      <c r="AF149" s="223">
        <v>0</v>
      </c>
      <c r="AG149" s="223">
        <v>0</v>
      </c>
      <c r="AH149" s="221">
        <v>0</v>
      </c>
      <c r="AI149" s="240">
        <v>0</v>
      </c>
      <c r="AJ149" s="221">
        <v>0</v>
      </c>
      <c r="AK149" s="86">
        <v>0</v>
      </c>
      <c r="AL149" s="37">
        <f>AK150</f>
        <v>20</v>
      </c>
      <c r="AM149" s="38">
        <f>AL149</f>
        <v>20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88"/>
      <c r="D150" s="73"/>
      <c r="E150" s="41"/>
      <c r="F150" s="268"/>
      <c r="G150" s="45">
        <f t="shared" si="86"/>
        <v>0</v>
      </c>
      <c r="H150" s="222">
        <f t="shared" si="86"/>
        <v>0</v>
      </c>
      <c r="I150" s="45">
        <f t="shared" si="86"/>
        <v>0</v>
      </c>
      <c r="J150" s="46">
        <f t="shared" si="86"/>
        <v>0</v>
      </c>
      <c r="K150" s="46">
        <f t="shared" si="86"/>
        <v>0</v>
      </c>
      <c r="L150" s="46">
        <f t="shared" si="86"/>
        <v>20</v>
      </c>
      <c r="M150" s="222">
        <f t="shared" si="86"/>
        <v>20</v>
      </c>
      <c r="N150" s="241">
        <f t="shared" si="86"/>
        <v>20</v>
      </c>
      <c r="O150" s="222">
        <f t="shared" si="86"/>
        <v>20</v>
      </c>
      <c r="P150" s="45">
        <f t="shared" si="86"/>
        <v>20</v>
      </c>
      <c r="Q150" s="46">
        <f t="shared" si="86"/>
        <v>20</v>
      </c>
      <c r="R150" s="46">
        <f t="shared" si="86"/>
        <v>20</v>
      </c>
      <c r="S150" s="46">
        <f t="shared" si="86"/>
        <v>20</v>
      </c>
      <c r="T150" s="46">
        <f t="shared" si="86"/>
        <v>20</v>
      </c>
      <c r="U150" s="46">
        <f t="shared" si="86"/>
        <v>20</v>
      </c>
      <c r="V150" s="222">
        <f t="shared" si="86"/>
        <v>20</v>
      </c>
      <c r="W150" s="45">
        <f t="shared" si="86"/>
        <v>20</v>
      </c>
      <c r="X150" s="46">
        <f t="shared" si="86"/>
        <v>20</v>
      </c>
      <c r="Y150" s="46">
        <f t="shared" si="86"/>
        <v>20</v>
      </c>
      <c r="Z150" s="222">
        <f t="shared" si="86"/>
        <v>20</v>
      </c>
      <c r="AA150" s="222">
        <f t="shared" si="86"/>
        <v>20</v>
      </c>
      <c r="AB150" s="222">
        <f t="shared" si="86"/>
        <v>20</v>
      </c>
      <c r="AC150" s="222">
        <f t="shared" si="86"/>
        <v>20</v>
      </c>
      <c r="AD150" s="226">
        <f t="shared" si="86"/>
        <v>20</v>
      </c>
      <c r="AE150" s="222">
        <f t="shared" si="86"/>
        <v>20</v>
      </c>
      <c r="AF150" s="222">
        <f t="shared" si="86"/>
        <v>20</v>
      </c>
      <c r="AG150" s="222">
        <f t="shared" si="86"/>
        <v>20</v>
      </c>
      <c r="AH150" s="222">
        <f t="shared" si="86"/>
        <v>20</v>
      </c>
      <c r="AI150" s="241">
        <f t="shared" si="86"/>
        <v>20</v>
      </c>
      <c r="AJ150" s="222">
        <f t="shared" si="86"/>
        <v>20</v>
      </c>
      <c r="AK150" s="46">
        <f t="shared" si="87"/>
        <v>20</v>
      </c>
      <c r="AL150" s="37"/>
    </row>
    <row r="151" spans="1:42" ht="35.1" customHeight="1">
      <c r="A151" s="624">
        <v>39</v>
      </c>
      <c r="B151" s="668" t="s">
        <v>145</v>
      </c>
      <c r="C151" s="53" t="s">
        <v>177</v>
      </c>
      <c r="D151" s="63"/>
      <c r="E151" s="76"/>
      <c r="F151" s="263">
        <f>+[1]NEW!$E$150</f>
        <v>0</v>
      </c>
      <c r="G151" s="86">
        <v>0</v>
      </c>
      <c r="H151" s="223">
        <v>0</v>
      </c>
      <c r="I151" s="87">
        <v>0</v>
      </c>
      <c r="J151" s="87">
        <v>0</v>
      </c>
      <c r="K151" s="87">
        <v>0</v>
      </c>
      <c r="L151" s="87">
        <v>0</v>
      </c>
      <c r="M151" s="223">
        <v>0</v>
      </c>
      <c r="N151" s="242">
        <v>0</v>
      </c>
      <c r="O151" s="223">
        <v>0</v>
      </c>
      <c r="P151" s="87">
        <v>0</v>
      </c>
      <c r="Q151" s="87">
        <v>0</v>
      </c>
      <c r="R151" s="87">
        <v>0</v>
      </c>
      <c r="S151" s="87">
        <v>0</v>
      </c>
      <c r="T151" s="87">
        <v>0</v>
      </c>
      <c r="U151" s="87">
        <v>0</v>
      </c>
      <c r="V151" s="223">
        <v>0</v>
      </c>
      <c r="W151" s="87">
        <v>0</v>
      </c>
      <c r="X151" s="87">
        <v>0</v>
      </c>
      <c r="Y151" s="87">
        <v>0</v>
      </c>
      <c r="Z151" s="223">
        <v>0</v>
      </c>
      <c r="AA151" s="223">
        <v>0</v>
      </c>
      <c r="AB151" s="223">
        <v>0</v>
      </c>
      <c r="AC151" s="223">
        <v>0</v>
      </c>
      <c r="AD151" s="223">
        <v>0</v>
      </c>
      <c r="AE151" s="223">
        <v>0</v>
      </c>
      <c r="AF151" s="223">
        <v>0</v>
      </c>
      <c r="AG151" s="223">
        <v>0</v>
      </c>
      <c r="AH151" s="221">
        <v>0</v>
      </c>
      <c r="AI151" s="240">
        <v>0</v>
      </c>
      <c r="AJ151" s="221">
        <v>0</v>
      </c>
      <c r="AK151" s="86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94"/>
      <c r="D152" s="78"/>
      <c r="E152" s="79"/>
      <c r="F152" s="269"/>
      <c r="G152" s="45">
        <f t="shared" si="86"/>
        <v>0</v>
      </c>
      <c r="H152" s="222">
        <f t="shared" si="86"/>
        <v>0</v>
      </c>
      <c r="I152" s="45">
        <f t="shared" si="86"/>
        <v>0</v>
      </c>
      <c r="J152" s="46">
        <f t="shared" si="86"/>
        <v>0</v>
      </c>
      <c r="K152" s="46">
        <f t="shared" si="86"/>
        <v>0</v>
      </c>
      <c r="L152" s="46">
        <f t="shared" si="86"/>
        <v>0</v>
      </c>
      <c r="M152" s="222">
        <f t="shared" si="86"/>
        <v>0</v>
      </c>
      <c r="N152" s="241">
        <f t="shared" si="86"/>
        <v>0</v>
      </c>
      <c r="O152" s="222">
        <f t="shared" si="86"/>
        <v>0</v>
      </c>
      <c r="P152" s="45">
        <f t="shared" si="86"/>
        <v>0</v>
      </c>
      <c r="Q152" s="46">
        <f t="shared" si="86"/>
        <v>0</v>
      </c>
      <c r="R152" s="46">
        <f t="shared" si="86"/>
        <v>0</v>
      </c>
      <c r="S152" s="46">
        <f t="shared" si="86"/>
        <v>0</v>
      </c>
      <c r="T152" s="46">
        <f t="shared" si="86"/>
        <v>0</v>
      </c>
      <c r="U152" s="46">
        <f t="shared" si="86"/>
        <v>0</v>
      </c>
      <c r="V152" s="222">
        <f t="shared" si="86"/>
        <v>0</v>
      </c>
      <c r="W152" s="45">
        <f t="shared" si="86"/>
        <v>0</v>
      </c>
      <c r="X152" s="46">
        <f t="shared" si="86"/>
        <v>0</v>
      </c>
      <c r="Y152" s="46">
        <f t="shared" si="86"/>
        <v>0</v>
      </c>
      <c r="Z152" s="222">
        <f t="shared" si="86"/>
        <v>0</v>
      </c>
      <c r="AA152" s="222">
        <f t="shared" si="86"/>
        <v>0</v>
      </c>
      <c r="AB152" s="222">
        <f t="shared" si="86"/>
        <v>0</v>
      </c>
      <c r="AC152" s="222">
        <f t="shared" si="86"/>
        <v>0</v>
      </c>
      <c r="AD152" s="226">
        <f t="shared" si="86"/>
        <v>0</v>
      </c>
      <c r="AE152" s="222">
        <f t="shared" si="86"/>
        <v>0</v>
      </c>
      <c r="AF152" s="222">
        <f t="shared" si="86"/>
        <v>0</v>
      </c>
      <c r="AG152" s="222">
        <f t="shared" si="86"/>
        <v>0</v>
      </c>
      <c r="AH152" s="222">
        <f t="shared" si="86"/>
        <v>0</v>
      </c>
      <c r="AI152" s="241">
        <f t="shared" si="86"/>
        <v>0</v>
      </c>
      <c r="AJ152" s="222">
        <f t="shared" si="86"/>
        <v>0</v>
      </c>
      <c r="AK152" s="46">
        <f t="shared" si="87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84">
        <v>0</v>
      </c>
      <c r="H153" s="225">
        <v>0</v>
      </c>
      <c r="I153" s="69">
        <v>0</v>
      </c>
      <c r="J153" s="69">
        <v>0</v>
      </c>
      <c r="K153" s="69">
        <v>0</v>
      </c>
      <c r="L153" s="69">
        <v>0</v>
      </c>
      <c r="M153" s="225">
        <v>0</v>
      </c>
      <c r="N153" s="245">
        <v>0</v>
      </c>
      <c r="O153" s="225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225">
        <v>0</v>
      </c>
      <c r="W153" s="69">
        <v>0</v>
      </c>
      <c r="X153" s="69">
        <v>0</v>
      </c>
      <c r="Y153" s="69">
        <v>0</v>
      </c>
      <c r="Z153" s="225">
        <v>0</v>
      </c>
      <c r="AA153" s="225">
        <v>0</v>
      </c>
      <c r="AB153" s="225">
        <v>0</v>
      </c>
      <c r="AC153" s="225">
        <v>0</v>
      </c>
      <c r="AD153" s="225">
        <v>0</v>
      </c>
      <c r="AE153" s="225">
        <v>0</v>
      </c>
      <c r="AF153" s="225">
        <v>0</v>
      </c>
      <c r="AG153" s="225">
        <v>0</v>
      </c>
      <c r="AH153" s="224">
        <v>0</v>
      </c>
      <c r="AI153" s="243">
        <v>0</v>
      </c>
      <c r="AJ153" s="224">
        <v>0</v>
      </c>
      <c r="AK153" s="84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46">
        <f t="shared" ref="G154:AJ154" si="88">+F154+G153</f>
        <v>0</v>
      </c>
      <c r="H154" s="222">
        <f t="shared" si="88"/>
        <v>0</v>
      </c>
      <c r="I154" s="45">
        <f t="shared" si="88"/>
        <v>0</v>
      </c>
      <c r="J154" s="46">
        <f t="shared" si="88"/>
        <v>0</v>
      </c>
      <c r="K154" s="46">
        <f t="shared" si="88"/>
        <v>0</v>
      </c>
      <c r="L154" s="46">
        <f t="shared" si="88"/>
        <v>0</v>
      </c>
      <c r="M154" s="222">
        <f t="shared" si="88"/>
        <v>0</v>
      </c>
      <c r="N154" s="241">
        <f t="shared" si="88"/>
        <v>0</v>
      </c>
      <c r="O154" s="222">
        <f t="shared" si="88"/>
        <v>0</v>
      </c>
      <c r="P154" s="45">
        <f t="shared" si="88"/>
        <v>0</v>
      </c>
      <c r="Q154" s="46">
        <f t="shared" si="88"/>
        <v>0</v>
      </c>
      <c r="R154" s="46">
        <f t="shared" si="88"/>
        <v>0</v>
      </c>
      <c r="S154" s="46">
        <f t="shared" si="88"/>
        <v>0</v>
      </c>
      <c r="T154" s="46">
        <f t="shared" si="88"/>
        <v>0</v>
      </c>
      <c r="U154" s="46">
        <f t="shared" si="88"/>
        <v>0</v>
      </c>
      <c r="V154" s="222">
        <f t="shared" si="88"/>
        <v>0</v>
      </c>
      <c r="W154" s="45">
        <f t="shared" si="88"/>
        <v>0</v>
      </c>
      <c r="X154" s="46">
        <f t="shared" si="88"/>
        <v>0</v>
      </c>
      <c r="Y154" s="46">
        <f t="shared" si="88"/>
        <v>0</v>
      </c>
      <c r="Z154" s="222">
        <f t="shared" si="88"/>
        <v>0</v>
      </c>
      <c r="AA154" s="222">
        <f t="shared" si="88"/>
        <v>0</v>
      </c>
      <c r="AB154" s="222">
        <f t="shared" si="88"/>
        <v>0</v>
      </c>
      <c r="AC154" s="222">
        <f t="shared" si="88"/>
        <v>0</v>
      </c>
      <c r="AD154" s="226">
        <f t="shared" si="88"/>
        <v>0</v>
      </c>
      <c r="AE154" s="222">
        <f t="shared" si="88"/>
        <v>0</v>
      </c>
      <c r="AF154" s="222">
        <f t="shared" si="88"/>
        <v>0</v>
      </c>
      <c r="AG154" s="222">
        <f t="shared" si="88"/>
        <v>0</v>
      </c>
      <c r="AH154" s="222">
        <f t="shared" si="88"/>
        <v>0</v>
      </c>
      <c r="AI154" s="241">
        <f t="shared" si="88"/>
        <v>0</v>
      </c>
      <c r="AJ154" s="222">
        <f t="shared" si="88"/>
        <v>0</v>
      </c>
      <c r="AK154" s="46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84">
        <v>0</v>
      </c>
      <c r="H155" s="225">
        <v>0</v>
      </c>
      <c r="I155" s="69">
        <v>0</v>
      </c>
      <c r="J155" s="69">
        <v>0</v>
      </c>
      <c r="K155" s="69">
        <v>0</v>
      </c>
      <c r="L155" s="69">
        <v>0</v>
      </c>
      <c r="M155" s="225">
        <v>0</v>
      </c>
      <c r="N155" s="245">
        <v>0</v>
      </c>
      <c r="O155" s="225">
        <v>0</v>
      </c>
      <c r="P155" s="69">
        <v>0</v>
      </c>
      <c r="Q155" s="69">
        <v>0</v>
      </c>
      <c r="R155" s="69">
        <v>0</v>
      </c>
      <c r="S155" s="69">
        <v>0</v>
      </c>
      <c r="T155" s="69">
        <v>0</v>
      </c>
      <c r="U155" s="69">
        <v>0</v>
      </c>
      <c r="V155" s="225">
        <v>0</v>
      </c>
      <c r="W155" s="69">
        <v>0</v>
      </c>
      <c r="X155" s="69">
        <v>0</v>
      </c>
      <c r="Y155" s="69">
        <v>0</v>
      </c>
      <c r="Z155" s="225">
        <v>0</v>
      </c>
      <c r="AA155" s="225">
        <v>0</v>
      </c>
      <c r="AB155" s="225">
        <v>0</v>
      </c>
      <c r="AC155" s="225">
        <v>0</v>
      </c>
      <c r="AD155" s="225">
        <v>0</v>
      </c>
      <c r="AE155" s="225">
        <v>0</v>
      </c>
      <c r="AF155" s="225">
        <v>0</v>
      </c>
      <c r="AG155" s="225">
        <v>0</v>
      </c>
      <c r="AH155" s="224">
        <v>0</v>
      </c>
      <c r="AI155" s="243">
        <v>0</v>
      </c>
      <c r="AJ155" s="224">
        <v>0</v>
      </c>
      <c r="AK155" s="84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46">
        <f t="shared" ref="G156:AJ156" si="89">+F156+G155</f>
        <v>0</v>
      </c>
      <c r="H156" s="222">
        <f t="shared" si="89"/>
        <v>0</v>
      </c>
      <c r="I156" s="45">
        <f t="shared" si="89"/>
        <v>0</v>
      </c>
      <c r="J156" s="46">
        <f t="shared" si="89"/>
        <v>0</v>
      </c>
      <c r="K156" s="46">
        <f t="shared" si="89"/>
        <v>0</v>
      </c>
      <c r="L156" s="46">
        <f t="shared" si="89"/>
        <v>0</v>
      </c>
      <c r="M156" s="222">
        <f t="shared" si="89"/>
        <v>0</v>
      </c>
      <c r="N156" s="241">
        <f t="shared" si="89"/>
        <v>0</v>
      </c>
      <c r="O156" s="222">
        <f t="shared" si="89"/>
        <v>0</v>
      </c>
      <c r="P156" s="45">
        <f t="shared" si="89"/>
        <v>0</v>
      </c>
      <c r="Q156" s="46">
        <f t="shared" si="89"/>
        <v>0</v>
      </c>
      <c r="R156" s="46">
        <f t="shared" si="89"/>
        <v>0</v>
      </c>
      <c r="S156" s="46">
        <f t="shared" si="89"/>
        <v>0</v>
      </c>
      <c r="T156" s="46">
        <f t="shared" si="89"/>
        <v>0</v>
      </c>
      <c r="U156" s="46">
        <f t="shared" si="89"/>
        <v>0</v>
      </c>
      <c r="V156" s="222">
        <f t="shared" si="89"/>
        <v>0</v>
      </c>
      <c r="W156" s="45">
        <f t="shared" si="89"/>
        <v>0</v>
      </c>
      <c r="X156" s="46">
        <f t="shared" si="89"/>
        <v>0</v>
      </c>
      <c r="Y156" s="46">
        <f t="shared" si="89"/>
        <v>0</v>
      </c>
      <c r="Z156" s="222">
        <f t="shared" si="89"/>
        <v>0</v>
      </c>
      <c r="AA156" s="222">
        <f t="shared" si="89"/>
        <v>0</v>
      </c>
      <c r="AB156" s="222">
        <f t="shared" si="89"/>
        <v>0</v>
      </c>
      <c r="AC156" s="222">
        <f t="shared" si="89"/>
        <v>0</v>
      </c>
      <c r="AD156" s="226">
        <f t="shared" si="89"/>
        <v>0</v>
      </c>
      <c r="AE156" s="222">
        <f t="shared" si="89"/>
        <v>0</v>
      </c>
      <c r="AF156" s="222">
        <f t="shared" si="89"/>
        <v>0</v>
      </c>
      <c r="AG156" s="222">
        <f t="shared" si="89"/>
        <v>0</v>
      </c>
      <c r="AH156" s="222">
        <f t="shared" si="89"/>
        <v>0</v>
      </c>
      <c r="AI156" s="241">
        <f t="shared" si="89"/>
        <v>0</v>
      </c>
      <c r="AJ156" s="222">
        <f t="shared" si="89"/>
        <v>0</v>
      </c>
      <c r="AK156" s="46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84">
        <v>0</v>
      </c>
      <c r="H157" s="225">
        <v>0</v>
      </c>
      <c r="I157" s="69">
        <v>0</v>
      </c>
      <c r="J157" s="69">
        <v>0</v>
      </c>
      <c r="K157" s="69">
        <v>0</v>
      </c>
      <c r="L157" s="69">
        <v>0</v>
      </c>
      <c r="M157" s="225">
        <v>0</v>
      </c>
      <c r="N157" s="245">
        <v>0</v>
      </c>
      <c r="O157" s="225">
        <v>0</v>
      </c>
      <c r="P157" s="69">
        <v>0</v>
      </c>
      <c r="Q157" s="69">
        <v>0</v>
      </c>
      <c r="R157" s="69">
        <v>0</v>
      </c>
      <c r="S157" s="69">
        <v>0</v>
      </c>
      <c r="T157" s="69">
        <v>0</v>
      </c>
      <c r="U157" s="69">
        <v>0</v>
      </c>
      <c r="V157" s="225">
        <v>0</v>
      </c>
      <c r="W157" s="69">
        <v>0</v>
      </c>
      <c r="X157" s="69">
        <v>0</v>
      </c>
      <c r="Y157" s="69">
        <v>0</v>
      </c>
      <c r="Z157" s="225">
        <v>0</v>
      </c>
      <c r="AA157" s="225">
        <v>0</v>
      </c>
      <c r="AB157" s="225">
        <v>0</v>
      </c>
      <c r="AC157" s="225">
        <v>0</v>
      </c>
      <c r="AD157" s="225">
        <v>0</v>
      </c>
      <c r="AE157" s="225">
        <v>0</v>
      </c>
      <c r="AF157" s="225">
        <v>0</v>
      </c>
      <c r="AG157" s="225">
        <v>0</v>
      </c>
      <c r="AH157" s="224">
        <v>0</v>
      </c>
      <c r="AI157" s="243">
        <v>0</v>
      </c>
      <c r="AJ157" s="224">
        <v>0</v>
      </c>
      <c r="AK157" s="84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46">
        <f t="shared" ref="G158:AJ158" si="90">+F158+G157</f>
        <v>0</v>
      </c>
      <c r="H158" s="222">
        <f t="shared" si="90"/>
        <v>0</v>
      </c>
      <c r="I158" s="45">
        <f t="shared" si="90"/>
        <v>0</v>
      </c>
      <c r="J158" s="46">
        <f t="shared" si="90"/>
        <v>0</v>
      </c>
      <c r="K158" s="46">
        <f t="shared" si="90"/>
        <v>0</v>
      </c>
      <c r="L158" s="46">
        <f t="shared" si="90"/>
        <v>0</v>
      </c>
      <c r="M158" s="222">
        <f t="shared" si="90"/>
        <v>0</v>
      </c>
      <c r="N158" s="241">
        <f t="shared" si="90"/>
        <v>0</v>
      </c>
      <c r="O158" s="222">
        <f t="shared" si="90"/>
        <v>0</v>
      </c>
      <c r="P158" s="45">
        <f t="shared" si="90"/>
        <v>0</v>
      </c>
      <c r="Q158" s="46">
        <f t="shared" si="90"/>
        <v>0</v>
      </c>
      <c r="R158" s="46">
        <f t="shared" si="90"/>
        <v>0</v>
      </c>
      <c r="S158" s="46">
        <f t="shared" si="90"/>
        <v>0</v>
      </c>
      <c r="T158" s="46">
        <f t="shared" si="90"/>
        <v>0</v>
      </c>
      <c r="U158" s="46">
        <f t="shared" si="90"/>
        <v>0</v>
      </c>
      <c r="V158" s="222">
        <f t="shared" si="90"/>
        <v>0</v>
      </c>
      <c r="W158" s="45">
        <f t="shared" si="90"/>
        <v>0</v>
      </c>
      <c r="X158" s="46">
        <f t="shared" si="90"/>
        <v>0</v>
      </c>
      <c r="Y158" s="46">
        <f t="shared" si="90"/>
        <v>0</v>
      </c>
      <c r="Z158" s="222">
        <f t="shared" si="90"/>
        <v>0</v>
      </c>
      <c r="AA158" s="222">
        <f t="shared" si="90"/>
        <v>0</v>
      </c>
      <c r="AB158" s="222">
        <f t="shared" si="90"/>
        <v>0</v>
      </c>
      <c r="AC158" s="222">
        <f t="shared" si="90"/>
        <v>0</v>
      </c>
      <c r="AD158" s="226">
        <f t="shared" si="90"/>
        <v>0</v>
      </c>
      <c r="AE158" s="222">
        <f t="shared" si="90"/>
        <v>0</v>
      </c>
      <c r="AF158" s="222">
        <f t="shared" si="90"/>
        <v>0</v>
      </c>
      <c r="AG158" s="222">
        <f t="shared" si="90"/>
        <v>0</v>
      </c>
      <c r="AH158" s="222">
        <f t="shared" si="90"/>
        <v>0</v>
      </c>
      <c r="AI158" s="241">
        <f t="shared" si="90"/>
        <v>0</v>
      </c>
      <c r="AJ158" s="222">
        <f t="shared" si="90"/>
        <v>0</v>
      </c>
      <c r="AK158" s="46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84">
        <v>0</v>
      </c>
      <c r="H159" s="225">
        <v>0</v>
      </c>
      <c r="I159" s="69">
        <v>0</v>
      </c>
      <c r="J159" s="69">
        <v>0</v>
      </c>
      <c r="K159" s="69">
        <v>0</v>
      </c>
      <c r="L159" s="69">
        <v>0</v>
      </c>
      <c r="M159" s="225">
        <v>0</v>
      </c>
      <c r="N159" s="245">
        <v>0</v>
      </c>
      <c r="O159" s="225">
        <v>0</v>
      </c>
      <c r="P159" s="69">
        <v>0</v>
      </c>
      <c r="Q159" s="69">
        <v>0</v>
      </c>
      <c r="R159" s="69">
        <v>0</v>
      </c>
      <c r="S159" s="69">
        <v>0</v>
      </c>
      <c r="T159" s="69">
        <v>0</v>
      </c>
      <c r="U159" s="69">
        <v>0</v>
      </c>
      <c r="V159" s="225">
        <v>0</v>
      </c>
      <c r="W159" s="69">
        <v>0</v>
      </c>
      <c r="X159" s="69">
        <v>0</v>
      </c>
      <c r="Y159" s="69">
        <v>0</v>
      </c>
      <c r="Z159" s="225">
        <v>0</v>
      </c>
      <c r="AA159" s="225">
        <v>0</v>
      </c>
      <c r="AB159" s="225">
        <v>0</v>
      </c>
      <c r="AC159" s="225">
        <v>0</v>
      </c>
      <c r="AD159" s="225">
        <v>0</v>
      </c>
      <c r="AE159" s="225">
        <v>0</v>
      </c>
      <c r="AF159" s="225">
        <v>0</v>
      </c>
      <c r="AG159" s="225">
        <v>0</v>
      </c>
      <c r="AH159" s="224">
        <v>0</v>
      </c>
      <c r="AI159" s="243">
        <v>0</v>
      </c>
      <c r="AJ159" s="224">
        <v>0</v>
      </c>
      <c r="AK159" s="84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46">
        <f t="shared" ref="G160:AJ160" si="91">+F160+G159</f>
        <v>0</v>
      </c>
      <c r="H160" s="222">
        <f t="shared" si="91"/>
        <v>0</v>
      </c>
      <c r="I160" s="45">
        <f t="shared" si="91"/>
        <v>0</v>
      </c>
      <c r="J160" s="46">
        <f t="shared" si="91"/>
        <v>0</v>
      </c>
      <c r="K160" s="46">
        <f t="shared" si="91"/>
        <v>0</v>
      </c>
      <c r="L160" s="46">
        <f t="shared" si="91"/>
        <v>0</v>
      </c>
      <c r="M160" s="222">
        <f t="shared" si="91"/>
        <v>0</v>
      </c>
      <c r="N160" s="241">
        <f t="shared" si="91"/>
        <v>0</v>
      </c>
      <c r="O160" s="222">
        <f t="shared" si="91"/>
        <v>0</v>
      </c>
      <c r="P160" s="45">
        <f t="shared" si="91"/>
        <v>0</v>
      </c>
      <c r="Q160" s="46">
        <f t="shared" si="91"/>
        <v>0</v>
      </c>
      <c r="R160" s="46">
        <f t="shared" si="91"/>
        <v>0</v>
      </c>
      <c r="S160" s="46">
        <f t="shared" si="91"/>
        <v>0</v>
      </c>
      <c r="T160" s="46">
        <f t="shared" si="91"/>
        <v>0</v>
      </c>
      <c r="U160" s="46">
        <f t="shared" si="91"/>
        <v>0</v>
      </c>
      <c r="V160" s="222">
        <f t="shared" si="91"/>
        <v>0</v>
      </c>
      <c r="W160" s="45">
        <f t="shared" si="91"/>
        <v>0</v>
      </c>
      <c r="X160" s="46">
        <f t="shared" si="91"/>
        <v>0</v>
      </c>
      <c r="Y160" s="46">
        <f t="shared" si="91"/>
        <v>0</v>
      </c>
      <c r="Z160" s="222">
        <f t="shared" si="91"/>
        <v>0</v>
      </c>
      <c r="AA160" s="222">
        <f t="shared" si="91"/>
        <v>0</v>
      </c>
      <c r="AB160" s="222">
        <f t="shared" si="91"/>
        <v>0</v>
      </c>
      <c r="AC160" s="222">
        <f t="shared" si="91"/>
        <v>0</v>
      </c>
      <c r="AD160" s="226">
        <f t="shared" si="91"/>
        <v>0</v>
      </c>
      <c r="AE160" s="222">
        <f t="shared" si="91"/>
        <v>0</v>
      </c>
      <c r="AF160" s="222">
        <f t="shared" si="91"/>
        <v>0</v>
      </c>
      <c r="AG160" s="222">
        <f t="shared" si="91"/>
        <v>0</v>
      </c>
      <c r="AH160" s="222">
        <f t="shared" si="91"/>
        <v>0</v>
      </c>
      <c r="AI160" s="241">
        <f t="shared" si="91"/>
        <v>0</v>
      </c>
      <c r="AJ160" s="222">
        <f t="shared" si="91"/>
        <v>0</v>
      </c>
      <c r="AK160" s="46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84">
        <f>+F161</f>
        <v>0</v>
      </c>
      <c r="H161" s="225">
        <v>0</v>
      </c>
      <c r="I161" s="105">
        <v>0</v>
      </c>
      <c r="J161" s="69">
        <v>0</v>
      </c>
      <c r="K161" s="69">
        <v>0</v>
      </c>
      <c r="L161" s="69">
        <v>0</v>
      </c>
      <c r="M161" s="225">
        <v>0</v>
      </c>
      <c r="N161" s="243">
        <v>0</v>
      </c>
      <c r="O161" s="224">
        <v>0</v>
      </c>
      <c r="P161" s="84">
        <v>0</v>
      </c>
      <c r="Q161" s="84">
        <v>0</v>
      </c>
      <c r="R161" s="84">
        <v>0</v>
      </c>
      <c r="S161" s="84">
        <v>0</v>
      </c>
      <c r="T161" s="69">
        <v>0</v>
      </c>
      <c r="U161" s="84">
        <v>0</v>
      </c>
      <c r="V161" s="224">
        <v>0</v>
      </c>
      <c r="W161" s="84">
        <v>0</v>
      </c>
      <c r="X161" s="84">
        <v>0</v>
      </c>
      <c r="Y161" s="84">
        <v>0</v>
      </c>
      <c r="Z161" s="224">
        <v>0</v>
      </c>
      <c r="AA161" s="224">
        <v>0</v>
      </c>
      <c r="AB161" s="224">
        <v>0</v>
      </c>
      <c r="AC161" s="224">
        <v>0</v>
      </c>
      <c r="AD161" s="224">
        <v>0</v>
      </c>
      <c r="AE161" s="224">
        <v>0</v>
      </c>
      <c r="AF161" s="224">
        <v>0</v>
      </c>
      <c r="AG161" s="224">
        <v>0</v>
      </c>
      <c r="AH161" s="225">
        <v>0</v>
      </c>
      <c r="AI161" s="243">
        <v>0</v>
      </c>
      <c r="AJ161" s="225">
        <v>0</v>
      </c>
      <c r="AK161" s="69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84">
        <f t="shared" ref="G162:AJ162" si="92">+F162+G161</f>
        <v>0</v>
      </c>
      <c r="H162" s="224">
        <f t="shared" si="92"/>
        <v>0</v>
      </c>
      <c r="I162" s="83">
        <f t="shared" si="92"/>
        <v>0</v>
      </c>
      <c r="J162" s="84">
        <f t="shared" si="92"/>
        <v>0</v>
      </c>
      <c r="K162" s="84">
        <f t="shared" si="92"/>
        <v>0</v>
      </c>
      <c r="L162" s="84">
        <f t="shared" si="92"/>
        <v>0</v>
      </c>
      <c r="M162" s="224">
        <f t="shared" si="92"/>
        <v>0</v>
      </c>
      <c r="N162" s="243">
        <f t="shared" si="92"/>
        <v>0</v>
      </c>
      <c r="O162" s="224">
        <f t="shared" si="92"/>
        <v>0</v>
      </c>
      <c r="P162" s="84">
        <f t="shared" si="92"/>
        <v>0</v>
      </c>
      <c r="Q162" s="84">
        <f t="shared" si="92"/>
        <v>0</v>
      </c>
      <c r="R162" s="84">
        <f t="shared" si="92"/>
        <v>0</v>
      </c>
      <c r="S162" s="84">
        <f t="shared" si="92"/>
        <v>0</v>
      </c>
      <c r="T162" s="84">
        <f t="shared" si="92"/>
        <v>0</v>
      </c>
      <c r="U162" s="84">
        <f t="shared" si="92"/>
        <v>0</v>
      </c>
      <c r="V162" s="224">
        <f t="shared" si="92"/>
        <v>0</v>
      </c>
      <c r="W162" s="84">
        <f t="shared" si="92"/>
        <v>0</v>
      </c>
      <c r="X162" s="84">
        <f t="shared" si="92"/>
        <v>0</v>
      </c>
      <c r="Y162" s="84">
        <f t="shared" si="92"/>
        <v>0</v>
      </c>
      <c r="Z162" s="224">
        <f t="shared" si="92"/>
        <v>0</v>
      </c>
      <c r="AA162" s="224">
        <f t="shared" si="92"/>
        <v>0</v>
      </c>
      <c r="AB162" s="224">
        <f t="shared" si="92"/>
        <v>0</v>
      </c>
      <c r="AC162" s="224">
        <f t="shared" si="92"/>
        <v>0</v>
      </c>
      <c r="AD162" s="224">
        <f t="shared" si="92"/>
        <v>0</v>
      </c>
      <c r="AE162" s="224">
        <f t="shared" si="92"/>
        <v>0</v>
      </c>
      <c r="AF162" s="224">
        <f t="shared" si="92"/>
        <v>0</v>
      </c>
      <c r="AG162" s="224">
        <f t="shared" si="92"/>
        <v>0</v>
      </c>
      <c r="AH162" s="224">
        <f t="shared" si="92"/>
        <v>0</v>
      </c>
      <c r="AI162" s="243">
        <f t="shared" si="92"/>
        <v>0</v>
      </c>
      <c r="AJ162" s="236">
        <f t="shared" si="92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69">
        <v>0</v>
      </c>
      <c r="H163" s="225">
        <v>0</v>
      </c>
      <c r="I163" s="69">
        <v>0</v>
      </c>
      <c r="J163" s="69">
        <v>0</v>
      </c>
      <c r="K163" s="69">
        <v>0</v>
      </c>
      <c r="L163" s="69">
        <v>0</v>
      </c>
      <c r="M163" s="225">
        <v>0</v>
      </c>
      <c r="N163" s="245">
        <v>0</v>
      </c>
      <c r="O163" s="223">
        <v>0</v>
      </c>
      <c r="P163" s="69">
        <v>0</v>
      </c>
      <c r="Q163" s="69">
        <v>0</v>
      </c>
      <c r="R163" s="69">
        <v>0</v>
      </c>
      <c r="S163" s="69">
        <v>0</v>
      </c>
      <c r="T163" s="69">
        <v>0</v>
      </c>
      <c r="U163" s="69">
        <v>0</v>
      </c>
      <c r="V163" s="225">
        <v>0</v>
      </c>
      <c r="W163" s="69">
        <v>0</v>
      </c>
      <c r="X163" s="69">
        <v>0</v>
      </c>
      <c r="Y163" s="69">
        <v>0</v>
      </c>
      <c r="Z163" s="225">
        <v>0</v>
      </c>
      <c r="AA163" s="225">
        <v>0</v>
      </c>
      <c r="AB163" s="225">
        <v>0</v>
      </c>
      <c r="AC163" s="225">
        <v>0</v>
      </c>
      <c r="AD163" s="225">
        <v>0</v>
      </c>
      <c r="AE163" s="225">
        <v>0</v>
      </c>
      <c r="AF163" s="225">
        <v>0</v>
      </c>
      <c r="AG163" s="225">
        <v>0</v>
      </c>
      <c r="AH163" s="225">
        <v>0</v>
      </c>
      <c r="AI163" s="245">
        <v>0</v>
      </c>
      <c r="AJ163" s="224">
        <v>0</v>
      </c>
      <c r="AK163" s="84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46">
        <f t="shared" ref="G164:AJ164" si="93">+F164+G163</f>
        <v>0</v>
      </c>
      <c r="H164" s="222">
        <f t="shared" si="93"/>
        <v>0</v>
      </c>
      <c r="I164" s="46">
        <f t="shared" si="93"/>
        <v>0</v>
      </c>
      <c r="J164" s="46">
        <f t="shared" si="93"/>
        <v>0</v>
      </c>
      <c r="K164" s="46">
        <f t="shared" si="93"/>
        <v>0</v>
      </c>
      <c r="L164" s="46">
        <f t="shared" si="93"/>
        <v>0</v>
      </c>
      <c r="M164" s="222">
        <f t="shared" si="93"/>
        <v>0</v>
      </c>
      <c r="N164" s="241">
        <f t="shared" si="93"/>
        <v>0</v>
      </c>
      <c r="O164" s="222">
        <f t="shared" si="93"/>
        <v>0</v>
      </c>
      <c r="P164" s="46">
        <f t="shared" si="93"/>
        <v>0</v>
      </c>
      <c r="Q164" s="46">
        <f t="shared" si="93"/>
        <v>0</v>
      </c>
      <c r="R164" s="46">
        <f t="shared" si="93"/>
        <v>0</v>
      </c>
      <c r="S164" s="46">
        <f t="shared" si="93"/>
        <v>0</v>
      </c>
      <c r="T164" s="46">
        <f t="shared" si="93"/>
        <v>0</v>
      </c>
      <c r="U164" s="46">
        <f t="shared" si="93"/>
        <v>0</v>
      </c>
      <c r="V164" s="222">
        <f t="shared" si="93"/>
        <v>0</v>
      </c>
      <c r="W164" s="46">
        <f t="shared" si="93"/>
        <v>0</v>
      </c>
      <c r="X164" s="46">
        <f t="shared" si="93"/>
        <v>0</v>
      </c>
      <c r="Y164" s="46">
        <f t="shared" si="93"/>
        <v>0</v>
      </c>
      <c r="Z164" s="222">
        <f t="shared" si="93"/>
        <v>0</v>
      </c>
      <c r="AA164" s="222">
        <f t="shared" si="93"/>
        <v>0</v>
      </c>
      <c r="AB164" s="222">
        <f t="shared" si="93"/>
        <v>0</v>
      </c>
      <c r="AC164" s="222">
        <f t="shared" si="93"/>
        <v>0</v>
      </c>
      <c r="AD164" s="222">
        <f t="shared" si="93"/>
        <v>0</v>
      </c>
      <c r="AE164" s="222">
        <f t="shared" si="93"/>
        <v>0</v>
      </c>
      <c r="AF164" s="222">
        <f t="shared" si="93"/>
        <v>0</v>
      </c>
      <c r="AG164" s="222">
        <f t="shared" si="93"/>
        <v>0</v>
      </c>
      <c r="AH164" s="222">
        <f t="shared" si="93"/>
        <v>0</v>
      </c>
      <c r="AI164" s="241">
        <f t="shared" si="93"/>
        <v>0</v>
      </c>
      <c r="AJ164" s="222">
        <f t="shared" si="93"/>
        <v>0</v>
      </c>
      <c r="AK164" s="46">
        <f t="shared" ref="AK164" si="94">+AJ164+AK163</f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84">
        <v>0</v>
      </c>
      <c r="H165" s="224">
        <v>0</v>
      </c>
      <c r="I165" s="84">
        <v>0</v>
      </c>
      <c r="J165" s="84">
        <v>0</v>
      </c>
      <c r="K165" s="84">
        <v>0</v>
      </c>
      <c r="L165" s="84">
        <v>0</v>
      </c>
      <c r="M165" s="224">
        <v>0</v>
      </c>
      <c r="N165" s="243">
        <v>0</v>
      </c>
      <c r="O165" s="221">
        <v>0</v>
      </c>
      <c r="P165" s="84">
        <v>0</v>
      </c>
      <c r="Q165" s="84">
        <v>0</v>
      </c>
      <c r="R165" s="84">
        <v>0</v>
      </c>
      <c r="S165" s="84">
        <v>0</v>
      </c>
      <c r="T165" s="84">
        <v>0</v>
      </c>
      <c r="U165" s="84">
        <v>0</v>
      </c>
      <c r="V165" s="224">
        <v>0</v>
      </c>
      <c r="W165" s="84">
        <v>0</v>
      </c>
      <c r="X165" s="84">
        <v>0</v>
      </c>
      <c r="Y165" s="84">
        <v>0</v>
      </c>
      <c r="Z165" s="224">
        <v>0</v>
      </c>
      <c r="AA165" s="224">
        <v>0</v>
      </c>
      <c r="AB165" s="224">
        <v>0</v>
      </c>
      <c r="AC165" s="224">
        <v>0</v>
      </c>
      <c r="AD165" s="224">
        <v>0</v>
      </c>
      <c r="AE165" s="224">
        <v>0</v>
      </c>
      <c r="AF165" s="224">
        <v>0</v>
      </c>
      <c r="AG165" s="224">
        <v>0</v>
      </c>
      <c r="AH165" s="224">
        <v>0</v>
      </c>
      <c r="AI165" s="243">
        <v>0</v>
      </c>
      <c r="AJ165" s="224">
        <v>0</v>
      </c>
      <c r="AK165" s="84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46">
        <f t="shared" ref="G166:AJ166" si="95">+F166+G165</f>
        <v>0</v>
      </c>
      <c r="H166" s="226">
        <f t="shared" si="95"/>
        <v>0</v>
      </c>
      <c r="I166" s="45">
        <f t="shared" si="95"/>
        <v>0</v>
      </c>
      <c r="J166" s="46">
        <f t="shared" si="95"/>
        <v>0</v>
      </c>
      <c r="K166" s="46">
        <f t="shared" si="95"/>
        <v>0</v>
      </c>
      <c r="L166" s="46">
        <f t="shared" si="95"/>
        <v>0</v>
      </c>
      <c r="M166" s="222">
        <f t="shared" si="95"/>
        <v>0</v>
      </c>
      <c r="N166" s="241">
        <f t="shared" si="95"/>
        <v>0</v>
      </c>
      <c r="O166" s="226">
        <f t="shared" si="95"/>
        <v>0</v>
      </c>
      <c r="P166" s="45">
        <f t="shared" si="95"/>
        <v>0</v>
      </c>
      <c r="Q166" s="46">
        <f t="shared" si="95"/>
        <v>0</v>
      </c>
      <c r="R166" s="46">
        <f t="shared" si="95"/>
        <v>0</v>
      </c>
      <c r="S166" s="46">
        <f t="shared" si="95"/>
        <v>0</v>
      </c>
      <c r="T166" s="46">
        <f t="shared" si="95"/>
        <v>0</v>
      </c>
      <c r="U166" s="46">
        <f t="shared" si="95"/>
        <v>0</v>
      </c>
      <c r="V166" s="226">
        <f t="shared" si="95"/>
        <v>0</v>
      </c>
      <c r="W166" s="45">
        <f t="shared" si="95"/>
        <v>0</v>
      </c>
      <c r="X166" s="46">
        <f t="shared" si="95"/>
        <v>0</v>
      </c>
      <c r="Y166" s="46">
        <f t="shared" si="95"/>
        <v>0</v>
      </c>
      <c r="Z166" s="222">
        <f t="shared" si="95"/>
        <v>0</v>
      </c>
      <c r="AA166" s="222">
        <f t="shared" si="95"/>
        <v>0</v>
      </c>
      <c r="AB166" s="222">
        <f t="shared" si="95"/>
        <v>0</v>
      </c>
      <c r="AC166" s="226">
        <f t="shared" si="95"/>
        <v>0</v>
      </c>
      <c r="AD166" s="226">
        <f t="shared" si="95"/>
        <v>0</v>
      </c>
      <c r="AE166" s="222">
        <f t="shared" si="95"/>
        <v>0</v>
      </c>
      <c r="AF166" s="222">
        <f t="shared" si="95"/>
        <v>0</v>
      </c>
      <c r="AG166" s="222">
        <f t="shared" si="95"/>
        <v>0</v>
      </c>
      <c r="AH166" s="222">
        <f t="shared" si="95"/>
        <v>0</v>
      </c>
      <c r="AI166" s="241">
        <f t="shared" si="95"/>
        <v>0</v>
      </c>
      <c r="AJ166" s="226">
        <f t="shared" si="95"/>
        <v>0</v>
      </c>
      <c r="AK166" s="45">
        <f t="shared" ref="AK166" si="96">+AJ166+AK165</f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84">
        <v>0</v>
      </c>
      <c r="H167" s="224">
        <v>0</v>
      </c>
      <c r="I167" s="84">
        <v>0</v>
      </c>
      <c r="J167" s="84">
        <v>0</v>
      </c>
      <c r="K167" s="84">
        <v>0</v>
      </c>
      <c r="L167" s="84">
        <v>0</v>
      </c>
      <c r="M167" s="224">
        <v>0</v>
      </c>
      <c r="N167" s="243">
        <v>0</v>
      </c>
      <c r="O167" s="221">
        <v>0</v>
      </c>
      <c r="P167" s="84">
        <v>0</v>
      </c>
      <c r="Q167" s="84">
        <v>0</v>
      </c>
      <c r="R167" s="84">
        <v>0</v>
      </c>
      <c r="S167" s="84">
        <v>0</v>
      </c>
      <c r="T167" s="84">
        <v>0</v>
      </c>
      <c r="U167" s="84">
        <v>0</v>
      </c>
      <c r="V167" s="224">
        <v>0</v>
      </c>
      <c r="W167" s="84">
        <v>0</v>
      </c>
      <c r="X167" s="84">
        <v>0</v>
      </c>
      <c r="Y167" s="84">
        <v>0</v>
      </c>
      <c r="Z167" s="224">
        <v>0</v>
      </c>
      <c r="AA167" s="224">
        <v>0</v>
      </c>
      <c r="AB167" s="224">
        <v>0</v>
      </c>
      <c r="AC167" s="224">
        <v>0</v>
      </c>
      <c r="AD167" s="224">
        <v>0</v>
      </c>
      <c r="AE167" s="224">
        <v>0</v>
      </c>
      <c r="AF167" s="224">
        <v>0</v>
      </c>
      <c r="AG167" s="224">
        <v>0</v>
      </c>
      <c r="AH167" s="224">
        <v>0</v>
      </c>
      <c r="AI167" s="243">
        <v>0</v>
      </c>
      <c r="AJ167" s="224">
        <v>0</v>
      </c>
      <c r="AK167" s="84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84">
        <f t="shared" ref="G168:AJ168" si="97">+F168+G167</f>
        <v>0</v>
      </c>
      <c r="H168" s="224">
        <f t="shared" si="97"/>
        <v>0</v>
      </c>
      <c r="I168" s="84">
        <f t="shared" si="97"/>
        <v>0</v>
      </c>
      <c r="J168" s="84">
        <f t="shared" si="97"/>
        <v>0</v>
      </c>
      <c r="K168" s="84">
        <f t="shared" si="97"/>
        <v>0</v>
      </c>
      <c r="L168" s="84">
        <f t="shared" si="97"/>
        <v>0</v>
      </c>
      <c r="M168" s="224">
        <f t="shared" si="97"/>
        <v>0</v>
      </c>
      <c r="N168" s="243">
        <f t="shared" si="97"/>
        <v>0</v>
      </c>
      <c r="O168" s="224">
        <f t="shared" si="97"/>
        <v>0</v>
      </c>
      <c r="P168" s="84">
        <f t="shared" si="97"/>
        <v>0</v>
      </c>
      <c r="Q168" s="84">
        <f t="shared" si="97"/>
        <v>0</v>
      </c>
      <c r="R168" s="84">
        <f t="shared" si="97"/>
        <v>0</v>
      </c>
      <c r="S168" s="84">
        <f t="shared" si="97"/>
        <v>0</v>
      </c>
      <c r="T168" s="84">
        <f t="shared" si="97"/>
        <v>0</v>
      </c>
      <c r="U168" s="84">
        <f t="shared" si="97"/>
        <v>0</v>
      </c>
      <c r="V168" s="224">
        <f t="shared" si="97"/>
        <v>0</v>
      </c>
      <c r="W168" s="84">
        <f t="shared" si="97"/>
        <v>0</v>
      </c>
      <c r="X168" s="84">
        <f t="shared" si="97"/>
        <v>0</v>
      </c>
      <c r="Y168" s="84">
        <f t="shared" si="97"/>
        <v>0</v>
      </c>
      <c r="Z168" s="224">
        <f t="shared" si="97"/>
        <v>0</v>
      </c>
      <c r="AA168" s="224">
        <f t="shared" si="97"/>
        <v>0</v>
      </c>
      <c r="AB168" s="224">
        <f t="shared" si="97"/>
        <v>0</v>
      </c>
      <c r="AC168" s="224">
        <f t="shared" si="97"/>
        <v>0</v>
      </c>
      <c r="AD168" s="224">
        <f t="shared" si="97"/>
        <v>0</v>
      </c>
      <c r="AE168" s="224">
        <f t="shared" si="97"/>
        <v>0</v>
      </c>
      <c r="AF168" s="224">
        <f t="shared" si="97"/>
        <v>0</v>
      </c>
      <c r="AG168" s="224">
        <f t="shared" si="97"/>
        <v>0</v>
      </c>
      <c r="AH168" s="224">
        <f t="shared" si="97"/>
        <v>0</v>
      </c>
      <c r="AI168" s="243">
        <f t="shared" si="97"/>
        <v>0</v>
      </c>
      <c r="AJ168" s="222">
        <f t="shared" si="97"/>
        <v>0</v>
      </c>
      <c r="AK168" s="46">
        <f t="shared" ref="AK168" si="98">+AJ168+AK167</f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1670</v>
      </c>
      <c r="G169" s="36">
        <f>+G8</f>
        <v>0</v>
      </c>
      <c r="H169" s="221">
        <f t="shared" ref="H169:AJ169" si="99">+H8</f>
        <v>0</v>
      </c>
      <c r="I169" s="254">
        <f t="shared" si="99"/>
        <v>500</v>
      </c>
      <c r="J169" s="36">
        <f t="shared" si="99"/>
        <v>0</v>
      </c>
      <c r="K169" s="36">
        <f t="shared" si="99"/>
        <v>0</v>
      </c>
      <c r="L169" s="36">
        <f t="shared" si="99"/>
        <v>0</v>
      </c>
      <c r="M169" s="221">
        <f t="shared" si="99"/>
        <v>0</v>
      </c>
      <c r="N169" s="240">
        <f t="shared" si="99"/>
        <v>0</v>
      </c>
      <c r="O169" s="256">
        <f t="shared" si="99"/>
        <v>0</v>
      </c>
      <c r="P169" s="257">
        <f t="shared" si="99"/>
        <v>0</v>
      </c>
      <c r="Q169" s="36">
        <f t="shared" si="99"/>
        <v>0</v>
      </c>
      <c r="R169" s="36">
        <f t="shared" si="99"/>
        <v>0</v>
      </c>
      <c r="S169" s="36">
        <f t="shared" si="99"/>
        <v>0</v>
      </c>
      <c r="T169" s="36">
        <f t="shared" si="99"/>
        <v>0</v>
      </c>
      <c r="U169" s="36">
        <f t="shared" si="99"/>
        <v>0</v>
      </c>
      <c r="V169" s="221">
        <f t="shared" si="99"/>
        <v>0</v>
      </c>
      <c r="W169" s="36">
        <f t="shared" si="99"/>
        <v>0</v>
      </c>
      <c r="X169" s="254">
        <f t="shared" si="99"/>
        <v>1170</v>
      </c>
      <c r="Y169" s="36">
        <f t="shared" si="99"/>
        <v>0</v>
      </c>
      <c r="Z169" s="221">
        <f t="shared" si="99"/>
        <v>0</v>
      </c>
      <c r="AA169" s="221">
        <f t="shared" si="99"/>
        <v>0</v>
      </c>
      <c r="AB169" s="221">
        <f t="shared" si="99"/>
        <v>0</v>
      </c>
      <c r="AC169" s="221">
        <f t="shared" si="99"/>
        <v>0</v>
      </c>
      <c r="AD169" s="221">
        <f t="shared" si="99"/>
        <v>0</v>
      </c>
      <c r="AE169" s="221">
        <f t="shared" si="99"/>
        <v>0</v>
      </c>
      <c r="AF169" s="221">
        <f t="shared" si="99"/>
        <v>0</v>
      </c>
      <c r="AG169" s="221">
        <f t="shared" si="99"/>
        <v>0</v>
      </c>
      <c r="AH169" s="221">
        <f t="shared" si="99"/>
        <v>0</v>
      </c>
      <c r="AI169" s="240">
        <f t="shared" si="99"/>
        <v>0</v>
      </c>
      <c r="AJ169" s="221">
        <f t="shared" si="99"/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46">
        <f t="shared" ref="G170:AJ170" si="100">+F170+G169</f>
        <v>0</v>
      </c>
      <c r="H170" s="222">
        <f t="shared" si="100"/>
        <v>0</v>
      </c>
      <c r="I170" s="45">
        <f t="shared" si="100"/>
        <v>500</v>
      </c>
      <c r="J170" s="46">
        <f t="shared" si="100"/>
        <v>500</v>
      </c>
      <c r="K170" s="46">
        <f t="shared" si="100"/>
        <v>500</v>
      </c>
      <c r="L170" s="46">
        <f t="shared" si="100"/>
        <v>500</v>
      </c>
      <c r="M170" s="222">
        <f t="shared" si="100"/>
        <v>500</v>
      </c>
      <c r="N170" s="241">
        <f t="shared" si="100"/>
        <v>500</v>
      </c>
      <c r="O170" s="222">
        <f t="shared" si="100"/>
        <v>500</v>
      </c>
      <c r="P170" s="45">
        <f t="shared" si="100"/>
        <v>500</v>
      </c>
      <c r="Q170" s="46">
        <f t="shared" si="100"/>
        <v>500</v>
      </c>
      <c r="R170" s="46">
        <f t="shared" si="100"/>
        <v>500</v>
      </c>
      <c r="S170" s="46">
        <f t="shared" si="100"/>
        <v>500</v>
      </c>
      <c r="T170" s="46">
        <f t="shared" si="100"/>
        <v>500</v>
      </c>
      <c r="U170" s="46">
        <f t="shared" si="100"/>
        <v>500</v>
      </c>
      <c r="V170" s="222">
        <f t="shared" si="100"/>
        <v>500</v>
      </c>
      <c r="W170" s="45">
        <f t="shared" si="100"/>
        <v>500</v>
      </c>
      <c r="X170" s="46">
        <f t="shared" si="100"/>
        <v>1670</v>
      </c>
      <c r="Y170" s="46">
        <f t="shared" si="100"/>
        <v>1670</v>
      </c>
      <c r="Z170" s="222">
        <f t="shared" si="100"/>
        <v>1670</v>
      </c>
      <c r="AA170" s="222">
        <f t="shared" si="100"/>
        <v>1670</v>
      </c>
      <c r="AB170" s="222">
        <f t="shared" si="100"/>
        <v>1670</v>
      </c>
      <c r="AC170" s="222">
        <f t="shared" si="100"/>
        <v>1670</v>
      </c>
      <c r="AD170" s="226">
        <f t="shared" si="100"/>
        <v>1670</v>
      </c>
      <c r="AE170" s="222">
        <f t="shared" si="100"/>
        <v>1670</v>
      </c>
      <c r="AF170" s="222">
        <f t="shared" si="100"/>
        <v>1670</v>
      </c>
      <c r="AG170" s="222">
        <f t="shared" si="100"/>
        <v>1670</v>
      </c>
      <c r="AH170" s="222">
        <f t="shared" si="100"/>
        <v>1670</v>
      </c>
      <c r="AI170" s="241">
        <f t="shared" si="100"/>
        <v>1670</v>
      </c>
      <c r="AJ170" s="222">
        <f t="shared" si="100"/>
        <v>1670</v>
      </c>
      <c r="AK170" s="45">
        <f t="shared" ref="AK170" si="101">+AJ170+AK169</f>
        <v>1670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50">
        <f>+F10</f>
        <v>0</v>
      </c>
      <c r="G171" s="36">
        <f>+G10</f>
        <v>0</v>
      </c>
      <c r="H171" s="221">
        <f t="shared" ref="H171:AJ171" si="102">+H10</f>
        <v>0</v>
      </c>
      <c r="I171" s="257">
        <f t="shared" si="102"/>
        <v>0</v>
      </c>
      <c r="J171" s="257">
        <f t="shared" si="102"/>
        <v>0</v>
      </c>
      <c r="K171" s="36">
        <f t="shared" si="102"/>
        <v>0</v>
      </c>
      <c r="L171" s="36">
        <f t="shared" si="102"/>
        <v>0</v>
      </c>
      <c r="M171" s="221">
        <f t="shared" si="102"/>
        <v>0</v>
      </c>
      <c r="N171" s="240">
        <f t="shared" si="102"/>
        <v>0</v>
      </c>
      <c r="O171" s="221">
        <f t="shared" si="102"/>
        <v>0</v>
      </c>
      <c r="P171" s="36">
        <f t="shared" si="102"/>
        <v>0</v>
      </c>
      <c r="Q171" s="36">
        <f t="shared" si="102"/>
        <v>0</v>
      </c>
      <c r="R171" s="36">
        <f t="shared" si="102"/>
        <v>0</v>
      </c>
      <c r="S171" s="36">
        <f t="shared" si="102"/>
        <v>0</v>
      </c>
      <c r="T171" s="36">
        <f t="shared" si="102"/>
        <v>0</v>
      </c>
      <c r="U171" s="36">
        <f t="shared" si="102"/>
        <v>0</v>
      </c>
      <c r="V171" s="221">
        <f t="shared" si="102"/>
        <v>0</v>
      </c>
      <c r="W171" s="36">
        <f t="shared" si="102"/>
        <v>0</v>
      </c>
      <c r="X171" s="36">
        <f t="shared" si="102"/>
        <v>0</v>
      </c>
      <c r="Y171" s="36">
        <f t="shared" si="102"/>
        <v>0</v>
      </c>
      <c r="Z171" s="221">
        <f t="shared" si="102"/>
        <v>0</v>
      </c>
      <c r="AA171" s="221">
        <f t="shared" si="102"/>
        <v>0</v>
      </c>
      <c r="AB171" s="221">
        <f t="shared" si="102"/>
        <v>0</v>
      </c>
      <c r="AC171" s="221">
        <f t="shared" si="102"/>
        <v>0</v>
      </c>
      <c r="AD171" s="221">
        <f t="shared" si="102"/>
        <v>0</v>
      </c>
      <c r="AE171" s="221">
        <f t="shared" si="102"/>
        <v>0</v>
      </c>
      <c r="AF171" s="221">
        <f t="shared" si="102"/>
        <v>0</v>
      </c>
      <c r="AG171" s="221">
        <f t="shared" si="102"/>
        <v>0</v>
      </c>
      <c r="AH171" s="221">
        <f t="shared" si="102"/>
        <v>0</v>
      </c>
      <c r="AI171" s="240">
        <f t="shared" si="102"/>
        <v>0</v>
      </c>
      <c r="AJ171" s="221">
        <f t="shared" si="102"/>
        <v>0</v>
      </c>
      <c r="AK171" s="11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46">
        <f t="shared" ref="G172:AJ172" si="103">+F172+G171</f>
        <v>0</v>
      </c>
      <c r="H172" s="222">
        <f t="shared" si="103"/>
        <v>0</v>
      </c>
      <c r="I172" s="45">
        <f t="shared" si="103"/>
        <v>0</v>
      </c>
      <c r="J172" s="46">
        <f t="shared" si="103"/>
        <v>0</v>
      </c>
      <c r="K172" s="46">
        <f t="shared" si="103"/>
        <v>0</v>
      </c>
      <c r="L172" s="46">
        <f t="shared" si="103"/>
        <v>0</v>
      </c>
      <c r="M172" s="222">
        <f t="shared" si="103"/>
        <v>0</v>
      </c>
      <c r="N172" s="241">
        <f t="shared" si="103"/>
        <v>0</v>
      </c>
      <c r="O172" s="222">
        <f t="shared" si="103"/>
        <v>0</v>
      </c>
      <c r="P172" s="45">
        <f t="shared" si="103"/>
        <v>0</v>
      </c>
      <c r="Q172" s="46">
        <f t="shared" si="103"/>
        <v>0</v>
      </c>
      <c r="R172" s="46">
        <f t="shared" si="103"/>
        <v>0</v>
      </c>
      <c r="S172" s="46">
        <f t="shared" si="103"/>
        <v>0</v>
      </c>
      <c r="T172" s="46">
        <f t="shared" si="103"/>
        <v>0</v>
      </c>
      <c r="U172" s="46">
        <f t="shared" si="103"/>
        <v>0</v>
      </c>
      <c r="V172" s="222">
        <f t="shared" si="103"/>
        <v>0</v>
      </c>
      <c r="W172" s="45">
        <f t="shared" si="103"/>
        <v>0</v>
      </c>
      <c r="X172" s="46">
        <f t="shared" si="103"/>
        <v>0</v>
      </c>
      <c r="Y172" s="46">
        <f t="shared" si="103"/>
        <v>0</v>
      </c>
      <c r="Z172" s="222">
        <f t="shared" si="103"/>
        <v>0</v>
      </c>
      <c r="AA172" s="222">
        <f t="shared" si="103"/>
        <v>0</v>
      </c>
      <c r="AB172" s="222">
        <f t="shared" si="103"/>
        <v>0</v>
      </c>
      <c r="AC172" s="222">
        <f t="shared" si="103"/>
        <v>0</v>
      </c>
      <c r="AD172" s="226">
        <f t="shared" si="103"/>
        <v>0</v>
      </c>
      <c r="AE172" s="222">
        <f t="shared" si="103"/>
        <v>0</v>
      </c>
      <c r="AF172" s="222">
        <f t="shared" si="103"/>
        <v>0</v>
      </c>
      <c r="AG172" s="222">
        <f t="shared" si="103"/>
        <v>0</v>
      </c>
      <c r="AH172" s="222">
        <f t="shared" si="103"/>
        <v>0</v>
      </c>
      <c r="AI172" s="241">
        <f t="shared" si="103"/>
        <v>0</v>
      </c>
      <c r="AJ172" s="222">
        <f t="shared" si="103"/>
        <v>0</v>
      </c>
      <c r="AK172" s="45">
        <f t="shared" ref="AK172" si="104">+AJ172+AK171</f>
        <v>0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50">
        <f>+F12</f>
        <v>3380</v>
      </c>
      <c r="G173" s="36">
        <f>+G12</f>
        <v>0</v>
      </c>
      <c r="H173" s="221">
        <f t="shared" ref="H173:AJ173" si="105">+H12</f>
        <v>0</v>
      </c>
      <c r="I173" s="254">
        <f t="shared" si="105"/>
        <v>800</v>
      </c>
      <c r="J173" s="254">
        <f t="shared" si="105"/>
        <v>200</v>
      </c>
      <c r="K173" s="36">
        <f t="shared" si="105"/>
        <v>0</v>
      </c>
      <c r="L173" s="36">
        <f t="shared" si="105"/>
        <v>0</v>
      </c>
      <c r="M173" s="221">
        <f t="shared" si="105"/>
        <v>0</v>
      </c>
      <c r="N173" s="240">
        <f t="shared" si="105"/>
        <v>0</v>
      </c>
      <c r="O173" s="221">
        <f t="shared" si="105"/>
        <v>0</v>
      </c>
      <c r="P173" s="254">
        <f t="shared" si="105"/>
        <v>870</v>
      </c>
      <c r="Q173" s="254">
        <f t="shared" si="105"/>
        <v>130</v>
      </c>
      <c r="R173" s="36">
        <f t="shared" si="105"/>
        <v>0</v>
      </c>
      <c r="S173" s="36">
        <f t="shared" si="105"/>
        <v>0</v>
      </c>
      <c r="T173" s="36">
        <f t="shared" si="105"/>
        <v>0</v>
      </c>
      <c r="U173" s="36">
        <f t="shared" si="105"/>
        <v>0</v>
      </c>
      <c r="V173" s="221">
        <f t="shared" si="105"/>
        <v>0</v>
      </c>
      <c r="W173" s="254">
        <f t="shared" si="105"/>
        <v>1100</v>
      </c>
      <c r="X173" s="254">
        <f t="shared" si="105"/>
        <v>280</v>
      </c>
      <c r="Y173" s="36">
        <f t="shared" si="105"/>
        <v>0</v>
      </c>
      <c r="Z173" s="221">
        <f t="shared" si="105"/>
        <v>0</v>
      </c>
      <c r="AA173" s="221">
        <f t="shared" si="105"/>
        <v>0</v>
      </c>
      <c r="AB173" s="221">
        <f t="shared" si="105"/>
        <v>0</v>
      </c>
      <c r="AC173" s="221">
        <f t="shared" si="105"/>
        <v>0</v>
      </c>
      <c r="AD173" s="221">
        <f t="shared" si="105"/>
        <v>0</v>
      </c>
      <c r="AE173" s="221">
        <f t="shared" si="105"/>
        <v>0</v>
      </c>
      <c r="AF173" s="221">
        <f t="shared" si="105"/>
        <v>0</v>
      </c>
      <c r="AG173" s="221">
        <f t="shared" si="105"/>
        <v>0</v>
      </c>
      <c r="AH173" s="221">
        <f t="shared" si="105"/>
        <v>0</v>
      </c>
      <c r="AI173" s="240">
        <f t="shared" si="105"/>
        <v>0</v>
      </c>
      <c r="AJ173" s="221">
        <f t="shared" si="105"/>
        <v>0</v>
      </c>
      <c r="AK173" s="11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46">
        <f t="shared" ref="G174:AJ174" si="106">+F174+G173</f>
        <v>0</v>
      </c>
      <c r="H174" s="222">
        <f t="shared" si="106"/>
        <v>0</v>
      </c>
      <c r="I174" s="45">
        <f t="shared" si="106"/>
        <v>800</v>
      </c>
      <c r="J174" s="46">
        <f t="shared" si="106"/>
        <v>1000</v>
      </c>
      <c r="K174" s="46">
        <f t="shared" si="106"/>
        <v>1000</v>
      </c>
      <c r="L174" s="46">
        <f t="shared" si="106"/>
        <v>1000</v>
      </c>
      <c r="M174" s="222">
        <f t="shared" si="106"/>
        <v>1000</v>
      </c>
      <c r="N174" s="241">
        <f t="shared" si="106"/>
        <v>1000</v>
      </c>
      <c r="O174" s="222">
        <f t="shared" si="106"/>
        <v>1000</v>
      </c>
      <c r="P174" s="45">
        <f t="shared" si="106"/>
        <v>1870</v>
      </c>
      <c r="Q174" s="46">
        <f t="shared" si="106"/>
        <v>2000</v>
      </c>
      <c r="R174" s="46">
        <f t="shared" si="106"/>
        <v>2000</v>
      </c>
      <c r="S174" s="46">
        <f t="shared" si="106"/>
        <v>2000</v>
      </c>
      <c r="T174" s="46">
        <f t="shared" si="106"/>
        <v>2000</v>
      </c>
      <c r="U174" s="46">
        <f t="shared" si="106"/>
        <v>2000</v>
      </c>
      <c r="V174" s="222">
        <f t="shared" si="106"/>
        <v>2000</v>
      </c>
      <c r="W174" s="45">
        <f t="shared" si="106"/>
        <v>3100</v>
      </c>
      <c r="X174" s="46">
        <f t="shared" si="106"/>
        <v>3380</v>
      </c>
      <c r="Y174" s="46">
        <f t="shared" si="106"/>
        <v>3380</v>
      </c>
      <c r="Z174" s="222">
        <f t="shared" si="106"/>
        <v>3380</v>
      </c>
      <c r="AA174" s="222">
        <f t="shared" si="106"/>
        <v>3380</v>
      </c>
      <c r="AB174" s="222">
        <f t="shared" si="106"/>
        <v>3380</v>
      </c>
      <c r="AC174" s="222">
        <f t="shared" si="106"/>
        <v>3380</v>
      </c>
      <c r="AD174" s="226">
        <f t="shared" si="106"/>
        <v>3380</v>
      </c>
      <c r="AE174" s="222">
        <f t="shared" si="106"/>
        <v>3380</v>
      </c>
      <c r="AF174" s="222">
        <f t="shared" si="106"/>
        <v>3380</v>
      </c>
      <c r="AG174" s="222">
        <f t="shared" si="106"/>
        <v>3380</v>
      </c>
      <c r="AH174" s="222">
        <f t="shared" si="106"/>
        <v>3380</v>
      </c>
      <c r="AI174" s="241">
        <f t="shared" si="106"/>
        <v>3380</v>
      </c>
      <c r="AJ174" s="222">
        <f t="shared" si="106"/>
        <v>3380</v>
      </c>
      <c r="AK174" s="45">
        <f t="shared" ref="AK174" si="107">+AJ174+AK173</f>
        <v>3380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50">
        <f>+F14</f>
        <v>1370</v>
      </c>
      <c r="G175" s="51">
        <f>+G14</f>
        <v>0</v>
      </c>
      <c r="H175" s="223">
        <f t="shared" ref="H175:AJ175" si="108">+H14</f>
        <v>0</v>
      </c>
      <c r="I175" s="51">
        <f t="shared" si="108"/>
        <v>0</v>
      </c>
      <c r="J175" s="51">
        <f t="shared" si="108"/>
        <v>0</v>
      </c>
      <c r="K175" s="51">
        <f t="shared" si="108"/>
        <v>0</v>
      </c>
      <c r="L175" s="258">
        <f t="shared" si="108"/>
        <v>0</v>
      </c>
      <c r="M175" s="255">
        <f t="shared" si="108"/>
        <v>1000</v>
      </c>
      <c r="N175" s="255">
        <f t="shared" si="108"/>
        <v>370</v>
      </c>
      <c r="O175" s="223">
        <f t="shared" si="108"/>
        <v>0</v>
      </c>
      <c r="P175" s="51">
        <f t="shared" si="108"/>
        <v>0</v>
      </c>
      <c r="Q175" s="51">
        <f t="shared" si="108"/>
        <v>0</v>
      </c>
      <c r="R175" s="51">
        <f t="shared" si="108"/>
        <v>0</v>
      </c>
      <c r="S175" s="51">
        <f t="shared" si="108"/>
        <v>0</v>
      </c>
      <c r="T175" s="51">
        <f t="shared" si="108"/>
        <v>0</v>
      </c>
      <c r="U175" s="51">
        <f t="shared" si="108"/>
        <v>0</v>
      </c>
      <c r="V175" s="223">
        <f t="shared" si="108"/>
        <v>0</v>
      </c>
      <c r="W175" s="51">
        <f t="shared" si="108"/>
        <v>0</v>
      </c>
      <c r="X175" s="51">
        <f t="shared" si="108"/>
        <v>0</v>
      </c>
      <c r="Y175" s="51">
        <f t="shared" si="108"/>
        <v>0</v>
      </c>
      <c r="Z175" s="223">
        <f t="shared" si="108"/>
        <v>0</v>
      </c>
      <c r="AA175" s="223">
        <f t="shared" si="108"/>
        <v>0</v>
      </c>
      <c r="AB175" s="223">
        <f t="shared" si="108"/>
        <v>0</v>
      </c>
      <c r="AC175" s="223">
        <f t="shared" si="108"/>
        <v>0</v>
      </c>
      <c r="AD175" s="223">
        <f t="shared" si="108"/>
        <v>0</v>
      </c>
      <c r="AE175" s="223">
        <f t="shared" si="108"/>
        <v>0</v>
      </c>
      <c r="AF175" s="223">
        <f t="shared" si="108"/>
        <v>0</v>
      </c>
      <c r="AG175" s="223">
        <f t="shared" si="108"/>
        <v>0</v>
      </c>
      <c r="AH175" s="223">
        <f t="shared" si="108"/>
        <v>0</v>
      </c>
      <c r="AI175" s="242">
        <f t="shared" si="108"/>
        <v>0</v>
      </c>
      <c r="AJ175" s="223">
        <f t="shared" si="108"/>
        <v>0</v>
      </c>
      <c r="AK175" s="11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46">
        <f t="shared" ref="G176:AG176" si="109">+F176+G175</f>
        <v>0</v>
      </c>
      <c r="H176" s="222">
        <f t="shared" si="109"/>
        <v>0</v>
      </c>
      <c r="I176" s="45">
        <f t="shared" si="109"/>
        <v>0</v>
      </c>
      <c r="J176" s="46">
        <f t="shared" si="109"/>
        <v>0</v>
      </c>
      <c r="K176" s="46">
        <f t="shared" si="109"/>
        <v>0</v>
      </c>
      <c r="L176" s="46">
        <f t="shared" si="109"/>
        <v>0</v>
      </c>
      <c r="M176" s="222">
        <f t="shared" si="109"/>
        <v>1000</v>
      </c>
      <c r="N176" s="241">
        <f t="shared" si="109"/>
        <v>1370</v>
      </c>
      <c r="O176" s="222">
        <f t="shared" si="109"/>
        <v>1370</v>
      </c>
      <c r="P176" s="45">
        <f t="shared" si="109"/>
        <v>1370</v>
      </c>
      <c r="Q176" s="46">
        <f t="shared" si="109"/>
        <v>1370</v>
      </c>
      <c r="R176" s="46">
        <f t="shared" si="109"/>
        <v>1370</v>
      </c>
      <c r="S176" s="46">
        <f t="shared" si="109"/>
        <v>1370</v>
      </c>
      <c r="T176" s="46">
        <f t="shared" si="109"/>
        <v>1370</v>
      </c>
      <c r="U176" s="46">
        <f t="shared" si="109"/>
        <v>1370</v>
      </c>
      <c r="V176" s="222">
        <f t="shared" si="109"/>
        <v>1370</v>
      </c>
      <c r="W176" s="45">
        <f t="shared" si="109"/>
        <v>1370</v>
      </c>
      <c r="X176" s="46">
        <f t="shared" si="109"/>
        <v>1370</v>
      </c>
      <c r="Y176" s="46">
        <f t="shared" si="109"/>
        <v>1370</v>
      </c>
      <c r="Z176" s="222">
        <f t="shared" si="109"/>
        <v>1370</v>
      </c>
      <c r="AA176" s="222">
        <f t="shared" si="109"/>
        <v>1370</v>
      </c>
      <c r="AB176" s="222">
        <f t="shared" si="109"/>
        <v>1370</v>
      </c>
      <c r="AC176" s="222">
        <f t="shared" si="109"/>
        <v>1370</v>
      </c>
      <c r="AD176" s="226">
        <f t="shared" si="109"/>
        <v>1370</v>
      </c>
      <c r="AE176" s="222">
        <f t="shared" si="109"/>
        <v>1370</v>
      </c>
      <c r="AF176" s="222">
        <f t="shared" si="109"/>
        <v>1370</v>
      </c>
      <c r="AG176" s="222">
        <f t="shared" si="109"/>
        <v>1370</v>
      </c>
      <c r="AH176" s="222">
        <f>+AG176+AH175</f>
        <v>1370</v>
      </c>
      <c r="AI176" s="241">
        <f t="shared" ref="AI176" si="110">+AH176+AI175</f>
        <v>1370</v>
      </c>
      <c r="AJ176" s="222">
        <f>+AI176+AJ175</f>
        <v>1370</v>
      </c>
      <c r="AK176" s="45">
        <f>+AJ176+AK175</f>
        <v>1370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50">
        <f>+F16</f>
        <v>4325</v>
      </c>
      <c r="G177" s="36">
        <f>+G16</f>
        <v>0</v>
      </c>
      <c r="H177" s="221">
        <f t="shared" ref="H177:AJ177" si="111">+H16</f>
        <v>0</v>
      </c>
      <c r="I177" s="257">
        <f t="shared" si="111"/>
        <v>0</v>
      </c>
      <c r="J177" s="36">
        <f t="shared" si="111"/>
        <v>0</v>
      </c>
      <c r="K177" s="36">
        <f t="shared" si="111"/>
        <v>0</v>
      </c>
      <c r="L177" s="254">
        <f t="shared" si="111"/>
        <v>1200</v>
      </c>
      <c r="M177" s="221">
        <f t="shared" si="111"/>
        <v>0</v>
      </c>
      <c r="N177" s="240">
        <f t="shared" si="111"/>
        <v>0</v>
      </c>
      <c r="O177" s="221">
        <f t="shared" si="111"/>
        <v>0</v>
      </c>
      <c r="P177" s="36">
        <f t="shared" si="111"/>
        <v>0</v>
      </c>
      <c r="Q177" s="36">
        <f t="shared" si="111"/>
        <v>0</v>
      </c>
      <c r="R177" s="36">
        <f t="shared" si="111"/>
        <v>0</v>
      </c>
      <c r="S177" s="257">
        <f t="shared" si="111"/>
        <v>0</v>
      </c>
      <c r="T177" s="254">
        <f t="shared" si="111"/>
        <v>1040</v>
      </c>
      <c r="U177" s="254">
        <f t="shared" si="111"/>
        <v>1410</v>
      </c>
      <c r="V177" s="221">
        <f t="shared" si="111"/>
        <v>0</v>
      </c>
      <c r="W177" s="254">
        <f t="shared" si="111"/>
        <v>675</v>
      </c>
      <c r="X177" s="36">
        <f t="shared" si="111"/>
        <v>0</v>
      </c>
      <c r="Y177" s="36">
        <f t="shared" si="111"/>
        <v>0</v>
      </c>
      <c r="Z177" s="221">
        <f t="shared" si="111"/>
        <v>0</v>
      </c>
      <c r="AA177" s="221">
        <f t="shared" si="111"/>
        <v>0</v>
      </c>
      <c r="AB177" s="221">
        <f t="shared" si="111"/>
        <v>0</v>
      </c>
      <c r="AC177" s="221">
        <f t="shared" si="111"/>
        <v>0</v>
      </c>
      <c r="AD177" s="221">
        <f t="shared" si="111"/>
        <v>0</v>
      </c>
      <c r="AE177" s="221">
        <f t="shared" si="111"/>
        <v>0</v>
      </c>
      <c r="AF177" s="221">
        <f t="shared" si="111"/>
        <v>0</v>
      </c>
      <c r="AG177" s="221">
        <f t="shared" si="111"/>
        <v>0</v>
      </c>
      <c r="AH177" s="221">
        <f t="shared" si="111"/>
        <v>0</v>
      </c>
      <c r="AI177" s="240">
        <f t="shared" si="111"/>
        <v>0</v>
      </c>
      <c r="AJ177" s="221">
        <f t="shared" si="111"/>
        <v>0</v>
      </c>
      <c r="AK177" s="11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43">
        <f t="shared" ref="G178:AJ178" si="112">+F178+G177</f>
        <v>0</v>
      </c>
      <c r="H178" s="222">
        <f t="shared" si="112"/>
        <v>0</v>
      </c>
      <c r="I178" s="45">
        <f t="shared" si="112"/>
        <v>0</v>
      </c>
      <c r="J178" s="46">
        <f t="shared" si="112"/>
        <v>0</v>
      </c>
      <c r="K178" s="46">
        <f t="shared" si="112"/>
        <v>0</v>
      </c>
      <c r="L178" s="46">
        <f t="shared" si="112"/>
        <v>1200</v>
      </c>
      <c r="M178" s="222">
        <f t="shared" si="112"/>
        <v>1200</v>
      </c>
      <c r="N178" s="241">
        <f t="shared" si="112"/>
        <v>1200</v>
      </c>
      <c r="O178" s="222">
        <f t="shared" si="112"/>
        <v>1200</v>
      </c>
      <c r="P178" s="45">
        <f t="shared" si="112"/>
        <v>1200</v>
      </c>
      <c r="Q178" s="46">
        <f t="shared" si="112"/>
        <v>1200</v>
      </c>
      <c r="R178" s="46">
        <f t="shared" si="112"/>
        <v>1200</v>
      </c>
      <c r="S178" s="46">
        <f t="shared" si="112"/>
        <v>1200</v>
      </c>
      <c r="T178" s="46">
        <f t="shared" si="112"/>
        <v>2240</v>
      </c>
      <c r="U178" s="46">
        <f t="shared" si="112"/>
        <v>3650</v>
      </c>
      <c r="V178" s="222">
        <f t="shared" si="112"/>
        <v>3650</v>
      </c>
      <c r="W178" s="45">
        <f t="shared" si="112"/>
        <v>4325</v>
      </c>
      <c r="X178" s="46">
        <f t="shared" si="112"/>
        <v>4325</v>
      </c>
      <c r="Y178" s="46">
        <f t="shared" si="112"/>
        <v>4325</v>
      </c>
      <c r="Z178" s="222">
        <f t="shared" si="112"/>
        <v>4325</v>
      </c>
      <c r="AA178" s="222">
        <f t="shared" si="112"/>
        <v>4325</v>
      </c>
      <c r="AB178" s="222">
        <f t="shared" si="112"/>
        <v>4325</v>
      </c>
      <c r="AC178" s="222">
        <f t="shared" si="112"/>
        <v>4325</v>
      </c>
      <c r="AD178" s="226">
        <f t="shared" si="112"/>
        <v>4325</v>
      </c>
      <c r="AE178" s="222">
        <f t="shared" si="112"/>
        <v>4325</v>
      </c>
      <c r="AF178" s="222">
        <f t="shared" si="112"/>
        <v>4325</v>
      </c>
      <c r="AG178" s="222">
        <f t="shared" si="112"/>
        <v>4325</v>
      </c>
      <c r="AH178" s="222">
        <f t="shared" si="112"/>
        <v>4325</v>
      </c>
      <c r="AI178" s="241">
        <f t="shared" si="112"/>
        <v>4325</v>
      </c>
      <c r="AJ178" s="222">
        <f t="shared" si="112"/>
        <v>4325</v>
      </c>
      <c r="AK178" s="45">
        <f t="shared" ref="AK178" si="113">+AJ178+AK177</f>
        <v>4325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50">
        <f>+F18</f>
        <v>76</v>
      </c>
      <c r="G179" s="51">
        <f>+G18</f>
        <v>0</v>
      </c>
      <c r="H179" s="223">
        <f t="shared" ref="H179:AJ179" si="114">+H18</f>
        <v>0</v>
      </c>
      <c r="I179" s="51">
        <f t="shared" si="114"/>
        <v>0</v>
      </c>
      <c r="J179" s="51">
        <f t="shared" si="114"/>
        <v>0</v>
      </c>
      <c r="K179" s="51">
        <f t="shared" si="114"/>
        <v>0</v>
      </c>
      <c r="L179" s="51">
        <f t="shared" si="114"/>
        <v>0</v>
      </c>
      <c r="M179" s="223">
        <f t="shared" si="114"/>
        <v>0</v>
      </c>
      <c r="N179" s="242">
        <f t="shared" si="114"/>
        <v>0</v>
      </c>
      <c r="O179" s="223">
        <f t="shared" si="114"/>
        <v>0</v>
      </c>
      <c r="P179" s="51">
        <f t="shared" si="114"/>
        <v>0</v>
      </c>
      <c r="Q179" s="51">
        <f t="shared" si="114"/>
        <v>0</v>
      </c>
      <c r="R179" s="51">
        <f t="shared" si="114"/>
        <v>0</v>
      </c>
      <c r="S179" s="258">
        <f t="shared" si="114"/>
        <v>0</v>
      </c>
      <c r="T179" s="255">
        <f t="shared" si="114"/>
        <v>76</v>
      </c>
      <c r="U179" s="51">
        <f t="shared" si="114"/>
        <v>0</v>
      </c>
      <c r="V179" s="223">
        <f t="shared" si="114"/>
        <v>0</v>
      </c>
      <c r="W179" s="51">
        <f t="shared" si="114"/>
        <v>0</v>
      </c>
      <c r="X179" s="51">
        <f t="shared" si="114"/>
        <v>0</v>
      </c>
      <c r="Y179" s="51">
        <f t="shared" si="114"/>
        <v>0</v>
      </c>
      <c r="Z179" s="223">
        <f t="shared" si="114"/>
        <v>0</v>
      </c>
      <c r="AA179" s="223">
        <f t="shared" si="114"/>
        <v>0</v>
      </c>
      <c r="AB179" s="223">
        <f t="shared" si="114"/>
        <v>0</v>
      </c>
      <c r="AC179" s="223">
        <f t="shared" si="114"/>
        <v>0</v>
      </c>
      <c r="AD179" s="223">
        <f t="shared" si="114"/>
        <v>0</v>
      </c>
      <c r="AE179" s="223">
        <f t="shared" si="114"/>
        <v>0</v>
      </c>
      <c r="AF179" s="223">
        <f t="shared" si="114"/>
        <v>0</v>
      </c>
      <c r="AG179" s="223">
        <f t="shared" si="114"/>
        <v>0</v>
      </c>
      <c r="AH179" s="223">
        <f t="shared" si="114"/>
        <v>0</v>
      </c>
      <c r="AI179" s="242">
        <f t="shared" si="114"/>
        <v>0</v>
      </c>
      <c r="AJ179" s="223">
        <f t="shared" si="114"/>
        <v>0</v>
      </c>
      <c r="AK179" s="11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43">
        <f t="shared" ref="G180:AG180" si="115">+F180+G179</f>
        <v>0</v>
      </c>
      <c r="H180" s="222">
        <f t="shared" si="115"/>
        <v>0</v>
      </c>
      <c r="I180" s="45">
        <f t="shared" si="115"/>
        <v>0</v>
      </c>
      <c r="J180" s="46">
        <f t="shared" si="115"/>
        <v>0</v>
      </c>
      <c r="K180" s="46">
        <f t="shared" si="115"/>
        <v>0</v>
      </c>
      <c r="L180" s="46">
        <f t="shared" si="115"/>
        <v>0</v>
      </c>
      <c r="M180" s="222">
        <f t="shared" si="115"/>
        <v>0</v>
      </c>
      <c r="N180" s="241">
        <f t="shared" si="115"/>
        <v>0</v>
      </c>
      <c r="O180" s="222">
        <f t="shared" si="115"/>
        <v>0</v>
      </c>
      <c r="P180" s="45">
        <f t="shared" si="115"/>
        <v>0</v>
      </c>
      <c r="Q180" s="46">
        <f t="shared" si="115"/>
        <v>0</v>
      </c>
      <c r="R180" s="46">
        <f t="shared" si="115"/>
        <v>0</v>
      </c>
      <c r="S180" s="46">
        <f t="shared" si="115"/>
        <v>0</v>
      </c>
      <c r="T180" s="46">
        <f t="shared" si="115"/>
        <v>76</v>
      </c>
      <c r="U180" s="46">
        <f t="shared" si="115"/>
        <v>76</v>
      </c>
      <c r="V180" s="222">
        <f t="shared" si="115"/>
        <v>76</v>
      </c>
      <c r="W180" s="45">
        <f t="shared" si="115"/>
        <v>76</v>
      </c>
      <c r="X180" s="46">
        <f t="shared" si="115"/>
        <v>76</v>
      </c>
      <c r="Y180" s="46">
        <f t="shared" si="115"/>
        <v>76</v>
      </c>
      <c r="Z180" s="222">
        <f t="shared" si="115"/>
        <v>76</v>
      </c>
      <c r="AA180" s="222">
        <f t="shared" si="115"/>
        <v>76</v>
      </c>
      <c r="AB180" s="222">
        <f t="shared" si="115"/>
        <v>76</v>
      </c>
      <c r="AC180" s="222">
        <f t="shared" si="115"/>
        <v>76</v>
      </c>
      <c r="AD180" s="226">
        <f t="shared" si="115"/>
        <v>76</v>
      </c>
      <c r="AE180" s="222">
        <f t="shared" si="115"/>
        <v>76</v>
      </c>
      <c r="AF180" s="222">
        <f t="shared" si="115"/>
        <v>76</v>
      </c>
      <c r="AG180" s="222">
        <f t="shared" si="115"/>
        <v>76</v>
      </c>
      <c r="AH180" s="222">
        <f>+AG180+AH179</f>
        <v>76</v>
      </c>
      <c r="AI180" s="241">
        <f t="shared" ref="AI180" si="116">+AH180+AI179</f>
        <v>76</v>
      </c>
      <c r="AJ180" s="222">
        <f>+AI180+AJ179</f>
        <v>76</v>
      </c>
      <c r="AK180" s="45">
        <f>+AJ180+AK179</f>
        <v>76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470</v>
      </c>
      <c r="G181" s="51">
        <f>+G20</f>
        <v>0</v>
      </c>
      <c r="H181" s="223">
        <f t="shared" ref="H181:AJ181" si="117">+H20</f>
        <v>0</v>
      </c>
      <c r="I181" s="51">
        <f t="shared" si="117"/>
        <v>0</v>
      </c>
      <c r="J181" s="255">
        <f t="shared" si="117"/>
        <v>470</v>
      </c>
      <c r="K181" s="51">
        <f t="shared" si="117"/>
        <v>0</v>
      </c>
      <c r="L181" s="51">
        <f t="shared" si="117"/>
        <v>0</v>
      </c>
      <c r="M181" s="223">
        <f t="shared" si="117"/>
        <v>0</v>
      </c>
      <c r="N181" s="242">
        <f t="shared" si="117"/>
        <v>0</v>
      </c>
      <c r="O181" s="223">
        <f t="shared" si="117"/>
        <v>0</v>
      </c>
      <c r="P181" s="51">
        <f t="shared" si="117"/>
        <v>0</v>
      </c>
      <c r="Q181" s="51">
        <f t="shared" si="117"/>
        <v>0</v>
      </c>
      <c r="R181" s="51">
        <f t="shared" si="117"/>
        <v>0</v>
      </c>
      <c r="S181" s="51">
        <f t="shared" si="117"/>
        <v>0</v>
      </c>
      <c r="T181" s="51">
        <f t="shared" si="117"/>
        <v>0</v>
      </c>
      <c r="U181" s="51">
        <f t="shared" si="117"/>
        <v>0</v>
      </c>
      <c r="V181" s="223">
        <f t="shared" si="117"/>
        <v>0</v>
      </c>
      <c r="W181" s="51">
        <f t="shared" si="117"/>
        <v>0</v>
      </c>
      <c r="X181" s="51">
        <f t="shared" si="117"/>
        <v>0</v>
      </c>
      <c r="Y181" s="51">
        <f t="shared" si="117"/>
        <v>0</v>
      </c>
      <c r="Z181" s="223">
        <f t="shared" si="117"/>
        <v>0</v>
      </c>
      <c r="AA181" s="223">
        <f t="shared" si="117"/>
        <v>0</v>
      </c>
      <c r="AB181" s="223">
        <f t="shared" si="117"/>
        <v>0</v>
      </c>
      <c r="AC181" s="223">
        <f t="shared" si="117"/>
        <v>0</v>
      </c>
      <c r="AD181" s="223">
        <f t="shared" si="117"/>
        <v>0</v>
      </c>
      <c r="AE181" s="223">
        <f t="shared" si="117"/>
        <v>0</v>
      </c>
      <c r="AF181" s="223">
        <f t="shared" si="117"/>
        <v>0</v>
      </c>
      <c r="AG181" s="223">
        <f t="shared" si="117"/>
        <v>0</v>
      </c>
      <c r="AH181" s="223">
        <f t="shared" si="117"/>
        <v>0</v>
      </c>
      <c r="AI181" s="242">
        <f t="shared" si="117"/>
        <v>0</v>
      </c>
      <c r="AJ181" s="223">
        <f t="shared" si="117"/>
        <v>0</v>
      </c>
      <c r="AK181" s="11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46">
        <f t="shared" ref="G182:AJ182" si="118">+F182+G181</f>
        <v>0</v>
      </c>
      <c r="H182" s="222">
        <f t="shared" si="118"/>
        <v>0</v>
      </c>
      <c r="I182" s="45">
        <f t="shared" si="118"/>
        <v>0</v>
      </c>
      <c r="J182" s="46">
        <f t="shared" si="118"/>
        <v>470</v>
      </c>
      <c r="K182" s="46">
        <f t="shared" si="118"/>
        <v>470</v>
      </c>
      <c r="L182" s="46">
        <f t="shared" si="118"/>
        <v>470</v>
      </c>
      <c r="M182" s="222">
        <f t="shared" si="118"/>
        <v>470</v>
      </c>
      <c r="N182" s="241">
        <f t="shared" si="118"/>
        <v>470</v>
      </c>
      <c r="O182" s="222">
        <f t="shared" si="118"/>
        <v>470</v>
      </c>
      <c r="P182" s="45">
        <f t="shared" si="118"/>
        <v>470</v>
      </c>
      <c r="Q182" s="46">
        <f t="shared" si="118"/>
        <v>470</v>
      </c>
      <c r="R182" s="46">
        <f t="shared" si="118"/>
        <v>470</v>
      </c>
      <c r="S182" s="46">
        <f t="shared" si="118"/>
        <v>470</v>
      </c>
      <c r="T182" s="46">
        <f t="shared" si="118"/>
        <v>470</v>
      </c>
      <c r="U182" s="46">
        <f t="shared" si="118"/>
        <v>470</v>
      </c>
      <c r="V182" s="222">
        <f t="shared" si="118"/>
        <v>470</v>
      </c>
      <c r="W182" s="45">
        <f t="shared" si="118"/>
        <v>470</v>
      </c>
      <c r="X182" s="46">
        <f t="shared" si="118"/>
        <v>470</v>
      </c>
      <c r="Y182" s="46">
        <f t="shared" si="118"/>
        <v>470</v>
      </c>
      <c r="Z182" s="222">
        <f t="shared" si="118"/>
        <v>470</v>
      </c>
      <c r="AA182" s="222">
        <f t="shared" si="118"/>
        <v>470</v>
      </c>
      <c r="AB182" s="222">
        <f t="shared" si="118"/>
        <v>470</v>
      </c>
      <c r="AC182" s="222">
        <f t="shared" si="118"/>
        <v>470</v>
      </c>
      <c r="AD182" s="226">
        <f t="shared" si="118"/>
        <v>470</v>
      </c>
      <c r="AE182" s="222">
        <f t="shared" si="118"/>
        <v>470</v>
      </c>
      <c r="AF182" s="222">
        <f t="shared" si="118"/>
        <v>470</v>
      </c>
      <c r="AG182" s="222">
        <f t="shared" si="118"/>
        <v>470</v>
      </c>
      <c r="AH182" s="222">
        <f t="shared" si="118"/>
        <v>470</v>
      </c>
      <c r="AI182" s="241">
        <f t="shared" si="118"/>
        <v>470</v>
      </c>
      <c r="AJ182" s="222">
        <f t="shared" si="118"/>
        <v>470</v>
      </c>
      <c r="AK182" s="45">
        <f t="shared" ref="AK182" si="119">+AJ182+AK181</f>
        <v>470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56</v>
      </c>
      <c r="G183" s="36">
        <f>+G22</f>
        <v>0</v>
      </c>
      <c r="H183" s="221">
        <f t="shared" ref="H183:AJ183" si="120">+H22</f>
        <v>0</v>
      </c>
      <c r="I183" s="36">
        <f t="shared" si="120"/>
        <v>0</v>
      </c>
      <c r="J183" s="254">
        <f t="shared" si="120"/>
        <v>56</v>
      </c>
      <c r="K183" s="36">
        <f t="shared" si="120"/>
        <v>0</v>
      </c>
      <c r="L183" s="36">
        <f t="shared" si="120"/>
        <v>0</v>
      </c>
      <c r="M183" s="221">
        <f t="shared" si="120"/>
        <v>0</v>
      </c>
      <c r="N183" s="240">
        <f t="shared" si="120"/>
        <v>0</v>
      </c>
      <c r="O183" s="221">
        <f t="shared" si="120"/>
        <v>0</v>
      </c>
      <c r="P183" s="36">
        <f t="shared" si="120"/>
        <v>0</v>
      </c>
      <c r="Q183" s="36">
        <f t="shared" si="120"/>
        <v>0</v>
      </c>
      <c r="R183" s="36">
        <f t="shared" si="120"/>
        <v>0</v>
      </c>
      <c r="S183" s="36">
        <f t="shared" si="120"/>
        <v>0</v>
      </c>
      <c r="T183" s="36">
        <f t="shared" si="120"/>
        <v>0</v>
      </c>
      <c r="U183" s="36">
        <f t="shared" si="120"/>
        <v>0</v>
      </c>
      <c r="V183" s="221">
        <f t="shared" si="120"/>
        <v>0</v>
      </c>
      <c r="W183" s="36">
        <f t="shared" si="120"/>
        <v>0</v>
      </c>
      <c r="X183" s="36">
        <f t="shared" si="120"/>
        <v>0</v>
      </c>
      <c r="Y183" s="36">
        <f t="shared" si="120"/>
        <v>0</v>
      </c>
      <c r="Z183" s="221">
        <f t="shared" si="120"/>
        <v>0</v>
      </c>
      <c r="AA183" s="221">
        <f t="shared" si="120"/>
        <v>0</v>
      </c>
      <c r="AB183" s="221">
        <f t="shared" si="120"/>
        <v>0</v>
      </c>
      <c r="AC183" s="221">
        <f t="shared" si="120"/>
        <v>0</v>
      </c>
      <c r="AD183" s="221">
        <f t="shared" si="120"/>
        <v>0</v>
      </c>
      <c r="AE183" s="221">
        <f t="shared" si="120"/>
        <v>0</v>
      </c>
      <c r="AF183" s="221">
        <f t="shared" si="120"/>
        <v>0</v>
      </c>
      <c r="AG183" s="221">
        <f t="shared" si="120"/>
        <v>0</v>
      </c>
      <c r="AH183" s="221">
        <f t="shared" si="120"/>
        <v>0</v>
      </c>
      <c r="AI183" s="240">
        <f t="shared" si="120"/>
        <v>0</v>
      </c>
      <c r="AJ183" s="221">
        <f t="shared" si="120"/>
        <v>0</v>
      </c>
      <c r="AK183" s="11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46">
        <f t="shared" ref="G184:AJ184" si="121">+F184+G183</f>
        <v>0</v>
      </c>
      <c r="H184" s="222">
        <f t="shared" si="121"/>
        <v>0</v>
      </c>
      <c r="I184" s="45">
        <f t="shared" si="121"/>
        <v>0</v>
      </c>
      <c r="J184" s="46">
        <f t="shared" si="121"/>
        <v>56</v>
      </c>
      <c r="K184" s="46">
        <f t="shared" si="121"/>
        <v>56</v>
      </c>
      <c r="L184" s="46">
        <f t="shared" si="121"/>
        <v>56</v>
      </c>
      <c r="M184" s="222">
        <f t="shared" si="121"/>
        <v>56</v>
      </c>
      <c r="N184" s="241">
        <f t="shared" si="121"/>
        <v>56</v>
      </c>
      <c r="O184" s="222">
        <f t="shared" si="121"/>
        <v>56</v>
      </c>
      <c r="P184" s="45">
        <f t="shared" si="121"/>
        <v>56</v>
      </c>
      <c r="Q184" s="46">
        <f t="shared" si="121"/>
        <v>56</v>
      </c>
      <c r="R184" s="46">
        <f t="shared" si="121"/>
        <v>56</v>
      </c>
      <c r="S184" s="46">
        <f t="shared" si="121"/>
        <v>56</v>
      </c>
      <c r="T184" s="46">
        <f t="shared" si="121"/>
        <v>56</v>
      </c>
      <c r="U184" s="46">
        <f t="shared" si="121"/>
        <v>56</v>
      </c>
      <c r="V184" s="222">
        <f t="shared" si="121"/>
        <v>56</v>
      </c>
      <c r="W184" s="45">
        <f t="shared" si="121"/>
        <v>56</v>
      </c>
      <c r="X184" s="46">
        <f t="shared" si="121"/>
        <v>56</v>
      </c>
      <c r="Y184" s="46">
        <f t="shared" si="121"/>
        <v>56</v>
      </c>
      <c r="Z184" s="222">
        <f t="shared" si="121"/>
        <v>56</v>
      </c>
      <c r="AA184" s="222">
        <f t="shared" si="121"/>
        <v>56</v>
      </c>
      <c r="AB184" s="222">
        <f t="shared" si="121"/>
        <v>56</v>
      </c>
      <c r="AC184" s="222">
        <f t="shared" si="121"/>
        <v>56</v>
      </c>
      <c r="AD184" s="226">
        <f t="shared" si="121"/>
        <v>56</v>
      </c>
      <c r="AE184" s="222">
        <f t="shared" si="121"/>
        <v>56</v>
      </c>
      <c r="AF184" s="222">
        <f t="shared" si="121"/>
        <v>56</v>
      </c>
      <c r="AG184" s="222">
        <f t="shared" si="121"/>
        <v>56</v>
      </c>
      <c r="AH184" s="222">
        <f t="shared" si="121"/>
        <v>56</v>
      </c>
      <c r="AI184" s="241">
        <f t="shared" si="121"/>
        <v>56</v>
      </c>
      <c r="AJ184" s="222">
        <f t="shared" si="121"/>
        <v>56</v>
      </c>
      <c r="AK184" s="45">
        <f t="shared" ref="AK184" si="122">+AJ184+AK183</f>
        <v>56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685</v>
      </c>
      <c r="G185" s="36">
        <f>+G24</f>
        <v>0</v>
      </c>
      <c r="H185" s="221">
        <f t="shared" ref="H185:AJ185" si="123">+H24</f>
        <v>0</v>
      </c>
      <c r="I185" s="36">
        <f t="shared" si="123"/>
        <v>0</v>
      </c>
      <c r="J185" s="254">
        <f t="shared" si="123"/>
        <v>685</v>
      </c>
      <c r="K185" s="257">
        <f t="shared" si="123"/>
        <v>0</v>
      </c>
      <c r="L185" s="36">
        <f t="shared" si="123"/>
        <v>0</v>
      </c>
      <c r="M185" s="221">
        <f t="shared" si="123"/>
        <v>0</v>
      </c>
      <c r="N185" s="240">
        <f t="shared" si="123"/>
        <v>0</v>
      </c>
      <c r="O185" s="221">
        <f t="shared" si="123"/>
        <v>0</v>
      </c>
      <c r="P185" s="36">
        <f t="shared" si="123"/>
        <v>0</v>
      </c>
      <c r="Q185" s="36">
        <f t="shared" si="123"/>
        <v>0</v>
      </c>
      <c r="R185" s="36">
        <f t="shared" si="123"/>
        <v>0</v>
      </c>
      <c r="S185" s="36">
        <f t="shared" si="123"/>
        <v>0</v>
      </c>
      <c r="T185" s="36">
        <f t="shared" si="123"/>
        <v>0</v>
      </c>
      <c r="U185" s="36">
        <f t="shared" si="123"/>
        <v>0</v>
      </c>
      <c r="V185" s="221">
        <f t="shared" si="123"/>
        <v>0</v>
      </c>
      <c r="W185" s="36">
        <f t="shared" si="123"/>
        <v>0</v>
      </c>
      <c r="X185" s="36">
        <f t="shared" si="123"/>
        <v>0</v>
      </c>
      <c r="Y185" s="36">
        <f t="shared" si="123"/>
        <v>0</v>
      </c>
      <c r="Z185" s="221">
        <f t="shared" si="123"/>
        <v>0</v>
      </c>
      <c r="AA185" s="221">
        <f t="shared" si="123"/>
        <v>0</v>
      </c>
      <c r="AB185" s="221">
        <f t="shared" si="123"/>
        <v>0</v>
      </c>
      <c r="AC185" s="221">
        <f t="shared" si="123"/>
        <v>0</v>
      </c>
      <c r="AD185" s="221">
        <f t="shared" si="123"/>
        <v>0</v>
      </c>
      <c r="AE185" s="221">
        <f t="shared" si="123"/>
        <v>0</v>
      </c>
      <c r="AF185" s="221">
        <f t="shared" si="123"/>
        <v>0</v>
      </c>
      <c r="AG185" s="221">
        <f t="shared" si="123"/>
        <v>0</v>
      </c>
      <c r="AH185" s="221">
        <f t="shared" si="123"/>
        <v>0</v>
      </c>
      <c r="AI185" s="240">
        <f t="shared" si="123"/>
        <v>0</v>
      </c>
      <c r="AJ185" s="221">
        <f t="shared" si="123"/>
        <v>0</v>
      </c>
      <c r="AK185" s="11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46">
        <f t="shared" ref="G186:AJ186" si="124">+F186+G185</f>
        <v>0</v>
      </c>
      <c r="H186" s="222">
        <f t="shared" si="124"/>
        <v>0</v>
      </c>
      <c r="I186" s="45">
        <f t="shared" si="124"/>
        <v>0</v>
      </c>
      <c r="J186" s="46">
        <f t="shared" si="124"/>
        <v>685</v>
      </c>
      <c r="K186" s="46">
        <f t="shared" si="124"/>
        <v>685</v>
      </c>
      <c r="L186" s="46">
        <f t="shared" si="124"/>
        <v>685</v>
      </c>
      <c r="M186" s="222">
        <f t="shared" si="124"/>
        <v>685</v>
      </c>
      <c r="N186" s="241">
        <f t="shared" si="124"/>
        <v>685</v>
      </c>
      <c r="O186" s="222">
        <f t="shared" si="124"/>
        <v>685</v>
      </c>
      <c r="P186" s="45">
        <f t="shared" si="124"/>
        <v>685</v>
      </c>
      <c r="Q186" s="46">
        <f t="shared" si="124"/>
        <v>685</v>
      </c>
      <c r="R186" s="46">
        <f t="shared" si="124"/>
        <v>685</v>
      </c>
      <c r="S186" s="46">
        <f t="shared" si="124"/>
        <v>685</v>
      </c>
      <c r="T186" s="46">
        <f t="shared" si="124"/>
        <v>685</v>
      </c>
      <c r="U186" s="46">
        <f t="shared" si="124"/>
        <v>685</v>
      </c>
      <c r="V186" s="222">
        <f t="shared" si="124"/>
        <v>685</v>
      </c>
      <c r="W186" s="45">
        <f t="shared" si="124"/>
        <v>685</v>
      </c>
      <c r="X186" s="46">
        <f t="shared" si="124"/>
        <v>685</v>
      </c>
      <c r="Y186" s="46">
        <f t="shared" si="124"/>
        <v>685</v>
      </c>
      <c r="Z186" s="222">
        <f t="shared" si="124"/>
        <v>685</v>
      </c>
      <c r="AA186" s="222">
        <f t="shared" si="124"/>
        <v>685</v>
      </c>
      <c r="AB186" s="222">
        <f t="shared" si="124"/>
        <v>685</v>
      </c>
      <c r="AC186" s="222">
        <f t="shared" si="124"/>
        <v>685</v>
      </c>
      <c r="AD186" s="226">
        <f t="shared" si="124"/>
        <v>685</v>
      </c>
      <c r="AE186" s="222">
        <f t="shared" si="124"/>
        <v>685</v>
      </c>
      <c r="AF186" s="222">
        <f t="shared" si="124"/>
        <v>685</v>
      </c>
      <c r="AG186" s="222">
        <f t="shared" si="124"/>
        <v>685</v>
      </c>
      <c r="AH186" s="222">
        <f t="shared" si="124"/>
        <v>685</v>
      </c>
      <c r="AI186" s="241">
        <f t="shared" si="124"/>
        <v>685</v>
      </c>
      <c r="AJ186" s="222">
        <f t="shared" si="124"/>
        <v>685</v>
      </c>
      <c r="AK186" s="45">
        <f t="shared" ref="AK186" si="125">+AJ186+AK185</f>
        <v>685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400</v>
      </c>
      <c r="G187" s="36">
        <f>+G26</f>
        <v>0</v>
      </c>
      <c r="H187" s="221">
        <f t="shared" ref="H187:AJ187" si="126">+H26</f>
        <v>0</v>
      </c>
      <c r="I187" s="36">
        <f t="shared" si="126"/>
        <v>0</v>
      </c>
      <c r="J187" s="254">
        <f t="shared" si="126"/>
        <v>400</v>
      </c>
      <c r="K187" s="257">
        <f t="shared" si="126"/>
        <v>0</v>
      </c>
      <c r="L187" s="36">
        <f t="shared" si="126"/>
        <v>0</v>
      </c>
      <c r="M187" s="221">
        <f t="shared" si="126"/>
        <v>0</v>
      </c>
      <c r="N187" s="240">
        <f t="shared" si="126"/>
        <v>0</v>
      </c>
      <c r="O187" s="221">
        <f t="shared" si="126"/>
        <v>0</v>
      </c>
      <c r="P187" s="36">
        <f t="shared" si="126"/>
        <v>0</v>
      </c>
      <c r="Q187" s="36">
        <f t="shared" si="126"/>
        <v>0</v>
      </c>
      <c r="R187" s="36">
        <f t="shared" si="126"/>
        <v>0</v>
      </c>
      <c r="S187" s="36">
        <f t="shared" si="126"/>
        <v>0</v>
      </c>
      <c r="T187" s="36">
        <f t="shared" si="126"/>
        <v>0</v>
      </c>
      <c r="U187" s="36">
        <f t="shared" si="126"/>
        <v>0</v>
      </c>
      <c r="V187" s="221">
        <f t="shared" si="126"/>
        <v>0</v>
      </c>
      <c r="W187" s="36">
        <f t="shared" si="126"/>
        <v>0</v>
      </c>
      <c r="X187" s="36">
        <f t="shared" si="126"/>
        <v>0</v>
      </c>
      <c r="Y187" s="36">
        <f t="shared" si="126"/>
        <v>0</v>
      </c>
      <c r="Z187" s="221">
        <f t="shared" si="126"/>
        <v>0</v>
      </c>
      <c r="AA187" s="221">
        <f t="shared" si="126"/>
        <v>0</v>
      </c>
      <c r="AB187" s="221">
        <f t="shared" si="126"/>
        <v>0</v>
      </c>
      <c r="AC187" s="221">
        <f t="shared" si="126"/>
        <v>0</v>
      </c>
      <c r="AD187" s="221">
        <f t="shared" si="126"/>
        <v>0</v>
      </c>
      <c r="AE187" s="221">
        <f t="shared" si="126"/>
        <v>0</v>
      </c>
      <c r="AF187" s="221">
        <f t="shared" si="126"/>
        <v>0</v>
      </c>
      <c r="AG187" s="221">
        <f t="shared" si="126"/>
        <v>0</v>
      </c>
      <c r="AH187" s="221">
        <f t="shared" si="126"/>
        <v>0</v>
      </c>
      <c r="AI187" s="240">
        <f t="shared" si="126"/>
        <v>0</v>
      </c>
      <c r="AJ187" s="221">
        <f t="shared" si="126"/>
        <v>0</v>
      </c>
      <c r="AK187" s="11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46">
        <f t="shared" ref="G188:AG188" si="127">+F188+G187</f>
        <v>0</v>
      </c>
      <c r="H188" s="222">
        <f t="shared" si="127"/>
        <v>0</v>
      </c>
      <c r="I188" s="45">
        <f t="shared" si="127"/>
        <v>0</v>
      </c>
      <c r="J188" s="46">
        <f t="shared" si="127"/>
        <v>400</v>
      </c>
      <c r="K188" s="46">
        <f t="shared" si="127"/>
        <v>400</v>
      </c>
      <c r="L188" s="46">
        <f t="shared" si="127"/>
        <v>400</v>
      </c>
      <c r="M188" s="222">
        <f t="shared" si="127"/>
        <v>400</v>
      </c>
      <c r="N188" s="241">
        <f t="shared" si="127"/>
        <v>400</v>
      </c>
      <c r="O188" s="222">
        <f t="shared" si="127"/>
        <v>400</v>
      </c>
      <c r="P188" s="45">
        <f t="shared" si="127"/>
        <v>400</v>
      </c>
      <c r="Q188" s="46">
        <f t="shared" si="127"/>
        <v>400</v>
      </c>
      <c r="R188" s="46">
        <f t="shared" si="127"/>
        <v>400</v>
      </c>
      <c r="S188" s="46">
        <f t="shared" si="127"/>
        <v>400</v>
      </c>
      <c r="T188" s="46">
        <f t="shared" si="127"/>
        <v>400</v>
      </c>
      <c r="U188" s="46">
        <f t="shared" si="127"/>
        <v>400</v>
      </c>
      <c r="V188" s="222">
        <f t="shared" si="127"/>
        <v>400</v>
      </c>
      <c r="W188" s="45">
        <f t="shared" si="127"/>
        <v>400</v>
      </c>
      <c r="X188" s="46">
        <f t="shared" si="127"/>
        <v>400</v>
      </c>
      <c r="Y188" s="46">
        <f t="shared" si="127"/>
        <v>400</v>
      </c>
      <c r="Z188" s="222">
        <f t="shared" si="127"/>
        <v>400</v>
      </c>
      <c r="AA188" s="222">
        <f t="shared" si="127"/>
        <v>400</v>
      </c>
      <c r="AB188" s="222">
        <f t="shared" si="127"/>
        <v>400</v>
      </c>
      <c r="AC188" s="222">
        <f t="shared" si="127"/>
        <v>400</v>
      </c>
      <c r="AD188" s="226">
        <f t="shared" si="127"/>
        <v>400</v>
      </c>
      <c r="AE188" s="222">
        <f t="shared" si="127"/>
        <v>400</v>
      </c>
      <c r="AF188" s="222">
        <f t="shared" si="127"/>
        <v>400</v>
      </c>
      <c r="AG188" s="222">
        <f t="shared" si="127"/>
        <v>400</v>
      </c>
      <c r="AH188" s="222">
        <f>+AG188+AH187</f>
        <v>400</v>
      </c>
      <c r="AI188" s="241">
        <f>+AH188+AI187</f>
        <v>400</v>
      </c>
      <c r="AJ188" s="222">
        <f>+AI188+AJ187</f>
        <v>400</v>
      </c>
      <c r="AK188" s="45">
        <f>+AJ188+AK187</f>
        <v>400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1020</v>
      </c>
      <c r="G189" s="36">
        <f>+G28</f>
        <v>0</v>
      </c>
      <c r="H189" s="221">
        <f t="shared" ref="H189:AJ189" si="128">+H28</f>
        <v>0</v>
      </c>
      <c r="I189" s="36">
        <f t="shared" si="128"/>
        <v>0</v>
      </c>
      <c r="J189" s="257">
        <f t="shared" si="128"/>
        <v>0</v>
      </c>
      <c r="K189" s="36">
        <f t="shared" si="128"/>
        <v>0</v>
      </c>
      <c r="L189" s="254">
        <f t="shared" si="128"/>
        <v>100</v>
      </c>
      <c r="M189" s="254">
        <f t="shared" si="128"/>
        <v>100</v>
      </c>
      <c r="N189" s="240">
        <f t="shared" si="128"/>
        <v>0</v>
      </c>
      <c r="O189" s="221">
        <f t="shared" si="128"/>
        <v>0</v>
      </c>
      <c r="P189" s="36">
        <f t="shared" si="128"/>
        <v>0</v>
      </c>
      <c r="Q189" s="36">
        <f t="shared" si="128"/>
        <v>0</v>
      </c>
      <c r="R189" s="36">
        <f t="shared" si="128"/>
        <v>0</v>
      </c>
      <c r="S189" s="254">
        <f t="shared" si="128"/>
        <v>700</v>
      </c>
      <c r="T189" s="254">
        <f t="shared" si="128"/>
        <v>120</v>
      </c>
      <c r="U189" s="36">
        <f t="shared" si="128"/>
        <v>0</v>
      </c>
      <c r="V189" s="221">
        <f t="shared" si="128"/>
        <v>0</v>
      </c>
      <c r="W189" s="36">
        <f t="shared" si="128"/>
        <v>0</v>
      </c>
      <c r="X189" s="36">
        <f t="shared" si="128"/>
        <v>0</v>
      </c>
      <c r="Y189" s="36">
        <f t="shared" si="128"/>
        <v>0</v>
      </c>
      <c r="Z189" s="221">
        <f t="shared" si="128"/>
        <v>0</v>
      </c>
      <c r="AA189" s="221">
        <f t="shared" si="128"/>
        <v>0</v>
      </c>
      <c r="AB189" s="221">
        <f t="shared" si="128"/>
        <v>0</v>
      </c>
      <c r="AC189" s="221">
        <f t="shared" si="128"/>
        <v>0</v>
      </c>
      <c r="AD189" s="221">
        <f t="shared" si="128"/>
        <v>0</v>
      </c>
      <c r="AE189" s="221">
        <f t="shared" si="128"/>
        <v>0</v>
      </c>
      <c r="AF189" s="221">
        <f t="shared" si="128"/>
        <v>0</v>
      </c>
      <c r="AG189" s="221">
        <f t="shared" si="128"/>
        <v>0</v>
      </c>
      <c r="AH189" s="221">
        <f t="shared" si="128"/>
        <v>0</v>
      </c>
      <c r="AI189" s="240">
        <f t="shared" si="128"/>
        <v>0</v>
      </c>
      <c r="AJ189" s="221">
        <f t="shared" si="128"/>
        <v>0</v>
      </c>
      <c r="AK189" s="11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46">
        <f t="shared" ref="G190:AJ190" si="129">+F190+G189</f>
        <v>0</v>
      </c>
      <c r="H190" s="222">
        <f t="shared" si="129"/>
        <v>0</v>
      </c>
      <c r="I190" s="45">
        <f t="shared" si="129"/>
        <v>0</v>
      </c>
      <c r="J190" s="46">
        <f t="shared" si="129"/>
        <v>0</v>
      </c>
      <c r="K190" s="46">
        <f t="shared" si="129"/>
        <v>0</v>
      </c>
      <c r="L190" s="46">
        <f t="shared" si="129"/>
        <v>100</v>
      </c>
      <c r="M190" s="222">
        <f t="shared" si="129"/>
        <v>200</v>
      </c>
      <c r="N190" s="241">
        <f t="shared" si="129"/>
        <v>200</v>
      </c>
      <c r="O190" s="222">
        <f t="shared" si="129"/>
        <v>200</v>
      </c>
      <c r="P190" s="45">
        <f t="shared" si="129"/>
        <v>200</v>
      </c>
      <c r="Q190" s="46">
        <f t="shared" si="129"/>
        <v>200</v>
      </c>
      <c r="R190" s="46">
        <f t="shared" si="129"/>
        <v>200</v>
      </c>
      <c r="S190" s="46">
        <f t="shared" si="129"/>
        <v>900</v>
      </c>
      <c r="T190" s="46">
        <f t="shared" si="129"/>
        <v>1020</v>
      </c>
      <c r="U190" s="46">
        <f t="shared" si="129"/>
        <v>1020</v>
      </c>
      <c r="V190" s="222">
        <f t="shared" si="129"/>
        <v>1020</v>
      </c>
      <c r="W190" s="45">
        <f t="shared" si="129"/>
        <v>1020</v>
      </c>
      <c r="X190" s="46">
        <f t="shared" si="129"/>
        <v>1020</v>
      </c>
      <c r="Y190" s="46">
        <f t="shared" si="129"/>
        <v>1020</v>
      </c>
      <c r="Z190" s="222">
        <f t="shared" si="129"/>
        <v>1020</v>
      </c>
      <c r="AA190" s="222">
        <f t="shared" si="129"/>
        <v>1020</v>
      </c>
      <c r="AB190" s="222">
        <f t="shared" si="129"/>
        <v>1020</v>
      </c>
      <c r="AC190" s="222">
        <f t="shared" si="129"/>
        <v>1020</v>
      </c>
      <c r="AD190" s="226">
        <f t="shared" si="129"/>
        <v>1020</v>
      </c>
      <c r="AE190" s="222">
        <f t="shared" si="129"/>
        <v>1020</v>
      </c>
      <c r="AF190" s="222">
        <f t="shared" si="129"/>
        <v>1020</v>
      </c>
      <c r="AG190" s="222">
        <f t="shared" si="129"/>
        <v>1020</v>
      </c>
      <c r="AH190" s="222">
        <f t="shared" si="129"/>
        <v>1020</v>
      </c>
      <c r="AI190" s="241">
        <f t="shared" si="129"/>
        <v>1020</v>
      </c>
      <c r="AJ190" s="222">
        <f t="shared" si="129"/>
        <v>1020</v>
      </c>
      <c r="AK190" s="45">
        <f t="shared" ref="AK190" si="130">+AJ190+AK189</f>
        <v>1020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85</v>
      </c>
      <c r="G191" s="36">
        <f>+G30</f>
        <v>0</v>
      </c>
      <c r="H191" s="221">
        <f t="shared" ref="H191:AJ191" si="131">+H30</f>
        <v>0</v>
      </c>
      <c r="I191" s="36">
        <f t="shared" si="131"/>
        <v>0</v>
      </c>
      <c r="J191" s="36">
        <f t="shared" si="131"/>
        <v>0</v>
      </c>
      <c r="K191" s="36">
        <f t="shared" si="131"/>
        <v>0</v>
      </c>
      <c r="L191" s="36">
        <f t="shared" si="131"/>
        <v>0</v>
      </c>
      <c r="M191" s="221">
        <f t="shared" si="131"/>
        <v>0</v>
      </c>
      <c r="N191" s="240">
        <f t="shared" si="131"/>
        <v>0</v>
      </c>
      <c r="O191" s="221">
        <f t="shared" si="131"/>
        <v>0</v>
      </c>
      <c r="P191" s="36">
        <f t="shared" si="131"/>
        <v>0</v>
      </c>
      <c r="Q191" s="36">
        <f t="shared" si="131"/>
        <v>0</v>
      </c>
      <c r="R191" s="36">
        <f t="shared" si="131"/>
        <v>0</v>
      </c>
      <c r="S191" s="257">
        <f t="shared" si="131"/>
        <v>0</v>
      </c>
      <c r="T191" s="254">
        <f t="shared" si="131"/>
        <v>85</v>
      </c>
      <c r="U191" s="36">
        <f t="shared" si="131"/>
        <v>0</v>
      </c>
      <c r="V191" s="221">
        <f t="shared" si="131"/>
        <v>0</v>
      </c>
      <c r="W191" s="36">
        <f t="shared" si="131"/>
        <v>0</v>
      </c>
      <c r="X191" s="36">
        <f t="shared" si="131"/>
        <v>0</v>
      </c>
      <c r="Y191" s="36">
        <f t="shared" si="131"/>
        <v>0</v>
      </c>
      <c r="Z191" s="221">
        <f t="shared" si="131"/>
        <v>0</v>
      </c>
      <c r="AA191" s="221">
        <f t="shared" si="131"/>
        <v>0</v>
      </c>
      <c r="AB191" s="221">
        <f t="shared" si="131"/>
        <v>0</v>
      </c>
      <c r="AC191" s="221">
        <f t="shared" si="131"/>
        <v>0</v>
      </c>
      <c r="AD191" s="221">
        <f t="shared" si="131"/>
        <v>0</v>
      </c>
      <c r="AE191" s="221">
        <f t="shared" si="131"/>
        <v>0</v>
      </c>
      <c r="AF191" s="221">
        <f t="shared" si="131"/>
        <v>0</v>
      </c>
      <c r="AG191" s="221">
        <f t="shared" si="131"/>
        <v>0</v>
      </c>
      <c r="AH191" s="221">
        <f t="shared" si="131"/>
        <v>0</v>
      </c>
      <c r="AI191" s="240">
        <f t="shared" si="131"/>
        <v>0</v>
      </c>
      <c r="AJ191" s="221">
        <f t="shared" si="131"/>
        <v>0</v>
      </c>
      <c r="AK191" s="11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46">
        <f t="shared" ref="G192:AG192" si="132">+F192+G191</f>
        <v>0</v>
      </c>
      <c r="H192" s="222">
        <f t="shared" si="132"/>
        <v>0</v>
      </c>
      <c r="I192" s="45">
        <f t="shared" si="132"/>
        <v>0</v>
      </c>
      <c r="J192" s="46">
        <f t="shared" si="132"/>
        <v>0</v>
      </c>
      <c r="K192" s="46">
        <f t="shared" si="132"/>
        <v>0</v>
      </c>
      <c r="L192" s="46">
        <f t="shared" si="132"/>
        <v>0</v>
      </c>
      <c r="M192" s="222">
        <f t="shared" si="132"/>
        <v>0</v>
      </c>
      <c r="N192" s="241">
        <f t="shared" si="132"/>
        <v>0</v>
      </c>
      <c r="O192" s="222">
        <f t="shared" si="132"/>
        <v>0</v>
      </c>
      <c r="P192" s="45">
        <f t="shared" si="132"/>
        <v>0</v>
      </c>
      <c r="Q192" s="46">
        <f t="shared" si="132"/>
        <v>0</v>
      </c>
      <c r="R192" s="46">
        <f t="shared" si="132"/>
        <v>0</v>
      </c>
      <c r="S192" s="46">
        <f t="shared" si="132"/>
        <v>0</v>
      </c>
      <c r="T192" s="46">
        <f t="shared" si="132"/>
        <v>85</v>
      </c>
      <c r="U192" s="46">
        <f t="shared" si="132"/>
        <v>85</v>
      </c>
      <c r="V192" s="222">
        <f t="shared" si="132"/>
        <v>85</v>
      </c>
      <c r="W192" s="45">
        <f t="shared" si="132"/>
        <v>85</v>
      </c>
      <c r="X192" s="46">
        <f t="shared" si="132"/>
        <v>85</v>
      </c>
      <c r="Y192" s="46">
        <f t="shared" si="132"/>
        <v>85</v>
      </c>
      <c r="Z192" s="222">
        <f t="shared" si="132"/>
        <v>85</v>
      </c>
      <c r="AA192" s="222">
        <f t="shared" si="132"/>
        <v>85</v>
      </c>
      <c r="AB192" s="222">
        <f t="shared" si="132"/>
        <v>85</v>
      </c>
      <c r="AC192" s="222">
        <f t="shared" si="132"/>
        <v>85</v>
      </c>
      <c r="AD192" s="226">
        <f t="shared" si="132"/>
        <v>85</v>
      </c>
      <c r="AE192" s="222">
        <f t="shared" si="132"/>
        <v>85</v>
      </c>
      <c r="AF192" s="222">
        <f t="shared" si="132"/>
        <v>85</v>
      </c>
      <c r="AG192" s="222">
        <f t="shared" si="132"/>
        <v>85</v>
      </c>
      <c r="AH192" s="222">
        <f>+AG192+AH191</f>
        <v>85</v>
      </c>
      <c r="AI192" s="241">
        <f>+AH192+AI191</f>
        <v>85</v>
      </c>
      <c r="AJ192" s="222">
        <f>+AI192+AJ191</f>
        <v>85</v>
      </c>
      <c r="AK192" s="45">
        <f>+AJ192+AK191</f>
        <v>85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0</v>
      </c>
      <c r="G193" s="36">
        <f>+G32</f>
        <v>0</v>
      </c>
      <c r="H193" s="221">
        <f t="shared" ref="H193:AJ193" si="133">+H32</f>
        <v>0</v>
      </c>
      <c r="I193" s="36">
        <f t="shared" si="133"/>
        <v>0</v>
      </c>
      <c r="J193" s="36">
        <f t="shared" si="133"/>
        <v>0</v>
      </c>
      <c r="K193" s="36">
        <f t="shared" si="133"/>
        <v>0</v>
      </c>
      <c r="L193" s="36">
        <f t="shared" si="133"/>
        <v>0</v>
      </c>
      <c r="M193" s="221">
        <f t="shared" si="133"/>
        <v>0</v>
      </c>
      <c r="N193" s="240">
        <f t="shared" si="133"/>
        <v>0</v>
      </c>
      <c r="O193" s="221">
        <f t="shared" si="133"/>
        <v>0</v>
      </c>
      <c r="P193" s="36">
        <f t="shared" si="133"/>
        <v>0</v>
      </c>
      <c r="Q193" s="36">
        <f t="shared" si="133"/>
        <v>0</v>
      </c>
      <c r="R193" s="36">
        <f t="shared" si="133"/>
        <v>0</v>
      </c>
      <c r="S193" s="36">
        <f t="shared" si="133"/>
        <v>0</v>
      </c>
      <c r="T193" s="36">
        <f t="shared" si="133"/>
        <v>0</v>
      </c>
      <c r="U193" s="36">
        <f t="shared" si="133"/>
        <v>0</v>
      </c>
      <c r="V193" s="221">
        <f t="shared" si="133"/>
        <v>0</v>
      </c>
      <c r="W193" s="36">
        <f t="shared" si="133"/>
        <v>0</v>
      </c>
      <c r="X193" s="36">
        <f t="shared" si="133"/>
        <v>0</v>
      </c>
      <c r="Y193" s="36">
        <f t="shared" si="133"/>
        <v>0</v>
      </c>
      <c r="Z193" s="221">
        <f t="shared" si="133"/>
        <v>0</v>
      </c>
      <c r="AA193" s="221">
        <f t="shared" si="133"/>
        <v>0</v>
      </c>
      <c r="AB193" s="221">
        <f t="shared" si="133"/>
        <v>0</v>
      </c>
      <c r="AC193" s="221">
        <f t="shared" si="133"/>
        <v>0</v>
      </c>
      <c r="AD193" s="221">
        <f t="shared" si="133"/>
        <v>0</v>
      </c>
      <c r="AE193" s="221">
        <f t="shared" si="133"/>
        <v>0</v>
      </c>
      <c r="AF193" s="221">
        <f t="shared" si="133"/>
        <v>0</v>
      </c>
      <c r="AG193" s="221">
        <f t="shared" si="133"/>
        <v>0</v>
      </c>
      <c r="AH193" s="221">
        <f t="shared" si="133"/>
        <v>0</v>
      </c>
      <c r="AI193" s="240">
        <f t="shared" si="133"/>
        <v>0</v>
      </c>
      <c r="AJ193" s="221">
        <f t="shared" si="133"/>
        <v>0</v>
      </c>
      <c r="AK193" s="11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46">
        <f t="shared" ref="G194:AG194" si="134">+F194+G193</f>
        <v>0</v>
      </c>
      <c r="H194" s="222">
        <f t="shared" si="134"/>
        <v>0</v>
      </c>
      <c r="I194" s="45">
        <f t="shared" si="134"/>
        <v>0</v>
      </c>
      <c r="J194" s="46">
        <f t="shared" si="134"/>
        <v>0</v>
      </c>
      <c r="K194" s="46">
        <f t="shared" si="134"/>
        <v>0</v>
      </c>
      <c r="L194" s="46">
        <f t="shared" si="134"/>
        <v>0</v>
      </c>
      <c r="M194" s="222">
        <f t="shared" si="134"/>
        <v>0</v>
      </c>
      <c r="N194" s="241">
        <f t="shared" si="134"/>
        <v>0</v>
      </c>
      <c r="O194" s="222">
        <f t="shared" si="134"/>
        <v>0</v>
      </c>
      <c r="P194" s="45">
        <f t="shared" si="134"/>
        <v>0</v>
      </c>
      <c r="Q194" s="46">
        <f t="shared" si="134"/>
        <v>0</v>
      </c>
      <c r="R194" s="46">
        <f t="shared" si="134"/>
        <v>0</v>
      </c>
      <c r="S194" s="46">
        <f t="shared" si="134"/>
        <v>0</v>
      </c>
      <c r="T194" s="46">
        <f t="shared" si="134"/>
        <v>0</v>
      </c>
      <c r="U194" s="46">
        <f t="shared" si="134"/>
        <v>0</v>
      </c>
      <c r="V194" s="222">
        <f t="shared" si="134"/>
        <v>0</v>
      </c>
      <c r="W194" s="45">
        <f t="shared" si="134"/>
        <v>0</v>
      </c>
      <c r="X194" s="46">
        <f t="shared" si="134"/>
        <v>0</v>
      </c>
      <c r="Y194" s="46">
        <f t="shared" si="134"/>
        <v>0</v>
      </c>
      <c r="Z194" s="222">
        <f t="shared" si="134"/>
        <v>0</v>
      </c>
      <c r="AA194" s="222">
        <f t="shared" si="134"/>
        <v>0</v>
      </c>
      <c r="AB194" s="222">
        <f t="shared" si="134"/>
        <v>0</v>
      </c>
      <c r="AC194" s="222">
        <f t="shared" si="134"/>
        <v>0</v>
      </c>
      <c r="AD194" s="226">
        <f t="shared" si="134"/>
        <v>0</v>
      </c>
      <c r="AE194" s="222">
        <f t="shared" si="134"/>
        <v>0</v>
      </c>
      <c r="AF194" s="222">
        <f t="shared" si="134"/>
        <v>0</v>
      </c>
      <c r="AG194" s="222">
        <f t="shared" si="134"/>
        <v>0</v>
      </c>
      <c r="AH194" s="222">
        <f>+AG194+AH193</f>
        <v>0</v>
      </c>
      <c r="AI194" s="241">
        <f>+AH194+AI193</f>
        <v>0</v>
      </c>
      <c r="AJ194" s="222">
        <f>+AI194+AJ193</f>
        <v>0</v>
      </c>
      <c r="AK194" s="45">
        <f>+AJ194+AK193</f>
        <v>0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0</v>
      </c>
      <c r="G195" s="36">
        <f>+G34</f>
        <v>0</v>
      </c>
      <c r="H195" s="221">
        <f t="shared" ref="H195:AJ195" si="135">+H34</f>
        <v>0</v>
      </c>
      <c r="I195" s="36">
        <f t="shared" si="135"/>
        <v>0</v>
      </c>
      <c r="J195" s="36">
        <f t="shared" si="135"/>
        <v>0</v>
      </c>
      <c r="K195" s="36">
        <f t="shared" si="135"/>
        <v>0</v>
      </c>
      <c r="L195" s="36">
        <f t="shared" si="135"/>
        <v>0</v>
      </c>
      <c r="M195" s="221">
        <f t="shared" si="135"/>
        <v>0</v>
      </c>
      <c r="N195" s="240">
        <f t="shared" si="135"/>
        <v>0</v>
      </c>
      <c r="O195" s="221">
        <f t="shared" si="135"/>
        <v>0</v>
      </c>
      <c r="P195" s="36">
        <f t="shared" si="135"/>
        <v>0</v>
      </c>
      <c r="Q195" s="36">
        <f t="shared" si="135"/>
        <v>0</v>
      </c>
      <c r="R195" s="36">
        <f t="shared" si="135"/>
        <v>0</v>
      </c>
      <c r="S195" s="36">
        <f t="shared" si="135"/>
        <v>0</v>
      </c>
      <c r="T195" s="36">
        <f t="shared" si="135"/>
        <v>0</v>
      </c>
      <c r="U195" s="36">
        <f t="shared" si="135"/>
        <v>0</v>
      </c>
      <c r="V195" s="221">
        <f t="shared" si="135"/>
        <v>0</v>
      </c>
      <c r="W195" s="36">
        <f t="shared" si="135"/>
        <v>0</v>
      </c>
      <c r="X195" s="36">
        <f t="shared" si="135"/>
        <v>0</v>
      </c>
      <c r="Y195" s="36">
        <f t="shared" si="135"/>
        <v>0</v>
      </c>
      <c r="Z195" s="221">
        <f t="shared" si="135"/>
        <v>0</v>
      </c>
      <c r="AA195" s="221">
        <f t="shared" si="135"/>
        <v>0</v>
      </c>
      <c r="AB195" s="221">
        <f t="shared" si="135"/>
        <v>0</v>
      </c>
      <c r="AC195" s="221">
        <f t="shared" si="135"/>
        <v>0</v>
      </c>
      <c r="AD195" s="221">
        <f t="shared" si="135"/>
        <v>0</v>
      </c>
      <c r="AE195" s="221">
        <f t="shared" si="135"/>
        <v>0</v>
      </c>
      <c r="AF195" s="221">
        <f t="shared" si="135"/>
        <v>0</v>
      </c>
      <c r="AG195" s="221">
        <f t="shared" si="135"/>
        <v>0</v>
      </c>
      <c r="AH195" s="221">
        <f t="shared" si="135"/>
        <v>0</v>
      </c>
      <c r="AI195" s="240">
        <f t="shared" si="135"/>
        <v>0</v>
      </c>
      <c r="AJ195" s="221">
        <f t="shared" si="135"/>
        <v>0</v>
      </c>
      <c r="AK195" s="115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46">
        <f t="shared" ref="G196:AG196" si="136">+F196+G195</f>
        <v>0</v>
      </c>
      <c r="H196" s="222">
        <f t="shared" si="136"/>
        <v>0</v>
      </c>
      <c r="I196" s="45">
        <f t="shared" si="136"/>
        <v>0</v>
      </c>
      <c r="J196" s="46">
        <f t="shared" si="136"/>
        <v>0</v>
      </c>
      <c r="K196" s="46">
        <f t="shared" si="136"/>
        <v>0</v>
      </c>
      <c r="L196" s="46">
        <f t="shared" si="136"/>
        <v>0</v>
      </c>
      <c r="M196" s="222">
        <f t="shared" si="136"/>
        <v>0</v>
      </c>
      <c r="N196" s="241">
        <f t="shared" si="136"/>
        <v>0</v>
      </c>
      <c r="O196" s="222">
        <f t="shared" si="136"/>
        <v>0</v>
      </c>
      <c r="P196" s="45">
        <f t="shared" si="136"/>
        <v>0</v>
      </c>
      <c r="Q196" s="46">
        <f t="shared" si="136"/>
        <v>0</v>
      </c>
      <c r="R196" s="46">
        <f t="shared" si="136"/>
        <v>0</v>
      </c>
      <c r="S196" s="46">
        <f t="shared" si="136"/>
        <v>0</v>
      </c>
      <c r="T196" s="46">
        <f t="shared" si="136"/>
        <v>0</v>
      </c>
      <c r="U196" s="46">
        <f t="shared" si="136"/>
        <v>0</v>
      </c>
      <c r="V196" s="222">
        <f t="shared" si="136"/>
        <v>0</v>
      </c>
      <c r="W196" s="45">
        <f t="shared" si="136"/>
        <v>0</v>
      </c>
      <c r="X196" s="46">
        <f t="shared" si="136"/>
        <v>0</v>
      </c>
      <c r="Y196" s="46">
        <f t="shared" si="136"/>
        <v>0</v>
      </c>
      <c r="Z196" s="222">
        <f t="shared" si="136"/>
        <v>0</v>
      </c>
      <c r="AA196" s="222">
        <f t="shared" si="136"/>
        <v>0</v>
      </c>
      <c r="AB196" s="222">
        <f t="shared" si="136"/>
        <v>0</v>
      </c>
      <c r="AC196" s="222">
        <f t="shared" si="136"/>
        <v>0</v>
      </c>
      <c r="AD196" s="226">
        <f t="shared" si="136"/>
        <v>0</v>
      </c>
      <c r="AE196" s="222">
        <f t="shared" si="136"/>
        <v>0</v>
      </c>
      <c r="AF196" s="222">
        <f t="shared" si="136"/>
        <v>0</v>
      </c>
      <c r="AG196" s="222">
        <f t="shared" si="136"/>
        <v>0</v>
      </c>
      <c r="AH196" s="222">
        <f>+AG196+AH195</f>
        <v>0</v>
      </c>
      <c r="AI196" s="241">
        <f>+AH196+AI195</f>
        <v>0</v>
      </c>
      <c r="AJ196" s="222">
        <f>+AI196+AJ195</f>
        <v>0</v>
      </c>
      <c r="AK196" s="45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0</v>
      </c>
      <c r="G197" s="36">
        <f>+G36</f>
        <v>0</v>
      </c>
      <c r="H197" s="221">
        <f t="shared" ref="H197:AJ197" si="137">+H36</f>
        <v>0</v>
      </c>
      <c r="I197" s="36">
        <f t="shared" si="137"/>
        <v>0</v>
      </c>
      <c r="J197" s="36">
        <f t="shared" si="137"/>
        <v>0</v>
      </c>
      <c r="K197" s="36">
        <f t="shared" si="137"/>
        <v>0</v>
      </c>
      <c r="L197" s="36">
        <f t="shared" si="137"/>
        <v>0</v>
      </c>
      <c r="M197" s="221">
        <f t="shared" si="137"/>
        <v>0</v>
      </c>
      <c r="N197" s="240">
        <f t="shared" si="137"/>
        <v>0</v>
      </c>
      <c r="O197" s="221">
        <f t="shared" si="137"/>
        <v>0</v>
      </c>
      <c r="P197" s="36">
        <f t="shared" si="137"/>
        <v>0</v>
      </c>
      <c r="Q197" s="36">
        <f t="shared" si="137"/>
        <v>0</v>
      </c>
      <c r="R197" s="36">
        <f t="shared" si="137"/>
        <v>0</v>
      </c>
      <c r="S197" s="36">
        <f t="shared" si="137"/>
        <v>0</v>
      </c>
      <c r="T197" s="36">
        <f t="shared" si="137"/>
        <v>0</v>
      </c>
      <c r="U197" s="36">
        <f t="shared" si="137"/>
        <v>0</v>
      </c>
      <c r="V197" s="221">
        <f t="shared" si="137"/>
        <v>0</v>
      </c>
      <c r="W197" s="36">
        <f t="shared" si="137"/>
        <v>0</v>
      </c>
      <c r="X197" s="36">
        <f t="shared" si="137"/>
        <v>0</v>
      </c>
      <c r="Y197" s="36">
        <f t="shared" si="137"/>
        <v>0</v>
      </c>
      <c r="Z197" s="221">
        <f t="shared" si="137"/>
        <v>0</v>
      </c>
      <c r="AA197" s="221">
        <f t="shared" si="137"/>
        <v>0</v>
      </c>
      <c r="AB197" s="221">
        <f t="shared" si="137"/>
        <v>0</v>
      </c>
      <c r="AC197" s="221">
        <f t="shared" si="137"/>
        <v>0</v>
      </c>
      <c r="AD197" s="221">
        <f t="shared" si="137"/>
        <v>0</v>
      </c>
      <c r="AE197" s="221">
        <f t="shared" si="137"/>
        <v>0</v>
      </c>
      <c r="AF197" s="221">
        <f t="shared" si="137"/>
        <v>0</v>
      </c>
      <c r="AG197" s="221">
        <f t="shared" si="137"/>
        <v>0</v>
      </c>
      <c r="AH197" s="221">
        <f t="shared" si="137"/>
        <v>0</v>
      </c>
      <c r="AI197" s="240">
        <f t="shared" si="137"/>
        <v>0</v>
      </c>
      <c r="AJ197" s="221">
        <f t="shared" si="137"/>
        <v>0</v>
      </c>
      <c r="AK197" s="116">
        <f>+AK36</f>
        <v>0</v>
      </c>
      <c r="AL197" s="37">
        <f>AK198</f>
        <v>0</v>
      </c>
      <c r="AM197" s="38">
        <f>AL197</f>
        <v>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70"/>
      <c r="B198" s="654"/>
      <c r="C198" s="39"/>
      <c r="D198" s="73"/>
      <c r="E198" s="41"/>
      <c r="F198" s="74"/>
      <c r="G198" s="46">
        <f t="shared" ref="G198:AG198" si="138">+F198+G197</f>
        <v>0</v>
      </c>
      <c r="H198" s="222">
        <f t="shared" si="138"/>
        <v>0</v>
      </c>
      <c r="I198" s="45">
        <f t="shared" si="138"/>
        <v>0</v>
      </c>
      <c r="J198" s="46">
        <f t="shared" si="138"/>
        <v>0</v>
      </c>
      <c r="K198" s="46">
        <f t="shared" si="138"/>
        <v>0</v>
      </c>
      <c r="L198" s="46">
        <f t="shared" si="138"/>
        <v>0</v>
      </c>
      <c r="M198" s="222">
        <f t="shared" si="138"/>
        <v>0</v>
      </c>
      <c r="N198" s="241">
        <f t="shared" si="138"/>
        <v>0</v>
      </c>
      <c r="O198" s="222">
        <f t="shared" si="138"/>
        <v>0</v>
      </c>
      <c r="P198" s="45">
        <f t="shared" si="138"/>
        <v>0</v>
      </c>
      <c r="Q198" s="46">
        <f t="shared" si="138"/>
        <v>0</v>
      </c>
      <c r="R198" s="46">
        <f t="shared" si="138"/>
        <v>0</v>
      </c>
      <c r="S198" s="46">
        <f t="shared" si="138"/>
        <v>0</v>
      </c>
      <c r="T198" s="46">
        <f t="shared" si="138"/>
        <v>0</v>
      </c>
      <c r="U198" s="46">
        <f t="shared" si="138"/>
        <v>0</v>
      </c>
      <c r="V198" s="222">
        <f t="shared" si="138"/>
        <v>0</v>
      </c>
      <c r="W198" s="45">
        <f t="shared" si="138"/>
        <v>0</v>
      </c>
      <c r="X198" s="46">
        <f t="shared" si="138"/>
        <v>0</v>
      </c>
      <c r="Y198" s="46">
        <f t="shared" si="138"/>
        <v>0</v>
      </c>
      <c r="Z198" s="222">
        <f t="shared" si="138"/>
        <v>0</v>
      </c>
      <c r="AA198" s="222">
        <f t="shared" si="138"/>
        <v>0</v>
      </c>
      <c r="AB198" s="222">
        <f t="shared" si="138"/>
        <v>0</v>
      </c>
      <c r="AC198" s="222">
        <f t="shared" si="138"/>
        <v>0</v>
      </c>
      <c r="AD198" s="226">
        <f t="shared" si="138"/>
        <v>0</v>
      </c>
      <c r="AE198" s="222">
        <f t="shared" si="138"/>
        <v>0</v>
      </c>
      <c r="AF198" s="222">
        <f t="shared" si="138"/>
        <v>0</v>
      </c>
      <c r="AG198" s="222">
        <f t="shared" si="138"/>
        <v>0</v>
      </c>
      <c r="AH198" s="222">
        <f>+AG198+AH197</f>
        <v>0</v>
      </c>
      <c r="AI198" s="241">
        <f>+AH198+AI197</f>
        <v>0</v>
      </c>
      <c r="AJ198" s="222">
        <f>+AI198+AJ197</f>
        <v>0</v>
      </c>
      <c r="AK198" s="45">
        <f>+AJ198+AK197</f>
        <v>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39">+F38</f>
        <v>0</v>
      </c>
      <c r="G199" s="116">
        <f t="shared" si="139"/>
        <v>0</v>
      </c>
      <c r="H199" s="227">
        <f t="shared" si="139"/>
        <v>0</v>
      </c>
      <c r="I199" s="116">
        <f t="shared" si="139"/>
        <v>0</v>
      </c>
      <c r="J199" s="116">
        <f t="shared" si="139"/>
        <v>0</v>
      </c>
      <c r="K199" s="116">
        <f t="shared" si="139"/>
        <v>0</v>
      </c>
      <c r="L199" s="116">
        <f t="shared" si="139"/>
        <v>0</v>
      </c>
      <c r="M199" s="227">
        <f t="shared" si="139"/>
        <v>0</v>
      </c>
      <c r="N199" s="246">
        <f t="shared" si="139"/>
        <v>0</v>
      </c>
      <c r="O199" s="227">
        <f t="shared" si="139"/>
        <v>0</v>
      </c>
      <c r="P199" s="116">
        <f t="shared" si="139"/>
        <v>0</v>
      </c>
      <c r="Q199" s="116">
        <f t="shared" si="139"/>
        <v>0</v>
      </c>
      <c r="R199" s="116">
        <f t="shared" si="139"/>
        <v>0</v>
      </c>
      <c r="S199" s="116">
        <f t="shared" si="139"/>
        <v>0</v>
      </c>
      <c r="T199" s="116">
        <f t="shared" si="139"/>
        <v>0</v>
      </c>
      <c r="U199" s="116">
        <f t="shared" si="139"/>
        <v>0</v>
      </c>
      <c r="V199" s="227">
        <f t="shared" si="139"/>
        <v>0</v>
      </c>
      <c r="W199" s="116">
        <f t="shared" si="139"/>
        <v>0</v>
      </c>
      <c r="X199" s="116">
        <f t="shared" si="139"/>
        <v>0</v>
      </c>
      <c r="Y199" s="116">
        <f t="shared" si="139"/>
        <v>0</v>
      </c>
      <c r="Z199" s="227">
        <f t="shared" si="139"/>
        <v>0</v>
      </c>
      <c r="AA199" s="227">
        <f t="shared" si="139"/>
        <v>0</v>
      </c>
      <c r="AB199" s="227">
        <f t="shared" si="139"/>
        <v>0</v>
      </c>
      <c r="AC199" s="227">
        <f t="shared" si="139"/>
        <v>0</v>
      </c>
      <c r="AD199" s="227">
        <f t="shared" si="139"/>
        <v>0</v>
      </c>
      <c r="AE199" s="227">
        <f t="shared" si="139"/>
        <v>0</v>
      </c>
      <c r="AF199" s="227">
        <f t="shared" si="139"/>
        <v>0</v>
      </c>
      <c r="AG199" s="227">
        <f t="shared" si="139"/>
        <v>0</v>
      </c>
      <c r="AH199" s="227">
        <f t="shared" si="139"/>
        <v>0</v>
      </c>
      <c r="AI199" s="246">
        <f t="shared" si="139"/>
        <v>0</v>
      </c>
      <c r="AJ199" s="227">
        <f t="shared" si="139"/>
        <v>0</v>
      </c>
      <c r="AK199" s="116">
        <f t="shared" si="139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44">
        <f t="shared" ref="G200:AJ200" si="140">+F200+G199</f>
        <v>0</v>
      </c>
      <c r="H200" s="222">
        <f t="shared" si="140"/>
        <v>0</v>
      </c>
      <c r="I200" s="45">
        <f t="shared" si="140"/>
        <v>0</v>
      </c>
      <c r="J200" s="45">
        <f t="shared" si="140"/>
        <v>0</v>
      </c>
      <c r="K200" s="45">
        <f t="shared" si="140"/>
        <v>0</v>
      </c>
      <c r="L200" s="45">
        <f t="shared" si="140"/>
        <v>0</v>
      </c>
      <c r="M200" s="226">
        <f t="shared" si="140"/>
        <v>0</v>
      </c>
      <c r="N200" s="244">
        <f t="shared" si="140"/>
        <v>0</v>
      </c>
      <c r="O200" s="226">
        <f t="shared" si="140"/>
        <v>0</v>
      </c>
      <c r="P200" s="45">
        <f t="shared" si="140"/>
        <v>0</v>
      </c>
      <c r="Q200" s="45">
        <f t="shared" si="140"/>
        <v>0</v>
      </c>
      <c r="R200" s="45">
        <f t="shared" si="140"/>
        <v>0</v>
      </c>
      <c r="S200" s="45">
        <f t="shared" si="140"/>
        <v>0</v>
      </c>
      <c r="T200" s="45">
        <f t="shared" si="140"/>
        <v>0</v>
      </c>
      <c r="U200" s="45">
        <f t="shared" si="140"/>
        <v>0</v>
      </c>
      <c r="V200" s="226">
        <f t="shared" si="140"/>
        <v>0</v>
      </c>
      <c r="W200" s="45">
        <f t="shared" si="140"/>
        <v>0</v>
      </c>
      <c r="X200" s="45">
        <f t="shared" si="140"/>
        <v>0</v>
      </c>
      <c r="Y200" s="45">
        <f t="shared" si="140"/>
        <v>0</v>
      </c>
      <c r="Z200" s="226">
        <f t="shared" si="140"/>
        <v>0</v>
      </c>
      <c r="AA200" s="226">
        <f t="shared" si="140"/>
        <v>0</v>
      </c>
      <c r="AB200" s="226">
        <f t="shared" si="140"/>
        <v>0</v>
      </c>
      <c r="AC200" s="226">
        <f t="shared" si="140"/>
        <v>0</v>
      </c>
      <c r="AD200" s="226">
        <f t="shared" si="140"/>
        <v>0</v>
      </c>
      <c r="AE200" s="226">
        <f t="shared" si="140"/>
        <v>0</v>
      </c>
      <c r="AF200" s="226">
        <f t="shared" si="140"/>
        <v>0</v>
      </c>
      <c r="AG200" s="226">
        <f t="shared" si="140"/>
        <v>0</v>
      </c>
      <c r="AH200" s="226">
        <f t="shared" si="140"/>
        <v>0</v>
      </c>
      <c r="AI200" s="244">
        <f t="shared" si="140"/>
        <v>0</v>
      </c>
      <c r="AJ200" s="226">
        <f t="shared" si="140"/>
        <v>0</v>
      </c>
      <c r="AK200" s="45">
        <f t="shared" ref="AK200" si="141">+AJ200+AK199</f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142">+F40</f>
        <v>0</v>
      </c>
      <c r="G201" s="115">
        <f t="shared" si="142"/>
        <v>0</v>
      </c>
      <c r="H201" s="228">
        <f t="shared" si="142"/>
        <v>0</v>
      </c>
      <c r="I201" s="115">
        <f t="shared" si="142"/>
        <v>0</v>
      </c>
      <c r="J201" s="115">
        <f t="shared" si="142"/>
        <v>0</v>
      </c>
      <c r="K201" s="115">
        <f t="shared" si="142"/>
        <v>0</v>
      </c>
      <c r="L201" s="115">
        <f t="shared" si="142"/>
        <v>0</v>
      </c>
      <c r="M201" s="228">
        <f t="shared" si="142"/>
        <v>0</v>
      </c>
      <c r="N201" s="247">
        <f t="shared" si="142"/>
        <v>0</v>
      </c>
      <c r="O201" s="228">
        <f t="shared" si="142"/>
        <v>0</v>
      </c>
      <c r="P201" s="115">
        <f t="shared" si="142"/>
        <v>0</v>
      </c>
      <c r="Q201" s="115">
        <f t="shared" si="142"/>
        <v>0</v>
      </c>
      <c r="R201" s="115">
        <f t="shared" si="142"/>
        <v>0</v>
      </c>
      <c r="S201" s="115">
        <f t="shared" si="142"/>
        <v>0</v>
      </c>
      <c r="T201" s="115">
        <f t="shared" si="142"/>
        <v>0</v>
      </c>
      <c r="U201" s="115">
        <f t="shared" si="142"/>
        <v>0</v>
      </c>
      <c r="V201" s="228">
        <f t="shared" si="142"/>
        <v>0</v>
      </c>
      <c r="W201" s="115">
        <f t="shared" si="142"/>
        <v>0</v>
      </c>
      <c r="X201" s="115">
        <f t="shared" si="142"/>
        <v>0</v>
      </c>
      <c r="Y201" s="115">
        <f t="shared" si="142"/>
        <v>0</v>
      </c>
      <c r="Z201" s="228">
        <f t="shared" si="142"/>
        <v>0</v>
      </c>
      <c r="AA201" s="228">
        <f t="shared" si="142"/>
        <v>0</v>
      </c>
      <c r="AB201" s="228">
        <f t="shared" si="142"/>
        <v>0</v>
      </c>
      <c r="AC201" s="228">
        <f t="shared" si="142"/>
        <v>0</v>
      </c>
      <c r="AD201" s="228">
        <f t="shared" si="142"/>
        <v>0</v>
      </c>
      <c r="AE201" s="228">
        <f t="shared" si="142"/>
        <v>0</v>
      </c>
      <c r="AF201" s="228">
        <f t="shared" si="142"/>
        <v>0</v>
      </c>
      <c r="AG201" s="228">
        <f t="shared" si="142"/>
        <v>0</v>
      </c>
      <c r="AH201" s="228">
        <f t="shared" si="142"/>
        <v>0</v>
      </c>
      <c r="AI201" s="247">
        <f t="shared" si="142"/>
        <v>0</v>
      </c>
      <c r="AJ201" s="228">
        <f t="shared" si="142"/>
        <v>0</v>
      </c>
      <c r="AK201" s="115">
        <f t="shared" si="142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J202" si="143">+F202+G201</f>
        <v>0</v>
      </c>
      <c r="H202" s="222">
        <f t="shared" si="143"/>
        <v>0</v>
      </c>
      <c r="I202" s="45">
        <f t="shared" si="143"/>
        <v>0</v>
      </c>
      <c r="J202" s="45">
        <f t="shared" si="143"/>
        <v>0</v>
      </c>
      <c r="K202" s="45">
        <f t="shared" si="143"/>
        <v>0</v>
      </c>
      <c r="L202" s="45">
        <f t="shared" si="143"/>
        <v>0</v>
      </c>
      <c r="M202" s="226">
        <f t="shared" si="143"/>
        <v>0</v>
      </c>
      <c r="N202" s="244">
        <f t="shared" si="143"/>
        <v>0</v>
      </c>
      <c r="O202" s="226">
        <f t="shared" si="143"/>
        <v>0</v>
      </c>
      <c r="P202" s="45">
        <f t="shared" si="143"/>
        <v>0</v>
      </c>
      <c r="Q202" s="45">
        <f t="shared" si="143"/>
        <v>0</v>
      </c>
      <c r="R202" s="45">
        <f t="shared" si="143"/>
        <v>0</v>
      </c>
      <c r="S202" s="45">
        <f t="shared" si="143"/>
        <v>0</v>
      </c>
      <c r="T202" s="45">
        <f t="shared" si="143"/>
        <v>0</v>
      </c>
      <c r="U202" s="45">
        <f t="shared" si="143"/>
        <v>0</v>
      </c>
      <c r="V202" s="226">
        <f t="shared" si="143"/>
        <v>0</v>
      </c>
      <c r="W202" s="45">
        <f t="shared" si="143"/>
        <v>0</v>
      </c>
      <c r="X202" s="45">
        <f t="shared" si="143"/>
        <v>0</v>
      </c>
      <c r="Y202" s="45">
        <f t="shared" si="143"/>
        <v>0</v>
      </c>
      <c r="Z202" s="226">
        <f t="shared" si="143"/>
        <v>0</v>
      </c>
      <c r="AA202" s="226">
        <f t="shared" si="143"/>
        <v>0</v>
      </c>
      <c r="AB202" s="226">
        <f t="shared" si="143"/>
        <v>0</v>
      </c>
      <c r="AC202" s="226">
        <f t="shared" si="143"/>
        <v>0</v>
      </c>
      <c r="AD202" s="226">
        <f t="shared" si="143"/>
        <v>0</v>
      </c>
      <c r="AE202" s="226">
        <f t="shared" si="143"/>
        <v>0</v>
      </c>
      <c r="AF202" s="226">
        <f t="shared" si="143"/>
        <v>0</v>
      </c>
      <c r="AG202" s="226">
        <f t="shared" si="143"/>
        <v>0</v>
      </c>
      <c r="AH202" s="226">
        <f t="shared" si="143"/>
        <v>0</v>
      </c>
      <c r="AI202" s="244">
        <f t="shared" si="143"/>
        <v>0</v>
      </c>
      <c r="AJ202" s="226">
        <f t="shared" si="143"/>
        <v>0</v>
      </c>
      <c r="AK202" s="45">
        <f t="shared" ref="AK202" si="144">+AJ202+AK201</f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45">+F42</f>
        <v>0</v>
      </c>
      <c r="G203" s="116">
        <f t="shared" si="145"/>
        <v>0</v>
      </c>
      <c r="H203" s="227">
        <f t="shared" si="145"/>
        <v>0</v>
      </c>
      <c r="I203" s="116">
        <f t="shared" si="145"/>
        <v>0</v>
      </c>
      <c r="J203" s="116">
        <f t="shared" si="145"/>
        <v>0</v>
      </c>
      <c r="K203" s="116">
        <f t="shared" si="145"/>
        <v>0</v>
      </c>
      <c r="L203" s="116">
        <f t="shared" si="145"/>
        <v>0</v>
      </c>
      <c r="M203" s="227">
        <f t="shared" si="145"/>
        <v>0</v>
      </c>
      <c r="N203" s="246">
        <f t="shared" si="145"/>
        <v>0</v>
      </c>
      <c r="O203" s="227">
        <f t="shared" si="145"/>
        <v>0</v>
      </c>
      <c r="P203" s="116">
        <f t="shared" si="145"/>
        <v>0</v>
      </c>
      <c r="Q203" s="116">
        <f t="shared" si="145"/>
        <v>0</v>
      </c>
      <c r="R203" s="116">
        <f t="shared" si="145"/>
        <v>0</v>
      </c>
      <c r="S203" s="116">
        <f t="shared" si="145"/>
        <v>0</v>
      </c>
      <c r="T203" s="116">
        <f t="shared" si="145"/>
        <v>0</v>
      </c>
      <c r="U203" s="116">
        <f t="shared" si="145"/>
        <v>0</v>
      </c>
      <c r="V203" s="227">
        <f t="shared" si="145"/>
        <v>0</v>
      </c>
      <c r="W203" s="116">
        <f t="shared" si="145"/>
        <v>0</v>
      </c>
      <c r="X203" s="116">
        <f t="shared" si="145"/>
        <v>0</v>
      </c>
      <c r="Y203" s="116">
        <f t="shared" si="145"/>
        <v>0</v>
      </c>
      <c r="Z203" s="227">
        <f t="shared" si="145"/>
        <v>0</v>
      </c>
      <c r="AA203" s="227">
        <f t="shared" si="145"/>
        <v>0</v>
      </c>
      <c r="AB203" s="227">
        <f t="shared" si="145"/>
        <v>0</v>
      </c>
      <c r="AC203" s="227">
        <f t="shared" si="145"/>
        <v>0</v>
      </c>
      <c r="AD203" s="227">
        <f t="shared" si="145"/>
        <v>0</v>
      </c>
      <c r="AE203" s="227">
        <f t="shared" si="145"/>
        <v>0</v>
      </c>
      <c r="AF203" s="227">
        <f t="shared" si="145"/>
        <v>0</v>
      </c>
      <c r="AG203" s="227">
        <f t="shared" si="145"/>
        <v>0</v>
      </c>
      <c r="AH203" s="227">
        <f t="shared" si="145"/>
        <v>0</v>
      </c>
      <c r="AI203" s="246">
        <f t="shared" si="145"/>
        <v>0</v>
      </c>
      <c r="AJ203" s="227">
        <f t="shared" si="145"/>
        <v>0</v>
      </c>
      <c r="AK203" s="116">
        <f t="shared" si="145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70"/>
      <c r="B204" s="654"/>
      <c r="C204" s="72"/>
      <c r="D204" s="73"/>
      <c r="E204" s="41"/>
      <c r="F204" s="74"/>
      <c r="G204" s="44">
        <f t="shared" ref="G204:AJ204" si="146">+F204+G203</f>
        <v>0</v>
      </c>
      <c r="H204" s="222">
        <f t="shared" si="146"/>
        <v>0</v>
      </c>
      <c r="I204" s="45">
        <f t="shared" si="146"/>
        <v>0</v>
      </c>
      <c r="J204" s="45">
        <f t="shared" si="146"/>
        <v>0</v>
      </c>
      <c r="K204" s="45">
        <f t="shared" si="146"/>
        <v>0</v>
      </c>
      <c r="L204" s="45">
        <f t="shared" si="146"/>
        <v>0</v>
      </c>
      <c r="M204" s="226">
        <f t="shared" si="146"/>
        <v>0</v>
      </c>
      <c r="N204" s="244">
        <f t="shared" si="146"/>
        <v>0</v>
      </c>
      <c r="O204" s="226">
        <f t="shared" si="146"/>
        <v>0</v>
      </c>
      <c r="P204" s="45">
        <f t="shared" si="146"/>
        <v>0</v>
      </c>
      <c r="Q204" s="45">
        <f t="shared" si="146"/>
        <v>0</v>
      </c>
      <c r="R204" s="45">
        <f t="shared" si="146"/>
        <v>0</v>
      </c>
      <c r="S204" s="45">
        <f t="shared" si="146"/>
        <v>0</v>
      </c>
      <c r="T204" s="45">
        <f t="shared" si="146"/>
        <v>0</v>
      </c>
      <c r="U204" s="45">
        <f t="shared" si="146"/>
        <v>0</v>
      </c>
      <c r="V204" s="226">
        <f t="shared" si="146"/>
        <v>0</v>
      </c>
      <c r="W204" s="45">
        <f t="shared" si="146"/>
        <v>0</v>
      </c>
      <c r="X204" s="45">
        <f t="shared" si="146"/>
        <v>0</v>
      </c>
      <c r="Y204" s="45">
        <f t="shared" si="146"/>
        <v>0</v>
      </c>
      <c r="Z204" s="226">
        <f t="shared" si="146"/>
        <v>0</v>
      </c>
      <c r="AA204" s="226">
        <f t="shared" si="146"/>
        <v>0</v>
      </c>
      <c r="AB204" s="226">
        <f t="shared" si="146"/>
        <v>0</v>
      </c>
      <c r="AC204" s="226">
        <f t="shared" si="146"/>
        <v>0</v>
      </c>
      <c r="AD204" s="226">
        <f t="shared" si="146"/>
        <v>0</v>
      </c>
      <c r="AE204" s="226">
        <f t="shared" si="146"/>
        <v>0</v>
      </c>
      <c r="AF204" s="226">
        <f t="shared" si="146"/>
        <v>0</v>
      </c>
      <c r="AG204" s="226">
        <f t="shared" si="146"/>
        <v>0</v>
      </c>
      <c r="AH204" s="226">
        <f t="shared" si="146"/>
        <v>0</v>
      </c>
      <c r="AI204" s="244">
        <f t="shared" si="146"/>
        <v>0</v>
      </c>
      <c r="AJ204" s="226">
        <f t="shared" si="146"/>
        <v>0</v>
      </c>
      <c r="AK204" s="45">
        <f t="shared" ref="AK204" si="147">+AJ204+AK203</f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63</v>
      </c>
      <c r="G205" s="36">
        <f>+G44</f>
        <v>0</v>
      </c>
      <c r="H205" s="221">
        <f t="shared" ref="H205:AJ205" si="148">+H44</f>
        <v>0</v>
      </c>
      <c r="I205" s="36">
        <f t="shared" si="148"/>
        <v>0</v>
      </c>
      <c r="J205" s="254">
        <f t="shared" si="148"/>
        <v>63</v>
      </c>
      <c r="K205" s="257">
        <f t="shared" si="148"/>
        <v>0</v>
      </c>
      <c r="L205" s="36">
        <f t="shared" si="148"/>
        <v>0</v>
      </c>
      <c r="M205" s="221">
        <f t="shared" si="148"/>
        <v>0</v>
      </c>
      <c r="N205" s="240">
        <f t="shared" si="148"/>
        <v>0</v>
      </c>
      <c r="O205" s="221">
        <f t="shared" si="148"/>
        <v>0</v>
      </c>
      <c r="P205" s="36">
        <f t="shared" si="148"/>
        <v>0</v>
      </c>
      <c r="Q205" s="36">
        <f t="shared" si="148"/>
        <v>0</v>
      </c>
      <c r="R205" s="36">
        <f t="shared" si="148"/>
        <v>0</v>
      </c>
      <c r="S205" s="36">
        <f t="shared" si="148"/>
        <v>0</v>
      </c>
      <c r="T205" s="36">
        <f t="shared" si="148"/>
        <v>0</v>
      </c>
      <c r="U205" s="36">
        <f t="shared" si="148"/>
        <v>0</v>
      </c>
      <c r="V205" s="221">
        <f t="shared" si="148"/>
        <v>0</v>
      </c>
      <c r="W205" s="36">
        <f t="shared" si="148"/>
        <v>0</v>
      </c>
      <c r="X205" s="36">
        <f t="shared" si="148"/>
        <v>0</v>
      </c>
      <c r="Y205" s="36">
        <f t="shared" si="148"/>
        <v>0</v>
      </c>
      <c r="Z205" s="221">
        <f t="shared" si="148"/>
        <v>0</v>
      </c>
      <c r="AA205" s="221">
        <f t="shared" si="148"/>
        <v>0</v>
      </c>
      <c r="AB205" s="221">
        <f t="shared" si="148"/>
        <v>0</v>
      </c>
      <c r="AC205" s="221">
        <f t="shared" si="148"/>
        <v>0</v>
      </c>
      <c r="AD205" s="221">
        <f t="shared" si="148"/>
        <v>0</v>
      </c>
      <c r="AE205" s="221">
        <f t="shared" si="148"/>
        <v>0</v>
      </c>
      <c r="AF205" s="221">
        <f t="shared" si="148"/>
        <v>0</v>
      </c>
      <c r="AG205" s="221">
        <f t="shared" si="148"/>
        <v>0</v>
      </c>
      <c r="AH205" s="221">
        <f t="shared" si="148"/>
        <v>0</v>
      </c>
      <c r="AI205" s="240">
        <f t="shared" si="148"/>
        <v>0</v>
      </c>
      <c r="AJ205" s="221">
        <f t="shared" si="148"/>
        <v>0</v>
      </c>
      <c r="AK205" s="116">
        <f>+AK44</f>
        <v>0</v>
      </c>
      <c r="AL205" s="37">
        <f>SUM(G205:AK205)</f>
        <v>63</v>
      </c>
      <c r="AM205" s="38">
        <f>AL205</f>
        <v>63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70"/>
      <c r="B206" s="656"/>
      <c r="C206" s="39"/>
      <c r="D206" s="78"/>
      <c r="E206" s="79"/>
      <c r="F206" s="42"/>
      <c r="G206" s="46">
        <f t="shared" ref="G206:AG206" si="149">+F206+G205</f>
        <v>0</v>
      </c>
      <c r="H206" s="222">
        <f t="shared" si="149"/>
        <v>0</v>
      </c>
      <c r="I206" s="45">
        <f t="shared" si="149"/>
        <v>0</v>
      </c>
      <c r="J206" s="46">
        <f t="shared" si="149"/>
        <v>63</v>
      </c>
      <c r="K206" s="46">
        <f t="shared" si="149"/>
        <v>63</v>
      </c>
      <c r="L206" s="46">
        <f t="shared" si="149"/>
        <v>63</v>
      </c>
      <c r="M206" s="222">
        <f t="shared" si="149"/>
        <v>63</v>
      </c>
      <c r="N206" s="241">
        <f t="shared" si="149"/>
        <v>63</v>
      </c>
      <c r="O206" s="222">
        <f t="shared" si="149"/>
        <v>63</v>
      </c>
      <c r="P206" s="45">
        <f t="shared" si="149"/>
        <v>63</v>
      </c>
      <c r="Q206" s="46">
        <f t="shared" si="149"/>
        <v>63</v>
      </c>
      <c r="R206" s="46">
        <f t="shared" si="149"/>
        <v>63</v>
      </c>
      <c r="S206" s="46">
        <f t="shared" si="149"/>
        <v>63</v>
      </c>
      <c r="T206" s="46">
        <f t="shared" si="149"/>
        <v>63</v>
      </c>
      <c r="U206" s="46">
        <f t="shared" si="149"/>
        <v>63</v>
      </c>
      <c r="V206" s="222">
        <f t="shared" si="149"/>
        <v>63</v>
      </c>
      <c r="W206" s="45">
        <f t="shared" si="149"/>
        <v>63</v>
      </c>
      <c r="X206" s="46">
        <f t="shared" si="149"/>
        <v>63</v>
      </c>
      <c r="Y206" s="46">
        <f t="shared" si="149"/>
        <v>63</v>
      </c>
      <c r="Z206" s="222">
        <f t="shared" si="149"/>
        <v>63</v>
      </c>
      <c r="AA206" s="222">
        <f t="shared" si="149"/>
        <v>63</v>
      </c>
      <c r="AB206" s="222">
        <f t="shared" si="149"/>
        <v>63</v>
      </c>
      <c r="AC206" s="222">
        <f t="shared" si="149"/>
        <v>63</v>
      </c>
      <c r="AD206" s="226">
        <f t="shared" si="149"/>
        <v>63</v>
      </c>
      <c r="AE206" s="222">
        <f t="shared" si="149"/>
        <v>63</v>
      </c>
      <c r="AF206" s="222">
        <f t="shared" si="149"/>
        <v>63</v>
      </c>
      <c r="AG206" s="222">
        <f t="shared" si="149"/>
        <v>63</v>
      </c>
      <c r="AH206" s="222">
        <f>+AG206+AH205</f>
        <v>63</v>
      </c>
      <c r="AI206" s="241">
        <f>+AH206+AI205</f>
        <v>63</v>
      </c>
      <c r="AJ206" s="222">
        <f>+AI206+AJ205</f>
        <v>63</v>
      </c>
      <c r="AK206" s="45">
        <f>+AJ206+AK205</f>
        <v>63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25</v>
      </c>
      <c r="G207" s="36">
        <f>+G46</f>
        <v>0</v>
      </c>
      <c r="H207" s="221">
        <f t="shared" ref="H207:AJ207" si="150">+H46</f>
        <v>0</v>
      </c>
      <c r="I207" s="36">
        <f t="shared" si="150"/>
        <v>0</v>
      </c>
      <c r="J207" s="254">
        <f t="shared" si="150"/>
        <v>25</v>
      </c>
      <c r="K207" s="257">
        <f t="shared" si="150"/>
        <v>0</v>
      </c>
      <c r="L207" s="36">
        <f t="shared" si="150"/>
        <v>0</v>
      </c>
      <c r="M207" s="221">
        <f t="shared" si="150"/>
        <v>0</v>
      </c>
      <c r="N207" s="240">
        <f t="shared" si="150"/>
        <v>0</v>
      </c>
      <c r="O207" s="221">
        <f t="shared" si="150"/>
        <v>0</v>
      </c>
      <c r="P207" s="36">
        <f t="shared" si="150"/>
        <v>0</v>
      </c>
      <c r="Q207" s="36">
        <f t="shared" si="150"/>
        <v>0</v>
      </c>
      <c r="R207" s="36">
        <f t="shared" si="150"/>
        <v>0</v>
      </c>
      <c r="S207" s="36">
        <f t="shared" si="150"/>
        <v>0</v>
      </c>
      <c r="T207" s="36">
        <f t="shared" si="150"/>
        <v>0</v>
      </c>
      <c r="U207" s="36">
        <f t="shared" si="150"/>
        <v>0</v>
      </c>
      <c r="V207" s="221">
        <f t="shared" si="150"/>
        <v>0</v>
      </c>
      <c r="W207" s="36">
        <f t="shared" si="150"/>
        <v>0</v>
      </c>
      <c r="X207" s="36">
        <f t="shared" si="150"/>
        <v>0</v>
      </c>
      <c r="Y207" s="36">
        <f t="shared" si="150"/>
        <v>0</v>
      </c>
      <c r="Z207" s="221">
        <f t="shared" si="150"/>
        <v>0</v>
      </c>
      <c r="AA207" s="221">
        <f t="shared" si="150"/>
        <v>0</v>
      </c>
      <c r="AB207" s="221">
        <f t="shared" si="150"/>
        <v>0</v>
      </c>
      <c r="AC207" s="221">
        <f t="shared" si="150"/>
        <v>0</v>
      </c>
      <c r="AD207" s="221">
        <f t="shared" si="150"/>
        <v>0</v>
      </c>
      <c r="AE207" s="221">
        <f t="shared" si="150"/>
        <v>0</v>
      </c>
      <c r="AF207" s="221">
        <f t="shared" si="150"/>
        <v>0</v>
      </c>
      <c r="AG207" s="221">
        <f t="shared" si="150"/>
        <v>0</v>
      </c>
      <c r="AH207" s="221">
        <f t="shared" si="150"/>
        <v>0</v>
      </c>
      <c r="AI207" s="240">
        <f t="shared" si="150"/>
        <v>0</v>
      </c>
      <c r="AJ207" s="221">
        <f t="shared" si="150"/>
        <v>0</v>
      </c>
      <c r="AK207" s="116">
        <f>+AK46</f>
        <v>0</v>
      </c>
      <c r="AL207" s="37">
        <f>AK208</f>
        <v>25</v>
      </c>
      <c r="AM207" s="38">
        <f>AL207</f>
        <v>25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70"/>
      <c r="B208" s="656"/>
      <c r="C208" s="39"/>
      <c r="D208" s="73"/>
      <c r="E208" s="52"/>
      <c r="F208" s="61"/>
      <c r="G208" s="46">
        <f t="shared" ref="G208:AG208" si="151">+F208+G207</f>
        <v>0</v>
      </c>
      <c r="H208" s="222">
        <f t="shared" si="151"/>
        <v>0</v>
      </c>
      <c r="I208" s="45">
        <f t="shared" si="151"/>
        <v>0</v>
      </c>
      <c r="J208" s="46">
        <f t="shared" si="151"/>
        <v>25</v>
      </c>
      <c r="K208" s="46">
        <f t="shared" si="151"/>
        <v>25</v>
      </c>
      <c r="L208" s="46">
        <f t="shared" si="151"/>
        <v>25</v>
      </c>
      <c r="M208" s="222">
        <f t="shared" si="151"/>
        <v>25</v>
      </c>
      <c r="N208" s="241">
        <f t="shared" si="151"/>
        <v>25</v>
      </c>
      <c r="O208" s="222">
        <f t="shared" si="151"/>
        <v>25</v>
      </c>
      <c r="P208" s="45">
        <f t="shared" si="151"/>
        <v>25</v>
      </c>
      <c r="Q208" s="46">
        <f t="shared" si="151"/>
        <v>25</v>
      </c>
      <c r="R208" s="46">
        <f t="shared" si="151"/>
        <v>25</v>
      </c>
      <c r="S208" s="46">
        <f t="shared" si="151"/>
        <v>25</v>
      </c>
      <c r="T208" s="46">
        <f t="shared" si="151"/>
        <v>25</v>
      </c>
      <c r="U208" s="46">
        <f t="shared" si="151"/>
        <v>25</v>
      </c>
      <c r="V208" s="222">
        <f t="shared" si="151"/>
        <v>25</v>
      </c>
      <c r="W208" s="45">
        <f t="shared" si="151"/>
        <v>25</v>
      </c>
      <c r="X208" s="46">
        <f t="shared" si="151"/>
        <v>25</v>
      </c>
      <c r="Y208" s="46">
        <f t="shared" si="151"/>
        <v>25</v>
      </c>
      <c r="Z208" s="222">
        <f t="shared" si="151"/>
        <v>25</v>
      </c>
      <c r="AA208" s="222">
        <f t="shared" si="151"/>
        <v>25</v>
      </c>
      <c r="AB208" s="222">
        <f t="shared" si="151"/>
        <v>25</v>
      </c>
      <c r="AC208" s="222">
        <f t="shared" si="151"/>
        <v>25</v>
      </c>
      <c r="AD208" s="226">
        <f t="shared" si="151"/>
        <v>25</v>
      </c>
      <c r="AE208" s="222">
        <f t="shared" si="151"/>
        <v>25</v>
      </c>
      <c r="AF208" s="222">
        <f t="shared" si="151"/>
        <v>25</v>
      </c>
      <c r="AG208" s="222">
        <f t="shared" si="151"/>
        <v>25</v>
      </c>
      <c r="AH208" s="222">
        <f>+AG208+AH207</f>
        <v>25</v>
      </c>
      <c r="AI208" s="241">
        <f>+AH208+AI207</f>
        <v>25</v>
      </c>
      <c r="AJ208" s="222">
        <f>+AI208+AJ207</f>
        <v>25</v>
      </c>
      <c r="AK208" s="45">
        <f>+AJ208+AK207</f>
        <v>25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109</v>
      </c>
      <c r="G209" s="36">
        <f>+G49</f>
        <v>0</v>
      </c>
      <c r="H209" s="221">
        <f t="shared" ref="H209:AJ209" si="152">+H49</f>
        <v>0</v>
      </c>
      <c r="I209" s="36">
        <f t="shared" si="152"/>
        <v>0</v>
      </c>
      <c r="J209" s="254">
        <f t="shared" si="152"/>
        <v>50</v>
      </c>
      <c r="K209" s="254">
        <f t="shared" si="152"/>
        <v>59</v>
      </c>
      <c r="L209" s="36">
        <f t="shared" si="152"/>
        <v>0</v>
      </c>
      <c r="M209" s="221">
        <f t="shared" si="152"/>
        <v>0</v>
      </c>
      <c r="N209" s="240">
        <f t="shared" si="152"/>
        <v>0</v>
      </c>
      <c r="O209" s="221">
        <f t="shared" si="152"/>
        <v>0</v>
      </c>
      <c r="P209" s="36">
        <f t="shared" si="152"/>
        <v>0</v>
      </c>
      <c r="Q209" s="36">
        <f t="shared" si="152"/>
        <v>0</v>
      </c>
      <c r="R209" s="36">
        <f t="shared" si="152"/>
        <v>0</v>
      </c>
      <c r="S209" s="36">
        <f t="shared" si="152"/>
        <v>0</v>
      </c>
      <c r="T209" s="36">
        <f t="shared" si="152"/>
        <v>0</v>
      </c>
      <c r="U209" s="36">
        <f t="shared" si="152"/>
        <v>0</v>
      </c>
      <c r="V209" s="221">
        <f t="shared" si="152"/>
        <v>0</v>
      </c>
      <c r="W209" s="36">
        <f t="shared" si="152"/>
        <v>0</v>
      </c>
      <c r="X209" s="36">
        <f t="shared" si="152"/>
        <v>0</v>
      </c>
      <c r="Y209" s="36">
        <f t="shared" si="152"/>
        <v>0</v>
      </c>
      <c r="Z209" s="221">
        <f t="shared" si="152"/>
        <v>0</v>
      </c>
      <c r="AA209" s="221">
        <f t="shared" si="152"/>
        <v>0</v>
      </c>
      <c r="AB209" s="221">
        <f t="shared" si="152"/>
        <v>0</v>
      </c>
      <c r="AC209" s="221">
        <f t="shared" si="152"/>
        <v>0</v>
      </c>
      <c r="AD209" s="221">
        <f t="shared" si="152"/>
        <v>0</v>
      </c>
      <c r="AE209" s="221">
        <f t="shared" si="152"/>
        <v>0</v>
      </c>
      <c r="AF209" s="221">
        <f t="shared" si="152"/>
        <v>0</v>
      </c>
      <c r="AG209" s="221">
        <f t="shared" si="152"/>
        <v>0</v>
      </c>
      <c r="AH209" s="221">
        <f t="shared" si="152"/>
        <v>0</v>
      </c>
      <c r="AI209" s="240">
        <f t="shared" si="152"/>
        <v>0</v>
      </c>
      <c r="AJ209" s="221">
        <f t="shared" si="152"/>
        <v>0</v>
      </c>
      <c r="AK209" s="115">
        <f>+AK49</f>
        <v>0</v>
      </c>
      <c r="AL209" s="37">
        <f>SUM(G209:AK209)</f>
        <v>109</v>
      </c>
      <c r="AM209" s="38">
        <f>AL209</f>
        <v>109</v>
      </c>
      <c r="AN209" s="38">
        <v>863000</v>
      </c>
      <c r="AO209" s="38">
        <f>AL209*AN209/1000</f>
        <v>94067</v>
      </c>
      <c r="AP209" s="38">
        <f>AN209*AM209/1000</f>
        <v>94067</v>
      </c>
    </row>
    <row r="210" spans="1:42" ht="34.5" customHeight="1">
      <c r="A210" s="670"/>
      <c r="B210" s="658"/>
      <c r="C210" s="39"/>
      <c r="D210" s="78"/>
      <c r="E210" s="168"/>
      <c r="F210" s="167"/>
      <c r="G210" s="46">
        <f t="shared" ref="G210:AG210" si="153">+F210+G209</f>
        <v>0</v>
      </c>
      <c r="H210" s="222">
        <f t="shared" si="153"/>
        <v>0</v>
      </c>
      <c r="I210" s="45">
        <f t="shared" si="153"/>
        <v>0</v>
      </c>
      <c r="J210" s="46">
        <f t="shared" si="153"/>
        <v>50</v>
      </c>
      <c r="K210" s="46">
        <f t="shared" si="153"/>
        <v>109</v>
      </c>
      <c r="L210" s="46">
        <f t="shared" si="153"/>
        <v>109</v>
      </c>
      <c r="M210" s="222">
        <f t="shared" si="153"/>
        <v>109</v>
      </c>
      <c r="N210" s="241">
        <f t="shared" si="153"/>
        <v>109</v>
      </c>
      <c r="O210" s="222">
        <f t="shared" si="153"/>
        <v>109</v>
      </c>
      <c r="P210" s="45">
        <f t="shared" si="153"/>
        <v>109</v>
      </c>
      <c r="Q210" s="46">
        <f t="shared" si="153"/>
        <v>109</v>
      </c>
      <c r="R210" s="46">
        <f t="shared" si="153"/>
        <v>109</v>
      </c>
      <c r="S210" s="46">
        <f t="shared" si="153"/>
        <v>109</v>
      </c>
      <c r="T210" s="46">
        <f t="shared" si="153"/>
        <v>109</v>
      </c>
      <c r="U210" s="46">
        <f t="shared" si="153"/>
        <v>109</v>
      </c>
      <c r="V210" s="222">
        <f t="shared" si="153"/>
        <v>109</v>
      </c>
      <c r="W210" s="45">
        <f t="shared" si="153"/>
        <v>109</v>
      </c>
      <c r="X210" s="46">
        <f t="shared" si="153"/>
        <v>109</v>
      </c>
      <c r="Y210" s="46">
        <f t="shared" si="153"/>
        <v>109</v>
      </c>
      <c r="Z210" s="222">
        <f t="shared" si="153"/>
        <v>109</v>
      </c>
      <c r="AA210" s="222">
        <f t="shared" si="153"/>
        <v>109</v>
      </c>
      <c r="AB210" s="222">
        <f t="shared" si="153"/>
        <v>109</v>
      </c>
      <c r="AC210" s="222">
        <f t="shared" si="153"/>
        <v>109</v>
      </c>
      <c r="AD210" s="226">
        <f t="shared" si="153"/>
        <v>109</v>
      </c>
      <c r="AE210" s="222">
        <f t="shared" si="153"/>
        <v>109</v>
      </c>
      <c r="AF210" s="222">
        <f t="shared" si="153"/>
        <v>109</v>
      </c>
      <c r="AG210" s="222">
        <f t="shared" si="153"/>
        <v>109</v>
      </c>
      <c r="AH210" s="222">
        <f>+AG210+AH209</f>
        <v>109</v>
      </c>
      <c r="AI210" s="241">
        <f>+AH210+AI209</f>
        <v>109</v>
      </c>
      <c r="AJ210" s="222">
        <f>+AI210+AJ209</f>
        <v>109</v>
      </c>
      <c r="AK210" s="45">
        <f>+AJ210+AK209</f>
        <v>109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I211" si="154">+F50</f>
        <v>0</v>
      </c>
      <c r="G211" s="116">
        <f t="shared" si="154"/>
        <v>0</v>
      </c>
      <c r="H211" s="227">
        <f t="shared" si="154"/>
        <v>0</v>
      </c>
      <c r="I211" s="116">
        <f t="shared" si="154"/>
        <v>0</v>
      </c>
      <c r="J211" s="116">
        <v>0</v>
      </c>
      <c r="K211" s="116">
        <v>0</v>
      </c>
      <c r="L211" s="116">
        <v>0</v>
      </c>
      <c r="M211" s="227">
        <v>0</v>
      </c>
      <c r="N211" s="246">
        <v>0</v>
      </c>
      <c r="O211" s="227">
        <v>0</v>
      </c>
      <c r="P211" s="116">
        <v>0</v>
      </c>
      <c r="Q211" s="116">
        <f>+Q51</f>
        <v>0</v>
      </c>
      <c r="R211" s="116">
        <f t="shared" ref="R211:AJ211" si="155">+R51</f>
        <v>0</v>
      </c>
      <c r="S211" s="116">
        <f t="shared" si="155"/>
        <v>0</v>
      </c>
      <c r="T211" s="116">
        <f t="shared" si="155"/>
        <v>0</v>
      </c>
      <c r="U211" s="116">
        <f t="shared" si="155"/>
        <v>0</v>
      </c>
      <c r="V211" s="227">
        <f t="shared" si="155"/>
        <v>0</v>
      </c>
      <c r="W211" s="116">
        <f t="shared" si="155"/>
        <v>0</v>
      </c>
      <c r="X211" s="116">
        <f t="shared" si="155"/>
        <v>0</v>
      </c>
      <c r="Y211" s="116">
        <f t="shared" si="155"/>
        <v>0</v>
      </c>
      <c r="Z211" s="227">
        <f t="shared" si="155"/>
        <v>0</v>
      </c>
      <c r="AA211" s="227">
        <f t="shared" si="155"/>
        <v>0</v>
      </c>
      <c r="AB211" s="227">
        <f t="shared" si="155"/>
        <v>0</v>
      </c>
      <c r="AC211" s="227">
        <f t="shared" si="155"/>
        <v>0</v>
      </c>
      <c r="AD211" s="227">
        <f t="shared" si="155"/>
        <v>0</v>
      </c>
      <c r="AE211" s="227">
        <f t="shared" si="155"/>
        <v>0</v>
      </c>
      <c r="AF211" s="227">
        <f t="shared" si="155"/>
        <v>0</v>
      </c>
      <c r="AG211" s="227">
        <f t="shared" si="155"/>
        <v>0</v>
      </c>
      <c r="AH211" s="227">
        <f t="shared" si="155"/>
        <v>0</v>
      </c>
      <c r="AI211" s="246">
        <f t="shared" si="155"/>
        <v>0</v>
      </c>
      <c r="AJ211" s="227">
        <f t="shared" si="155"/>
        <v>0</v>
      </c>
      <c r="AK211" s="116">
        <f>+AK50</f>
        <v>109</v>
      </c>
      <c r="AL211" s="37">
        <f>SUM(G211:AK211)</f>
        <v>109</v>
      </c>
      <c r="AM211" s="38">
        <f>AL211</f>
        <v>109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70"/>
      <c r="B212" s="656"/>
      <c r="C212" s="77"/>
      <c r="D212" s="78"/>
      <c r="E212" s="79"/>
      <c r="F212" s="42"/>
      <c r="G212" s="44">
        <f t="shared" ref="G212:AJ212" si="156">+F212+G211</f>
        <v>0</v>
      </c>
      <c r="H212" s="222">
        <f t="shared" si="156"/>
        <v>0</v>
      </c>
      <c r="I212" s="45">
        <f t="shared" si="156"/>
        <v>0</v>
      </c>
      <c r="J212" s="45">
        <f t="shared" si="156"/>
        <v>0</v>
      </c>
      <c r="K212" s="45">
        <f t="shared" si="156"/>
        <v>0</v>
      </c>
      <c r="L212" s="45">
        <f t="shared" si="156"/>
        <v>0</v>
      </c>
      <c r="M212" s="226">
        <f t="shared" si="156"/>
        <v>0</v>
      </c>
      <c r="N212" s="244">
        <f t="shared" si="156"/>
        <v>0</v>
      </c>
      <c r="O212" s="226">
        <f t="shared" si="156"/>
        <v>0</v>
      </c>
      <c r="P212" s="45">
        <f t="shared" si="156"/>
        <v>0</v>
      </c>
      <c r="Q212" s="45">
        <f t="shared" si="156"/>
        <v>0</v>
      </c>
      <c r="R212" s="45">
        <f t="shared" si="156"/>
        <v>0</v>
      </c>
      <c r="S212" s="45">
        <f t="shared" si="156"/>
        <v>0</v>
      </c>
      <c r="T212" s="45">
        <f t="shared" si="156"/>
        <v>0</v>
      </c>
      <c r="U212" s="45">
        <f t="shared" si="156"/>
        <v>0</v>
      </c>
      <c r="V212" s="226">
        <f t="shared" si="156"/>
        <v>0</v>
      </c>
      <c r="W212" s="45">
        <f t="shared" si="156"/>
        <v>0</v>
      </c>
      <c r="X212" s="45">
        <f t="shared" si="156"/>
        <v>0</v>
      </c>
      <c r="Y212" s="45">
        <f t="shared" si="156"/>
        <v>0</v>
      </c>
      <c r="Z212" s="226">
        <f t="shared" si="156"/>
        <v>0</v>
      </c>
      <c r="AA212" s="226">
        <f t="shared" si="156"/>
        <v>0</v>
      </c>
      <c r="AB212" s="226">
        <f t="shared" si="156"/>
        <v>0</v>
      </c>
      <c r="AC212" s="226">
        <f t="shared" si="156"/>
        <v>0</v>
      </c>
      <c r="AD212" s="226">
        <f t="shared" si="156"/>
        <v>0</v>
      </c>
      <c r="AE212" s="226">
        <f t="shared" si="156"/>
        <v>0</v>
      </c>
      <c r="AF212" s="226">
        <f t="shared" si="156"/>
        <v>0</v>
      </c>
      <c r="AG212" s="226">
        <f t="shared" si="156"/>
        <v>0</v>
      </c>
      <c r="AH212" s="226">
        <f t="shared" si="156"/>
        <v>0</v>
      </c>
      <c r="AI212" s="244">
        <f t="shared" si="156"/>
        <v>0</v>
      </c>
      <c r="AJ212" s="226">
        <f t="shared" si="156"/>
        <v>0</v>
      </c>
      <c r="AK212" s="45">
        <f t="shared" ref="AK212" si="157">+AJ212+AK211</f>
        <v>109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58">+F52</f>
        <v>0</v>
      </c>
      <c r="G213" s="116">
        <f t="shared" si="158"/>
        <v>0</v>
      </c>
      <c r="H213" s="227">
        <f t="shared" si="158"/>
        <v>0</v>
      </c>
      <c r="I213" s="116">
        <f t="shared" si="158"/>
        <v>0</v>
      </c>
      <c r="J213" s="116">
        <f t="shared" si="158"/>
        <v>0</v>
      </c>
      <c r="K213" s="116">
        <f t="shared" si="158"/>
        <v>0</v>
      </c>
      <c r="L213" s="116">
        <f t="shared" si="158"/>
        <v>0</v>
      </c>
      <c r="M213" s="227">
        <f t="shared" si="158"/>
        <v>0</v>
      </c>
      <c r="N213" s="246">
        <f t="shared" si="158"/>
        <v>0</v>
      </c>
      <c r="O213" s="227">
        <f t="shared" si="158"/>
        <v>0</v>
      </c>
      <c r="P213" s="116">
        <f t="shared" si="158"/>
        <v>0</v>
      </c>
      <c r="Q213" s="116">
        <f t="shared" si="158"/>
        <v>0</v>
      </c>
      <c r="R213" s="116">
        <f t="shared" si="158"/>
        <v>0</v>
      </c>
      <c r="S213" s="116">
        <f t="shared" si="158"/>
        <v>0</v>
      </c>
      <c r="T213" s="116">
        <f t="shared" si="158"/>
        <v>0</v>
      </c>
      <c r="U213" s="116">
        <f t="shared" si="158"/>
        <v>0</v>
      </c>
      <c r="V213" s="227">
        <f t="shared" si="158"/>
        <v>0</v>
      </c>
      <c r="W213" s="116">
        <f t="shared" si="158"/>
        <v>0</v>
      </c>
      <c r="X213" s="116">
        <f t="shared" si="158"/>
        <v>0</v>
      </c>
      <c r="Y213" s="116">
        <f t="shared" si="158"/>
        <v>0</v>
      </c>
      <c r="Z213" s="227">
        <f t="shared" si="158"/>
        <v>0</v>
      </c>
      <c r="AA213" s="227">
        <f t="shared" si="158"/>
        <v>0</v>
      </c>
      <c r="AB213" s="227">
        <f t="shared" si="158"/>
        <v>0</v>
      </c>
      <c r="AC213" s="227">
        <f t="shared" si="158"/>
        <v>0</v>
      </c>
      <c r="AD213" s="227">
        <f t="shared" si="158"/>
        <v>0</v>
      </c>
      <c r="AE213" s="227">
        <f t="shared" si="158"/>
        <v>0</v>
      </c>
      <c r="AF213" s="227">
        <f t="shared" si="158"/>
        <v>0</v>
      </c>
      <c r="AG213" s="227">
        <f t="shared" si="158"/>
        <v>0</v>
      </c>
      <c r="AH213" s="227">
        <f t="shared" si="158"/>
        <v>0</v>
      </c>
      <c r="AI213" s="246">
        <f t="shared" si="158"/>
        <v>0</v>
      </c>
      <c r="AJ213" s="227">
        <f t="shared" si="158"/>
        <v>0</v>
      </c>
      <c r="AK213" s="116">
        <f t="shared" si="158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70"/>
      <c r="B214" s="656"/>
      <c r="C214" s="72"/>
      <c r="D214" s="73"/>
      <c r="E214" s="52"/>
      <c r="F214" s="61"/>
      <c r="G214" s="44">
        <f t="shared" ref="G214:AJ214" si="159">+F214+G213</f>
        <v>0</v>
      </c>
      <c r="H214" s="222">
        <f t="shared" si="159"/>
        <v>0</v>
      </c>
      <c r="I214" s="45">
        <f t="shared" si="159"/>
        <v>0</v>
      </c>
      <c r="J214" s="45">
        <f t="shared" si="159"/>
        <v>0</v>
      </c>
      <c r="K214" s="45">
        <f t="shared" si="159"/>
        <v>0</v>
      </c>
      <c r="L214" s="45">
        <f t="shared" si="159"/>
        <v>0</v>
      </c>
      <c r="M214" s="226">
        <f t="shared" si="159"/>
        <v>0</v>
      </c>
      <c r="N214" s="244">
        <f t="shared" si="159"/>
        <v>0</v>
      </c>
      <c r="O214" s="226">
        <f t="shared" si="159"/>
        <v>0</v>
      </c>
      <c r="P214" s="45">
        <f t="shared" si="159"/>
        <v>0</v>
      </c>
      <c r="Q214" s="45">
        <f t="shared" si="159"/>
        <v>0</v>
      </c>
      <c r="R214" s="45">
        <f t="shared" si="159"/>
        <v>0</v>
      </c>
      <c r="S214" s="45">
        <f t="shared" si="159"/>
        <v>0</v>
      </c>
      <c r="T214" s="45">
        <f t="shared" si="159"/>
        <v>0</v>
      </c>
      <c r="U214" s="45">
        <f t="shared" si="159"/>
        <v>0</v>
      </c>
      <c r="V214" s="226">
        <f t="shared" si="159"/>
        <v>0</v>
      </c>
      <c r="W214" s="45">
        <f t="shared" si="159"/>
        <v>0</v>
      </c>
      <c r="X214" s="45">
        <f t="shared" si="159"/>
        <v>0</v>
      </c>
      <c r="Y214" s="45">
        <f t="shared" si="159"/>
        <v>0</v>
      </c>
      <c r="Z214" s="226">
        <f t="shared" si="159"/>
        <v>0</v>
      </c>
      <c r="AA214" s="226">
        <f t="shared" si="159"/>
        <v>0</v>
      </c>
      <c r="AB214" s="226">
        <f t="shared" si="159"/>
        <v>0</v>
      </c>
      <c r="AC214" s="226">
        <f t="shared" si="159"/>
        <v>0</v>
      </c>
      <c r="AD214" s="226">
        <f t="shared" si="159"/>
        <v>0</v>
      </c>
      <c r="AE214" s="226">
        <f t="shared" si="159"/>
        <v>0</v>
      </c>
      <c r="AF214" s="226">
        <f t="shared" si="159"/>
        <v>0</v>
      </c>
      <c r="AG214" s="226">
        <f t="shared" si="159"/>
        <v>0</v>
      </c>
      <c r="AH214" s="226">
        <f t="shared" si="159"/>
        <v>0</v>
      </c>
      <c r="AI214" s="244">
        <f t="shared" si="159"/>
        <v>0</v>
      </c>
      <c r="AJ214" s="226">
        <f t="shared" si="159"/>
        <v>0</v>
      </c>
      <c r="AK214" s="45">
        <f t="shared" ref="AK214" si="160">+AJ214+AK213</f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50">
        <f t="shared" ref="G215:AJ215" si="161">+G55</f>
        <v>0</v>
      </c>
      <c r="H215" s="229">
        <f t="shared" si="161"/>
        <v>0</v>
      </c>
      <c r="I215" s="50">
        <f t="shared" si="161"/>
        <v>0</v>
      </c>
      <c r="J215" s="50">
        <f t="shared" si="161"/>
        <v>0</v>
      </c>
      <c r="K215" s="50">
        <f t="shared" si="161"/>
        <v>0</v>
      </c>
      <c r="L215" s="50">
        <f t="shared" si="161"/>
        <v>0</v>
      </c>
      <c r="M215" s="229">
        <f t="shared" si="161"/>
        <v>0</v>
      </c>
      <c r="N215" s="248">
        <f t="shared" si="161"/>
        <v>0</v>
      </c>
      <c r="O215" s="229">
        <f t="shared" si="161"/>
        <v>0</v>
      </c>
      <c r="P215" s="50">
        <f t="shared" si="161"/>
        <v>0</v>
      </c>
      <c r="Q215" s="50">
        <f t="shared" si="161"/>
        <v>0</v>
      </c>
      <c r="R215" s="50">
        <f t="shared" si="161"/>
        <v>0</v>
      </c>
      <c r="S215" s="50">
        <f t="shared" si="161"/>
        <v>0</v>
      </c>
      <c r="T215" s="50">
        <f t="shared" si="161"/>
        <v>0</v>
      </c>
      <c r="U215" s="50">
        <f t="shared" si="161"/>
        <v>0</v>
      </c>
      <c r="V215" s="229">
        <f t="shared" si="161"/>
        <v>0</v>
      </c>
      <c r="W215" s="50">
        <f t="shared" si="161"/>
        <v>0</v>
      </c>
      <c r="X215" s="50">
        <f t="shared" si="161"/>
        <v>0</v>
      </c>
      <c r="Y215" s="50">
        <f t="shared" si="161"/>
        <v>0</v>
      </c>
      <c r="Z215" s="229">
        <f t="shared" si="161"/>
        <v>0</v>
      </c>
      <c r="AA215" s="229">
        <f t="shared" si="161"/>
        <v>0</v>
      </c>
      <c r="AB215" s="229">
        <f t="shared" si="161"/>
        <v>0</v>
      </c>
      <c r="AC215" s="229">
        <f t="shared" si="161"/>
        <v>0</v>
      </c>
      <c r="AD215" s="229">
        <f t="shared" si="161"/>
        <v>0</v>
      </c>
      <c r="AE215" s="229">
        <f t="shared" si="161"/>
        <v>0</v>
      </c>
      <c r="AF215" s="229">
        <f t="shared" si="161"/>
        <v>0</v>
      </c>
      <c r="AG215" s="229">
        <f t="shared" si="161"/>
        <v>0</v>
      </c>
      <c r="AH215" s="229">
        <f t="shared" si="161"/>
        <v>0</v>
      </c>
      <c r="AI215" s="248">
        <f t="shared" si="161"/>
        <v>0</v>
      </c>
      <c r="AJ215" s="229">
        <f t="shared" si="161"/>
        <v>0</v>
      </c>
      <c r="AK215" s="50">
        <f t="shared" ref="AK215" si="162">+AK55</f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70"/>
      <c r="B216" s="658"/>
      <c r="C216" s="77"/>
      <c r="D216" s="78"/>
      <c r="E216" s="85"/>
      <c r="F216" s="35"/>
      <c r="G216" s="44">
        <f t="shared" ref="G216:AJ216" si="163">+F216+G215</f>
        <v>0</v>
      </c>
      <c r="H216" s="222">
        <f t="shared" si="163"/>
        <v>0</v>
      </c>
      <c r="I216" s="45">
        <f t="shared" si="163"/>
        <v>0</v>
      </c>
      <c r="J216" s="45">
        <f t="shared" si="163"/>
        <v>0</v>
      </c>
      <c r="K216" s="45">
        <f t="shared" si="163"/>
        <v>0</v>
      </c>
      <c r="L216" s="45">
        <f t="shared" si="163"/>
        <v>0</v>
      </c>
      <c r="M216" s="226">
        <f t="shared" si="163"/>
        <v>0</v>
      </c>
      <c r="N216" s="244">
        <f t="shared" si="163"/>
        <v>0</v>
      </c>
      <c r="O216" s="226">
        <f t="shared" si="163"/>
        <v>0</v>
      </c>
      <c r="P216" s="45">
        <f t="shared" si="163"/>
        <v>0</v>
      </c>
      <c r="Q216" s="45">
        <f t="shared" si="163"/>
        <v>0</v>
      </c>
      <c r="R216" s="45">
        <f t="shared" si="163"/>
        <v>0</v>
      </c>
      <c r="S216" s="45">
        <f t="shared" si="163"/>
        <v>0</v>
      </c>
      <c r="T216" s="45">
        <f t="shared" si="163"/>
        <v>0</v>
      </c>
      <c r="U216" s="45">
        <f t="shared" si="163"/>
        <v>0</v>
      </c>
      <c r="V216" s="226">
        <f t="shared" si="163"/>
        <v>0</v>
      </c>
      <c r="W216" s="45">
        <f t="shared" si="163"/>
        <v>0</v>
      </c>
      <c r="X216" s="45">
        <f t="shared" si="163"/>
        <v>0</v>
      </c>
      <c r="Y216" s="45">
        <f t="shared" si="163"/>
        <v>0</v>
      </c>
      <c r="Z216" s="226">
        <f t="shared" si="163"/>
        <v>0</v>
      </c>
      <c r="AA216" s="226">
        <f t="shared" si="163"/>
        <v>0</v>
      </c>
      <c r="AB216" s="226">
        <f t="shared" si="163"/>
        <v>0</v>
      </c>
      <c r="AC216" s="226">
        <f t="shared" si="163"/>
        <v>0</v>
      </c>
      <c r="AD216" s="226">
        <f t="shared" si="163"/>
        <v>0</v>
      </c>
      <c r="AE216" s="226">
        <f t="shared" si="163"/>
        <v>0</v>
      </c>
      <c r="AF216" s="226">
        <f t="shared" si="163"/>
        <v>0</v>
      </c>
      <c r="AG216" s="226">
        <f t="shared" si="163"/>
        <v>0</v>
      </c>
      <c r="AH216" s="226">
        <f t="shared" si="163"/>
        <v>0</v>
      </c>
      <c r="AI216" s="244">
        <f t="shared" si="163"/>
        <v>0</v>
      </c>
      <c r="AJ216" s="226">
        <f t="shared" si="163"/>
        <v>0</v>
      </c>
      <c r="AK216" s="45">
        <f t="shared" ref="AK216" si="164">+AJ216+AK215</f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1150</v>
      </c>
      <c r="G217" s="86">
        <f>+G57</f>
        <v>0</v>
      </c>
      <c r="H217" s="221">
        <f t="shared" ref="H217:AJ217" si="165">+H57</f>
        <v>0</v>
      </c>
      <c r="I217" s="86">
        <f t="shared" si="165"/>
        <v>0</v>
      </c>
      <c r="J217" s="86">
        <f t="shared" si="165"/>
        <v>0</v>
      </c>
      <c r="K217" s="86">
        <f t="shared" si="165"/>
        <v>0</v>
      </c>
      <c r="L217" s="86">
        <f t="shared" si="165"/>
        <v>0</v>
      </c>
      <c r="M217" s="256">
        <f t="shared" si="165"/>
        <v>0</v>
      </c>
      <c r="N217" s="254">
        <f t="shared" si="165"/>
        <v>1150</v>
      </c>
      <c r="O217" s="221">
        <f t="shared" si="165"/>
        <v>0</v>
      </c>
      <c r="P217" s="86">
        <f t="shared" si="165"/>
        <v>0</v>
      </c>
      <c r="Q217" s="86">
        <f t="shared" si="165"/>
        <v>0</v>
      </c>
      <c r="R217" s="86">
        <f t="shared" si="165"/>
        <v>0</v>
      </c>
      <c r="S217" s="86">
        <f t="shared" si="165"/>
        <v>0</v>
      </c>
      <c r="T217" s="86">
        <f t="shared" si="165"/>
        <v>0</v>
      </c>
      <c r="U217" s="86">
        <f t="shared" si="165"/>
        <v>0</v>
      </c>
      <c r="V217" s="221">
        <f t="shared" si="165"/>
        <v>0</v>
      </c>
      <c r="W217" s="86">
        <f t="shared" si="165"/>
        <v>0</v>
      </c>
      <c r="X217" s="86">
        <f t="shared" si="165"/>
        <v>0</v>
      </c>
      <c r="Y217" s="86">
        <f t="shared" si="165"/>
        <v>0</v>
      </c>
      <c r="Z217" s="221">
        <f t="shared" si="165"/>
        <v>0</v>
      </c>
      <c r="AA217" s="221">
        <f t="shared" si="165"/>
        <v>0</v>
      </c>
      <c r="AB217" s="221">
        <f t="shared" si="165"/>
        <v>0</v>
      </c>
      <c r="AC217" s="221">
        <f t="shared" si="165"/>
        <v>0</v>
      </c>
      <c r="AD217" s="221">
        <f t="shared" si="165"/>
        <v>0</v>
      </c>
      <c r="AE217" s="221">
        <f t="shared" si="165"/>
        <v>0</v>
      </c>
      <c r="AF217" s="221">
        <f t="shared" si="165"/>
        <v>0</v>
      </c>
      <c r="AG217" s="221">
        <f t="shared" si="165"/>
        <v>0</v>
      </c>
      <c r="AH217" s="221">
        <f t="shared" si="165"/>
        <v>0</v>
      </c>
      <c r="AI217" s="240">
        <f t="shared" si="165"/>
        <v>0</v>
      </c>
      <c r="AJ217" s="221">
        <f t="shared" si="165"/>
        <v>0</v>
      </c>
      <c r="AK217" s="115">
        <f>+AK57</f>
        <v>0</v>
      </c>
      <c r="AL217" s="37">
        <f>AK218</f>
        <v>1150</v>
      </c>
      <c r="AM217" s="38">
        <f>AL217</f>
        <v>1150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70"/>
      <c r="B218" s="660"/>
      <c r="C218" s="39"/>
      <c r="D218" s="88"/>
      <c r="E218" s="41"/>
      <c r="F218" s="74"/>
      <c r="G218" s="46">
        <f t="shared" ref="G218:AJ218" si="166">+F218+G217</f>
        <v>0</v>
      </c>
      <c r="H218" s="222">
        <f t="shared" si="166"/>
        <v>0</v>
      </c>
      <c r="I218" s="45">
        <f t="shared" si="166"/>
        <v>0</v>
      </c>
      <c r="J218" s="46">
        <f t="shared" si="166"/>
        <v>0</v>
      </c>
      <c r="K218" s="46">
        <f t="shared" si="166"/>
        <v>0</v>
      </c>
      <c r="L218" s="46">
        <f t="shared" si="166"/>
        <v>0</v>
      </c>
      <c r="M218" s="222">
        <f t="shared" si="166"/>
        <v>0</v>
      </c>
      <c r="N218" s="241">
        <f t="shared" si="166"/>
        <v>1150</v>
      </c>
      <c r="O218" s="222">
        <f t="shared" si="166"/>
        <v>1150</v>
      </c>
      <c r="P218" s="45">
        <f t="shared" si="166"/>
        <v>1150</v>
      </c>
      <c r="Q218" s="46">
        <f t="shared" si="166"/>
        <v>1150</v>
      </c>
      <c r="R218" s="46">
        <f t="shared" si="166"/>
        <v>1150</v>
      </c>
      <c r="S218" s="46">
        <f t="shared" si="166"/>
        <v>1150</v>
      </c>
      <c r="T218" s="46">
        <f t="shared" si="166"/>
        <v>1150</v>
      </c>
      <c r="U218" s="46">
        <f t="shared" si="166"/>
        <v>1150</v>
      </c>
      <c r="V218" s="222">
        <f t="shared" si="166"/>
        <v>1150</v>
      </c>
      <c r="W218" s="45">
        <f t="shared" si="166"/>
        <v>1150</v>
      </c>
      <c r="X218" s="46">
        <f t="shared" si="166"/>
        <v>1150</v>
      </c>
      <c r="Y218" s="46">
        <f t="shared" si="166"/>
        <v>1150</v>
      </c>
      <c r="Z218" s="222">
        <f t="shared" si="166"/>
        <v>1150</v>
      </c>
      <c r="AA218" s="222">
        <f t="shared" si="166"/>
        <v>1150</v>
      </c>
      <c r="AB218" s="222">
        <f t="shared" si="166"/>
        <v>1150</v>
      </c>
      <c r="AC218" s="222">
        <f t="shared" si="166"/>
        <v>1150</v>
      </c>
      <c r="AD218" s="226">
        <f t="shared" si="166"/>
        <v>1150</v>
      </c>
      <c r="AE218" s="222">
        <f t="shared" si="166"/>
        <v>1150</v>
      </c>
      <c r="AF218" s="222">
        <f t="shared" si="166"/>
        <v>1150</v>
      </c>
      <c r="AG218" s="222">
        <f t="shared" si="166"/>
        <v>1150</v>
      </c>
      <c r="AH218" s="222">
        <f t="shared" si="166"/>
        <v>1150</v>
      </c>
      <c r="AI218" s="241">
        <f t="shared" si="166"/>
        <v>1150</v>
      </c>
      <c r="AJ218" s="222">
        <f t="shared" si="166"/>
        <v>1150</v>
      </c>
      <c r="AK218" s="46">
        <f t="shared" ref="AK218" si="167">+AJ218+AK217</f>
        <v>1150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166</v>
      </c>
      <c r="G219" s="86">
        <f>+G59</f>
        <v>0</v>
      </c>
      <c r="H219" s="221">
        <f t="shared" ref="H219:AJ219" si="168">+H59</f>
        <v>0</v>
      </c>
      <c r="I219" s="86">
        <f t="shared" si="168"/>
        <v>0</v>
      </c>
      <c r="J219" s="86">
        <f t="shared" si="168"/>
        <v>0</v>
      </c>
      <c r="K219" s="86">
        <f t="shared" si="168"/>
        <v>0</v>
      </c>
      <c r="L219" s="86">
        <f t="shared" si="168"/>
        <v>0</v>
      </c>
      <c r="M219" s="221">
        <f t="shared" si="168"/>
        <v>0</v>
      </c>
      <c r="N219" s="254">
        <f t="shared" si="168"/>
        <v>166</v>
      </c>
      <c r="O219" s="221">
        <f t="shared" si="168"/>
        <v>0</v>
      </c>
      <c r="P219" s="86">
        <f t="shared" si="168"/>
        <v>0</v>
      </c>
      <c r="Q219" s="86">
        <f t="shared" si="168"/>
        <v>0</v>
      </c>
      <c r="R219" s="86">
        <f t="shared" si="168"/>
        <v>0</v>
      </c>
      <c r="S219" s="86">
        <f t="shared" si="168"/>
        <v>0</v>
      </c>
      <c r="T219" s="86">
        <f t="shared" si="168"/>
        <v>0</v>
      </c>
      <c r="U219" s="86">
        <f t="shared" si="168"/>
        <v>0</v>
      </c>
      <c r="V219" s="221">
        <f t="shared" si="168"/>
        <v>0</v>
      </c>
      <c r="W219" s="86">
        <f t="shared" si="168"/>
        <v>0</v>
      </c>
      <c r="X219" s="86">
        <f t="shared" si="168"/>
        <v>0</v>
      </c>
      <c r="Y219" s="86">
        <f t="shared" si="168"/>
        <v>0</v>
      </c>
      <c r="Z219" s="221">
        <f t="shared" si="168"/>
        <v>0</v>
      </c>
      <c r="AA219" s="221">
        <f t="shared" si="168"/>
        <v>0</v>
      </c>
      <c r="AB219" s="221">
        <f t="shared" si="168"/>
        <v>0</v>
      </c>
      <c r="AC219" s="221">
        <f t="shared" si="168"/>
        <v>0</v>
      </c>
      <c r="AD219" s="221">
        <f t="shared" si="168"/>
        <v>0</v>
      </c>
      <c r="AE219" s="221">
        <f t="shared" si="168"/>
        <v>0</v>
      </c>
      <c r="AF219" s="221">
        <f t="shared" si="168"/>
        <v>0</v>
      </c>
      <c r="AG219" s="221">
        <f t="shared" si="168"/>
        <v>0</v>
      </c>
      <c r="AH219" s="221">
        <f t="shared" si="168"/>
        <v>0</v>
      </c>
      <c r="AI219" s="240">
        <f t="shared" si="168"/>
        <v>0</v>
      </c>
      <c r="AJ219" s="221">
        <f t="shared" si="168"/>
        <v>0</v>
      </c>
      <c r="AK219" s="115">
        <f>+AK59</f>
        <v>0</v>
      </c>
      <c r="AL219" s="37"/>
    </row>
    <row r="220" spans="1:42" ht="34.5" customHeight="1">
      <c r="A220" s="670"/>
      <c r="B220" s="660"/>
      <c r="C220" s="39"/>
      <c r="D220" s="78"/>
      <c r="E220" s="79"/>
      <c r="F220" s="42"/>
      <c r="G220" s="46">
        <f t="shared" ref="G220:AJ220" si="169">+F220+G219</f>
        <v>0</v>
      </c>
      <c r="H220" s="222">
        <f t="shared" si="169"/>
        <v>0</v>
      </c>
      <c r="I220" s="45">
        <f t="shared" si="169"/>
        <v>0</v>
      </c>
      <c r="J220" s="46">
        <f t="shared" si="169"/>
        <v>0</v>
      </c>
      <c r="K220" s="46">
        <f t="shared" si="169"/>
        <v>0</v>
      </c>
      <c r="L220" s="46">
        <f t="shared" si="169"/>
        <v>0</v>
      </c>
      <c r="M220" s="222">
        <f t="shared" si="169"/>
        <v>0</v>
      </c>
      <c r="N220" s="241">
        <f t="shared" si="169"/>
        <v>166</v>
      </c>
      <c r="O220" s="222">
        <f t="shared" si="169"/>
        <v>166</v>
      </c>
      <c r="P220" s="45">
        <f t="shared" si="169"/>
        <v>166</v>
      </c>
      <c r="Q220" s="46">
        <f t="shared" si="169"/>
        <v>166</v>
      </c>
      <c r="R220" s="46">
        <f t="shared" si="169"/>
        <v>166</v>
      </c>
      <c r="S220" s="46">
        <f t="shared" si="169"/>
        <v>166</v>
      </c>
      <c r="T220" s="46">
        <f t="shared" si="169"/>
        <v>166</v>
      </c>
      <c r="U220" s="46">
        <f t="shared" si="169"/>
        <v>166</v>
      </c>
      <c r="V220" s="222">
        <f t="shared" si="169"/>
        <v>166</v>
      </c>
      <c r="W220" s="45">
        <f t="shared" si="169"/>
        <v>166</v>
      </c>
      <c r="X220" s="46">
        <f t="shared" si="169"/>
        <v>166</v>
      </c>
      <c r="Y220" s="46">
        <f t="shared" si="169"/>
        <v>166</v>
      </c>
      <c r="Z220" s="222">
        <f t="shared" si="169"/>
        <v>166</v>
      </c>
      <c r="AA220" s="222">
        <f t="shared" si="169"/>
        <v>166</v>
      </c>
      <c r="AB220" s="222">
        <f t="shared" si="169"/>
        <v>166</v>
      </c>
      <c r="AC220" s="222">
        <f t="shared" si="169"/>
        <v>166</v>
      </c>
      <c r="AD220" s="226">
        <f t="shared" si="169"/>
        <v>166</v>
      </c>
      <c r="AE220" s="222">
        <f t="shared" si="169"/>
        <v>166</v>
      </c>
      <c r="AF220" s="222">
        <f t="shared" si="169"/>
        <v>166</v>
      </c>
      <c r="AG220" s="222">
        <f t="shared" si="169"/>
        <v>166</v>
      </c>
      <c r="AH220" s="222">
        <f t="shared" si="169"/>
        <v>166</v>
      </c>
      <c r="AI220" s="241">
        <f t="shared" si="169"/>
        <v>166</v>
      </c>
      <c r="AJ220" s="222">
        <f t="shared" si="169"/>
        <v>166</v>
      </c>
      <c r="AK220" s="46">
        <f t="shared" ref="AK220" si="170">+AJ220+AK219</f>
        <v>166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2000</v>
      </c>
      <c r="G221" s="86">
        <f>+G61</f>
        <v>0</v>
      </c>
      <c r="H221" s="221">
        <f t="shared" ref="H221:AJ221" si="171">+H61</f>
        <v>0</v>
      </c>
      <c r="I221" s="86">
        <f t="shared" si="171"/>
        <v>0</v>
      </c>
      <c r="J221" s="86">
        <f t="shared" si="171"/>
        <v>0</v>
      </c>
      <c r="K221" s="86">
        <f t="shared" si="171"/>
        <v>0</v>
      </c>
      <c r="L221" s="86">
        <f t="shared" si="171"/>
        <v>0</v>
      </c>
      <c r="M221" s="221">
        <f t="shared" si="171"/>
        <v>0</v>
      </c>
      <c r="N221" s="254">
        <f t="shared" si="171"/>
        <v>310</v>
      </c>
      <c r="O221" s="254">
        <f t="shared" si="171"/>
        <v>1330</v>
      </c>
      <c r="P221" s="254">
        <f t="shared" si="171"/>
        <v>360</v>
      </c>
      <c r="Q221" s="86">
        <f t="shared" si="171"/>
        <v>0</v>
      </c>
      <c r="R221" s="86">
        <f t="shared" si="171"/>
        <v>0</v>
      </c>
      <c r="S221" s="86">
        <f t="shared" si="171"/>
        <v>0</v>
      </c>
      <c r="T221" s="86">
        <f t="shared" si="171"/>
        <v>0</v>
      </c>
      <c r="U221" s="86">
        <f t="shared" si="171"/>
        <v>0</v>
      </c>
      <c r="V221" s="221">
        <f t="shared" si="171"/>
        <v>0</v>
      </c>
      <c r="W221" s="86">
        <f t="shared" si="171"/>
        <v>0</v>
      </c>
      <c r="X221" s="86">
        <f t="shared" si="171"/>
        <v>0</v>
      </c>
      <c r="Y221" s="86">
        <f t="shared" si="171"/>
        <v>0</v>
      </c>
      <c r="Z221" s="221">
        <f t="shared" si="171"/>
        <v>0</v>
      </c>
      <c r="AA221" s="221">
        <f t="shared" si="171"/>
        <v>0</v>
      </c>
      <c r="AB221" s="221">
        <f t="shared" si="171"/>
        <v>0</v>
      </c>
      <c r="AC221" s="221">
        <f t="shared" si="171"/>
        <v>0</v>
      </c>
      <c r="AD221" s="221">
        <f t="shared" si="171"/>
        <v>0</v>
      </c>
      <c r="AE221" s="221">
        <f t="shared" si="171"/>
        <v>0</v>
      </c>
      <c r="AF221" s="221">
        <f t="shared" si="171"/>
        <v>0</v>
      </c>
      <c r="AG221" s="221">
        <f t="shared" si="171"/>
        <v>0</v>
      </c>
      <c r="AH221" s="221">
        <f t="shared" si="171"/>
        <v>0</v>
      </c>
      <c r="AI221" s="240">
        <f t="shared" si="171"/>
        <v>0</v>
      </c>
      <c r="AJ221" s="221">
        <f t="shared" si="171"/>
        <v>0</v>
      </c>
      <c r="AK221" s="86">
        <f t="shared" ref="AK221" si="172">+AK61</f>
        <v>0</v>
      </c>
      <c r="AL221" s="37"/>
    </row>
    <row r="222" spans="1:42" ht="35.1" customHeight="1">
      <c r="A222" s="670"/>
      <c r="B222" s="660"/>
      <c r="C222" s="39"/>
      <c r="D222" s="60"/>
      <c r="E222" s="52"/>
      <c r="F222" s="61"/>
      <c r="G222" s="84">
        <f t="shared" ref="G222:AJ222" si="173">+F222+G221</f>
        <v>0</v>
      </c>
      <c r="H222" s="224">
        <f t="shared" si="173"/>
        <v>0</v>
      </c>
      <c r="I222" s="83">
        <f t="shared" si="173"/>
        <v>0</v>
      </c>
      <c r="J222" s="84">
        <f t="shared" si="173"/>
        <v>0</v>
      </c>
      <c r="K222" s="84">
        <f t="shared" si="173"/>
        <v>0</v>
      </c>
      <c r="L222" s="84">
        <f t="shared" si="173"/>
        <v>0</v>
      </c>
      <c r="M222" s="224">
        <f t="shared" si="173"/>
        <v>0</v>
      </c>
      <c r="N222" s="243">
        <f t="shared" si="173"/>
        <v>310</v>
      </c>
      <c r="O222" s="224">
        <f t="shared" si="173"/>
        <v>1640</v>
      </c>
      <c r="P222" s="84">
        <f t="shared" si="173"/>
        <v>2000</v>
      </c>
      <c r="Q222" s="84">
        <f t="shared" si="173"/>
        <v>2000</v>
      </c>
      <c r="R222" s="84">
        <f t="shared" si="173"/>
        <v>2000</v>
      </c>
      <c r="S222" s="84">
        <f t="shared" si="173"/>
        <v>2000</v>
      </c>
      <c r="T222" s="84">
        <f t="shared" si="173"/>
        <v>2000</v>
      </c>
      <c r="U222" s="84">
        <f t="shared" si="173"/>
        <v>2000</v>
      </c>
      <c r="V222" s="224">
        <f t="shared" si="173"/>
        <v>2000</v>
      </c>
      <c r="W222" s="84">
        <f t="shared" si="173"/>
        <v>2000</v>
      </c>
      <c r="X222" s="84">
        <f t="shared" si="173"/>
        <v>2000</v>
      </c>
      <c r="Y222" s="84">
        <f t="shared" si="173"/>
        <v>2000</v>
      </c>
      <c r="Z222" s="224">
        <f t="shared" si="173"/>
        <v>2000</v>
      </c>
      <c r="AA222" s="224">
        <f t="shared" si="173"/>
        <v>2000</v>
      </c>
      <c r="AB222" s="224">
        <f t="shared" si="173"/>
        <v>2000</v>
      </c>
      <c r="AC222" s="224">
        <f t="shared" si="173"/>
        <v>2000</v>
      </c>
      <c r="AD222" s="224">
        <f t="shared" si="173"/>
        <v>2000</v>
      </c>
      <c r="AE222" s="224">
        <f t="shared" si="173"/>
        <v>2000</v>
      </c>
      <c r="AF222" s="224">
        <f t="shared" si="173"/>
        <v>2000</v>
      </c>
      <c r="AG222" s="224">
        <f t="shared" si="173"/>
        <v>2000</v>
      </c>
      <c r="AH222" s="224">
        <f t="shared" si="173"/>
        <v>2000</v>
      </c>
      <c r="AI222" s="243">
        <f t="shared" si="173"/>
        <v>2000</v>
      </c>
      <c r="AJ222" s="224">
        <f t="shared" si="173"/>
        <v>2000</v>
      </c>
      <c r="AK222" s="84">
        <f t="shared" ref="AK222" si="174">+AJ222+AK221</f>
        <v>2000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351</v>
      </c>
      <c r="G223" s="87">
        <f>+G63</f>
        <v>0</v>
      </c>
      <c r="H223" s="223">
        <f t="shared" ref="H223:AJ223" si="175">+H63</f>
        <v>0</v>
      </c>
      <c r="I223" s="87">
        <f t="shared" si="175"/>
        <v>0</v>
      </c>
      <c r="J223" s="87">
        <f t="shared" si="175"/>
        <v>0</v>
      </c>
      <c r="K223" s="87">
        <f t="shared" si="175"/>
        <v>0</v>
      </c>
      <c r="L223" s="87">
        <f t="shared" si="175"/>
        <v>0</v>
      </c>
      <c r="M223" s="223">
        <f t="shared" si="175"/>
        <v>0</v>
      </c>
      <c r="N223" s="242">
        <f t="shared" si="175"/>
        <v>0</v>
      </c>
      <c r="O223" s="259">
        <f t="shared" si="175"/>
        <v>0</v>
      </c>
      <c r="P223" s="255">
        <f t="shared" si="175"/>
        <v>351</v>
      </c>
      <c r="Q223" s="87">
        <f t="shared" si="175"/>
        <v>0</v>
      </c>
      <c r="R223" s="87">
        <f t="shared" si="175"/>
        <v>0</v>
      </c>
      <c r="S223" s="87">
        <f t="shared" si="175"/>
        <v>0</v>
      </c>
      <c r="T223" s="87">
        <f t="shared" si="175"/>
        <v>0</v>
      </c>
      <c r="U223" s="87">
        <f t="shared" si="175"/>
        <v>0</v>
      </c>
      <c r="V223" s="223">
        <f t="shared" si="175"/>
        <v>0</v>
      </c>
      <c r="W223" s="87">
        <f t="shared" si="175"/>
        <v>0</v>
      </c>
      <c r="X223" s="87">
        <f t="shared" si="175"/>
        <v>0</v>
      </c>
      <c r="Y223" s="87">
        <f t="shared" si="175"/>
        <v>0</v>
      </c>
      <c r="Z223" s="223">
        <f t="shared" si="175"/>
        <v>0</v>
      </c>
      <c r="AA223" s="223">
        <f t="shared" si="175"/>
        <v>0</v>
      </c>
      <c r="AB223" s="223">
        <f t="shared" si="175"/>
        <v>0</v>
      </c>
      <c r="AC223" s="223">
        <f t="shared" si="175"/>
        <v>0</v>
      </c>
      <c r="AD223" s="223">
        <f t="shared" si="175"/>
        <v>0</v>
      </c>
      <c r="AE223" s="223">
        <f t="shared" si="175"/>
        <v>0</v>
      </c>
      <c r="AF223" s="223">
        <f t="shared" si="175"/>
        <v>0</v>
      </c>
      <c r="AG223" s="223">
        <f t="shared" si="175"/>
        <v>0</v>
      </c>
      <c r="AH223" s="223">
        <f t="shared" si="175"/>
        <v>0</v>
      </c>
      <c r="AI223" s="242">
        <f t="shared" si="175"/>
        <v>0</v>
      </c>
      <c r="AJ223" s="223">
        <f t="shared" si="175"/>
        <v>0</v>
      </c>
      <c r="AK223" s="115">
        <f>+AK63</f>
        <v>0</v>
      </c>
      <c r="AL223" s="37">
        <f>SUM(G223:AK223)</f>
        <v>351</v>
      </c>
      <c r="AM223" s="38">
        <f>AL223</f>
        <v>351</v>
      </c>
      <c r="AN223" s="38">
        <v>893900</v>
      </c>
      <c r="AO223" s="38">
        <f>AL223*AN223/1000</f>
        <v>313758.90000000002</v>
      </c>
      <c r="AP223" s="38">
        <f>AN223*AM223/1000</f>
        <v>313758.90000000002</v>
      </c>
    </row>
    <row r="224" spans="1:42" ht="35.1" customHeight="1">
      <c r="A224" s="670"/>
      <c r="B224" s="660"/>
      <c r="C224" s="39"/>
      <c r="D224" s="95"/>
      <c r="E224" s="79"/>
      <c r="F224" s="42"/>
      <c r="G224" s="46">
        <f t="shared" ref="G224:AJ224" si="176">+F224+G223</f>
        <v>0</v>
      </c>
      <c r="H224" s="222">
        <f t="shared" si="176"/>
        <v>0</v>
      </c>
      <c r="I224" s="46">
        <f t="shared" si="176"/>
        <v>0</v>
      </c>
      <c r="J224" s="46">
        <f t="shared" si="176"/>
        <v>0</v>
      </c>
      <c r="K224" s="46">
        <f t="shared" si="176"/>
        <v>0</v>
      </c>
      <c r="L224" s="46">
        <f t="shared" si="176"/>
        <v>0</v>
      </c>
      <c r="M224" s="222">
        <f t="shared" si="176"/>
        <v>0</v>
      </c>
      <c r="N224" s="241">
        <f t="shared" si="176"/>
        <v>0</v>
      </c>
      <c r="O224" s="222">
        <f t="shared" si="176"/>
        <v>0</v>
      </c>
      <c r="P224" s="46">
        <f t="shared" si="176"/>
        <v>351</v>
      </c>
      <c r="Q224" s="46">
        <f t="shared" si="176"/>
        <v>351</v>
      </c>
      <c r="R224" s="46">
        <f t="shared" si="176"/>
        <v>351</v>
      </c>
      <c r="S224" s="46">
        <f t="shared" si="176"/>
        <v>351</v>
      </c>
      <c r="T224" s="46">
        <f t="shared" si="176"/>
        <v>351</v>
      </c>
      <c r="U224" s="46">
        <f t="shared" si="176"/>
        <v>351</v>
      </c>
      <c r="V224" s="222">
        <f t="shared" si="176"/>
        <v>351</v>
      </c>
      <c r="W224" s="46">
        <f t="shared" si="176"/>
        <v>351</v>
      </c>
      <c r="X224" s="46">
        <f t="shared" si="176"/>
        <v>351</v>
      </c>
      <c r="Y224" s="46">
        <f t="shared" si="176"/>
        <v>351</v>
      </c>
      <c r="Z224" s="222">
        <f t="shared" si="176"/>
        <v>351</v>
      </c>
      <c r="AA224" s="222">
        <f t="shared" si="176"/>
        <v>351</v>
      </c>
      <c r="AB224" s="222">
        <f t="shared" si="176"/>
        <v>351</v>
      </c>
      <c r="AC224" s="222">
        <f t="shared" si="176"/>
        <v>351</v>
      </c>
      <c r="AD224" s="222">
        <f t="shared" si="176"/>
        <v>351</v>
      </c>
      <c r="AE224" s="222">
        <f t="shared" si="176"/>
        <v>351</v>
      </c>
      <c r="AF224" s="222">
        <f t="shared" si="176"/>
        <v>351</v>
      </c>
      <c r="AG224" s="222">
        <f t="shared" si="176"/>
        <v>351</v>
      </c>
      <c r="AH224" s="222">
        <f t="shared" si="176"/>
        <v>351</v>
      </c>
      <c r="AI224" s="241">
        <f t="shared" si="176"/>
        <v>351</v>
      </c>
      <c r="AJ224" s="222">
        <f t="shared" si="176"/>
        <v>351</v>
      </c>
      <c r="AK224" s="46">
        <f t="shared" ref="AK224" si="177">+AJ224+AK223</f>
        <v>351</v>
      </c>
      <c r="AL224" s="37"/>
    </row>
    <row r="225" spans="1:42" ht="35.1" customHeight="1">
      <c r="A225" s="624">
        <v>23</v>
      </c>
      <c r="B225" s="655" t="s">
        <v>168</v>
      </c>
      <c r="C225" s="53"/>
      <c r="D225" s="90"/>
      <c r="E225" s="49"/>
      <c r="F225" s="35">
        <f>+F65</f>
        <v>80</v>
      </c>
      <c r="G225" s="86">
        <f>+G65</f>
        <v>0</v>
      </c>
      <c r="H225" s="221">
        <f t="shared" ref="H225:AJ225" si="178">+H65</f>
        <v>0</v>
      </c>
      <c r="I225" s="86">
        <f t="shared" si="178"/>
        <v>0</v>
      </c>
      <c r="J225" s="86">
        <f t="shared" si="178"/>
        <v>0</v>
      </c>
      <c r="K225" s="86">
        <f t="shared" si="178"/>
        <v>0</v>
      </c>
      <c r="L225" s="86">
        <f t="shared" si="178"/>
        <v>0</v>
      </c>
      <c r="M225" s="221">
        <f t="shared" si="178"/>
        <v>0</v>
      </c>
      <c r="N225" s="240">
        <f t="shared" si="178"/>
        <v>0</v>
      </c>
      <c r="O225" s="221">
        <f t="shared" si="178"/>
        <v>0</v>
      </c>
      <c r="P225" s="86">
        <f t="shared" si="178"/>
        <v>0</v>
      </c>
      <c r="Q225" s="86">
        <f t="shared" si="178"/>
        <v>0</v>
      </c>
      <c r="R225" s="86">
        <f t="shared" si="178"/>
        <v>0</v>
      </c>
      <c r="S225" s="254">
        <f t="shared" si="178"/>
        <v>80</v>
      </c>
      <c r="T225" s="86">
        <f t="shared" si="178"/>
        <v>0</v>
      </c>
      <c r="U225" s="86">
        <f t="shared" si="178"/>
        <v>0</v>
      </c>
      <c r="V225" s="221">
        <f t="shared" si="178"/>
        <v>0</v>
      </c>
      <c r="W225" s="86">
        <f t="shared" si="178"/>
        <v>0</v>
      </c>
      <c r="X225" s="86">
        <f t="shared" si="178"/>
        <v>0</v>
      </c>
      <c r="Y225" s="86">
        <f t="shared" si="178"/>
        <v>0</v>
      </c>
      <c r="Z225" s="221">
        <f t="shared" si="178"/>
        <v>0</v>
      </c>
      <c r="AA225" s="221">
        <f t="shared" si="178"/>
        <v>0</v>
      </c>
      <c r="AB225" s="221">
        <f t="shared" si="178"/>
        <v>0</v>
      </c>
      <c r="AC225" s="221">
        <f t="shared" si="178"/>
        <v>0</v>
      </c>
      <c r="AD225" s="221">
        <f t="shared" si="178"/>
        <v>0</v>
      </c>
      <c r="AE225" s="221">
        <f t="shared" si="178"/>
        <v>0</v>
      </c>
      <c r="AF225" s="221">
        <f t="shared" si="178"/>
        <v>0</v>
      </c>
      <c r="AG225" s="221">
        <f t="shared" si="178"/>
        <v>0</v>
      </c>
      <c r="AH225" s="221">
        <f t="shared" si="178"/>
        <v>0</v>
      </c>
      <c r="AI225" s="240">
        <f t="shared" si="178"/>
        <v>0</v>
      </c>
      <c r="AJ225" s="221">
        <f t="shared" si="178"/>
        <v>0</v>
      </c>
      <c r="AK225" s="84"/>
      <c r="AL225" s="37">
        <f>SUM(G225:AK225)</f>
        <v>80</v>
      </c>
      <c r="AM225" s="38">
        <f>AL225</f>
        <v>80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70"/>
      <c r="B226" s="656"/>
      <c r="C226" s="33"/>
      <c r="D226" s="60"/>
      <c r="E226" s="52"/>
      <c r="F226" s="61"/>
      <c r="G226" s="46">
        <f t="shared" ref="G226:AJ226" si="179">+F226+G225</f>
        <v>0</v>
      </c>
      <c r="H226" s="222">
        <f t="shared" si="179"/>
        <v>0</v>
      </c>
      <c r="I226" s="45">
        <f t="shared" si="179"/>
        <v>0</v>
      </c>
      <c r="J226" s="46">
        <f t="shared" si="179"/>
        <v>0</v>
      </c>
      <c r="K226" s="46">
        <f t="shared" si="179"/>
        <v>0</v>
      </c>
      <c r="L226" s="46">
        <f t="shared" si="179"/>
        <v>0</v>
      </c>
      <c r="M226" s="222">
        <f t="shared" si="179"/>
        <v>0</v>
      </c>
      <c r="N226" s="241">
        <f t="shared" si="179"/>
        <v>0</v>
      </c>
      <c r="O226" s="222">
        <f t="shared" si="179"/>
        <v>0</v>
      </c>
      <c r="P226" s="45">
        <f t="shared" si="179"/>
        <v>0</v>
      </c>
      <c r="Q226" s="46">
        <f t="shared" si="179"/>
        <v>0</v>
      </c>
      <c r="R226" s="46">
        <f t="shared" si="179"/>
        <v>0</v>
      </c>
      <c r="S226" s="46">
        <f t="shared" si="179"/>
        <v>80</v>
      </c>
      <c r="T226" s="46">
        <f t="shared" si="179"/>
        <v>80</v>
      </c>
      <c r="U226" s="46">
        <f t="shared" si="179"/>
        <v>80</v>
      </c>
      <c r="V226" s="222">
        <f t="shared" si="179"/>
        <v>80</v>
      </c>
      <c r="W226" s="45">
        <f t="shared" si="179"/>
        <v>80</v>
      </c>
      <c r="X226" s="46">
        <f t="shared" si="179"/>
        <v>80</v>
      </c>
      <c r="Y226" s="46">
        <f t="shared" si="179"/>
        <v>80</v>
      </c>
      <c r="Z226" s="222">
        <f t="shared" si="179"/>
        <v>80</v>
      </c>
      <c r="AA226" s="222">
        <f t="shared" si="179"/>
        <v>80</v>
      </c>
      <c r="AB226" s="222">
        <f t="shared" si="179"/>
        <v>80</v>
      </c>
      <c r="AC226" s="222">
        <f t="shared" si="179"/>
        <v>80</v>
      </c>
      <c r="AD226" s="226">
        <f t="shared" si="179"/>
        <v>80</v>
      </c>
      <c r="AE226" s="222">
        <f t="shared" si="179"/>
        <v>80</v>
      </c>
      <c r="AF226" s="222">
        <f t="shared" si="179"/>
        <v>80</v>
      </c>
      <c r="AG226" s="222">
        <f t="shared" si="179"/>
        <v>80</v>
      </c>
      <c r="AH226" s="222">
        <f t="shared" si="179"/>
        <v>80</v>
      </c>
      <c r="AI226" s="241">
        <f t="shared" si="179"/>
        <v>80</v>
      </c>
      <c r="AJ226" s="222">
        <f t="shared" si="179"/>
        <v>80</v>
      </c>
      <c r="AK226" s="45"/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655" t="s">
        <v>169</v>
      </c>
      <c r="C227" s="96"/>
      <c r="D227" s="97"/>
      <c r="E227" s="98"/>
      <c r="F227" s="50">
        <f>+F67</f>
        <v>20</v>
      </c>
      <c r="G227" s="86">
        <f>+G67</f>
        <v>0</v>
      </c>
      <c r="H227" s="221">
        <f t="shared" ref="H227:AJ227" si="180">+H67</f>
        <v>0</v>
      </c>
      <c r="I227" s="86">
        <f t="shared" si="180"/>
        <v>0</v>
      </c>
      <c r="J227" s="86">
        <f t="shared" si="180"/>
        <v>0</v>
      </c>
      <c r="K227" s="86">
        <f t="shared" si="180"/>
        <v>0</v>
      </c>
      <c r="L227" s="86">
        <f t="shared" si="180"/>
        <v>0</v>
      </c>
      <c r="M227" s="221">
        <f t="shared" si="180"/>
        <v>0</v>
      </c>
      <c r="N227" s="240">
        <f t="shared" si="180"/>
        <v>0</v>
      </c>
      <c r="O227" s="221">
        <f t="shared" si="180"/>
        <v>0</v>
      </c>
      <c r="P227" s="86">
        <f t="shared" si="180"/>
        <v>0</v>
      </c>
      <c r="Q227" s="86">
        <f t="shared" si="180"/>
        <v>0</v>
      </c>
      <c r="R227" s="86">
        <f t="shared" si="180"/>
        <v>0</v>
      </c>
      <c r="S227" s="254">
        <f t="shared" si="180"/>
        <v>20</v>
      </c>
      <c r="T227" s="86">
        <f t="shared" si="180"/>
        <v>0</v>
      </c>
      <c r="U227" s="86">
        <f t="shared" si="180"/>
        <v>0</v>
      </c>
      <c r="V227" s="221">
        <f t="shared" si="180"/>
        <v>0</v>
      </c>
      <c r="W227" s="86">
        <f t="shared" si="180"/>
        <v>0</v>
      </c>
      <c r="X227" s="86">
        <f t="shared" si="180"/>
        <v>0</v>
      </c>
      <c r="Y227" s="86">
        <f t="shared" si="180"/>
        <v>0</v>
      </c>
      <c r="Z227" s="221">
        <f t="shared" si="180"/>
        <v>0</v>
      </c>
      <c r="AA227" s="221">
        <f t="shared" si="180"/>
        <v>0</v>
      </c>
      <c r="AB227" s="221">
        <f t="shared" si="180"/>
        <v>0</v>
      </c>
      <c r="AC227" s="221">
        <f t="shared" si="180"/>
        <v>0</v>
      </c>
      <c r="AD227" s="221">
        <f t="shared" si="180"/>
        <v>0</v>
      </c>
      <c r="AE227" s="221">
        <f t="shared" si="180"/>
        <v>0</v>
      </c>
      <c r="AF227" s="221">
        <f t="shared" si="180"/>
        <v>0</v>
      </c>
      <c r="AG227" s="221">
        <f t="shared" si="180"/>
        <v>0</v>
      </c>
      <c r="AH227" s="221">
        <f t="shared" si="180"/>
        <v>0</v>
      </c>
      <c r="AI227" s="240">
        <f t="shared" si="180"/>
        <v>0</v>
      </c>
      <c r="AJ227" s="221">
        <f t="shared" si="180"/>
        <v>0</v>
      </c>
      <c r="AK227" s="84"/>
      <c r="AL227" s="37">
        <f>SUM(G227:AK227)</f>
        <v>20</v>
      </c>
      <c r="AM227" s="38">
        <f>AL227</f>
        <v>20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70"/>
      <c r="B228" s="656"/>
      <c r="C228" s="107"/>
      <c r="D228" s="108"/>
      <c r="E228" s="109"/>
      <c r="F228" s="117"/>
      <c r="G228" s="46">
        <f t="shared" ref="G228:AJ228" si="181">+F228+G227</f>
        <v>0</v>
      </c>
      <c r="H228" s="222">
        <f t="shared" si="181"/>
        <v>0</v>
      </c>
      <c r="I228" s="45">
        <f t="shared" si="181"/>
        <v>0</v>
      </c>
      <c r="J228" s="46">
        <f t="shared" si="181"/>
        <v>0</v>
      </c>
      <c r="K228" s="46">
        <f t="shared" si="181"/>
        <v>0</v>
      </c>
      <c r="L228" s="46">
        <f t="shared" si="181"/>
        <v>0</v>
      </c>
      <c r="M228" s="222">
        <f t="shared" si="181"/>
        <v>0</v>
      </c>
      <c r="N228" s="241">
        <f t="shared" si="181"/>
        <v>0</v>
      </c>
      <c r="O228" s="222">
        <f t="shared" si="181"/>
        <v>0</v>
      </c>
      <c r="P228" s="45">
        <f t="shared" si="181"/>
        <v>0</v>
      </c>
      <c r="Q228" s="46">
        <f t="shared" si="181"/>
        <v>0</v>
      </c>
      <c r="R228" s="46">
        <f t="shared" si="181"/>
        <v>0</v>
      </c>
      <c r="S228" s="46">
        <f t="shared" si="181"/>
        <v>20</v>
      </c>
      <c r="T228" s="46">
        <f t="shared" si="181"/>
        <v>20</v>
      </c>
      <c r="U228" s="46">
        <f t="shared" si="181"/>
        <v>20</v>
      </c>
      <c r="V228" s="222">
        <f t="shared" si="181"/>
        <v>20</v>
      </c>
      <c r="W228" s="45">
        <f t="shared" si="181"/>
        <v>20</v>
      </c>
      <c r="X228" s="46">
        <f t="shared" si="181"/>
        <v>20</v>
      </c>
      <c r="Y228" s="46">
        <f t="shared" si="181"/>
        <v>20</v>
      </c>
      <c r="Z228" s="222">
        <f t="shared" si="181"/>
        <v>20</v>
      </c>
      <c r="AA228" s="222">
        <f t="shared" si="181"/>
        <v>20</v>
      </c>
      <c r="AB228" s="222">
        <f t="shared" si="181"/>
        <v>20</v>
      </c>
      <c r="AC228" s="222">
        <f t="shared" si="181"/>
        <v>20</v>
      </c>
      <c r="AD228" s="226">
        <f t="shared" si="181"/>
        <v>20</v>
      </c>
      <c r="AE228" s="222">
        <f t="shared" si="181"/>
        <v>20</v>
      </c>
      <c r="AF228" s="222">
        <f t="shared" si="181"/>
        <v>20</v>
      </c>
      <c r="AG228" s="222">
        <f t="shared" si="181"/>
        <v>20</v>
      </c>
      <c r="AH228" s="222">
        <f t="shared" si="181"/>
        <v>20</v>
      </c>
      <c r="AI228" s="241">
        <f t="shared" si="181"/>
        <v>20</v>
      </c>
      <c r="AJ228" s="222">
        <f t="shared" si="181"/>
        <v>20</v>
      </c>
      <c r="AK228" s="46"/>
      <c r="AL228" s="37">
        <f>SUM(G228:AK228)</f>
        <v>360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657" t="s">
        <v>170</v>
      </c>
      <c r="C229" s="118"/>
      <c r="D229" s="48"/>
      <c r="E229" s="49"/>
      <c r="F229" s="119">
        <f>+F69</f>
        <v>60</v>
      </c>
      <c r="G229" s="86">
        <f>+G69</f>
        <v>0</v>
      </c>
      <c r="H229" s="221">
        <f t="shared" ref="H229:AJ229" si="182">+H69</f>
        <v>0</v>
      </c>
      <c r="I229" s="86">
        <f t="shared" si="182"/>
        <v>0</v>
      </c>
      <c r="J229" s="86">
        <f t="shared" si="182"/>
        <v>0</v>
      </c>
      <c r="K229" s="86">
        <f t="shared" si="182"/>
        <v>0</v>
      </c>
      <c r="L229" s="86">
        <f t="shared" si="182"/>
        <v>0</v>
      </c>
      <c r="M229" s="221">
        <f t="shared" si="182"/>
        <v>0</v>
      </c>
      <c r="N229" s="240">
        <f t="shared" si="182"/>
        <v>0</v>
      </c>
      <c r="O229" s="221">
        <f t="shared" si="182"/>
        <v>0</v>
      </c>
      <c r="P229" s="86">
        <f t="shared" si="182"/>
        <v>0</v>
      </c>
      <c r="Q229" s="86">
        <f t="shared" si="182"/>
        <v>0</v>
      </c>
      <c r="R229" s="86">
        <f t="shared" si="182"/>
        <v>0</v>
      </c>
      <c r="S229" s="254">
        <f t="shared" si="182"/>
        <v>60</v>
      </c>
      <c r="T229" s="86">
        <f t="shared" si="182"/>
        <v>0</v>
      </c>
      <c r="U229" s="86">
        <f t="shared" si="182"/>
        <v>0</v>
      </c>
      <c r="V229" s="221">
        <f t="shared" si="182"/>
        <v>0</v>
      </c>
      <c r="W229" s="86">
        <f t="shared" si="182"/>
        <v>0</v>
      </c>
      <c r="X229" s="86">
        <f t="shared" si="182"/>
        <v>0</v>
      </c>
      <c r="Y229" s="86">
        <f t="shared" si="182"/>
        <v>0</v>
      </c>
      <c r="Z229" s="221">
        <f t="shared" si="182"/>
        <v>0</v>
      </c>
      <c r="AA229" s="221">
        <f t="shared" si="182"/>
        <v>0</v>
      </c>
      <c r="AB229" s="221">
        <f t="shared" si="182"/>
        <v>0</v>
      </c>
      <c r="AC229" s="221">
        <f t="shared" si="182"/>
        <v>0</v>
      </c>
      <c r="AD229" s="221">
        <f t="shared" si="182"/>
        <v>0</v>
      </c>
      <c r="AE229" s="221">
        <f t="shared" si="182"/>
        <v>0</v>
      </c>
      <c r="AF229" s="221">
        <f t="shared" si="182"/>
        <v>0</v>
      </c>
      <c r="AG229" s="221">
        <f t="shared" si="182"/>
        <v>0</v>
      </c>
      <c r="AH229" s="221">
        <f t="shared" si="182"/>
        <v>0</v>
      </c>
      <c r="AI229" s="240">
        <f t="shared" si="182"/>
        <v>0</v>
      </c>
      <c r="AJ229" s="221">
        <f t="shared" si="182"/>
        <v>0</v>
      </c>
      <c r="AK229" s="100"/>
      <c r="AL229" s="37"/>
      <c r="AM229" s="38"/>
      <c r="AN229" s="38"/>
      <c r="AO229" s="38"/>
      <c r="AP229" s="38"/>
    </row>
    <row r="230" spans="1:42" ht="34.5" customHeight="1">
      <c r="A230" s="670"/>
      <c r="B230" s="658"/>
      <c r="C230" s="39"/>
      <c r="D230" s="40"/>
      <c r="E230" s="41"/>
      <c r="F230" s="120"/>
      <c r="G230" s="84"/>
      <c r="H230" s="224">
        <f t="shared" ref="H230:AJ230" si="183">+G230+H229</f>
        <v>0</v>
      </c>
      <c r="I230" s="83">
        <f t="shared" si="183"/>
        <v>0</v>
      </c>
      <c r="J230" s="84">
        <f t="shared" si="183"/>
        <v>0</v>
      </c>
      <c r="K230" s="84">
        <f t="shared" si="183"/>
        <v>0</v>
      </c>
      <c r="L230" s="84">
        <f t="shared" si="183"/>
        <v>0</v>
      </c>
      <c r="M230" s="224">
        <f t="shared" si="183"/>
        <v>0</v>
      </c>
      <c r="N230" s="243">
        <f t="shared" si="183"/>
        <v>0</v>
      </c>
      <c r="O230" s="224">
        <f t="shared" si="183"/>
        <v>0</v>
      </c>
      <c r="P230" s="84">
        <f t="shared" si="183"/>
        <v>0</v>
      </c>
      <c r="Q230" s="84">
        <f t="shared" si="183"/>
        <v>0</v>
      </c>
      <c r="R230" s="84">
        <f t="shared" si="183"/>
        <v>0</v>
      </c>
      <c r="S230" s="84">
        <f t="shared" si="183"/>
        <v>60</v>
      </c>
      <c r="T230" s="84">
        <f t="shared" si="183"/>
        <v>60</v>
      </c>
      <c r="U230" s="84">
        <f t="shared" si="183"/>
        <v>60</v>
      </c>
      <c r="V230" s="224">
        <f t="shared" si="183"/>
        <v>60</v>
      </c>
      <c r="W230" s="84">
        <f t="shared" si="183"/>
        <v>60</v>
      </c>
      <c r="X230" s="84">
        <f t="shared" si="183"/>
        <v>60</v>
      </c>
      <c r="Y230" s="84">
        <f t="shared" si="183"/>
        <v>60</v>
      </c>
      <c r="Z230" s="224">
        <f t="shared" si="183"/>
        <v>60</v>
      </c>
      <c r="AA230" s="224">
        <f t="shared" si="183"/>
        <v>60</v>
      </c>
      <c r="AB230" s="224">
        <f t="shared" si="183"/>
        <v>60</v>
      </c>
      <c r="AC230" s="224">
        <f t="shared" si="183"/>
        <v>60</v>
      </c>
      <c r="AD230" s="224">
        <f t="shared" si="183"/>
        <v>60</v>
      </c>
      <c r="AE230" s="224">
        <f t="shared" si="183"/>
        <v>60</v>
      </c>
      <c r="AF230" s="224">
        <f t="shared" si="183"/>
        <v>60</v>
      </c>
      <c r="AG230" s="224">
        <f t="shared" si="183"/>
        <v>60</v>
      </c>
      <c r="AH230" s="224">
        <f t="shared" si="183"/>
        <v>60</v>
      </c>
      <c r="AI230" s="243">
        <f t="shared" si="183"/>
        <v>60</v>
      </c>
      <c r="AJ230" s="224">
        <f t="shared" si="183"/>
        <v>60</v>
      </c>
      <c r="AK230" s="102"/>
      <c r="AL230" s="47"/>
    </row>
    <row r="231" spans="1:42" ht="34.5" customHeight="1">
      <c r="A231" s="624">
        <v>26</v>
      </c>
      <c r="B231" s="657" t="s">
        <v>210</v>
      </c>
      <c r="C231" s="48"/>
      <c r="D231" s="48"/>
      <c r="E231" s="49"/>
      <c r="F231" s="50">
        <f>+F71</f>
        <v>20</v>
      </c>
      <c r="G231" s="87">
        <f>+G71</f>
        <v>0</v>
      </c>
      <c r="H231" s="223">
        <f t="shared" ref="H231:AJ231" si="184">+H71</f>
        <v>0</v>
      </c>
      <c r="I231" s="87">
        <f t="shared" si="184"/>
        <v>0</v>
      </c>
      <c r="J231" s="87">
        <f t="shared" si="184"/>
        <v>0</v>
      </c>
      <c r="K231" s="87">
        <f t="shared" si="184"/>
        <v>0</v>
      </c>
      <c r="L231" s="87">
        <f t="shared" si="184"/>
        <v>0</v>
      </c>
      <c r="M231" s="223">
        <f t="shared" si="184"/>
        <v>0</v>
      </c>
      <c r="N231" s="242">
        <f t="shared" si="184"/>
        <v>0</v>
      </c>
      <c r="O231" s="223">
        <f t="shared" si="184"/>
        <v>0</v>
      </c>
      <c r="P231" s="87">
        <f t="shared" si="184"/>
        <v>0</v>
      </c>
      <c r="Q231" s="87">
        <f t="shared" si="184"/>
        <v>0</v>
      </c>
      <c r="R231" s="87">
        <f t="shared" si="184"/>
        <v>0</v>
      </c>
      <c r="S231" s="255">
        <f t="shared" si="184"/>
        <v>20</v>
      </c>
      <c r="T231" s="87">
        <f t="shared" si="184"/>
        <v>0</v>
      </c>
      <c r="U231" s="87">
        <f t="shared" si="184"/>
        <v>0</v>
      </c>
      <c r="V231" s="223">
        <f t="shared" si="184"/>
        <v>0</v>
      </c>
      <c r="W231" s="87">
        <f t="shared" si="184"/>
        <v>0</v>
      </c>
      <c r="X231" s="87">
        <f t="shared" si="184"/>
        <v>0</v>
      </c>
      <c r="Y231" s="87">
        <f t="shared" si="184"/>
        <v>0</v>
      </c>
      <c r="Z231" s="223">
        <f t="shared" si="184"/>
        <v>0</v>
      </c>
      <c r="AA231" s="223">
        <f t="shared" si="184"/>
        <v>0</v>
      </c>
      <c r="AB231" s="223">
        <f t="shared" si="184"/>
        <v>0</v>
      </c>
      <c r="AC231" s="223">
        <f t="shared" si="184"/>
        <v>0</v>
      </c>
      <c r="AD231" s="223">
        <f t="shared" si="184"/>
        <v>0</v>
      </c>
      <c r="AE231" s="223">
        <f t="shared" si="184"/>
        <v>0</v>
      </c>
      <c r="AF231" s="223">
        <f t="shared" si="184"/>
        <v>0</v>
      </c>
      <c r="AG231" s="223">
        <f t="shared" si="184"/>
        <v>0</v>
      </c>
      <c r="AH231" s="223">
        <f t="shared" si="184"/>
        <v>0</v>
      </c>
      <c r="AI231" s="242">
        <f t="shared" si="184"/>
        <v>0</v>
      </c>
      <c r="AJ231" s="223">
        <f t="shared" si="184"/>
        <v>0</v>
      </c>
      <c r="AK231" s="103"/>
      <c r="AL231" s="37"/>
      <c r="AM231" s="38"/>
      <c r="AN231" s="38"/>
      <c r="AO231" s="38"/>
      <c r="AP231" s="38"/>
    </row>
    <row r="232" spans="1:42" ht="34.5" customHeight="1">
      <c r="A232" s="670"/>
      <c r="B232" s="658"/>
      <c r="C232" s="40"/>
      <c r="D232" s="40"/>
      <c r="E232" s="41"/>
      <c r="F232" s="74"/>
      <c r="G232" s="46">
        <f t="shared" ref="G232:AJ236" si="185">+F232+G231</f>
        <v>0</v>
      </c>
      <c r="H232" s="222">
        <f t="shared" si="185"/>
        <v>0</v>
      </c>
      <c r="I232" s="46">
        <f t="shared" si="185"/>
        <v>0</v>
      </c>
      <c r="J232" s="46">
        <f t="shared" si="185"/>
        <v>0</v>
      </c>
      <c r="K232" s="46">
        <f t="shared" si="185"/>
        <v>0</v>
      </c>
      <c r="L232" s="46">
        <f t="shared" si="185"/>
        <v>0</v>
      </c>
      <c r="M232" s="222">
        <f t="shared" si="185"/>
        <v>0</v>
      </c>
      <c r="N232" s="241">
        <f t="shared" si="185"/>
        <v>0</v>
      </c>
      <c r="O232" s="222">
        <f t="shared" si="185"/>
        <v>0</v>
      </c>
      <c r="P232" s="46">
        <f t="shared" si="185"/>
        <v>0</v>
      </c>
      <c r="Q232" s="46">
        <f t="shared" si="185"/>
        <v>0</v>
      </c>
      <c r="R232" s="46">
        <f t="shared" si="185"/>
        <v>0</v>
      </c>
      <c r="S232" s="46">
        <f t="shared" si="185"/>
        <v>20</v>
      </c>
      <c r="T232" s="46">
        <f t="shared" si="185"/>
        <v>20</v>
      </c>
      <c r="U232" s="46">
        <f t="shared" si="185"/>
        <v>20</v>
      </c>
      <c r="V232" s="222">
        <f t="shared" si="185"/>
        <v>20</v>
      </c>
      <c r="W232" s="46">
        <f t="shared" si="185"/>
        <v>20</v>
      </c>
      <c r="X232" s="46">
        <f t="shared" si="185"/>
        <v>20</v>
      </c>
      <c r="Y232" s="46">
        <f t="shared" si="185"/>
        <v>20</v>
      </c>
      <c r="Z232" s="222">
        <f t="shared" si="185"/>
        <v>20</v>
      </c>
      <c r="AA232" s="222">
        <f t="shared" si="185"/>
        <v>20</v>
      </c>
      <c r="AB232" s="222">
        <f t="shared" si="185"/>
        <v>20</v>
      </c>
      <c r="AC232" s="222">
        <f t="shared" si="185"/>
        <v>20</v>
      </c>
      <c r="AD232" s="222">
        <f t="shared" si="185"/>
        <v>20</v>
      </c>
      <c r="AE232" s="222">
        <f t="shared" si="185"/>
        <v>20</v>
      </c>
      <c r="AF232" s="222">
        <f t="shared" si="185"/>
        <v>20</v>
      </c>
      <c r="AG232" s="222">
        <f t="shared" si="185"/>
        <v>20</v>
      </c>
      <c r="AH232" s="222">
        <f t="shared" si="185"/>
        <v>20</v>
      </c>
      <c r="AI232" s="241">
        <f t="shared" si="185"/>
        <v>20</v>
      </c>
      <c r="AJ232" s="222">
        <f t="shared" si="185"/>
        <v>20</v>
      </c>
      <c r="AK232" s="102"/>
      <c r="AL232" s="37"/>
    </row>
    <row r="233" spans="1:42" ht="34.5" customHeight="1">
      <c r="A233" s="624">
        <v>27</v>
      </c>
      <c r="B233" s="629" t="s">
        <v>211</v>
      </c>
      <c r="C233" s="48"/>
      <c r="D233" s="48"/>
      <c r="E233" s="49"/>
      <c r="F233" s="50">
        <f>+F77</f>
        <v>40</v>
      </c>
      <c r="G233" s="86">
        <f>+G77</f>
        <v>0</v>
      </c>
      <c r="H233" s="221">
        <f t="shared" ref="H233:AJ233" si="186">+H77</f>
        <v>0</v>
      </c>
      <c r="I233" s="86">
        <f t="shared" si="186"/>
        <v>0</v>
      </c>
      <c r="J233" s="86">
        <f t="shared" si="186"/>
        <v>0</v>
      </c>
      <c r="K233" s="86">
        <f t="shared" si="186"/>
        <v>0</v>
      </c>
      <c r="L233" s="86">
        <f t="shared" si="186"/>
        <v>0</v>
      </c>
      <c r="M233" s="221">
        <f t="shared" si="186"/>
        <v>0</v>
      </c>
      <c r="N233" s="240">
        <f t="shared" si="186"/>
        <v>0</v>
      </c>
      <c r="O233" s="221">
        <f t="shared" si="186"/>
        <v>0</v>
      </c>
      <c r="P233" s="86">
        <f t="shared" si="186"/>
        <v>0</v>
      </c>
      <c r="Q233" s="86">
        <f t="shared" si="186"/>
        <v>0</v>
      </c>
      <c r="R233" s="86">
        <f t="shared" si="186"/>
        <v>0</v>
      </c>
      <c r="S233" s="254">
        <f t="shared" si="186"/>
        <v>40</v>
      </c>
      <c r="T233" s="86">
        <f t="shared" si="186"/>
        <v>0</v>
      </c>
      <c r="U233" s="86">
        <f t="shared" si="186"/>
        <v>0</v>
      </c>
      <c r="V233" s="221">
        <f t="shared" si="186"/>
        <v>0</v>
      </c>
      <c r="W233" s="86">
        <f t="shared" si="186"/>
        <v>0</v>
      </c>
      <c r="X233" s="86">
        <f t="shared" si="186"/>
        <v>0</v>
      </c>
      <c r="Y233" s="86">
        <f t="shared" si="186"/>
        <v>0</v>
      </c>
      <c r="Z233" s="221">
        <f t="shared" si="186"/>
        <v>0</v>
      </c>
      <c r="AA233" s="221">
        <f t="shared" si="186"/>
        <v>0</v>
      </c>
      <c r="AB233" s="221">
        <f t="shared" si="186"/>
        <v>0</v>
      </c>
      <c r="AC233" s="221">
        <f t="shared" si="186"/>
        <v>0</v>
      </c>
      <c r="AD233" s="221">
        <f t="shared" si="186"/>
        <v>0</v>
      </c>
      <c r="AE233" s="221">
        <f t="shared" si="186"/>
        <v>0</v>
      </c>
      <c r="AF233" s="221">
        <f t="shared" si="186"/>
        <v>0</v>
      </c>
      <c r="AG233" s="221">
        <f t="shared" si="186"/>
        <v>0</v>
      </c>
      <c r="AH233" s="221">
        <f t="shared" si="186"/>
        <v>0</v>
      </c>
      <c r="AI233" s="240">
        <f t="shared" si="186"/>
        <v>0</v>
      </c>
      <c r="AJ233" s="221">
        <f t="shared" si="186"/>
        <v>0</v>
      </c>
      <c r="AK233" s="103"/>
      <c r="AL233" s="37"/>
      <c r="AM233" s="38"/>
      <c r="AN233" s="38"/>
      <c r="AO233" s="38"/>
      <c r="AP233" s="38"/>
    </row>
    <row r="234" spans="1:42" ht="34.5" customHeight="1">
      <c r="A234" s="670"/>
      <c r="B234" s="630"/>
      <c r="C234" s="40"/>
      <c r="D234" s="40"/>
      <c r="E234" s="41"/>
      <c r="F234" s="74"/>
      <c r="G234" s="46">
        <f t="shared" si="185"/>
        <v>0</v>
      </c>
      <c r="H234" s="222">
        <f t="shared" si="185"/>
        <v>0</v>
      </c>
      <c r="I234" s="45">
        <f t="shared" si="185"/>
        <v>0</v>
      </c>
      <c r="J234" s="46">
        <f t="shared" si="185"/>
        <v>0</v>
      </c>
      <c r="K234" s="46">
        <f t="shared" si="185"/>
        <v>0</v>
      </c>
      <c r="L234" s="46">
        <f t="shared" si="185"/>
        <v>0</v>
      </c>
      <c r="M234" s="222">
        <f t="shared" si="185"/>
        <v>0</v>
      </c>
      <c r="N234" s="241">
        <f t="shared" si="185"/>
        <v>0</v>
      </c>
      <c r="O234" s="222">
        <f t="shared" si="185"/>
        <v>0</v>
      </c>
      <c r="P234" s="45">
        <f t="shared" si="185"/>
        <v>0</v>
      </c>
      <c r="Q234" s="46">
        <f t="shared" si="185"/>
        <v>0</v>
      </c>
      <c r="R234" s="46">
        <f t="shared" si="185"/>
        <v>0</v>
      </c>
      <c r="S234" s="46">
        <f t="shared" si="185"/>
        <v>40</v>
      </c>
      <c r="T234" s="46">
        <f t="shared" si="185"/>
        <v>40</v>
      </c>
      <c r="U234" s="46">
        <f t="shared" si="185"/>
        <v>40</v>
      </c>
      <c r="V234" s="222">
        <f t="shared" si="185"/>
        <v>40</v>
      </c>
      <c r="W234" s="45">
        <f t="shared" si="185"/>
        <v>40</v>
      </c>
      <c r="X234" s="46">
        <f t="shared" si="185"/>
        <v>40</v>
      </c>
      <c r="Y234" s="46">
        <f t="shared" si="185"/>
        <v>40</v>
      </c>
      <c r="Z234" s="222">
        <f t="shared" si="185"/>
        <v>40</v>
      </c>
      <c r="AA234" s="222">
        <f t="shared" si="185"/>
        <v>40</v>
      </c>
      <c r="AB234" s="222">
        <f t="shared" si="185"/>
        <v>40</v>
      </c>
      <c r="AC234" s="222">
        <f t="shared" si="185"/>
        <v>40</v>
      </c>
      <c r="AD234" s="226">
        <f t="shared" si="185"/>
        <v>40</v>
      </c>
      <c r="AE234" s="222">
        <f t="shared" si="185"/>
        <v>40</v>
      </c>
      <c r="AF234" s="222">
        <f t="shared" si="185"/>
        <v>40</v>
      </c>
      <c r="AG234" s="222">
        <f t="shared" si="185"/>
        <v>40</v>
      </c>
      <c r="AH234" s="222">
        <f t="shared" si="185"/>
        <v>40</v>
      </c>
      <c r="AI234" s="241">
        <f t="shared" si="185"/>
        <v>40</v>
      </c>
      <c r="AJ234" s="222">
        <f t="shared" si="185"/>
        <v>40</v>
      </c>
      <c r="AK234" s="102"/>
      <c r="AL234" s="37"/>
    </row>
    <row r="235" spans="1:42" ht="34.5" hidden="1" customHeight="1">
      <c r="A235" s="624">
        <v>28</v>
      </c>
      <c r="B235" s="661" t="s">
        <v>191</v>
      </c>
      <c r="C235" s="48"/>
      <c r="D235" s="48"/>
      <c r="E235" s="49"/>
      <c r="F235" s="50">
        <f>+F95</f>
        <v>0</v>
      </c>
      <c r="G235" s="86">
        <f>+G95</f>
        <v>0</v>
      </c>
      <c r="H235" s="221">
        <f t="shared" ref="H235:AJ235" si="187">+H95</f>
        <v>0</v>
      </c>
      <c r="I235" s="86">
        <f t="shared" si="187"/>
        <v>0</v>
      </c>
      <c r="J235" s="86">
        <f t="shared" si="187"/>
        <v>0</v>
      </c>
      <c r="K235" s="86">
        <f t="shared" si="187"/>
        <v>0</v>
      </c>
      <c r="L235" s="86">
        <f t="shared" si="187"/>
        <v>0</v>
      </c>
      <c r="M235" s="221">
        <f t="shared" si="187"/>
        <v>0</v>
      </c>
      <c r="N235" s="240">
        <f t="shared" si="187"/>
        <v>0</v>
      </c>
      <c r="O235" s="221">
        <f t="shared" si="187"/>
        <v>0</v>
      </c>
      <c r="P235" s="86">
        <f t="shared" si="187"/>
        <v>0</v>
      </c>
      <c r="Q235" s="86">
        <f t="shared" si="187"/>
        <v>0</v>
      </c>
      <c r="R235" s="86">
        <f t="shared" si="187"/>
        <v>0</v>
      </c>
      <c r="S235" s="86">
        <f t="shared" si="187"/>
        <v>0</v>
      </c>
      <c r="T235" s="86">
        <f t="shared" si="187"/>
        <v>0</v>
      </c>
      <c r="U235" s="86">
        <f t="shared" si="187"/>
        <v>0</v>
      </c>
      <c r="V235" s="221">
        <f t="shared" si="187"/>
        <v>0</v>
      </c>
      <c r="W235" s="86">
        <f t="shared" si="187"/>
        <v>0</v>
      </c>
      <c r="X235" s="86">
        <f t="shared" si="187"/>
        <v>0</v>
      </c>
      <c r="Y235" s="86">
        <f t="shared" si="187"/>
        <v>0</v>
      </c>
      <c r="Z235" s="221">
        <f t="shared" si="187"/>
        <v>0</v>
      </c>
      <c r="AA235" s="221">
        <f t="shared" si="187"/>
        <v>0</v>
      </c>
      <c r="AB235" s="221">
        <f t="shared" si="187"/>
        <v>0</v>
      </c>
      <c r="AC235" s="221">
        <f t="shared" si="187"/>
        <v>0</v>
      </c>
      <c r="AD235" s="221">
        <f t="shared" si="187"/>
        <v>0</v>
      </c>
      <c r="AE235" s="221">
        <f t="shared" si="187"/>
        <v>0</v>
      </c>
      <c r="AF235" s="221">
        <f t="shared" si="187"/>
        <v>0</v>
      </c>
      <c r="AG235" s="221">
        <f t="shared" si="187"/>
        <v>0</v>
      </c>
      <c r="AH235" s="221">
        <f t="shared" si="187"/>
        <v>0</v>
      </c>
      <c r="AI235" s="240">
        <f t="shared" si="187"/>
        <v>0</v>
      </c>
      <c r="AJ235" s="221">
        <f t="shared" si="187"/>
        <v>0</v>
      </c>
      <c r="AK235" s="87">
        <f t="shared" ref="AK235" si="188">+AK95</f>
        <v>0</v>
      </c>
      <c r="AL235" s="37"/>
      <c r="AM235" s="38"/>
      <c r="AN235" s="38"/>
      <c r="AO235" s="38"/>
      <c r="AP235" s="38"/>
    </row>
    <row r="236" spans="1:42" ht="34.5" hidden="1" customHeight="1">
      <c r="A236" s="670"/>
      <c r="B236" s="662"/>
      <c r="C236" s="33"/>
      <c r="D236" s="33"/>
      <c r="E236" s="52"/>
      <c r="F236" s="61"/>
      <c r="G236" s="46">
        <f t="shared" si="185"/>
        <v>0</v>
      </c>
      <c r="H236" s="222">
        <f t="shared" si="185"/>
        <v>0</v>
      </c>
      <c r="I236" s="45">
        <f t="shared" si="185"/>
        <v>0</v>
      </c>
      <c r="J236" s="46">
        <f t="shared" si="185"/>
        <v>0</v>
      </c>
      <c r="K236" s="46">
        <f t="shared" si="185"/>
        <v>0</v>
      </c>
      <c r="L236" s="46">
        <f t="shared" si="185"/>
        <v>0</v>
      </c>
      <c r="M236" s="222">
        <f t="shared" si="185"/>
        <v>0</v>
      </c>
      <c r="N236" s="241">
        <f t="shared" si="185"/>
        <v>0</v>
      </c>
      <c r="O236" s="222">
        <f t="shared" si="185"/>
        <v>0</v>
      </c>
      <c r="P236" s="45">
        <f t="shared" si="185"/>
        <v>0</v>
      </c>
      <c r="Q236" s="46">
        <f t="shared" si="185"/>
        <v>0</v>
      </c>
      <c r="R236" s="46">
        <f t="shared" si="185"/>
        <v>0</v>
      </c>
      <c r="S236" s="46">
        <f t="shared" si="185"/>
        <v>0</v>
      </c>
      <c r="T236" s="46">
        <f t="shared" si="185"/>
        <v>0</v>
      </c>
      <c r="U236" s="46">
        <f t="shared" si="185"/>
        <v>0</v>
      </c>
      <c r="V236" s="222">
        <f t="shared" si="185"/>
        <v>0</v>
      </c>
      <c r="W236" s="45">
        <f t="shared" si="185"/>
        <v>0</v>
      </c>
      <c r="X236" s="46">
        <f t="shared" si="185"/>
        <v>0</v>
      </c>
      <c r="Y236" s="46">
        <f t="shared" si="185"/>
        <v>0</v>
      </c>
      <c r="Z236" s="222">
        <f t="shared" si="185"/>
        <v>0</v>
      </c>
      <c r="AA236" s="222">
        <f t="shared" si="185"/>
        <v>0</v>
      </c>
      <c r="AB236" s="222">
        <f t="shared" si="185"/>
        <v>0</v>
      </c>
      <c r="AC236" s="222">
        <f t="shared" si="185"/>
        <v>0</v>
      </c>
      <c r="AD236" s="226">
        <f t="shared" si="185"/>
        <v>0</v>
      </c>
      <c r="AE236" s="222">
        <f t="shared" si="185"/>
        <v>0</v>
      </c>
      <c r="AF236" s="222">
        <f t="shared" si="185"/>
        <v>0</v>
      </c>
      <c r="AG236" s="222">
        <f t="shared" si="185"/>
        <v>0</v>
      </c>
      <c r="AH236" s="222">
        <f t="shared" si="185"/>
        <v>0</v>
      </c>
      <c r="AI236" s="241">
        <f t="shared" si="185"/>
        <v>0</v>
      </c>
      <c r="AJ236" s="222">
        <f t="shared" si="185"/>
        <v>0</v>
      </c>
      <c r="AK236" s="46">
        <f t="shared" ref="AK236" si="189">+AJ236+AK235</f>
        <v>0</v>
      </c>
      <c r="AL236" s="37"/>
    </row>
    <row r="237" spans="1:42" ht="34.5" hidden="1" customHeight="1">
      <c r="A237" s="624">
        <v>29</v>
      </c>
      <c r="B237" s="661" t="s">
        <v>192</v>
      </c>
      <c r="C237" s="53"/>
      <c r="D237" s="53"/>
      <c r="E237" s="54"/>
      <c r="F237" s="50">
        <f>+F97</f>
        <v>0</v>
      </c>
      <c r="G237" s="86">
        <f>+G97</f>
        <v>0</v>
      </c>
      <c r="H237" s="221">
        <f t="shared" ref="H237:AJ237" si="190">+H97</f>
        <v>0</v>
      </c>
      <c r="I237" s="86">
        <f t="shared" si="190"/>
        <v>0</v>
      </c>
      <c r="J237" s="86">
        <f t="shared" si="190"/>
        <v>0</v>
      </c>
      <c r="K237" s="86">
        <f t="shared" si="190"/>
        <v>0</v>
      </c>
      <c r="L237" s="86">
        <f t="shared" si="190"/>
        <v>0</v>
      </c>
      <c r="M237" s="221">
        <f t="shared" si="190"/>
        <v>0</v>
      </c>
      <c r="N237" s="240">
        <f t="shared" si="190"/>
        <v>0</v>
      </c>
      <c r="O237" s="221">
        <f t="shared" si="190"/>
        <v>0</v>
      </c>
      <c r="P237" s="86">
        <f t="shared" si="190"/>
        <v>0</v>
      </c>
      <c r="Q237" s="86">
        <f t="shared" si="190"/>
        <v>0</v>
      </c>
      <c r="R237" s="86">
        <f t="shared" si="190"/>
        <v>0</v>
      </c>
      <c r="S237" s="86">
        <f t="shared" si="190"/>
        <v>0</v>
      </c>
      <c r="T237" s="86">
        <f t="shared" si="190"/>
        <v>0</v>
      </c>
      <c r="U237" s="86">
        <f t="shared" si="190"/>
        <v>0</v>
      </c>
      <c r="V237" s="221">
        <f t="shared" si="190"/>
        <v>0</v>
      </c>
      <c r="W237" s="86">
        <f t="shared" si="190"/>
        <v>0</v>
      </c>
      <c r="X237" s="86">
        <f t="shared" si="190"/>
        <v>0</v>
      </c>
      <c r="Y237" s="86">
        <f t="shared" si="190"/>
        <v>0</v>
      </c>
      <c r="Z237" s="221">
        <f t="shared" si="190"/>
        <v>0</v>
      </c>
      <c r="AA237" s="221">
        <f t="shared" si="190"/>
        <v>0</v>
      </c>
      <c r="AB237" s="221">
        <f t="shared" si="190"/>
        <v>0</v>
      </c>
      <c r="AC237" s="221">
        <f t="shared" si="190"/>
        <v>0</v>
      </c>
      <c r="AD237" s="221">
        <f t="shared" si="190"/>
        <v>0</v>
      </c>
      <c r="AE237" s="221">
        <f t="shared" si="190"/>
        <v>0</v>
      </c>
      <c r="AF237" s="221">
        <f t="shared" si="190"/>
        <v>0</v>
      </c>
      <c r="AG237" s="221">
        <f t="shared" si="190"/>
        <v>0</v>
      </c>
      <c r="AH237" s="221">
        <f t="shared" si="190"/>
        <v>0</v>
      </c>
      <c r="AI237" s="240">
        <f t="shared" si="190"/>
        <v>0</v>
      </c>
      <c r="AJ237" s="221">
        <f t="shared" si="190"/>
        <v>0</v>
      </c>
      <c r="AK237" s="87">
        <f t="shared" ref="AK237" si="191">+AK97</f>
        <v>0</v>
      </c>
      <c r="AL237" s="37"/>
      <c r="AM237" s="38"/>
      <c r="AN237" s="38"/>
      <c r="AO237" s="38"/>
      <c r="AP237" s="38"/>
    </row>
    <row r="238" spans="1:42" ht="34.5" hidden="1" customHeight="1">
      <c r="A238" s="670"/>
      <c r="B238" s="663"/>
      <c r="C238" s="55"/>
      <c r="D238" s="56"/>
      <c r="E238" s="57"/>
      <c r="F238" s="58"/>
      <c r="G238" s="84">
        <f t="shared" ref="G238:AJ238" si="192">+F238+G237</f>
        <v>0</v>
      </c>
      <c r="H238" s="224">
        <f t="shared" si="192"/>
        <v>0</v>
      </c>
      <c r="I238" s="83">
        <f t="shared" si="192"/>
        <v>0</v>
      </c>
      <c r="J238" s="84">
        <f t="shared" si="192"/>
        <v>0</v>
      </c>
      <c r="K238" s="84">
        <f t="shared" si="192"/>
        <v>0</v>
      </c>
      <c r="L238" s="84">
        <f t="shared" si="192"/>
        <v>0</v>
      </c>
      <c r="M238" s="224">
        <f t="shared" si="192"/>
        <v>0</v>
      </c>
      <c r="N238" s="243">
        <f t="shared" si="192"/>
        <v>0</v>
      </c>
      <c r="O238" s="224">
        <f t="shared" si="192"/>
        <v>0</v>
      </c>
      <c r="P238" s="84">
        <f t="shared" si="192"/>
        <v>0</v>
      </c>
      <c r="Q238" s="84">
        <f t="shared" si="192"/>
        <v>0</v>
      </c>
      <c r="R238" s="84">
        <f t="shared" si="192"/>
        <v>0</v>
      </c>
      <c r="S238" s="84">
        <f t="shared" si="192"/>
        <v>0</v>
      </c>
      <c r="T238" s="84">
        <f t="shared" si="192"/>
        <v>0</v>
      </c>
      <c r="U238" s="84">
        <f t="shared" si="192"/>
        <v>0</v>
      </c>
      <c r="V238" s="224">
        <f t="shared" si="192"/>
        <v>0</v>
      </c>
      <c r="W238" s="84">
        <f t="shared" si="192"/>
        <v>0</v>
      </c>
      <c r="X238" s="84">
        <f t="shared" si="192"/>
        <v>0</v>
      </c>
      <c r="Y238" s="84">
        <f t="shared" si="192"/>
        <v>0</v>
      </c>
      <c r="Z238" s="224">
        <f t="shared" si="192"/>
        <v>0</v>
      </c>
      <c r="AA238" s="224">
        <f t="shared" si="192"/>
        <v>0</v>
      </c>
      <c r="AB238" s="224">
        <f t="shared" si="192"/>
        <v>0</v>
      </c>
      <c r="AC238" s="224">
        <f t="shared" si="192"/>
        <v>0</v>
      </c>
      <c r="AD238" s="224">
        <f t="shared" si="192"/>
        <v>0</v>
      </c>
      <c r="AE238" s="224">
        <f t="shared" si="192"/>
        <v>0</v>
      </c>
      <c r="AF238" s="224">
        <f t="shared" si="192"/>
        <v>0</v>
      </c>
      <c r="AG238" s="224">
        <f t="shared" si="192"/>
        <v>0</v>
      </c>
      <c r="AH238" s="224">
        <f t="shared" si="192"/>
        <v>0</v>
      </c>
      <c r="AI238" s="243">
        <f t="shared" si="192"/>
        <v>0</v>
      </c>
      <c r="AJ238" s="224">
        <f t="shared" si="192"/>
        <v>0</v>
      </c>
      <c r="AK238" s="46">
        <f t="shared" ref="AK238" si="193">+AJ238+AK237</f>
        <v>0</v>
      </c>
      <c r="AL238" s="37"/>
    </row>
    <row r="239" spans="1:42" ht="34.5" hidden="1" customHeight="1">
      <c r="A239" s="624">
        <v>30</v>
      </c>
      <c r="B239" s="661" t="s">
        <v>193</v>
      </c>
      <c r="C239" s="59"/>
      <c r="D239" s="60"/>
      <c r="E239" s="34"/>
      <c r="F239" s="50">
        <f>+F99</f>
        <v>0</v>
      </c>
      <c r="G239" s="87">
        <f>+G99</f>
        <v>0</v>
      </c>
      <c r="H239" s="223">
        <f t="shared" ref="H239:AJ239" si="194">+H99</f>
        <v>0</v>
      </c>
      <c r="I239" s="87">
        <f t="shared" si="194"/>
        <v>0</v>
      </c>
      <c r="J239" s="87">
        <f t="shared" si="194"/>
        <v>0</v>
      </c>
      <c r="K239" s="87">
        <f t="shared" si="194"/>
        <v>0</v>
      </c>
      <c r="L239" s="87">
        <f t="shared" si="194"/>
        <v>0</v>
      </c>
      <c r="M239" s="223">
        <f t="shared" si="194"/>
        <v>0</v>
      </c>
      <c r="N239" s="242">
        <f t="shared" si="194"/>
        <v>0</v>
      </c>
      <c r="O239" s="223">
        <f t="shared" si="194"/>
        <v>0</v>
      </c>
      <c r="P239" s="87">
        <f t="shared" si="194"/>
        <v>0</v>
      </c>
      <c r="Q239" s="87">
        <f t="shared" si="194"/>
        <v>0</v>
      </c>
      <c r="R239" s="87">
        <f t="shared" si="194"/>
        <v>0</v>
      </c>
      <c r="S239" s="87">
        <f t="shared" si="194"/>
        <v>0</v>
      </c>
      <c r="T239" s="87">
        <f t="shared" si="194"/>
        <v>0</v>
      </c>
      <c r="U239" s="87">
        <f t="shared" si="194"/>
        <v>0</v>
      </c>
      <c r="V239" s="223">
        <f t="shared" si="194"/>
        <v>0</v>
      </c>
      <c r="W239" s="87">
        <f t="shared" si="194"/>
        <v>0</v>
      </c>
      <c r="X239" s="87">
        <f t="shared" si="194"/>
        <v>0</v>
      </c>
      <c r="Y239" s="87">
        <f t="shared" si="194"/>
        <v>0</v>
      </c>
      <c r="Z239" s="223">
        <f t="shared" si="194"/>
        <v>0</v>
      </c>
      <c r="AA239" s="223">
        <f t="shared" si="194"/>
        <v>0</v>
      </c>
      <c r="AB239" s="223">
        <f t="shared" si="194"/>
        <v>0</v>
      </c>
      <c r="AC239" s="223">
        <f t="shared" si="194"/>
        <v>0</v>
      </c>
      <c r="AD239" s="223">
        <f t="shared" si="194"/>
        <v>0</v>
      </c>
      <c r="AE239" s="223">
        <f t="shared" si="194"/>
        <v>0</v>
      </c>
      <c r="AF239" s="223">
        <f t="shared" si="194"/>
        <v>0</v>
      </c>
      <c r="AG239" s="223">
        <f t="shared" si="194"/>
        <v>0</v>
      </c>
      <c r="AH239" s="223">
        <f t="shared" si="194"/>
        <v>0</v>
      </c>
      <c r="AI239" s="242">
        <f t="shared" si="194"/>
        <v>0</v>
      </c>
      <c r="AJ239" s="223">
        <f t="shared" si="194"/>
        <v>0</v>
      </c>
      <c r="AK239" s="86">
        <f t="shared" ref="AK239" si="195">+AK99</f>
        <v>0</v>
      </c>
      <c r="AL239" s="37"/>
      <c r="AM239" s="38"/>
      <c r="AN239" s="38"/>
      <c r="AO239" s="38"/>
      <c r="AP239" s="38"/>
    </row>
    <row r="240" spans="1:42" ht="34.5" hidden="1" customHeight="1">
      <c r="A240" s="670"/>
      <c r="B240" s="663"/>
      <c r="C240" s="59"/>
      <c r="D240" s="60"/>
      <c r="E240" s="52"/>
      <c r="F240" s="61"/>
      <c r="G240" s="46">
        <f t="shared" ref="G240:AJ240" si="196">+F240+G239</f>
        <v>0</v>
      </c>
      <c r="H240" s="222">
        <f t="shared" si="196"/>
        <v>0</v>
      </c>
      <c r="I240" s="46">
        <f t="shared" si="196"/>
        <v>0</v>
      </c>
      <c r="J240" s="46">
        <f t="shared" si="196"/>
        <v>0</v>
      </c>
      <c r="K240" s="46">
        <f t="shared" si="196"/>
        <v>0</v>
      </c>
      <c r="L240" s="46">
        <f t="shared" si="196"/>
        <v>0</v>
      </c>
      <c r="M240" s="222">
        <f t="shared" si="196"/>
        <v>0</v>
      </c>
      <c r="N240" s="241">
        <f t="shared" si="196"/>
        <v>0</v>
      </c>
      <c r="O240" s="222">
        <f t="shared" si="196"/>
        <v>0</v>
      </c>
      <c r="P240" s="46">
        <f t="shared" si="196"/>
        <v>0</v>
      </c>
      <c r="Q240" s="46">
        <f t="shared" si="196"/>
        <v>0</v>
      </c>
      <c r="R240" s="46">
        <f t="shared" si="196"/>
        <v>0</v>
      </c>
      <c r="S240" s="46">
        <f t="shared" si="196"/>
        <v>0</v>
      </c>
      <c r="T240" s="46">
        <f t="shared" si="196"/>
        <v>0</v>
      </c>
      <c r="U240" s="46">
        <f t="shared" si="196"/>
        <v>0</v>
      </c>
      <c r="V240" s="222">
        <f t="shared" si="196"/>
        <v>0</v>
      </c>
      <c r="W240" s="46">
        <f t="shared" si="196"/>
        <v>0</v>
      </c>
      <c r="X240" s="46">
        <f t="shared" si="196"/>
        <v>0</v>
      </c>
      <c r="Y240" s="46">
        <f t="shared" si="196"/>
        <v>0</v>
      </c>
      <c r="Z240" s="222">
        <f t="shared" si="196"/>
        <v>0</v>
      </c>
      <c r="AA240" s="222">
        <f t="shared" si="196"/>
        <v>0</v>
      </c>
      <c r="AB240" s="222">
        <f t="shared" si="196"/>
        <v>0</v>
      </c>
      <c r="AC240" s="222">
        <f t="shared" si="196"/>
        <v>0</v>
      </c>
      <c r="AD240" s="222">
        <f t="shared" si="196"/>
        <v>0</v>
      </c>
      <c r="AE240" s="222">
        <f t="shared" si="196"/>
        <v>0</v>
      </c>
      <c r="AF240" s="222">
        <f t="shared" si="196"/>
        <v>0</v>
      </c>
      <c r="AG240" s="222">
        <f t="shared" si="196"/>
        <v>0</v>
      </c>
      <c r="AH240" s="222">
        <f t="shared" si="196"/>
        <v>0</v>
      </c>
      <c r="AI240" s="241">
        <f t="shared" si="196"/>
        <v>0</v>
      </c>
      <c r="AJ240" s="222">
        <f t="shared" si="196"/>
        <v>0</v>
      </c>
      <c r="AK240" s="46">
        <f t="shared" ref="AK240" si="197">+AJ240+AK239</f>
        <v>0</v>
      </c>
      <c r="AL240" s="37"/>
    </row>
    <row r="241" spans="1:42" ht="34.5" hidden="1" customHeight="1">
      <c r="A241" s="624">
        <v>31</v>
      </c>
      <c r="B241" s="664" t="s">
        <v>194</v>
      </c>
      <c r="C241" s="62">
        <v>0</v>
      </c>
      <c r="D241" s="63"/>
      <c r="E241" s="54"/>
      <c r="F241" s="50">
        <f>+F101</f>
        <v>0</v>
      </c>
      <c r="G241" s="86">
        <f>+G101</f>
        <v>0</v>
      </c>
      <c r="H241" s="221">
        <f t="shared" ref="H241:AJ241" si="198">+H101</f>
        <v>0</v>
      </c>
      <c r="I241" s="86">
        <f t="shared" si="198"/>
        <v>0</v>
      </c>
      <c r="J241" s="86">
        <f t="shared" si="198"/>
        <v>0</v>
      </c>
      <c r="K241" s="86">
        <f t="shared" si="198"/>
        <v>0</v>
      </c>
      <c r="L241" s="86">
        <f t="shared" si="198"/>
        <v>0</v>
      </c>
      <c r="M241" s="221">
        <f t="shared" si="198"/>
        <v>0</v>
      </c>
      <c r="N241" s="240">
        <f t="shared" si="198"/>
        <v>0</v>
      </c>
      <c r="O241" s="221">
        <f t="shared" si="198"/>
        <v>0</v>
      </c>
      <c r="P241" s="86">
        <f t="shared" si="198"/>
        <v>0</v>
      </c>
      <c r="Q241" s="86">
        <f t="shared" si="198"/>
        <v>0</v>
      </c>
      <c r="R241" s="86">
        <f t="shared" si="198"/>
        <v>0</v>
      </c>
      <c r="S241" s="86">
        <f t="shared" si="198"/>
        <v>0</v>
      </c>
      <c r="T241" s="86">
        <f t="shared" si="198"/>
        <v>0</v>
      </c>
      <c r="U241" s="86">
        <f t="shared" si="198"/>
        <v>0</v>
      </c>
      <c r="V241" s="221">
        <f t="shared" si="198"/>
        <v>0</v>
      </c>
      <c r="W241" s="86">
        <f t="shared" si="198"/>
        <v>0</v>
      </c>
      <c r="X241" s="86">
        <f t="shared" si="198"/>
        <v>0</v>
      </c>
      <c r="Y241" s="86">
        <f t="shared" si="198"/>
        <v>0</v>
      </c>
      <c r="Z241" s="221">
        <f t="shared" si="198"/>
        <v>0</v>
      </c>
      <c r="AA241" s="221">
        <f t="shared" si="198"/>
        <v>0</v>
      </c>
      <c r="AB241" s="221">
        <f t="shared" si="198"/>
        <v>0</v>
      </c>
      <c r="AC241" s="221">
        <f t="shared" si="198"/>
        <v>0</v>
      </c>
      <c r="AD241" s="221">
        <f t="shared" si="198"/>
        <v>0</v>
      </c>
      <c r="AE241" s="221">
        <f t="shared" si="198"/>
        <v>0</v>
      </c>
      <c r="AF241" s="221">
        <f t="shared" si="198"/>
        <v>0</v>
      </c>
      <c r="AG241" s="221">
        <f t="shared" si="198"/>
        <v>0</v>
      </c>
      <c r="AH241" s="221">
        <f t="shared" si="198"/>
        <v>0</v>
      </c>
      <c r="AI241" s="240">
        <f t="shared" si="198"/>
        <v>0</v>
      </c>
      <c r="AJ241" s="221">
        <f t="shared" si="198"/>
        <v>0</v>
      </c>
      <c r="AK241" s="86">
        <f t="shared" ref="AK241" si="199">+AK101</f>
        <v>0</v>
      </c>
      <c r="AL241" s="37"/>
      <c r="AM241" s="38"/>
      <c r="AN241" s="38"/>
      <c r="AO241" s="38"/>
      <c r="AP241" s="38"/>
    </row>
    <row r="242" spans="1:42" ht="34.5" hidden="1" customHeight="1">
      <c r="A242" s="670"/>
      <c r="B242" s="665"/>
      <c r="C242" s="68"/>
      <c r="D242" s="207"/>
      <c r="E242" s="57"/>
      <c r="F242" s="208"/>
      <c r="G242" s="46">
        <f t="shared" ref="G242:AJ242" si="200">+F242+G241</f>
        <v>0</v>
      </c>
      <c r="H242" s="222">
        <f t="shared" si="200"/>
        <v>0</v>
      </c>
      <c r="I242" s="45">
        <f t="shared" si="200"/>
        <v>0</v>
      </c>
      <c r="J242" s="46">
        <f t="shared" si="200"/>
        <v>0</v>
      </c>
      <c r="K242" s="46">
        <f t="shared" si="200"/>
        <v>0</v>
      </c>
      <c r="L242" s="46">
        <f t="shared" si="200"/>
        <v>0</v>
      </c>
      <c r="M242" s="222">
        <f t="shared" si="200"/>
        <v>0</v>
      </c>
      <c r="N242" s="241">
        <f t="shared" si="200"/>
        <v>0</v>
      </c>
      <c r="O242" s="222">
        <f t="shared" si="200"/>
        <v>0</v>
      </c>
      <c r="P242" s="45">
        <f t="shared" si="200"/>
        <v>0</v>
      </c>
      <c r="Q242" s="46">
        <f t="shared" si="200"/>
        <v>0</v>
      </c>
      <c r="R242" s="46">
        <f t="shared" si="200"/>
        <v>0</v>
      </c>
      <c r="S242" s="46">
        <f t="shared" si="200"/>
        <v>0</v>
      </c>
      <c r="T242" s="46">
        <f t="shared" si="200"/>
        <v>0</v>
      </c>
      <c r="U242" s="46">
        <f t="shared" si="200"/>
        <v>0</v>
      </c>
      <c r="V242" s="222">
        <f t="shared" si="200"/>
        <v>0</v>
      </c>
      <c r="W242" s="45">
        <f t="shared" si="200"/>
        <v>0</v>
      </c>
      <c r="X242" s="46">
        <f t="shared" si="200"/>
        <v>0</v>
      </c>
      <c r="Y242" s="46">
        <f t="shared" si="200"/>
        <v>0</v>
      </c>
      <c r="Z242" s="222">
        <f t="shared" si="200"/>
        <v>0</v>
      </c>
      <c r="AA242" s="222">
        <f t="shared" si="200"/>
        <v>0</v>
      </c>
      <c r="AB242" s="222">
        <f t="shared" si="200"/>
        <v>0</v>
      </c>
      <c r="AC242" s="222">
        <f t="shared" si="200"/>
        <v>0</v>
      </c>
      <c r="AD242" s="226">
        <f t="shared" si="200"/>
        <v>0</v>
      </c>
      <c r="AE242" s="222">
        <f t="shared" si="200"/>
        <v>0</v>
      </c>
      <c r="AF242" s="222">
        <f t="shared" si="200"/>
        <v>0</v>
      </c>
      <c r="AG242" s="222">
        <f t="shared" si="200"/>
        <v>0</v>
      </c>
      <c r="AH242" s="222">
        <f t="shared" si="200"/>
        <v>0</v>
      </c>
      <c r="AI242" s="241">
        <f t="shared" si="200"/>
        <v>0</v>
      </c>
      <c r="AJ242" s="222">
        <f t="shared" si="200"/>
        <v>0</v>
      </c>
      <c r="AK242" s="46">
        <f t="shared" ref="AK242" si="201">+AJ242+AK241</f>
        <v>0</v>
      </c>
      <c r="AL242" s="37"/>
    </row>
    <row r="243" spans="1:42" ht="34.5" hidden="1" customHeight="1">
      <c r="A243" s="624">
        <v>32</v>
      </c>
      <c r="B243" s="661" t="s">
        <v>195</v>
      </c>
      <c r="C243" s="62">
        <v>650</v>
      </c>
      <c r="D243" s="53"/>
      <c r="E243" s="54"/>
      <c r="F243" s="50">
        <f>+F103</f>
        <v>0</v>
      </c>
      <c r="G243" s="86">
        <f>+G103</f>
        <v>0</v>
      </c>
      <c r="H243" s="221">
        <f t="shared" ref="H243:AJ243" si="202">+H103</f>
        <v>0</v>
      </c>
      <c r="I243" s="86">
        <f t="shared" si="202"/>
        <v>0</v>
      </c>
      <c r="J243" s="86">
        <f t="shared" si="202"/>
        <v>0</v>
      </c>
      <c r="K243" s="86">
        <f t="shared" si="202"/>
        <v>0</v>
      </c>
      <c r="L243" s="86">
        <f t="shared" si="202"/>
        <v>0</v>
      </c>
      <c r="M243" s="221">
        <f t="shared" si="202"/>
        <v>0</v>
      </c>
      <c r="N243" s="240">
        <f t="shared" si="202"/>
        <v>0</v>
      </c>
      <c r="O243" s="221">
        <f t="shared" si="202"/>
        <v>0</v>
      </c>
      <c r="P243" s="86">
        <f t="shared" si="202"/>
        <v>0</v>
      </c>
      <c r="Q243" s="86">
        <f t="shared" si="202"/>
        <v>0</v>
      </c>
      <c r="R243" s="86">
        <f t="shared" si="202"/>
        <v>0</v>
      </c>
      <c r="S243" s="86">
        <f t="shared" si="202"/>
        <v>0</v>
      </c>
      <c r="T243" s="86">
        <f t="shared" si="202"/>
        <v>0</v>
      </c>
      <c r="U243" s="86">
        <f t="shared" si="202"/>
        <v>0</v>
      </c>
      <c r="V243" s="221">
        <f t="shared" si="202"/>
        <v>0</v>
      </c>
      <c r="W243" s="86">
        <f t="shared" si="202"/>
        <v>0</v>
      </c>
      <c r="X243" s="86">
        <f t="shared" si="202"/>
        <v>0</v>
      </c>
      <c r="Y243" s="86">
        <f t="shared" si="202"/>
        <v>0</v>
      </c>
      <c r="Z243" s="221">
        <f t="shared" si="202"/>
        <v>0</v>
      </c>
      <c r="AA243" s="221">
        <f t="shared" si="202"/>
        <v>0</v>
      </c>
      <c r="AB243" s="221">
        <f t="shared" si="202"/>
        <v>0</v>
      </c>
      <c r="AC243" s="221">
        <f t="shared" si="202"/>
        <v>0</v>
      </c>
      <c r="AD243" s="221">
        <f t="shared" si="202"/>
        <v>0</v>
      </c>
      <c r="AE243" s="221">
        <f t="shared" si="202"/>
        <v>0</v>
      </c>
      <c r="AF243" s="221">
        <f t="shared" si="202"/>
        <v>0</v>
      </c>
      <c r="AG243" s="221">
        <f t="shared" si="202"/>
        <v>0</v>
      </c>
      <c r="AH243" s="221">
        <f t="shared" si="202"/>
        <v>0</v>
      </c>
      <c r="AI243" s="240">
        <f t="shared" si="202"/>
        <v>0</v>
      </c>
      <c r="AJ243" s="221">
        <f t="shared" si="202"/>
        <v>0</v>
      </c>
      <c r="AK243" s="86">
        <f t="shared" ref="AK243" si="203">+AK103</f>
        <v>0</v>
      </c>
      <c r="AL243" s="37"/>
      <c r="AM243" s="38"/>
      <c r="AN243" s="38"/>
      <c r="AO243" s="38"/>
      <c r="AP243" s="38"/>
    </row>
    <row r="244" spans="1:42" ht="34.5" hidden="1" customHeight="1">
      <c r="A244" s="670"/>
      <c r="B244" s="663"/>
      <c r="C244" s="68"/>
      <c r="D244" s="56"/>
      <c r="E244" s="57"/>
      <c r="F244" s="58"/>
      <c r="G244" s="46">
        <f t="shared" ref="G244:AJ244" si="204">+F244+G243</f>
        <v>0</v>
      </c>
      <c r="H244" s="222">
        <f t="shared" si="204"/>
        <v>0</v>
      </c>
      <c r="I244" s="45">
        <f t="shared" si="204"/>
        <v>0</v>
      </c>
      <c r="J244" s="46">
        <f t="shared" si="204"/>
        <v>0</v>
      </c>
      <c r="K244" s="46">
        <f t="shared" si="204"/>
        <v>0</v>
      </c>
      <c r="L244" s="46">
        <f t="shared" si="204"/>
        <v>0</v>
      </c>
      <c r="M244" s="222">
        <f t="shared" si="204"/>
        <v>0</v>
      </c>
      <c r="N244" s="241">
        <f t="shared" si="204"/>
        <v>0</v>
      </c>
      <c r="O244" s="222">
        <f t="shared" si="204"/>
        <v>0</v>
      </c>
      <c r="P244" s="45">
        <f t="shared" si="204"/>
        <v>0</v>
      </c>
      <c r="Q244" s="46">
        <f t="shared" si="204"/>
        <v>0</v>
      </c>
      <c r="R244" s="46">
        <f t="shared" si="204"/>
        <v>0</v>
      </c>
      <c r="S244" s="46">
        <f t="shared" si="204"/>
        <v>0</v>
      </c>
      <c r="T244" s="46">
        <f t="shared" si="204"/>
        <v>0</v>
      </c>
      <c r="U244" s="46">
        <f t="shared" si="204"/>
        <v>0</v>
      </c>
      <c r="V244" s="222">
        <f t="shared" si="204"/>
        <v>0</v>
      </c>
      <c r="W244" s="45">
        <f t="shared" si="204"/>
        <v>0</v>
      </c>
      <c r="X244" s="46">
        <f t="shared" si="204"/>
        <v>0</v>
      </c>
      <c r="Y244" s="46">
        <f t="shared" si="204"/>
        <v>0</v>
      </c>
      <c r="Z244" s="222">
        <f t="shared" si="204"/>
        <v>0</v>
      </c>
      <c r="AA244" s="222">
        <f t="shared" si="204"/>
        <v>0</v>
      </c>
      <c r="AB244" s="222">
        <f t="shared" si="204"/>
        <v>0</v>
      </c>
      <c r="AC244" s="222">
        <f t="shared" si="204"/>
        <v>0</v>
      </c>
      <c r="AD244" s="226">
        <f t="shared" si="204"/>
        <v>0</v>
      </c>
      <c r="AE244" s="222">
        <f t="shared" si="204"/>
        <v>0</v>
      </c>
      <c r="AF244" s="222">
        <f t="shared" si="204"/>
        <v>0</v>
      </c>
      <c r="AG244" s="222">
        <f t="shared" si="204"/>
        <v>0</v>
      </c>
      <c r="AH244" s="222">
        <f t="shared" si="204"/>
        <v>0</v>
      </c>
      <c r="AI244" s="241">
        <f t="shared" si="204"/>
        <v>0</v>
      </c>
      <c r="AJ244" s="222">
        <f t="shared" si="204"/>
        <v>0</v>
      </c>
      <c r="AK244" s="46">
        <f t="shared" ref="AK244" si="205">+AJ244+AK243</f>
        <v>0</v>
      </c>
      <c r="AL244" s="37"/>
    </row>
    <row r="245" spans="1:42" ht="35.1" hidden="1" customHeight="1">
      <c r="A245" s="624">
        <v>33</v>
      </c>
      <c r="B245" s="661" t="s">
        <v>196</v>
      </c>
      <c r="C245" s="59"/>
      <c r="D245" s="60"/>
      <c r="E245" s="34"/>
      <c r="F245" s="35">
        <f>+F105</f>
        <v>0</v>
      </c>
      <c r="G245" s="86">
        <f>+G105</f>
        <v>0</v>
      </c>
      <c r="H245" s="221">
        <f t="shared" ref="H245:AJ245" si="206">+H105</f>
        <v>0</v>
      </c>
      <c r="I245" s="86">
        <f t="shared" si="206"/>
        <v>0</v>
      </c>
      <c r="J245" s="86">
        <f t="shared" si="206"/>
        <v>0</v>
      </c>
      <c r="K245" s="86">
        <f t="shared" si="206"/>
        <v>0</v>
      </c>
      <c r="L245" s="86">
        <f t="shared" si="206"/>
        <v>0</v>
      </c>
      <c r="M245" s="221">
        <f t="shared" si="206"/>
        <v>0</v>
      </c>
      <c r="N245" s="240">
        <f t="shared" si="206"/>
        <v>0</v>
      </c>
      <c r="O245" s="221">
        <f t="shared" si="206"/>
        <v>0</v>
      </c>
      <c r="P245" s="86">
        <f t="shared" si="206"/>
        <v>0</v>
      </c>
      <c r="Q245" s="86">
        <f t="shared" si="206"/>
        <v>0</v>
      </c>
      <c r="R245" s="86">
        <f t="shared" si="206"/>
        <v>0</v>
      </c>
      <c r="S245" s="86">
        <f t="shared" si="206"/>
        <v>0</v>
      </c>
      <c r="T245" s="86">
        <f t="shared" si="206"/>
        <v>0</v>
      </c>
      <c r="U245" s="86">
        <f t="shared" si="206"/>
        <v>0</v>
      </c>
      <c r="V245" s="221">
        <f t="shared" si="206"/>
        <v>0</v>
      </c>
      <c r="W245" s="86">
        <f t="shared" si="206"/>
        <v>0</v>
      </c>
      <c r="X245" s="86">
        <f t="shared" si="206"/>
        <v>0</v>
      </c>
      <c r="Y245" s="86">
        <f t="shared" si="206"/>
        <v>0</v>
      </c>
      <c r="Z245" s="221">
        <f t="shared" si="206"/>
        <v>0</v>
      </c>
      <c r="AA245" s="221">
        <f t="shared" si="206"/>
        <v>0</v>
      </c>
      <c r="AB245" s="221">
        <f t="shared" si="206"/>
        <v>0</v>
      </c>
      <c r="AC245" s="221">
        <f t="shared" si="206"/>
        <v>0</v>
      </c>
      <c r="AD245" s="221">
        <f t="shared" si="206"/>
        <v>0</v>
      </c>
      <c r="AE245" s="221">
        <f t="shared" si="206"/>
        <v>0</v>
      </c>
      <c r="AF245" s="221">
        <f t="shared" si="206"/>
        <v>0</v>
      </c>
      <c r="AG245" s="221">
        <f t="shared" si="206"/>
        <v>0</v>
      </c>
      <c r="AH245" s="221">
        <f t="shared" si="206"/>
        <v>0</v>
      </c>
      <c r="AI245" s="240">
        <f t="shared" si="206"/>
        <v>0</v>
      </c>
      <c r="AJ245" s="221">
        <f t="shared" si="206"/>
        <v>0</v>
      </c>
      <c r="AK245" s="86">
        <f t="shared" ref="AK245" si="207">+AK105</f>
        <v>0</v>
      </c>
      <c r="AL245" s="37"/>
      <c r="AM245" s="38"/>
      <c r="AN245" s="38"/>
      <c r="AO245" s="38"/>
      <c r="AP245" s="38"/>
    </row>
    <row r="246" spans="1:42" ht="35.1" hidden="1" customHeight="1">
      <c r="A246" s="670"/>
      <c r="B246" s="663"/>
      <c r="C246" s="59"/>
      <c r="D246" s="60"/>
      <c r="E246" s="52"/>
      <c r="F246" s="61"/>
      <c r="G246" s="46">
        <f t="shared" ref="G246:AJ246" si="208">+F246+G245</f>
        <v>0</v>
      </c>
      <c r="H246" s="222">
        <f t="shared" si="208"/>
        <v>0</v>
      </c>
      <c r="I246" s="45">
        <f t="shared" si="208"/>
        <v>0</v>
      </c>
      <c r="J246" s="46">
        <f t="shared" si="208"/>
        <v>0</v>
      </c>
      <c r="K246" s="46">
        <f t="shared" si="208"/>
        <v>0</v>
      </c>
      <c r="L246" s="46">
        <f t="shared" si="208"/>
        <v>0</v>
      </c>
      <c r="M246" s="222">
        <f t="shared" si="208"/>
        <v>0</v>
      </c>
      <c r="N246" s="241">
        <f t="shared" si="208"/>
        <v>0</v>
      </c>
      <c r="O246" s="222">
        <f t="shared" si="208"/>
        <v>0</v>
      </c>
      <c r="P246" s="45">
        <f t="shared" si="208"/>
        <v>0</v>
      </c>
      <c r="Q246" s="46">
        <f t="shared" si="208"/>
        <v>0</v>
      </c>
      <c r="R246" s="46">
        <f t="shared" si="208"/>
        <v>0</v>
      </c>
      <c r="S246" s="46">
        <f t="shared" si="208"/>
        <v>0</v>
      </c>
      <c r="T246" s="46">
        <f t="shared" si="208"/>
        <v>0</v>
      </c>
      <c r="U246" s="46">
        <f t="shared" si="208"/>
        <v>0</v>
      </c>
      <c r="V246" s="222">
        <f t="shared" si="208"/>
        <v>0</v>
      </c>
      <c r="W246" s="45">
        <f t="shared" si="208"/>
        <v>0</v>
      </c>
      <c r="X246" s="46">
        <f t="shared" si="208"/>
        <v>0</v>
      </c>
      <c r="Y246" s="46">
        <f t="shared" si="208"/>
        <v>0</v>
      </c>
      <c r="Z246" s="222">
        <f t="shared" si="208"/>
        <v>0</v>
      </c>
      <c r="AA246" s="222">
        <f t="shared" si="208"/>
        <v>0</v>
      </c>
      <c r="AB246" s="222">
        <f t="shared" si="208"/>
        <v>0</v>
      </c>
      <c r="AC246" s="222">
        <f t="shared" si="208"/>
        <v>0</v>
      </c>
      <c r="AD246" s="226">
        <f t="shared" si="208"/>
        <v>0</v>
      </c>
      <c r="AE246" s="222">
        <f t="shared" si="208"/>
        <v>0</v>
      </c>
      <c r="AF246" s="222">
        <f t="shared" si="208"/>
        <v>0</v>
      </c>
      <c r="AG246" s="222">
        <f t="shared" si="208"/>
        <v>0</v>
      </c>
      <c r="AH246" s="222">
        <f t="shared" si="208"/>
        <v>0</v>
      </c>
      <c r="AI246" s="241">
        <f t="shared" si="208"/>
        <v>0</v>
      </c>
      <c r="AJ246" s="222">
        <f t="shared" si="208"/>
        <v>0</v>
      </c>
      <c r="AK246" s="46"/>
      <c r="AL246" s="37"/>
    </row>
    <row r="247" spans="1:42" ht="35.1" hidden="1" customHeight="1">
      <c r="A247" s="624">
        <v>34</v>
      </c>
      <c r="B247" s="661" t="s">
        <v>197</v>
      </c>
      <c r="C247" s="62">
        <v>0</v>
      </c>
      <c r="D247" s="63"/>
      <c r="E247" s="54"/>
      <c r="F247" s="50">
        <f>+F107</f>
        <v>0</v>
      </c>
      <c r="G247" s="86">
        <f>+G107</f>
        <v>0</v>
      </c>
      <c r="H247" s="221">
        <f t="shared" ref="H247:AJ247" si="209">+H107</f>
        <v>0</v>
      </c>
      <c r="I247" s="86">
        <f t="shared" si="209"/>
        <v>0</v>
      </c>
      <c r="J247" s="86">
        <f t="shared" si="209"/>
        <v>0</v>
      </c>
      <c r="K247" s="86">
        <f t="shared" si="209"/>
        <v>0</v>
      </c>
      <c r="L247" s="86">
        <f t="shared" si="209"/>
        <v>0</v>
      </c>
      <c r="M247" s="221">
        <f t="shared" si="209"/>
        <v>0</v>
      </c>
      <c r="N247" s="240">
        <f t="shared" si="209"/>
        <v>0</v>
      </c>
      <c r="O247" s="221">
        <f t="shared" si="209"/>
        <v>0</v>
      </c>
      <c r="P247" s="86">
        <f t="shared" si="209"/>
        <v>0</v>
      </c>
      <c r="Q247" s="86">
        <f t="shared" si="209"/>
        <v>0</v>
      </c>
      <c r="R247" s="86">
        <f t="shared" si="209"/>
        <v>0</v>
      </c>
      <c r="S247" s="86">
        <f t="shared" si="209"/>
        <v>0</v>
      </c>
      <c r="T247" s="86">
        <f t="shared" si="209"/>
        <v>0</v>
      </c>
      <c r="U247" s="86">
        <f t="shared" si="209"/>
        <v>0</v>
      </c>
      <c r="V247" s="221">
        <f t="shared" si="209"/>
        <v>0</v>
      </c>
      <c r="W247" s="86">
        <f t="shared" si="209"/>
        <v>0</v>
      </c>
      <c r="X247" s="86">
        <f t="shared" si="209"/>
        <v>0</v>
      </c>
      <c r="Y247" s="86">
        <f t="shared" si="209"/>
        <v>0</v>
      </c>
      <c r="Z247" s="221">
        <f t="shared" si="209"/>
        <v>0</v>
      </c>
      <c r="AA247" s="221">
        <f t="shared" si="209"/>
        <v>0</v>
      </c>
      <c r="AB247" s="221">
        <f t="shared" si="209"/>
        <v>0</v>
      </c>
      <c r="AC247" s="221">
        <f t="shared" si="209"/>
        <v>0</v>
      </c>
      <c r="AD247" s="221">
        <f t="shared" si="209"/>
        <v>0</v>
      </c>
      <c r="AE247" s="221">
        <f t="shared" si="209"/>
        <v>0</v>
      </c>
      <c r="AF247" s="221">
        <f t="shared" si="209"/>
        <v>0</v>
      </c>
      <c r="AG247" s="221">
        <f t="shared" si="209"/>
        <v>0</v>
      </c>
      <c r="AH247" s="221">
        <f t="shared" si="209"/>
        <v>0</v>
      </c>
      <c r="AI247" s="240">
        <f t="shared" si="209"/>
        <v>0</v>
      </c>
      <c r="AJ247" s="221">
        <f t="shared" si="209"/>
        <v>0</v>
      </c>
      <c r="AK247" s="86">
        <f t="shared" ref="AK247" si="210">+AK107</f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hidden="1" customHeight="1">
      <c r="A248" s="670"/>
      <c r="B248" s="663"/>
      <c r="C248" s="68"/>
      <c r="D248" s="65"/>
      <c r="E248" s="57"/>
      <c r="F248" s="58"/>
      <c r="G248" s="45">
        <f t="shared" ref="G248:AJ248" si="211">+F248+G247</f>
        <v>0</v>
      </c>
      <c r="H248" s="222">
        <f t="shared" si="211"/>
        <v>0</v>
      </c>
      <c r="I248" s="45">
        <f t="shared" si="211"/>
        <v>0</v>
      </c>
      <c r="J248" s="46">
        <f t="shared" si="211"/>
        <v>0</v>
      </c>
      <c r="K248" s="46">
        <f t="shared" si="211"/>
        <v>0</v>
      </c>
      <c r="L248" s="46">
        <f t="shared" si="211"/>
        <v>0</v>
      </c>
      <c r="M248" s="222">
        <f t="shared" si="211"/>
        <v>0</v>
      </c>
      <c r="N248" s="241">
        <f t="shared" si="211"/>
        <v>0</v>
      </c>
      <c r="O248" s="222">
        <f t="shared" si="211"/>
        <v>0</v>
      </c>
      <c r="P248" s="45">
        <f t="shared" si="211"/>
        <v>0</v>
      </c>
      <c r="Q248" s="46">
        <f t="shared" si="211"/>
        <v>0</v>
      </c>
      <c r="R248" s="46">
        <f t="shared" si="211"/>
        <v>0</v>
      </c>
      <c r="S248" s="46">
        <f t="shared" si="211"/>
        <v>0</v>
      </c>
      <c r="T248" s="46">
        <f t="shared" si="211"/>
        <v>0</v>
      </c>
      <c r="U248" s="46">
        <f t="shared" si="211"/>
        <v>0</v>
      </c>
      <c r="V248" s="222">
        <f t="shared" si="211"/>
        <v>0</v>
      </c>
      <c r="W248" s="45">
        <f t="shared" si="211"/>
        <v>0</v>
      </c>
      <c r="X248" s="46">
        <f t="shared" si="211"/>
        <v>0</v>
      </c>
      <c r="Y248" s="46">
        <f t="shared" si="211"/>
        <v>0</v>
      </c>
      <c r="Z248" s="222">
        <f t="shared" si="211"/>
        <v>0</v>
      </c>
      <c r="AA248" s="222">
        <f t="shared" si="211"/>
        <v>0</v>
      </c>
      <c r="AB248" s="222">
        <f t="shared" si="211"/>
        <v>0</v>
      </c>
      <c r="AC248" s="222">
        <f t="shared" si="211"/>
        <v>0</v>
      </c>
      <c r="AD248" s="226">
        <f t="shared" si="211"/>
        <v>0</v>
      </c>
      <c r="AE248" s="222">
        <f t="shared" si="211"/>
        <v>0</v>
      </c>
      <c r="AF248" s="222">
        <f t="shared" si="211"/>
        <v>0</v>
      </c>
      <c r="AG248" s="222">
        <f t="shared" si="211"/>
        <v>0</v>
      </c>
      <c r="AH248" s="226">
        <f t="shared" si="211"/>
        <v>0</v>
      </c>
      <c r="AI248" s="244">
        <f t="shared" si="211"/>
        <v>0</v>
      </c>
      <c r="AJ248" s="226">
        <f t="shared" si="211"/>
        <v>0</v>
      </c>
      <c r="AK248" s="45">
        <f t="shared" ref="AK248" si="212">+AJ248+AK247</f>
        <v>0</v>
      </c>
      <c r="AL248" s="37"/>
    </row>
    <row r="249" spans="1:42" ht="35.1" hidden="1" customHeight="1">
      <c r="A249" s="624">
        <v>35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86">
        <f>+G109</f>
        <v>0</v>
      </c>
      <c r="H249" s="221">
        <f t="shared" ref="H249:AJ249" si="213">+H109</f>
        <v>0</v>
      </c>
      <c r="I249" s="86">
        <f t="shared" si="213"/>
        <v>0</v>
      </c>
      <c r="J249" s="86">
        <f t="shared" si="213"/>
        <v>0</v>
      </c>
      <c r="K249" s="86">
        <f t="shared" si="213"/>
        <v>0</v>
      </c>
      <c r="L249" s="86">
        <f t="shared" si="213"/>
        <v>0</v>
      </c>
      <c r="M249" s="221">
        <f t="shared" si="213"/>
        <v>0</v>
      </c>
      <c r="N249" s="240">
        <f t="shared" si="213"/>
        <v>0</v>
      </c>
      <c r="O249" s="221">
        <f t="shared" si="213"/>
        <v>0</v>
      </c>
      <c r="P249" s="86">
        <f t="shared" si="213"/>
        <v>0</v>
      </c>
      <c r="Q249" s="86">
        <f t="shared" si="213"/>
        <v>0</v>
      </c>
      <c r="R249" s="86">
        <f t="shared" si="213"/>
        <v>0</v>
      </c>
      <c r="S249" s="86">
        <f t="shared" si="213"/>
        <v>0</v>
      </c>
      <c r="T249" s="86">
        <f t="shared" si="213"/>
        <v>0</v>
      </c>
      <c r="U249" s="86">
        <f t="shared" si="213"/>
        <v>0</v>
      </c>
      <c r="V249" s="221">
        <f t="shared" si="213"/>
        <v>0</v>
      </c>
      <c r="W249" s="86">
        <f t="shared" si="213"/>
        <v>0</v>
      </c>
      <c r="X249" s="86">
        <f t="shared" si="213"/>
        <v>0</v>
      </c>
      <c r="Y249" s="86">
        <f t="shared" si="213"/>
        <v>0</v>
      </c>
      <c r="Z249" s="221">
        <f t="shared" si="213"/>
        <v>0</v>
      </c>
      <c r="AA249" s="221">
        <f t="shared" si="213"/>
        <v>0</v>
      </c>
      <c r="AB249" s="221">
        <f t="shared" si="213"/>
        <v>0</v>
      </c>
      <c r="AC249" s="221">
        <f t="shared" si="213"/>
        <v>0</v>
      </c>
      <c r="AD249" s="221">
        <f t="shared" si="213"/>
        <v>0</v>
      </c>
      <c r="AE249" s="221">
        <f t="shared" si="213"/>
        <v>0</v>
      </c>
      <c r="AF249" s="221">
        <f t="shared" si="213"/>
        <v>0</v>
      </c>
      <c r="AG249" s="221">
        <f t="shared" si="213"/>
        <v>0</v>
      </c>
      <c r="AH249" s="221">
        <f t="shared" si="213"/>
        <v>0</v>
      </c>
      <c r="AI249" s="240">
        <f t="shared" si="213"/>
        <v>0</v>
      </c>
      <c r="AJ249" s="221">
        <f t="shared" si="213"/>
        <v>0</v>
      </c>
      <c r="AK249" s="86">
        <f t="shared" ref="AK249" si="214">+AK109</f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hidden="1" customHeight="1">
      <c r="A250" s="670"/>
      <c r="B250" s="663"/>
      <c r="C250" s="72"/>
      <c r="D250" s="73"/>
      <c r="E250" s="41"/>
      <c r="F250" s="74"/>
      <c r="G250" s="46">
        <f t="shared" ref="G250:AJ250" si="215">+F250+G249</f>
        <v>0</v>
      </c>
      <c r="H250" s="222">
        <f t="shared" si="215"/>
        <v>0</v>
      </c>
      <c r="I250" s="45">
        <f t="shared" si="215"/>
        <v>0</v>
      </c>
      <c r="J250" s="46">
        <f t="shared" si="215"/>
        <v>0</v>
      </c>
      <c r="K250" s="46">
        <f t="shared" si="215"/>
        <v>0</v>
      </c>
      <c r="L250" s="46">
        <f t="shared" si="215"/>
        <v>0</v>
      </c>
      <c r="M250" s="222">
        <f t="shared" si="215"/>
        <v>0</v>
      </c>
      <c r="N250" s="241">
        <f t="shared" si="215"/>
        <v>0</v>
      </c>
      <c r="O250" s="222">
        <f t="shared" si="215"/>
        <v>0</v>
      </c>
      <c r="P250" s="45">
        <f t="shared" si="215"/>
        <v>0</v>
      </c>
      <c r="Q250" s="46">
        <f t="shared" si="215"/>
        <v>0</v>
      </c>
      <c r="R250" s="46">
        <f t="shared" si="215"/>
        <v>0</v>
      </c>
      <c r="S250" s="46">
        <f t="shared" si="215"/>
        <v>0</v>
      </c>
      <c r="T250" s="46">
        <f t="shared" si="215"/>
        <v>0</v>
      </c>
      <c r="U250" s="46">
        <f t="shared" si="215"/>
        <v>0</v>
      </c>
      <c r="V250" s="222">
        <f t="shared" si="215"/>
        <v>0</v>
      </c>
      <c r="W250" s="45">
        <f t="shared" si="215"/>
        <v>0</v>
      </c>
      <c r="X250" s="46">
        <f t="shared" si="215"/>
        <v>0</v>
      </c>
      <c r="Y250" s="46">
        <f t="shared" si="215"/>
        <v>0</v>
      </c>
      <c r="Z250" s="222">
        <f t="shared" si="215"/>
        <v>0</v>
      </c>
      <c r="AA250" s="222">
        <f t="shared" si="215"/>
        <v>0</v>
      </c>
      <c r="AB250" s="222">
        <f t="shared" si="215"/>
        <v>0</v>
      </c>
      <c r="AC250" s="222">
        <f t="shared" si="215"/>
        <v>0</v>
      </c>
      <c r="AD250" s="226">
        <f t="shared" si="215"/>
        <v>0</v>
      </c>
      <c r="AE250" s="222">
        <f t="shared" si="215"/>
        <v>0</v>
      </c>
      <c r="AF250" s="222">
        <f t="shared" si="215"/>
        <v>0</v>
      </c>
      <c r="AG250" s="222">
        <f t="shared" si="215"/>
        <v>0</v>
      </c>
      <c r="AH250" s="222">
        <f t="shared" si="215"/>
        <v>0</v>
      </c>
      <c r="AI250" s="241">
        <f t="shared" si="215"/>
        <v>0</v>
      </c>
      <c r="AJ250" s="222">
        <f t="shared" si="215"/>
        <v>0</v>
      </c>
      <c r="AK250" s="46">
        <f t="shared" ref="AK250" si="216">+AJ250+AK249</f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86">
        <f>+G111</f>
        <v>0</v>
      </c>
      <c r="H251" s="221">
        <f t="shared" ref="H251:AJ251" si="217">+H111</f>
        <v>0</v>
      </c>
      <c r="I251" s="86">
        <f t="shared" si="217"/>
        <v>0</v>
      </c>
      <c r="J251" s="86">
        <f t="shared" si="217"/>
        <v>0</v>
      </c>
      <c r="K251" s="86">
        <f t="shared" si="217"/>
        <v>0</v>
      </c>
      <c r="L251" s="86">
        <f t="shared" si="217"/>
        <v>0</v>
      </c>
      <c r="M251" s="221">
        <f t="shared" si="217"/>
        <v>0</v>
      </c>
      <c r="N251" s="240">
        <f t="shared" si="217"/>
        <v>0</v>
      </c>
      <c r="O251" s="221">
        <f t="shared" si="217"/>
        <v>0</v>
      </c>
      <c r="P251" s="86">
        <f t="shared" si="217"/>
        <v>0</v>
      </c>
      <c r="Q251" s="86">
        <f t="shared" si="217"/>
        <v>0</v>
      </c>
      <c r="R251" s="86">
        <f t="shared" si="217"/>
        <v>0</v>
      </c>
      <c r="S251" s="86">
        <f t="shared" si="217"/>
        <v>0</v>
      </c>
      <c r="T251" s="86">
        <f t="shared" si="217"/>
        <v>0</v>
      </c>
      <c r="U251" s="86">
        <f t="shared" si="217"/>
        <v>0</v>
      </c>
      <c r="V251" s="221">
        <f t="shared" si="217"/>
        <v>0</v>
      </c>
      <c r="W251" s="86">
        <f t="shared" si="217"/>
        <v>0</v>
      </c>
      <c r="X251" s="86">
        <f t="shared" si="217"/>
        <v>0</v>
      </c>
      <c r="Y251" s="86">
        <f t="shared" si="217"/>
        <v>0</v>
      </c>
      <c r="Z251" s="221">
        <f t="shared" si="217"/>
        <v>0</v>
      </c>
      <c r="AA251" s="221">
        <f t="shared" si="217"/>
        <v>0</v>
      </c>
      <c r="AB251" s="221">
        <f t="shared" si="217"/>
        <v>0</v>
      </c>
      <c r="AC251" s="221">
        <f t="shared" si="217"/>
        <v>0</v>
      </c>
      <c r="AD251" s="221">
        <f t="shared" si="217"/>
        <v>0</v>
      </c>
      <c r="AE251" s="221">
        <f t="shared" si="217"/>
        <v>0</v>
      </c>
      <c r="AF251" s="221">
        <f t="shared" si="217"/>
        <v>0</v>
      </c>
      <c r="AG251" s="221">
        <f t="shared" si="217"/>
        <v>0</v>
      </c>
      <c r="AH251" s="221">
        <f t="shared" si="217"/>
        <v>0</v>
      </c>
      <c r="AI251" s="240">
        <f t="shared" si="217"/>
        <v>0</v>
      </c>
      <c r="AJ251" s="221">
        <f t="shared" si="217"/>
        <v>0</v>
      </c>
      <c r="AK251" s="35">
        <f t="shared" ref="AK251" si="218">+AK111</f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70"/>
      <c r="B252" s="669"/>
      <c r="C252" s="94"/>
      <c r="D252" s="78"/>
      <c r="E252" s="79"/>
      <c r="F252" s="42"/>
      <c r="G252" s="46">
        <f t="shared" ref="G252:AJ252" si="219">+F252+G251</f>
        <v>0</v>
      </c>
      <c r="H252" s="222">
        <f t="shared" si="219"/>
        <v>0</v>
      </c>
      <c r="I252" s="46">
        <f t="shared" si="219"/>
        <v>0</v>
      </c>
      <c r="J252" s="46">
        <f t="shared" si="219"/>
        <v>0</v>
      </c>
      <c r="K252" s="46">
        <f t="shared" si="219"/>
        <v>0</v>
      </c>
      <c r="L252" s="46">
        <f t="shared" si="219"/>
        <v>0</v>
      </c>
      <c r="M252" s="222">
        <f t="shared" si="219"/>
        <v>0</v>
      </c>
      <c r="N252" s="241">
        <f t="shared" si="219"/>
        <v>0</v>
      </c>
      <c r="O252" s="222">
        <f t="shared" si="219"/>
        <v>0</v>
      </c>
      <c r="P252" s="46">
        <f t="shared" si="219"/>
        <v>0</v>
      </c>
      <c r="Q252" s="46">
        <f t="shared" si="219"/>
        <v>0</v>
      </c>
      <c r="R252" s="46">
        <f t="shared" si="219"/>
        <v>0</v>
      </c>
      <c r="S252" s="46">
        <f t="shared" si="219"/>
        <v>0</v>
      </c>
      <c r="T252" s="46">
        <f t="shared" si="219"/>
        <v>0</v>
      </c>
      <c r="U252" s="46">
        <f t="shared" si="219"/>
        <v>0</v>
      </c>
      <c r="V252" s="222">
        <f t="shared" si="219"/>
        <v>0</v>
      </c>
      <c r="W252" s="46">
        <f t="shared" si="219"/>
        <v>0</v>
      </c>
      <c r="X252" s="46">
        <f t="shared" si="219"/>
        <v>0</v>
      </c>
      <c r="Y252" s="46">
        <f t="shared" si="219"/>
        <v>0</v>
      </c>
      <c r="Z252" s="222">
        <f t="shared" si="219"/>
        <v>0</v>
      </c>
      <c r="AA252" s="222">
        <f t="shared" si="219"/>
        <v>0</v>
      </c>
      <c r="AB252" s="222">
        <f t="shared" si="219"/>
        <v>0</v>
      </c>
      <c r="AC252" s="222">
        <f t="shared" si="219"/>
        <v>0</v>
      </c>
      <c r="AD252" s="222">
        <f t="shared" si="219"/>
        <v>0</v>
      </c>
      <c r="AE252" s="222">
        <f t="shared" si="219"/>
        <v>0</v>
      </c>
      <c r="AF252" s="222">
        <f t="shared" si="219"/>
        <v>0</v>
      </c>
      <c r="AG252" s="222">
        <f t="shared" si="219"/>
        <v>0</v>
      </c>
      <c r="AH252" s="222">
        <f t="shared" si="219"/>
        <v>0</v>
      </c>
      <c r="AI252" s="241">
        <f t="shared" si="219"/>
        <v>0</v>
      </c>
      <c r="AJ252" s="222">
        <f t="shared" si="219"/>
        <v>0</v>
      </c>
      <c r="AK252" s="46">
        <f t="shared" ref="AK252" si="220">+AJ252+AK251</f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86">
        <f>+G113</f>
        <v>0</v>
      </c>
      <c r="H253" s="221">
        <f t="shared" ref="H253:AJ253" si="221">+H113</f>
        <v>0</v>
      </c>
      <c r="I253" s="86">
        <f t="shared" si="221"/>
        <v>0</v>
      </c>
      <c r="J253" s="86">
        <f t="shared" si="221"/>
        <v>0</v>
      </c>
      <c r="K253" s="86">
        <f t="shared" si="221"/>
        <v>0</v>
      </c>
      <c r="L253" s="86">
        <f t="shared" si="221"/>
        <v>0</v>
      </c>
      <c r="M253" s="221">
        <f t="shared" si="221"/>
        <v>0</v>
      </c>
      <c r="N253" s="240">
        <f t="shared" si="221"/>
        <v>0</v>
      </c>
      <c r="O253" s="221">
        <f t="shared" si="221"/>
        <v>0</v>
      </c>
      <c r="P253" s="86">
        <f t="shared" si="221"/>
        <v>0</v>
      </c>
      <c r="Q253" s="86">
        <f t="shared" si="221"/>
        <v>0</v>
      </c>
      <c r="R253" s="86">
        <f t="shared" si="221"/>
        <v>0</v>
      </c>
      <c r="S253" s="86">
        <f t="shared" si="221"/>
        <v>0</v>
      </c>
      <c r="T253" s="86">
        <f t="shared" si="221"/>
        <v>0</v>
      </c>
      <c r="U253" s="86">
        <f t="shared" si="221"/>
        <v>0</v>
      </c>
      <c r="V253" s="221">
        <f t="shared" si="221"/>
        <v>0</v>
      </c>
      <c r="W253" s="86">
        <f t="shared" si="221"/>
        <v>0</v>
      </c>
      <c r="X253" s="86">
        <f t="shared" si="221"/>
        <v>0</v>
      </c>
      <c r="Y253" s="86">
        <f t="shared" si="221"/>
        <v>0</v>
      </c>
      <c r="Z253" s="221">
        <f t="shared" si="221"/>
        <v>0</v>
      </c>
      <c r="AA253" s="221">
        <f t="shared" si="221"/>
        <v>0</v>
      </c>
      <c r="AB253" s="221">
        <f t="shared" si="221"/>
        <v>0</v>
      </c>
      <c r="AC253" s="221">
        <f t="shared" si="221"/>
        <v>0</v>
      </c>
      <c r="AD253" s="221">
        <f t="shared" si="221"/>
        <v>0</v>
      </c>
      <c r="AE253" s="221">
        <f t="shared" si="221"/>
        <v>0</v>
      </c>
      <c r="AF253" s="221">
        <f t="shared" si="221"/>
        <v>0</v>
      </c>
      <c r="AG253" s="221">
        <f t="shared" si="221"/>
        <v>0</v>
      </c>
      <c r="AH253" s="221">
        <f t="shared" si="221"/>
        <v>0</v>
      </c>
      <c r="AI253" s="240">
        <f t="shared" si="221"/>
        <v>0</v>
      </c>
      <c r="AJ253" s="221">
        <f t="shared" si="221"/>
        <v>0</v>
      </c>
      <c r="AK253" s="35">
        <f t="shared" ref="AK253" si="222">+AK113</f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70"/>
      <c r="B254" s="669"/>
      <c r="C254" s="94"/>
      <c r="D254" s="73"/>
      <c r="E254" s="52"/>
      <c r="F254" s="61"/>
      <c r="G254" s="46">
        <f t="shared" ref="G254:AJ254" si="223">+F254+G253</f>
        <v>0</v>
      </c>
      <c r="H254" s="222">
        <f t="shared" si="223"/>
        <v>0</v>
      </c>
      <c r="I254" s="46">
        <f t="shared" si="223"/>
        <v>0</v>
      </c>
      <c r="J254" s="46">
        <f t="shared" si="223"/>
        <v>0</v>
      </c>
      <c r="K254" s="46">
        <f t="shared" si="223"/>
        <v>0</v>
      </c>
      <c r="L254" s="46">
        <f t="shared" si="223"/>
        <v>0</v>
      </c>
      <c r="M254" s="222">
        <f t="shared" si="223"/>
        <v>0</v>
      </c>
      <c r="N254" s="241">
        <f t="shared" si="223"/>
        <v>0</v>
      </c>
      <c r="O254" s="222">
        <f t="shared" si="223"/>
        <v>0</v>
      </c>
      <c r="P254" s="46">
        <f t="shared" si="223"/>
        <v>0</v>
      </c>
      <c r="Q254" s="46">
        <f t="shared" si="223"/>
        <v>0</v>
      </c>
      <c r="R254" s="46">
        <f t="shared" si="223"/>
        <v>0</v>
      </c>
      <c r="S254" s="46">
        <f t="shared" si="223"/>
        <v>0</v>
      </c>
      <c r="T254" s="46">
        <f t="shared" si="223"/>
        <v>0</v>
      </c>
      <c r="U254" s="46">
        <f t="shared" si="223"/>
        <v>0</v>
      </c>
      <c r="V254" s="222">
        <f t="shared" si="223"/>
        <v>0</v>
      </c>
      <c r="W254" s="46">
        <f t="shared" si="223"/>
        <v>0</v>
      </c>
      <c r="X254" s="46">
        <f t="shared" si="223"/>
        <v>0</v>
      </c>
      <c r="Y254" s="46">
        <f t="shared" si="223"/>
        <v>0</v>
      </c>
      <c r="Z254" s="222">
        <f t="shared" si="223"/>
        <v>0</v>
      </c>
      <c r="AA254" s="222">
        <f t="shared" si="223"/>
        <v>0</v>
      </c>
      <c r="AB254" s="222">
        <f t="shared" si="223"/>
        <v>0</v>
      </c>
      <c r="AC254" s="222">
        <f t="shared" si="223"/>
        <v>0</v>
      </c>
      <c r="AD254" s="222">
        <f t="shared" si="223"/>
        <v>0</v>
      </c>
      <c r="AE254" s="222">
        <f t="shared" si="223"/>
        <v>0</v>
      </c>
      <c r="AF254" s="222">
        <f t="shared" si="223"/>
        <v>0</v>
      </c>
      <c r="AG254" s="222">
        <f t="shared" si="223"/>
        <v>0</v>
      </c>
      <c r="AH254" s="222">
        <f t="shared" si="223"/>
        <v>0</v>
      </c>
      <c r="AI254" s="241">
        <f t="shared" si="223"/>
        <v>0</v>
      </c>
      <c r="AJ254" s="222">
        <f t="shared" si="223"/>
        <v>0</v>
      </c>
      <c r="AK254" s="46">
        <f t="shared" ref="AK254" si="224">+AJ254+AK253</f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86">
        <f>+G115</f>
        <v>0</v>
      </c>
      <c r="H255" s="221">
        <f t="shared" ref="H255:AJ255" si="225">+H115</f>
        <v>0</v>
      </c>
      <c r="I255" s="86">
        <f t="shared" si="225"/>
        <v>0</v>
      </c>
      <c r="J255" s="86">
        <f t="shared" si="225"/>
        <v>0</v>
      </c>
      <c r="K255" s="86">
        <f t="shared" si="225"/>
        <v>0</v>
      </c>
      <c r="L255" s="86">
        <f t="shared" si="225"/>
        <v>0</v>
      </c>
      <c r="M255" s="221">
        <f t="shared" si="225"/>
        <v>0</v>
      </c>
      <c r="N255" s="240">
        <f t="shared" si="225"/>
        <v>0</v>
      </c>
      <c r="O255" s="221">
        <f t="shared" si="225"/>
        <v>0</v>
      </c>
      <c r="P255" s="86">
        <f t="shared" si="225"/>
        <v>0</v>
      </c>
      <c r="Q255" s="86">
        <f t="shared" si="225"/>
        <v>0</v>
      </c>
      <c r="R255" s="86">
        <f t="shared" si="225"/>
        <v>0</v>
      </c>
      <c r="S255" s="86">
        <f t="shared" si="225"/>
        <v>0</v>
      </c>
      <c r="T255" s="86">
        <f t="shared" si="225"/>
        <v>0</v>
      </c>
      <c r="U255" s="86">
        <f t="shared" si="225"/>
        <v>0</v>
      </c>
      <c r="V255" s="221">
        <f t="shared" si="225"/>
        <v>0</v>
      </c>
      <c r="W255" s="86">
        <f t="shared" si="225"/>
        <v>0</v>
      </c>
      <c r="X255" s="86">
        <f t="shared" si="225"/>
        <v>0</v>
      </c>
      <c r="Y255" s="86">
        <f t="shared" si="225"/>
        <v>0</v>
      </c>
      <c r="Z255" s="221">
        <f t="shared" si="225"/>
        <v>0</v>
      </c>
      <c r="AA255" s="221">
        <f t="shared" si="225"/>
        <v>0</v>
      </c>
      <c r="AB255" s="221">
        <f t="shared" si="225"/>
        <v>0</v>
      </c>
      <c r="AC255" s="221">
        <f t="shared" si="225"/>
        <v>0</v>
      </c>
      <c r="AD255" s="221">
        <f t="shared" si="225"/>
        <v>0</v>
      </c>
      <c r="AE255" s="221">
        <f t="shared" si="225"/>
        <v>0</v>
      </c>
      <c r="AF255" s="221">
        <f t="shared" si="225"/>
        <v>0</v>
      </c>
      <c r="AG255" s="221">
        <f t="shared" si="225"/>
        <v>0</v>
      </c>
      <c r="AH255" s="221">
        <f t="shared" si="225"/>
        <v>0</v>
      </c>
      <c r="AI255" s="240">
        <f t="shared" si="225"/>
        <v>0</v>
      </c>
      <c r="AJ255" s="221">
        <f t="shared" si="225"/>
        <v>0</v>
      </c>
      <c r="AK255" s="50">
        <f t="shared" ref="AK255" si="226">+AK115</f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70"/>
      <c r="B256" s="669"/>
      <c r="C256" s="94"/>
      <c r="D256" s="78"/>
      <c r="E256" s="85"/>
      <c r="F256" s="35"/>
      <c r="G256" s="46">
        <f t="shared" ref="G256:AJ256" si="227">+F256+G255</f>
        <v>0</v>
      </c>
      <c r="H256" s="222">
        <f t="shared" si="227"/>
        <v>0</v>
      </c>
      <c r="I256" s="46">
        <f t="shared" si="227"/>
        <v>0</v>
      </c>
      <c r="J256" s="46">
        <f t="shared" si="227"/>
        <v>0</v>
      </c>
      <c r="K256" s="46">
        <f t="shared" si="227"/>
        <v>0</v>
      </c>
      <c r="L256" s="46">
        <f t="shared" si="227"/>
        <v>0</v>
      </c>
      <c r="M256" s="222">
        <f t="shared" si="227"/>
        <v>0</v>
      </c>
      <c r="N256" s="241">
        <f t="shared" si="227"/>
        <v>0</v>
      </c>
      <c r="O256" s="222">
        <f t="shared" si="227"/>
        <v>0</v>
      </c>
      <c r="P256" s="46">
        <f t="shared" si="227"/>
        <v>0</v>
      </c>
      <c r="Q256" s="46">
        <f t="shared" si="227"/>
        <v>0</v>
      </c>
      <c r="R256" s="46">
        <f t="shared" si="227"/>
        <v>0</v>
      </c>
      <c r="S256" s="46">
        <f t="shared" si="227"/>
        <v>0</v>
      </c>
      <c r="T256" s="46">
        <f t="shared" si="227"/>
        <v>0</v>
      </c>
      <c r="U256" s="46">
        <f t="shared" si="227"/>
        <v>0</v>
      </c>
      <c r="V256" s="222">
        <f t="shared" si="227"/>
        <v>0</v>
      </c>
      <c r="W256" s="46">
        <f t="shared" si="227"/>
        <v>0</v>
      </c>
      <c r="X256" s="46">
        <f t="shared" si="227"/>
        <v>0</v>
      </c>
      <c r="Y256" s="46">
        <f t="shared" si="227"/>
        <v>0</v>
      </c>
      <c r="Z256" s="222">
        <f t="shared" si="227"/>
        <v>0</v>
      </c>
      <c r="AA256" s="222">
        <f t="shared" si="227"/>
        <v>0</v>
      </c>
      <c r="AB256" s="222">
        <f t="shared" si="227"/>
        <v>0</v>
      </c>
      <c r="AC256" s="222">
        <f t="shared" si="227"/>
        <v>0</v>
      </c>
      <c r="AD256" s="222">
        <f t="shared" si="227"/>
        <v>0</v>
      </c>
      <c r="AE256" s="222">
        <f t="shared" si="227"/>
        <v>0</v>
      </c>
      <c r="AF256" s="222">
        <f t="shared" si="227"/>
        <v>0</v>
      </c>
      <c r="AG256" s="222">
        <f t="shared" si="227"/>
        <v>0</v>
      </c>
      <c r="AH256" s="222">
        <f t="shared" si="227"/>
        <v>0</v>
      </c>
      <c r="AI256" s="241">
        <f t="shared" si="227"/>
        <v>0</v>
      </c>
      <c r="AJ256" s="222">
        <f t="shared" si="227"/>
        <v>0</v>
      </c>
      <c r="AK256" s="46">
        <f t="shared" ref="AK256" si="228">+AJ256+AK255</f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86">
        <f>+G117</f>
        <v>0</v>
      </c>
      <c r="H257" s="221">
        <f t="shared" ref="H257:AJ257" si="229">+H117</f>
        <v>0</v>
      </c>
      <c r="I257" s="86">
        <f t="shared" si="229"/>
        <v>0</v>
      </c>
      <c r="J257" s="86">
        <f t="shared" si="229"/>
        <v>0</v>
      </c>
      <c r="K257" s="86">
        <f t="shared" si="229"/>
        <v>0</v>
      </c>
      <c r="L257" s="86">
        <f t="shared" si="229"/>
        <v>0</v>
      </c>
      <c r="M257" s="221">
        <f t="shared" si="229"/>
        <v>0</v>
      </c>
      <c r="N257" s="240">
        <f t="shared" si="229"/>
        <v>0</v>
      </c>
      <c r="O257" s="221">
        <f t="shared" si="229"/>
        <v>0</v>
      </c>
      <c r="P257" s="86">
        <f t="shared" si="229"/>
        <v>0</v>
      </c>
      <c r="Q257" s="86">
        <f t="shared" si="229"/>
        <v>0</v>
      </c>
      <c r="R257" s="86">
        <f t="shared" si="229"/>
        <v>0</v>
      </c>
      <c r="S257" s="86">
        <f t="shared" si="229"/>
        <v>0</v>
      </c>
      <c r="T257" s="86">
        <f t="shared" si="229"/>
        <v>0</v>
      </c>
      <c r="U257" s="86">
        <f t="shared" si="229"/>
        <v>0</v>
      </c>
      <c r="V257" s="221">
        <f t="shared" si="229"/>
        <v>0</v>
      </c>
      <c r="W257" s="86">
        <f t="shared" si="229"/>
        <v>0</v>
      </c>
      <c r="X257" s="86">
        <f t="shared" si="229"/>
        <v>0</v>
      </c>
      <c r="Y257" s="86">
        <f t="shared" si="229"/>
        <v>0</v>
      </c>
      <c r="Z257" s="221">
        <f t="shared" si="229"/>
        <v>0</v>
      </c>
      <c r="AA257" s="221">
        <f t="shared" si="229"/>
        <v>0</v>
      </c>
      <c r="AB257" s="221">
        <f t="shared" si="229"/>
        <v>0</v>
      </c>
      <c r="AC257" s="221">
        <f t="shared" si="229"/>
        <v>0</v>
      </c>
      <c r="AD257" s="221">
        <f t="shared" si="229"/>
        <v>0</v>
      </c>
      <c r="AE257" s="221">
        <f t="shared" si="229"/>
        <v>0</v>
      </c>
      <c r="AF257" s="221">
        <f t="shared" si="229"/>
        <v>0</v>
      </c>
      <c r="AG257" s="221">
        <f t="shared" si="229"/>
        <v>0</v>
      </c>
      <c r="AH257" s="221">
        <f t="shared" si="229"/>
        <v>0</v>
      </c>
      <c r="AI257" s="240">
        <f t="shared" si="229"/>
        <v>0</v>
      </c>
      <c r="AJ257" s="221">
        <f t="shared" si="229"/>
        <v>0</v>
      </c>
      <c r="AK257" s="86">
        <f t="shared" ref="AK257" si="230">+AK117</f>
        <v>290</v>
      </c>
      <c r="AL257" s="37">
        <f>AK258</f>
        <v>290</v>
      </c>
      <c r="AM257" s="38">
        <f>AL257</f>
        <v>290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70"/>
      <c r="B258" s="667"/>
      <c r="C258" s="39"/>
      <c r="D258" s="88"/>
      <c r="E258" s="41"/>
      <c r="F258" s="74"/>
      <c r="G258" s="46">
        <f t="shared" ref="G258:AJ258" si="231">+F258+G257</f>
        <v>0</v>
      </c>
      <c r="H258" s="222">
        <f t="shared" si="231"/>
        <v>0</v>
      </c>
      <c r="I258" s="46">
        <f t="shared" si="231"/>
        <v>0</v>
      </c>
      <c r="J258" s="46">
        <f t="shared" si="231"/>
        <v>0</v>
      </c>
      <c r="K258" s="46">
        <f t="shared" si="231"/>
        <v>0</v>
      </c>
      <c r="L258" s="46">
        <f t="shared" si="231"/>
        <v>0</v>
      </c>
      <c r="M258" s="222">
        <f t="shared" si="231"/>
        <v>0</v>
      </c>
      <c r="N258" s="241">
        <f t="shared" si="231"/>
        <v>0</v>
      </c>
      <c r="O258" s="222">
        <f t="shared" si="231"/>
        <v>0</v>
      </c>
      <c r="P258" s="46">
        <f t="shared" si="231"/>
        <v>0</v>
      </c>
      <c r="Q258" s="46">
        <f t="shared" si="231"/>
        <v>0</v>
      </c>
      <c r="R258" s="46">
        <f t="shared" si="231"/>
        <v>0</v>
      </c>
      <c r="S258" s="46">
        <f t="shared" si="231"/>
        <v>0</v>
      </c>
      <c r="T258" s="46">
        <f t="shared" si="231"/>
        <v>0</v>
      </c>
      <c r="U258" s="46">
        <f t="shared" si="231"/>
        <v>0</v>
      </c>
      <c r="V258" s="222">
        <f t="shared" si="231"/>
        <v>0</v>
      </c>
      <c r="W258" s="46">
        <f t="shared" si="231"/>
        <v>0</v>
      </c>
      <c r="X258" s="46">
        <f t="shared" si="231"/>
        <v>0</v>
      </c>
      <c r="Y258" s="46">
        <f t="shared" si="231"/>
        <v>0</v>
      </c>
      <c r="Z258" s="222">
        <f t="shared" si="231"/>
        <v>0</v>
      </c>
      <c r="AA258" s="222">
        <f t="shared" si="231"/>
        <v>0</v>
      </c>
      <c r="AB258" s="222">
        <f t="shared" si="231"/>
        <v>0</v>
      </c>
      <c r="AC258" s="222">
        <f t="shared" si="231"/>
        <v>0</v>
      </c>
      <c r="AD258" s="222">
        <f t="shared" si="231"/>
        <v>0</v>
      </c>
      <c r="AE258" s="222">
        <f t="shared" si="231"/>
        <v>0</v>
      </c>
      <c r="AF258" s="222">
        <f t="shared" si="231"/>
        <v>0</v>
      </c>
      <c r="AG258" s="222">
        <f t="shared" si="231"/>
        <v>0</v>
      </c>
      <c r="AH258" s="222">
        <f t="shared" si="231"/>
        <v>0</v>
      </c>
      <c r="AI258" s="241">
        <f t="shared" si="231"/>
        <v>0</v>
      </c>
      <c r="AJ258" s="222">
        <f t="shared" si="231"/>
        <v>0</v>
      </c>
      <c r="AK258" s="46">
        <f t="shared" ref="AK258" si="232">+AJ258+AK257</f>
        <v>290</v>
      </c>
      <c r="AL258" s="37"/>
    </row>
    <row r="259" spans="1:42" ht="35.1" hidden="1" customHeight="1">
      <c r="A259" s="624">
        <v>31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86">
        <f>+G119</f>
        <v>0</v>
      </c>
      <c r="H259" s="221">
        <f t="shared" ref="H259:AJ259" si="233">+H119</f>
        <v>0</v>
      </c>
      <c r="I259" s="86">
        <f t="shared" si="233"/>
        <v>0</v>
      </c>
      <c r="J259" s="86">
        <f t="shared" si="233"/>
        <v>0</v>
      </c>
      <c r="K259" s="86">
        <f t="shared" si="233"/>
        <v>0</v>
      </c>
      <c r="L259" s="86">
        <f t="shared" si="233"/>
        <v>0</v>
      </c>
      <c r="M259" s="221">
        <f t="shared" si="233"/>
        <v>0</v>
      </c>
      <c r="N259" s="240">
        <f t="shared" si="233"/>
        <v>0</v>
      </c>
      <c r="O259" s="221">
        <f t="shared" si="233"/>
        <v>0</v>
      </c>
      <c r="P259" s="86">
        <f t="shared" si="233"/>
        <v>0</v>
      </c>
      <c r="Q259" s="86">
        <f t="shared" si="233"/>
        <v>0</v>
      </c>
      <c r="R259" s="86">
        <f t="shared" si="233"/>
        <v>0</v>
      </c>
      <c r="S259" s="86">
        <f t="shared" si="233"/>
        <v>0</v>
      </c>
      <c r="T259" s="86">
        <f t="shared" si="233"/>
        <v>0</v>
      </c>
      <c r="U259" s="86">
        <f t="shared" si="233"/>
        <v>0</v>
      </c>
      <c r="V259" s="221">
        <f t="shared" si="233"/>
        <v>0</v>
      </c>
      <c r="W259" s="86">
        <f t="shared" si="233"/>
        <v>0</v>
      </c>
      <c r="X259" s="86">
        <f t="shared" si="233"/>
        <v>0</v>
      </c>
      <c r="Y259" s="86">
        <f t="shared" si="233"/>
        <v>0</v>
      </c>
      <c r="Z259" s="221">
        <f t="shared" si="233"/>
        <v>0</v>
      </c>
      <c r="AA259" s="221">
        <f t="shared" si="233"/>
        <v>0</v>
      </c>
      <c r="AB259" s="221">
        <f t="shared" si="233"/>
        <v>0</v>
      </c>
      <c r="AC259" s="221">
        <f t="shared" si="233"/>
        <v>0</v>
      </c>
      <c r="AD259" s="221">
        <f t="shared" si="233"/>
        <v>0</v>
      </c>
      <c r="AE259" s="221">
        <f t="shared" si="233"/>
        <v>0</v>
      </c>
      <c r="AF259" s="221">
        <f t="shared" si="233"/>
        <v>0</v>
      </c>
      <c r="AG259" s="221">
        <f t="shared" si="233"/>
        <v>0</v>
      </c>
      <c r="AH259" s="221">
        <f t="shared" si="233"/>
        <v>0</v>
      </c>
      <c r="AI259" s="240">
        <f t="shared" si="233"/>
        <v>0</v>
      </c>
      <c r="AJ259" s="221">
        <f t="shared" si="233"/>
        <v>0</v>
      </c>
      <c r="AK259" s="86">
        <f t="shared" ref="AK259" si="234">+AK119</f>
        <v>0</v>
      </c>
      <c r="AL259" s="37"/>
    </row>
    <row r="260" spans="1:42" ht="34.5" hidden="1" customHeight="1">
      <c r="A260" s="670"/>
      <c r="B260" s="667"/>
      <c r="C260" s="39"/>
      <c r="D260" s="78"/>
      <c r="E260" s="79"/>
      <c r="F260" s="42"/>
      <c r="G260" s="46">
        <f t="shared" ref="G260:AJ260" si="235">+F260+G259</f>
        <v>0</v>
      </c>
      <c r="H260" s="222">
        <f t="shared" si="235"/>
        <v>0</v>
      </c>
      <c r="I260" s="46">
        <f t="shared" si="235"/>
        <v>0</v>
      </c>
      <c r="J260" s="46">
        <f t="shared" si="235"/>
        <v>0</v>
      </c>
      <c r="K260" s="46">
        <f t="shared" si="235"/>
        <v>0</v>
      </c>
      <c r="L260" s="46">
        <f t="shared" si="235"/>
        <v>0</v>
      </c>
      <c r="M260" s="222">
        <f t="shared" si="235"/>
        <v>0</v>
      </c>
      <c r="N260" s="241">
        <f t="shared" si="235"/>
        <v>0</v>
      </c>
      <c r="O260" s="222">
        <f t="shared" si="235"/>
        <v>0</v>
      </c>
      <c r="P260" s="46">
        <f t="shared" si="235"/>
        <v>0</v>
      </c>
      <c r="Q260" s="46">
        <f t="shared" si="235"/>
        <v>0</v>
      </c>
      <c r="R260" s="46">
        <f t="shared" si="235"/>
        <v>0</v>
      </c>
      <c r="S260" s="46">
        <f t="shared" si="235"/>
        <v>0</v>
      </c>
      <c r="T260" s="46">
        <f t="shared" si="235"/>
        <v>0</v>
      </c>
      <c r="U260" s="46">
        <f t="shared" si="235"/>
        <v>0</v>
      </c>
      <c r="V260" s="222">
        <f t="shared" si="235"/>
        <v>0</v>
      </c>
      <c r="W260" s="46">
        <f t="shared" si="235"/>
        <v>0</v>
      </c>
      <c r="X260" s="46">
        <f t="shared" si="235"/>
        <v>0</v>
      </c>
      <c r="Y260" s="46">
        <f t="shared" si="235"/>
        <v>0</v>
      </c>
      <c r="Z260" s="222">
        <f t="shared" si="235"/>
        <v>0</v>
      </c>
      <c r="AA260" s="222">
        <f t="shared" si="235"/>
        <v>0</v>
      </c>
      <c r="AB260" s="222">
        <f t="shared" si="235"/>
        <v>0</v>
      </c>
      <c r="AC260" s="222">
        <f t="shared" si="235"/>
        <v>0</v>
      </c>
      <c r="AD260" s="222">
        <f t="shared" si="235"/>
        <v>0</v>
      </c>
      <c r="AE260" s="222">
        <f t="shared" si="235"/>
        <v>0</v>
      </c>
      <c r="AF260" s="222">
        <f t="shared" si="235"/>
        <v>0</v>
      </c>
      <c r="AG260" s="222">
        <f t="shared" si="235"/>
        <v>0</v>
      </c>
      <c r="AH260" s="222">
        <f t="shared" si="235"/>
        <v>0</v>
      </c>
      <c r="AI260" s="241">
        <f t="shared" si="235"/>
        <v>0</v>
      </c>
      <c r="AJ260" s="222">
        <f t="shared" si="235"/>
        <v>0</v>
      </c>
      <c r="AK260" s="46">
        <f t="shared" ref="AK260" si="236">+AJ260+AK259</f>
        <v>0</v>
      </c>
      <c r="AL260" s="37"/>
    </row>
    <row r="261" spans="1:42" ht="35.1" hidden="1" customHeight="1">
      <c r="A261" s="624">
        <v>32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86">
        <f>+G121</f>
        <v>0</v>
      </c>
      <c r="H261" s="221">
        <f t="shared" ref="H261:AJ261" si="237">+H121</f>
        <v>0</v>
      </c>
      <c r="I261" s="86">
        <f t="shared" si="237"/>
        <v>0</v>
      </c>
      <c r="J261" s="86">
        <f t="shared" si="237"/>
        <v>0</v>
      </c>
      <c r="K261" s="86">
        <f t="shared" si="237"/>
        <v>0</v>
      </c>
      <c r="L261" s="86">
        <f t="shared" si="237"/>
        <v>0</v>
      </c>
      <c r="M261" s="221">
        <f t="shared" si="237"/>
        <v>0</v>
      </c>
      <c r="N261" s="240">
        <f t="shared" si="237"/>
        <v>0</v>
      </c>
      <c r="O261" s="221">
        <f t="shared" si="237"/>
        <v>0</v>
      </c>
      <c r="P261" s="86">
        <f t="shared" si="237"/>
        <v>0</v>
      </c>
      <c r="Q261" s="86">
        <f t="shared" si="237"/>
        <v>0</v>
      </c>
      <c r="R261" s="86">
        <f t="shared" si="237"/>
        <v>0</v>
      </c>
      <c r="S261" s="86">
        <f t="shared" si="237"/>
        <v>0</v>
      </c>
      <c r="T261" s="86">
        <f t="shared" si="237"/>
        <v>0</v>
      </c>
      <c r="U261" s="86">
        <f t="shared" si="237"/>
        <v>0</v>
      </c>
      <c r="V261" s="221">
        <f t="shared" si="237"/>
        <v>0</v>
      </c>
      <c r="W261" s="86">
        <f t="shared" si="237"/>
        <v>0</v>
      </c>
      <c r="X261" s="86">
        <f t="shared" si="237"/>
        <v>0</v>
      </c>
      <c r="Y261" s="86">
        <f t="shared" si="237"/>
        <v>0</v>
      </c>
      <c r="Z261" s="221">
        <f t="shared" si="237"/>
        <v>0</v>
      </c>
      <c r="AA261" s="221">
        <f t="shared" si="237"/>
        <v>0</v>
      </c>
      <c r="AB261" s="221">
        <f t="shared" si="237"/>
        <v>0</v>
      </c>
      <c r="AC261" s="221">
        <f t="shared" si="237"/>
        <v>0</v>
      </c>
      <c r="AD261" s="221">
        <f t="shared" si="237"/>
        <v>0</v>
      </c>
      <c r="AE261" s="221">
        <f t="shared" si="237"/>
        <v>0</v>
      </c>
      <c r="AF261" s="221">
        <f t="shared" si="237"/>
        <v>0</v>
      </c>
      <c r="AG261" s="221">
        <f t="shared" si="237"/>
        <v>0</v>
      </c>
      <c r="AH261" s="221">
        <f t="shared" si="237"/>
        <v>0</v>
      </c>
      <c r="AI261" s="240">
        <f t="shared" si="237"/>
        <v>0</v>
      </c>
      <c r="AJ261" s="221">
        <f t="shared" si="237"/>
        <v>0</v>
      </c>
      <c r="AK261" s="86">
        <f t="shared" ref="AK261" si="238">+AK121</f>
        <v>216</v>
      </c>
      <c r="AL261" s="37"/>
    </row>
    <row r="262" spans="1:42" ht="35.1" hidden="1" customHeight="1">
      <c r="A262" s="670"/>
      <c r="B262" s="667"/>
      <c r="C262" s="39"/>
      <c r="D262" s="60"/>
      <c r="E262" s="52"/>
      <c r="F262" s="61"/>
      <c r="G262" s="46">
        <f t="shared" ref="G262:AJ262" si="239">+F262+G261</f>
        <v>0</v>
      </c>
      <c r="H262" s="222">
        <f t="shared" si="239"/>
        <v>0</v>
      </c>
      <c r="I262" s="46">
        <f t="shared" si="239"/>
        <v>0</v>
      </c>
      <c r="J262" s="46">
        <f t="shared" si="239"/>
        <v>0</v>
      </c>
      <c r="K262" s="46">
        <f t="shared" si="239"/>
        <v>0</v>
      </c>
      <c r="L262" s="46">
        <f t="shared" si="239"/>
        <v>0</v>
      </c>
      <c r="M262" s="222">
        <f t="shared" si="239"/>
        <v>0</v>
      </c>
      <c r="N262" s="241">
        <f t="shared" si="239"/>
        <v>0</v>
      </c>
      <c r="O262" s="222">
        <f t="shared" si="239"/>
        <v>0</v>
      </c>
      <c r="P262" s="46">
        <f t="shared" si="239"/>
        <v>0</v>
      </c>
      <c r="Q262" s="46">
        <f t="shared" si="239"/>
        <v>0</v>
      </c>
      <c r="R262" s="46">
        <f t="shared" si="239"/>
        <v>0</v>
      </c>
      <c r="S262" s="46">
        <f t="shared" si="239"/>
        <v>0</v>
      </c>
      <c r="T262" s="46">
        <f t="shared" si="239"/>
        <v>0</v>
      </c>
      <c r="U262" s="46">
        <f t="shared" si="239"/>
        <v>0</v>
      </c>
      <c r="V262" s="222">
        <f t="shared" si="239"/>
        <v>0</v>
      </c>
      <c r="W262" s="46">
        <f t="shared" si="239"/>
        <v>0</v>
      </c>
      <c r="X262" s="46">
        <f t="shared" si="239"/>
        <v>0</v>
      </c>
      <c r="Y262" s="46">
        <f t="shared" si="239"/>
        <v>0</v>
      </c>
      <c r="Z262" s="222">
        <f t="shared" si="239"/>
        <v>0</v>
      </c>
      <c r="AA262" s="222">
        <f t="shared" si="239"/>
        <v>0</v>
      </c>
      <c r="AB262" s="222">
        <f t="shared" si="239"/>
        <v>0</v>
      </c>
      <c r="AC262" s="222">
        <f t="shared" si="239"/>
        <v>0</v>
      </c>
      <c r="AD262" s="222">
        <f t="shared" si="239"/>
        <v>0</v>
      </c>
      <c r="AE262" s="222">
        <f t="shared" si="239"/>
        <v>0</v>
      </c>
      <c r="AF262" s="222">
        <f t="shared" si="239"/>
        <v>0</v>
      </c>
      <c r="AG262" s="222">
        <f t="shared" si="239"/>
        <v>0</v>
      </c>
      <c r="AH262" s="222">
        <f t="shared" si="239"/>
        <v>0</v>
      </c>
      <c r="AI262" s="241">
        <f t="shared" si="239"/>
        <v>0</v>
      </c>
      <c r="AJ262" s="222">
        <f t="shared" si="239"/>
        <v>0</v>
      </c>
      <c r="AK262" s="46">
        <f t="shared" ref="AK262" si="240">+AJ262+AK261</f>
        <v>216</v>
      </c>
      <c r="AL262" s="37"/>
    </row>
    <row r="263" spans="1:42" ht="35.1" hidden="1" customHeight="1">
      <c r="A263" s="624">
        <v>33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87">
        <f>+G123</f>
        <v>0</v>
      </c>
      <c r="H263" s="223">
        <f t="shared" ref="H263:AJ263" si="241">+H123</f>
        <v>0</v>
      </c>
      <c r="I263" s="87">
        <f t="shared" si="241"/>
        <v>0</v>
      </c>
      <c r="J263" s="87">
        <f t="shared" si="241"/>
        <v>0</v>
      </c>
      <c r="K263" s="87">
        <f t="shared" si="241"/>
        <v>0</v>
      </c>
      <c r="L263" s="87">
        <f t="shared" si="241"/>
        <v>0</v>
      </c>
      <c r="M263" s="223">
        <f t="shared" si="241"/>
        <v>0</v>
      </c>
      <c r="N263" s="242">
        <f t="shared" si="241"/>
        <v>0</v>
      </c>
      <c r="O263" s="223">
        <f t="shared" si="241"/>
        <v>0</v>
      </c>
      <c r="P263" s="87">
        <f t="shared" si="241"/>
        <v>0</v>
      </c>
      <c r="Q263" s="87">
        <f t="shared" si="241"/>
        <v>0</v>
      </c>
      <c r="R263" s="87">
        <f t="shared" si="241"/>
        <v>0</v>
      </c>
      <c r="S263" s="87">
        <f t="shared" si="241"/>
        <v>0</v>
      </c>
      <c r="T263" s="87">
        <f t="shared" si="241"/>
        <v>0</v>
      </c>
      <c r="U263" s="87">
        <f t="shared" si="241"/>
        <v>0</v>
      </c>
      <c r="V263" s="223">
        <f t="shared" si="241"/>
        <v>0</v>
      </c>
      <c r="W263" s="87">
        <f t="shared" si="241"/>
        <v>0</v>
      </c>
      <c r="X263" s="87">
        <f t="shared" si="241"/>
        <v>0</v>
      </c>
      <c r="Y263" s="87">
        <f t="shared" si="241"/>
        <v>0</v>
      </c>
      <c r="Z263" s="223">
        <f t="shared" si="241"/>
        <v>0</v>
      </c>
      <c r="AA263" s="223">
        <f t="shared" si="241"/>
        <v>0</v>
      </c>
      <c r="AB263" s="223">
        <f t="shared" si="241"/>
        <v>0</v>
      </c>
      <c r="AC263" s="223">
        <f t="shared" si="241"/>
        <v>0</v>
      </c>
      <c r="AD263" s="223">
        <f t="shared" si="241"/>
        <v>0</v>
      </c>
      <c r="AE263" s="223">
        <f t="shared" si="241"/>
        <v>0</v>
      </c>
      <c r="AF263" s="223">
        <f t="shared" si="241"/>
        <v>0</v>
      </c>
      <c r="AG263" s="223">
        <f t="shared" si="241"/>
        <v>0</v>
      </c>
      <c r="AH263" s="223">
        <f t="shared" si="241"/>
        <v>0</v>
      </c>
      <c r="AI263" s="242">
        <f t="shared" si="241"/>
        <v>0</v>
      </c>
      <c r="AJ263" s="223">
        <f t="shared" si="241"/>
        <v>0</v>
      </c>
      <c r="AK263" s="87">
        <f t="shared" ref="AK263" si="242">+AK123</f>
        <v>24</v>
      </c>
      <c r="AL263" s="37">
        <f>SUM(G263:AK263)</f>
        <v>24</v>
      </c>
      <c r="AM263" s="38">
        <f>AL263</f>
        <v>24</v>
      </c>
      <c r="AN263" s="38">
        <v>893900</v>
      </c>
      <c r="AO263" s="38">
        <f>AL263*AN263/1000</f>
        <v>21453.599999999999</v>
      </c>
      <c r="AP263" s="38">
        <f>AN263*AM263/1000</f>
        <v>21453.599999999999</v>
      </c>
    </row>
    <row r="264" spans="1:42" ht="35.1" hidden="1" customHeight="1">
      <c r="A264" s="670"/>
      <c r="B264" s="667"/>
      <c r="C264" s="39"/>
      <c r="D264" s="95"/>
      <c r="E264" s="79"/>
      <c r="F264" s="42"/>
      <c r="G264" s="46">
        <f t="shared" ref="G264:AJ264" si="243">+F264+G263</f>
        <v>0</v>
      </c>
      <c r="H264" s="222">
        <f t="shared" si="243"/>
        <v>0</v>
      </c>
      <c r="I264" s="46">
        <f t="shared" si="243"/>
        <v>0</v>
      </c>
      <c r="J264" s="46">
        <f t="shared" si="243"/>
        <v>0</v>
      </c>
      <c r="K264" s="46">
        <f t="shared" si="243"/>
        <v>0</v>
      </c>
      <c r="L264" s="46">
        <f t="shared" si="243"/>
        <v>0</v>
      </c>
      <c r="M264" s="222">
        <f t="shared" si="243"/>
        <v>0</v>
      </c>
      <c r="N264" s="241">
        <f t="shared" si="243"/>
        <v>0</v>
      </c>
      <c r="O264" s="222">
        <f t="shared" si="243"/>
        <v>0</v>
      </c>
      <c r="P264" s="46">
        <f t="shared" si="243"/>
        <v>0</v>
      </c>
      <c r="Q264" s="46">
        <f t="shared" si="243"/>
        <v>0</v>
      </c>
      <c r="R264" s="46">
        <f t="shared" si="243"/>
        <v>0</v>
      </c>
      <c r="S264" s="46">
        <f t="shared" si="243"/>
        <v>0</v>
      </c>
      <c r="T264" s="46">
        <f t="shared" si="243"/>
        <v>0</v>
      </c>
      <c r="U264" s="46">
        <f t="shared" si="243"/>
        <v>0</v>
      </c>
      <c r="V264" s="222">
        <f t="shared" si="243"/>
        <v>0</v>
      </c>
      <c r="W264" s="46">
        <f t="shared" si="243"/>
        <v>0</v>
      </c>
      <c r="X264" s="46">
        <f t="shared" si="243"/>
        <v>0</v>
      </c>
      <c r="Y264" s="46">
        <f t="shared" si="243"/>
        <v>0</v>
      </c>
      <c r="Z264" s="222">
        <f t="shared" si="243"/>
        <v>0</v>
      </c>
      <c r="AA264" s="222">
        <f t="shared" si="243"/>
        <v>0</v>
      </c>
      <c r="AB264" s="222">
        <f t="shared" si="243"/>
        <v>0</v>
      </c>
      <c r="AC264" s="222">
        <f t="shared" si="243"/>
        <v>0</v>
      </c>
      <c r="AD264" s="222">
        <f t="shared" si="243"/>
        <v>0</v>
      </c>
      <c r="AE264" s="222">
        <f t="shared" si="243"/>
        <v>0</v>
      </c>
      <c r="AF264" s="222">
        <f t="shared" si="243"/>
        <v>0</v>
      </c>
      <c r="AG264" s="222">
        <f t="shared" si="243"/>
        <v>0</v>
      </c>
      <c r="AH264" s="222">
        <f t="shared" si="243"/>
        <v>0</v>
      </c>
      <c r="AI264" s="241">
        <f t="shared" si="243"/>
        <v>0</v>
      </c>
      <c r="AJ264" s="222">
        <f t="shared" si="243"/>
        <v>0</v>
      </c>
      <c r="AK264" s="46">
        <f t="shared" ref="AK264" si="244">+AJ264+AK263</f>
        <v>24</v>
      </c>
      <c r="AL264" s="37"/>
    </row>
    <row r="265" spans="1:42" ht="35.1" hidden="1" customHeight="1">
      <c r="A265" s="624">
        <v>34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84">
        <f>+G125</f>
        <v>0</v>
      </c>
      <c r="H265" s="224">
        <f t="shared" ref="H265:AJ265" si="245">+H125</f>
        <v>0</v>
      </c>
      <c r="I265" s="84">
        <f t="shared" si="245"/>
        <v>0</v>
      </c>
      <c r="J265" s="84">
        <f t="shared" si="245"/>
        <v>0</v>
      </c>
      <c r="K265" s="84">
        <f t="shared" si="245"/>
        <v>0</v>
      </c>
      <c r="L265" s="84">
        <f t="shared" si="245"/>
        <v>0</v>
      </c>
      <c r="M265" s="224">
        <f t="shared" si="245"/>
        <v>0</v>
      </c>
      <c r="N265" s="243">
        <f t="shared" si="245"/>
        <v>0</v>
      </c>
      <c r="O265" s="224">
        <f t="shared" si="245"/>
        <v>0</v>
      </c>
      <c r="P265" s="84">
        <f t="shared" si="245"/>
        <v>0</v>
      </c>
      <c r="Q265" s="84">
        <f t="shared" si="245"/>
        <v>0</v>
      </c>
      <c r="R265" s="84">
        <f t="shared" si="245"/>
        <v>0</v>
      </c>
      <c r="S265" s="84">
        <f t="shared" si="245"/>
        <v>0</v>
      </c>
      <c r="T265" s="84">
        <f t="shared" si="245"/>
        <v>0</v>
      </c>
      <c r="U265" s="84">
        <f t="shared" si="245"/>
        <v>0</v>
      </c>
      <c r="V265" s="224">
        <f t="shared" si="245"/>
        <v>0</v>
      </c>
      <c r="W265" s="84">
        <f t="shared" si="245"/>
        <v>0</v>
      </c>
      <c r="X265" s="84">
        <f t="shared" si="245"/>
        <v>0</v>
      </c>
      <c r="Y265" s="84">
        <f t="shared" si="245"/>
        <v>0</v>
      </c>
      <c r="Z265" s="224">
        <f t="shared" si="245"/>
        <v>0</v>
      </c>
      <c r="AA265" s="224">
        <f t="shared" si="245"/>
        <v>0</v>
      </c>
      <c r="AB265" s="224">
        <f t="shared" si="245"/>
        <v>0</v>
      </c>
      <c r="AC265" s="224">
        <f t="shared" si="245"/>
        <v>0</v>
      </c>
      <c r="AD265" s="224">
        <f t="shared" si="245"/>
        <v>0</v>
      </c>
      <c r="AE265" s="224">
        <f t="shared" si="245"/>
        <v>0</v>
      </c>
      <c r="AF265" s="224">
        <f t="shared" si="245"/>
        <v>0</v>
      </c>
      <c r="AG265" s="224">
        <f t="shared" si="245"/>
        <v>0</v>
      </c>
      <c r="AH265" s="224">
        <f t="shared" si="245"/>
        <v>0</v>
      </c>
      <c r="AI265" s="243">
        <f t="shared" si="245"/>
        <v>0</v>
      </c>
      <c r="AJ265" s="224">
        <f t="shared" si="245"/>
        <v>0</v>
      </c>
      <c r="AK265" s="84">
        <f t="shared" ref="AK265" si="246">+AK125</f>
        <v>85</v>
      </c>
      <c r="AL265" s="37">
        <f>SUM(G265:AK265)</f>
        <v>85</v>
      </c>
      <c r="AM265" s="38">
        <f>AL265</f>
        <v>85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70"/>
      <c r="B266" s="667"/>
      <c r="C266" s="94"/>
      <c r="D266" s="60"/>
      <c r="E266" s="52"/>
      <c r="F266" s="61"/>
      <c r="G266" s="46">
        <f t="shared" ref="G266:AJ266" si="247">+F266+G265</f>
        <v>0</v>
      </c>
      <c r="H266" s="226">
        <f t="shared" si="247"/>
        <v>0</v>
      </c>
      <c r="I266" s="45">
        <f t="shared" si="247"/>
        <v>0</v>
      </c>
      <c r="J266" s="46">
        <f t="shared" si="247"/>
        <v>0</v>
      </c>
      <c r="K266" s="46">
        <f t="shared" si="247"/>
        <v>0</v>
      </c>
      <c r="L266" s="46">
        <f t="shared" si="247"/>
        <v>0</v>
      </c>
      <c r="M266" s="222">
        <f t="shared" si="247"/>
        <v>0</v>
      </c>
      <c r="N266" s="241">
        <f t="shared" si="247"/>
        <v>0</v>
      </c>
      <c r="O266" s="226">
        <f t="shared" si="247"/>
        <v>0</v>
      </c>
      <c r="P266" s="45">
        <f t="shared" si="247"/>
        <v>0</v>
      </c>
      <c r="Q266" s="46">
        <f t="shared" si="247"/>
        <v>0</v>
      </c>
      <c r="R266" s="46">
        <f t="shared" si="247"/>
        <v>0</v>
      </c>
      <c r="S266" s="46">
        <f t="shared" si="247"/>
        <v>0</v>
      </c>
      <c r="T266" s="46">
        <f t="shared" si="247"/>
        <v>0</v>
      </c>
      <c r="U266" s="46">
        <f t="shared" si="247"/>
        <v>0</v>
      </c>
      <c r="V266" s="226">
        <f t="shared" si="247"/>
        <v>0</v>
      </c>
      <c r="W266" s="45">
        <f t="shared" si="247"/>
        <v>0</v>
      </c>
      <c r="X266" s="46">
        <f t="shared" si="247"/>
        <v>0</v>
      </c>
      <c r="Y266" s="46">
        <f t="shared" si="247"/>
        <v>0</v>
      </c>
      <c r="Z266" s="222">
        <f t="shared" si="247"/>
        <v>0</v>
      </c>
      <c r="AA266" s="222">
        <f t="shared" si="247"/>
        <v>0</v>
      </c>
      <c r="AB266" s="222">
        <f t="shared" si="247"/>
        <v>0</v>
      </c>
      <c r="AC266" s="226">
        <f t="shared" si="247"/>
        <v>0</v>
      </c>
      <c r="AD266" s="226">
        <f t="shared" si="247"/>
        <v>0</v>
      </c>
      <c r="AE266" s="222">
        <f t="shared" si="247"/>
        <v>0</v>
      </c>
      <c r="AF266" s="222">
        <f t="shared" si="247"/>
        <v>0</v>
      </c>
      <c r="AG266" s="222">
        <f t="shared" si="247"/>
        <v>0</v>
      </c>
      <c r="AH266" s="222">
        <f t="shared" si="247"/>
        <v>0</v>
      </c>
      <c r="AI266" s="241">
        <f t="shared" si="247"/>
        <v>0</v>
      </c>
      <c r="AJ266" s="226">
        <f t="shared" si="247"/>
        <v>0</v>
      </c>
      <c r="AK266" s="45">
        <f t="shared" ref="AK266" si="248">+AJ266+AK265</f>
        <v>85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84">
        <f>+G127</f>
        <v>0</v>
      </c>
      <c r="H267" s="224">
        <f t="shared" ref="H267:AJ267" si="249">+H127</f>
        <v>0</v>
      </c>
      <c r="I267" s="84">
        <f t="shared" si="249"/>
        <v>0</v>
      </c>
      <c r="J267" s="84">
        <f t="shared" si="249"/>
        <v>0</v>
      </c>
      <c r="K267" s="84">
        <f t="shared" si="249"/>
        <v>0</v>
      </c>
      <c r="L267" s="84">
        <f t="shared" si="249"/>
        <v>0</v>
      </c>
      <c r="M267" s="224">
        <f t="shared" si="249"/>
        <v>0</v>
      </c>
      <c r="N267" s="243">
        <f t="shared" si="249"/>
        <v>0</v>
      </c>
      <c r="O267" s="224">
        <f t="shared" si="249"/>
        <v>0</v>
      </c>
      <c r="P267" s="84">
        <f t="shared" si="249"/>
        <v>0</v>
      </c>
      <c r="Q267" s="84">
        <f t="shared" si="249"/>
        <v>0</v>
      </c>
      <c r="R267" s="84">
        <f t="shared" si="249"/>
        <v>0</v>
      </c>
      <c r="S267" s="84">
        <f t="shared" si="249"/>
        <v>0</v>
      </c>
      <c r="T267" s="84">
        <f t="shared" si="249"/>
        <v>0</v>
      </c>
      <c r="U267" s="84">
        <f t="shared" si="249"/>
        <v>0</v>
      </c>
      <c r="V267" s="224">
        <f t="shared" si="249"/>
        <v>0</v>
      </c>
      <c r="W267" s="84">
        <f t="shared" si="249"/>
        <v>0</v>
      </c>
      <c r="X267" s="84">
        <f t="shared" si="249"/>
        <v>0</v>
      </c>
      <c r="Y267" s="84">
        <f t="shared" si="249"/>
        <v>0</v>
      </c>
      <c r="Z267" s="224">
        <f t="shared" si="249"/>
        <v>0</v>
      </c>
      <c r="AA267" s="224">
        <f t="shared" si="249"/>
        <v>0</v>
      </c>
      <c r="AB267" s="224">
        <f t="shared" si="249"/>
        <v>0</v>
      </c>
      <c r="AC267" s="224">
        <f t="shared" si="249"/>
        <v>0</v>
      </c>
      <c r="AD267" s="224">
        <f t="shared" si="249"/>
        <v>0</v>
      </c>
      <c r="AE267" s="224">
        <f t="shared" si="249"/>
        <v>0</v>
      </c>
      <c r="AF267" s="224">
        <f t="shared" si="249"/>
        <v>0</v>
      </c>
      <c r="AG267" s="224">
        <f t="shared" si="249"/>
        <v>0</v>
      </c>
      <c r="AH267" s="224">
        <f t="shared" si="249"/>
        <v>0</v>
      </c>
      <c r="AI267" s="243">
        <f t="shared" si="249"/>
        <v>0</v>
      </c>
      <c r="AJ267" s="224">
        <f t="shared" si="249"/>
        <v>0</v>
      </c>
      <c r="AK267" s="84">
        <f t="shared" ref="AK267" si="250">+AK127</f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70"/>
      <c r="B268" s="667"/>
      <c r="C268" s="94"/>
      <c r="D268" s="108"/>
      <c r="E268" s="109"/>
      <c r="F268" s="117"/>
      <c r="G268" s="84">
        <f t="shared" ref="G268:AJ268" si="251">+F268+G267</f>
        <v>0</v>
      </c>
      <c r="H268" s="224">
        <f t="shared" si="251"/>
        <v>0</v>
      </c>
      <c r="I268" s="84">
        <f t="shared" si="251"/>
        <v>0</v>
      </c>
      <c r="J268" s="84">
        <f t="shared" si="251"/>
        <v>0</v>
      </c>
      <c r="K268" s="84">
        <f t="shared" si="251"/>
        <v>0</v>
      </c>
      <c r="L268" s="84">
        <f t="shared" si="251"/>
        <v>0</v>
      </c>
      <c r="M268" s="224">
        <f t="shared" si="251"/>
        <v>0</v>
      </c>
      <c r="N268" s="243">
        <f t="shared" si="251"/>
        <v>0</v>
      </c>
      <c r="O268" s="224">
        <f t="shared" si="251"/>
        <v>0</v>
      </c>
      <c r="P268" s="84">
        <f t="shared" si="251"/>
        <v>0</v>
      </c>
      <c r="Q268" s="84">
        <f t="shared" si="251"/>
        <v>0</v>
      </c>
      <c r="R268" s="84">
        <f t="shared" si="251"/>
        <v>0</v>
      </c>
      <c r="S268" s="84">
        <f t="shared" si="251"/>
        <v>0</v>
      </c>
      <c r="T268" s="84">
        <f t="shared" si="251"/>
        <v>0</v>
      </c>
      <c r="U268" s="84">
        <f t="shared" si="251"/>
        <v>0</v>
      </c>
      <c r="V268" s="224">
        <f t="shared" si="251"/>
        <v>0</v>
      </c>
      <c r="W268" s="84">
        <f t="shared" si="251"/>
        <v>0</v>
      </c>
      <c r="X268" s="84">
        <f t="shared" si="251"/>
        <v>0</v>
      </c>
      <c r="Y268" s="84">
        <f t="shared" si="251"/>
        <v>0</v>
      </c>
      <c r="Z268" s="224">
        <f t="shared" si="251"/>
        <v>0</v>
      </c>
      <c r="AA268" s="224">
        <f t="shared" si="251"/>
        <v>0</v>
      </c>
      <c r="AB268" s="224">
        <f t="shared" si="251"/>
        <v>0</v>
      </c>
      <c r="AC268" s="224">
        <f t="shared" si="251"/>
        <v>0</v>
      </c>
      <c r="AD268" s="224">
        <f t="shared" si="251"/>
        <v>0</v>
      </c>
      <c r="AE268" s="224">
        <f t="shared" si="251"/>
        <v>0</v>
      </c>
      <c r="AF268" s="224">
        <f t="shared" si="251"/>
        <v>0</v>
      </c>
      <c r="AG268" s="224">
        <f t="shared" si="251"/>
        <v>0</v>
      </c>
      <c r="AH268" s="224">
        <f t="shared" si="251"/>
        <v>0</v>
      </c>
      <c r="AI268" s="243">
        <f t="shared" si="251"/>
        <v>0</v>
      </c>
      <c r="AJ268" s="222">
        <f t="shared" si="251"/>
        <v>0</v>
      </c>
      <c r="AK268" s="46">
        <f t="shared" ref="AK268" si="252">+AJ268+AK267</f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28</v>
      </c>
      <c r="B269" s="661" t="s">
        <v>134</v>
      </c>
      <c r="C269" s="32" t="s">
        <v>175</v>
      </c>
      <c r="D269" s="48"/>
      <c r="E269" s="49"/>
      <c r="F269" s="92">
        <f>+F129</f>
        <v>81</v>
      </c>
      <c r="G269" s="87">
        <f>+G129</f>
        <v>0</v>
      </c>
      <c r="H269" s="223">
        <f t="shared" ref="H269:AJ269" si="253">+H129</f>
        <v>0</v>
      </c>
      <c r="I269" s="87">
        <f t="shared" si="253"/>
        <v>0</v>
      </c>
      <c r="J269" s="87">
        <f t="shared" si="253"/>
        <v>0</v>
      </c>
      <c r="K269" s="255">
        <f t="shared" si="253"/>
        <v>81</v>
      </c>
      <c r="L269" s="87">
        <f t="shared" si="253"/>
        <v>0</v>
      </c>
      <c r="M269" s="223">
        <f t="shared" si="253"/>
        <v>0</v>
      </c>
      <c r="N269" s="242">
        <f t="shared" si="253"/>
        <v>0</v>
      </c>
      <c r="O269" s="223">
        <f t="shared" si="253"/>
        <v>0</v>
      </c>
      <c r="P269" s="87">
        <f t="shared" si="253"/>
        <v>0</v>
      </c>
      <c r="Q269" s="87">
        <f t="shared" si="253"/>
        <v>0</v>
      </c>
      <c r="R269" s="87">
        <f t="shared" si="253"/>
        <v>0</v>
      </c>
      <c r="S269" s="87">
        <f t="shared" si="253"/>
        <v>0</v>
      </c>
      <c r="T269" s="87">
        <f t="shared" si="253"/>
        <v>0</v>
      </c>
      <c r="U269" s="87">
        <f t="shared" si="253"/>
        <v>0</v>
      </c>
      <c r="V269" s="223">
        <f t="shared" si="253"/>
        <v>0</v>
      </c>
      <c r="W269" s="87">
        <f t="shared" si="253"/>
        <v>0</v>
      </c>
      <c r="X269" s="87">
        <f t="shared" si="253"/>
        <v>0</v>
      </c>
      <c r="Y269" s="87">
        <f t="shared" si="253"/>
        <v>0</v>
      </c>
      <c r="Z269" s="223">
        <f t="shared" si="253"/>
        <v>0</v>
      </c>
      <c r="AA269" s="223">
        <f t="shared" si="253"/>
        <v>0</v>
      </c>
      <c r="AB269" s="223">
        <f t="shared" si="253"/>
        <v>0</v>
      </c>
      <c r="AC269" s="223">
        <f t="shared" si="253"/>
        <v>0</v>
      </c>
      <c r="AD269" s="223">
        <f t="shared" si="253"/>
        <v>0</v>
      </c>
      <c r="AE269" s="223">
        <f t="shared" si="253"/>
        <v>0</v>
      </c>
      <c r="AF269" s="223">
        <f t="shared" si="253"/>
        <v>0</v>
      </c>
      <c r="AG269" s="223">
        <f t="shared" si="253"/>
        <v>0</v>
      </c>
      <c r="AH269" s="223">
        <f t="shared" si="253"/>
        <v>0</v>
      </c>
      <c r="AI269" s="242">
        <f t="shared" si="253"/>
        <v>0</v>
      </c>
      <c r="AJ269" s="223">
        <f t="shared" si="253"/>
        <v>0</v>
      </c>
      <c r="AK269" s="87">
        <f t="shared" ref="AK269" si="254">+AK129</f>
        <v>0</v>
      </c>
      <c r="AL269" s="37"/>
      <c r="AM269" s="38"/>
      <c r="AN269" s="38"/>
      <c r="AO269" s="38"/>
      <c r="AP269" s="38"/>
    </row>
    <row r="270" spans="1:42" ht="34.5" customHeight="1">
      <c r="A270" s="670"/>
      <c r="B270" s="663"/>
      <c r="C270" s="39"/>
      <c r="D270" s="40"/>
      <c r="E270" s="41"/>
      <c r="F270" s="199"/>
      <c r="G270" s="46">
        <f t="shared" ref="G270:AJ270" si="255">+F270+G269</f>
        <v>0</v>
      </c>
      <c r="H270" s="222">
        <f t="shared" si="255"/>
        <v>0</v>
      </c>
      <c r="I270" s="45">
        <f t="shared" si="255"/>
        <v>0</v>
      </c>
      <c r="J270" s="46">
        <f t="shared" si="255"/>
        <v>0</v>
      </c>
      <c r="K270" s="46">
        <f t="shared" si="255"/>
        <v>81</v>
      </c>
      <c r="L270" s="46">
        <f t="shared" si="255"/>
        <v>81</v>
      </c>
      <c r="M270" s="222">
        <f t="shared" si="255"/>
        <v>81</v>
      </c>
      <c r="N270" s="241">
        <f t="shared" si="255"/>
        <v>81</v>
      </c>
      <c r="O270" s="222">
        <f t="shared" si="255"/>
        <v>81</v>
      </c>
      <c r="P270" s="45">
        <f t="shared" si="255"/>
        <v>81</v>
      </c>
      <c r="Q270" s="46">
        <f t="shared" si="255"/>
        <v>81</v>
      </c>
      <c r="R270" s="46">
        <f t="shared" si="255"/>
        <v>81</v>
      </c>
      <c r="S270" s="46">
        <f t="shared" si="255"/>
        <v>81</v>
      </c>
      <c r="T270" s="46">
        <f t="shared" si="255"/>
        <v>81</v>
      </c>
      <c r="U270" s="46">
        <f t="shared" si="255"/>
        <v>81</v>
      </c>
      <c r="V270" s="222">
        <f t="shared" si="255"/>
        <v>81</v>
      </c>
      <c r="W270" s="45">
        <f t="shared" si="255"/>
        <v>81</v>
      </c>
      <c r="X270" s="46">
        <f t="shared" si="255"/>
        <v>81</v>
      </c>
      <c r="Y270" s="46">
        <f t="shared" si="255"/>
        <v>81</v>
      </c>
      <c r="Z270" s="222">
        <f t="shared" si="255"/>
        <v>81</v>
      </c>
      <c r="AA270" s="222">
        <f t="shared" si="255"/>
        <v>81</v>
      </c>
      <c r="AB270" s="222">
        <f t="shared" si="255"/>
        <v>81</v>
      </c>
      <c r="AC270" s="222">
        <f t="shared" si="255"/>
        <v>81</v>
      </c>
      <c r="AD270" s="226">
        <f t="shared" si="255"/>
        <v>81</v>
      </c>
      <c r="AE270" s="222">
        <f t="shared" si="255"/>
        <v>81</v>
      </c>
      <c r="AF270" s="222">
        <f t="shared" si="255"/>
        <v>81</v>
      </c>
      <c r="AG270" s="222">
        <f t="shared" si="255"/>
        <v>81</v>
      </c>
      <c r="AH270" s="222">
        <f t="shared" si="255"/>
        <v>81</v>
      </c>
      <c r="AI270" s="241">
        <f t="shared" si="255"/>
        <v>81</v>
      </c>
      <c r="AJ270" s="222">
        <f t="shared" si="255"/>
        <v>81</v>
      </c>
      <c r="AK270" s="46">
        <f t="shared" ref="AK270" si="256">+AJ270+AK269</f>
        <v>81</v>
      </c>
      <c r="AL270" s="47"/>
    </row>
    <row r="271" spans="1:42" ht="34.5" customHeight="1">
      <c r="A271" s="624">
        <v>29</v>
      </c>
      <c r="B271" s="661" t="s">
        <v>135</v>
      </c>
      <c r="C271" s="32" t="s">
        <v>175</v>
      </c>
      <c r="D271" s="48"/>
      <c r="E271" s="49"/>
      <c r="F271" s="50">
        <f>+F131</f>
        <v>54</v>
      </c>
      <c r="G271" s="87">
        <f>+G131</f>
        <v>0</v>
      </c>
      <c r="H271" s="223">
        <f t="shared" ref="H271:AJ271" si="257">+H131</f>
        <v>0</v>
      </c>
      <c r="I271" s="87">
        <f t="shared" si="257"/>
        <v>0</v>
      </c>
      <c r="J271" s="87">
        <f t="shared" si="257"/>
        <v>0</v>
      </c>
      <c r="K271" s="255">
        <f t="shared" si="257"/>
        <v>54</v>
      </c>
      <c r="L271" s="87">
        <f t="shared" si="257"/>
        <v>0</v>
      </c>
      <c r="M271" s="223">
        <f t="shared" si="257"/>
        <v>0</v>
      </c>
      <c r="N271" s="242">
        <f t="shared" si="257"/>
        <v>0</v>
      </c>
      <c r="O271" s="223">
        <f t="shared" si="257"/>
        <v>0</v>
      </c>
      <c r="P271" s="87">
        <f t="shared" si="257"/>
        <v>0</v>
      </c>
      <c r="Q271" s="87">
        <f t="shared" si="257"/>
        <v>0</v>
      </c>
      <c r="R271" s="87">
        <f t="shared" si="257"/>
        <v>0</v>
      </c>
      <c r="S271" s="87">
        <f t="shared" si="257"/>
        <v>0</v>
      </c>
      <c r="T271" s="87">
        <f t="shared" si="257"/>
        <v>0</v>
      </c>
      <c r="U271" s="87">
        <f t="shared" si="257"/>
        <v>0</v>
      </c>
      <c r="V271" s="223">
        <f t="shared" si="257"/>
        <v>0</v>
      </c>
      <c r="W271" s="87">
        <f t="shared" si="257"/>
        <v>0</v>
      </c>
      <c r="X271" s="87">
        <f t="shared" si="257"/>
        <v>0</v>
      </c>
      <c r="Y271" s="87">
        <f t="shared" si="257"/>
        <v>0</v>
      </c>
      <c r="Z271" s="223">
        <f t="shared" si="257"/>
        <v>0</v>
      </c>
      <c r="AA271" s="223">
        <f t="shared" si="257"/>
        <v>0</v>
      </c>
      <c r="AB271" s="223">
        <f t="shared" si="257"/>
        <v>0</v>
      </c>
      <c r="AC271" s="223">
        <f t="shared" si="257"/>
        <v>0</v>
      </c>
      <c r="AD271" s="223">
        <f t="shared" si="257"/>
        <v>0</v>
      </c>
      <c r="AE271" s="223">
        <f t="shared" si="257"/>
        <v>0</v>
      </c>
      <c r="AF271" s="223">
        <f t="shared" si="257"/>
        <v>0</v>
      </c>
      <c r="AG271" s="223">
        <f t="shared" si="257"/>
        <v>0</v>
      </c>
      <c r="AH271" s="223">
        <f t="shared" si="257"/>
        <v>0</v>
      </c>
      <c r="AI271" s="242">
        <f t="shared" si="257"/>
        <v>0</v>
      </c>
      <c r="AJ271" s="223">
        <f t="shared" si="257"/>
        <v>0</v>
      </c>
      <c r="AK271" s="87">
        <f t="shared" ref="AK271" si="258">+AK131</f>
        <v>0</v>
      </c>
      <c r="AL271" s="37"/>
      <c r="AM271" s="38"/>
      <c r="AN271" s="38"/>
      <c r="AO271" s="38"/>
      <c r="AP271" s="38"/>
    </row>
    <row r="272" spans="1:42" ht="34.5" customHeight="1">
      <c r="A272" s="670"/>
      <c r="B272" s="663"/>
      <c r="C272" s="39"/>
      <c r="D272" s="40"/>
      <c r="E272" s="41"/>
      <c r="F272" s="42"/>
      <c r="G272" s="46">
        <f t="shared" ref="G272:AJ272" si="259">+F272+G271</f>
        <v>0</v>
      </c>
      <c r="H272" s="222">
        <f t="shared" si="259"/>
        <v>0</v>
      </c>
      <c r="I272" s="45">
        <f t="shared" si="259"/>
        <v>0</v>
      </c>
      <c r="J272" s="46">
        <f t="shared" si="259"/>
        <v>0</v>
      </c>
      <c r="K272" s="46">
        <f t="shared" si="259"/>
        <v>54</v>
      </c>
      <c r="L272" s="46">
        <f t="shared" si="259"/>
        <v>54</v>
      </c>
      <c r="M272" s="222">
        <f t="shared" si="259"/>
        <v>54</v>
      </c>
      <c r="N272" s="241">
        <f t="shared" si="259"/>
        <v>54</v>
      </c>
      <c r="O272" s="222">
        <f t="shared" si="259"/>
        <v>54</v>
      </c>
      <c r="P272" s="45">
        <f t="shared" si="259"/>
        <v>54</v>
      </c>
      <c r="Q272" s="46">
        <f t="shared" si="259"/>
        <v>54</v>
      </c>
      <c r="R272" s="46">
        <f t="shared" si="259"/>
        <v>54</v>
      </c>
      <c r="S272" s="46">
        <f t="shared" si="259"/>
        <v>54</v>
      </c>
      <c r="T272" s="46">
        <f t="shared" si="259"/>
        <v>54</v>
      </c>
      <c r="U272" s="46">
        <f t="shared" si="259"/>
        <v>54</v>
      </c>
      <c r="V272" s="222">
        <f t="shared" si="259"/>
        <v>54</v>
      </c>
      <c r="W272" s="45">
        <f t="shared" si="259"/>
        <v>54</v>
      </c>
      <c r="X272" s="46">
        <f t="shared" si="259"/>
        <v>54</v>
      </c>
      <c r="Y272" s="46">
        <f t="shared" si="259"/>
        <v>54</v>
      </c>
      <c r="Z272" s="222">
        <f t="shared" si="259"/>
        <v>54</v>
      </c>
      <c r="AA272" s="222">
        <f t="shared" si="259"/>
        <v>54</v>
      </c>
      <c r="AB272" s="222">
        <f t="shared" si="259"/>
        <v>54</v>
      </c>
      <c r="AC272" s="222">
        <f t="shared" si="259"/>
        <v>54</v>
      </c>
      <c r="AD272" s="226">
        <f t="shared" si="259"/>
        <v>54</v>
      </c>
      <c r="AE272" s="222">
        <f t="shared" si="259"/>
        <v>54</v>
      </c>
      <c r="AF272" s="222">
        <f t="shared" si="259"/>
        <v>54</v>
      </c>
      <c r="AG272" s="222">
        <f t="shared" si="259"/>
        <v>54</v>
      </c>
      <c r="AH272" s="222">
        <f t="shared" si="259"/>
        <v>54</v>
      </c>
      <c r="AI272" s="241">
        <f t="shared" si="259"/>
        <v>54</v>
      </c>
      <c r="AJ272" s="222">
        <f t="shared" si="259"/>
        <v>54</v>
      </c>
      <c r="AK272" s="46">
        <f t="shared" ref="AK272" si="260">+AJ272+AK271</f>
        <v>54</v>
      </c>
      <c r="AL272" s="37"/>
    </row>
    <row r="273" spans="1:42" ht="34.5" customHeight="1">
      <c r="A273" s="624">
        <v>30</v>
      </c>
      <c r="B273" s="661" t="s">
        <v>136</v>
      </c>
      <c r="C273" s="32" t="s">
        <v>175</v>
      </c>
      <c r="D273" s="48"/>
      <c r="E273" s="49"/>
      <c r="F273" s="50">
        <f>+F133</f>
        <v>565</v>
      </c>
      <c r="G273" s="87">
        <f>+G133</f>
        <v>0</v>
      </c>
      <c r="H273" s="223">
        <f t="shared" ref="H273:AJ273" si="261">+H133</f>
        <v>0</v>
      </c>
      <c r="I273" s="87">
        <f t="shared" si="261"/>
        <v>0</v>
      </c>
      <c r="J273" s="87">
        <f t="shared" si="261"/>
        <v>0</v>
      </c>
      <c r="K273" s="255">
        <f t="shared" si="261"/>
        <v>385</v>
      </c>
      <c r="L273" s="87">
        <f t="shared" si="261"/>
        <v>0</v>
      </c>
      <c r="M273" s="223">
        <f t="shared" si="261"/>
        <v>0</v>
      </c>
      <c r="N273" s="242">
        <f t="shared" si="261"/>
        <v>0</v>
      </c>
      <c r="O273" s="223">
        <f t="shared" si="261"/>
        <v>0</v>
      </c>
      <c r="P273" s="255">
        <f t="shared" si="261"/>
        <v>180</v>
      </c>
      <c r="Q273" s="87">
        <f t="shared" si="261"/>
        <v>0</v>
      </c>
      <c r="R273" s="87">
        <f t="shared" si="261"/>
        <v>0</v>
      </c>
      <c r="S273" s="87">
        <f t="shared" si="261"/>
        <v>0</v>
      </c>
      <c r="T273" s="87">
        <f t="shared" si="261"/>
        <v>0</v>
      </c>
      <c r="U273" s="87">
        <f t="shared" si="261"/>
        <v>0</v>
      </c>
      <c r="V273" s="223">
        <f t="shared" si="261"/>
        <v>0</v>
      </c>
      <c r="W273" s="87">
        <f t="shared" si="261"/>
        <v>0</v>
      </c>
      <c r="X273" s="87">
        <f t="shared" si="261"/>
        <v>0</v>
      </c>
      <c r="Y273" s="87">
        <f t="shared" si="261"/>
        <v>0</v>
      </c>
      <c r="Z273" s="223">
        <f t="shared" si="261"/>
        <v>0</v>
      </c>
      <c r="AA273" s="223">
        <f t="shared" si="261"/>
        <v>0</v>
      </c>
      <c r="AB273" s="223">
        <f t="shared" si="261"/>
        <v>0</v>
      </c>
      <c r="AC273" s="223">
        <f t="shared" si="261"/>
        <v>0</v>
      </c>
      <c r="AD273" s="223">
        <f t="shared" si="261"/>
        <v>0</v>
      </c>
      <c r="AE273" s="223">
        <f t="shared" si="261"/>
        <v>0</v>
      </c>
      <c r="AF273" s="223">
        <f t="shared" si="261"/>
        <v>0</v>
      </c>
      <c r="AG273" s="223">
        <f t="shared" si="261"/>
        <v>0</v>
      </c>
      <c r="AH273" s="223">
        <f t="shared" si="261"/>
        <v>0</v>
      </c>
      <c r="AI273" s="242">
        <f t="shared" si="261"/>
        <v>0</v>
      </c>
      <c r="AJ273" s="223">
        <f t="shared" si="261"/>
        <v>0</v>
      </c>
      <c r="AK273" s="87">
        <f t="shared" ref="AK273" si="262">+AK133</f>
        <v>0</v>
      </c>
      <c r="AL273" s="37"/>
      <c r="AM273" s="38"/>
      <c r="AN273" s="38"/>
      <c r="AO273" s="38"/>
      <c r="AP273" s="38"/>
    </row>
    <row r="274" spans="1:42" ht="34.5" customHeight="1">
      <c r="A274" s="670"/>
      <c r="B274" s="663"/>
      <c r="C274" s="39"/>
      <c r="D274" s="40"/>
      <c r="E274" s="41"/>
      <c r="F274" s="42"/>
      <c r="G274" s="46">
        <f t="shared" ref="G274:AJ274" si="263">+F274+G273</f>
        <v>0</v>
      </c>
      <c r="H274" s="222">
        <f t="shared" si="263"/>
        <v>0</v>
      </c>
      <c r="I274" s="45">
        <f t="shared" si="263"/>
        <v>0</v>
      </c>
      <c r="J274" s="46">
        <f t="shared" si="263"/>
        <v>0</v>
      </c>
      <c r="K274" s="46">
        <f t="shared" si="263"/>
        <v>385</v>
      </c>
      <c r="L274" s="46">
        <f t="shared" si="263"/>
        <v>385</v>
      </c>
      <c r="M274" s="222">
        <f t="shared" si="263"/>
        <v>385</v>
      </c>
      <c r="N274" s="241">
        <f t="shared" si="263"/>
        <v>385</v>
      </c>
      <c r="O274" s="222">
        <f t="shared" si="263"/>
        <v>385</v>
      </c>
      <c r="P274" s="45">
        <f t="shared" si="263"/>
        <v>565</v>
      </c>
      <c r="Q274" s="46">
        <f t="shared" si="263"/>
        <v>565</v>
      </c>
      <c r="R274" s="46">
        <f t="shared" si="263"/>
        <v>565</v>
      </c>
      <c r="S274" s="46">
        <f t="shared" si="263"/>
        <v>565</v>
      </c>
      <c r="T274" s="46">
        <f t="shared" si="263"/>
        <v>565</v>
      </c>
      <c r="U274" s="46">
        <f t="shared" si="263"/>
        <v>565</v>
      </c>
      <c r="V274" s="222">
        <f t="shared" si="263"/>
        <v>565</v>
      </c>
      <c r="W274" s="45">
        <f t="shared" si="263"/>
        <v>565</v>
      </c>
      <c r="X274" s="46">
        <f t="shared" si="263"/>
        <v>565</v>
      </c>
      <c r="Y274" s="46">
        <f t="shared" si="263"/>
        <v>565</v>
      </c>
      <c r="Z274" s="222">
        <f t="shared" si="263"/>
        <v>565</v>
      </c>
      <c r="AA274" s="222">
        <f t="shared" si="263"/>
        <v>565</v>
      </c>
      <c r="AB274" s="222">
        <f t="shared" si="263"/>
        <v>565</v>
      </c>
      <c r="AC274" s="222">
        <f t="shared" si="263"/>
        <v>565</v>
      </c>
      <c r="AD274" s="226">
        <f t="shared" si="263"/>
        <v>565</v>
      </c>
      <c r="AE274" s="222">
        <f t="shared" si="263"/>
        <v>565</v>
      </c>
      <c r="AF274" s="222">
        <f t="shared" si="263"/>
        <v>565</v>
      </c>
      <c r="AG274" s="222">
        <f t="shared" si="263"/>
        <v>565</v>
      </c>
      <c r="AH274" s="222">
        <f t="shared" si="263"/>
        <v>565</v>
      </c>
      <c r="AI274" s="241">
        <f t="shared" si="263"/>
        <v>565</v>
      </c>
      <c r="AJ274" s="222">
        <f t="shared" si="263"/>
        <v>565</v>
      </c>
      <c r="AK274" s="46">
        <f t="shared" ref="AK274" si="264">+AJ274+AK273</f>
        <v>565</v>
      </c>
      <c r="AL274" s="37"/>
    </row>
    <row r="275" spans="1:42" ht="34.5" customHeight="1">
      <c r="A275" s="624">
        <v>31</v>
      </c>
      <c r="B275" s="661" t="s">
        <v>137</v>
      </c>
      <c r="C275" s="32" t="s">
        <v>175</v>
      </c>
      <c r="D275" s="48"/>
      <c r="E275" s="49"/>
      <c r="F275" s="50">
        <f>+F135</f>
        <v>2532</v>
      </c>
      <c r="G275" s="87">
        <f>+G135</f>
        <v>0</v>
      </c>
      <c r="H275" s="223">
        <f t="shared" ref="H275:AJ275" si="265">+H135</f>
        <v>0</v>
      </c>
      <c r="I275" s="87">
        <f t="shared" si="265"/>
        <v>0</v>
      </c>
      <c r="J275" s="87">
        <f t="shared" si="265"/>
        <v>0</v>
      </c>
      <c r="K275" s="255">
        <f t="shared" si="265"/>
        <v>430</v>
      </c>
      <c r="L275" s="255">
        <f t="shared" si="265"/>
        <v>70</v>
      </c>
      <c r="M275" s="223">
        <f t="shared" si="265"/>
        <v>0</v>
      </c>
      <c r="N275" s="242">
        <f t="shared" si="265"/>
        <v>0</v>
      </c>
      <c r="O275" s="223">
        <f t="shared" si="265"/>
        <v>0</v>
      </c>
      <c r="P275" s="255">
        <f t="shared" si="265"/>
        <v>22</v>
      </c>
      <c r="Q275" s="255">
        <f t="shared" si="265"/>
        <v>800</v>
      </c>
      <c r="R275" s="255">
        <f t="shared" si="265"/>
        <v>870</v>
      </c>
      <c r="S275" s="255">
        <f t="shared" si="265"/>
        <v>340</v>
      </c>
      <c r="T275" s="87">
        <f t="shared" si="265"/>
        <v>0</v>
      </c>
      <c r="U275" s="87">
        <f t="shared" si="265"/>
        <v>0</v>
      </c>
      <c r="V275" s="223">
        <f t="shared" si="265"/>
        <v>0</v>
      </c>
      <c r="W275" s="87">
        <f t="shared" si="265"/>
        <v>0</v>
      </c>
      <c r="X275" s="87">
        <f t="shared" si="265"/>
        <v>0</v>
      </c>
      <c r="Y275" s="87">
        <f t="shared" si="265"/>
        <v>0</v>
      </c>
      <c r="Z275" s="223">
        <f t="shared" si="265"/>
        <v>0</v>
      </c>
      <c r="AA275" s="223">
        <f t="shared" si="265"/>
        <v>0</v>
      </c>
      <c r="AB275" s="223">
        <f t="shared" si="265"/>
        <v>0</v>
      </c>
      <c r="AC275" s="223">
        <f t="shared" si="265"/>
        <v>0</v>
      </c>
      <c r="AD275" s="223">
        <f t="shared" si="265"/>
        <v>0</v>
      </c>
      <c r="AE275" s="223">
        <f t="shared" si="265"/>
        <v>0</v>
      </c>
      <c r="AF275" s="223">
        <f t="shared" si="265"/>
        <v>0</v>
      </c>
      <c r="AG275" s="223">
        <f t="shared" si="265"/>
        <v>0</v>
      </c>
      <c r="AH275" s="223">
        <f t="shared" si="265"/>
        <v>0</v>
      </c>
      <c r="AI275" s="242">
        <f t="shared" si="265"/>
        <v>0</v>
      </c>
      <c r="AJ275" s="223">
        <f t="shared" si="265"/>
        <v>0</v>
      </c>
      <c r="AK275" s="87">
        <f t="shared" ref="AK275" si="266">+AK135</f>
        <v>0</v>
      </c>
      <c r="AL275" s="37"/>
      <c r="AM275" s="38"/>
      <c r="AN275" s="38"/>
      <c r="AO275" s="38"/>
      <c r="AP275" s="38"/>
    </row>
    <row r="276" spans="1:42" ht="34.5" customHeight="1">
      <c r="A276" s="670"/>
      <c r="B276" s="663"/>
      <c r="C276" s="39"/>
      <c r="D276" s="33"/>
      <c r="E276" s="52"/>
      <c r="F276" s="35"/>
      <c r="G276" s="46">
        <f t="shared" ref="G276:AJ276" si="267">+F276+G275</f>
        <v>0</v>
      </c>
      <c r="H276" s="222">
        <f t="shared" si="267"/>
        <v>0</v>
      </c>
      <c r="I276" s="45">
        <f t="shared" si="267"/>
        <v>0</v>
      </c>
      <c r="J276" s="46">
        <f t="shared" si="267"/>
        <v>0</v>
      </c>
      <c r="K276" s="46">
        <f t="shared" si="267"/>
        <v>430</v>
      </c>
      <c r="L276" s="46">
        <f t="shared" si="267"/>
        <v>500</v>
      </c>
      <c r="M276" s="222">
        <f t="shared" si="267"/>
        <v>500</v>
      </c>
      <c r="N276" s="241">
        <f t="shared" si="267"/>
        <v>500</v>
      </c>
      <c r="O276" s="222">
        <f t="shared" si="267"/>
        <v>500</v>
      </c>
      <c r="P276" s="45">
        <f t="shared" si="267"/>
        <v>522</v>
      </c>
      <c r="Q276" s="46">
        <f t="shared" si="267"/>
        <v>1322</v>
      </c>
      <c r="R276" s="46">
        <f t="shared" si="267"/>
        <v>2192</v>
      </c>
      <c r="S276" s="46">
        <f t="shared" si="267"/>
        <v>2532</v>
      </c>
      <c r="T276" s="46">
        <f t="shared" si="267"/>
        <v>2532</v>
      </c>
      <c r="U276" s="46">
        <f t="shared" si="267"/>
        <v>2532</v>
      </c>
      <c r="V276" s="222">
        <f t="shared" si="267"/>
        <v>2532</v>
      </c>
      <c r="W276" s="45">
        <f t="shared" si="267"/>
        <v>2532</v>
      </c>
      <c r="X276" s="46">
        <f t="shared" si="267"/>
        <v>2532</v>
      </c>
      <c r="Y276" s="46">
        <f t="shared" si="267"/>
        <v>2532</v>
      </c>
      <c r="Z276" s="222">
        <f t="shared" si="267"/>
        <v>2532</v>
      </c>
      <c r="AA276" s="222">
        <f t="shared" si="267"/>
        <v>2532</v>
      </c>
      <c r="AB276" s="222">
        <f t="shared" si="267"/>
        <v>2532</v>
      </c>
      <c r="AC276" s="222">
        <f t="shared" si="267"/>
        <v>2532</v>
      </c>
      <c r="AD276" s="226">
        <f t="shared" si="267"/>
        <v>2532</v>
      </c>
      <c r="AE276" s="222">
        <f t="shared" si="267"/>
        <v>2532</v>
      </c>
      <c r="AF276" s="222">
        <f t="shared" si="267"/>
        <v>2532</v>
      </c>
      <c r="AG276" s="222">
        <f t="shared" si="267"/>
        <v>2532</v>
      </c>
      <c r="AH276" s="222">
        <f t="shared" si="267"/>
        <v>2532</v>
      </c>
      <c r="AI276" s="241">
        <f t="shared" si="267"/>
        <v>2532</v>
      </c>
      <c r="AJ276" s="222">
        <f t="shared" si="267"/>
        <v>2532</v>
      </c>
      <c r="AK276" s="46">
        <f t="shared" ref="AK276" si="268">+AJ276+AK275</f>
        <v>2532</v>
      </c>
      <c r="AL276" s="37"/>
    </row>
    <row r="277" spans="1:42" ht="34.5" customHeight="1">
      <c r="A277" s="624">
        <v>32</v>
      </c>
      <c r="B277" s="661" t="s">
        <v>138</v>
      </c>
      <c r="C277" s="53" t="s">
        <v>177</v>
      </c>
      <c r="D277" s="53"/>
      <c r="E277" s="54"/>
      <c r="F277" s="50">
        <f>+F137</f>
        <v>0</v>
      </c>
      <c r="G277" s="87">
        <f>+G137</f>
        <v>0</v>
      </c>
      <c r="H277" s="223">
        <f t="shared" ref="H277:AJ277" si="269">+H137</f>
        <v>0</v>
      </c>
      <c r="I277" s="87">
        <f t="shared" si="269"/>
        <v>0</v>
      </c>
      <c r="J277" s="87">
        <f t="shared" si="269"/>
        <v>0</v>
      </c>
      <c r="K277" s="87">
        <f t="shared" si="269"/>
        <v>0</v>
      </c>
      <c r="L277" s="87">
        <f t="shared" si="269"/>
        <v>0</v>
      </c>
      <c r="M277" s="223">
        <f t="shared" si="269"/>
        <v>0</v>
      </c>
      <c r="N277" s="242">
        <f t="shared" si="269"/>
        <v>0</v>
      </c>
      <c r="O277" s="223">
        <f t="shared" si="269"/>
        <v>0</v>
      </c>
      <c r="P277" s="87">
        <f t="shared" si="269"/>
        <v>0</v>
      </c>
      <c r="Q277" s="87">
        <f t="shared" si="269"/>
        <v>0</v>
      </c>
      <c r="R277" s="87">
        <f t="shared" si="269"/>
        <v>0</v>
      </c>
      <c r="S277" s="87">
        <f t="shared" si="269"/>
        <v>0</v>
      </c>
      <c r="T277" s="87">
        <f t="shared" si="269"/>
        <v>0</v>
      </c>
      <c r="U277" s="87">
        <f t="shared" si="269"/>
        <v>0</v>
      </c>
      <c r="V277" s="223">
        <f t="shared" si="269"/>
        <v>0</v>
      </c>
      <c r="W277" s="87">
        <f t="shared" si="269"/>
        <v>0</v>
      </c>
      <c r="X277" s="87">
        <f t="shared" si="269"/>
        <v>0</v>
      </c>
      <c r="Y277" s="87">
        <f t="shared" si="269"/>
        <v>0</v>
      </c>
      <c r="Z277" s="223">
        <f t="shared" si="269"/>
        <v>0</v>
      </c>
      <c r="AA277" s="223">
        <f t="shared" si="269"/>
        <v>0</v>
      </c>
      <c r="AB277" s="223">
        <f t="shared" si="269"/>
        <v>0</v>
      </c>
      <c r="AC277" s="223">
        <f t="shared" si="269"/>
        <v>0</v>
      </c>
      <c r="AD277" s="223">
        <f t="shared" si="269"/>
        <v>0</v>
      </c>
      <c r="AE277" s="223">
        <f t="shared" si="269"/>
        <v>0</v>
      </c>
      <c r="AF277" s="223">
        <f t="shared" si="269"/>
        <v>0</v>
      </c>
      <c r="AG277" s="223">
        <f t="shared" si="269"/>
        <v>0</v>
      </c>
      <c r="AH277" s="223">
        <f t="shared" si="269"/>
        <v>0</v>
      </c>
      <c r="AI277" s="242">
        <f t="shared" si="269"/>
        <v>0</v>
      </c>
      <c r="AJ277" s="223">
        <f t="shared" si="269"/>
        <v>0</v>
      </c>
      <c r="AK277" s="87">
        <f t="shared" ref="AK277" si="270">+AK137</f>
        <v>0</v>
      </c>
      <c r="AL277" s="37"/>
      <c r="AM277" s="38"/>
      <c r="AN277" s="38"/>
      <c r="AO277" s="38"/>
      <c r="AP277" s="38"/>
    </row>
    <row r="278" spans="1:42" ht="34.5" customHeight="1">
      <c r="A278" s="670"/>
      <c r="B278" s="663"/>
      <c r="C278" s="55"/>
      <c r="D278" s="56"/>
      <c r="E278" s="57"/>
      <c r="F278" s="42"/>
      <c r="G278" s="46">
        <f t="shared" ref="G278:AJ278" si="271">+F278+G277</f>
        <v>0</v>
      </c>
      <c r="H278" s="222">
        <f t="shared" si="271"/>
        <v>0</v>
      </c>
      <c r="I278" s="45">
        <f t="shared" si="271"/>
        <v>0</v>
      </c>
      <c r="J278" s="46">
        <f t="shared" si="271"/>
        <v>0</v>
      </c>
      <c r="K278" s="46">
        <f t="shared" si="271"/>
        <v>0</v>
      </c>
      <c r="L278" s="46">
        <f t="shared" si="271"/>
        <v>0</v>
      </c>
      <c r="M278" s="222">
        <f t="shared" si="271"/>
        <v>0</v>
      </c>
      <c r="N278" s="241">
        <f t="shared" si="271"/>
        <v>0</v>
      </c>
      <c r="O278" s="222">
        <f t="shared" si="271"/>
        <v>0</v>
      </c>
      <c r="P278" s="45">
        <f t="shared" si="271"/>
        <v>0</v>
      </c>
      <c r="Q278" s="46">
        <f t="shared" si="271"/>
        <v>0</v>
      </c>
      <c r="R278" s="46">
        <f t="shared" si="271"/>
        <v>0</v>
      </c>
      <c r="S278" s="46">
        <f t="shared" si="271"/>
        <v>0</v>
      </c>
      <c r="T278" s="46">
        <f t="shared" si="271"/>
        <v>0</v>
      </c>
      <c r="U278" s="46">
        <f t="shared" si="271"/>
        <v>0</v>
      </c>
      <c r="V278" s="222">
        <f t="shared" si="271"/>
        <v>0</v>
      </c>
      <c r="W278" s="45">
        <f t="shared" si="271"/>
        <v>0</v>
      </c>
      <c r="X278" s="46">
        <f t="shared" si="271"/>
        <v>0</v>
      </c>
      <c r="Y278" s="46">
        <f t="shared" si="271"/>
        <v>0</v>
      </c>
      <c r="Z278" s="222">
        <f t="shared" si="271"/>
        <v>0</v>
      </c>
      <c r="AA278" s="222">
        <f t="shared" si="271"/>
        <v>0</v>
      </c>
      <c r="AB278" s="222">
        <f t="shared" si="271"/>
        <v>0</v>
      </c>
      <c r="AC278" s="222">
        <f t="shared" si="271"/>
        <v>0</v>
      </c>
      <c r="AD278" s="226">
        <f t="shared" si="271"/>
        <v>0</v>
      </c>
      <c r="AE278" s="222">
        <f t="shared" si="271"/>
        <v>0</v>
      </c>
      <c r="AF278" s="222">
        <f t="shared" si="271"/>
        <v>0</v>
      </c>
      <c r="AG278" s="222">
        <f t="shared" si="271"/>
        <v>0</v>
      </c>
      <c r="AH278" s="222">
        <f t="shared" si="271"/>
        <v>0</v>
      </c>
      <c r="AI278" s="241">
        <f t="shared" si="271"/>
        <v>0</v>
      </c>
      <c r="AJ278" s="222">
        <f t="shared" si="271"/>
        <v>0</v>
      </c>
      <c r="AK278" s="46">
        <f t="shared" ref="AK278" si="272">+AJ278+AK277</f>
        <v>0</v>
      </c>
      <c r="AL278" s="37"/>
    </row>
    <row r="279" spans="1:42" ht="34.5" customHeight="1">
      <c r="A279" s="624">
        <v>33</v>
      </c>
      <c r="B279" s="661" t="s">
        <v>139</v>
      </c>
      <c r="C279" s="53" t="s">
        <v>177</v>
      </c>
      <c r="D279" s="60"/>
      <c r="E279" s="34"/>
      <c r="F279" s="50">
        <f>+F139</f>
        <v>0</v>
      </c>
      <c r="G279" s="86">
        <f>+G139</f>
        <v>0</v>
      </c>
      <c r="H279" s="221">
        <f t="shared" ref="H279:AJ279" si="273">+H139</f>
        <v>0</v>
      </c>
      <c r="I279" s="86">
        <f t="shared" si="273"/>
        <v>0</v>
      </c>
      <c r="J279" s="86">
        <f t="shared" si="273"/>
        <v>0</v>
      </c>
      <c r="K279" s="86">
        <f t="shared" si="273"/>
        <v>0</v>
      </c>
      <c r="L279" s="86">
        <f t="shared" si="273"/>
        <v>0</v>
      </c>
      <c r="M279" s="221">
        <f t="shared" si="273"/>
        <v>0</v>
      </c>
      <c r="N279" s="240">
        <f t="shared" si="273"/>
        <v>0</v>
      </c>
      <c r="O279" s="221">
        <f t="shared" si="273"/>
        <v>0</v>
      </c>
      <c r="P279" s="86">
        <f t="shared" si="273"/>
        <v>0</v>
      </c>
      <c r="Q279" s="86">
        <f t="shared" si="273"/>
        <v>0</v>
      </c>
      <c r="R279" s="86">
        <f t="shared" si="273"/>
        <v>0</v>
      </c>
      <c r="S279" s="86">
        <f t="shared" si="273"/>
        <v>0</v>
      </c>
      <c r="T279" s="86">
        <f t="shared" si="273"/>
        <v>0</v>
      </c>
      <c r="U279" s="86">
        <f t="shared" si="273"/>
        <v>0</v>
      </c>
      <c r="V279" s="221">
        <f t="shared" si="273"/>
        <v>0</v>
      </c>
      <c r="W279" s="86">
        <f t="shared" si="273"/>
        <v>0</v>
      </c>
      <c r="X279" s="86">
        <f t="shared" si="273"/>
        <v>0</v>
      </c>
      <c r="Y279" s="86">
        <f t="shared" si="273"/>
        <v>0</v>
      </c>
      <c r="Z279" s="221">
        <f t="shared" si="273"/>
        <v>0</v>
      </c>
      <c r="AA279" s="221">
        <f t="shared" si="273"/>
        <v>0</v>
      </c>
      <c r="AB279" s="221">
        <f t="shared" si="273"/>
        <v>0</v>
      </c>
      <c r="AC279" s="221">
        <f t="shared" si="273"/>
        <v>0</v>
      </c>
      <c r="AD279" s="221">
        <f t="shared" si="273"/>
        <v>0</v>
      </c>
      <c r="AE279" s="221">
        <f t="shared" si="273"/>
        <v>0</v>
      </c>
      <c r="AF279" s="221">
        <f t="shared" si="273"/>
        <v>0</v>
      </c>
      <c r="AG279" s="221">
        <f t="shared" si="273"/>
        <v>0</v>
      </c>
      <c r="AH279" s="221">
        <f t="shared" si="273"/>
        <v>0</v>
      </c>
      <c r="AI279" s="240">
        <f t="shared" si="273"/>
        <v>0</v>
      </c>
      <c r="AJ279" s="221">
        <f t="shared" si="273"/>
        <v>0</v>
      </c>
      <c r="AK279" s="87">
        <f t="shared" ref="AK279" si="274">+AK139</f>
        <v>0</v>
      </c>
      <c r="AL279" s="37"/>
      <c r="AM279" s="38"/>
      <c r="AN279" s="38"/>
      <c r="AO279" s="38"/>
      <c r="AP279" s="38"/>
    </row>
    <row r="280" spans="1:42" ht="34.5" customHeight="1">
      <c r="A280" s="670"/>
      <c r="B280" s="663"/>
      <c r="C280" s="60"/>
      <c r="D280" s="60"/>
      <c r="E280" s="52"/>
      <c r="F280" s="35"/>
      <c r="G280" s="46">
        <f t="shared" ref="G280:AJ280" si="275">+F280+G279</f>
        <v>0</v>
      </c>
      <c r="H280" s="222">
        <f t="shared" si="275"/>
        <v>0</v>
      </c>
      <c r="I280" s="45">
        <f t="shared" si="275"/>
        <v>0</v>
      </c>
      <c r="J280" s="46">
        <f t="shared" si="275"/>
        <v>0</v>
      </c>
      <c r="K280" s="46">
        <f t="shared" si="275"/>
        <v>0</v>
      </c>
      <c r="L280" s="46">
        <f t="shared" si="275"/>
        <v>0</v>
      </c>
      <c r="M280" s="222">
        <f t="shared" si="275"/>
        <v>0</v>
      </c>
      <c r="N280" s="241">
        <f t="shared" si="275"/>
        <v>0</v>
      </c>
      <c r="O280" s="222">
        <f t="shared" si="275"/>
        <v>0</v>
      </c>
      <c r="P280" s="45">
        <f t="shared" si="275"/>
        <v>0</v>
      </c>
      <c r="Q280" s="46">
        <f t="shared" si="275"/>
        <v>0</v>
      </c>
      <c r="R280" s="46">
        <f t="shared" si="275"/>
        <v>0</v>
      </c>
      <c r="S280" s="46">
        <f t="shared" si="275"/>
        <v>0</v>
      </c>
      <c r="T280" s="46">
        <f t="shared" si="275"/>
        <v>0</v>
      </c>
      <c r="U280" s="46">
        <f t="shared" si="275"/>
        <v>0</v>
      </c>
      <c r="V280" s="222">
        <f t="shared" si="275"/>
        <v>0</v>
      </c>
      <c r="W280" s="45">
        <f t="shared" si="275"/>
        <v>0</v>
      </c>
      <c r="X280" s="46">
        <f t="shared" si="275"/>
        <v>0</v>
      </c>
      <c r="Y280" s="46">
        <f t="shared" si="275"/>
        <v>0</v>
      </c>
      <c r="Z280" s="222">
        <f t="shared" si="275"/>
        <v>0</v>
      </c>
      <c r="AA280" s="222">
        <f t="shared" si="275"/>
        <v>0</v>
      </c>
      <c r="AB280" s="222">
        <f t="shared" si="275"/>
        <v>0</v>
      </c>
      <c r="AC280" s="222">
        <f t="shared" si="275"/>
        <v>0</v>
      </c>
      <c r="AD280" s="226">
        <f t="shared" si="275"/>
        <v>0</v>
      </c>
      <c r="AE280" s="222">
        <f t="shared" si="275"/>
        <v>0</v>
      </c>
      <c r="AF280" s="222">
        <f t="shared" si="275"/>
        <v>0</v>
      </c>
      <c r="AG280" s="222">
        <f t="shared" si="275"/>
        <v>0</v>
      </c>
      <c r="AH280" s="222">
        <f t="shared" si="275"/>
        <v>0</v>
      </c>
      <c r="AI280" s="241">
        <f t="shared" si="275"/>
        <v>0</v>
      </c>
      <c r="AJ280" s="222">
        <f t="shared" si="275"/>
        <v>0</v>
      </c>
      <c r="AK280" s="46">
        <f t="shared" ref="AK280" si="276">+AJ280+AK279</f>
        <v>0</v>
      </c>
      <c r="AL280" s="37"/>
    </row>
    <row r="281" spans="1:42" ht="34.5" customHeight="1">
      <c r="A281" s="624">
        <v>34</v>
      </c>
      <c r="B281" s="668" t="s">
        <v>140</v>
      </c>
      <c r="C281" s="118" t="s">
        <v>175</v>
      </c>
      <c r="D281" s="63"/>
      <c r="E281" s="54"/>
      <c r="F281" s="50">
        <f>+F141</f>
        <v>0</v>
      </c>
      <c r="G281" s="86">
        <f>+G141</f>
        <v>0</v>
      </c>
      <c r="H281" s="221">
        <f t="shared" ref="H281:AJ281" si="277">+H141</f>
        <v>0</v>
      </c>
      <c r="I281" s="86">
        <f t="shared" si="277"/>
        <v>0</v>
      </c>
      <c r="J281" s="86">
        <f t="shared" si="277"/>
        <v>0</v>
      </c>
      <c r="K281" s="86">
        <f t="shared" si="277"/>
        <v>0</v>
      </c>
      <c r="L281" s="86">
        <f t="shared" si="277"/>
        <v>0</v>
      </c>
      <c r="M281" s="221">
        <f t="shared" si="277"/>
        <v>0</v>
      </c>
      <c r="N281" s="240">
        <f t="shared" si="277"/>
        <v>0</v>
      </c>
      <c r="O281" s="221">
        <f t="shared" si="277"/>
        <v>0</v>
      </c>
      <c r="P281" s="86">
        <f t="shared" si="277"/>
        <v>0</v>
      </c>
      <c r="Q281" s="86">
        <f t="shared" si="277"/>
        <v>0</v>
      </c>
      <c r="R281" s="86">
        <f t="shared" si="277"/>
        <v>0</v>
      </c>
      <c r="S281" s="86">
        <f t="shared" si="277"/>
        <v>0</v>
      </c>
      <c r="T281" s="86">
        <f t="shared" si="277"/>
        <v>0</v>
      </c>
      <c r="U281" s="86">
        <f t="shared" si="277"/>
        <v>0</v>
      </c>
      <c r="V281" s="221">
        <f t="shared" si="277"/>
        <v>0</v>
      </c>
      <c r="W281" s="86">
        <f t="shared" si="277"/>
        <v>0</v>
      </c>
      <c r="X281" s="86">
        <f t="shared" si="277"/>
        <v>0</v>
      </c>
      <c r="Y281" s="86">
        <f t="shared" si="277"/>
        <v>0</v>
      </c>
      <c r="Z281" s="221">
        <f t="shared" si="277"/>
        <v>0</v>
      </c>
      <c r="AA281" s="221">
        <f t="shared" si="277"/>
        <v>0</v>
      </c>
      <c r="AB281" s="221">
        <f t="shared" si="277"/>
        <v>0</v>
      </c>
      <c r="AC281" s="221">
        <f t="shared" si="277"/>
        <v>0</v>
      </c>
      <c r="AD281" s="221">
        <f t="shared" si="277"/>
        <v>0</v>
      </c>
      <c r="AE281" s="221">
        <f t="shared" si="277"/>
        <v>0</v>
      </c>
      <c r="AF281" s="221">
        <f t="shared" si="277"/>
        <v>0</v>
      </c>
      <c r="AG281" s="221">
        <f t="shared" si="277"/>
        <v>0</v>
      </c>
      <c r="AH281" s="221">
        <f t="shared" si="277"/>
        <v>0</v>
      </c>
      <c r="AI281" s="240">
        <f t="shared" si="277"/>
        <v>0</v>
      </c>
      <c r="AJ281" s="221">
        <f t="shared" si="277"/>
        <v>0</v>
      </c>
      <c r="AK281" s="87">
        <f t="shared" ref="AK281" si="278">+AK141</f>
        <v>0</v>
      </c>
      <c r="AL281" s="37"/>
      <c r="AM281" s="38"/>
      <c r="AN281" s="38"/>
      <c r="AO281" s="38"/>
      <c r="AP281" s="38"/>
    </row>
    <row r="282" spans="1:42" ht="34.5" customHeight="1">
      <c r="A282" s="670"/>
      <c r="B282" s="669"/>
      <c r="C282" s="39"/>
      <c r="D282" s="65"/>
      <c r="E282" s="66"/>
      <c r="F282" s="35"/>
      <c r="G282" s="46">
        <f t="shared" ref="G282:AF282" si="279">+F282+G281</f>
        <v>0</v>
      </c>
      <c r="H282" s="222">
        <f t="shared" si="279"/>
        <v>0</v>
      </c>
      <c r="I282" s="45">
        <f t="shared" si="279"/>
        <v>0</v>
      </c>
      <c r="J282" s="46">
        <f t="shared" si="279"/>
        <v>0</v>
      </c>
      <c r="K282" s="46">
        <f t="shared" si="279"/>
        <v>0</v>
      </c>
      <c r="L282" s="46">
        <f t="shared" si="279"/>
        <v>0</v>
      </c>
      <c r="M282" s="222">
        <f t="shared" si="279"/>
        <v>0</v>
      </c>
      <c r="N282" s="241">
        <f t="shared" si="279"/>
        <v>0</v>
      </c>
      <c r="O282" s="222">
        <f t="shared" si="279"/>
        <v>0</v>
      </c>
      <c r="P282" s="45">
        <f t="shared" si="279"/>
        <v>0</v>
      </c>
      <c r="Q282" s="46">
        <f t="shared" si="279"/>
        <v>0</v>
      </c>
      <c r="R282" s="46">
        <f t="shared" si="279"/>
        <v>0</v>
      </c>
      <c r="S282" s="46">
        <f t="shared" si="279"/>
        <v>0</v>
      </c>
      <c r="T282" s="46">
        <f t="shared" si="279"/>
        <v>0</v>
      </c>
      <c r="U282" s="46">
        <f t="shared" si="279"/>
        <v>0</v>
      </c>
      <c r="V282" s="222">
        <f t="shared" si="279"/>
        <v>0</v>
      </c>
      <c r="W282" s="45">
        <f t="shared" si="279"/>
        <v>0</v>
      </c>
      <c r="X282" s="46">
        <f t="shared" si="279"/>
        <v>0</v>
      </c>
      <c r="Y282" s="46">
        <f t="shared" si="279"/>
        <v>0</v>
      </c>
      <c r="Z282" s="222">
        <f t="shared" si="279"/>
        <v>0</v>
      </c>
      <c r="AA282" s="222">
        <f t="shared" si="279"/>
        <v>0</v>
      </c>
      <c r="AB282" s="222">
        <f t="shared" si="279"/>
        <v>0</v>
      </c>
      <c r="AC282" s="222">
        <f t="shared" si="279"/>
        <v>0</v>
      </c>
      <c r="AD282" s="226">
        <f t="shared" si="279"/>
        <v>0</v>
      </c>
      <c r="AE282" s="222">
        <f t="shared" si="279"/>
        <v>0</v>
      </c>
      <c r="AF282" s="222">
        <f t="shared" si="279"/>
        <v>0</v>
      </c>
      <c r="AG282" s="222">
        <f>+AF282+AG281</f>
        <v>0</v>
      </c>
      <c r="AH282" s="224">
        <f t="shared" ref="AH282:AJ282" si="280">+AG282+AH281</f>
        <v>0</v>
      </c>
      <c r="AI282" s="241">
        <f t="shared" si="280"/>
        <v>0</v>
      </c>
      <c r="AJ282" s="224">
        <f t="shared" si="280"/>
        <v>0</v>
      </c>
      <c r="AK282" s="84">
        <f t="shared" ref="AK282" si="281">+AJ282+AK281</f>
        <v>0</v>
      </c>
      <c r="AL282" s="37"/>
    </row>
    <row r="283" spans="1:42" ht="34.5" customHeight="1">
      <c r="A283" s="624">
        <v>35</v>
      </c>
      <c r="B283" s="668" t="s">
        <v>146</v>
      </c>
      <c r="C283" s="32" t="s">
        <v>175</v>
      </c>
      <c r="D283" s="53"/>
      <c r="E283" s="54"/>
      <c r="F283" s="50">
        <f>+F143</f>
        <v>0</v>
      </c>
      <c r="G283" s="86">
        <f>+G143</f>
        <v>0</v>
      </c>
      <c r="H283" s="221">
        <f t="shared" ref="H283:AJ283" si="282">+H143</f>
        <v>0</v>
      </c>
      <c r="I283" s="86">
        <f t="shared" si="282"/>
        <v>0</v>
      </c>
      <c r="J283" s="86">
        <f t="shared" si="282"/>
        <v>0</v>
      </c>
      <c r="K283" s="86">
        <f t="shared" si="282"/>
        <v>0</v>
      </c>
      <c r="L283" s="86">
        <f t="shared" si="282"/>
        <v>0</v>
      </c>
      <c r="M283" s="221">
        <f t="shared" si="282"/>
        <v>0</v>
      </c>
      <c r="N283" s="240">
        <f t="shared" si="282"/>
        <v>0</v>
      </c>
      <c r="O283" s="221">
        <f t="shared" si="282"/>
        <v>0</v>
      </c>
      <c r="P283" s="86">
        <f t="shared" si="282"/>
        <v>0</v>
      </c>
      <c r="Q283" s="86">
        <f t="shared" si="282"/>
        <v>0</v>
      </c>
      <c r="R283" s="86">
        <f t="shared" si="282"/>
        <v>0</v>
      </c>
      <c r="S283" s="86">
        <f t="shared" si="282"/>
        <v>0</v>
      </c>
      <c r="T283" s="86">
        <f t="shared" si="282"/>
        <v>0</v>
      </c>
      <c r="U283" s="86">
        <f t="shared" si="282"/>
        <v>0</v>
      </c>
      <c r="V283" s="221">
        <f t="shared" si="282"/>
        <v>0</v>
      </c>
      <c r="W283" s="86">
        <f t="shared" si="282"/>
        <v>0</v>
      </c>
      <c r="X283" s="86">
        <f t="shared" si="282"/>
        <v>0</v>
      </c>
      <c r="Y283" s="86">
        <f t="shared" si="282"/>
        <v>0</v>
      </c>
      <c r="Z283" s="221">
        <f t="shared" si="282"/>
        <v>0</v>
      </c>
      <c r="AA283" s="221">
        <f t="shared" si="282"/>
        <v>0</v>
      </c>
      <c r="AB283" s="221">
        <f t="shared" si="282"/>
        <v>0</v>
      </c>
      <c r="AC283" s="221">
        <f t="shared" si="282"/>
        <v>0</v>
      </c>
      <c r="AD283" s="221">
        <f t="shared" si="282"/>
        <v>0</v>
      </c>
      <c r="AE283" s="221">
        <f t="shared" si="282"/>
        <v>0</v>
      </c>
      <c r="AF283" s="221">
        <f t="shared" si="282"/>
        <v>0</v>
      </c>
      <c r="AG283" s="221">
        <f t="shared" si="282"/>
        <v>0</v>
      </c>
      <c r="AH283" s="235">
        <f t="shared" si="282"/>
        <v>0</v>
      </c>
      <c r="AI283" s="240">
        <f t="shared" si="282"/>
        <v>0</v>
      </c>
      <c r="AJ283" s="235">
        <f t="shared" si="282"/>
        <v>0</v>
      </c>
      <c r="AK283" s="87">
        <f t="shared" ref="AK283" si="283">+AK143</f>
        <v>0</v>
      </c>
      <c r="AL283" s="37"/>
      <c r="AM283" s="38"/>
      <c r="AN283" s="38"/>
      <c r="AO283" s="38"/>
      <c r="AP283" s="38"/>
    </row>
    <row r="284" spans="1:42" ht="34.5" customHeight="1">
      <c r="A284" s="670"/>
      <c r="B284" s="669"/>
      <c r="C284" s="39"/>
      <c r="D284" s="56"/>
      <c r="E284" s="57"/>
      <c r="F284" s="42"/>
      <c r="G284" s="46">
        <f t="shared" ref="G284:AJ284" si="284">+F284+G283</f>
        <v>0</v>
      </c>
      <c r="H284" s="222">
        <f t="shared" si="284"/>
        <v>0</v>
      </c>
      <c r="I284" s="45">
        <f t="shared" si="284"/>
        <v>0</v>
      </c>
      <c r="J284" s="46">
        <f t="shared" si="284"/>
        <v>0</v>
      </c>
      <c r="K284" s="46">
        <f t="shared" si="284"/>
        <v>0</v>
      </c>
      <c r="L284" s="46">
        <f t="shared" si="284"/>
        <v>0</v>
      </c>
      <c r="M284" s="222">
        <f t="shared" si="284"/>
        <v>0</v>
      </c>
      <c r="N284" s="241">
        <f t="shared" si="284"/>
        <v>0</v>
      </c>
      <c r="O284" s="222">
        <f t="shared" si="284"/>
        <v>0</v>
      </c>
      <c r="P284" s="45">
        <f t="shared" si="284"/>
        <v>0</v>
      </c>
      <c r="Q284" s="46">
        <f t="shared" si="284"/>
        <v>0</v>
      </c>
      <c r="R284" s="46">
        <f t="shared" si="284"/>
        <v>0</v>
      </c>
      <c r="S284" s="46">
        <f t="shared" si="284"/>
        <v>0</v>
      </c>
      <c r="T284" s="46">
        <f t="shared" si="284"/>
        <v>0</v>
      </c>
      <c r="U284" s="46">
        <f t="shared" si="284"/>
        <v>0</v>
      </c>
      <c r="V284" s="222">
        <f t="shared" si="284"/>
        <v>0</v>
      </c>
      <c r="W284" s="45">
        <f t="shared" si="284"/>
        <v>0</v>
      </c>
      <c r="X284" s="46">
        <f t="shared" si="284"/>
        <v>0</v>
      </c>
      <c r="Y284" s="46">
        <f t="shared" si="284"/>
        <v>0</v>
      </c>
      <c r="Z284" s="222">
        <f t="shared" si="284"/>
        <v>0</v>
      </c>
      <c r="AA284" s="222">
        <f t="shared" si="284"/>
        <v>0</v>
      </c>
      <c r="AB284" s="222">
        <f t="shared" si="284"/>
        <v>0</v>
      </c>
      <c r="AC284" s="222">
        <f t="shared" si="284"/>
        <v>0</v>
      </c>
      <c r="AD284" s="226">
        <f t="shared" si="284"/>
        <v>0</v>
      </c>
      <c r="AE284" s="222">
        <f t="shared" si="284"/>
        <v>0</v>
      </c>
      <c r="AF284" s="222">
        <f t="shared" si="284"/>
        <v>0</v>
      </c>
      <c r="AG284" s="222">
        <f t="shared" si="284"/>
        <v>0</v>
      </c>
      <c r="AH284" s="222">
        <f t="shared" si="284"/>
        <v>0</v>
      </c>
      <c r="AI284" s="241">
        <f t="shared" si="284"/>
        <v>0</v>
      </c>
      <c r="AJ284" s="222">
        <f t="shared" si="284"/>
        <v>0</v>
      </c>
      <c r="AK284" s="46">
        <f t="shared" ref="AK284" si="285">+AJ284+AK283</f>
        <v>0</v>
      </c>
      <c r="AL284" s="37"/>
    </row>
    <row r="285" spans="1:42" ht="35.1" customHeight="1">
      <c r="A285" s="624">
        <v>36</v>
      </c>
      <c r="B285" s="668" t="s">
        <v>147</v>
      </c>
      <c r="C285" s="32" t="s">
        <v>175</v>
      </c>
      <c r="D285" s="60"/>
      <c r="E285" s="34"/>
      <c r="F285" s="35">
        <f>+F145</f>
        <v>3</v>
      </c>
      <c r="G285" s="86">
        <f>+G145</f>
        <v>0</v>
      </c>
      <c r="H285" s="221">
        <f t="shared" ref="H285:AJ285" si="286">+H145</f>
        <v>0</v>
      </c>
      <c r="I285" s="86">
        <f t="shared" si="286"/>
        <v>0</v>
      </c>
      <c r="J285" s="86">
        <f t="shared" si="286"/>
        <v>0</v>
      </c>
      <c r="K285" s="254">
        <f t="shared" si="286"/>
        <v>3</v>
      </c>
      <c r="L285" s="86">
        <f t="shared" si="286"/>
        <v>0</v>
      </c>
      <c r="M285" s="221">
        <f t="shared" si="286"/>
        <v>0</v>
      </c>
      <c r="N285" s="240">
        <f t="shared" si="286"/>
        <v>0</v>
      </c>
      <c r="O285" s="221">
        <f t="shared" si="286"/>
        <v>0</v>
      </c>
      <c r="P285" s="86">
        <f t="shared" si="286"/>
        <v>0</v>
      </c>
      <c r="Q285" s="86">
        <f t="shared" si="286"/>
        <v>0</v>
      </c>
      <c r="R285" s="86">
        <f t="shared" si="286"/>
        <v>0</v>
      </c>
      <c r="S285" s="86">
        <f t="shared" si="286"/>
        <v>0</v>
      </c>
      <c r="T285" s="86">
        <f t="shared" si="286"/>
        <v>0</v>
      </c>
      <c r="U285" s="86">
        <f t="shared" si="286"/>
        <v>0</v>
      </c>
      <c r="V285" s="221">
        <f t="shared" si="286"/>
        <v>0</v>
      </c>
      <c r="W285" s="86">
        <f t="shared" si="286"/>
        <v>0</v>
      </c>
      <c r="X285" s="86">
        <f t="shared" si="286"/>
        <v>0</v>
      </c>
      <c r="Y285" s="86">
        <f t="shared" si="286"/>
        <v>0</v>
      </c>
      <c r="Z285" s="221">
        <f t="shared" si="286"/>
        <v>0</v>
      </c>
      <c r="AA285" s="221">
        <f t="shared" si="286"/>
        <v>0</v>
      </c>
      <c r="AB285" s="221">
        <f t="shared" si="286"/>
        <v>0</v>
      </c>
      <c r="AC285" s="221">
        <f t="shared" si="286"/>
        <v>0</v>
      </c>
      <c r="AD285" s="221">
        <f t="shared" si="286"/>
        <v>0</v>
      </c>
      <c r="AE285" s="221">
        <f t="shared" si="286"/>
        <v>0</v>
      </c>
      <c r="AF285" s="221">
        <f t="shared" si="286"/>
        <v>0</v>
      </c>
      <c r="AG285" s="221">
        <f t="shared" si="286"/>
        <v>0</v>
      </c>
      <c r="AH285" s="221">
        <f t="shared" si="286"/>
        <v>0</v>
      </c>
      <c r="AI285" s="240">
        <f t="shared" si="286"/>
        <v>0</v>
      </c>
      <c r="AJ285" s="221">
        <f t="shared" si="286"/>
        <v>0</v>
      </c>
      <c r="AK285" s="87">
        <f t="shared" ref="AK285" si="287">+AK145</f>
        <v>0</v>
      </c>
      <c r="AL285" s="37"/>
      <c r="AM285" s="38"/>
      <c r="AN285" s="38"/>
      <c r="AO285" s="38"/>
      <c r="AP285" s="38"/>
    </row>
    <row r="286" spans="1:42" ht="35.1" customHeight="1">
      <c r="A286" s="670"/>
      <c r="B286" s="669"/>
      <c r="C286" s="39"/>
      <c r="D286" s="60"/>
      <c r="E286" s="52"/>
      <c r="F286" s="35"/>
      <c r="G286" s="46">
        <f t="shared" ref="G286:AJ286" si="288">+F286+G285</f>
        <v>0</v>
      </c>
      <c r="H286" s="222">
        <f t="shared" si="288"/>
        <v>0</v>
      </c>
      <c r="I286" s="45">
        <f t="shared" si="288"/>
        <v>0</v>
      </c>
      <c r="J286" s="46">
        <f t="shared" si="288"/>
        <v>0</v>
      </c>
      <c r="K286" s="46">
        <f t="shared" si="288"/>
        <v>3</v>
      </c>
      <c r="L286" s="46">
        <f t="shared" si="288"/>
        <v>3</v>
      </c>
      <c r="M286" s="222">
        <f t="shared" si="288"/>
        <v>3</v>
      </c>
      <c r="N286" s="241">
        <f t="shared" si="288"/>
        <v>3</v>
      </c>
      <c r="O286" s="222">
        <f t="shared" si="288"/>
        <v>3</v>
      </c>
      <c r="P286" s="45">
        <f t="shared" si="288"/>
        <v>3</v>
      </c>
      <c r="Q286" s="46">
        <f t="shared" si="288"/>
        <v>3</v>
      </c>
      <c r="R286" s="46">
        <f t="shared" si="288"/>
        <v>3</v>
      </c>
      <c r="S286" s="46">
        <f t="shared" si="288"/>
        <v>3</v>
      </c>
      <c r="T286" s="46">
        <f t="shared" si="288"/>
        <v>3</v>
      </c>
      <c r="U286" s="46">
        <f t="shared" si="288"/>
        <v>3</v>
      </c>
      <c r="V286" s="222">
        <f t="shared" si="288"/>
        <v>3</v>
      </c>
      <c r="W286" s="45">
        <f t="shared" si="288"/>
        <v>3</v>
      </c>
      <c r="X286" s="46">
        <f t="shared" si="288"/>
        <v>3</v>
      </c>
      <c r="Y286" s="46">
        <f t="shared" si="288"/>
        <v>3</v>
      </c>
      <c r="Z286" s="222">
        <f t="shared" si="288"/>
        <v>3</v>
      </c>
      <c r="AA286" s="222">
        <f t="shared" si="288"/>
        <v>3</v>
      </c>
      <c r="AB286" s="222">
        <f t="shared" si="288"/>
        <v>3</v>
      </c>
      <c r="AC286" s="222">
        <f t="shared" si="288"/>
        <v>3</v>
      </c>
      <c r="AD286" s="226">
        <f t="shared" si="288"/>
        <v>3</v>
      </c>
      <c r="AE286" s="222">
        <f t="shared" si="288"/>
        <v>3</v>
      </c>
      <c r="AF286" s="222">
        <f t="shared" si="288"/>
        <v>3</v>
      </c>
      <c r="AG286" s="222">
        <f t="shared" si="288"/>
        <v>3</v>
      </c>
      <c r="AH286" s="222">
        <f t="shared" si="288"/>
        <v>3</v>
      </c>
      <c r="AI286" s="241">
        <f t="shared" si="288"/>
        <v>3</v>
      </c>
      <c r="AJ286" s="222">
        <f t="shared" si="288"/>
        <v>3</v>
      </c>
      <c r="AK286" s="46">
        <f t="shared" ref="AK286" si="289">+AJ286+AK285</f>
        <v>3</v>
      </c>
      <c r="AL286" s="37"/>
    </row>
    <row r="287" spans="1:42" ht="35.1" customHeight="1">
      <c r="A287" s="624">
        <v>37</v>
      </c>
      <c r="B287" s="668" t="s">
        <v>148</v>
      </c>
      <c r="C287" s="32" t="s">
        <v>175</v>
      </c>
      <c r="D287" s="63"/>
      <c r="E287" s="54"/>
      <c r="F287" s="50">
        <f>+F147</f>
        <v>30</v>
      </c>
      <c r="G287" s="86">
        <f>+G147</f>
        <v>0</v>
      </c>
      <c r="H287" s="221">
        <f t="shared" ref="H287:AJ287" si="290">+H147</f>
        <v>0</v>
      </c>
      <c r="I287" s="86">
        <f t="shared" si="290"/>
        <v>0</v>
      </c>
      <c r="J287" s="86">
        <f t="shared" si="290"/>
        <v>0</v>
      </c>
      <c r="K287" s="254">
        <f t="shared" si="290"/>
        <v>30</v>
      </c>
      <c r="L287" s="257">
        <f t="shared" si="290"/>
        <v>0</v>
      </c>
      <c r="M287" s="221">
        <f t="shared" si="290"/>
        <v>0</v>
      </c>
      <c r="N287" s="240">
        <f t="shared" si="290"/>
        <v>0</v>
      </c>
      <c r="O287" s="221">
        <f t="shared" si="290"/>
        <v>0</v>
      </c>
      <c r="P287" s="86">
        <f t="shared" si="290"/>
        <v>0</v>
      </c>
      <c r="Q287" s="86">
        <f t="shared" si="290"/>
        <v>0</v>
      </c>
      <c r="R287" s="86">
        <f t="shared" si="290"/>
        <v>0</v>
      </c>
      <c r="S287" s="86">
        <f t="shared" si="290"/>
        <v>0</v>
      </c>
      <c r="T287" s="86">
        <f t="shared" si="290"/>
        <v>0</v>
      </c>
      <c r="U287" s="86">
        <f t="shared" si="290"/>
        <v>0</v>
      </c>
      <c r="V287" s="221">
        <f t="shared" si="290"/>
        <v>0</v>
      </c>
      <c r="W287" s="86">
        <f t="shared" si="290"/>
        <v>0</v>
      </c>
      <c r="X287" s="86">
        <f t="shared" si="290"/>
        <v>0</v>
      </c>
      <c r="Y287" s="86">
        <f t="shared" si="290"/>
        <v>0</v>
      </c>
      <c r="Z287" s="221">
        <f t="shared" si="290"/>
        <v>0</v>
      </c>
      <c r="AA287" s="221">
        <f t="shared" si="290"/>
        <v>0</v>
      </c>
      <c r="AB287" s="221">
        <f t="shared" si="290"/>
        <v>0</v>
      </c>
      <c r="AC287" s="221">
        <f t="shared" si="290"/>
        <v>0</v>
      </c>
      <c r="AD287" s="221">
        <f t="shared" si="290"/>
        <v>0</v>
      </c>
      <c r="AE287" s="221">
        <f t="shared" si="290"/>
        <v>0</v>
      </c>
      <c r="AF287" s="221">
        <f t="shared" si="290"/>
        <v>0</v>
      </c>
      <c r="AG287" s="221">
        <f t="shared" si="290"/>
        <v>0</v>
      </c>
      <c r="AH287" s="221">
        <f t="shared" si="290"/>
        <v>0</v>
      </c>
      <c r="AI287" s="240">
        <f t="shared" si="290"/>
        <v>0</v>
      </c>
      <c r="AJ287" s="221">
        <f t="shared" si="290"/>
        <v>0</v>
      </c>
      <c r="AK287" s="87">
        <f t="shared" ref="AK287" si="291">+AK147</f>
        <v>0</v>
      </c>
      <c r="AL287" s="37">
        <f>SUM(G287:AK287)</f>
        <v>30</v>
      </c>
      <c r="AM287" s="38">
        <f>AL287</f>
        <v>30</v>
      </c>
      <c r="AN287" s="38">
        <v>800000</v>
      </c>
      <c r="AO287" s="38">
        <f>AL287*AN287/1000</f>
        <v>24000</v>
      </c>
      <c r="AP287" s="38">
        <f>AN287*AM287/1000</f>
        <v>24000</v>
      </c>
    </row>
    <row r="288" spans="1:42" ht="35.1" customHeight="1">
      <c r="A288" s="670"/>
      <c r="B288" s="669"/>
      <c r="C288" s="39"/>
      <c r="D288" s="65"/>
      <c r="E288" s="57"/>
      <c r="F288" s="42"/>
      <c r="G288" s="45">
        <f t="shared" ref="G288:AJ288" si="292">+F288+G287</f>
        <v>0</v>
      </c>
      <c r="H288" s="222">
        <f t="shared" si="292"/>
        <v>0</v>
      </c>
      <c r="I288" s="45">
        <f t="shared" si="292"/>
        <v>0</v>
      </c>
      <c r="J288" s="46">
        <f t="shared" si="292"/>
        <v>0</v>
      </c>
      <c r="K288" s="46">
        <f t="shared" si="292"/>
        <v>30</v>
      </c>
      <c r="L288" s="46">
        <f t="shared" si="292"/>
        <v>30</v>
      </c>
      <c r="M288" s="222">
        <f t="shared" si="292"/>
        <v>30</v>
      </c>
      <c r="N288" s="241">
        <f t="shared" si="292"/>
        <v>30</v>
      </c>
      <c r="O288" s="222">
        <f t="shared" si="292"/>
        <v>30</v>
      </c>
      <c r="P288" s="45">
        <f t="shared" si="292"/>
        <v>30</v>
      </c>
      <c r="Q288" s="46">
        <f t="shared" si="292"/>
        <v>30</v>
      </c>
      <c r="R288" s="46">
        <f t="shared" si="292"/>
        <v>30</v>
      </c>
      <c r="S288" s="46">
        <f t="shared" si="292"/>
        <v>30</v>
      </c>
      <c r="T288" s="46">
        <f t="shared" si="292"/>
        <v>30</v>
      </c>
      <c r="U288" s="46">
        <f t="shared" si="292"/>
        <v>30</v>
      </c>
      <c r="V288" s="222">
        <f t="shared" si="292"/>
        <v>30</v>
      </c>
      <c r="W288" s="45">
        <f t="shared" si="292"/>
        <v>30</v>
      </c>
      <c r="X288" s="46">
        <f t="shared" si="292"/>
        <v>30</v>
      </c>
      <c r="Y288" s="46">
        <f t="shared" si="292"/>
        <v>30</v>
      </c>
      <c r="Z288" s="222">
        <f t="shared" si="292"/>
        <v>30</v>
      </c>
      <c r="AA288" s="222">
        <f t="shared" si="292"/>
        <v>30</v>
      </c>
      <c r="AB288" s="222">
        <f t="shared" si="292"/>
        <v>30</v>
      </c>
      <c r="AC288" s="222">
        <f t="shared" si="292"/>
        <v>30</v>
      </c>
      <c r="AD288" s="226">
        <f t="shared" si="292"/>
        <v>30</v>
      </c>
      <c r="AE288" s="222">
        <f t="shared" si="292"/>
        <v>30</v>
      </c>
      <c r="AF288" s="222">
        <f t="shared" si="292"/>
        <v>30</v>
      </c>
      <c r="AG288" s="222">
        <f t="shared" si="292"/>
        <v>30</v>
      </c>
      <c r="AH288" s="226">
        <f t="shared" si="292"/>
        <v>30</v>
      </c>
      <c r="AI288" s="244">
        <f t="shared" si="292"/>
        <v>30</v>
      </c>
      <c r="AJ288" s="226">
        <f t="shared" si="292"/>
        <v>30</v>
      </c>
      <c r="AK288" s="45">
        <f t="shared" ref="AK288" si="293">+AJ288+AK287</f>
        <v>30</v>
      </c>
      <c r="AL288" s="37"/>
    </row>
    <row r="289" spans="1:42" ht="35.1" customHeight="1">
      <c r="A289" s="624">
        <v>38</v>
      </c>
      <c r="B289" s="668" t="s">
        <v>149</v>
      </c>
      <c r="C289" s="53" t="s">
        <v>177</v>
      </c>
      <c r="D289" s="71"/>
      <c r="E289" s="34"/>
      <c r="F289" s="35">
        <f>+F149</f>
        <v>20</v>
      </c>
      <c r="G289" s="86">
        <f>+G149</f>
        <v>0</v>
      </c>
      <c r="H289" s="221">
        <f t="shared" ref="H289:AJ289" si="294">+H149</f>
        <v>0</v>
      </c>
      <c r="I289" s="86">
        <f t="shared" si="294"/>
        <v>0</v>
      </c>
      <c r="J289" s="86">
        <f t="shared" si="294"/>
        <v>0</v>
      </c>
      <c r="K289" s="86">
        <f t="shared" si="294"/>
        <v>0</v>
      </c>
      <c r="L289" s="254">
        <f t="shared" si="294"/>
        <v>20</v>
      </c>
      <c r="M289" s="221">
        <f t="shared" si="294"/>
        <v>0</v>
      </c>
      <c r="N289" s="240">
        <f t="shared" si="294"/>
        <v>0</v>
      </c>
      <c r="O289" s="221">
        <f t="shared" si="294"/>
        <v>0</v>
      </c>
      <c r="P289" s="86">
        <f t="shared" si="294"/>
        <v>0</v>
      </c>
      <c r="Q289" s="86">
        <f t="shared" si="294"/>
        <v>0</v>
      </c>
      <c r="R289" s="86">
        <f t="shared" si="294"/>
        <v>0</v>
      </c>
      <c r="S289" s="86">
        <f t="shared" si="294"/>
        <v>0</v>
      </c>
      <c r="T289" s="86">
        <f t="shared" si="294"/>
        <v>0</v>
      </c>
      <c r="U289" s="86">
        <f t="shared" si="294"/>
        <v>0</v>
      </c>
      <c r="V289" s="221">
        <f t="shared" si="294"/>
        <v>0</v>
      </c>
      <c r="W289" s="86">
        <f t="shared" si="294"/>
        <v>0</v>
      </c>
      <c r="X289" s="86">
        <f t="shared" si="294"/>
        <v>0</v>
      </c>
      <c r="Y289" s="86">
        <f t="shared" si="294"/>
        <v>0</v>
      </c>
      <c r="Z289" s="221">
        <f t="shared" si="294"/>
        <v>0</v>
      </c>
      <c r="AA289" s="221">
        <f t="shared" si="294"/>
        <v>0</v>
      </c>
      <c r="AB289" s="221">
        <f t="shared" si="294"/>
        <v>0</v>
      </c>
      <c r="AC289" s="221">
        <f t="shared" si="294"/>
        <v>0</v>
      </c>
      <c r="AD289" s="221">
        <f t="shared" si="294"/>
        <v>0</v>
      </c>
      <c r="AE289" s="221">
        <f t="shared" si="294"/>
        <v>0</v>
      </c>
      <c r="AF289" s="221">
        <f t="shared" si="294"/>
        <v>0</v>
      </c>
      <c r="AG289" s="221">
        <f t="shared" si="294"/>
        <v>0</v>
      </c>
      <c r="AH289" s="221">
        <f t="shared" si="294"/>
        <v>0</v>
      </c>
      <c r="AI289" s="240">
        <f t="shared" si="294"/>
        <v>0</v>
      </c>
      <c r="AJ289" s="221">
        <f t="shared" si="294"/>
        <v>0</v>
      </c>
      <c r="AK289" s="87">
        <f t="shared" ref="AK289" si="295">+AK149</f>
        <v>0</v>
      </c>
      <c r="AL289" s="37">
        <f>AK290</f>
        <v>20</v>
      </c>
      <c r="AM289" s="38">
        <f>AL289</f>
        <v>20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70"/>
      <c r="B290" s="669"/>
      <c r="C290" s="88"/>
      <c r="D290" s="73"/>
      <c r="E290" s="41"/>
      <c r="F290" s="42"/>
      <c r="G290" s="45">
        <f t="shared" ref="G290:AJ290" si="296">+F290+G289</f>
        <v>0</v>
      </c>
      <c r="H290" s="222">
        <f t="shared" si="296"/>
        <v>0</v>
      </c>
      <c r="I290" s="45">
        <f t="shared" si="296"/>
        <v>0</v>
      </c>
      <c r="J290" s="46">
        <f t="shared" si="296"/>
        <v>0</v>
      </c>
      <c r="K290" s="46">
        <f t="shared" si="296"/>
        <v>0</v>
      </c>
      <c r="L290" s="46">
        <f t="shared" si="296"/>
        <v>20</v>
      </c>
      <c r="M290" s="222">
        <f t="shared" si="296"/>
        <v>20</v>
      </c>
      <c r="N290" s="241">
        <f t="shared" si="296"/>
        <v>20</v>
      </c>
      <c r="O290" s="222">
        <f t="shared" si="296"/>
        <v>20</v>
      </c>
      <c r="P290" s="45">
        <f t="shared" si="296"/>
        <v>20</v>
      </c>
      <c r="Q290" s="46">
        <f t="shared" si="296"/>
        <v>20</v>
      </c>
      <c r="R290" s="46">
        <f t="shared" si="296"/>
        <v>20</v>
      </c>
      <c r="S290" s="46">
        <f t="shared" si="296"/>
        <v>20</v>
      </c>
      <c r="T290" s="46">
        <f t="shared" si="296"/>
        <v>20</v>
      </c>
      <c r="U290" s="46">
        <f t="shared" si="296"/>
        <v>20</v>
      </c>
      <c r="V290" s="222">
        <f t="shared" si="296"/>
        <v>20</v>
      </c>
      <c r="W290" s="45">
        <f t="shared" si="296"/>
        <v>20</v>
      </c>
      <c r="X290" s="46">
        <f t="shared" si="296"/>
        <v>20</v>
      </c>
      <c r="Y290" s="46">
        <f t="shared" si="296"/>
        <v>20</v>
      </c>
      <c r="Z290" s="222">
        <f t="shared" si="296"/>
        <v>20</v>
      </c>
      <c r="AA290" s="222">
        <f t="shared" si="296"/>
        <v>20</v>
      </c>
      <c r="AB290" s="222">
        <f t="shared" si="296"/>
        <v>20</v>
      </c>
      <c r="AC290" s="222">
        <f t="shared" si="296"/>
        <v>20</v>
      </c>
      <c r="AD290" s="226">
        <f t="shared" si="296"/>
        <v>20</v>
      </c>
      <c r="AE290" s="222">
        <f t="shared" si="296"/>
        <v>20</v>
      </c>
      <c r="AF290" s="222">
        <f t="shared" si="296"/>
        <v>20</v>
      </c>
      <c r="AG290" s="222">
        <f t="shared" si="296"/>
        <v>20</v>
      </c>
      <c r="AH290" s="222">
        <f t="shared" si="296"/>
        <v>20</v>
      </c>
      <c r="AI290" s="241">
        <f t="shared" si="296"/>
        <v>20</v>
      </c>
      <c r="AJ290" s="222">
        <f t="shared" si="296"/>
        <v>20</v>
      </c>
      <c r="AK290" s="46">
        <f t="shared" ref="AK290" si="297">+AJ290+AK289</f>
        <v>20</v>
      </c>
      <c r="AL290" s="37"/>
    </row>
    <row r="291" spans="1:42" ht="35.1" customHeight="1">
      <c r="A291" s="624">
        <v>39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86">
        <f>+G151</f>
        <v>0</v>
      </c>
      <c r="H291" s="221">
        <f t="shared" ref="H291:AJ291" si="298">+H151</f>
        <v>0</v>
      </c>
      <c r="I291" s="86">
        <f t="shared" si="298"/>
        <v>0</v>
      </c>
      <c r="J291" s="86">
        <f t="shared" si="298"/>
        <v>0</v>
      </c>
      <c r="K291" s="86">
        <f t="shared" si="298"/>
        <v>0</v>
      </c>
      <c r="L291" s="86">
        <f t="shared" si="298"/>
        <v>0</v>
      </c>
      <c r="M291" s="221">
        <f t="shared" si="298"/>
        <v>0</v>
      </c>
      <c r="N291" s="240">
        <f t="shared" si="298"/>
        <v>0</v>
      </c>
      <c r="O291" s="221">
        <f t="shared" si="298"/>
        <v>0</v>
      </c>
      <c r="P291" s="86">
        <f t="shared" si="298"/>
        <v>0</v>
      </c>
      <c r="Q291" s="86">
        <f t="shared" si="298"/>
        <v>0</v>
      </c>
      <c r="R291" s="86">
        <f t="shared" si="298"/>
        <v>0</v>
      </c>
      <c r="S291" s="86">
        <f t="shared" si="298"/>
        <v>0</v>
      </c>
      <c r="T291" s="86">
        <f t="shared" si="298"/>
        <v>0</v>
      </c>
      <c r="U291" s="86">
        <f t="shared" si="298"/>
        <v>0</v>
      </c>
      <c r="V291" s="221">
        <f t="shared" si="298"/>
        <v>0</v>
      </c>
      <c r="W291" s="86">
        <f t="shared" si="298"/>
        <v>0</v>
      </c>
      <c r="X291" s="86">
        <f t="shared" si="298"/>
        <v>0</v>
      </c>
      <c r="Y291" s="86">
        <f t="shared" si="298"/>
        <v>0</v>
      </c>
      <c r="Z291" s="221">
        <f t="shared" si="298"/>
        <v>0</v>
      </c>
      <c r="AA291" s="221">
        <f t="shared" si="298"/>
        <v>0</v>
      </c>
      <c r="AB291" s="221">
        <f t="shared" si="298"/>
        <v>0</v>
      </c>
      <c r="AC291" s="221">
        <f t="shared" si="298"/>
        <v>0</v>
      </c>
      <c r="AD291" s="221">
        <f t="shared" si="298"/>
        <v>0</v>
      </c>
      <c r="AE291" s="221">
        <f t="shared" si="298"/>
        <v>0</v>
      </c>
      <c r="AF291" s="221">
        <f t="shared" si="298"/>
        <v>0</v>
      </c>
      <c r="AG291" s="221">
        <f t="shared" si="298"/>
        <v>0</v>
      </c>
      <c r="AH291" s="221">
        <f t="shared" si="298"/>
        <v>0</v>
      </c>
      <c r="AI291" s="240">
        <f t="shared" si="298"/>
        <v>0</v>
      </c>
      <c r="AJ291" s="221">
        <f t="shared" si="298"/>
        <v>0</v>
      </c>
      <c r="AK291" s="87">
        <f t="shared" ref="AK291" si="299">+AK151</f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>
      <c r="A292" s="670"/>
      <c r="B292" s="669"/>
      <c r="C292" s="94"/>
      <c r="D292" s="78"/>
      <c r="E292" s="79"/>
      <c r="F292" s="42"/>
      <c r="G292" s="45">
        <f t="shared" ref="G292:AJ292" si="300">+F292+G291</f>
        <v>0</v>
      </c>
      <c r="H292" s="222">
        <f t="shared" si="300"/>
        <v>0</v>
      </c>
      <c r="I292" s="45">
        <f t="shared" si="300"/>
        <v>0</v>
      </c>
      <c r="J292" s="46">
        <f t="shared" si="300"/>
        <v>0</v>
      </c>
      <c r="K292" s="46">
        <f t="shared" si="300"/>
        <v>0</v>
      </c>
      <c r="L292" s="46">
        <f t="shared" si="300"/>
        <v>0</v>
      </c>
      <c r="M292" s="222">
        <f t="shared" si="300"/>
        <v>0</v>
      </c>
      <c r="N292" s="241">
        <f t="shared" si="300"/>
        <v>0</v>
      </c>
      <c r="O292" s="222">
        <f t="shared" si="300"/>
        <v>0</v>
      </c>
      <c r="P292" s="45">
        <f t="shared" si="300"/>
        <v>0</v>
      </c>
      <c r="Q292" s="46">
        <f t="shared" si="300"/>
        <v>0</v>
      </c>
      <c r="R292" s="46">
        <f t="shared" si="300"/>
        <v>0</v>
      </c>
      <c r="S292" s="46">
        <f t="shared" si="300"/>
        <v>0</v>
      </c>
      <c r="T292" s="46">
        <f t="shared" si="300"/>
        <v>0</v>
      </c>
      <c r="U292" s="46">
        <f t="shared" si="300"/>
        <v>0</v>
      </c>
      <c r="V292" s="222">
        <f t="shared" si="300"/>
        <v>0</v>
      </c>
      <c r="W292" s="45">
        <f t="shared" si="300"/>
        <v>0</v>
      </c>
      <c r="X292" s="46">
        <f t="shared" si="300"/>
        <v>0</v>
      </c>
      <c r="Y292" s="46">
        <f t="shared" si="300"/>
        <v>0</v>
      </c>
      <c r="Z292" s="222">
        <f t="shared" si="300"/>
        <v>0</v>
      </c>
      <c r="AA292" s="222">
        <f t="shared" si="300"/>
        <v>0</v>
      </c>
      <c r="AB292" s="222">
        <f t="shared" si="300"/>
        <v>0</v>
      </c>
      <c r="AC292" s="222">
        <f t="shared" si="300"/>
        <v>0</v>
      </c>
      <c r="AD292" s="226">
        <f t="shared" si="300"/>
        <v>0</v>
      </c>
      <c r="AE292" s="222">
        <f t="shared" si="300"/>
        <v>0</v>
      </c>
      <c r="AF292" s="222">
        <f t="shared" si="300"/>
        <v>0</v>
      </c>
      <c r="AG292" s="222">
        <f t="shared" si="300"/>
        <v>0</v>
      </c>
      <c r="AH292" s="222">
        <f t="shared" si="300"/>
        <v>0</v>
      </c>
      <c r="AI292" s="241">
        <f t="shared" si="300"/>
        <v>0</v>
      </c>
      <c r="AJ292" s="222">
        <f t="shared" si="300"/>
        <v>0</v>
      </c>
      <c r="AK292" s="46">
        <f t="shared" ref="AK292" si="301">+AJ292+AK291</f>
        <v>0</v>
      </c>
      <c r="AL292" s="37"/>
    </row>
    <row r="293" spans="1:42" ht="34.5" customHeight="1">
      <c r="A293" s="624">
        <v>40</v>
      </c>
      <c r="B293" s="666" t="s">
        <v>213</v>
      </c>
      <c r="C293" s="80"/>
      <c r="D293" s="71"/>
      <c r="E293" s="49"/>
      <c r="F293" s="35">
        <f>+[1]NEW!$E$1164</f>
        <v>37</v>
      </c>
      <c r="G293" s="84">
        <v>0</v>
      </c>
      <c r="H293" s="225">
        <v>0</v>
      </c>
      <c r="I293" s="87">
        <v>37</v>
      </c>
      <c r="J293" s="69">
        <v>0</v>
      </c>
      <c r="K293" s="69">
        <v>0</v>
      </c>
      <c r="L293" s="69">
        <v>0</v>
      </c>
      <c r="M293" s="225">
        <v>0</v>
      </c>
      <c r="N293" s="245">
        <v>0</v>
      </c>
      <c r="O293" s="225">
        <v>0</v>
      </c>
      <c r="P293" s="69">
        <v>0</v>
      </c>
      <c r="Q293" s="69">
        <v>0</v>
      </c>
      <c r="R293" s="69">
        <v>0</v>
      </c>
      <c r="S293" s="69">
        <v>0</v>
      </c>
      <c r="T293" s="69">
        <v>0</v>
      </c>
      <c r="U293" s="69">
        <v>0</v>
      </c>
      <c r="V293" s="225">
        <v>0</v>
      </c>
      <c r="W293" s="69">
        <v>0</v>
      </c>
      <c r="X293" s="69">
        <v>0</v>
      </c>
      <c r="Y293" s="69">
        <v>0</v>
      </c>
      <c r="Z293" s="225">
        <v>0</v>
      </c>
      <c r="AA293" s="225">
        <v>0</v>
      </c>
      <c r="AB293" s="225">
        <v>0</v>
      </c>
      <c r="AC293" s="225">
        <v>0</v>
      </c>
      <c r="AD293" s="225">
        <v>0</v>
      </c>
      <c r="AE293" s="225">
        <v>0</v>
      </c>
      <c r="AF293" s="225">
        <v>0</v>
      </c>
      <c r="AG293" s="225">
        <v>0</v>
      </c>
      <c r="AH293" s="224">
        <v>0</v>
      </c>
      <c r="AI293" s="243">
        <v>0</v>
      </c>
      <c r="AJ293" s="224">
        <v>0</v>
      </c>
      <c r="AK293" s="84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customHeight="1">
      <c r="A294" s="670"/>
      <c r="B294" s="667"/>
      <c r="C294" s="72"/>
      <c r="D294" s="73"/>
      <c r="E294" s="52"/>
      <c r="F294" s="61"/>
      <c r="G294" s="46">
        <f t="shared" ref="G294:AJ294" si="302">+F294+G293</f>
        <v>0</v>
      </c>
      <c r="H294" s="222">
        <f t="shared" si="302"/>
        <v>0</v>
      </c>
      <c r="I294" s="45">
        <f t="shared" si="302"/>
        <v>37</v>
      </c>
      <c r="J294" s="46">
        <f t="shared" si="302"/>
        <v>37</v>
      </c>
      <c r="K294" s="46">
        <f t="shared" si="302"/>
        <v>37</v>
      </c>
      <c r="L294" s="46">
        <f t="shared" si="302"/>
        <v>37</v>
      </c>
      <c r="M294" s="222">
        <f t="shared" si="302"/>
        <v>37</v>
      </c>
      <c r="N294" s="241">
        <f t="shared" si="302"/>
        <v>37</v>
      </c>
      <c r="O294" s="222">
        <f t="shared" si="302"/>
        <v>37</v>
      </c>
      <c r="P294" s="45">
        <f t="shared" si="302"/>
        <v>37</v>
      </c>
      <c r="Q294" s="46">
        <f t="shared" si="302"/>
        <v>37</v>
      </c>
      <c r="R294" s="46">
        <f t="shared" si="302"/>
        <v>37</v>
      </c>
      <c r="S294" s="46">
        <f t="shared" si="302"/>
        <v>37</v>
      </c>
      <c r="T294" s="46">
        <f t="shared" si="302"/>
        <v>37</v>
      </c>
      <c r="U294" s="46">
        <f t="shared" si="302"/>
        <v>37</v>
      </c>
      <c r="V294" s="222">
        <f t="shared" si="302"/>
        <v>37</v>
      </c>
      <c r="W294" s="45">
        <f t="shared" si="302"/>
        <v>37</v>
      </c>
      <c r="X294" s="46">
        <f t="shared" si="302"/>
        <v>37</v>
      </c>
      <c r="Y294" s="46">
        <f t="shared" si="302"/>
        <v>37</v>
      </c>
      <c r="Z294" s="222">
        <f t="shared" si="302"/>
        <v>37</v>
      </c>
      <c r="AA294" s="222">
        <f t="shared" si="302"/>
        <v>37</v>
      </c>
      <c r="AB294" s="222">
        <f t="shared" si="302"/>
        <v>37</v>
      </c>
      <c r="AC294" s="222">
        <f t="shared" si="302"/>
        <v>37</v>
      </c>
      <c r="AD294" s="226">
        <f t="shared" si="302"/>
        <v>37</v>
      </c>
      <c r="AE294" s="222">
        <f t="shared" si="302"/>
        <v>37</v>
      </c>
      <c r="AF294" s="222">
        <f t="shared" si="302"/>
        <v>37</v>
      </c>
      <c r="AG294" s="222">
        <f t="shared" si="302"/>
        <v>37</v>
      </c>
      <c r="AH294" s="222">
        <f t="shared" si="302"/>
        <v>37</v>
      </c>
      <c r="AI294" s="241">
        <f t="shared" si="302"/>
        <v>37</v>
      </c>
      <c r="AJ294" s="222">
        <f t="shared" si="302"/>
        <v>37</v>
      </c>
      <c r="AK294" s="46"/>
      <c r="AL294" s="37"/>
    </row>
    <row r="295" spans="1:42" ht="35.1" customHeight="1">
      <c r="A295" s="624">
        <v>41</v>
      </c>
      <c r="B295" s="666" t="s">
        <v>214</v>
      </c>
      <c r="C295" s="62">
        <v>0</v>
      </c>
      <c r="D295" s="63"/>
      <c r="E295" s="54"/>
      <c r="F295" s="50">
        <f>+[1]NEW!$E$1167</f>
        <v>149</v>
      </c>
      <c r="G295" s="84">
        <v>0</v>
      </c>
      <c r="H295" s="225">
        <v>0</v>
      </c>
      <c r="I295" s="87">
        <v>149</v>
      </c>
      <c r="J295" s="69">
        <v>0</v>
      </c>
      <c r="K295" s="69">
        <v>0</v>
      </c>
      <c r="L295" s="69">
        <v>0</v>
      </c>
      <c r="M295" s="225">
        <v>0</v>
      </c>
      <c r="N295" s="245">
        <v>0</v>
      </c>
      <c r="O295" s="225">
        <v>0</v>
      </c>
      <c r="P295" s="69">
        <v>0</v>
      </c>
      <c r="Q295" s="69">
        <v>0</v>
      </c>
      <c r="R295" s="69">
        <v>0</v>
      </c>
      <c r="S295" s="69">
        <v>0</v>
      </c>
      <c r="T295" s="69">
        <v>0</v>
      </c>
      <c r="U295" s="69">
        <v>0</v>
      </c>
      <c r="V295" s="225">
        <v>0</v>
      </c>
      <c r="W295" s="69">
        <v>0</v>
      </c>
      <c r="X295" s="69">
        <v>0</v>
      </c>
      <c r="Y295" s="69">
        <v>0</v>
      </c>
      <c r="Z295" s="225">
        <v>0</v>
      </c>
      <c r="AA295" s="225">
        <v>0</v>
      </c>
      <c r="AB295" s="225">
        <v>0</v>
      </c>
      <c r="AC295" s="225">
        <v>0</v>
      </c>
      <c r="AD295" s="225">
        <v>0</v>
      </c>
      <c r="AE295" s="225">
        <v>0</v>
      </c>
      <c r="AF295" s="225">
        <v>0</v>
      </c>
      <c r="AG295" s="225">
        <v>0</v>
      </c>
      <c r="AH295" s="224">
        <v>0</v>
      </c>
      <c r="AI295" s="243">
        <v>0</v>
      </c>
      <c r="AJ295" s="224">
        <v>0</v>
      </c>
      <c r="AK295" s="84"/>
      <c r="AL295" s="37">
        <f>SUM(G295:AK295)</f>
        <v>149</v>
      </c>
      <c r="AM295" s="38">
        <f>AL295</f>
        <v>149</v>
      </c>
      <c r="AN295" s="38">
        <v>863000</v>
      </c>
      <c r="AO295" s="38">
        <f>AL295*AN295/1000</f>
        <v>128587</v>
      </c>
      <c r="AP295" s="38">
        <f>AN295*AM295/1000</f>
        <v>128587</v>
      </c>
    </row>
    <row r="296" spans="1:42" ht="34.5" customHeight="1" thickBot="1">
      <c r="A296" s="670"/>
      <c r="B296" s="667"/>
      <c r="C296" s="77"/>
      <c r="D296" s="78"/>
      <c r="E296" s="85"/>
      <c r="F296" s="35"/>
      <c r="G296" s="46">
        <f t="shared" ref="G296:AJ296" si="303">+F296+G295</f>
        <v>0</v>
      </c>
      <c r="H296" s="222">
        <f t="shared" si="303"/>
        <v>0</v>
      </c>
      <c r="I296" s="45">
        <f t="shared" si="303"/>
        <v>149</v>
      </c>
      <c r="J296" s="46">
        <f t="shared" si="303"/>
        <v>149</v>
      </c>
      <c r="K296" s="46">
        <f t="shared" si="303"/>
        <v>149</v>
      </c>
      <c r="L296" s="46">
        <f t="shared" si="303"/>
        <v>149</v>
      </c>
      <c r="M296" s="222">
        <f t="shared" si="303"/>
        <v>149</v>
      </c>
      <c r="N296" s="241">
        <f t="shared" si="303"/>
        <v>149</v>
      </c>
      <c r="O296" s="222">
        <f t="shared" si="303"/>
        <v>149</v>
      </c>
      <c r="P296" s="45">
        <f t="shared" si="303"/>
        <v>149</v>
      </c>
      <c r="Q296" s="46">
        <f t="shared" si="303"/>
        <v>149</v>
      </c>
      <c r="R296" s="46">
        <f t="shared" si="303"/>
        <v>149</v>
      </c>
      <c r="S296" s="46">
        <f t="shared" si="303"/>
        <v>149</v>
      </c>
      <c r="T296" s="46">
        <f t="shared" si="303"/>
        <v>149</v>
      </c>
      <c r="U296" s="46">
        <f t="shared" si="303"/>
        <v>149</v>
      </c>
      <c r="V296" s="222">
        <f t="shared" si="303"/>
        <v>149</v>
      </c>
      <c r="W296" s="45">
        <f t="shared" si="303"/>
        <v>149</v>
      </c>
      <c r="X296" s="46">
        <f t="shared" si="303"/>
        <v>149</v>
      </c>
      <c r="Y296" s="46">
        <f t="shared" si="303"/>
        <v>149</v>
      </c>
      <c r="Z296" s="222">
        <f t="shared" si="303"/>
        <v>149</v>
      </c>
      <c r="AA296" s="222">
        <f t="shared" si="303"/>
        <v>149</v>
      </c>
      <c r="AB296" s="222">
        <f t="shared" si="303"/>
        <v>149</v>
      </c>
      <c r="AC296" s="222">
        <f t="shared" si="303"/>
        <v>149</v>
      </c>
      <c r="AD296" s="226">
        <f t="shared" si="303"/>
        <v>149</v>
      </c>
      <c r="AE296" s="222">
        <f t="shared" si="303"/>
        <v>149</v>
      </c>
      <c r="AF296" s="222">
        <f t="shared" si="303"/>
        <v>149</v>
      </c>
      <c r="AG296" s="222">
        <f t="shared" si="303"/>
        <v>149</v>
      </c>
      <c r="AH296" s="222">
        <f t="shared" si="303"/>
        <v>149</v>
      </c>
      <c r="AI296" s="241">
        <f t="shared" si="303"/>
        <v>149</v>
      </c>
      <c r="AJ296" s="222">
        <f t="shared" si="303"/>
        <v>149</v>
      </c>
      <c r="AK296" s="46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84">
        <v>0</v>
      </c>
      <c r="H297" s="225">
        <v>0</v>
      </c>
      <c r="I297" s="69">
        <v>0</v>
      </c>
      <c r="J297" s="69">
        <v>0</v>
      </c>
      <c r="K297" s="69">
        <v>0</v>
      </c>
      <c r="L297" s="69">
        <v>0</v>
      </c>
      <c r="M297" s="225">
        <v>0</v>
      </c>
      <c r="N297" s="245">
        <v>0</v>
      </c>
      <c r="O297" s="225">
        <v>0</v>
      </c>
      <c r="P297" s="69">
        <v>0</v>
      </c>
      <c r="Q297" s="69">
        <v>0</v>
      </c>
      <c r="R297" s="69">
        <v>0</v>
      </c>
      <c r="S297" s="69">
        <v>0</v>
      </c>
      <c r="T297" s="69">
        <v>0</v>
      </c>
      <c r="U297" s="69">
        <v>0</v>
      </c>
      <c r="V297" s="225">
        <v>0</v>
      </c>
      <c r="W297" s="69">
        <v>0</v>
      </c>
      <c r="X297" s="69">
        <v>0</v>
      </c>
      <c r="Y297" s="69">
        <v>0</v>
      </c>
      <c r="Z297" s="225">
        <v>0</v>
      </c>
      <c r="AA297" s="225">
        <v>0</v>
      </c>
      <c r="AB297" s="225">
        <v>0</v>
      </c>
      <c r="AC297" s="225">
        <v>0</v>
      </c>
      <c r="AD297" s="225">
        <v>0</v>
      </c>
      <c r="AE297" s="225">
        <v>0</v>
      </c>
      <c r="AF297" s="225">
        <v>0</v>
      </c>
      <c r="AG297" s="225">
        <v>0</v>
      </c>
      <c r="AH297" s="224">
        <v>0</v>
      </c>
      <c r="AI297" s="243">
        <v>0</v>
      </c>
      <c r="AJ297" s="224">
        <v>0</v>
      </c>
      <c r="AK297" s="84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70"/>
      <c r="B298" s="667"/>
      <c r="C298" s="72"/>
      <c r="D298" s="88"/>
      <c r="E298" s="41"/>
      <c r="F298" s="74"/>
      <c r="G298" s="46">
        <f t="shared" ref="G298:AJ298" si="304">+F298+G297</f>
        <v>0</v>
      </c>
      <c r="H298" s="222">
        <f t="shared" si="304"/>
        <v>0</v>
      </c>
      <c r="I298" s="45">
        <f t="shared" si="304"/>
        <v>0</v>
      </c>
      <c r="J298" s="46">
        <f t="shared" si="304"/>
        <v>0</v>
      </c>
      <c r="K298" s="46">
        <f t="shared" si="304"/>
        <v>0</v>
      </c>
      <c r="L298" s="46">
        <f t="shared" si="304"/>
        <v>0</v>
      </c>
      <c r="M298" s="222">
        <f t="shared" si="304"/>
        <v>0</v>
      </c>
      <c r="N298" s="241">
        <f t="shared" si="304"/>
        <v>0</v>
      </c>
      <c r="O298" s="222">
        <f t="shared" si="304"/>
        <v>0</v>
      </c>
      <c r="P298" s="45">
        <f t="shared" si="304"/>
        <v>0</v>
      </c>
      <c r="Q298" s="46">
        <f t="shared" si="304"/>
        <v>0</v>
      </c>
      <c r="R298" s="46">
        <f t="shared" si="304"/>
        <v>0</v>
      </c>
      <c r="S298" s="46">
        <f t="shared" si="304"/>
        <v>0</v>
      </c>
      <c r="T298" s="46">
        <f t="shared" si="304"/>
        <v>0</v>
      </c>
      <c r="U298" s="46">
        <f t="shared" si="304"/>
        <v>0</v>
      </c>
      <c r="V298" s="222">
        <f t="shared" si="304"/>
        <v>0</v>
      </c>
      <c r="W298" s="45">
        <f t="shared" si="304"/>
        <v>0</v>
      </c>
      <c r="X298" s="46">
        <f t="shared" si="304"/>
        <v>0</v>
      </c>
      <c r="Y298" s="46">
        <f t="shared" si="304"/>
        <v>0</v>
      </c>
      <c r="Z298" s="222">
        <f t="shared" si="304"/>
        <v>0</v>
      </c>
      <c r="AA298" s="222">
        <f t="shared" si="304"/>
        <v>0</v>
      </c>
      <c r="AB298" s="222">
        <f t="shared" si="304"/>
        <v>0</v>
      </c>
      <c r="AC298" s="222">
        <f t="shared" si="304"/>
        <v>0</v>
      </c>
      <c r="AD298" s="226">
        <f t="shared" si="304"/>
        <v>0</v>
      </c>
      <c r="AE298" s="222">
        <f t="shared" si="304"/>
        <v>0</v>
      </c>
      <c r="AF298" s="222">
        <f t="shared" si="304"/>
        <v>0</v>
      </c>
      <c r="AG298" s="222">
        <f t="shared" si="304"/>
        <v>0</v>
      </c>
      <c r="AH298" s="222">
        <f t="shared" si="304"/>
        <v>0</v>
      </c>
      <c r="AI298" s="241">
        <f t="shared" si="304"/>
        <v>0</v>
      </c>
      <c r="AJ298" s="222">
        <f t="shared" si="304"/>
        <v>0</v>
      </c>
      <c r="AK298" s="46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84">
        <v>0</v>
      </c>
      <c r="H299" s="225">
        <v>0</v>
      </c>
      <c r="I299" s="69">
        <v>0</v>
      </c>
      <c r="J299" s="69">
        <v>0</v>
      </c>
      <c r="K299" s="69">
        <v>0</v>
      </c>
      <c r="L299" s="69">
        <v>0</v>
      </c>
      <c r="M299" s="225">
        <v>0</v>
      </c>
      <c r="N299" s="245">
        <v>0</v>
      </c>
      <c r="O299" s="225">
        <v>0</v>
      </c>
      <c r="P299" s="69">
        <v>0</v>
      </c>
      <c r="Q299" s="69">
        <v>0</v>
      </c>
      <c r="R299" s="69">
        <v>0</v>
      </c>
      <c r="S299" s="69">
        <v>0</v>
      </c>
      <c r="T299" s="69">
        <v>0</v>
      </c>
      <c r="U299" s="69">
        <v>0</v>
      </c>
      <c r="V299" s="225">
        <v>0</v>
      </c>
      <c r="W299" s="69">
        <v>0</v>
      </c>
      <c r="X299" s="69">
        <v>0</v>
      </c>
      <c r="Y299" s="69">
        <v>0</v>
      </c>
      <c r="Z299" s="225">
        <v>0</v>
      </c>
      <c r="AA299" s="225">
        <v>0</v>
      </c>
      <c r="AB299" s="225">
        <v>0</v>
      </c>
      <c r="AC299" s="225">
        <v>0</v>
      </c>
      <c r="AD299" s="225">
        <v>0</v>
      </c>
      <c r="AE299" s="225">
        <v>0</v>
      </c>
      <c r="AF299" s="225">
        <v>0</v>
      </c>
      <c r="AG299" s="225">
        <v>0</v>
      </c>
      <c r="AH299" s="224">
        <v>0</v>
      </c>
      <c r="AI299" s="243">
        <v>0</v>
      </c>
      <c r="AJ299" s="224">
        <v>0</v>
      </c>
      <c r="AK299" s="84"/>
      <c r="AL299" s="37"/>
    </row>
    <row r="300" spans="1:42" ht="34.5" hidden="1" customHeight="1">
      <c r="A300" s="670"/>
      <c r="B300" s="667"/>
      <c r="C300" s="77"/>
      <c r="D300" s="78"/>
      <c r="E300" s="79"/>
      <c r="F300" s="42"/>
      <c r="G300" s="46">
        <f t="shared" ref="G300:AJ300" si="305">+F300+G299</f>
        <v>0</v>
      </c>
      <c r="H300" s="222">
        <f t="shared" si="305"/>
        <v>0</v>
      </c>
      <c r="I300" s="45">
        <f t="shared" si="305"/>
        <v>0</v>
      </c>
      <c r="J300" s="46">
        <f t="shared" si="305"/>
        <v>0</v>
      </c>
      <c r="K300" s="46">
        <f t="shared" si="305"/>
        <v>0</v>
      </c>
      <c r="L300" s="46">
        <f t="shared" si="305"/>
        <v>0</v>
      </c>
      <c r="M300" s="222">
        <f t="shared" si="305"/>
        <v>0</v>
      </c>
      <c r="N300" s="241">
        <f t="shared" si="305"/>
        <v>0</v>
      </c>
      <c r="O300" s="222">
        <f t="shared" si="305"/>
        <v>0</v>
      </c>
      <c r="P300" s="45">
        <f t="shared" si="305"/>
        <v>0</v>
      </c>
      <c r="Q300" s="46">
        <f t="shared" si="305"/>
        <v>0</v>
      </c>
      <c r="R300" s="46">
        <f t="shared" si="305"/>
        <v>0</v>
      </c>
      <c r="S300" s="46">
        <f t="shared" si="305"/>
        <v>0</v>
      </c>
      <c r="T300" s="46">
        <f t="shared" si="305"/>
        <v>0</v>
      </c>
      <c r="U300" s="46">
        <f t="shared" si="305"/>
        <v>0</v>
      </c>
      <c r="V300" s="222">
        <f t="shared" si="305"/>
        <v>0</v>
      </c>
      <c r="W300" s="45">
        <f t="shared" si="305"/>
        <v>0</v>
      </c>
      <c r="X300" s="46">
        <f t="shared" si="305"/>
        <v>0</v>
      </c>
      <c r="Y300" s="46">
        <f t="shared" si="305"/>
        <v>0</v>
      </c>
      <c r="Z300" s="222">
        <f t="shared" si="305"/>
        <v>0</v>
      </c>
      <c r="AA300" s="222">
        <f t="shared" si="305"/>
        <v>0</v>
      </c>
      <c r="AB300" s="222">
        <f t="shared" si="305"/>
        <v>0</v>
      </c>
      <c r="AC300" s="222">
        <f t="shared" si="305"/>
        <v>0</v>
      </c>
      <c r="AD300" s="226">
        <f t="shared" si="305"/>
        <v>0</v>
      </c>
      <c r="AE300" s="222">
        <f t="shared" si="305"/>
        <v>0</v>
      </c>
      <c r="AF300" s="222">
        <f t="shared" si="305"/>
        <v>0</v>
      </c>
      <c r="AG300" s="222">
        <f t="shared" si="305"/>
        <v>0</v>
      </c>
      <c r="AH300" s="222">
        <f t="shared" si="305"/>
        <v>0</v>
      </c>
      <c r="AI300" s="241">
        <f t="shared" si="305"/>
        <v>0</v>
      </c>
      <c r="AJ300" s="222">
        <f t="shared" si="305"/>
        <v>0</v>
      </c>
      <c r="AK300" s="46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84">
        <f>+F301</f>
        <v>0</v>
      </c>
      <c r="H301" s="225">
        <v>0</v>
      </c>
      <c r="I301" s="105">
        <v>0</v>
      </c>
      <c r="J301" s="69">
        <v>0</v>
      </c>
      <c r="K301" s="69">
        <v>0</v>
      </c>
      <c r="L301" s="69">
        <v>0</v>
      </c>
      <c r="M301" s="225">
        <v>0</v>
      </c>
      <c r="N301" s="243">
        <v>0</v>
      </c>
      <c r="O301" s="224">
        <v>0</v>
      </c>
      <c r="P301" s="84">
        <v>0</v>
      </c>
      <c r="Q301" s="84">
        <v>0</v>
      </c>
      <c r="R301" s="84">
        <v>0</v>
      </c>
      <c r="S301" s="84">
        <v>0</v>
      </c>
      <c r="T301" s="69">
        <v>0</v>
      </c>
      <c r="U301" s="84">
        <v>0</v>
      </c>
      <c r="V301" s="224">
        <v>0</v>
      </c>
      <c r="W301" s="84">
        <v>0</v>
      </c>
      <c r="X301" s="84">
        <v>0</v>
      </c>
      <c r="Y301" s="84">
        <v>0</v>
      </c>
      <c r="Z301" s="224">
        <v>0</v>
      </c>
      <c r="AA301" s="224">
        <v>0</v>
      </c>
      <c r="AB301" s="224">
        <v>0</v>
      </c>
      <c r="AC301" s="224">
        <v>0</v>
      </c>
      <c r="AD301" s="224">
        <v>0</v>
      </c>
      <c r="AE301" s="224">
        <v>0</v>
      </c>
      <c r="AF301" s="224">
        <v>0</v>
      </c>
      <c r="AG301" s="224">
        <v>0</v>
      </c>
      <c r="AH301" s="225">
        <v>0</v>
      </c>
      <c r="AI301" s="243">
        <v>0</v>
      </c>
      <c r="AJ301" s="225">
        <v>0</v>
      </c>
      <c r="AK301" s="69"/>
      <c r="AL301" s="37"/>
    </row>
    <row r="302" spans="1:42" ht="35.1" hidden="1" customHeight="1" thickBot="1">
      <c r="A302" s="670"/>
      <c r="B302" s="667"/>
      <c r="C302" s="59"/>
      <c r="D302" s="60"/>
      <c r="E302" s="52"/>
      <c r="F302" s="61"/>
      <c r="G302" s="84">
        <f t="shared" ref="G302:AJ302" si="306">+F302+G301</f>
        <v>0</v>
      </c>
      <c r="H302" s="224">
        <f t="shared" si="306"/>
        <v>0</v>
      </c>
      <c r="I302" s="83">
        <f t="shared" si="306"/>
        <v>0</v>
      </c>
      <c r="J302" s="84">
        <f t="shared" si="306"/>
        <v>0</v>
      </c>
      <c r="K302" s="84">
        <f t="shared" si="306"/>
        <v>0</v>
      </c>
      <c r="L302" s="84">
        <f t="shared" si="306"/>
        <v>0</v>
      </c>
      <c r="M302" s="224">
        <f t="shared" si="306"/>
        <v>0</v>
      </c>
      <c r="N302" s="243">
        <f t="shared" si="306"/>
        <v>0</v>
      </c>
      <c r="O302" s="224">
        <f t="shared" si="306"/>
        <v>0</v>
      </c>
      <c r="P302" s="84">
        <f t="shared" si="306"/>
        <v>0</v>
      </c>
      <c r="Q302" s="84">
        <f t="shared" si="306"/>
        <v>0</v>
      </c>
      <c r="R302" s="84">
        <f t="shared" si="306"/>
        <v>0</v>
      </c>
      <c r="S302" s="84">
        <f t="shared" si="306"/>
        <v>0</v>
      </c>
      <c r="T302" s="84">
        <f t="shared" si="306"/>
        <v>0</v>
      </c>
      <c r="U302" s="84">
        <f t="shared" si="306"/>
        <v>0</v>
      </c>
      <c r="V302" s="224">
        <f t="shared" si="306"/>
        <v>0</v>
      </c>
      <c r="W302" s="84">
        <f t="shared" si="306"/>
        <v>0</v>
      </c>
      <c r="X302" s="84">
        <f t="shared" si="306"/>
        <v>0</v>
      </c>
      <c r="Y302" s="84">
        <f t="shared" si="306"/>
        <v>0</v>
      </c>
      <c r="Z302" s="224">
        <f t="shared" si="306"/>
        <v>0</v>
      </c>
      <c r="AA302" s="224">
        <f t="shared" si="306"/>
        <v>0</v>
      </c>
      <c r="AB302" s="224">
        <f t="shared" si="306"/>
        <v>0</v>
      </c>
      <c r="AC302" s="224">
        <f t="shared" si="306"/>
        <v>0</v>
      </c>
      <c r="AD302" s="224">
        <f t="shared" si="306"/>
        <v>0</v>
      </c>
      <c r="AE302" s="224">
        <f t="shared" si="306"/>
        <v>0</v>
      </c>
      <c r="AF302" s="224">
        <f t="shared" si="306"/>
        <v>0</v>
      </c>
      <c r="AG302" s="224">
        <f t="shared" si="306"/>
        <v>0</v>
      </c>
      <c r="AH302" s="224">
        <f t="shared" si="306"/>
        <v>0</v>
      </c>
      <c r="AI302" s="243">
        <f t="shared" si="306"/>
        <v>0</v>
      </c>
      <c r="AJ302" s="222">
        <f t="shared" si="306"/>
        <v>0</v>
      </c>
      <c r="AK302" s="106"/>
      <c r="AL302" s="37"/>
    </row>
    <row r="303" spans="1:42" ht="35.1" hidden="1" customHeight="1">
      <c r="A303" s="624">
        <v>42</v>
      </c>
      <c r="B303" s="671" t="s">
        <v>70</v>
      </c>
      <c r="C303" s="53"/>
      <c r="D303" s="53"/>
      <c r="E303" s="54"/>
      <c r="F303" s="50">
        <f>+F163</f>
        <v>0</v>
      </c>
      <c r="G303" s="69">
        <f>+G163</f>
        <v>0</v>
      </c>
      <c r="H303" s="225">
        <f t="shared" ref="H303:AK303" si="307">+H163</f>
        <v>0</v>
      </c>
      <c r="I303" s="69">
        <f t="shared" si="307"/>
        <v>0</v>
      </c>
      <c r="J303" s="69">
        <f t="shared" si="307"/>
        <v>0</v>
      </c>
      <c r="K303" s="69">
        <f t="shared" si="307"/>
        <v>0</v>
      </c>
      <c r="L303" s="69">
        <f t="shared" si="307"/>
        <v>0</v>
      </c>
      <c r="M303" s="225">
        <f t="shared" si="307"/>
        <v>0</v>
      </c>
      <c r="N303" s="245">
        <f t="shared" si="307"/>
        <v>0</v>
      </c>
      <c r="O303" s="223">
        <f t="shared" si="307"/>
        <v>0</v>
      </c>
      <c r="P303" s="69">
        <f t="shared" si="307"/>
        <v>0</v>
      </c>
      <c r="Q303" s="69">
        <f t="shared" si="307"/>
        <v>0</v>
      </c>
      <c r="R303" s="69">
        <f t="shared" si="307"/>
        <v>0</v>
      </c>
      <c r="S303" s="69">
        <f t="shared" si="307"/>
        <v>0</v>
      </c>
      <c r="T303" s="69">
        <f t="shared" si="307"/>
        <v>0</v>
      </c>
      <c r="U303" s="69">
        <f t="shared" si="307"/>
        <v>0</v>
      </c>
      <c r="V303" s="225">
        <f t="shared" si="307"/>
        <v>0</v>
      </c>
      <c r="W303" s="69">
        <f t="shared" si="307"/>
        <v>0</v>
      </c>
      <c r="X303" s="69">
        <f t="shared" si="307"/>
        <v>0</v>
      </c>
      <c r="Y303" s="69">
        <f t="shared" si="307"/>
        <v>0</v>
      </c>
      <c r="Z303" s="225">
        <f t="shared" si="307"/>
        <v>0</v>
      </c>
      <c r="AA303" s="225">
        <f t="shared" si="307"/>
        <v>0</v>
      </c>
      <c r="AB303" s="225">
        <f t="shared" si="307"/>
        <v>0</v>
      </c>
      <c r="AC303" s="225">
        <f t="shared" si="307"/>
        <v>0</v>
      </c>
      <c r="AD303" s="225">
        <f t="shared" si="307"/>
        <v>0</v>
      </c>
      <c r="AE303" s="225">
        <f t="shared" si="307"/>
        <v>0</v>
      </c>
      <c r="AF303" s="225">
        <f t="shared" si="307"/>
        <v>0</v>
      </c>
      <c r="AG303" s="225">
        <f t="shared" si="307"/>
        <v>0</v>
      </c>
      <c r="AH303" s="225">
        <f t="shared" si="307"/>
        <v>0</v>
      </c>
      <c r="AI303" s="245">
        <f t="shared" si="307"/>
        <v>0</v>
      </c>
      <c r="AJ303" s="224">
        <f t="shared" si="307"/>
        <v>0</v>
      </c>
      <c r="AK303" s="69">
        <f t="shared" si="307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70"/>
      <c r="B304" s="672"/>
      <c r="C304" s="94"/>
      <c r="D304" s="95"/>
      <c r="E304" s="79"/>
      <c r="F304" s="42"/>
      <c r="G304" s="46">
        <f t="shared" ref="G304:AK304" si="308">+F304+G303</f>
        <v>0</v>
      </c>
      <c r="H304" s="222">
        <f t="shared" si="308"/>
        <v>0</v>
      </c>
      <c r="I304" s="46">
        <f t="shared" si="308"/>
        <v>0</v>
      </c>
      <c r="J304" s="46">
        <f t="shared" si="308"/>
        <v>0</v>
      </c>
      <c r="K304" s="46">
        <f t="shared" si="308"/>
        <v>0</v>
      </c>
      <c r="L304" s="46">
        <f t="shared" si="308"/>
        <v>0</v>
      </c>
      <c r="M304" s="222">
        <f t="shared" si="308"/>
        <v>0</v>
      </c>
      <c r="N304" s="241">
        <f t="shared" si="308"/>
        <v>0</v>
      </c>
      <c r="O304" s="222">
        <f t="shared" si="308"/>
        <v>0</v>
      </c>
      <c r="P304" s="46">
        <f t="shared" si="308"/>
        <v>0</v>
      </c>
      <c r="Q304" s="46">
        <f t="shared" si="308"/>
        <v>0</v>
      </c>
      <c r="R304" s="46">
        <f t="shared" si="308"/>
        <v>0</v>
      </c>
      <c r="S304" s="46">
        <f t="shared" si="308"/>
        <v>0</v>
      </c>
      <c r="T304" s="46">
        <f t="shared" si="308"/>
        <v>0</v>
      </c>
      <c r="U304" s="46">
        <f t="shared" si="308"/>
        <v>0</v>
      </c>
      <c r="V304" s="222">
        <f t="shared" si="308"/>
        <v>0</v>
      </c>
      <c r="W304" s="46">
        <f t="shared" si="308"/>
        <v>0</v>
      </c>
      <c r="X304" s="46">
        <f t="shared" si="308"/>
        <v>0</v>
      </c>
      <c r="Y304" s="46">
        <f t="shared" si="308"/>
        <v>0</v>
      </c>
      <c r="Z304" s="222">
        <f t="shared" si="308"/>
        <v>0</v>
      </c>
      <c r="AA304" s="222">
        <f t="shared" si="308"/>
        <v>0</v>
      </c>
      <c r="AB304" s="222">
        <f t="shared" si="308"/>
        <v>0</v>
      </c>
      <c r="AC304" s="222">
        <f t="shared" si="308"/>
        <v>0</v>
      </c>
      <c r="AD304" s="222">
        <f t="shared" si="308"/>
        <v>0</v>
      </c>
      <c r="AE304" s="222">
        <f t="shared" si="308"/>
        <v>0</v>
      </c>
      <c r="AF304" s="222">
        <f t="shared" si="308"/>
        <v>0</v>
      </c>
      <c r="AG304" s="222">
        <f t="shared" si="308"/>
        <v>0</v>
      </c>
      <c r="AH304" s="222">
        <f t="shared" si="308"/>
        <v>0</v>
      </c>
      <c r="AI304" s="241">
        <f t="shared" si="308"/>
        <v>0</v>
      </c>
      <c r="AJ304" s="222">
        <f t="shared" si="308"/>
        <v>0</v>
      </c>
      <c r="AK304" s="46">
        <f t="shared" si="308"/>
        <v>0</v>
      </c>
      <c r="AL304" s="37"/>
    </row>
    <row r="305" spans="1:43" ht="35.1" hidden="1" customHeight="1">
      <c r="A305" s="624">
        <v>43</v>
      </c>
      <c r="B305" s="671" t="s">
        <v>71</v>
      </c>
      <c r="C305" s="53"/>
      <c r="D305" s="90"/>
      <c r="E305" s="49"/>
      <c r="F305" s="35">
        <f>+F165</f>
        <v>0</v>
      </c>
      <c r="G305" s="84">
        <f>+G165</f>
        <v>0</v>
      </c>
      <c r="H305" s="224">
        <f t="shared" ref="H305:AK305" si="309">+H165</f>
        <v>0</v>
      </c>
      <c r="I305" s="84">
        <f t="shared" si="309"/>
        <v>0</v>
      </c>
      <c r="J305" s="84">
        <f t="shared" si="309"/>
        <v>0</v>
      </c>
      <c r="K305" s="84">
        <f t="shared" si="309"/>
        <v>0</v>
      </c>
      <c r="L305" s="84">
        <f t="shared" si="309"/>
        <v>0</v>
      </c>
      <c r="M305" s="224">
        <f t="shared" si="309"/>
        <v>0</v>
      </c>
      <c r="N305" s="243">
        <f t="shared" si="309"/>
        <v>0</v>
      </c>
      <c r="O305" s="221">
        <f t="shared" si="309"/>
        <v>0</v>
      </c>
      <c r="P305" s="84">
        <f t="shared" si="309"/>
        <v>0</v>
      </c>
      <c r="Q305" s="84">
        <f t="shared" si="309"/>
        <v>0</v>
      </c>
      <c r="R305" s="84">
        <f t="shared" si="309"/>
        <v>0</v>
      </c>
      <c r="S305" s="84">
        <f t="shared" si="309"/>
        <v>0</v>
      </c>
      <c r="T305" s="84">
        <f t="shared" si="309"/>
        <v>0</v>
      </c>
      <c r="U305" s="84">
        <f t="shared" si="309"/>
        <v>0</v>
      </c>
      <c r="V305" s="224">
        <f t="shared" si="309"/>
        <v>0</v>
      </c>
      <c r="W305" s="84">
        <f t="shared" si="309"/>
        <v>0</v>
      </c>
      <c r="X305" s="84">
        <f t="shared" si="309"/>
        <v>0</v>
      </c>
      <c r="Y305" s="84">
        <f t="shared" si="309"/>
        <v>0</v>
      </c>
      <c r="Z305" s="224">
        <f t="shared" si="309"/>
        <v>0</v>
      </c>
      <c r="AA305" s="224">
        <f t="shared" si="309"/>
        <v>0</v>
      </c>
      <c r="AB305" s="224">
        <f t="shared" si="309"/>
        <v>0</v>
      </c>
      <c r="AC305" s="224">
        <f t="shared" si="309"/>
        <v>0</v>
      </c>
      <c r="AD305" s="224">
        <f t="shared" si="309"/>
        <v>0</v>
      </c>
      <c r="AE305" s="224">
        <f t="shared" si="309"/>
        <v>0</v>
      </c>
      <c r="AF305" s="224">
        <f t="shared" si="309"/>
        <v>0</v>
      </c>
      <c r="AG305" s="224">
        <f t="shared" si="309"/>
        <v>0</v>
      </c>
      <c r="AH305" s="224">
        <f t="shared" si="309"/>
        <v>0</v>
      </c>
      <c r="AI305" s="243">
        <f t="shared" si="309"/>
        <v>0</v>
      </c>
      <c r="AJ305" s="224">
        <f t="shared" si="309"/>
        <v>0</v>
      </c>
      <c r="AK305" s="84">
        <f t="shared" si="309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70"/>
      <c r="B306" s="672"/>
      <c r="C306" s="33"/>
      <c r="D306" s="60"/>
      <c r="E306" s="52"/>
      <c r="F306" s="61"/>
      <c r="G306" s="46">
        <f t="shared" ref="G306:AK306" si="310">+F306+G305</f>
        <v>0</v>
      </c>
      <c r="H306" s="226">
        <f t="shared" si="310"/>
        <v>0</v>
      </c>
      <c r="I306" s="45">
        <f t="shared" si="310"/>
        <v>0</v>
      </c>
      <c r="J306" s="46">
        <f t="shared" si="310"/>
        <v>0</v>
      </c>
      <c r="K306" s="46">
        <f t="shared" si="310"/>
        <v>0</v>
      </c>
      <c r="L306" s="46">
        <f t="shared" si="310"/>
        <v>0</v>
      </c>
      <c r="M306" s="222">
        <f t="shared" si="310"/>
        <v>0</v>
      </c>
      <c r="N306" s="241">
        <f t="shared" si="310"/>
        <v>0</v>
      </c>
      <c r="O306" s="226">
        <f t="shared" si="310"/>
        <v>0</v>
      </c>
      <c r="P306" s="45">
        <f t="shared" si="310"/>
        <v>0</v>
      </c>
      <c r="Q306" s="46">
        <f t="shared" si="310"/>
        <v>0</v>
      </c>
      <c r="R306" s="46">
        <f t="shared" si="310"/>
        <v>0</v>
      </c>
      <c r="S306" s="46">
        <f t="shared" si="310"/>
        <v>0</v>
      </c>
      <c r="T306" s="46">
        <f t="shared" si="310"/>
        <v>0</v>
      </c>
      <c r="U306" s="46">
        <f t="shared" si="310"/>
        <v>0</v>
      </c>
      <c r="V306" s="226">
        <f t="shared" si="310"/>
        <v>0</v>
      </c>
      <c r="W306" s="45">
        <f t="shared" si="310"/>
        <v>0</v>
      </c>
      <c r="X306" s="46">
        <f t="shared" si="310"/>
        <v>0</v>
      </c>
      <c r="Y306" s="46">
        <f t="shared" si="310"/>
        <v>0</v>
      </c>
      <c r="Z306" s="222">
        <f t="shared" si="310"/>
        <v>0</v>
      </c>
      <c r="AA306" s="222">
        <f t="shared" si="310"/>
        <v>0</v>
      </c>
      <c r="AB306" s="222">
        <f t="shared" si="310"/>
        <v>0</v>
      </c>
      <c r="AC306" s="226">
        <f t="shared" si="310"/>
        <v>0</v>
      </c>
      <c r="AD306" s="226">
        <f t="shared" si="310"/>
        <v>0</v>
      </c>
      <c r="AE306" s="222">
        <f t="shared" si="310"/>
        <v>0</v>
      </c>
      <c r="AF306" s="222">
        <f t="shared" si="310"/>
        <v>0</v>
      </c>
      <c r="AG306" s="222">
        <f t="shared" si="310"/>
        <v>0</v>
      </c>
      <c r="AH306" s="222">
        <f t="shared" si="310"/>
        <v>0</v>
      </c>
      <c r="AI306" s="241">
        <f t="shared" si="310"/>
        <v>0</v>
      </c>
      <c r="AJ306" s="226">
        <f t="shared" si="310"/>
        <v>0</v>
      </c>
      <c r="AK306" s="45">
        <f t="shared" si="310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44</v>
      </c>
      <c r="B307" s="671" t="s">
        <v>72</v>
      </c>
      <c r="C307" s="96"/>
      <c r="D307" s="97"/>
      <c r="E307" s="98"/>
      <c r="F307" s="50">
        <f>+F167</f>
        <v>0</v>
      </c>
      <c r="G307" s="84">
        <f>+G167</f>
        <v>0</v>
      </c>
      <c r="H307" s="224">
        <f t="shared" ref="H307:AK307" si="311">+H167</f>
        <v>0</v>
      </c>
      <c r="I307" s="84">
        <f t="shared" si="311"/>
        <v>0</v>
      </c>
      <c r="J307" s="84">
        <f t="shared" si="311"/>
        <v>0</v>
      </c>
      <c r="K307" s="84">
        <f t="shared" si="311"/>
        <v>0</v>
      </c>
      <c r="L307" s="84">
        <f t="shared" si="311"/>
        <v>0</v>
      </c>
      <c r="M307" s="224">
        <f t="shared" si="311"/>
        <v>0</v>
      </c>
      <c r="N307" s="243">
        <f t="shared" si="311"/>
        <v>0</v>
      </c>
      <c r="O307" s="221">
        <f t="shared" si="311"/>
        <v>0</v>
      </c>
      <c r="P307" s="84">
        <f t="shared" si="311"/>
        <v>0</v>
      </c>
      <c r="Q307" s="84">
        <f t="shared" si="311"/>
        <v>0</v>
      </c>
      <c r="R307" s="84">
        <f t="shared" si="311"/>
        <v>0</v>
      </c>
      <c r="S307" s="84">
        <f t="shared" si="311"/>
        <v>0</v>
      </c>
      <c r="T307" s="84">
        <f t="shared" si="311"/>
        <v>0</v>
      </c>
      <c r="U307" s="84">
        <f t="shared" si="311"/>
        <v>0</v>
      </c>
      <c r="V307" s="224">
        <f t="shared" si="311"/>
        <v>0</v>
      </c>
      <c r="W307" s="84">
        <f t="shared" si="311"/>
        <v>0</v>
      </c>
      <c r="X307" s="84">
        <f t="shared" si="311"/>
        <v>0</v>
      </c>
      <c r="Y307" s="84">
        <f t="shared" si="311"/>
        <v>0</v>
      </c>
      <c r="Z307" s="224">
        <f t="shared" si="311"/>
        <v>0</v>
      </c>
      <c r="AA307" s="224">
        <f t="shared" si="311"/>
        <v>0</v>
      </c>
      <c r="AB307" s="224">
        <f t="shared" si="311"/>
        <v>0</v>
      </c>
      <c r="AC307" s="224">
        <f t="shared" si="311"/>
        <v>0</v>
      </c>
      <c r="AD307" s="224">
        <f t="shared" si="311"/>
        <v>0</v>
      </c>
      <c r="AE307" s="224">
        <f t="shared" si="311"/>
        <v>0</v>
      </c>
      <c r="AF307" s="224">
        <f t="shared" si="311"/>
        <v>0</v>
      </c>
      <c r="AG307" s="224">
        <f t="shared" si="311"/>
        <v>0</v>
      </c>
      <c r="AH307" s="224">
        <f t="shared" si="311"/>
        <v>0</v>
      </c>
      <c r="AI307" s="243">
        <f t="shared" si="311"/>
        <v>0</v>
      </c>
      <c r="AJ307" s="224">
        <f t="shared" si="311"/>
        <v>0</v>
      </c>
      <c r="AK307" s="84">
        <f t="shared" si="311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73"/>
      <c r="B308" s="672"/>
      <c r="C308" s="107"/>
      <c r="D308" s="108"/>
      <c r="E308" s="109"/>
      <c r="F308" s="117"/>
      <c r="G308" s="84">
        <f t="shared" ref="G308:AK308" si="312">+F308+G307</f>
        <v>0</v>
      </c>
      <c r="H308" s="224">
        <f t="shared" si="312"/>
        <v>0</v>
      </c>
      <c r="I308" s="84">
        <f t="shared" si="312"/>
        <v>0</v>
      </c>
      <c r="J308" s="84">
        <f t="shared" si="312"/>
        <v>0</v>
      </c>
      <c r="K308" s="84">
        <f t="shared" si="312"/>
        <v>0</v>
      </c>
      <c r="L308" s="84">
        <f t="shared" si="312"/>
        <v>0</v>
      </c>
      <c r="M308" s="224">
        <f t="shared" si="312"/>
        <v>0</v>
      </c>
      <c r="N308" s="243">
        <f t="shared" si="312"/>
        <v>0</v>
      </c>
      <c r="O308" s="224">
        <f t="shared" si="312"/>
        <v>0</v>
      </c>
      <c r="P308" s="84">
        <f t="shared" si="312"/>
        <v>0</v>
      </c>
      <c r="Q308" s="84">
        <f t="shared" si="312"/>
        <v>0</v>
      </c>
      <c r="R308" s="84">
        <f t="shared" si="312"/>
        <v>0</v>
      </c>
      <c r="S308" s="84">
        <f t="shared" si="312"/>
        <v>0</v>
      </c>
      <c r="T308" s="84">
        <f t="shared" si="312"/>
        <v>0</v>
      </c>
      <c r="U308" s="84">
        <f t="shared" si="312"/>
        <v>0</v>
      </c>
      <c r="V308" s="224">
        <f t="shared" si="312"/>
        <v>0</v>
      </c>
      <c r="W308" s="84">
        <f t="shared" si="312"/>
        <v>0</v>
      </c>
      <c r="X308" s="84">
        <f t="shared" si="312"/>
        <v>0</v>
      </c>
      <c r="Y308" s="84">
        <f t="shared" si="312"/>
        <v>0</v>
      </c>
      <c r="Z308" s="224">
        <f t="shared" si="312"/>
        <v>0</v>
      </c>
      <c r="AA308" s="224">
        <f t="shared" si="312"/>
        <v>0</v>
      </c>
      <c r="AB308" s="224">
        <f t="shared" si="312"/>
        <v>0</v>
      </c>
      <c r="AC308" s="224">
        <f t="shared" si="312"/>
        <v>0</v>
      </c>
      <c r="AD308" s="224">
        <f t="shared" si="312"/>
        <v>0</v>
      </c>
      <c r="AE308" s="224">
        <f t="shared" si="312"/>
        <v>0</v>
      </c>
      <c r="AF308" s="224">
        <f t="shared" si="312"/>
        <v>0</v>
      </c>
      <c r="AG308" s="224">
        <f t="shared" si="312"/>
        <v>0</v>
      </c>
      <c r="AH308" s="224">
        <f t="shared" si="312"/>
        <v>0</v>
      </c>
      <c r="AI308" s="243">
        <f t="shared" si="312"/>
        <v>0</v>
      </c>
      <c r="AJ308" s="222">
        <f t="shared" si="312"/>
        <v>0</v>
      </c>
      <c r="AK308" s="46">
        <f t="shared" si="312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230">
        <v>0</v>
      </c>
      <c r="I309" s="104">
        <v>0</v>
      </c>
      <c r="J309" s="104">
        <v>0</v>
      </c>
      <c r="K309" s="104">
        <v>0</v>
      </c>
      <c r="L309" s="104">
        <v>0</v>
      </c>
      <c r="M309" s="230">
        <v>0</v>
      </c>
      <c r="N309" s="249">
        <v>0</v>
      </c>
      <c r="O309" s="230">
        <v>0</v>
      </c>
      <c r="P309" s="104">
        <v>0</v>
      </c>
      <c r="Q309" s="104">
        <v>0</v>
      </c>
      <c r="R309" s="104">
        <v>0</v>
      </c>
      <c r="S309" s="104">
        <v>0</v>
      </c>
      <c r="T309" s="104">
        <v>0</v>
      </c>
      <c r="U309" s="104">
        <v>0</v>
      </c>
      <c r="V309" s="230">
        <v>0</v>
      </c>
      <c r="W309" s="104">
        <v>0</v>
      </c>
      <c r="X309" s="104">
        <v>0</v>
      </c>
      <c r="Y309" s="104">
        <v>0</v>
      </c>
      <c r="Z309" s="230">
        <v>0</v>
      </c>
      <c r="AA309" s="230">
        <v>0</v>
      </c>
      <c r="AB309" s="230">
        <v>0</v>
      </c>
      <c r="AC309" s="230">
        <v>0</v>
      </c>
      <c r="AD309" s="230">
        <v>0</v>
      </c>
      <c r="AE309" s="230">
        <v>0</v>
      </c>
      <c r="AF309" s="230">
        <v>0</v>
      </c>
      <c r="AG309" s="230">
        <v>0</v>
      </c>
      <c r="AH309" s="230">
        <v>0</v>
      </c>
      <c r="AI309" s="249">
        <v>0</v>
      </c>
      <c r="AJ309" s="230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45">
        <f t="shared" ref="G310:AK310" si="313">F310+G309</f>
        <v>0</v>
      </c>
      <c r="H310" s="226">
        <f t="shared" si="313"/>
        <v>0</v>
      </c>
      <c r="I310" s="45">
        <f t="shared" si="313"/>
        <v>0</v>
      </c>
      <c r="J310" s="45">
        <f t="shared" si="313"/>
        <v>0</v>
      </c>
      <c r="K310" s="45">
        <f t="shared" si="313"/>
        <v>0</v>
      </c>
      <c r="L310" s="45">
        <f t="shared" si="313"/>
        <v>0</v>
      </c>
      <c r="M310" s="226">
        <f t="shared" si="313"/>
        <v>0</v>
      </c>
      <c r="N310" s="244">
        <f t="shared" si="313"/>
        <v>0</v>
      </c>
      <c r="O310" s="226">
        <f t="shared" si="313"/>
        <v>0</v>
      </c>
      <c r="P310" s="45">
        <f t="shared" si="313"/>
        <v>0</v>
      </c>
      <c r="Q310" s="45">
        <f t="shared" si="313"/>
        <v>0</v>
      </c>
      <c r="R310" s="45">
        <f t="shared" si="313"/>
        <v>0</v>
      </c>
      <c r="S310" s="45">
        <f t="shared" si="313"/>
        <v>0</v>
      </c>
      <c r="T310" s="45">
        <f t="shared" si="313"/>
        <v>0</v>
      </c>
      <c r="U310" s="45">
        <f t="shared" si="313"/>
        <v>0</v>
      </c>
      <c r="V310" s="226">
        <f t="shared" si="313"/>
        <v>0</v>
      </c>
      <c r="W310" s="45">
        <f t="shared" si="313"/>
        <v>0</v>
      </c>
      <c r="X310" s="45">
        <f t="shared" si="313"/>
        <v>0</v>
      </c>
      <c r="Y310" s="45">
        <f t="shared" si="313"/>
        <v>0</v>
      </c>
      <c r="Z310" s="226">
        <f t="shared" si="313"/>
        <v>0</v>
      </c>
      <c r="AA310" s="226">
        <f t="shared" si="313"/>
        <v>0</v>
      </c>
      <c r="AB310" s="226">
        <f t="shared" si="313"/>
        <v>0</v>
      </c>
      <c r="AC310" s="226">
        <f t="shared" si="313"/>
        <v>0</v>
      </c>
      <c r="AD310" s="226">
        <f t="shared" si="313"/>
        <v>0</v>
      </c>
      <c r="AE310" s="226">
        <f t="shared" si="313"/>
        <v>0</v>
      </c>
      <c r="AF310" s="226">
        <f t="shared" si="313"/>
        <v>0</v>
      </c>
      <c r="AG310" s="226">
        <f t="shared" si="313"/>
        <v>0</v>
      </c>
      <c r="AH310" s="226">
        <f t="shared" si="313"/>
        <v>0</v>
      </c>
      <c r="AI310" s="244">
        <f t="shared" si="313"/>
        <v>0</v>
      </c>
      <c r="AJ310" s="226">
        <f t="shared" si="313"/>
        <v>0</v>
      </c>
      <c r="AK310" s="45">
        <f t="shared" si="313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84">
        <v>0</v>
      </c>
      <c r="H311" s="224">
        <v>0</v>
      </c>
      <c r="I311" s="84">
        <v>0</v>
      </c>
      <c r="J311" s="84">
        <v>0</v>
      </c>
      <c r="K311" s="84">
        <v>0</v>
      </c>
      <c r="L311" s="84">
        <v>0</v>
      </c>
      <c r="M311" s="224">
        <v>0</v>
      </c>
      <c r="N311" s="243">
        <v>0</v>
      </c>
      <c r="O311" s="224">
        <v>0</v>
      </c>
      <c r="P311" s="84">
        <v>0</v>
      </c>
      <c r="Q311" s="84">
        <v>0</v>
      </c>
      <c r="R311" s="84">
        <v>0</v>
      </c>
      <c r="S311" s="84">
        <v>0</v>
      </c>
      <c r="T311" s="84">
        <v>0</v>
      </c>
      <c r="U311" s="84">
        <v>0</v>
      </c>
      <c r="V311" s="224">
        <v>0</v>
      </c>
      <c r="W311" s="84">
        <v>0</v>
      </c>
      <c r="X311" s="84">
        <v>0</v>
      </c>
      <c r="Y311" s="84">
        <v>0</v>
      </c>
      <c r="Z311" s="224">
        <v>0</v>
      </c>
      <c r="AA311" s="224">
        <v>0</v>
      </c>
      <c r="AB311" s="224">
        <v>0</v>
      </c>
      <c r="AC311" s="224">
        <v>0</v>
      </c>
      <c r="AD311" s="224">
        <v>0</v>
      </c>
      <c r="AE311" s="224">
        <v>0</v>
      </c>
      <c r="AF311" s="224">
        <v>0</v>
      </c>
      <c r="AG311" s="224">
        <v>0</v>
      </c>
      <c r="AH311" s="224">
        <v>0</v>
      </c>
      <c r="AI311" s="243">
        <v>0</v>
      </c>
      <c r="AJ311" s="224">
        <v>0</v>
      </c>
      <c r="AK311" s="84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83">
        <f t="shared" ref="G312:AK312" si="314">F312+G311</f>
        <v>0</v>
      </c>
      <c r="H312" s="231">
        <f t="shared" si="314"/>
        <v>0</v>
      </c>
      <c r="I312" s="83">
        <f t="shared" si="314"/>
        <v>0</v>
      </c>
      <c r="J312" s="83">
        <f t="shared" si="314"/>
        <v>0</v>
      </c>
      <c r="K312" s="83">
        <f t="shared" si="314"/>
        <v>0</v>
      </c>
      <c r="L312" s="83">
        <f t="shared" si="314"/>
        <v>0</v>
      </c>
      <c r="M312" s="231">
        <f t="shared" si="314"/>
        <v>0</v>
      </c>
      <c r="N312" s="250">
        <f t="shared" si="314"/>
        <v>0</v>
      </c>
      <c r="O312" s="231">
        <f t="shared" si="314"/>
        <v>0</v>
      </c>
      <c r="P312" s="83">
        <f t="shared" si="314"/>
        <v>0</v>
      </c>
      <c r="Q312" s="83">
        <f t="shared" si="314"/>
        <v>0</v>
      </c>
      <c r="R312" s="83">
        <f t="shared" si="314"/>
        <v>0</v>
      </c>
      <c r="S312" s="83">
        <f t="shared" si="314"/>
        <v>0</v>
      </c>
      <c r="T312" s="83">
        <f t="shared" si="314"/>
        <v>0</v>
      </c>
      <c r="U312" s="83">
        <f t="shared" si="314"/>
        <v>0</v>
      </c>
      <c r="V312" s="231">
        <f t="shared" si="314"/>
        <v>0</v>
      </c>
      <c r="W312" s="83">
        <f t="shared" si="314"/>
        <v>0</v>
      </c>
      <c r="X312" s="83">
        <f t="shared" si="314"/>
        <v>0</v>
      </c>
      <c r="Y312" s="83">
        <f t="shared" si="314"/>
        <v>0</v>
      </c>
      <c r="Z312" s="231">
        <f t="shared" si="314"/>
        <v>0</v>
      </c>
      <c r="AA312" s="231">
        <f t="shared" si="314"/>
        <v>0</v>
      </c>
      <c r="AB312" s="231">
        <f t="shared" si="314"/>
        <v>0</v>
      </c>
      <c r="AC312" s="231">
        <f t="shared" si="314"/>
        <v>0</v>
      </c>
      <c r="AD312" s="231">
        <f t="shared" si="314"/>
        <v>0</v>
      </c>
      <c r="AE312" s="231">
        <f t="shared" si="314"/>
        <v>0</v>
      </c>
      <c r="AF312" s="231">
        <f t="shared" si="314"/>
        <v>0</v>
      </c>
      <c r="AG312" s="231">
        <f t="shared" si="314"/>
        <v>0</v>
      </c>
      <c r="AH312" s="231">
        <f t="shared" si="314"/>
        <v>0</v>
      </c>
      <c r="AI312" s="250">
        <f t="shared" si="314"/>
        <v>0</v>
      </c>
      <c r="AJ312" s="231">
        <f t="shared" si="314"/>
        <v>0</v>
      </c>
      <c r="AK312" s="83">
        <f t="shared" si="314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+F8+F10+F12+F14+F16+F18+F20+F22+F24+F26+F28+F30+F32+F34+F36+F44+F46+F49+F57+F59+F61+F63+F117+F119+F121+F123+F129+F131+F133+F135+F137+F139+F141+F143+F145+F147+F149+F151+F111+F113+F115+F125+F127+F99+F101+F103+F95+F97+F105+F107+F109+F65+F67+F69+F71+F77</f>
        <v>20906</v>
      </c>
      <c r="G313" s="203">
        <f t="shared" ref="G313:AJ313" si="315">+G8+G10+G12+G14+G16+G18+G20+G22+G24+G26+G28+G30+G32+G34+G36+G44+G46+G49+G57+G59+G61+G63+G117+G119+G121+G123+G129+G131+G133+G135+G137+G139+G141+G143+G145+G147+G149+G151+G111+G113+G115+G125+G127+G99+G101+G103+G95+G97+G105+G107+G109+G65+G67+G69+G71+G77</f>
        <v>0</v>
      </c>
      <c r="H313" s="232">
        <f t="shared" si="315"/>
        <v>0</v>
      </c>
      <c r="I313" s="142">
        <f>+I8+I10+I12+I14+I16+I18+I20+I22+I24+I26+I28+I30+I32+I34+I36+I44+I46+I49+I57+I59+I61+I63+I117+I119+I121+I123+I129+I131+I133+I135+I137+I139+I141+I143+I145+I147+I149+I151+I111+I113+I115+I125+I127+I99+I101+I103+I95+I97+I105+I107+I109+I65+I67+I69+I71+I77</f>
        <v>1300</v>
      </c>
      <c r="J313" s="142">
        <f t="shared" si="315"/>
        <v>1949</v>
      </c>
      <c r="K313" s="142">
        <f t="shared" si="315"/>
        <v>1042</v>
      </c>
      <c r="L313" s="142">
        <f t="shared" si="315"/>
        <v>1390</v>
      </c>
      <c r="M313" s="232">
        <f t="shared" si="315"/>
        <v>1100</v>
      </c>
      <c r="N313" s="251">
        <f t="shared" si="315"/>
        <v>1996</v>
      </c>
      <c r="O313" s="232">
        <f t="shared" si="315"/>
        <v>1330</v>
      </c>
      <c r="P313" s="142">
        <f t="shared" si="315"/>
        <v>1783</v>
      </c>
      <c r="Q313" s="142">
        <f t="shared" si="315"/>
        <v>930</v>
      </c>
      <c r="R313" s="142">
        <f t="shared" si="315"/>
        <v>870</v>
      </c>
      <c r="S313" s="142">
        <f>+S8+S10+S12+S14+S16+S18+S20+S22+S24+S26+S28+S30+S32+S34+S36+S44+S46+S49+S57+S59+S61+S63+S117+S119+S121+S123+S129+S131+S133+S135+S137+S139+S141+S143+S145+S147+S149+S151+S111+S113+S115+S125+S127+S99+S101+S103+S95+S97+S105+S107+S109+S65+S67+S69+S71+S77</f>
        <v>1260</v>
      </c>
      <c r="T313" s="142">
        <f t="shared" si="315"/>
        <v>1321</v>
      </c>
      <c r="U313" s="142">
        <f t="shared" si="315"/>
        <v>1410</v>
      </c>
      <c r="V313" s="232">
        <f t="shared" si="315"/>
        <v>0</v>
      </c>
      <c r="W313" s="142">
        <f t="shared" si="315"/>
        <v>1775</v>
      </c>
      <c r="X313" s="142">
        <f t="shared" si="315"/>
        <v>1450</v>
      </c>
      <c r="Y313" s="142">
        <f t="shared" si="315"/>
        <v>0</v>
      </c>
      <c r="Z313" s="232">
        <f t="shared" si="315"/>
        <v>0</v>
      </c>
      <c r="AA313" s="232">
        <f t="shared" si="315"/>
        <v>0</v>
      </c>
      <c r="AB313" s="232">
        <f t="shared" si="315"/>
        <v>0</v>
      </c>
      <c r="AC313" s="232">
        <f t="shared" si="315"/>
        <v>0</v>
      </c>
      <c r="AD313" s="232">
        <f t="shared" si="315"/>
        <v>0</v>
      </c>
      <c r="AE313" s="232">
        <f t="shared" si="315"/>
        <v>0</v>
      </c>
      <c r="AF313" s="232">
        <f t="shared" si="315"/>
        <v>0</v>
      </c>
      <c r="AG313" s="232">
        <f t="shared" si="315"/>
        <v>0</v>
      </c>
      <c r="AH313" s="232">
        <f t="shared" si="315"/>
        <v>0</v>
      </c>
      <c r="AI313" s="251">
        <f t="shared" si="315"/>
        <v>0</v>
      </c>
      <c r="AJ313" s="232">
        <f t="shared" si="315"/>
        <v>0</v>
      </c>
      <c r="AK313" s="204">
        <f t="shared" ref="AK313" si="316">+AK8+AK10+AK12+AK14+AK16+AK18+AK20+AK22+AK24+AK26+AK28+AK30+AK32+AK34+AK36+AK44+AK46+AK49+AK57+AK59+AK61+AK63+AK117+AK119+AK121+AK123+AK129+AK131+AK133+AK135+AK137+AK139+AK141+AK143+AK145+AK147+AK149+AK151+AK111+AK113+AK115+AK125+AK127+AK99+AK101+AK103+AK95+AK97+AK105+AK107+AK109</f>
        <v>615</v>
      </c>
      <c r="AL313" s="1">
        <f>SUM(AL8:AL268)</f>
        <v>4748</v>
      </c>
      <c r="AM313" s="1">
        <f>SUM(AM8:AM268)</f>
        <v>4388</v>
      </c>
      <c r="AN313" s="1">
        <f>SUM(AN8:AN268)</f>
        <v>19561300</v>
      </c>
      <c r="AO313" s="1">
        <f>SUM(AO8:AO268)</f>
        <v>900437</v>
      </c>
      <c r="AP313" s="1">
        <f>SUM(AP8:AP268)</f>
        <v>900437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137">
        <f t="shared" ref="G314:AI314" si="317">F314+G313</f>
        <v>0</v>
      </c>
      <c r="H314" s="233">
        <f t="shared" si="317"/>
        <v>0</v>
      </c>
      <c r="I314" s="169">
        <f t="shared" si="317"/>
        <v>1300</v>
      </c>
      <c r="J314" s="169">
        <f t="shared" si="317"/>
        <v>3249</v>
      </c>
      <c r="K314" s="169">
        <f t="shared" si="317"/>
        <v>4291</v>
      </c>
      <c r="L314" s="169">
        <f t="shared" si="317"/>
        <v>5681</v>
      </c>
      <c r="M314" s="233">
        <f t="shared" si="317"/>
        <v>6781</v>
      </c>
      <c r="N314" s="252">
        <f t="shared" si="317"/>
        <v>8777</v>
      </c>
      <c r="O314" s="233">
        <f t="shared" si="317"/>
        <v>10107</v>
      </c>
      <c r="P314" s="169">
        <f t="shared" si="317"/>
        <v>11890</v>
      </c>
      <c r="Q314" s="169">
        <f t="shared" si="317"/>
        <v>12820</v>
      </c>
      <c r="R314" s="169">
        <f t="shared" si="317"/>
        <v>13690</v>
      </c>
      <c r="S314" s="169">
        <f t="shared" si="317"/>
        <v>14950</v>
      </c>
      <c r="T314" s="169">
        <f t="shared" si="317"/>
        <v>16271</v>
      </c>
      <c r="U314" s="169">
        <f t="shared" si="317"/>
        <v>17681</v>
      </c>
      <c r="V314" s="233">
        <f t="shared" si="317"/>
        <v>17681</v>
      </c>
      <c r="W314" s="169">
        <f t="shared" si="317"/>
        <v>19456</v>
      </c>
      <c r="X314" s="169">
        <f t="shared" si="317"/>
        <v>20906</v>
      </c>
      <c r="Y314" s="169">
        <f t="shared" si="317"/>
        <v>20906</v>
      </c>
      <c r="Z314" s="233">
        <f t="shared" si="317"/>
        <v>20906</v>
      </c>
      <c r="AA314" s="233">
        <f t="shared" si="317"/>
        <v>20906</v>
      </c>
      <c r="AB314" s="233">
        <f t="shared" si="317"/>
        <v>20906</v>
      </c>
      <c r="AC314" s="233">
        <f t="shared" si="317"/>
        <v>20906</v>
      </c>
      <c r="AD314" s="233">
        <f t="shared" si="317"/>
        <v>20906</v>
      </c>
      <c r="AE314" s="233">
        <f t="shared" si="317"/>
        <v>20906</v>
      </c>
      <c r="AF314" s="233">
        <f t="shared" si="317"/>
        <v>20906</v>
      </c>
      <c r="AG314" s="233">
        <f t="shared" si="317"/>
        <v>20906</v>
      </c>
      <c r="AH314" s="233">
        <f t="shared" si="317"/>
        <v>20906</v>
      </c>
      <c r="AI314" s="252">
        <f t="shared" si="317"/>
        <v>20906</v>
      </c>
      <c r="AJ314" s="233">
        <f>AI314+AJ313</f>
        <v>20906</v>
      </c>
      <c r="AK314" s="169">
        <f>AJ314+AK313</f>
        <v>21521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227+F229+F231+F233+F293+F295</f>
        <v>21092</v>
      </c>
      <c r="G315" s="142">
        <f t="shared" ref="G315:AJ315" si="318">+G169+G171+G173+G175+G177+G179+G181+G183+G185+G187+G189+G191+G193+G195+G197+G205+G207+G209+G217+G219+G221+G223+G257+G259+G261+G263+G269+G271+G273+G275+G277+G279+G281+G283+G285+G287+G289+G291+G251+G253+G255+G265+G267+G237+G239+G241+G235+G243+G245+G247+G249+G225+G227+G229+G231+G233+G293+G295</f>
        <v>0</v>
      </c>
      <c r="H315" s="313">
        <f t="shared" si="318"/>
        <v>0</v>
      </c>
      <c r="I315" s="142">
        <f t="shared" si="318"/>
        <v>1486</v>
      </c>
      <c r="J315" s="142">
        <f t="shared" si="318"/>
        <v>1949</v>
      </c>
      <c r="K315" s="142">
        <f t="shared" si="318"/>
        <v>1042</v>
      </c>
      <c r="L315" s="142">
        <f t="shared" si="318"/>
        <v>1390</v>
      </c>
      <c r="M315" s="313">
        <f t="shared" si="318"/>
        <v>1100</v>
      </c>
      <c r="N315" s="314">
        <f t="shared" si="318"/>
        <v>1996</v>
      </c>
      <c r="O315" s="313">
        <f t="shared" si="318"/>
        <v>1330</v>
      </c>
      <c r="P315" s="142">
        <f t="shared" si="318"/>
        <v>1783</v>
      </c>
      <c r="Q315" s="142">
        <f t="shared" si="318"/>
        <v>930</v>
      </c>
      <c r="R315" s="142">
        <f t="shared" si="318"/>
        <v>870</v>
      </c>
      <c r="S315" s="142">
        <f t="shared" si="318"/>
        <v>1260</v>
      </c>
      <c r="T315" s="142">
        <f t="shared" si="318"/>
        <v>1321</v>
      </c>
      <c r="U315" s="142">
        <f t="shared" si="318"/>
        <v>1410</v>
      </c>
      <c r="V315" s="313">
        <f t="shared" si="318"/>
        <v>0</v>
      </c>
      <c r="W315" s="142">
        <f t="shared" si="318"/>
        <v>1775</v>
      </c>
      <c r="X315" s="142">
        <f t="shared" si="318"/>
        <v>1450</v>
      </c>
      <c r="Y315" s="142">
        <f t="shared" si="318"/>
        <v>0</v>
      </c>
      <c r="Z315" s="313">
        <f t="shared" si="318"/>
        <v>0</v>
      </c>
      <c r="AA315" s="313">
        <f t="shared" si="318"/>
        <v>0</v>
      </c>
      <c r="AB315" s="313">
        <f t="shared" si="318"/>
        <v>0</v>
      </c>
      <c r="AC315" s="313">
        <f t="shared" si="318"/>
        <v>0</v>
      </c>
      <c r="AD315" s="313">
        <f t="shared" si="318"/>
        <v>0</v>
      </c>
      <c r="AE315" s="313">
        <f t="shared" si="318"/>
        <v>0</v>
      </c>
      <c r="AF315" s="313">
        <f t="shared" si="318"/>
        <v>0</v>
      </c>
      <c r="AG315" s="313">
        <f t="shared" si="318"/>
        <v>0</v>
      </c>
      <c r="AH315" s="313">
        <f t="shared" si="318"/>
        <v>0</v>
      </c>
      <c r="AI315" s="314">
        <f t="shared" si="318"/>
        <v>0</v>
      </c>
      <c r="AJ315" s="313">
        <f t="shared" si="318"/>
        <v>0</v>
      </c>
      <c r="AK315" s="142">
        <f t="shared" ref="AK315" si="319">+AK169+AK171+AK173+AK175+AK177+AK179+AK181+AK183+AK185+AK187+AK189+AK191+AK193+AK195+AK197+AK205+AK207+AK209+AK217+AK219+AK221+AK223+AK257+AK259+AK261+AK263+AK269+AK271+AK273+AK275+AK277+AK279+AK281+AK283+AK285+AK287+AK289+AK291+AK251+AK253+AK255+AK265+AK267+AK237+AK239+AK241+AK235+AK243+AK245+AK247+AK249</f>
        <v>615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170">
        <f>+F316+G315</f>
        <v>0</v>
      </c>
      <c r="H316" s="234">
        <f t="shared" ref="H316:AJ316" si="320">+G316+H315</f>
        <v>0</v>
      </c>
      <c r="I316" s="171">
        <f t="shared" si="320"/>
        <v>1486</v>
      </c>
      <c r="J316" s="171">
        <f t="shared" si="320"/>
        <v>3435</v>
      </c>
      <c r="K316" s="171">
        <f>+J316+K315</f>
        <v>4477</v>
      </c>
      <c r="L316" s="171">
        <f t="shared" si="320"/>
        <v>5867</v>
      </c>
      <c r="M316" s="234">
        <f t="shared" si="320"/>
        <v>6967</v>
      </c>
      <c r="N316" s="253">
        <f t="shared" si="320"/>
        <v>8963</v>
      </c>
      <c r="O316" s="234">
        <f t="shared" si="320"/>
        <v>10293</v>
      </c>
      <c r="P316" s="171">
        <f t="shared" si="320"/>
        <v>12076</v>
      </c>
      <c r="Q316" s="171">
        <f t="shared" si="320"/>
        <v>13006</v>
      </c>
      <c r="R316" s="171">
        <f t="shared" si="320"/>
        <v>13876</v>
      </c>
      <c r="S316" s="171">
        <f t="shared" si="320"/>
        <v>15136</v>
      </c>
      <c r="T316" s="171">
        <f t="shared" si="320"/>
        <v>16457</v>
      </c>
      <c r="U316" s="171">
        <f t="shared" si="320"/>
        <v>17867</v>
      </c>
      <c r="V316" s="234">
        <f t="shared" si="320"/>
        <v>17867</v>
      </c>
      <c r="W316" s="171">
        <f t="shared" si="320"/>
        <v>19642</v>
      </c>
      <c r="X316" s="171">
        <f t="shared" si="320"/>
        <v>21092</v>
      </c>
      <c r="Y316" s="171">
        <f t="shared" si="320"/>
        <v>21092</v>
      </c>
      <c r="Z316" s="234">
        <f t="shared" si="320"/>
        <v>21092</v>
      </c>
      <c r="AA316" s="234">
        <f t="shared" si="320"/>
        <v>21092</v>
      </c>
      <c r="AB316" s="234">
        <f t="shared" si="320"/>
        <v>21092</v>
      </c>
      <c r="AC316" s="234">
        <f t="shared" si="320"/>
        <v>21092</v>
      </c>
      <c r="AD316" s="234">
        <f t="shared" si="320"/>
        <v>21092</v>
      </c>
      <c r="AE316" s="234">
        <f t="shared" si="320"/>
        <v>21092</v>
      </c>
      <c r="AF316" s="234">
        <f t="shared" si="320"/>
        <v>21092</v>
      </c>
      <c r="AG316" s="234">
        <f t="shared" si="320"/>
        <v>21092</v>
      </c>
      <c r="AH316" s="234">
        <f t="shared" si="320"/>
        <v>21092</v>
      </c>
      <c r="AI316" s="253">
        <f t="shared" si="320"/>
        <v>21092</v>
      </c>
      <c r="AJ316" s="234">
        <f t="shared" si="320"/>
        <v>21092</v>
      </c>
      <c r="AK316" s="172">
        <f>+AJ316+AK315</f>
        <v>21707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321">(0+G314)/$F$313</f>
        <v>0</v>
      </c>
      <c r="H317" s="152">
        <f t="shared" si="321"/>
        <v>0</v>
      </c>
      <c r="I317" s="152">
        <f t="shared" si="321"/>
        <v>6.2183105328613798E-2</v>
      </c>
      <c r="J317" s="152">
        <f t="shared" si="321"/>
        <v>0.15540993016358939</v>
      </c>
      <c r="K317" s="152">
        <f t="shared" si="321"/>
        <v>0.20525208074237061</v>
      </c>
      <c r="L317" s="152">
        <f t="shared" si="321"/>
        <v>0.2717401702860423</v>
      </c>
      <c r="M317" s="152">
        <f t="shared" si="321"/>
        <v>0.32435664402563857</v>
      </c>
      <c r="N317" s="152">
        <f t="shared" si="321"/>
        <v>0.41983162728403328</v>
      </c>
      <c r="O317" s="152">
        <f t="shared" si="321"/>
        <v>0.48344972735099973</v>
      </c>
      <c r="P317" s="152">
        <f t="shared" si="321"/>
        <v>0.56873624796709077</v>
      </c>
      <c r="Q317" s="152">
        <f t="shared" si="321"/>
        <v>0.61322108485602222</v>
      </c>
      <c r="R317" s="152">
        <f t="shared" si="321"/>
        <v>0.65483593226824832</v>
      </c>
      <c r="S317" s="152">
        <f t="shared" si="321"/>
        <v>0.71510571127905864</v>
      </c>
      <c r="T317" s="152">
        <f t="shared" si="321"/>
        <v>0.77829331292451931</v>
      </c>
      <c r="U317" s="152">
        <f t="shared" si="321"/>
        <v>0.84573806562709275</v>
      </c>
      <c r="V317" s="152">
        <f t="shared" si="321"/>
        <v>0.84573806562709275</v>
      </c>
      <c r="W317" s="152">
        <f t="shared" si="321"/>
        <v>0.93064192097962306</v>
      </c>
      <c r="X317" s="152">
        <f t="shared" si="321"/>
        <v>1</v>
      </c>
      <c r="Y317" s="152">
        <f t="shared" si="321"/>
        <v>1</v>
      </c>
      <c r="Z317" s="152">
        <f t="shared" si="321"/>
        <v>1</v>
      </c>
      <c r="AA317" s="152">
        <f t="shared" si="321"/>
        <v>1</v>
      </c>
      <c r="AB317" s="152">
        <f t="shared" si="321"/>
        <v>1</v>
      </c>
      <c r="AC317" s="152">
        <f t="shared" si="321"/>
        <v>1</v>
      </c>
      <c r="AD317" s="152">
        <f t="shared" si="321"/>
        <v>1</v>
      </c>
      <c r="AE317" s="152">
        <f t="shared" si="321"/>
        <v>1</v>
      </c>
      <c r="AF317" s="152">
        <f t="shared" si="321"/>
        <v>1</v>
      </c>
      <c r="AG317" s="152">
        <f t="shared" si="321"/>
        <v>1</v>
      </c>
      <c r="AH317" s="152">
        <f t="shared" si="321"/>
        <v>1</v>
      </c>
      <c r="AI317" s="152">
        <f t="shared" si="321"/>
        <v>1</v>
      </c>
      <c r="AJ317" s="152">
        <f t="shared" si="321"/>
        <v>1</v>
      </c>
      <c r="AK317" s="152">
        <f t="shared" si="321"/>
        <v>1.0294173921362288</v>
      </c>
      <c r="AL317" s="47"/>
    </row>
    <row r="318" spans="1:43" ht="33.75">
      <c r="A318" s="147"/>
      <c r="B318" s="148"/>
      <c r="C318" s="149"/>
      <c r="D318" s="149"/>
      <c r="E318" s="150"/>
      <c r="F318" s="151"/>
      <c r="G318" s="188">
        <v>0</v>
      </c>
      <c r="H318" s="188">
        <v>0</v>
      </c>
      <c r="I318" s="188">
        <v>0</v>
      </c>
      <c r="J318" s="188">
        <v>3</v>
      </c>
      <c r="K318" s="188">
        <v>3</v>
      </c>
      <c r="L318" s="188">
        <v>3</v>
      </c>
      <c r="M318" s="188">
        <v>7</v>
      </c>
      <c r="N318" s="188">
        <v>3</v>
      </c>
      <c r="O318" s="188">
        <v>7</v>
      </c>
      <c r="P318" s="188">
        <v>3</v>
      </c>
      <c r="Q318" s="188">
        <v>3</v>
      </c>
      <c r="R318" s="188">
        <v>3</v>
      </c>
      <c r="S318" s="188">
        <v>3</v>
      </c>
      <c r="T318" s="188">
        <v>3</v>
      </c>
      <c r="U318" s="188">
        <v>3</v>
      </c>
      <c r="V318" s="188">
        <v>0</v>
      </c>
      <c r="W318" s="188">
        <v>3</v>
      </c>
      <c r="X318" s="188">
        <v>0</v>
      </c>
      <c r="Y318" s="188">
        <v>0</v>
      </c>
      <c r="Z318" s="188">
        <v>0</v>
      </c>
      <c r="AA318" s="188">
        <v>0</v>
      </c>
      <c r="AB318" s="188">
        <v>0</v>
      </c>
      <c r="AC318" s="188">
        <v>0</v>
      </c>
      <c r="AD318" s="188">
        <v>0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88"/>
      <c r="AL318" s="47"/>
    </row>
    <row r="319" spans="1:43" ht="27.75">
      <c r="A319" s="14"/>
      <c r="B319" s="148"/>
      <c r="C319" s="153" t="s">
        <v>40</v>
      </c>
      <c r="D319" s="154"/>
      <c r="E319" s="155" t="s">
        <v>41</v>
      </c>
      <c r="F319" s="155" t="s">
        <v>42</v>
      </c>
      <c r="G319" s="156" t="s">
        <v>4</v>
      </c>
      <c r="H319" s="156" t="s">
        <v>0</v>
      </c>
      <c r="I319" s="156" t="s">
        <v>43</v>
      </c>
      <c r="J319" s="156" t="s">
        <v>38</v>
      </c>
      <c r="K319" s="156" t="s">
        <v>39</v>
      </c>
      <c r="L319" s="156" t="s">
        <v>44</v>
      </c>
      <c r="M319" s="156" t="s">
        <v>45</v>
      </c>
      <c r="N319" s="156" t="s">
        <v>46</v>
      </c>
      <c r="O319" s="156" t="s">
        <v>124</v>
      </c>
      <c r="P319" s="156" t="s">
        <v>47</v>
      </c>
      <c r="Q319" s="156" t="s">
        <v>125</v>
      </c>
      <c r="R319" s="156" t="s">
        <v>1</v>
      </c>
      <c r="S319" s="156" t="s">
        <v>48</v>
      </c>
      <c r="T319" s="157"/>
      <c r="U319" s="158"/>
      <c r="V319" s="159"/>
      <c r="W319" s="159"/>
      <c r="X319" s="158"/>
      <c r="Y319" s="157"/>
      <c r="Z319" s="157"/>
      <c r="AA319" s="157"/>
      <c r="AB319" s="157"/>
      <c r="AC319" s="158"/>
      <c r="AD319" s="159"/>
      <c r="AE319" s="159"/>
      <c r="AF319" s="160"/>
      <c r="AG319" s="159"/>
      <c r="AH319" s="161" t="s">
        <v>49</v>
      </c>
      <c r="AI319" s="159"/>
      <c r="AJ319" s="161" t="s">
        <v>49</v>
      </c>
      <c r="AK319" s="159"/>
    </row>
    <row r="320" spans="1:43" ht="27.75">
      <c r="A320" s="162"/>
      <c r="B320" s="163"/>
      <c r="C320" s="153" t="s">
        <v>50</v>
      </c>
      <c r="D320" s="154"/>
      <c r="E320" s="197">
        <v>0</v>
      </c>
      <c r="F320" s="197">
        <v>8</v>
      </c>
      <c r="G320" s="164">
        <v>2</v>
      </c>
      <c r="H320" s="164">
        <v>5</v>
      </c>
      <c r="I320" s="164">
        <v>3</v>
      </c>
      <c r="J320" s="164">
        <v>3</v>
      </c>
      <c r="K320" s="164">
        <v>4</v>
      </c>
      <c r="L320" s="164">
        <v>2</v>
      </c>
      <c r="M320" s="164">
        <v>3</v>
      </c>
      <c r="N320" s="164">
        <v>1</v>
      </c>
      <c r="O320" s="164">
        <v>3</v>
      </c>
      <c r="P320" s="164">
        <v>1</v>
      </c>
      <c r="Q320" s="164">
        <v>1</v>
      </c>
      <c r="R320" s="198">
        <v>2</v>
      </c>
      <c r="S320" s="198">
        <f>+R320+Q320+P320+O320+N320+M320+L320+K320+J320+I320+H320+G320+F320</f>
        <v>38</v>
      </c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</row>
    <row r="322" spans="17:38" s="138" customFormat="1" ht="37.5" customHeight="1">
      <c r="Q322" s="166"/>
      <c r="U322" s="166"/>
      <c r="V322" s="166"/>
      <c r="AK322" s="138">
        <f>SUM(G322:AI322)</f>
        <v>0</v>
      </c>
    </row>
    <row r="325" spans="17:38">
      <c r="AL325" s="1" t="e">
        <f>#REF!-#REF!</f>
        <v>#REF!</v>
      </c>
    </row>
    <row r="338" spans="4:4">
      <c r="D338" s="1" t="e">
        <f>+#REF!+#REF!+#REF!</f>
        <v>#REF!</v>
      </c>
    </row>
  </sheetData>
  <mergeCells count="318"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</mergeCells>
  <printOptions horizontalCentered="1"/>
  <pageMargins left="0" right="0" top="0.5" bottom="0" header="0" footer="0"/>
  <pageSetup paperSize="8" scale="25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U8" activePane="bottomRight" state="frozen"/>
      <selection pane="topRight" activeCell="G1" sqref="G1"/>
      <selection pane="bottomLeft" activeCell="A8" sqref="A8"/>
      <selection pane="bottomRight" activeCell="AF318" sqref="AF318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3</v>
      </c>
      <c r="H1" s="642"/>
      <c r="I1" s="647" t="s">
        <v>205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  <c r="AK4" s="331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218" t="s">
        <v>12</v>
      </c>
      <c r="H5" s="19" t="s">
        <v>13</v>
      </c>
      <c r="I5" s="19" t="s">
        <v>14</v>
      </c>
      <c r="J5" s="19" t="s">
        <v>15</v>
      </c>
      <c r="K5" s="19" t="s">
        <v>9</v>
      </c>
      <c r="L5" s="237" t="s">
        <v>10</v>
      </c>
      <c r="M5" s="218" t="s">
        <v>11</v>
      </c>
      <c r="N5" s="19" t="s">
        <v>12</v>
      </c>
      <c r="O5" s="19" t="s">
        <v>13</v>
      </c>
      <c r="P5" s="19" t="s">
        <v>14</v>
      </c>
      <c r="Q5" s="19" t="s">
        <v>15</v>
      </c>
      <c r="R5" s="19" t="s">
        <v>9</v>
      </c>
      <c r="S5" s="237" t="s">
        <v>10</v>
      </c>
      <c r="T5" s="218" t="s">
        <v>11</v>
      </c>
      <c r="U5" s="19" t="s">
        <v>12</v>
      </c>
      <c r="V5" s="19" t="s">
        <v>13</v>
      </c>
      <c r="W5" s="19" t="s">
        <v>14</v>
      </c>
      <c r="X5" s="218" t="s">
        <v>15</v>
      </c>
      <c r="Y5" s="19" t="s">
        <v>9</v>
      </c>
      <c r="Z5" s="19" t="s">
        <v>10</v>
      </c>
      <c r="AA5" s="218" t="s">
        <v>11</v>
      </c>
      <c r="AB5" s="19" t="s">
        <v>12</v>
      </c>
      <c r="AC5" s="19" t="s">
        <v>13</v>
      </c>
      <c r="AD5" s="19" t="s">
        <v>14</v>
      </c>
      <c r="AE5" s="19" t="s">
        <v>15</v>
      </c>
      <c r="AF5" s="19" t="s">
        <v>9</v>
      </c>
      <c r="AG5" s="237" t="s">
        <v>10</v>
      </c>
      <c r="AH5" s="218" t="s">
        <v>11</v>
      </c>
      <c r="AI5" s="19" t="s">
        <v>12</v>
      </c>
      <c r="AJ5" s="19" t="s">
        <v>13</v>
      </c>
      <c r="AK5" s="286" t="s">
        <v>14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19">
        <v>42491</v>
      </c>
      <c r="H6" s="25">
        <f t="shared" ref="H6:AK6" si="0">G6+1</f>
        <v>42492</v>
      </c>
      <c r="I6" s="25">
        <f t="shared" si="0"/>
        <v>42493</v>
      </c>
      <c r="J6" s="25">
        <f t="shared" si="0"/>
        <v>42494</v>
      </c>
      <c r="K6" s="25">
        <f t="shared" si="0"/>
        <v>42495</v>
      </c>
      <c r="L6" s="238">
        <f t="shared" si="0"/>
        <v>42496</v>
      </c>
      <c r="M6" s="219">
        <f t="shared" si="0"/>
        <v>42497</v>
      </c>
      <c r="N6" s="25">
        <f t="shared" si="0"/>
        <v>42498</v>
      </c>
      <c r="O6" s="25">
        <f t="shared" si="0"/>
        <v>42499</v>
      </c>
      <c r="P6" s="25">
        <f t="shared" si="0"/>
        <v>42500</v>
      </c>
      <c r="Q6" s="25">
        <f t="shared" si="0"/>
        <v>42501</v>
      </c>
      <c r="R6" s="25">
        <f t="shared" si="0"/>
        <v>42502</v>
      </c>
      <c r="S6" s="238">
        <f t="shared" si="0"/>
        <v>42503</v>
      </c>
      <c r="T6" s="219">
        <f t="shared" si="0"/>
        <v>42504</v>
      </c>
      <c r="U6" s="25">
        <f t="shared" si="0"/>
        <v>42505</v>
      </c>
      <c r="V6" s="25">
        <f t="shared" si="0"/>
        <v>42506</v>
      </c>
      <c r="W6" s="25">
        <f t="shared" si="0"/>
        <v>42507</v>
      </c>
      <c r="X6" s="219">
        <f t="shared" si="0"/>
        <v>42508</v>
      </c>
      <c r="Y6" s="25">
        <f t="shared" si="0"/>
        <v>42509</v>
      </c>
      <c r="Z6" s="25">
        <f t="shared" si="0"/>
        <v>42510</v>
      </c>
      <c r="AA6" s="219">
        <f t="shared" si="0"/>
        <v>42511</v>
      </c>
      <c r="AB6" s="25">
        <f t="shared" si="0"/>
        <v>42512</v>
      </c>
      <c r="AC6" s="25">
        <f t="shared" si="0"/>
        <v>42513</v>
      </c>
      <c r="AD6" s="25">
        <f t="shared" si="0"/>
        <v>42514</v>
      </c>
      <c r="AE6" s="25">
        <f t="shared" si="0"/>
        <v>42515</v>
      </c>
      <c r="AF6" s="25">
        <f t="shared" si="0"/>
        <v>42516</v>
      </c>
      <c r="AG6" s="238">
        <f t="shared" si="0"/>
        <v>42517</v>
      </c>
      <c r="AH6" s="219">
        <f t="shared" si="0"/>
        <v>42518</v>
      </c>
      <c r="AI6" s="25">
        <f t="shared" si="0"/>
        <v>42519</v>
      </c>
      <c r="AJ6" s="25">
        <f t="shared" si="0"/>
        <v>42520</v>
      </c>
      <c r="AK6" s="287">
        <f t="shared" si="0"/>
        <v>42521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220" t="s">
        <v>201</v>
      </c>
      <c r="H7" s="30"/>
      <c r="I7" s="30"/>
      <c r="J7" s="30"/>
      <c r="K7" s="30"/>
      <c r="L7" s="239" t="s">
        <v>20</v>
      </c>
      <c r="M7" s="220" t="s">
        <v>21</v>
      </c>
      <c r="N7" s="30"/>
      <c r="O7" s="30"/>
      <c r="P7" s="30"/>
      <c r="Q7" s="30"/>
      <c r="R7" s="30"/>
      <c r="S7" s="239" t="s">
        <v>20</v>
      </c>
      <c r="T7" s="220" t="s">
        <v>21</v>
      </c>
      <c r="U7" s="30"/>
      <c r="V7" s="30"/>
      <c r="W7" s="30"/>
      <c r="X7" s="220" t="s">
        <v>201</v>
      </c>
      <c r="Y7" s="30"/>
      <c r="Z7" s="30" t="s">
        <v>200</v>
      </c>
      <c r="AA7" s="220" t="s">
        <v>21</v>
      </c>
      <c r="AB7" s="30"/>
      <c r="AC7" s="30"/>
      <c r="AD7" s="30"/>
      <c r="AE7" s="30"/>
      <c r="AF7" s="30"/>
      <c r="AG7" s="239" t="s">
        <v>20</v>
      </c>
      <c r="AH7" s="220" t="s">
        <v>21</v>
      </c>
      <c r="AI7" s="30"/>
      <c r="AJ7" s="30"/>
      <c r="AK7" s="288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33"/>
      <c r="E8" s="34"/>
      <c r="F8" s="200">
        <f>+[1]NEW!$G$102</f>
        <v>1514</v>
      </c>
      <c r="G8" s="221">
        <v>0</v>
      </c>
      <c r="H8" s="36">
        <v>0</v>
      </c>
      <c r="I8" s="36">
        <v>0</v>
      </c>
      <c r="J8" s="36">
        <v>0</v>
      </c>
      <c r="K8" s="36">
        <v>0</v>
      </c>
      <c r="L8" s="240">
        <v>0</v>
      </c>
      <c r="M8" s="221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240">
        <v>0</v>
      </c>
      <c r="T8" s="221">
        <v>0</v>
      </c>
      <c r="U8" s="36">
        <v>0</v>
      </c>
      <c r="V8" s="36">
        <v>0</v>
      </c>
      <c r="W8" s="36">
        <v>0</v>
      </c>
      <c r="X8" s="221">
        <v>0</v>
      </c>
      <c r="Y8" s="36">
        <v>0</v>
      </c>
      <c r="Z8" s="254">
        <v>400</v>
      </c>
      <c r="AA8" s="221">
        <v>0</v>
      </c>
      <c r="AB8" s="254">
        <f>1000-AA9</f>
        <v>600</v>
      </c>
      <c r="AC8" s="36">
        <v>0</v>
      </c>
      <c r="AD8" s="36">
        <v>0</v>
      </c>
      <c r="AE8" s="36">
        <v>0</v>
      </c>
      <c r="AF8" s="36">
        <v>0</v>
      </c>
      <c r="AG8" s="240">
        <v>0</v>
      </c>
      <c r="AH8" s="221">
        <v>0</v>
      </c>
      <c r="AI8" s="36">
        <v>0</v>
      </c>
      <c r="AJ8" s="254">
        <f>1514-AI9</f>
        <v>514</v>
      </c>
      <c r="AK8" s="289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40"/>
      <c r="E9" s="41"/>
      <c r="F9" s="201"/>
      <c r="G9" s="222">
        <f t="shared" ref="G9:AK9" si="1">+F9+G8</f>
        <v>0</v>
      </c>
      <c r="H9" s="44">
        <f t="shared" si="1"/>
        <v>0</v>
      </c>
      <c r="I9" s="45">
        <f t="shared" si="1"/>
        <v>0</v>
      </c>
      <c r="J9" s="46">
        <f t="shared" si="1"/>
        <v>0</v>
      </c>
      <c r="K9" s="46">
        <f t="shared" si="1"/>
        <v>0</v>
      </c>
      <c r="L9" s="241">
        <f t="shared" si="1"/>
        <v>0</v>
      </c>
      <c r="M9" s="222">
        <f t="shared" si="1"/>
        <v>0</v>
      </c>
      <c r="N9" s="46">
        <f t="shared" si="1"/>
        <v>0</v>
      </c>
      <c r="O9" s="46">
        <f t="shared" si="1"/>
        <v>0</v>
      </c>
      <c r="P9" s="45">
        <f t="shared" si="1"/>
        <v>0</v>
      </c>
      <c r="Q9" s="46">
        <f t="shared" si="1"/>
        <v>0</v>
      </c>
      <c r="R9" s="46">
        <f t="shared" si="1"/>
        <v>0</v>
      </c>
      <c r="S9" s="241">
        <f t="shared" si="1"/>
        <v>0</v>
      </c>
      <c r="T9" s="222">
        <f t="shared" si="1"/>
        <v>0</v>
      </c>
      <c r="U9" s="46">
        <f t="shared" si="1"/>
        <v>0</v>
      </c>
      <c r="V9" s="46">
        <f t="shared" si="1"/>
        <v>0</v>
      </c>
      <c r="W9" s="45">
        <f t="shared" si="1"/>
        <v>0</v>
      </c>
      <c r="X9" s="222">
        <f t="shared" si="1"/>
        <v>0</v>
      </c>
      <c r="Y9" s="46">
        <f t="shared" si="1"/>
        <v>0</v>
      </c>
      <c r="Z9" s="46">
        <f t="shared" si="1"/>
        <v>400</v>
      </c>
      <c r="AA9" s="222">
        <f t="shared" si="1"/>
        <v>400</v>
      </c>
      <c r="AB9" s="46">
        <f t="shared" si="1"/>
        <v>1000</v>
      </c>
      <c r="AC9" s="46">
        <f t="shared" si="1"/>
        <v>1000</v>
      </c>
      <c r="AD9" s="45">
        <f t="shared" si="1"/>
        <v>1000</v>
      </c>
      <c r="AE9" s="46">
        <f t="shared" si="1"/>
        <v>1000</v>
      </c>
      <c r="AF9" s="46">
        <f t="shared" si="1"/>
        <v>1000</v>
      </c>
      <c r="AG9" s="241">
        <f t="shared" si="1"/>
        <v>1000</v>
      </c>
      <c r="AH9" s="222">
        <f t="shared" si="1"/>
        <v>1000</v>
      </c>
      <c r="AI9" s="46">
        <f t="shared" si="1"/>
        <v>1000</v>
      </c>
      <c r="AJ9" s="46">
        <f t="shared" si="1"/>
        <v>1514</v>
      </c>
      <c r="AK9" s="290">
        <f t="shared" si="1"/>
        <v>1514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48"/>
      <c r="E10" s="49"/>
      <c r="F10" s="202">
        <f>+[1]NEW!$G$105</f>
        <v>120</v>
      </c>
      <c r="G10" s="221">
        <v>0</v>
      </c>
      <c r="H10" s="36">
        <v>0</v>
      </c>
      <c r="I10" s="36">
        <v>0</v>
      </c>
      <c r="J10" s="36">
        <v>0</v>
      </c>
      <c r="K10" s="36">
        <v>0</v>
      </c>
      <c r="L10" s="240">
        <v>0</v>
      </c>
      <c r="M10" s="221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240">
        <v>0</v>
      </c>
      <c r="T10" s="221">
        <v>0</v>
      </c>
      <c r="U10" s="36">
        <v>0</v>
      </c>
      <c r="V10" s="36">
        <v>0</v>
      </c>
      <c r="W10" s="36">
        <v>0</v>
      </c>
      <c r="X10" s="221">
        <v>0</v>
      </c>
      <c r="Y10" s="36">
        <v>0</v>
      </c>
      <c r="Z10" s="36">
        <v>0</v>
      </c>
      <c r="AA10" s="221">
        <v>0</v>
      </c>
      <c r="AB10" s="254">
        <v>120</v>
      </c>
      <c r="AC10" s="36">
        <v>0</v>
      </c>
      <c r="AD10" s="36">
        <v>0</v>
      </c>
      <c r="AE10" s="36">
        <v>0</v>
      </c>
      <c r="AF10" s="36">
        <v>0</v>
      </c>
      <c r="AG10" s="240">
        <v>0</v>
      </c>
      <c r="AH10" s="221">
        <v>0</v>
      </c>
      <c r="AI10" s="36">
        <v>0</v>
      </c>
      <c r="AJ10" s="36">
        <v>0</v>
      </c>
      <c r="AK10" s="289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40"/>
      <c r="E11" s="41"/>
      <c r="F11" s="201"/>
      <c r="G11" s="222">
        <f t="shared" ref="G11:AK11" si="2">+F11+G10</f>
        <v>0</v>
      </c>
      <c r="H11" s="44">
        <f t="shared" si="2"/>
        <v>0</v>
      </c>
      <c r="I11" s="45">
        <f t="shared" si="2"/>
        <v>0</v>
      </c>
      <c r="J11" s="46">
        <f t="shared" si="2"/>
        <v>0</v>
      </c>
      <c r="K11" s="46">
        <f t="shared" si="2"/>
        <v>0</v>
      </c>
      <c r="L11" s="241">
        <f t="shared" si="2"/>
        <v>0</v>
      </c>
      <c r="M11" s="222">
        <f t="shared" si="2"/>
        <v>0</v>
      </c>
      <c r="N11" s="46">
        <f t="shared" si="2"/>
        <v>0</v>
      </c>
      <c r="O11" s="46">
        <f t="shared" si="2"/>
        <v>0</v>
      </c>
      <c r="P11" s="45">
        <f t="shared" si="2"/>
        <v>0</v>
      </c>
      <c r="Q11" s="46">
        <f t="shared" si="2"/>
        <v>0</v>
      </c>
      <c r="R11" s="46">
        <f t="shared" si="2"/>
        <v>0</v>
      </c>
      <c r="S11" s="241">
        <f t="shared" si="2"/>
        <v>0</v>
      </c>
      <c r="T11" s="222">
        <f t="shared" si="2"/>
        <v>0</v>
      </c>
      <c r="U11" s="46">
        <f t="shared" si="2"/>
        <v>0</v>
      </c>
      <c r="V11" s="46">
        <f t="shared" si="2"/>
        <v>0</v>
      </c>
      <c r="W11" s="45">
        <f t="shared" si="2"/>
        <v>0</v>
      </c>
      <c r="X11" s="222">
        <f t="shared" si="2"/>
        <v>0</v>
      </c>
      <c r="Y11" s="46">
        <f t="shared" si="2"/>
        <v>0</v>
      </c>
      <c r="Z11" s="46">
        <f t="shared" si="2"/>
        <v>0</v>
      </c>
      <c r="AA11" s="222">
        <f t="shared" si="2"/>
        <v>0</v>
      </c>
      <c r="AB11" s="46">
        <f t="shared" si="2"/>
        <v>120</v>
      </c>
      <c r="AC11" s="46">
        <f t="shared" si="2"/>
        <v>120</v>
      </c>
      <c r="AD11" s="45">
        <f t="shared" si="2"/>
        <v>120</v>
      </c>
      <c r="AE11" s="46">
        <f t="shared" si="2"/>
        <v>120</v>
      </c>
      <c r="AF11" s="46">
        <f t="shared" si="2"/>
        <v>120</v>
      </c>
      <c r="AG11" s="241">
        <f t="shared" si="2"/>
        <v>120</v>
      </c>
      <c r="AH11" s="222">
        <f t="shared" si="2"/>
        <v>120</v>
      </c>
      <c r="AI11" s="46">
        <f t="shared" si="2"/>
        <v>120</v>
      </c>
      <c r="AJ11" s="46">
        <f t="shared" si="2"/>
        <v>120</v>
      </c>
      <c r="AK11" s="290">
        <f t="shared" si="2"/>
        <v>120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48"/>
      <c r="E12" s="49"/>
      <c r="F12" s="202">
        <f>+[1]NEW!$G$108</f>
        <v>3021</v>
      </c>
      <c r="G12" s="221">
        <v>0</v>
      </c>
      <c r="H12" s="36">
        <v>0</v>
      </c>
      <c r="I12" s="36">
        <v>0</v>
      </c>
      <c r="J12" s="36">
        <v>0</v>
      </c>
      <c r="K12" s="36">
        <v>0</v>
      </c>
      <c r="L12" s="240">
        <v>0</v>
      </c>
      <c r="M12" s="221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240">
        <v>0</v>
      </c>
      <c r="T12" s="221">
        <v>0</v>
      </c>
      <c r="U12" s="36">
        <v>0</v>
      </c>
      <c r="V12" s="36">
        <v>0</v>
      </c>
      <c r="W12" s="36">
        <v>0</v>
      </c>
      <c r="X12" s="221">
        <v>0</v>
      </c>
      <c r="Y12" s="36">
        <v>0</v>
      </c>
      <c r="Z12" s="36">
        <v>0</v>
      </c>
      <c r="AA12" s="221">
        <v>0</v>
      </c>
      <c r="AB12" s="36">
        <v>0</v>
      </c>
      <c r="AC12" s="254">
        <v>850</v>
      </c>
      <c r="AD12" s="254">
        <f>1500-AC13</f>
        <v>650</v>
      </c>
      <c r="AE12" s="36">
        <v>0</v>
      </c>
      <c r="AF12" s="254">
        <v>260</v>
      </c>
      <c r="AG12" s="240">
        <v>0</v>
      </c>
      <c r="AH12" s="221">
        <v>0</v>
      </c>
      <c r="AI12" s="254">
        <v>1050</v>
      </c>
      <c r="AJ12" s="254">
        <f>3021-AI13</f>
        <v>211</v>
      </c>
      <c r="AK12" s="289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40"/>
      <c r="E13" s="41"/>
      <c r="F13" s="201"/>
      <c r="G13" s="222">
        <f t="shared" ref="G13:AK15" si="3">+F13+G12</f>
        <v>0</v>
      </c>
      <c r="H13" s="44">
        <f t="shared" si="3"/>
        <v>0</v>
      </c>
      <c r="I13" s="45">
        <f t="shared" si="3"/>
        <v>0</v>
      </c>
      <c r="J13" s="46">
        <f t="shared" si="3"/>
        <v>0</v>
      </c>
      <c r="K13" s="46">
        <f t="shared" si="3"/>
        <v>0</v>
      </c>
      <c r="L13" s="241">
        <f t="shared" si="3"/>
        <v>0</v>
      </c>
      <c r="M13" s="222">
        <f t="shared" si="3"/>
        <v>0</v>
      </c>
      <c r="N13" s="46">
        <f t="shared" si="3"/>
        <v>0</v>
      </c>
      <c r="O13" s="46">
        <f t="shared" si="3"/>
        <v>0</v>
      </c>
      <c r="P13" s="45">
        <f t="shared" si="3"/>
        <v>0</v>
      </c>
      <c r="Q13" s="46">
        <f t="shared" si="3"/>
        <v>0</v>
      </c>
      <c r="R13" s="46">
        <f t="shared" si="3"/>
        <v>0</v>
      </c>
      <c r="S13" s="241">
        <f t="shared" si="3"/>
        <v>0</v>
      </c>
      <c r="T13" s="222">
        <f t="shared" si="3"/>
        <v>0</v>
      </c>
      <c r="U13" s="46">
        <f t="shared" si="3"/>
        <v>0</v>
      </c>
      <c r="V13" s="46">
        <f t="shared" si="3"/>
        <v>0</v>
      </c>
      <c r="W13" s="45">
        <f t="shared" si="3"/>
        <v>0</v>
      </c>
      <c r="X13" s="222">
        <f t="shared" si="3"/>
        <v>0</v>
      </c>
      <c r="Y13" s="46">
        <f t="shared" si="3"/>
        <v>0</v>
      </c>
      <c r="Z13" s="46">
        <f t="shared" si="3"/>
        <v>0</v>
      </c>
      <c r="AA13" s="222">
        <f t="shared" si="3"/>
        <v>0</v>
      </c>
      <c r="AB13" s="46">
        <f t="shared" si="3"/>
        <v>0</v>
      </c>
      <c r="AC13" s="46">
        <f t="shared" si="3"/>
        <v>850</v>
      </c>
      <c r="AD13" s="45">
        <f t="shared" si="3"/>
        <v>1500</v>
      </c>
      <c r="AE13" s="46">
        <f t="shared" si="3"/>
        <v>1500</v>
      </c>
      <c r="AF13" s="46">
        <f t="shared" si="3"/>
        <v>1760</v>
      </c>
      <c r="AG13" s="241">
        <f t="shared" si="3"/>
        <v>1760</v>
      </c>
      <c r="AH13" s="222">
        <f t="shared" si="3"/>
        <v>1760</v>
      </c>
      <c r="AI13" s="46">
        <f t="shared" si="3"/>
        <v>2810</v>
      </c>
      <c r="AJ13" s="46">
        <f t="shared" si="3"/>
        <v>3021</v>
      </c>
      <c r="AK13" s="290">
        <f t="shared" si="3"/>
        <v>3021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48"/>
      <c r="E14" s="49"/>
      <c r="F14" s="202">
        <f>+[1]NEW!$G$111</f>
        <v>746</v>
      </c>
      <c r="G14" s="223">
        <v>0</v>
      </c>
      <c r="H14" s="51">
        <v>0</v>
      </c>
      <c r="I14" s="51">
        <v>0</v>
      </c>
      <c r="J14" s="51">
        <v>0</v>
      </c>
      <c r="K14" s="51">
        <v>0</v>
      </c>
      <c r="L14" s="242">
        <v>0</v>
      </c>
      <c r="M14" s="223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242">
        <v>0</v>
      </c>
      <c r="T14" s="223">
        <v>0</v>
      </c>
      <c r="U14" s="51">
        <v>0</v>
      </c>
      <c r="V14" s="51">
        <v>0</v>
      </c>
      <c r="W14" s="51">
        <v>0</v>
      </c>
      <c r="X14" s="223">
        <v>0</v>
      </c>
      <c r="Y14" s="51">
        <v>0</v>
      </c>
      <c r="Z14" s="51">
        <v>0</v>
      </c>
      <c r="AA14" s="223">
        <v>0</v>
      </c>
      <c r="AB14" s="255">
        <v>476</v>
      </c>
      <c r="AC14" s="255">
        <f>746-AB15</f>
        <v>270</v>
      </c>
      <c r="AD14" s="51">
        <v>0</v>
      </c>
      <c r="AE14" s="51">
        <v>0</v>
      </c>
      <c r="AF14" s="51">
        <v>0</v>
      </c>
      <c r="AG14" s="242">
        <v>0</v>
      </c>
      <c r="AH14" s="223">
        <v>0</v>
      </c>
      <c r="AI14" s="51">
        <v>0</v>
      </c>
      <c r="AJ14" s="51">
        <v>0</v>
      </c>
      <c r="AK14" s="291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33"/>
      <c r="E15" s="52"/>
      <c r="F15" s="200"/>
      <c r="G15" s="222">
        <f t="shared" si="3"/>
        <v>0</v>
      </c>
      <c r="H15" s="44">
        <f t="shared" si="3"/>
        <v>0</v>
      </c>
      <c r="I15" s="45">
        <f t="shared" si="3"/>
        <v>0</v>
      </c>
      <c r="J15" s="46">
        <f t="shared" si="3"/>
        <v>0</v>
      </c>
      <c r="K15" s="46">
        <f t="shared" si="3"/>
        <v>0</v>
      </c>
      <c r="L15" s="241">
        <f t="shared" si="3"/>
        <v>0</v>
      </c>
      <c r="M15" s="222">
        <f t="shared" si="3"/>
        <v>0</v>
      </c>
      <c r="N15" s="46">
        <f t="shared" si="3"/>
        <v>0</v>
      </c>
      <c r="O15" s="46">
        <f t="shared" si="3"/>
        <v>0</v>
      </c>
      <c r="P15" s="45">
        <f t="shared" si="3"/>
        <v>0</v>
      </c>
      <c r="Q15" s="46">
        <f t="shared" si="3"/>
        <v>0</v>
      </c>
      <c r="R15" s="46">
        <f t="shared" si="3"/>
        <v>0</v>
      </c>
      <c r="S15" s="241">
        <f t="shared" si="3"/>
        <v>0</v>
      </c>
      <c r="T15" s="222">
        <f t="shared" si="3"/>
        <v>0</v>
      </c>
      <c r="U15" s="46">
        <f t="shared" si="3"/>
        <v>0</v>
      </c>
      <c r="V15" s="46">
        <f t="shared" si="3"/>
        <v>0</v>
      </c>
      <c r="W15" s="45">
        <f t="shared" si="3"/>
        <v>0</v>
      </c>
      <c r="X15" s="222">
        <f t="shared" si="3"/>
        <v>0</v>
      </c>
      <c r="Y15" s="46">
        <f t="shared" si="3"/>
        <v>0</v>
      </c>
      <c r="Z15" s="46">
        <f t="shared" si="3"/>
        <v>0</v>
      </c>
      <c r="AA15" s="222">
        <f t="shared" si="3"/>
        <v>0</v>
      </c>
      <c r="AB15" s="46">
        <f t="shared" si="3"/>
        <v>476</v>
      </c>
      <c r="AC15" s="46">
        <f t="shared" si="3"/>
        <v>746</v>
      </c>
      <c r="AD15" s="45">
        <f t="shared" si="3"/>
        <v>746</v>
      </c>
      <c r="AE15" s="46">
        <f t="shared" si="3"/>
        <v>746</v>
      </c>
      <c r="AF15" s="46">
        <f t="shared" si="3"/>
        <v>746</v>
      </c>
      <c r="AG15" s="241">
        <f t="shared" si="3"/>
        <v>746</v>
      </c>
      <c r="AH15" s="222">
        <f>+AG15+AH14</f>
        <v>746</v>
      </c>
      <c r="AI15" s="46">
        <f t="shared" si="3"/>
        <v>746</v>
      </c>
      <c r="AJ15" s="46">
        <f>+AI15+AJ14</f>
        <v>746</v>
      </c>
      <c r="AK15" s="290">
        <f>+AJ15+AK14</f>
        <v>746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48"/>
      <c r="E16" s="49"/>
      <c r="F16" s="202">
        <f>+[1]NEW!$G$96</f>
        <v>3019</v>
      </c>
      <c r="G16" s="221">
        <v>0</v>
      </c>
      <c r="H16" s="36">
        <v>0</v>
      </c>
      <c r="I16" s="36">
        <v>0</v>
      </c>
      <c r="J16" s="36">
        <v>0</v>
      </c>
      <c r="K16" s="36">
        <v>0</v>
      </c>
      <c r="L16" s="240">
        <v>0</v>
      </c>
      <c r="M16" s="221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240">
        <v>0</v>
      </c>
      <c r="T16" s="221">
        <v>0</v>
      </c>
      <c r="U16" s="36">
        <v>0</v>
      </c>
      <c r="V16" s="36">
        <v>0</v>
      </c>
      <c r="W16" s="254">
        <v>210</v>
      </c>
      <c r="X16" s="221">
        <v>0</v>
      </c>
      <c r="Y16" s="254">
        <f>830-Y28</f>
        <v>830</v>
      </c>
      <c r="Z16" s="254">
        <f>1500-Y17</f>
        <v>460</v>
      </c>
      <c r="AA16" s="221">
        <v>0</v>
      </c>
      <c r="AB16" s="36">
        <f>1500-AA17</f>
        <v>0</v>
      </c>
      <c r="AC16" s="36">
        <v>0</v>
      </c>
      <c r="AD16" s="254">
        <v>350</v>
      </c>
      <c r="AE16" s="254">
        <v>700</v>
      </c>
      <c r="AF16" s="254">
        <f>3019-AE17</f>
        <v>469</v>
      </c>
      <c r="AG16" s="240">
        <v>0</v>
      </c>
      <c r="AH16" s="221">
        <v>0</v>
      </c>
      <c r="AI16" s="36">
        <v>0</v>
      </c>
      <c r="AJ16" s="36">
        <v>0</v>
      </c>
      <c r="AK16" s="289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40"/>
      <c r="E17" s="41"/>
      <c r="F17" s="201"/>
      <c r="G17" s="280">
        <f t="shared" ref="G17:AK17" si="4">+F17+G16</f>
        <v>0</v>
      </c>
      <c r="H17" s="44">
        <f t="shared" si="4"/>
        <v>0</v>
      </c>
      <c r="I17" s="45">
        <f t="shared" si="4"/>
        <v>0</v>
      </c>
      <c r="J17" s="46">
        <f t="shared" si="4"/>
        <v>0</v>
      </c>
      <c r="K17" s="46">
        <f t="shared" si="4"/>
        <v>0</v>
      </c>
      <c r="L17" s="241">
        <f t="shared" si="4"/>
        <v>0</v>
      </c>
      <c r="M17" s="222">
        <f t="shared" si="4"/>
        <v>0</v>
      </c>
      <c r="N17" s="46">
        <f t="shared" si="4"/>
        <v>0</v>
      </c>
      <c r="O17" s="46">
        <f t="shared" si="4"/>
        <v>0</v>
      </c>
      <c r="P17" s="45">
        <f t="shared" si="4"/>
        <v>0</v>
      </c>
      <c r="Q17" s="46">
        <f t="shared" si="4"/>
        <v>0</v>
      </c>
      <c r="R17" s="46">
        <f t="shared" si="4"/>
        <v>0</v>
      </c>
      <c r="S17" s="241">
        <f t="shared" si="4"/>
        <v>0</v>
      </c>
      <c r="T17" s="222">
        <f t="shared" si="4"/>
        <v>0</v>
      </c>
      <c r="U17" s="46">
        <f t="shared" si="4"/>
        <v>0</v>
      </c>
      <c r="V17" s="46">
        <f t="shared" si="4"/>
        <v>0</v>
      </c>
      <c r="W17" s="45">
        <f t="shared" si="4"/>
        <v>210</v>
      </c>
      <c r="X17" s="222">
        <f t="shared" si="4"/>
        <v>210</v>
      </c>
      <c r="Y17" s="46">
        <f t="shared" si="4"/>
        <v>1040</v>
      </c>
      <c r="Z17" s="46">
        <f t="shared" si="4"/>
        <v>1500</v>
      </c>
      <c r="AA17" s="222">
        <f t="shared" si="4"/>
        <v>1500</v>
      </c>
      <c r="AB17" s="46">
        <f t="shared" si="4"/>
        <v>1500</v>
      </c>
      <c r="AC17" s="46">
        <f t="shared" si="4"/>
        <v>1500</v>
      </c>
      <c r="AD17" s="45">
        <f t="shared" si="4"/>
        <v>1850</v>
      </c>
      <c r="AE17" s="46">
        <f t="shared" si="4"/>
        <v>2550</v>
      </c>
      <c r="AF17" s="46">
        <f t="shared" si="4"/>
        <v>3019</v>
      </c>
      <c r="AG17" s="241">
        <f t="shared" si="4"/>
        <v>3019</v>
      </c>
      <c r="AH17" s="222">
        <f t="shared" si="4"/>
        <v>3019</v>
      </c>
      <c r="AI17" s="44">
        <f t="shared" si="4"/>
        <v>3019</v>
      </c>
      <c r="AJ17" s="46">
        <f t="shared" si="4"/>
        <v>3019</v>
      </c>
      <c r="AK17" s="290">
        <f t="shared" si="4"/>
        <v>3019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48"/>
      <c r="E18" s="49"/>
      <c r="F18" s="202">
        <f>+[1]NEW!$G$99</f>
        <v>0</v>
      </c>
      <c r="G18" s="223">
        <v>0</v>
      </c>
      <c r="H18" s="51">
        <v>0</v>
      </c>
      <c r="I18" s="51">
        <v>0</v>
      </c>
      <c r="J18" s="51">
        <v>0</v>
      </c>
      <c r="K18" s="51">
        <v>0</v>
      </c>
      <c r="L18" s="242">
        <v>0</v>
      </c>
      <c r="M18" s="223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242">
        <v>0</v>
      </c>
      <c r="T18" s="223">
        <v>0</v>
      </c>
      <c r="U18" s="51">
        <v>0</v>
      </c>
      <c r="V18" s="51">
        <v>0</v>
      </c>
      <c r="W18" s="51">
        <v>0</v>
      </c>
      <c r="X18" s="223">
        <v>0</v>
      </c>
      <c r="Y18" s="51">
        <v>0</v>
      </c>
      <c r="Z18" s="51">
        <v>0</v>
      </c>
      <c r="AA18" s="223">
        <v>0</v>
      </c>
      <c r="AB18" s="51">
        <v>0</v>
      </c>
      <c r="AC18" s="51">
        <v>0</v>
      </c>
      <c r="AD18" s="51">
        <v>0</v>
      </c>
      <c r="AE18" s="51">
        <v>0</v>
      </c>
      <c r="AF18" s="51">
        <v>0</v>
      </c>
      <c r="AG18" s="242">
        <v>0</v>
      </c>
      <c r="AH18" s="223">
        <v>0</v>
      </c>
      <c r="AI18" s="51">
        <v>0</v>
      </c>
      <c r="AJ18" s="51">
        <v>0</v>
      </c>
      <c r="AK18" s="291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33"/>
      <c r="E19" s="52"/>
      <c r="F19" s="173"/>
      <c r="G19" s="280">
        <f t="shared" ref="G19:AI19" si="5">+F19+G18</f>
        <v>0</v>
      </c>
      <c r="H19" s="44">
        <f t="shared" si="5"/>
        <v>0</v>
      </c>
      <c r="I19" s="45">
        <f t="shared" si="5"/>
        <v>0</v>
      </c>
      <c r="J19" s="46">
        <f t="shared" si="5"/>
        <v>0</v>
      </c>
      <c r="K19" s="46">
        <f t="shared" si="5"/>
        <v>0</v>
      </c>
      <c r="L19" s="241">
        <f t="shared" si="5"/>
        <v>0</v>
      </c>
      <c r="M19" s="222">
        <f t="shared" si="5"/>
        <v>0</v>
      </c>
      <c r="N19" s="46">
        <f t="shared" si="5"/>
        <v>0</v>
      </c>
      <c r="O19" s="46">
        <f t="shared" si="5"/>
        <v>0</v>
      </c>
      <c r="P19" s="45">
        <f t="shared" si="5"/>
        <v>0</v>
      </c>
      <c r="Q19" s="46">
        <f t="shared" si="5"/>
        <v>0</v>
      </c>
      <c r="R19" s="46">
        <f t="shared" si="5"/>
        <v>0</v>
      </c>
      <c r="S19" s="241">
        <f t="shared" si="5"/>
        <v>0</v>
      </c>
      <c r="T19" s="222">
        <f t="shared" si="5"/>
        <v>0</v>
      </c>
      <c r="U19" s="46">
        <f t="shared" si="5"/>
        <v>0</v>
      </c>
      <c r="V19" s="46">
        <f t="shared" si="5"/>
        <v>0</v>
      </c>
      <c r="W19" s="45">
        <f t="shared" si="5"/>
        <v>0</v>
      </c>
      <c r="X19" s="222">
        <f t="shared" si="5"/>
        <v>0</v>
      </c>
      <c r="Y19" s="46">
        <f t="shared" si="5"/>
        <v>0</v>
      </c>
      <c r="Z19" s="46">
        <f t="shared" si="5"/>
        <v>0</v>
      </c>
      <c r="AA19" s="222">
        <f t="shared" si="5"/>
        <v>0</v>
      </c>
      <c r="AB19" s="46">
        <f t="shared" si="5"/>
        <v>0</v>
      </c>
      <c r="AC19" s="46">
        <f t="shared" si="5"/>
        <v>0</v>
      </c>
      <c r="AD19" s="45">
        <f t="shared" si="5"/>
        <v>0</v>
      </c>
      <c r="AE19" s="46">
        <f t="shared" si="5"/>
        <v>0</v>
      </c>
      <c r="AF19" s="46">
        <f t="shared" si="5"/>
        <v>0</v>
      </c>
      <c r="AG19" s="241">
        <f t="shared" si="5"/>
        <v>0</v>
      </c>
      <c r="AH19" s="222">
        <f>+AG19+AH18</f>
        <v>0</v>
      </c>
      <c r="AI19" s="44">
        <f t="shared" si="5"/>
        <v>0</v>
      </c>
      <c r="AJ19" s="46">
        <f>+AI19+AJ18</f>
        <v>0</v>
      </c>
      <c r="AK19" s="290">
        <f>+AJ19+AK18</f>
        <v>0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174">
        <f>+[1]NEW!$G$6</f>
        <v>221</v>
      </c>
      <c r="G20" s="223">
        <v>0</v>
      </c>
      <c r="H20" s="51">
        <v>0</v>
      </c>
      <c r="I20" s="51">
        <v>0</v>
      </c>
      <c r="J20" s="51">
        <v>0</v>
      </c>
      <c r="K20" s="51">
        <v>0</v>
      </c>
      <c r="L20" s="242">
        <v>0</v>
      </c>
      <c r="M20" s="223">
        <v>0</v>
      </c>
      <c r="N20" s="51">
        <v>0</v>
      </c>
      <c r="O20" s="51">
        <v>0</v>
      </c>
      <c r="P20" s="51">
        <v>0</v>
      </c>
      <c r="Q20" s="255">
        <v>221</v>
      </c>
      <c r="R20" s="51">
        <v>0</v>
      </c>
      <c r="S20" s="242">
        <v>0</v>
      </c>
      <c r="T20" s="223">
        <v>0</v>
      </c>
      <c r="U20" s="51">
        <v>0</v>
      </c>
      <c r="V20" s="51">
        <v>0</v>
      </c>
      <c r="W20" s="51">
        <v>0</v>
      </c>
      <c r="X20" s="223">
        <v>0</v>
      </c>
      <c r="Y20" s="51">
        <v>0</v>
      </c>
      <c r="Z20" s="51">
        <v>0</v>
      </c>
      <c r="AA20" s="223">
        <v>0</v>
      </c>
      <c r="AB20" s="51">
        <v>0</v>
      </c>
      <c r="AC20" s="51">
        <v>0</v>
      </c>
      <c r="AD20" s="51">
        <v>0</v>
      </c>
      <c r="AE20" s="51">
        <v>0</v>
      </c>
      <c r="AF20" s="51">
        <v>0</v>
      </c>
      <c r="AG20" s="242">
        <v>0</v>
      </c>
      <c r="AH20" s="223">
        <v>0</v>
      </c>
      <c r="AI20" s="51">
        <v>0</v>
      </c>
      <c r="AJ20" s="51">
        <v>0</v>
      </c>
      <c r="AK20" s="291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180"/>
      <c r="G21" s="222">
        <f t="shared" ref="G21:AK21" si="6">+F21+G20</f>
        <v>0</v>
      </c>
      <c r="H21" s="44">
        <f t="shared" si="6"/>
        <v>0</v>
      </c>
      <c r="I21" s="45">
        <f t="shared" si="6"/>
        <v>0</v>
      </c>
      <c r="J21" s="46">
        <f t="shared" si="6"/>
        <v>0</v>
      </c>
      <c r="K21" s="46">
        <f t="shared" si="6"/>
        <v>0</v>
      </c>
      <c r="L21" s="241">
        <f t="shared" si="6"/>
        <v>0</v>
      </c>
      <c r="M21" s="222">
        <f t="shared" si="6"/>
        <v>0</v>
      </c>
      <c r="N21" s="46">
        <f t="shared" si="6"/>
        <v>0</v>
      </c>
      <c r="O21" s="46">
        <f t="shared" si="6"/>
        <v>0</v>
      </c>
      <c r="P21" s="45">
        <f t="shared" si="6"/>
        <v>0</v>
      </c>
      <c r="Q21" s="46">
        <f t="shared" si="6"/>
        <v>221</v>
      </c>
      <c r="R21" s="46">
        <f t="shared" si="6"/>
        <v>221</v>
      </c>
      <c r="S21" s="241">
        <f t="shared" si="6"/>
        <v>221</v>
      </c>
      <c r="T21" s="222">
        <f t="shared" si="6"/>
        <v>221</v>
      </c>
      <c r="U21" s="46">
        <f t="shared" si="6"/>
        <v>221</v>
      </c>
      <c r="V21" s="46">
        <f t="shared" si="6"/>
        <v>221</v>
      </c>
      <c r="W21" s="45">
        <f t="shared" si="6"/>
        <v>221</v>
      </c>
      <c r="X21" s="222">
        <f t="shared" si="6"/>
        <v>221</v>
      </c>
      <c r="Y21" s="46">
        <f t="shared" si="6"/>
        <v>221</v>
      </c>
      <c r="Z21" s="46">
        <f t="shared" si="6"/>
        <v>221</v>
      </c>
      <c r="AA21" s="222">
        <f t="shared" si="6"/>
        <v>221</v>
      </c>
      <c r="AB21" s="46">
        <f t="shared" si="6"/>
        <v>221</v>
      </c>
      <c r="AC21" s="46">
        <f t="shared" si="6"/>
        <v>221</v>
      </c>
      <c r="AD21" s="45">
        <f t="shared" si="6"/>
        <v>221</v>
      </c>
      <c r="AE21" s="46">
        <f t="shared" si="6"/>
        <v>221</v>
      </c>
      <c r="AF21" s="46">
        <f t="shared" si="6"/>
        <v>221</v>
      </c>
      <c r="AG21" s="241">
        <f t="shared" si="6"/>
        <v>221</v>
      </c>
      <c r="AH21" s="222">
        <f t="shared" si="6"/>
        <v>221</v>
      </c>
      <c r="AI21" s="46">
        <f t="shared" si="6"/>
        <v>221</v>
      </c>
      <c r="AJ21" s="46">
        <f t="shared" si="6"/>
        <v>221</v>
      </c>
      <c r="AK21" s="290">
        <f t="shared" si="6"/>
        <v>221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174">
        <f>+[1]NEW!$G$9</f>
        <v>97</v>
      </c>
      <c r="G22" s="221">
        <v>0</v>
      </c>
      <c r="H22" s="36">
        <v>0</v>
      </c>
      <c r="I22" s="36">
        <v>0</v>
      </c>
      <c r="J22" s="36">
        <v>0</v>
      </c>
      <c r="K22" s="36">
        <v>0</v>
      </c>
      <c r="L22" s="240">
        <v>0</v>
      </c>
      <c r="M22" s="221">
        <v>0</v>
      </c>
      <c r="N22" s="36">
        <v>0</v>
      </c>
      <c r="O22" s="36">
        <v>0</v>
      </c>
      <c r="P22" s="36">
        <v>0</v>
      </c>
      <c r="Q22" s="254">
        <v>97</v>
      </c>
      <c r="R22" s="36">
        <f>97-Q23</f>
        <v>0</v>
      </c>
      <c r="S22" s="240">
        <v>0</v>
      </c>
      <c r="T22" s="221">
        <v>0</v>
      </c>
      <c r="U22" s="36">
        <v>0</v>
      </c>
      <c r="V22" s="36">
        <v>0</v>
      </c>
      <c r="W22" s="36">
        <v>0</v>
      </c>
      <c r="X22" s="221">
        <v>0</v>
      </c>
      <c r="Y22" s="36">
        <v>0</v>
      </c>
      <c r="Z22" s="36">
        <v>0</v>
      </c>
      <c r="AA22" s="221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240">
        <v>0</v>
      </c>
      <c r="AH22" s="221">
        <v>0</v>
      </c>
      <c r="AI22" s="36">
        <v>0</v>
      </c>
      <c r="AJ22" s="36">
        <v>0</v>
      </c>
      <c r="AK22" s="289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181"/>
      <c r="G23" s="222">
        <f t="shared" ref="G23:AK23" si="7">+F23+G22</f>
        <v>0</v>
      </c>
      <c r="H23" s="44">
        <f t="shared" si="7"/>
        <v>0</v>
      </c>
      <c r="I23" s="45">
        <f t="shared" si="7"/>
        <v>0</v>
      </c>
      <c r="J23" s="46">
        <f t="shared" si="7"/>
        <v>0</v>
      </c>
      <c r="K23" s="46">
        <f t="shared" si="7"/>
        <v>0</v>
      </c>
      <c r="L23" s="241">
        <f t="shared" si="7"/>
        <v>0</v>
      </c>
      <c r="M23" s="222">
        <f t="shared" si="7"/>
        <v>0</v>
      </c>
      <c r="N23" s="46">
        <f t="shared" si="7"/>
        <v>0</v>
      </c>
      <c r="O23" s="46">
        <f t="shared" si="7"/>
        <v>0</v>
      </c>
      <c r="P23" s="45">
        <f t="shared" si="7"/>
        <v>0</v>
      </c>
      <c r="Q23" s="46">
        <f t="shared" si="7"/>
        <v>97</v>
      </c>
      <c r="R23" s="46">
        <f t="shared" si="7"/>
        <v>97</v>
      </c>
      <c r="S23" s="241">
        <f t="shared" si="7"/>
        <v>97</v>
      </c>
      <c r="T23" s="222">
        <f t="shared" si="7"/>
        <v>97</v>
      </c>
      <c r="U23" s="46">
        <f t="shared" si="7"/>
        <v>97</v>
      </c>
      <c r="V23" s="46">
        <f t="shared" si="7"/>
        <v>97</v>
      </c>
      <c r="W23" s="45">
        <f t="shared" si="7"/>
        <v>97</v>
      </c>
      <c r="X23" s="222">
        <f t="shared" si="7"/>
        <v>97</v>
      </c>
      <c r="Y23" s="46">
        <f t="shared" si="7"/>
        <v>97</v>
      </c>
      <c r="Z23" s="46">
        <f t="shared" si="7"/>
        <v>97</v>
      </c>
      <c r="AA23" s="222">
        <f t="shared" si="7"/>
        <v>97</v>
      </c>
      <c r="AB23" s="46">
        <f t="shared" si="7"/>
        <v>97</v>
      </c>
      <c r="AC23" s="46">
        <f t="shared" si="7"/>
        <v>97</v>
      </c>
      <c r="AD23" s="45">
        <f t="shared" si="7"/>
        <v>97</v>
      </c>
      <c r="AE23" s="46">
        <f t="shared" si="7"/>
        <v>97</v>
      </c>
      <c r="AF23" s="46">
        <f t="shared" si="7"/>
        <v>97</v>
      </c>
      <c r="AG23" s="241">
        <f t="shared" si="7"/>
        <v>97</v>
      </c>
      <c r="AH23" s="222">
        <f t="shared" si="7"/>
        <v>97</v>
      </c>
      <c r="AI23" s="46">
        <f t="shared" si="7"/>
        <v>97</v>
      </c>
      <c r="AJ23" s="46">
        <f t="shared" si="7"/>
        <v>97</v>
      </c>
      <c r="AK23" s="290">
        <f t="shared" si="7"/>
        <v>97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174">
        <f>+[1]NEW!$G$12+[1]NEW!$G$1317</f>
        <v>219</v>
      </c>
      <c r="G24" s="221">
        <v>0</v>
      </c>
      <c r="H24" s="36">
        <v>0</v>
      </c>
      <c r="I24" s="36">
        <v>0</v>
      </c>
      <c r="J24" s="36">
        <v>0</v>
      </c>
      <c r="K24" s="36">
        <v>0</v>
      </c>
      <c r="L24" s="240">
        <v>0</v>
      </c>
      <c r="M24" s="221">
        <v>0</v>
      </c>
      <c r="N24" s="36">
        <v>0</v>
      </c>
      <c r="O24" s="36">
        <v>0</v>
      </c>
      <c r="P24" s="36">
        <v>0</v>
      </c>
      <c r="Q24" s="254">
        <v>123</v>
      </c>
      <c r="R24" s="254">
        <f>208-Q25</f>
        <v>85</v>
      </c>
      <c r="S24" s="240">
        <v>0</v>
      </c>
      <c r="T24" s="221">
        <v>0</v>
      </c>
      <c r="U24" s="36">
        <v>0</v>
      </c>
      <c r="V24" s="36">
        <v>0</v>
      </c>
      <c r="W24" s="36">
        <v>0</v>
      </c>
      <c r="X24" s="221">
        <v>0</v>
      </c>
      <c r="Y24" s="36">
        <v>0</v>
      </c>
      <c r="Z24" s="36">
        <v>0</v>
      </c>
      <c r="AA24" s="221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240">
        <v>0</v>
      </c>
      <c r="AH24" s="221">
        <v>0</v>
      </c>
      <c r="AI24" s="36">
        <v>0</v>
      </c>
      <c r="AJ24" s="254">
        <f>219-AI25</f>
        <v>11</v>
      </c>
      <c r="AK24" s="289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182"/>
      <c r="G25" s="222">
        <f t="shared" ref="G25:AK25" si="8">+F25+G24</f>
        <v>0</v>
      </c>
      <c r="H25" s="44">
        <f t="shared" si="8"/>
        <v>0</v>
      </c>
      <c r="I25" s="45">
        <f t="shared" si="8"/>
        <v>0</v>
      </c>
      <c r="J25" s="46">
        <f t="shared" si="8"/>
        <v>0</v>
      </c>
      <c r="K25" s="46">
        <f t="shared" si="8"/>
        <v>0</v>
      </c>
      <c r="L25" s="241">
        <f t="shared" si="8"/>
        <v>0</v>
      </c>
      <c r="M25" s="222">
        <f t="shared" si="8"/>
        <v>0</v>
      </c>
      <c r="N25" s="46">
        <f t="shared" si="8"/>
        <v>0</v>
      </c>
      <c r="O25" s="46">
        <f t="shared" si="8"/>
        <v>0</v>
      </c>
      <c r="P25" s="45">
        <f t="shared" si="8"/>
        <v>0</v>
      </c>
      <c r="Q25" s="46">
        <f t="shared" si="8"/>
        <v>123</v>
      </c>
      <c r="R25" s="46">
        <f t="shared" si="8"/>
        <v>208</v>
      </c>
      <c r="S25" s="241">
        <f t="shared" si="8"/>
        <v>208</v>
      </c>
      <c r="T25" s="222">
        <f t="shared" si="8"/>
        <v>208</v>
      </c>
      <c r="U25" s="46">
        <f t="shared" si="8"/>
        <v>208</v>
      </c>
      <c r="V25" s="46">
        <f t="shared" si="8"/>
        <v>208</v>
      </c>
      <c r="W25" s="45">
        <f t="shared" si="8"/>
        <v>208</v>
      </c>
      <c r="X25" s="222">
        <f t="shared" si="8"/>
        <v>208</v>
      </c>
      <c r="Y25" s="46">
        <f t="shared" si="8"/>
        <v>208</v>
      </c>
      <c r="Z25" s="46">
        <f t="shared" si="8"/>
        <v>208</v>
      </c>
      <c r="AA25" s="222">
        <f t="shared" si="8"/>
        <v>208</v>
      </c>
      <c r="AB25" s="46">
        <f t="shared" si="8"/>
        <v>208</v>
      </c>
      <c r="AC25" s="46">
        <f t="shared" si="8"/>
        <v>208</v>
      </c>
      <c r="AD25" s="45">
        <f t="shared" si="8"/>
        <v>208</v>
      </c>
      <c r="AE25" s="46">
        <f t="shared" si="8"/>
        <v>208</v>
      </c>
      <c r="AF25" s="46">
        <f t="shared" si="8"/>
        <v>208</v>
      </c>
      <c r="AG25" s="241">
        <f t="shared" si="8"/>
        <v>208</v>
      </c>
      <c r="AH25" s="222">
        <f t="shared" si="8"/>
        <v>208</v>
      </c>
      <c r="AI25" s="46">
        <f t="shared" si="8"/>
        <v>208</v>
      </c>
      <c r="AJ25" s="46">
        <f t="shared" si="8"/>
        <v>219</v>
      </c>
      <c r="AK25" s="290">
        <f t="shared" si="8"/>
        <v>219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174">
        <f>+[1]NEW!$G$15</f>
        <v>149</v>
      </c>
      <c r="G26" s="221">
        <v>0</v>
      </c>
      <c r="H26" s="36">
        <v>0</v>
      </c>
      <c r="I26" s="36">
        <v>0</v>
      </c>
      <c r="J26" s="36">
        <v>0</v>
      </c>
      <c r="K26" s="36">
        <v>0</v>
      </c>
      <c r="L26" s="240">
        <v>0</v>
      </c>
      <c r="M26" s="221">
        <v>0</v>
      </c>
      <c r="N26" s="36">
        <v>0</v>
      </c>
      <c r="O26" s="36">
        <v>0</v>
      </c>
      <c r="P26" s="36">
        <v>0</v>
      </c>
      <c r="Q26" s="36">
        <v>0</v>
      </c>
      <c r="R26" s="254">
        <v>149</v>
      </c>
      <c r="S26" s="240">
        <v>0</v>
      </c>
      <c r="T26" s="221">
        <v>0</v>
      </c>
      <c r="U26" s="36">
        <f>149-T27</f>
        <v>0</v>
      </c>
      <c r="V26" s="36">
        <v>0</v>
      </c>
      <c r="W26" s="36">
        <v>0</v>
      </c>
      <c r="X26" s="221">
        <v>0</v>
      </c>
      <c r="Y26" s="36">
        <v>0</v>
      </c>
      <c r="Z26" s="36">
        <v>0</v>
      </c>
      <c r="AA26" s="221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240">
        <v>0</v>
      </c>
      <c r="AH26" s="221">
        <v>0</v>
      </c>
      <c r="AI26" s="36">
        <v>0</v>
      </c>
      <c r="AJ26" s="36">
        <v>0</v>
      </c>
      <c r="AK26" s="289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180"/>
      <c r="G27" s="222">
        <f t="shared" ref="G27:AG27" si="9">+F27+G26</f>
        <v>0</v>
      </c>
      <c r="H27" s="44">
        <f t="shared" si="9"/>
        <v>0</v>
      </c>
      <c r="I27" s="45">
        <f t="shared" si="9"/>
        <v>0</v>
      </c>
      <c r="J27" s="46">
        <f t="shared" si="9"/>
        <v>0</v>
      </c>
      <c r="K27" s="46">
        <f t="shared" si="9"/>
        <v>0</v>
      </c>
      <c r="L27" s="241">
        <f t="shared" si="9"/>
        <v>0</v>
      </c>
      <c r="M27" s="222">
        <f t="shared" si="9"/>
        <v>0</v>
      </c>
      <c r="N27" s="46">
        <f t="shared" si="9"/>
        <v>0</v>
      </c>
      <c r="O27" s="46">
        <f t="shared" si="9"/>
        <v>0</v>
      </c>
      <c r="P27" s="45">
        <f t="shared" si="9"/>
        <v>0</v>
      </c>
      <c r="Q27" s="46">
        <f t="shared" si="9"/>
        <v>0</v>
      </c>
      <c r="R27" s="46">
        <f t="shared" si="9"/>
        <v>149</v>
      </c>
      <c r="S27" s="241">
        <f t="shared" si="9"/>
        <v>149</v>
      </c>
      <c r="T27" s="222">
        <f t="shared" si="9"/>
        <v>149</v>
      </c>
      <c r="U27" s="46">
        <f t="shared" si="9"/>
        <v>149</v>
      </c>
      <c r="V27" s="46">
        <f t="shared" si="9"/>
        <v>149</v>
      </c>
      <c r="W27" s="45">
        <f t="shared" si="9"/>
        <v>149</v>
      </c>
      <c r="X27" s="222">
        <f t="shared" si="9"/>
        <v>149</v>
      </c>
      <c r="Y27" s="46">
        <f t="shared" si="9"/>
        <v>149</v>
      </c>
      <c r="Z27" s="46">
        <f t="shared" si="9"/>
        <v>149</v>
      </c>
      <c r="AA27" s="222">
        <f t="shared" si="9"/>
        <v>149</v>
      </c>
      <c r="AB27" s="46">
        <f t="shared" si="9"/>
        <v>149</v>
      </c>
      <c r="AC27" s="46">
        <f t="shared" si="9"/>
        <v>149</v>
      </c>
      <c r="AD27" s="45">
        <f t="shared" si="9"/>
        <v>149</v>
      </c>
      <c r="AE27" s="46">
        <f t="shared" si="9"/>
        <v>149</v>
      </c>
      <c r="AF27" s="46">
        <f t="shared" si="9"/>
        <v>149</v>
      </c>
      <c r="AG27" s="241">
        <f t="shared" si="9"/>
        <v>149</v>
      </c>
      <c r="AH27" s="222">
        <f>+AG27+AH26</f>
        <v>149</v>
      </c>
      <c r="AI27" s="46">
        <f>+AH27+AI26</f>
        <v>149</v>
      </c>
      <c r="AJ27" s="46">
        <f>+AI27+AJ26</f>
        <v>149</v>
      </c>
      <c r="AK27" s="290">
        <f>+AJ27+AK26</f>
        <v>149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174">
        <f>+[1]NEW!$G$18</f>
        <v>699</v>
      </c>
      <c r="G28" s="221">
        <v>0</v>
      </c>
      <c r="H28" s="36">
        <v>0</v>
      </c>
      <c r="I28" s="36">
        <v>0</v>
      </c>
      <c r="J28" s="36">
        <v>0</v>
      </c>
      <c r="K28" s="36">
        <v>0</v>
      </c>
      <c r="L28" s="240">
        <v>0</v>
      </c>
      <c r="M28" s="221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240">
        <v>0</v>
      </c>
      <c r="T28" s="221">
        <v>0</v>
      </c>
      <c r="U28" s="36">
        <v>0</v>
      </c>
      <c r="V28" s="257">
        <v>0</v>
      </c>
      <c r="W28" s="254">
        <f>699-V29</f>
        <v>699</v>
      </c>
      <c r="X28" s="221">
        <v>0</v>
      </c>
      <c r="Y28" s="36">
        <f>699-X29</f>
        <v>0</v>
      </c>
      <c r="Z28" s="36">
        <v>0</v>
      </c>
      <c r="AA28" s="221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240">
        <v>0</v>
      </c>
      <c r="AH28" s="221">
        <v>0</v>
      </c>
      <c r="AI28" s="36">
        <v>0</v>
      </c>
      <c r="AJ28" s="36">
        <v>0</v>
      </c>
      <c r="AK28" s="289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182"/>
      <c r="G29" s="222">
        <f t="shared" ref="G29:AK29" si="10">+F29+G28</f>
        <v>0</v>
      </c>
      <c r="H29" s="44">
        <f t="shared" si="10"/>
        <v>0</v>
      </c>
      <c r="I29" s="45">
        <f t="shared" si="10"/>
        <v>0</v>
      </c>
      <c r="J29" s="46">
        <f t="shared" si="10"/>
        <v>0</v>
      </c>
      <c r="K29" s="46">
        <f t="shared" si="10"/>
        <v>0</v>
      </c>
      <c r="L29" s="241">
        <f t="shared" si="10"/>
        <v>0</v>
      </c>
      <c r="M29" s="222">
        <f t="shared" si="10"/>
        <v>0</v>
      </c>
      <c r="N29" s="46">
        <f t="shared" si="10"/>
        <v>0</v>
      </c>
      <c r="O29" s="46">
        <f t="shared" si="10"/>
        <v>0</v>
      </c>
      <c r="P29" s="45">
        <f t="shared" si="10"/>
        <v>0</v>
      </c>
      <c r="Q29" s="46">
        <f t="shared" si="10"/>
        <v>0</v>
      </c>
      <c r="R29" s="46">
        <f t="shared" si="10"/>
        <v>0</v>
      </c>
      <c r="S29" s="241">
        <f t="shared" si="10"/>
        <v>0</v>
      </c>
      <c r="T29" s="222">
        <f t="shared" si="10"/>
        <v>0</v>
      </c>
      <c r="U29" s="46">
        <f t="shared" si="10"/>
        <v>0</v>
      </c>
      <c r="V29" s="46">
        <f t="shared" si="10"/>
        <v>0</v>
      </c>
      <c r="W29" s="45">
        <f t="shared" si="10"/>
        <v>699</v>
      </c>
      <c r="X29" s="222">
        <f t="shared" si="10"/>
        <v>699</v>
      </c>
      <c r="Y29" s="46">
        <f t="shared" si="10"/>
        <v>699</v>
      </c>
      <c r="Z29" s="46">
        <f t="shared" si="10"/>
        <v>699</v>
      </c>
      <c r="AA29" s="222">
        <f t="shared" si="10"/>
        <v>699</v>
      </c>
      <c r="AB29" s="46">
        <f t="shared" si="10"/>
        <v>699</v>
      </c>
      <c r="AC29" s="46">
        <f t="shared" si="10"/>
        <v>699</v>
      </c>
      <c r="AD29" s="45">
        <f t="shared" si="10"/>
        <v>699</v>
      </c>
      <c r="AE29" s="46">
        <f t="shared" si="10"/>
        <v>699</v>
      </c>
      <c r="AF29" s="46">
        <f t="shared" si="10"/>
        <v>699</v>
      </c>
      <c r="AG29" s="241">
        <f t="shared" si="10"/>
        <v>699</v>
      </c>
      <c r="AH29" s="222">
        <f t="shared" si="10"/>
        <v>699</v>
      </c>
      <c r="AI29" s="46">
        <f t="shared" si="10"/>
        <v>699</v>
      </c>
      <c r="AJ29" s="46">
        <f t="shared" si="10"/>
        <v>699</v>
      </c>
      <c r="AK29" s="290">
        <f t="shared" si="10"/>
        <v>699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174">
        <f>+[1]NEW!$G$21</f>
        <v>0</v>
      </c>
      <c r="G30" s="221">
        <v>0</v>
      </c>
      <c r="H30" s="36">
        <v>0</v>
      </c>
      <c r="I30" s="36">
        <v>0</v>
      </c>
      <c r="J30" s="36">
        <v>0</v>
      </c>
      <c r="K30" s="36">
        <v>0</v>
      </c>
      <c r="L30" s="240">
        <v>0</v>
      </c>
      <c r="M30" s="221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240">
        <v>0</v>
      </c>
      <c r="T30" s="221">
        <v>0</v>
      </c>
      <c r="U30" s="36">
        <v>0</v>
      </c>
      <c r="V30" s="36">
        <v>0</v>
      </c>
      <c r="W30" s="36">
        <v>0</v>
      </c>
      <c r="X30" s="221">
        <v>0</v>
      </c>
      <c r="Y30" s="36">
        <v>0</v>
      </c>
      <c r="Z30" s="36">
        <v>0</v>
      </c>
      <c r="AA30" s="221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240">
        <v>0</v>
      </c>
      <c r="AH30" s="221">
        <v>0</v>
      </c>
      <c r="AI30" s="36">
        <v>0</v>
      </c>
      <c r="AJ30" s="36">
        <v>0</v>
      </c>
      <c r="AK30" s="289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180"/>
      <c r="G31" s="222">
        <f t="shared" ref="G31:AG31" si="11">+F31+G30</f>
        <v>0</v>
      </c>
      <c r="H31" s="44">
        <f t="shared" si="11"/>
        <v>0</v>
      </c>
      <c r="I31" s="45">
        <f t="shared" si="11"/>
        <v>0</v>
      </c>
      <c r="J31" s="46">
        <f t="shared" si="11"/>
        <v>0</v>
      </c>
      <c r="K31" s="46">
        <f t="shared" si="11"/>
        <v>0</v>
      </c>
      <c r="L31" s="241">
        <f t="shared" si="11"/>
        <v>0</v>
      </c>
      <c r="M31" s="222">
        <f t="shared" si="11"/>
        <v>0</v>
      </c>
      <c r="N31" s="46">
        <f t="shared" si="11"/>
        <v>0</v>
      </c>
      <c r="O31" s="46">
        <f t="shared" si="11"/>
        <v>0</v>
      </c>
      <c r="P31" s="45">
        <f t="shared" si="11"/>
        <v>0</v>
      </c>
      <c r="Q31" s="46">
        <f t="shared" si="11"/>
        <v>0</v>
      </c>
      <c r="R31" s="46">
        <f t="shared" si="11"/>
        <v>0</v>
      </c>
      <c r="S31" s="241">
        <f t="shared" si="11"/>
        <v>0</v>
      </c>
      <c r="T31" s="222">
        <f t="shared" si="11"/>
        <v>0</v>
      </c>
      <c r="U31" s="46">
        <f t="shared" si="11"/>
        <v>0</v>
      </c>
      <c r="V31" s="46">
        <f t="shared" si="11"/>
        <v>0</v>
      </c>
      <c r="W31" s="45">
        <f t="shared" si="11"/>
        <v>0</v>
      </c>
      <c r="X31" s="222">
        <f t="shared" si="11"/>
        <v>0</v>
      </c>
      <c r="Y31" s="46">
        <f t="shared" si="11"/>
        <v>0</v>
      </c>
      <c r="Z31" s="46">
        <f t="shared" si="11"/>
        <v>0</v>
      </c>
      <c r="AA31" s="222">
        <f t="shared" si="11"/>
        <v>0</v>
      </c>
      <c r="AB31" s="46">
        <f t="shared" si="11"/>
        <v>0</v>
      </c>
      <c r="AC31" s="46">
        <f t="shared" si="11"/>
        <v>0</v>
      </c>
      <c r="AD31" s="45">
        <f t="shared" si="11"/>
        <v>0</v>
      </c>
      <c r="AE31" s="46">
        <f t="shared" si="11"/>
        <v>0</v>
      </c>
      <c r="AF31" s="46">
        <f t="shared" si="11"/>
        <v>0</v>
      </c>
      <c r="AG31" s="241">
        <f t="shared" si="11"/>
        <v>0</v>
      </c>
      <c r="AH31" s="222">
        <f>+AG31+AH30</f>
        <v>0</v>
      </c>
      <c r="AI31" s="46">
        <f>+AH31+AI30</f>
        <v>0</v>
      </c>
      <c r="AJ31" s="46">
        <f>+AI31+AJ30</f>
        <v>0</v>
      </c>
      <c r="AK31" s="290">
        <f>+AJ31+AK30</f>
        <v>0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173">
        <f>+[1]NEW!$G$30</f>
        <v>5</v>
      </c>
      <c r="G32" s="221">
        <v>0</v>
      </c>
      <c r="H32" s="36">
        <v>0</v>
      </c>
      <c r="I32" s="36">
        <v>0</v>
      </c>
      <c r="J32" s="36">
        <v>0</v>
      </c>
      <c r="K32" s="36">
        <v>0</v>
      </c>
      <c r="L32" s="240">
        <v>0</v>
      </c>
      <c r="M32" s="221">
        <v>0</v>
      </c>
      <c r="N32" s="36">
        <v>0</v>
      </c>
      <c r="O32" s="36">
        <v>0</v>
      </c>
      <c r="P32" s="36">
        <v>0</v>
      </c>
      <c r="Q32" s="254">
        <v>5</v>
      </c>
      <c r="R32" s="36">
        <f>5-Q33</f>
        <v>0</v>
      </c>
      <c r="S32" s="240">
        <v>0</v>
      </c>
      <c r="T32" s="221">
        <v>0</v>
      </c>
      <c r="U32" s="36">
        <v>0</v>
      </c>
      <c r="V32" s="36">
        <v>0</v>
      </c>
      <c r="W32" s="36">
        <v>0</v>
      </c>
      <c r="X32" s="221">
        <v>0</v>
      </c>
      <c r="Y32" s="36">
        <v>0</v>
      </c>
      <c r="Z32" s="36">
        <v>0</v>
      </c>
      <c r="AA32" s="221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240">
        <v>0</v>
      </c>
      <c r="AH32" s="221">
        <v>0</v>
      </c>
      <c r="AI32" s="36">
        <v>0</v>
      </c>
      <c r="AJ32" s="36">
        <v>0</v>
      </c>
      <c r="AK32" s="289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181"/>
      <c r="G33" s="222">
        <f t="shared" ref="G33:AG33" si="12">+F33+G32</f>
        <v>0</v>
      </c>
      <c r="H33" s="44">
        <f t="shared" si="12"/>
        <v>0</v>
      </c>
      <c r="I33" s="45">
        <f t="shared" si="12"/>
        <v>0</v>
      </c>
      <c r="J33" s="46">
        <f t="shared" si="12"/>
        <v>0</v>
      </c>
      <c r="K33" s="46">
        <f t="shared" si="12"/>
        <v>0</v>
      </c>
      <c r="L33" s="241">
        <f t="shared" si="12"/>
        <v>0</v>
      </c>
      <c r="M33" s="222">
        <f t="shared" si="12"/>
        <v>0</v>
      </c>
      <c r="N33" s="46">
        <f t="shared" si="12"/>
        <v>0</v>
      </c>
      <c r="O33" s="46">
        <f t="shared" si="12"/>
        <v>0</v>
      </c>
      <c r="P33" s="45">
        <f t="shared" si="12"/>
        <v>0</v>
      </c>
      <c r="Q33" s="46">
        <f t="shared" si="12"/>
        <v>5</v>
      </c>
      <c r="R33" s="46">
        <f t="shared" si="12"/>
        <v>5</v>
      </c>
      <c r="S33" s="241">
        <f t="shared" si="12"/>
        <v>5</v>
      </c>
      <c r="T33" s="222">
        <f t="shared" si="12"/>
        <v>5</v>
      </c>
      <c r="U33" s="46">
        <f t="shared" si="12"/>
        <v>5</v>
      </c>
      <c r="V33" s="46">
        <f t="shared" si="12"/>
        <v>5</v>
      </c>
      <c r="W33" s="45">
        <f t="shared" si="12"/>
        <v>5</v>
      </c>
      <c r="X33" s="222">
        <f t="shared" si="12"/>
        <v>5</v>
      </c>
      <c r="Y33" s="46">
        <f t="shared" si="12"/>
        <v>5</v>
      </c>
      <c r="Z33" s="46">
        <f t="shared" si="12"/>
        <v>5</v>
      </c>
      <c r="AA33" s="222">
        <f t="shared" si="12"/>
        <v>5</v>
      </c>
      <c r="AB33" s="46">
        <f t="shared" si="12"/>
        <v>5</v>
      </c>
      <c r="AC33" s="46">
        <f t="shared" si="12"/>
        <v>5</v>
      </c>
      <c r="AD33" s="45">
        <f t="shared" si="12"/>
        <v>5</v>
      </c>
      <c r="AE33" s="46">
        <f t="shared" si="12"/>
        <v>5</v>
      </c>
      <c r="AF33" s="46">
        <f t="shared" si="12"/>
        <v>5</v>
      </c>
      <c r="AG33" s="241">
        <f t="shared" si="12"/>
        <v>5</v>
      </c>
      <c r="AH33" s="222">
        <f>+AG33+AH32</f>
        <v>5</v>
      </c>
      <c r="AI33" s="46">
        <f>+AH33+AI32</f>
        <v>5</v>
      </c>
      <c r="AJ33" s="46">
        <f>+AI33+AJ32</f>
        <v>5</v>
      </c>
      <c r="AK33" s="290">
        <f>+AJ33+AK32</f>
        <v>5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174">
        <f>+[1]NEW!$G$33</f>
        <v>0</v>
      </c>
      <c r="G34" s="221">
        <v>0</v>
      </c>
      <c r="H34" s="36">
        <v>0</v>
      </c>
      <c r="I34" s="36">
        <v>0</v>
      </c>
      <c r="J34" s="36">
        <v>0</v>
      </c>
      <c r="K34" s="36">
        <v>0</v>
      </c>
      <c r="L34" s="240">
        <v>0</v>
      </c>
      <c r="M34" s="221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240">
        <v>0</v>
      </c>
      <c r="T34" s="221">
        <v>0</v>
      </c>
      <c r="U34" s="36">
        <v>0</v>
      </c>
      <c r="V34" s="36">
        <v>0</v>
      </c>
      <c r="W34" s="36">
        <v>0</v>
      </c>
      <c r="X34" s="221">
        <v>0</v>
      </c>
      <c r="Y34" s="36">
        <v>0</v>
      </c>
      <c r="Z34" s="36">
        <v>0</v>
      </c>
      <c r="AA34" s="221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240">
        <v>0</v>
      </c>
      <c r="AH34" s="221">
        <v>0</v>
      </c>
      <c r="AI34" s="36">
        <v>0</v>
      </c>
      <c r="AJ34" s="69">
        <v>0</v>
      </c>
      <c r="AK34" s="292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39"/>
      <c r="D35" s="65"/>
      <c r="E35" s="57"/>
      <c r="F35" s="180"/>
      <c r="G35" s="222">
        <f t="shared" ref="G35:AG35" si="13">+F35+G34</f>
        <v>0</v>
      </c>
      <c r="H35" s="44">
        <f t="shared" si="13"/>
        <v>0</v>
      </c>
      <c r="I35" s="45">
        <f t="shared" si="13"/>
        <v>0</v>
      </c>
      <c r="J35" s="46">
        <f t="shared" si="13"/>
        <v>0</v>
      </c>
      <c r="K35" s="46">
        <f t="shared" si="13"/>
        <v>0</v>
      </c>
      <c r="L35" s="241">
        <f t="shared" si="13"/>
        <v>0</v>
      </c>
      <c r="M35" s="222">
        <f t="shared" si="13"/>
        <v>0</v>
      </c>
      <c r="N35" s="46">
        <f t="shared" si="13"/>
        <v>0</v>
      </c>
      <c r="O35" s="46">
        <f t="shared" si="13"/>
        <v>0</v>
      </c>
      <c r="P35" s="45">
        <f t="shared" si="13"/>
        <v>0</v>
      </c>
      <c r="Q35" s="46">
        <f t="shared" si="13"/>
        <v>0</v>
      </c>
      <c r="R35" s="46">
        <f t="shared" si="13"/>
        <v>0</v>
      </c>
      <c r="S35" s="241">
        <f t="shared" si="13"/>
        <v>0</v>
      </c>
      <c r="T35" s="222">
        <f t="shared" si="13"/>
        <v>0</v>
      </c>
      <c r="U35" s="46">
        <f t="shared" si="13"/>
        <v>0</v>
      </c>
      <c r="V35" s="46">
        <f t="shared" si="13"/>
        <v>0</v>
      </c>
      <c r="W35" s="45">
        <f t="shared" si="13"/>
        <v>0</v>
      </c>
      <c r="X35" s="222">
        <f t="shared" si="13"/>
        <v>0</v>
      </c>
      <c r="Y35" s="46">
        <f t="shared" si="13"/>
        <v>0</v>
      </c>
      <c r="Z35" s="46">
        <f t="shared" si="13"/>
        <v>0</v>
      </c>
      <c r="AA35" s="222">
        <f t="shared" si="13"/>
        <v>0</v>
      </c>
      <c r="AB35" s="46">
        <f t="shared" si="13"/>
        <v>0</v>
      </c>
      <c r="AC35" s="46">
        <f t="shared" si="13"/>
        <v>0</v>
      </c>
      <c r="AD35" s="45">
        <f t="shared" si="13"/>
        <v>0</v>
      </c>
      <c r="AE35" s="46">
        <f t="shared" si="13"/>
        <v>0</v>
      </c>
      <c r="AF35" s="46">
        <f t="shared" si="13"/>
        <v>0</v>
      </c>
      <c r="AG35" s="241">
        <f t="shared" si="13"/>
        <v>0</v>
      </c>
      <c r="AH35" s="222">
        <f>+AG35+AH34</f>
        <v>0</v>
      </c>
      <c r="AI35" s="46">
        <f>+AH35+AI34</f>
        <v>0</v>
      </c>
      <c r="AJ35" s="46">
        <f>+AI35+AJ34</f>
        <v>0</v>
      </c>
      <c r="AK35" s="290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173">
        <f>+[1]NEW!$G$36</f>
        <v>8</v>
      </c>
      <c r="G36" s="221">
        <v>0</v>
      </c>
      <c r="H36" s="36">
        <v>0</v>
      </c>
      <c r="I36" s="36">
        <v>0</v>
      </c>
      <c r="J36" s="36">
        <v>0</v>
      </c>
      <c r="K36" s="36">
        <v>0</v>
      </c>
      <c r="L36" s="240">
        <v>0</v>
      </c>
      <c r="M36" s="221">
        <v>0</v>
      </c>
      <c r="N36" s="36">
        <v>0</v>
      </c>
      <c r="O36" s="36">
        <v>0</v>
      </c>
      <c r="P36" s="36">
        <v>0</v>
      </c>
      <c r="Q36" s="254">
        <v>8</v>
      </c>
      <c r="R36" s="36">
        <v>0</v>
      </c>
      <c r="S36" s="240">
        <v>0</v>
      </c>
      <c r="T36" s="221">
        <v>0</v>
      </c>
      <c r="U36" s="36">
        <v>0</v>
      </c>
      <c r="V36" s="36">
        <v>0</v>
      </c>
      <c r="W36" s="36">
        <v>0</v>
      </c>
      <c r="X36" s="221">
        <v>0</v>
      </c>
      <c r="Y36" s="36">
        <v>0</v>
      </c>
      <c r="Z36" s="36">
        <v>0</v>
      </c>
      <c r="AA36" s="221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240">
        <v>0</v>
      </c>
      <c r="AH36" s="221">
        <v>0</v>
      </c>
      <c r="AI36" s="36">
        <v>0</v>
      </c>
      <c r="AJ36" s="36">
        <v>0</v>
      </c>
      <c r="AK36" s="289">
        <v>0</v>
      </c>
      <c r="AL36" s="37">
        <f>AK37</f>
        <v>8</v>
      </c>
      <c r="AM36" s="38">
        <f>AL36</f>
        <v>8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183"/>
      <c r="G37" s="222">
        <f t="shared" ref="G37:AG37" si="14">+F37+G36</f>
        <v>0</v>
      </c>
      <c r="H37" s="44">
        <f t="shared" si="14"/>
        <v>0</v>
      </c>
      <c r="I37" s="45">
        <f t="shared" si="14"/>
        <v>0</v>
      </c>
      <c r="J37" s="46">
        <f t="shared" si="14"/>
        <v>0</v>
      </c>
      <c r="K37" s="46">
        <f t="shared" si="14"/>
        <v>0</v>
      </c>
      <c r="L37" s="241">
        <f t="shared" si="14"/>
        <v>0</v>
      </c>
      <c r="M37" s="222">
        <f t="shared" si="14"/>
        <v>0</v>
      </c>
      <c r="N37" s="46">
        <f t="shared" si="14"/>
        <v>0</v>
      </c>
      <c r="O37" s="46">
        <f t="shared" si="14"/>
        <v>0</v>
      </c>
      <c r="P37" s="45">
        <f t="shared" si="14"/>
        <v>0</v>
      </c>
      <c r="Q37" s="46">
        <f t="shared" si="14"/>
        <v>8</v>
      </c>
      <c r="R37" s="46">
        <f t="shared" si="14"/>
        <v>8</v>
      </c>
      <c r="S37" s="241">
        <f t="shared" si="14"/>
        <v>8</v>
      </c>
      <c r="T37" s="222">
        <f t="shared" si="14"/>
        <v>8</v>
      </c>
      <c r="U37" s="46">
        <f t="shared" si="14"/>
        <v>8</v>
      </c>
      <c r="V37" s="46">
        <f t="shared" si="14"/>
        <v>8</v>
      </c>
      <c r="W37" s="45">
        <f t="shared" si="14"/>
        <v>8</v>
      </c>
      <c r="X37" s="222">
        <f t="shared" si="14"/>
        <v>8</v>
      </c>
      <c r="Y37" s="46">
        <f t="shared" si="14"/>
        <v>8</v>
      </c>
      <c r="Z37" s="46">
        <f t="shared" si="14"/>
        <v>8</v>
      </c>
      <c r="AA37" s="222">
        <f t="shared" si="14"/>
        <v>8</v>
      </c>
      <c r="AB37" s="46">
        <f t="shared" si="14"/>
        <v>8</v>
      </c>
      <c r="AC37" s="46">
        <f t="shared" si="14"/>
        <v>8</v>
      </c>
      <c r="AD37" s="45">
        <f t="shared" si="14"/>
        <v>8</v>
      </c>
      <c r="AE37" s="46">
        <f t="shared" si="14"/>
        <v>8</v>
      </c>
      <c r="AF37" s="46">
        <f t="shared" si="14"/>
        <v>8</v>
      </c>
      <c r="AG37" s="241">
        <f t="shared" si="14"/>
        <v>8</v>
      </c>
      <c r="AH37" s="222">
        <f>+AG37+AH36</f>
        <v>8</v>
      </c>
      <c r="AI37" s="46">
        <f>+AH37+AI36</f>
        <v>8</v>
      </c>
      <c r="AJ37" s="46">
        <f>+AI37+AJ36</f>
        <v>8</v>
      </c>
      <c r="AK37" s="290">
        <f>+AJ37+AK36</f>
        <v>8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173">
        <v>0</v>
      </c>
      <c r="G38" s="221">
        <v>0</v>
      </c>
      <c r="H38" s="36">
        <v>0</v>
      </c>
      <c r="I38" s="36">
        <v>0</v>
      </c>
      <c r="J38" s="36">
        <v>0</v>
      </c>
      <c r="K38" s="36">
        <v>0</v>
      </c>
      <c r="L38" s="240">
        <v>0</v>
      </c>
      <c r="M38" s="221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240">
        <v>0</v>
      </c>
      <c r="T38" s="221">
        <v>0</v>
      </c>
      <c r="U38" s="36">
        <v>0</v>
      </c>
      <c r="V38" s="36">
        <v>0</v>
      </c>
      <c r="W38" s="36">
        <v>0</v>
      </c>
      <c r="X38" s="221">
        <v>0</v>
      </c>
      <c r="Y38" s="36">
        <v>0</v>
      </c>
      <c r="Z38" s="36">
        <v>0</v>
      </c>
      <c r="AA38" s="221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240">
        <v>0</v>
      </c>
      <c r="AH38" s="221">
        <v>0</v>
      </c>
      <c r="AI38" s="36">
        <v>0</v>
      </c>
      <c r="AJ38" s="36">
        <v>0</v>
      </c>
      <c r="AK38" s="289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181"/>
      <c r="G39" s="222">
        <f t="shared" ref="G39:AG39" si="15">+F39+G38</f>
        <v>0</v>
      </c>
      <c r="H39" s="44">
        <f t="shared" si="15"/>
        <v>0</v>
      </c>
      <c r="I39" s="45">
        <f t="shared" si="15"/>
        <v>0</v>
      </c>
      <c r="J39" s="46">
        <f t="shared" si="15"/>
        <v>0</v>
      </c>
      <c r="K39" s="46">
        <f t="shared" si="15"/>
        <v>0</v>
      </c>
      <c r="L39" s="241">
        <f t="shared" si="15"/>
        <v>0</v>
      </c>
      <c r="M39" s="222">
        <f t="shared" si="15"/>
        <v>0</v>
      </c>
      <c r="N39" s="46">
        <f t="shared" si="15"/>
        <v>0</v>
      </c>
      <c r="O39" s="46">
        <f t="shared" si="15"/>
        <v>0</v>
      </c>
      <c r="P39" s="45">
        <f t="shared" si="15"/>
        <v>0</v>
      </c>
      <c r="Q39" s="46">
        <f t="shared" si="15"/>
        <v>0</v>
      </c>
      <c r="R39" s="46">
        <f t="shared" si="15"/>
        <v>0</v>
      </c>
      <c r="S39" s="241">
        <f t="shared" si="15"/>
        <v>0</v>
      </c>
      <c r="T39" s="222">
        <f t="shared" si="15"/>
        <v>0</v>
      </c>
      <c r="U39" s="46">
        <f t="shared" si="15"/>
        <v>0</v>
      </c>
      <c r="V39" s="46">
        <f t="shared" si="15"/>
        <v>0</v>
      </c>
      <c r="W39" s="45">
        <f t="shared" si="15"/>
        <v>0</v>
      </c>
      <c r="X39" s="222">
        <f t="shared" si="15"/>
        <v>0</v>
      </c>
      <c r="Y39" s="46">
        <f t="shared" si="15"/>
        <v>0</v>
      </c>
      <c r="Z39" s="46">
        <f t="shared" si="15"/>
        <v>0</v>
      </c>
      <c r="AA39" s="222">
        <f t="shared" si="15"/>
        <v>0</v>
      </c>
      <c r="AB39" s="46">
        <f t="shared" si="15"/>
        <v>0</v>
      </c>
      <c r="AC39" s="46">
        <f t="shared" si="15"/>
        <v>0</v>
      </c>
      <c r="AD39" s="45">
        <f t="shared" si="15"/>
        <v>0</v>
      </c>
      <c r="AE39" s="46">
        <f t="shared" si="15"/>
        <v>0</v>
      </c>
      <c r="AF39" s="46">
        <f t="shared" si="15"/>
        <v>0</v>
      </c>
      <c r="AG39" s="241">
        <f t="shared" si="15"/>
        <v>0</v>
      </c>
      <c r="AH39" s="222">
        <f>+AG39+AH38</f>
        <v>0</v>
      </c>
      <c r="AI39" s="46">
        <f>+AH39+AI38</f>
        <v>0</v>
      </c>
      <c r="AJ39" s="46">
        <f>+AI39+AJ38</f>
        <v>0</v>
      </c>
      <c r="AK39" s="290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174">
        <v>0</v>
      </c>
      <c r="G40" s="221">
        <v>0</v>
      </c>
      <c r="H40" s="36">
        <v>0</v>
      </c>
      <c r="I40" s="36">
        <v>0</v>
      </c>
      <c r="J40" s="36">
        <v>0</v>
      </c>
      <c r="K40" s="36">
        <v>0</v>
      </c>
      <c r="L40" s="240">
        <v>0</v>
      </c>
      <c r="M40" s="221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240">
        <v>0</v>
      </c>
      <c r="T40" s="221">
        <v>0</v>
      </c>
      <c r="U40" s="36">
        <v>0</v>
      </c>
      <c r="V40" s="36">
        <v>0</v>
      </c>
      <c r="W40" s="36">
        <v>0</v>
      </c>
      <c r="X40" s="221">
        <v>0</v>
      </c>
      <c r="Y40" s="36">
        <v>0</v>
      </c>
      <c r="Z40" s="36">
        <v>0</v>
      </c>
      <c r="AA40" s="221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240">
        <v>0</v>
      </c>
      <c r="AH40" s="221">
        <v>0</v>
      </c>
      <c r="AI40" s="36">
        <v>0</v>
      </c>
      <c r="AJ40" s="69">
        <v>0</v>
      </c>
      <c r="AK40" s="292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180"/>
      <c r="G41" s="222">
        <f t="shared" ref="G41:AG41" si="16">+F41+G40</f>
        <v>0</v>
      </c>
      <c r="H41" s="44">
        <f t="shared" si="16"/>
        <v>0</v>
      </c>
      <c r="I41" s="45">
        <f t="shared" si="16"/>
        <v>0</v>
      </c>
      <c r="J41" s="46">
        <f t="shared" si="16"/>
        <v>0</v>
      </c>
      <c r="K41" s="46">
        <f t="shared" si="16"/>
        <v>0</v>
      </c>
      <c r="L41" s="241">
        <f t="shared" si="16"/>
        <v>0</v>
      </c>
      <c r="M41" s="222">
        <f t="shared" si="16"/>
        <v>0</v>
      </c>
      <c r="N41" s="46">
        <f t="shared" si="16"/>
        <v>0</v>
      </c>
      <c r="O41" s="46">
        <f t="shared" si="16"/>
        <v>0</v>
      </c>
      <c r="P41" s="45">
        <f t="shared" si="16"/>
        <v>0</v>
      </c>
      <c r="Q41" s="46">
        <f t="shared" si="16"/>
        <v>0</v>
      </c>
      <c r="R41" s="46">
        <f t="shared" si="16"/>
        <v>0</v>
      </c>
      <c r="S41" s="241">
        <f t="shared" si="16"/>
        <v>0</v>
      </c>
      <c r="T41" s="222">
        <f t="shared" si="16"/>
        <v>0</v>
      </c>
      <c r="U41" s="46">
        <f t="shared" si="16"/>
        <v>0</v>
      </c>
      <c r="V41" s="46">
        <f t="shared" si="16"/>
        <v>0</v>
      </c>
      <c r="W41" s="45">
        <f t="shared" si="16"/>
        <v>0</v>
      </c>
      <c r="X41" s="222">
        <f t="shared" si="16"/>
        <v>0</v>
      </c>
      <c r="Y41" s="46">
        <f t="shared" si="16"/>
        <v>0</v>
      </c>
      <c r="Z41" s="46">
        <f t="shared" si="16"/>
        <v>0</v>
      </c>
      <c r="AA41" s="222">
        <f t="shared" si="16"/>
        <v>0</v>
      </c>
      <c r="AB41" s="46">
        <f t="shared" si="16"/>
        <v>0</v>
      </c>
      <c r="AC41" s="46">
        <f t="shared" si="16"/>
        <v>0</v>
      </c>
      <c r="AD41" s="45">
        <f t="shared" si="16"/>
        <v>0</v>
      </c>
      <c r="AE41" s="46">
        <f t="shared" si="16"/>
        <v>0</v>
      </c>
      <c r="AF41" s="46">
        <f t="shared" si="16"/>
        <v>0</v>
      </c>
      <c r="AG41" s="241">
        <f t="shared" si="16"/>
        <v>0</v>
      </c>
      <c r="AH41" s="222">
        <f>+AG41+AH40</f>
        <v>0</v>
      </c>
      <c r="AI41" s="46">
        <f>+AH41+AI40</f>
        <v>0</v>
      </c>
      <c r="AJ41" s="46">
        <f>+AI41+AJ40</f>
        <v>0</v>
      </c>
      <c r="AK41" s="290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173">
        <v>0</v>
      </c>
      <c r="G42" s="221">
        <v>0</v>
      </c>
      <c r="H42" s="36">
        <v>0</v>
      </c>
      <c r="I42" s="36">
        <v>0</v>
      </c>
      <c r="J42" s="36">
        <v>0</v>
      </c>
      <c r="K42" s="36">
        <v>0</v>
      </c>
      <c r="L42" s="240">
        <v>0</v>
      </c>
      <c r="M42" s="221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240">
        <v>0</v>
      </c>
      <c r="T42" s="221">
        <v>0</v>
      </c>
      <c r="U42" s="36">
        <v>0</v>
      </c>
      <c r="V42" s="36">
        <v>0</v>
      </c>
      <c r="W42" s="36">
        <v>0</v>
      </c>
      <c r="X42" s="221">
        <v>0</v>
      </c>
      <c r="Y42" s="36">
        <v>0</v>
      </c>
      <c r="Z42" s="36">
        <v>0</v>
      </c>
      <c r="AA42" s="221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240">
        <v>0</v>
      </c>
      <c r="AH42" s="221">
        <v>0</v>
      </c>
      <c r="AI42" s="36">
        <v>0</v>
      </c>
      <c r="AJ42" s="36">
        <v>0</v>
      </c>
      <c r="AK42" s="289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183"/>
      <c r="G43" s="222">
        <f t="shared" ref="G43:AG43" si="17">+F43+G42</f>
        <v>0</v>
      </c>
      <c r="H43" s="44">
        <f t="shared" si="17"/>
        <v>0</v>
      </c>
      <c r="I43" s="45">
        <f t="shared" si="17"/>
        <v>0</v>
      </c>
      <c r="J43" s="46">
        <f t="shared" si="17"/>
        <v>0</v>
      </c>
      <c r="K43" s="46">
        <f t="shared" si="17"/>
        <v>0</v>
      </c>
      <c r="L43" s="241">
        <f t="shared" si="17"/>
        <v>0</v>
      </c>
      <c r="M43" s="222">
        <f t="shared" si="17"/>
        <v>0</v>
      </c>
      <c r="N43" s="46">
        <f t="shared" si="17"/>
        <v>0</v>
      </c>
      <c r="O43" s="46">
        <f t="shared" si="17"/>
        <v>0</v>
      </c>
      <c r="P43" s="45">
        <f t="shared" si="17"/>
        <v>0</v>
      </c>
      <c r="Q43" s="46">
        <f t="shared" si="17"/>
        <v>0</v>
      </c>
      <c r="R43" s="46">
        <f t="shared" si="17"/>
        <v>0</v>
      </c>
      <c r="S43" s="241">
        <f t="shared" si="17"/>
        <v>0</v>
      </c>
      <c r="T43" s="222">
        <f t="shared" si="17"/>
        <v>0</v>
      </c>
      <c r="U43" s="46">
        <f t="shared" si="17"/>
        <v>0</v>
      </c>
      <c r="V43" s="46">
        <f t="shared" si="17"/>
        <v>0</v>
      </c>
      <c r="W43" s="45">
        <f t="shared" si="17"/>
        <v>0</v>
      </c>
      <c r="X43" s="222">
        <f t="shared" si="17"/>
        <v>0</v>
      </c>
      <c r="Y43" s="46">
        <f t="shared" si="17"/>
        <v>0</v>
      </c>
      <c r="Z43" s="46">
        <f t="shared" si="17"/>
        <v>0</v>
      </c>
      <c r="AA43" s="222">
        <f t="shared" si="17"/>
        <v>0</v>
      </c>
      <c r="AB43" s="46">
        <f t="shared" si="17"/>
        <v>0</v>
      </c>
      <c r="AC43" s="46">
        <f t="shared" si="17"/>
        <v>0</v>
      </c>
      <c r="AD43" s="45">
        <f t="shared" si="17"/>
        <v>0</v>
      </c>
      <c r="AE43" s="46">
        <f t="shared" si="17"/>
        <v>0</v>
      </c>
      <c r="AF43" s="46">
        <f t="shared" si="17"/>
        <v>0</v>
      </c>
      <c r="AG43" s="241">
        <f t="shared" si="17"/>
        <v>0</v>
      </c>
      <c r="AH43" s="222">
        <f>+AG43+AH42</f>
        <v>0</v>
      </c>
      <c r="AI43" s="46">
        <f>+AH43+AI42</f>
        <v>0</v>
      </c>
      <c r="AJ43" s="46">
        <f>+AI43+AJ42</f>
        <v>0</v>
      </c>
      <c r="AK43" s="290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32" t="s">
        <v>174</v>
      </c>
      <c r="D44" s="63"/>
      <c r="E44" s="76"/>
      <c r="F44" s="173">
        <f>+[1]NEW!$G$54</f>
        <v>0</v>
      </c>
      <c r="G44" s="221">
        <v>0</v>
      </c>
      <c r="H44" s="36">
        <v>0</v>
      </c>
      <c r="I44" s="36">
        <v>0</v>
      </c>
      <c r="J44" s="36">
        <v>0</v>
      </c>
      <c r="K44" s="36">
        <v>0</v>
      </c>
      <c r="L44" s="240">
        <v>0</v>
      </c>
      <c r="M44" s="221">
        <v>0</v>
      </c>
      <c r="N44" s="36">
        <v>0</v>
      </c>
      <c r="O44" s="36">
        <v>0</v>
      </c>
      <c r="P44" s="36">
        <v>0</v>
      </c>
      <c r="Q44" s="36">
        <v>0</v>
      </c>
      <c r="R44" s="36">
        <v>0</v>
      </c>
      <c r="S44" s="240">
        <v>0</v>
      </c>
      <c r="T44" s="221">
        <v>0</v>
      </c>
      <c r="U44" s="36">
        <v>0</v>
      </c>
      <c r="V44" s="36">
        <v>0</v>
      </c>
      <c r="W44" s="36">
        <v>0</v>
      </c>
      <c r="X44" s="221">
        <v>0</v>
      </c>
      <c r="Y44" s="36">
        <v>0</v>
      </c>
      <c r="Z44" s="36">
        <v>0</v>
      </c>
      <c r="AA44" s="221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240">
        <v>0</v>
      </c>
      <c r="AH44" s="221">
        <v>0</v>
      </c>
      <c r="AI44" s="36">
        <v>0</v>
      </c>
      <c r="AJ44" s="36">
        <v>0</v>
      </c>
      <c r="AK44" s="289">
        <v>0</v>
      </c>
      <c r="AL44" s="37">
        <f>SUM(G44:AK44)</f>
        <v>0</v>
      </c>
      <c r="AM44" s="38">
        <f>AL44</f>
        <v>0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39"/>
      <c r="D45" s="78"/>
      <c r="E45" s="79"/>
      <c r="F45" s="179"/>
      <c r="G45" s="222">
        <f t="shared" ref="G45:AG45" si="18">+F45+G44</f>
        <v>0</v>
      </c>
      <c r="H45" s="44">
        <f t="shared" si="18"/>
        <v>0</v>
      </c>
      <c r="I45" s="45">
        <f t="shared" si="18"/>
        <v>0</v>
      </c>
      <c r="J45" s="46">
        <f t="shared" si="18"/>
        <v>0</v>
      </c>
      <c r="K45" s="46">
        <f t="shared" si="18"/>
        <v>0</v>
      </c>
      <c r="L45" s="241">
        <f t="shared" si="18"/>
        <v>0</v>
      </c>
      <c r="M45" s="222">
        <f t="shared" si="18"/>
        <v>0</v>
      </c>
      <c r="N45" s="46">
        <f t="shared" si="18"/>
        <v>0</v>
      </c>
      <c r="O45" s="46">
        <f t="shared" si="18"/>
        <v>0</v>
      </c>
      <c r="P45" s="45">
        <f t="shared" si="18"/>
        <v>0</v>
      </c>
      <c r="Q45" s="46">
        <f t="shared" si="18"/>
        <v>0</v>
      </c>
      <c r="R45" s="46">
        <f t="shared" si="18"/>
        <v>0</v>
      </c>
      <c r="S45" s="241">
        <f t="shared" si="18"/>
        <v>0</v>
      </c>
      <c r="T45" s="222">
        <f t="shared" si="18"/>
        <v>0</v>
      </c>
      <c r="U45" s="46">
        <f t="shared" si="18"/>
        <v>0</v>
      </c>
      <c r="V45" s="46">
        <f t="shared" si="18"/>
        <v>0</v>
      </c>
      <c r="W45" s="45">
        <f t="shared" si="18"/>
        <v>0</v>
      </c>
      <c r="X45" s="222">
        <f t="shared" si="18"/>
        <v>0</v>
      </c>
      <c r="Y45" s="46">
        <f t="shared" si="18"/>
        <v>0</v>
      </c>
      <c r="Z45" s="46">
        <f t="shared" si="18"/>
        <v>0</v>
      </c>
      <c r="AA45" s="222">
        <f t="shared" si="18"/>
        <v>0</v>
      </c>
      <c r="AB45" s="46">
        <f t="shared" si="18"/>
        <v>0</v>
      </c>
      <c r="AC45" s="46">
        <f t="shared" si="18"/>
        <v>0</v>
      </c>
      <c r="AD45" s="45">
        <f t="shared" si="18"/>
        <v>0</v>
      </c>
      <c r="AE45" s="46">
        <f t="shared" si="18"/>
        <v>0</v>
      </c>
      <c r="AF45" s="46">
        <f t="shared" si="18"/>
        <v>0</v>
      </c>
      <c r="AG45" s="241">
        <f t="shared" si="18"/>
        <v>0</v>
      </c>
      <c r="AH45" s="222">
        <f>+AG45+AH44</f>
        <v>0</v>
      </c>
      <c r="AI45" s="46">
        <f>+AH45+AI44</f>
        <v>0</v>
      </c>
      <c r="AJ45" s="46">
        <f>+AI45+AJ44</f>
        <v>0</v>
      </c>
      <c r="AK45" s="290">
        <f>+AJ45+AK44</f>
        <v>0</v>
      </c>
      <c r="AL45" s="37"/>
    </row>
    <row r="46" spans="1:42" ht="34.5" customHeight="1">
      <c r="A46" s="624">
        <v>17</v>
      </c>
      <c r="B46" s="655" t="s">
        <v>90</v>
      </c>
      <c r="C46" s="32" t="s">
        <v>174</v>
      </c>
      <c r="D46" s="71"/>
      <c r="E46" s="49"/>
      <c r="F46" s="173">
        <f>+[1]NEW!$G$57</f>
        <v>0</v>
      </c>
      <c r="G46" s="221">
        <v>0</v>
      </c>
      <c r="H46" s="36">
        <v>0</v>
      </c>
      <c r="I46" s="36">
        <v>0</v>
      </c>
      <c r="J46" s="36">
        <v>0</v>
      </c>
      <c r="K46" s="36">
        <v>0</v>
      </c>
      <c r="L46" s="240">
        <v>0</v>
      </c>
      <c r="M46" s="221">
        <v>0</v>
      </c>
      <c r="N46" s="36">
        <v>0</v>
      </c>
      <c r="O46" s="36">
        <v>0</v>
      </c>
      <c r="P46" s="36">
        <v>0</v>
      </c>
      <c r="Q46" s="36">
        <v>0</v>
      </c>
      <c r="R46" s="36">
        <v>0</v>
      </c>
      <c r="S46" s="240">
        <v>0</v>
      </c>
      <c r="T46" s="221">
        <v>0</v>
      </c>
      <c r="U46" s="36">
        <v>0</v>
      </c>
      <c r="V46" s="36">
        <v>0</v>
      </c>
      <c r="W46" s="36">
        <v>0</v>
      </c>
      <c r="X46" s="221">
        <v>0</v>
      </c>
      <c r="Y46" s="36">
        <v>0</v>
      </c>
      <c r="Z46" s="36">
        <v>0</v>
      </c>
      <c r="AA46" s="221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240">
        <v>0</v>
      </c>
      <c r="AH46" s="221">
        <v>0</v>
      </c>
      <c r="AI46" s="36">
        <v>0</v>
      </c>
      <c r="AJ46" s="36">
        <v>0</v>
      </c>
      <c r="AK46" s="289">
        <v>0</v>
      </c>
      <c r="AL46" s="37">
        <f>AK47</f>
        <v>0</v>
      </c>
      <c r="AM46" s="38">
        <f>AL46</f>
        <v>0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39"/>
      <c r="D47" s="73"/>
      <c r="E47" s="52"/>
      <c r="F47" s="181"/>
      <c r="G47" s="222">
        <f t="shared" ref="G47:AG47" si="19">+F47+G46</f>
        <v>0</v>
      </c>
      <c r="H47" s="44">
        <f t="shared" si="19"/>
        <v>0</v>
      </c>
      <c r="I47" s="45">
        <f t="shared" si="19"/>
        <v>0</v>
      </c>
      <c r="J47" s="46">
        <f t="shared" si="19"/>
        <v>0</v>
      </c>
      <c r="K47" s="46">
        <f t="shared" si="19"/>
        <v>0</v>
      </c>
      <c r="L47" s="241">
        <f t="shared" si="19"/>
        <v>0</v>
      </c>
      <c r="M47" s="222">
        <f t="shared" si="19"/>
        <v>0</v>
      </c>
      <c r="N47" s="46">
        <f t="shared" si="19"/>
        <v>0</v>
      </c>
      <c r="O47" s="46">
        <f t="shared" si="19"/>
        <v>0</v>
      </c>
      <c r="P47" s="45">
        <f t="shared" si="19"/>
        <v>0</v>
      </c>
      <c r="Q47" s="46">
        <f t="shared" si="19"/>
        <v>0</v>
      </c>
      <c r="R47" s="46">
        <f t="shared" si="19"/>
        <v>0</v>
      </c>
      <c r="S47" s="241">
        <f t="shared" si="19"/>
        <v>0</v>
      </c>
      <c r="T47" s="222">
        <f t="shared" si="19"/>
        <v>0</v>
      </c>
      <c r="U47" s="46">
        <f t="shared" si="19"/>
        <v>0</v>
      </c>
      <c r="V47" s="46">
        <f t="shared" si="19"/>
        <v>0</v>
      </c>
      <c r="W47" s="45">
        <f t="shared" si="19"/>
        <v>0</v>
      </c>
      <c r="X47" s="222">
        <f t="shared" si="19"/>
        <v>0</v>
      </c>
      <c r="Y47" s="46">
        <f t="shared" si="19"/>
        <v>0</v>
      </c>
      <c r="Z47" s="46">
        <f t="shared" si="19"/>
        <v>0</v>
      </c>
      <c r="AA47" s="222">
        <f t="shared" si="19"/>
        <v>0</v>
      </c>
      <c r="AB47" s="46">
        <f t="shared" si="19"/>
        <v>0</v>
      </c>
      <c r="AC47" s="46">
        <f t="shared" si="19"/>
        <v>0</v>
      </c>
      <c r="AD47" s="45">
        <f t="shared" si="19"/>
        <v>0</v>
      </c>
      <c r="AE47" s="46">
        <f t="shared" si="19"/>
        <v>0</v>
      </c>
      <c r="AF47" s="46">
        <f t="shared" si="19"/>
        <v>0</v>
      </c>
      <c r="AG47" s="241">
        <f t="shared" si="19"/>
        <v>0</v>
      </c>
      <c r="AH47" s="222">
        <f>+AG47+AH46</f>
        <v>0</v>
      </c>
      <c r="AI47" s="46">
        <f>+AH47+AI46</f>
        <v>0</v>
      </c>
      <c r="AJ47" s="46">
        <f>+AI47+AJ46</f>
        <v>0</v>
      </c>
      <c r="AK47" s="290">
        <f>+AJ47+AK46</f>
        <v>0</v>
      </c>
      <c r="AL47" s="37"/>
    </row>
    <row r="48" spans="1:42" ht="35.1" hidden="1" customHeight="1">
      <c r="A48" s="217"/>
      <c r="B48" s="215"/>
      <c r="C48" s="59"/>
      <c r="D48" s="81"/>
      <c r="E48" s="52"/>
      <c r="F48" s="181"/>
      <c r="G48" s="224"/>
      <c r="H48" s="82"/>
      <c r="I48" s="83"/>
      <c r="J48" s="84"/>
      <c r="K48" s="84"/>
      <c r="L48" s="243"/>
      <c r="M48" s="224"/>
      <c r="N48" s="84"/>
      <c r="O48" s="84"/>
      <c r="P48" s="84"/>
      <c r="Q48" s="84"/>
      <c r="R48" s="84"/>
      <c r="S48" s="243"/>
      <c r="T48" s="224"/>
      <c r="U48" s="84"/>
      <c r="V48" s="84"/>
      <c r="W48" s="84"/>
      <c r="X48" s="224"/>
      <c r="Y48" s="84"/>
      <c r="Z48" s="84"/>
      <c r="AA48" s="224"/>
      <c r="AB48" s="84"/>
      <c r="AC48" s="84"/>
      <c r="AD48" s="84"/>
      <c r="AE48" s="84"/>
      <c r="AF48" s="84"/>
      <c r="AG48" s="243"/>
      <c r="AH48" s="224"/>
      <c r="AI48" s="84"/>
      <c r="AJ48" s="84"/>
      <c r="AK48" s="293"/>
      <c r="AL48" s="37"/>
    </row>
    <row r="49" spans="1:42" ht="34.5" customHeight="1">
      <c r="A49" s="624">
        <v>18</v>
      </c>
      <c r="B49" s="657" t="s">
        <v>91</v>
      </c>
      <c r="C49" s="32" t="s">
        <v>174</v>
      </c>
      <c r="D49" s="63"/>
      <c r="E49" s="54"/>
      <c r="F49" s="178">
        <f>+[1]NEW!$G$60</f>
        <v>0</v>
      </c>
      <c r="G49" s="221">
        <v>0</v>
      </c>
      <c r="H49" s="36">
        <v>0</v>
      </c>
      <c r="I49" s="36">
        <v>0</v>
      </c>
      <c r="J49" s="36">
        <v>0</v>
      </c>
      <c r="K49" s="36">
        <v>0</v>
      </c>
      <c r="L49" s="240">
        <v>0</v>
      </c>
      <c r="M49" s="221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240">
        <v>0</v>
      </c>
      <c r="T49" s="221">
        <v>0</v>
      </c>
      <c r="U49" s="36">
        <v>0</v>
      </c>
      <c r="V49" s="36">
        <v>0</v>
      </c>
      <c r="W49" s="36">
        <v>0</v>
      </c>
      <c r="X49" s="221">
        <v>0</v>
      </c>
      <c r="Y49" s="36">
        <v>0</v>
      </c>
      <c r="Z49" s="36">
        <v>0</v>
      </c>
      <c r="AA49" s="221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240">
        <v>0</v>
      </c>
      <c r="AH49" s="221">
        <v>0</v>
      </c>
      <c r="AI49" s="36">
        <v>0</v>
      </c>
      <c r="AJ49" s="36">
        <v>0</v>
      </c>
      <c r="AK49" s="289">
        <v>0</v>
      </c>
      <c r="AL49" s="37">
        <f>SUM(G49:AK49)</f>
        <v>0</v>
      </c>
      <c r="AM49" s="38">
        <f>AL49</f>
        <v>0</v>
      </c>
      <c r="AN49" s="38">
        <v>863000</v>
      </c>
      <c r="AO49" s="38">
        <f>AL49*AN49/1000</f>
        <v>0</v>
      </c>
      <c r="AP49" s="38">
        <f>AN49*AM49/1000</f>
        <v>0</v>
      </c>
    </row>
    <row r="50" spans="1:42" ht="34.5" customHeight="1">
      <c r="A50" s="625"/>
      <c r="B50" s="658"/>
      <c r="C50" s="39"/>
      <c r="D50" s="78"/>
      <c r="E50" s="85"/>
      <c r="F50" s="185"/>
      <c r="G50" s="222">
        <f t="shared" ref="G50:AG50" si="20">+F50+G49</f>
        <v>0</v>
      </c>
      <c r="H50" s="44">
        <f t="shared" si="20"/>
        <v>0</v>
      </c>
      <c r="I50" s="45">
        <f t="shared" si="20"/>
        <v>0</v>
      </c>
      <c r="J50" s="46">
        <f t="shared" si="20"/>
        <v>0</v>
      </c>
      <c r="K50" s="46">
        <f t="shared" si="20"/>
        <v>0</v>
      </c>
      <c r="L50" s="241">
        <f t="shared" si="20"/>
        <v>0</v>
      </c>
      <c r="M50" s="222">
        <f t="shared" si="20"/>
        <v>0</v>
      </c>
      <c r="N50" s="46">
        <f t="shared" si="20"/>
        <v>0</v>
      </c>
      <c r="O50" s="46">
        <f t="shared" si="20"/>
        <v>0</v>
      </c>
      <c r="P50" s="45">
        <f t="shared" si="20"/>
        <v>0</v>
      </c>
      <c r="Q50" s="46">
        <f t="shared" si="20"/>
        <v>0</v>
      </c>
      <c r="R50" s="46">
        <f t="shared" si="20"/>
        <v>0</v>
      </c>
      <c r="S50" s="241">
        <f t="shared" si="20"/>
        <v>0</v>
      </c>
      <c r="T50" s="222">
        <f t="shared" si="20"/>
        <v>0</v>
      </c>
      <c r="U50" s="46">
        <f t="shared" si="20"/>
        <v>0</v>
      </c>
      <c r="V50" s="46">
        <f t="shared" si="20"/>
        <v>0</v>
      </c>
      <c r="W50" s="45">
        <f t="shared" si="20"/>
        <v>0</v>
      </c>
      <c r="X50" s="222">
        <f t="shared" si="20"/>
        <v>0</v>
      </c>
      <c r="Y50" s="46">
        <f t="shared" si="20"/>
        <v>0</v>
      </c>
      <c r="Z50" s="46">
        <f t="shared" si="20"/>
        <v>0</v>
      </c>
      <c r="AA50" s="222">
        <f t="shared" si="20"/>
        <v>0</v>
      </c>
      <c r="AB50" s="46">
        <f t="shared" si="20"/>
        <v>0</v>
      </c>
      <c r="AC50" s="46">
        <f t="shared" si="20"/>
        <v>0</v>
      </c>
      <c r="AD50" s="45">
        <f t="shared" si="20"/>
        <v>0</v>
      </c>
      <c r="AE50" s="46">
        <f t="shared" si="20"/>
        <v>0</v>
      </c>
      <c r="AF50" s="46">
        <f t="shared" si="20"/>
        <v>0</v>
      </c>
      <c r="AG50" s="241">
        <f t="shared" si="20"/>
        <v>0</v>
      </c>
      <c r="AH50" s="222">
        <f>+AG50+AH49</f>
        <v>0</v>
      </c>
      <c r="AI50" s="46">
        <f>+AH50+AI49</f>
        <v>0</v>
      </c>
      <c r="AJ50" s="46">
        <f>+AI50+AJ49</f>
        <v>0</v>
      </c>
      <c r="AK50" s="290">
        <f>+AJ50+AK49</f>
        <v>0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186">
        <v>0</v>
      </c>
      <c r="G51" s="221">
        <v>0</v>
      </c>
      <c r="H51" s="36">
        <v>0</v>
      </c>
      <c r="I51" s="36">
        <v>0</v>
      </c>
      <c r="J51" s="36">
        <v>0</v>
      </c>
      <c r="K51" s="36">
        <v>0</v>
      </c>
      <c r="L51" s="240">
        <v>0</v>
      </c>
      <c r="M51" s="221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240">
        <v>0</v>
      </c>
      <c r="T51" s="221">
        <v>0</v>
      </c>
      <c r="U51" s="36">
        <v>0</v>
      </c>
      <c r="V51" s="36">
        <v>0</v>
      </c>
      <c r="W51" s="36">
        <v>0</v>
      </c>
      <c r="X51" s="221">
        <v>0</v>
      </c>
      <c r="Y51" s="36">
        <v>0</v>
      </c>
      <c r="Z51" s="36">
        <v>0</v>
      </c>
      <c r="AA51" s="221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240">
        <v>0</v>
      </c>
      <c r="AH51" s="221">
        <v>0</v>
      </c>
      <c r="AI51" s="36">
        <v>0</v>
      </c>
      <c r="AJ51" s="36">
        <v>0</v>
      </c>
      <c r="AK51" s="289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187"/>
      <c r="G52" s="222">
        <f t="shared" ref="G52:AG52" si="21">+F52+G51</f>
        <v>0</v>
      </c>
      <c r="H52" s="44">
        <f t="shared" si="21"/>
        <v>0</v>
      </c>
      <c r="I52" s="45">
        <f t="shared" si="21"/>
        <v>0</v>
      </c>
      <c r="J52" s="46">
        <f t="shared" si="21"/>
        <v>0</v>
      </c>
      <c r="K52" s="46">
        <f t="shared" si="21"/>
        <v>0</v>
      </c>
      <c r="L52" s="241">
        <f t="shared" si="21"/>
        <v>0</v>
      </c>
      <c r="M52" s="222">
        <f t="shared" si="21"/>
        <v>0</v>
      </c>
      <c r="N52" s="46">
        <f t="shared" si="21"/>
        <v>0</v>
      </c>
      <c r="O52" s="46">
        <f t="shared" si="21"/>
        <v>0</v>
      </c>
      <c r="P52" s="45">
        <f t="shared" si="21"/>
        <v>0</v>
      </c>
      <c r="Q52" s="46">
        <f t="shared" si="21"/>
        <v>0</v>
      </c>
      <c r="R52" s="46">
        <f t="shared" si="21"/>
        <v>0</v>
      </c>
      <c r="S52" s="241">
        <f t="shared" si="21"/>
        <v>0</v>
      </c>
      <c r="T52" s="222">
        <f t="shared" si="21"/>
        <v>0</v>
      </c>
      <c r="U52" s="46">
        <f t="shared" si="21"/>
        <v>0</v>
      </c>
      <c r="V52" s="46">
        <f t="shared" si="21"/>
        <v>0</v>
      </c>
      <c r="W52" s="45">
        <f t="shared" si="21"/>
        <v>0</v>
      </c>
      <c r="X52" s="222">
        <f t="shared" si="21"/>
        <v>0</v>
      </c>
      <c r="Y52" s="46">
        <f t="shared" si="21"/>
        <v>0</v>
      </c>
      <c r="Z52" s="46">
        <f t="shared" si="21"/>
        <v>0</v>
      </c>
      <c r="AA52" s="222">
        <f t="shared" si="21"/>
        <v>0</v>
      </c>
      <c r="AB52" s="46">
        <f t="shared" si="21"/>
        <v>0</v>
      </c>
      <c r="AC52" s="46">
        <f t="shared" si="21"/>
        <v>0</v>
      </c>
      <c r="AD52" s="45">
        <f t="shared" si="21"/>
        <v>0</v>
      </c>
      <c r="AE52" s="46">
        <f t="shared" si="21"/>
        <v>0</v>
      </c>
      <c r="AF52" s="46">
        <f t="shared" si="21"/>
        <v>0</v>
      </c>
      <c r="AG52" s="241">
        <f t="shared" si="21"/>
        <v>0</v>
      </c>
      <c r="AH52" s="222">
        <f>+AG52+AH51</f>
        <v>0</v>
      </c>
      <c r="AI52" s="46">
        <f>+AH52+AI51</f>
        <v>0</v>
      </c>
      <c r="AJ52" s="46">
        <f>+AI52+AJ51</f>
        <v>0</v>
      </c>
      <c r="AK52" s="290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173">
        <v>0</v>
      </c>
      <c r="G53" s="221">
        <v>0</v>
      </c>
      <c r="H53" s="36">
        <v>0</v>
      </c>
      <c r="I53" s="36">
        <v>0</v>
      </c>
      <c r="J53" s="36">
        <v>0</v>
      </c>
      <c r="K53" s="36">
        <v>0</v>
      </c>
      <c r="L53" s="240">
        <v>0</v>
      </c>
      <c r="M53" s="221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240">
        <v>0</v>
      </c>
      <c r="T53" s="221">
        <v>0</v>
      </c>
      <c r="U53" s="36">
        <v>0</v>
      </c>
      <c r="V53" s="36">
        <v>0</v>
      </c>
      <c r="W53" s="36">
        <v>0</v>
      </c>
      <c r="X53" s="221">
        <v>0</v>
      </c>
      <c r="Y53" s="36">
        <v>0</v>
      </c>
      <c r="Z53" s="36">
        <v>0</v>
      </c>
      <c r="AA53" s="221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240">
        <v>0</v>
      </c>
      <c r="AH53" s="221">
        <v>0</v>
      </c>
      <c r="AI53" s="36">
        <v>0</v>
      </c>
      <c r="AJ53" s="36">
        <v>0</v>
      </c>
      <c r="AK53" s="289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181"/>
      <c r="G54" s="222">
        <f t="shared" ref="G54:AG54" si="22">+F54+G53</f>
        <v>0</v>
      </c>
      <c r="H54" s="44">
        <f t="shared" si="22"/>
        <v>0</v>
      </c>
      <c r="I54" s="45">
        <f t="shared" si="22"/>
        <v>0</v>
      </c>
      <c r="J54" s="46">
        <f t="shared" si="22"/>
        <v>0</v>
      </c>
      <c r="K54" s="46">
        <f t="shared" si="22"/>
        <v>0</v>
      </c>
      <c r="L54" s="241">
        <f t="shared" si="22"/>
        <v>0</v>
      </c>
      <c r="M54" s="222">
        <f t="shared" si="22"/>
        <v>0</v>
      </c>
      <c r="N54" s="46">
        <f t="shared" si="22"/>
        <v>0</v>
      </c>
      <c r="O54" s="46">
        <f t="shared" si="22"/>
        <v>0</v>
      </c>
      <c r="P54" s="45">
        <f t="shared" si="22"/>
        <v>0</v>
      </c>
      <c r="Q54" s="46">
        <f t="shared" si="22"/>
        <v>0</v>
      </c>
      <c r="R54" s="46">
        <f t="shared" si="22"/>
        <v>0</v>
      </c>
      <c r="S54" s="241">
        <f t="shared" si="22"/>
        <v>0</v>
      </c>
      <c r="T54" s="222">
        <f t="shared" si="22"/>
        <v>0</v>
      </c>
      <c r="U54" s="46">
        <f t="shared" si="22"/>
        <v>0</v>
      </c>
      <c r="V54" s="46">
        <f t="shared" si="22"/>
        <v>0</v>
      </c>
      <c r="W54" s="45">
        <f t="shared" si="22"/>
        <v>0</v>
      </c>
      <c r="X54" s="222">
        <f t="shared" si="22"/>
        <v>0</v>
      </c>
      <c r="Y54" s="46">
        <f t="shared" si="22"/>
        <v>0</v>
      </c>
      <c r="Z54" s="46">
        <f t="shared" si="22"/>
        <v>0</v>
      </c>
      <c r="AA54" s="222">
        <f t="shared" si="22"/>
        <v>0</v>
      </c>
      <c r="AB54" s="46">
        <f t="shared" si="22"/>
        <v>0</v>
      </c>
      <c r="AC54" s="46">
        <f t="shared" si="22"/>
        <v>0</v>
      </c>
      <c r="AD54" s="45">
        <f t="shared" si="22"/>
        <v>0</v>
      </c>
      <c r="AE54" s="46">
        <f t="shared" si="22"/>
        <v>0</v>
      </c>
      <c r="AF54" s="46">
        <f t="shared" si="22"/>
        <v>0</v>
      </c>
      <c r="AG54" s="241">
        <f t="shared" si="22"/>
        <v>0</v>
      </c>
      <c r="AH54" s="222">
        <f>+AG54+AH53</f>
        <v>0</v>
      </c>
      <c r="AI54" s="46">
        <f>+AH54+AI53</f>
        <v>0</v>
      </c>
      <c r="AJ54" s="46">
        <f>+AI54+AJ53</f>
        <v>0</v>
      </c>
      <c r="AK54" s="290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174">
        <v>0</v>
      </c>
      <c r="G55" s="221">
        <v>0</v>
      </c>
      <c r="H55" s="36">
        <v>0</v>
      </c>
      <c r="I55" s="36">
        <v>0</v>
      </c>
      <c r="J55" s="36">
        <v>0</v>
      </c>
      <c r="K55" s="36">
        <v>0</v>
      </c>
      <c r="L55" s="240">
        <v>0</v>
      </c>
      <c r="M55" s="221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240">
        <v>0</v>
      </c>
      <c r="T55" s="221">
        <v>0</v>
      </c>
      <c r="U55" s="36">
        <v>0</v>
      </c>
      <c r="V55" s="36">
        <v>0</v>
      </c>
      <c r="W55" s="36">
        <v>0</v>
      </c>
      <c r="X55" s="221">
        <v>0</v>
      </c>
      <c r="Y55" s="36">
        <v>0</v>
      </c>
      <c r="Z55" s="36">
        <v>0</v>
      </c>
      <c r="AA55" s="221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240">
        <v>0</v>
      </c>
      <c r="AH55" s="221">
        <v>0</v>
      </c>
      <c r="AI55" s="36">
        <v>0</v>
      </c>
      <c r="AJ55" s="36">
        <v>0</v>
      </c>
      <c r="AK55" s="289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173"/>
      <c r="G56" s="222">
        <f t="shared" ref="G56:AG56" si="23">+F56+G55</f>
        <v>0</v>
      </c>
      <c r="H56" s="44">
        <f t="shared" si="23"/>
        <v>0</v>
      </c>
      <c r="I56" s="45">
        <f t="shared" si="23"/>
        <v>0</v>
      </c>
      <c r="J56" s="46">
        <f t="shared" si="23"/>
        <v>0</v>
      </c>
      <c r="K56" s="46">
        <f t="shared" si="23"/>
        <v>0</v>
      </c>
      <c r="L56" s="241">
        <f t="shared" si="23"/>
        <v>0</v>
      </c>
      <c r="M56" s="222">
        <f t="shared" si="23"/>
        <v>0</v>
      </c>
      <c r="N56" s="46">
        <f t="shared" si="23"/>
        <v>0</v>
      </c>
      <c r="O56" s="46">
        <f t="shared" si="23"/>
        <v>0</v>
      </c>
      <c r="P56" s="45">
        <f t="shared" si="23"/>
        <v>0</v>
      </c>
      <c r="Q56" s="46">
        <f t="shared" si="23"/>
        <v>0</v>
      </c>
      <c r="R56" s="46">
        <f t="shared" si="23"/>
        <v>0</v>
      </c>
      <c r="S56" s="241">
        <f t="shared" si="23"/>
        <v>0</v>
      </c>
      <c r="T56" s="222">
        <f t="shared" si="23"/>
        <v>0</v>
      </c>
      <c r="U56" s="46">
        <f t="shared" si="23"/>
        <v>0</v>
      </c>
      <c r="V56" s="46">
        <f t="shared" si="23"/>
        <v>0</v>
      </c>
      <c r="W56" s="45">
        <f t="shared" si="23"/>
        <v>0</v>
      </c>
      <c r="X56" s="222">
        <f t="shared" si="23"/>
        <v>0</v>
      </c>
      <c r="Y56" s="46">
        <f t="shared" si="23"/>
        <v>0</v>
      </c>
      <c r="Z56" s="46">
        <f t="shared" si="23"/>
        <v>0</v>
      </c>
      <c r="AA56" s="222">
        <f t="shared" si="23"/>
        <v>0</v>
      </c>
      <c r="AB56" s="46">
        <f t="shared" si="23"/>
        <v>0</v>
      </c>
      <c r="AC56" s="46">
        <f t="shared" si="23"/>
        <v>0</v>
      </c>
      <c r="AD56" s="45">
        <f t="shared" si="23"/>
        <v>0</v>
      </c>
      <c r="AE56" s="46">
        <f t="shared" si="23"/>
        <v>0</v>
      </c>
      <c r="AF56" s="46">
        <f t="shared" si="23"/>
        <v>0</v>
      </c>
      <c r="AG56" s="241">
        <f t="shared" si="23"/>
        <v>0</v>
      </c>
      <c r="AH56" s="222">
        <f>+AG56+AH55</f>
        <v>0</v>
      </c>
      <c r="AI56" s="46">
        <f>+AH56+AI55</f>
        <v>0</v>
      </c>
      <c r="AJ56" s="46">
        <f>+AI56+AJ55</f>
        <v>0</v>
      </c>
      <c r="AK56" s="290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174">
        <f>+[1]NEW!$G$78</f>
        <v>944</v>
      </c>
      <c r="G57" s="221">
        <v>0</v>
      </c>
      <c r="H57" s="86">
        <v>0</v>
      </c>
      <c r="I57" s="86">
        <v>0</v>
      </c>
      <c r="J57" s="86">
        <v>0</v>
      </c>
      <c r="K57" s="86">
        <v>0</v>
      </c>
      <c r="L57" s="240">
        <v>0</v>
      </c>
      <c r="M57" s="221">
        <v>0</v>
      </c>
      <c r="N57" s="86">
        <v>0</v>
      </c>
      <c r="O57" s="86">
        <v>0</v>
      </c>
      <c r="P57" s="86">
        <v>0</v>
      </c>
      <c r="Q57" s="86">
        <v>0</v>
      </c>
      <c r="R57" s="254">
        <v>650</v>
      </c>
      <c r="S57" s="240">
        <v>0</v>
      </c>
      <c r="T57" s="221">
        <v>0</v>
      </c>
      <c r="U57" s="254">
        <f>944-T58</f>
        <v>294</v>
      </c>
      <c r="V57" s="86">
        <v>0</v>
      </c>
      <c r="W57" s="86">
        <v>0</v>
      </c>
      <c r="X57" s="221">
        <v>0</v>
      </c>
      <c r="Y57" s="86">
        <v>0</v>
      </c>
      <c r="Z57" s="86">
        <v>0</v>
      </c>
      <c r="AA57" s="221">
        <v>0</v>
      </c>
      <c r="AB57" s="86">
        <v>0</v>
      </c>
      <c r="AC57" s="86">
        <v>0</v>
      </c>
      <c r="AD57" s="86">
        <v>0</v>
      </c>
      <c r="AE57" s="86">
        <v>0</v>
      </c>
      <c r="AF57" s="86">
        <v>0</v>
      </c>
      <c r="AG57" s="240">
        <v>0</v>
      </c>
      <c r="AH57" s="221">
        <v>0</v>
      </c>
      <c r="AI57" s="86">
        <v>0</v>
      </c>
      <c r="AJ57" s="86">
        <v>0</v>
      </c>
      <c r="AK57" s="294">
        <v>0</v>
      </c>
      <c r="AL57" s="37">
        <f>AK58</f>
        <v>944</v>
      </c>
      <c r="AM57" s="38">
        <f>AL57</f>
        <v>944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183"/>
      <c r="G58" s="222">
        <f t="shared" ref="G58:AK58" si="24">+F58+G57</f>
        <v>0</v>
      </c>
      <c r="H58" s="46">
        <f t="shared" si="24"/>
        <v>0</v>
      </c>
      <c r="I58" s="45">
        <f t="shared" si="24"/>
        <v>0</v>
      </c>
      <c r="J58" s="46">
        <f t="shared" si="24"/>
        <v>0</v>
      </c>
      <c r="K58" s="46">
        <f t="shared" si="24"/>
        <v>0</v>
      </c>
      <c r="L58" s="241">
        <f t="shared" si="24"/>
        <v>0</v>
      </c>
      <c r="M58" s="222">
        <f t="shared" si="24"/>
        <v>0</v>
      </c>
      <c r="N58" s="46">
        <f t="shared" si="24"/>
        <v>0</v>
      </c>
      <c r="O58" s="46">
        <f t="shared" si="24"/>
        <v>0</v>
      </c>
      <c r="P58" s="45">
        <f t="shared" si="24"/>
        <v>0</v>
      </c>
      <c r="Q58" s="46">
        <f t="shared" si="24"/>
        <v>0</v>
      </c>
      <c r="R58" s="46">
        <f t="shared" si="24"/>
        <v>650</v>
      </c>
      <c r="S58" s="241">
        <f t="shared" si="24"/>
        <v>650</v>
      </c>
      <c r="T58" s="222">
        <f t="shared" si="24"/>
        <v>650</v>
      </c>
      <c r="U58" s="46">
        <f t="shared" si="24"/>
        <v>944</v>
      </c>
      <c r="V58" s="46">
        <f t="shared" si="24"/>
        <v>944</v>
      </c>
      <c r="W58" s="45">
        <f t="shared" si="24"/>
        <v>944</v>
      </c>
      <c r="X58" s="222">
        <f t="shared" si="24"/>
        <v>944</v>
      </c>
      <c r="Y58" s="46">
        <f t="shared" si="24"/>
        <v>944</v>
      </c>
      <c r="Z58" s="46">
        <f t="shared" si="24"/>
        <v>944</v>
      </c>
      <c r="AA58" s="222">
        <f t="shared" si="24"/>
        <v>944</v>
      </c>
      <c r="AB58" s="46">
        <f t="shared" si="24"/>
        <v>944</v>
      </c>
      <c r="AC58" s="46">
        <f t="shared" si="24"/>
        <v>944</v>
      </c>
      <c r="AD58" s="45">
        <f t="shared" si="24"/>
        <v>944</v>
      </c>
      <c r="AE58" s="46">
        <f t="shared" si="24"/>
        <v>944</v>
      </c>
      <c r="AF58" s="46">
        <f t="shared" si="24"/>
        <v>944</v>
      </c>
      <c r="AG58" s="241">
        <f t="shared" si="24"/>
        <v>944</v>
      </c>
      <c r="AH58" s="222">
        <f t="shared" si="24"/>
        <v>944</v>
      </c>
      <c r="AI58" s="46">
        <f t="shared" si="24"/>
        <v>944</v>
      </c>
      <c r="AJ58" s="46">
        <f t="shared" si="24"/>
        <v>944</v>
      </c>
      <c r="AK58" s="290">
        <f t="shared" si="24"/>
        <v>944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174">
        <f>+[1]NEW!$G$81</f>
        <v>349</v>
      </c>
      <c r="G59" s="221">
        <v>0</v>
      </c>
      <c r="H59" s="86">
        <v>0</v>
      </c>
      <c r="I59" s="86">
        <v>0</v>
      </c>
      <c r="J59" s="86">
        <v>0</v>
      </c>
      <c r="K59" s="86">
        <v>0</v>
      </c>
      <c r="L59" s="240">
        <v>0</v>
      </c>
      <c r="M59" s="221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240">
        <v>0</v>
      </c>
      <c r="T59" s="221">
        <v>0</v>
      </c>
      <c r="U59" s="254">
        <v>349</v>
      </c>
      <c r="V59" s="86">
        <f>349-U60</f>
        <v>0</v>
      </c>
      <c r="W59" s="86">
        <v>0</v>
      </c>
      <c r="X59" s="221">
        <v>0</v>
      </c>
      <c r="Y59" s="86">
        <v>0</v>
      </c>
      <c r="Z59" s="86">
        <v>0</v>
      </c>
      <c r="AA59" s="221">
        <v>0</v>
      </c>
      <c r="AB59" s="86">
        <v>0</v>
      </c>
      <c r="AC59" s="86">
        <v>0</v>
      </c>
      <c r="AD59" s="86">
        <v>0</v>
      </c>
      <c r="AE59" s="86">
        <v>0</v>
      </c>
      <c r="AF59" s="86">
        <v>0</v>
      </c>
      <c r="AG59" s="240">
        <v>0</v>
      </c>
      <c r="AH59" s="221">
        <v>0</v>
      </c>
      <c r="AI59" s="86">
        <v>0</v>
      </c>
      <c r="AJ59" s="86">
        <v>0</v>
      </c>
      <c r="AK59" s="294">
        <v>0</v>
      </c>
      <c r="AL59" s="37"/>
    </row>
    <row r="60" spans="1:42" ht="34.5" customHeight="1">
      <c r="A60" s="625"/>
      <c r="B60" s="660"/>
      <c r="C60" s="39"/>
      <c r="D60" s="78"/>
      <c r="E60" s="79"/>
      <c r="F60" s="179"/>
      <c r="G60" s="222">
        <f t="shared" ref="G60:AK60" si="25">+F60+G59</f>
        <v>0</v>
      </c>
      <c r="H60" s="46">
        <f t="shared" si="25"/>
        <v>0</v>
      </c>
      <c r="I60" s="45">
        <f t="shared" si="25"/>
        <v>0</v>
      </c>
      <c r="J60" s="46">
        <f t="shared" si="25"/>
        <v>0</v>
      </c>
      <c r="K60" s="46">
        <f t="shared" si="25"/>
        <v>0</v>
      </c>
      <c r="L60" s="241">
        <f t="shared" si="25"/>
        <v>0</v>
      </c>
      <c r="M60" s="222">
        <f t="shared" si="25"/>
        <v>0</v>
      </c>
      <c r="N60" s="46">
        <f t="shared" si="25"/>
        <v>0</v>
      </c>
      <c r="O60" s="46">
        <f t="shared" si="25"/>
        <v>0</v>
      </c>
      <c r="P60" s="45">
        <f t="shared" si="25"/>
        <v>0</v>
      </c>
      <c r="Q60" s="46">
        <f t="shared" si="25"/>
        <v>0</v>
      </c>
      <c r="R60" s="46">
        <f t="shared" si="25"/>
        <v>0</v>
      </c>
      <c r="S60" s="241">
        <f t="shared" si="25"/>
        <v>0</v>
      </c>
      <c r="T60" s="222">
        <f t="shared" si="25"/>
        <v>0</v>
      </c>
      <c r="U60" s="46">
        <f t="shared" si="25"/>
        <v>349</v>
      </c>
      <c r="V60" s="46">
        <f t="shared" si="25"/>
        <v>349</v>
      </c>
      <c r="W60" s="45">
        <f t="shared" si="25"/>
        <v>349</v>
      </c>
      <c r="X60" s="222">
        <f t="shared" si="25"/>
        <v>349</v>
      </c>
      <c r="Y60" s="46">
        <f t="shared" si="25"/>
        <v>349</v>
      </c>
      <c r="Z60" s="46">
        <f t="shared" si="25"/>
        <v>349</v>
      </c>
      <c r="AA60" s="222">
        <f t="shared" si="25"/>
        <v>349</v>
      </c>
      <c r="AB60" s="46">
        <f t="shared" si="25"/>
        <v>349</v>
      </c>
      <c r="AC60" s="46">
        <f t="shared" si="25"/>
        <v>349</v>
      </c>
      <c r="AD60" s="45">
        <f t="shared" si="25"/>
        <v>349</v>
      </c>
      <c r="AE60" s="46">
        <f t="shared" si="25"/>
        <v>349</v>
      </c>
      <c r="AF60" s="46">
        <f t="shared" si="25"/>
        <v>349</v>
      </c>
      <c r="AG60" s="241">
        <f t="shared" si="25"/>
        <v>349</v>
      </c>
      <c r="AH60" s="222">
        <f t="shared" si="25"/>
        <v>349</v>
      </c>
      <c r="AI60" s="46">
        <f t="shared" si="25"/>
        <v>349</v>
      </c>
      <c r="AJ60" s="46">
        <f t="shared" si="25"/>
        <v>349</v>
      </c>
      <c r="AK60" s="290">
        <f t="shared" si="25"/>
        <v>349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178">
        <f>+[1]NEW!$G$84</f>
        <v>853</v>
      </c>
      <c r="G61" s="221">
        <v>0</v>
      </c>
      <c r="H61" s="86">
        <v>0</v>
      </c>
      <c r="I61" s="86">
        <v>0</v>
      </c>
      <c r="J61" s="86">
        <v>0</v>
      </c>
      <c r="K61" s="86">
        <v>0</v>
      </c>
      <c r="L61" s="240">
        <v>0</v>
      </c>
      <c r="M61" s="221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240">
        <v>0</v>
      </c>
      <c r="T61" s="221">
        <v>0</v>
      </c>
      <c r="U61" s="254">
        <v>747</v>
      </c>
      <c r="V61" s="254">
        <f>853-U62</f>
        <v>106</v>
      </c>
      <c r="W61" s="86">
        <v>0</v>
      </c>
      <c r="X61" s="221">
        <v>0</v>
      </c>
      <c r="Y61" s="86">
        <v>0</v>
      </c>
      <c r="Z61" s="86">
        <v>0</v>
      </c>
      <c r="AA61" s="221">
        <v>0</v>
      </c>
      <c r="AB61" s="86">
        <v>0</v>
      </c>
      <c r="AC61" s="86">
        <v>0</v>
      </c>
      <c r="AD61" s="86">
        <v>0</v>
      </c>
      <c r="AE61" s="86">
        <v>0</v>
      </c>
      <c r="AF61" s="86">
        <v>0</v>
      </c>
      <c r="AG61" s="240">
        <v>0</v>
      </c>
      <c r="AH61" s="221">
        <v>0</v>
      </c>
      <c r="AI61" s="86">
        <v>0</v>
      </c>
      <c r="AJ61" s="86">
        <v>0</v>
      </c>
      <c r="AK61" s="294">
        <v>0</v>
      </c>
      <c r="AL61" s="37"/>
    </row>
    <row r="62" spans="1:42" ht="35.1" customHeight="1">
      <c r="A62" s="651"/>
      <c r="B62" s="660"/>
      <c r="C62" s="39"/>
      <c r="D62" s="60"/>
      <c r="E62" s="52"/>
      <c r="F62" s="181"/>
      <c r="G62" s="224">
        <f>+F62+G61</f>
        <v>0</v>
      </c>
      <c r="H62" s="84">
        <f t="shared" ref="H62:AK62" si="26">+G62+H61</f>
        <v>0</v>
      </c>
      <c r="I62" s="83">
        <f t="shared" si="26"/>
        <v>0</v>
      </c>
      <c r="J62" s="84">
        <f t="shared" si="26"/>
        <v>0</v>
      </c>
      <c r="K62" s="84">
        <f t="shared" si="26"/>
        <v>0</v>
      </c>
      <c r="L62" s="243">
        <f t="shared" si="26"/>
        <v>0</v>
      </c>
      <c r="M62" s="224">
        <f t="shared" si="26"/>
        <v>0</v>
      </c>
      <c r="N62" s="84">
        <f t="shared" si="26"/>
        <v>0</v>
      </c>
      <c r="O62" s="84">
        <f t="shared" si="26"/>
        <v>0</v>
      </c>
      <c r="P62" s="84">
        <f t="shared" si="26"/>
        <v>0</v>
      </c>
      <c r="Q62" s="84">
        <f t="shared" si="26"/>
        <v>0</v>
      </c>
      <c r="R62" s="84">
        <f t="shared" si="26"/>
        <v>0</v>
      </c>
      <c r="S62" s="243">
        <f t="shared" si="26"/>
        <v>0</v>
      </c>
      <c r="T62" s="224">
        <f t="shared" si="26"/>
        <v>0</v>
      </c>
      <c r="U62" s="84">
        <f t="shared" si="26"/>
        <v>747</v>
      </c>
      <c r="V62" s="84">
        <f t="shared" si="26"/>
        <v>853</v>
      </c>
      <c r="W62" s="84">
        <f t="shared" si="26"/>
        <v>853</v>
      </c>
      <c r="X62" s="224">
        <f t="shared" si="26"/>
        <v>853</v>
      </c>
      <c r="Y62" s="84">
        <f t="shared" si="26"/>
        <v>853</v>
      </c>
      <c r="Z62" s="84">
        <f t="shared" si="26"/>
        <v>853</v>
      </c>
      <c r="AA62" s="224">
        <f t="shared" si="26"/>
        <v>853</v>
      </c>
      <c r="AB62" s="84">
        <f t="shared" si="26"/>
        <v>853</v>
      </c>
      <c r="AC62" s="84">
        <f t="shared" si="26"/>
        <v>853</v>
      </c>
      <c r="AD62" s="84">
        <f t="shared" si="26"/>
        <v>853</v>
      </c>
      <c r="AE62" s="84">
        <f t="shared" si="26"/>
        <v>853</v>
      </c>
      <c r="AF62" s="84">
        <f t="shared" si="26"/>
        <v>853</v>
      </c>
      <c r="AG62" s="243">
        <f t="shared" si="26"/>
        <v>853</v>
      </c>
      <c r="AH62" s="224">
        <f t="shared" si="26"/>
        <v>853</v>
      </c>
      <c r="AI62" s="84">
        <f t="shared" si="26"/>
        <v>853</v>
      </c>
      <c r="AJ62" s="84">
        <f t="shared" si="26"/>
        <v>853</v>
      </c>
      <c r="AK62" s="293">
        <f t="shared" si="26"/>
        <v>853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174">
        <f>+[1]NEW!$G$87</f>
        <v>111</v>
      </c>
      <c r="G63" s="223">
        <v>0</v>
      </c>
      <c r="H63" s="87">
        <v>0</v>
      </c>
      <c r="I63" s="87">
        <v>0</v>
      </c>
      <c r="J63" s="87">
        <v>0</v>
      </c>
      <c r="K63" s="87">
        <v>0</v>
      </c>
      <c r="L63" s="242">
        <v>0</v>
      </c>
      <c r="M63" s="223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242">
        <v>0</v>
      </c>
      <c r="T63" s="223">
        <v>0</v>
      </c>
      <c r="U63" s="87">
        <v>0</v>
      </c>
      <c r="V63" s="255">
        <v>111</v>
      </c>
      <c r="W63" s="87">
        <v>0</v>
      </c>
      <c r="X63" s="223">
        <v>0</v>
      </c>
      <c r="Y63" s="87">
        <v>0</v>
      </c>
      <c r="Z63" s="87">
        <v>0</v>
      </c>
      <c r="AA63" s="223">
        <v>0</v>
      </c>
      <c r="AB63" s="87">
        <v>0</v>
      </c>
      <c r="AC63" s="87">
        <v>0</v>
      </c>
      <c r="AD63" s="87">
        <v>0</v>
      </c>
      <c r="AE63" s="87">
        <v>0</v>
      </c>
      <c r="AF63" s="87">
        <v>0</v>
      </c>
      <c r="AG63" s="242">
        <v>0</v>
      </c>
      <c r="AH63" s="223">
        <v>0</v>
      </c>
      <c r="AI63" s="87">
        <v>0</v>
      </c>
      <c r="AJ63" s="87">
        <v>0</v>
      </c>
      <c r="AK63" s="295">
        <v>0</v>
      </c>
      <c r="AL63" s="37">
        <f>SUM(G63:AK63)</f>
        <v>111</v>
      </c>
      <c r="AM63" s="38">
        <f>AL63</f>
        <v>111</v>
      </c>
      <c r="AN63" s="38">
        <v>893900</v>
      </c>
      <c r="AO63" s="38">
        <f>AL63*AN63/1000</f>
        <v>99222.9</v>
      </c>
      <c r="AP63" s="38">
        <f>AN63*AM63/1000</f>
        <v>99222.9</v>
      </c>
    </row>
    <row r="64" spans="1:42" ht="35.1" customHeight="1">
      <c r="A64" s="625"/>
      <c r="B64" s="660"/>
      <c r="C64" s="39"/>
      <c r="D64" s="95"/>
      <c r="E64" s="79"/>
      <c r="F64" s="179"/>
      <c r="G64" s="222">
        <f t="shared" ref="G64:AK64" si="27">+F64+G63</f>
        <v>0</v>
      </c>
      <c r="H64" s="46">
        <f t="shared" si="27"/>
        <v>0</v>
      </c>
      <c r="I64" s="46">
        <f t="shared" si="27"/>
        <v>0</v>
      </c>
      <c r="J64" s="46">
        <f t="shared" si="27"/>
        <v>0</v>
      </c>
      <c r="K64" s="46">
        <f t="shared" si="27"/>
        <v>0</v>
      </c>
      <c r="L64" s="241">
        <f t="shared" si="27"/>
        <v>0</v>
      </c>
      <c r="M64" s="222">
        <f t="shared" si="27"/>
        <v>0</v>
      </c>
      <c r="N64" s="46">
        <f t="shared" si="27"/>
        <v>0</v>
      </c>
      <c r="O64" s="46">
        <f t="shared" si="27"/>
        <v>0</v>
      </c>
      <c r="P64" s="46">
        <f t="shared" si="27"/>
        <v>0</v>
      </c>
      <c r="Q64" s="46">
        <f t="shared" si="27"/>
        <v>0</v>
      </c>
      <c r="R64" s="46">
        <f t="shared" si="27"/>
        <v>0</v>
      </c>
      <c r="S64" s="241">
        <f t="shared" si="27"/>
        <v>0</v>
      </c>
      <c r="T64" s="222">
        <f t="shared" si="27"/>
        <v>0</v>
      </c>
      <c r="U64" s="46">
        <f t="shared" si="27"/>
        <v>0</v>
      </c>
      <c r="V64" s="46">
        <f t="shared" si="27"/>
        <v>111</v>
      </c>
      <c r="W64" s="46">
        <f t="shared" si="27"/>
        <v>111</v>
      </c>
      <c r="X64" s="222">
        <f t="shared" si="27"/>
        <v>111</v>
      </c>
      <c r="Y64" s="46">
        <f t="shared" si="27"/>
        <v>111</v>
      </c>
      <c r="Z64" s="46">
        <f t="shared" si="27"/>
        <v>111</v>
      </c>
      <c r="AA64" s="222">
        <f t="shared" si="27"/>
        <v>111</v>
      </c>
      <c r="AB64" s="46">
        <f t="shared" si="27"/>
        <v>111</v>
      </c>
      <c r="AC64" s="46">
        <f t="shared" si="27"/>
        <v>111</v>
      </c>
      <c r="AD64" s="46">
        <f t="shared" si="27"/>
        <v>111</v>
      </c>
      <c r="AE64" s="46">
        <f t="shared" si="27"/>
        <v>111</v>
      </c>
      <c r="AF64" s="46">
        <f t="shared" si="27"/>
        <v>111</v>
      </c>
      <c r="AG64" s="241">
        <f t="shared" si="27"/>
        <v>111</v>
      </c>
      <c r="AH64" s="222">
        <f t="shared" si="27"/>
        <v>111</v>
      </c>
      <c r="AI64" s="46">
        <f t="shared" si="27"/>
        <v>111</v>
      </c>
      <c r="AJ64" s="46">
        <f t="shared" si="27"/>
        <v>111</v>
      </c>
      <c r="AK64" s="290">
        <f t="shared" si="27"/>
        <v>111</v>
      </c>
      <c r="AL64" s="37"/>
    </row>
    <row r="65" spans="1:42" ht="35.1" hidden="1" customHeight="1">
      <c r="A65" s="624">
        <v>17</v>
      </c>
      <c r="B65" s="655" t="s">
        <v>171</v>
      </c>
      <c r="C65" s="80"/>
      <c r="D65" s="90"/>
      <c r="E65" s="91"/>
      <c r="F65" s="178">
        <v>0</v>
      </c>
      <c r="G65" s="221">
        <v>0</v>
      </c>
      <c r="H65" s="87">
        <v>0</v>
      </c>
      <c r="I65" s="93">
        <v>0</v>
      </c>
      <c r="J65" s="87">
        <v>0</v>
      </c>
      <c r="K65" s="87">
        <v>0</v>
      </c>
      <c r="L65" s="242">
        <v>0</v>
      </c>
      <c r="M65" s="223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240">
        <v>0</v>
      </c>
      <c r="T65" s="223">
        <v>0</v>
      </c>
      <c r="U65" s="86">
        <v>0</v>
      </c>
      <c r="V65" s="86">
        <v>0</v>
      </c>
      <c r="W65" s="86">
        <v>0</v>
      </c>
      <c r="X65" s="221">
        <v>0</v>
      </c>
      <c r="Y65" s="86">
        <v>0</v>
      </c>
      <c r="Z65" s="86">
        <v>0</v>
      </c>
      <c r="AA65" s="221">
        <v>0</v>
      </c>
      <c r="AB65" s="86">
        <v>0</v>
      </c>
      <c r="AC65" s="86">
        <v>0</v>
      </c>
      <c r="AD65" s="86">
        <v>0</v>
      </c>
      <c r="AE65" s="86">
        <v>0</v>
      </c>
      <c r="AF65" s="86">
        <v>0</v>
      </c>
      <c r="AG65" s="240">
        <v>0</v>
      </c>
      <c r="AH65" s="223">
        <v>0</v>
      </c>
      <c r="AI65" s="86">
        <v>0</v>
      </c>
      <c r="AJ65" s="87">
        <v>0</v>
      </c>
      <c r="AK65" s="295">
        <v>0</v>
      </c>
      <c r="AL65" s="37"/>
    </row>
    <row r="66" spans="1:42" ht="35.1" hidden="1" customHeight="1">
      <c r="A66" s="651"/>
      <c r="B66" s="656"/>
      <c r="C66" s="59"/>
      <c r="D66" s="60"/>
      <c r="E66" s="52"/>
      <c r="F66" s="181"/>
      <c r="G66" s="224">
        <f t="shared" ref="G66:AK66" si="28">+F66+G65</f>
        <v>0</v>
      </c>
      <c r="H66" s="84">
        <f t="shared" si="28"/>
        <v>0</v>
      </c>
      <c r="I66" s="83">
        <f t="shared" si="28"/>
        <v>0</v>
      </c>
      <c r="J66" s="84">
        <f t="shared" si="28"/>
        <v>0</v>
      </c>
      <c r="K66" s="84">
        <f t="shared" si="28"/>
        <v>0</v>
      </c>
      <c r="L66" s="243">
        <f t="shared" si="28"/>
        <v>0</v>
      </c>
      <c r="M66" s="224">
        <f t="shared" si="28"/>
        <v>0</v>
      </c>
      <c r="N66" s="84">
        <f t="shared" si="28"/>
        <v>0</v>
      </c>
      <c r="O66" s="84">
        <f t="shared" si="28"/>
        <v>0</v>
      </c>
      <c r="P66" s="84">
        <f t="shared" si="28"/>
        <v>0</v>
      </c>
      <c r="Q66" s="84">
        <f t="shared" si="28"/>
        <v>0</v>
      </c>
      <c r="R66" s="84">
        <f t="shared" si="28"/>
        <v>0</v>
      </c>
      <c r="S66" s="243">
        <f t="shared" si="28"/>
        <v>0</v>
      </c>
      <c r="T66" s="224">
        <f t="shared" si="28"/>
        <v>0</v>
      </c>
      <c r="U66" s="84">
        <f t="shared" si="28"/>
        <v>0</v>
      </c>
      <c r="V66" s="84">
        <f t="shared" si="28"/>
        <v>0</v>
      </c>
      <c r="W66" s="84">
        <f t="shared" si="28"/>
        <v>0</v>
      </c>
      <c r="X66" s="224">
        <f t="shared" si="28"/>
        <v>0</v>
      </c>
      <c r="Y66" s="84">
        <f t="shared" si="28"/>
        <v>0</v>
      </c>
      <c r="Z66" s="84">
        <f t="shared" si="28"/>
        <v>0</v>
      </c>
      <c r="AA66" s="224">
        <f t="shared" si="28"/>
        <v>0</v>
      </c>
      <c r="AB66" s="84">
        <f t="shared" si="28"/>
        <v>0</v>
      </c>
      <c r="AC66" s="84">
        <f t="shared" si="28"/>
        <v>0</v>
      </c>
      <c r="AD66" s="84">
        <f t="shared" si="28"/>
        <v>0</v>
      </c>
      <c r="AE66" s="84">
        <f t="shared" si="28"/>
        <v>0</v>
      </c>
      <c r="AF66" s="84">
        <f t="shared" si="28"/>
        <v>0</v>
      </c>
      <c r="AG66" s="243">
        <f t="shared" si="28"/>
        <v>0</v>
      </c>
      <c r="AH66" s="224">
        <f t="shared" si="28"/>
        <v>0</v>
      </c>
      <c r="AI66" s="84">
        <f t="shared" si="28"/>
        <v>0</v>
      </c>
      <c r="AJ66" s="84">
        <f t="shared" si="28"/>
        <v>0</v>
      </c>
      <c r="AK66" s="293">
        <f t="shared" si="28"/>
        <v>0</v>
      </c>
      <c r="AL66" s="37"/>
    </row>
    <row r="67" spans="1:42" ht="35.1" hidden="1" customHeight="1">
      <c r="A67" s="624">
        <v>18</v>
      </c>
      <c r="B67" s="655" t="s">
        <v>172</v>
      </c>
      <c r="C67" s="53"/>
      <c r="D67" s="53"/>
      <c r="E67" s="54"/>
      <c r="F67" s="174">
        <v>0</v>
      </c>
      <c r="G67" s="223">
        <v>0</v>
      </c>
      <c r="H67" s="87">
        <v>0</v>
      </c>
      <c r="I67" s="87">
        <v>0</v>
      </c>
      <c r="J67" s="87">
        <v>0</v>
      </c>
      <c r="K67" s="87">
        <v>0</v>
      </c>
      <c r="L67" s="242">
        <v>0</v>
      </c>
      <c r="M67" s="223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242">
        <v>0</v>
      </c>
      <c r="T67" s="223">
        <v>0</v>
      </c>
      <c r="U67" s="87">
        <v>0</v>
      </c>
      <c r="V67" s="87">
        <v>0</v>
      </c>
      <c r="W67" s="87">
        <v>0</v>
      </c>
      <c r="X67" s="223">
        <v>0</v>
      </c>
      <c r="Y67" s="87">
        <v>0</v>
      </c>
      <c r="Z67" s="87">
        <v>0</v>
      </c>
      <c r="AA67" s="223">
        <v>0</v>
      </c>
      <c r="AB67" s="87">
        <v>0</v>
      </c>
      <c r="AC67" s="87">
        <v>0</v>
      </c>
      <c r="AD67" s="87">
        <v>0</v>
      </c>
      <c r="AE67" s="87">
        <v>0</v>
      </c>
      <c r="AF67" s="87">
        <v>0</v>
      </c>
      <c r="AG67" s="242">
        <v>0</v>
      </c>
      <c r="AH67" s="223">
        <v>0</v>
      </c>
      <c r="AI67" s="87">
        <v>0</v>
      </c>
      <c r="AJ67" s="87">
        <v>0</v>
      </c>
      <c r="AK67" s="295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hidden="1" customHeight="1">
      <c r="A68" s="625"/>
      <c r="B68" s="656"/>
      <c r="C68" s="94"/>
      <c r="D68" s="95"/>
      <c r="E68" s="79"/>
      <c r="F68" s="179"/>
      <c r="G68" s="222">
        <f t="shared" ref="G68:AK68" si="29">+F68+G67</f>
        <v>0</v>
      </c>
      <c r="H68" s="46">
        <f t="shared" si="29"/>
        <v>0</v>
      </c>
      <c r="I68" s="46">
        <f t="shared" si="29"/>
        <v>0</v>
      </c>
      <c r="J68" s="46">
        <f t="shared" si="29"/>
        <v>0</v>
      </c>
      <c r="K68" s="46">
        <f t="shared" si="29"/>
        <v>0</v>
      </c>
      <c r="L68" s="241">
        <f t="shared" si="29"/>
        <v>0</v>
      </c>
      <c r="M68" s="222">
        <f t="shared" si="29"/>
        <v>0</v>
      </c>
      <c r="N68" s="46">
        <f t="shared" si="29"/>
        <v>0</v>
      </c>
      <c r="O68" s="46">
        <f t="shared" si="29"/>
        <v>0</v>
      </c>
      <c r="P68" s="46">
        <f t="shared" si="29"/>
        <v>0</v>
      </c>
      <c r="Q68" s="46">
        <f t="shared" si="29"/>
        <v>0</v>
      </c>
      <c r="R68" s="46">
        <f t="shared" si="29"/>
        <v>0</v>
      </c>
      <c r="S68" s="241">
        <f t="shared" si="29"/>
        <v>0</v>
      </c>
      <c r="T68" s="222">
        <f t="shared" si="29"/>
        <v>0</v>
      </c>
      <c r="U68" s="46">
        <f t="shared" si="29"/>
        <v>0</v>
      </c>
      <c r="V68" s="46">
        <f t="shared" si="29"/>
        <v>0</v>
      </c>
      <c r="W68" s="46">
        <f t="shared" si="29"/>
        <v>0</v>
      </c>
      <c r="X68" s="222">
        <f t="shared" si="29"/>
        <v>0</v>
      </c>
      <c r="Y68" s="46">
        <f t="shared" si="29"/>
        <v>0</v>
      </c>
      <c r="Z68" s="46">
        <f t="shared" si="29"/>
        <v>0</v>
      </c>
      <c r="AA68" s="222">
        <f t="shared" si="29"/>
        <v>0</v>
      </c>
      <c r="AB68" s="46">
        <f t="shared" si="29"/>
        <v>0</v>
      </c>
      <c r="AC68" s="46">
        <f t="shared" si="29"/>
        <v>0</v>
      </c>
      <c r="AD68" s="46">
        <f t="shared" si="29"/>
        <v>0</v>
      </c>
      <c r="AE68" s="46">
        <f t="shared" si="29"/>
        <v>0</v>
      </c>
      <c r="AF68" s="46">
        <f t="shared" si="29"/>
        <v>0</v>
      </c>
      <c r="AG68" s="241">
        <f t="shared" si="29"/>
        <v>0</v>
      </c>
      <c r="AH68" s="222">
        <f t="shared" si="29"/>
        <v>0</v>
      </c>
      <c r="AI68" s="46">
        <f t="shared" si="29"/>
        <v>0</v>
      </c>
      <c r="AJ68" s="46">
        <f t="shared" si="29"/>
        <v>0</v>
      </c>
      <c r="AK68" s="290">
        <f t="shared" si="29"/>
        <v>0</v>
      </c>
      <c r="AL68" s="37"/>
    </row>
    <row r="69" spans="1:42" ht="34.5" hidden="1" customHeight="1">
      <c r="A69" s="624">
        <v>1</v>
      </c>
      <c r="B69" s="655" t="s">
        <v>173</v>
      </c>
      <c r="C69" s="32"/>
      <c r="D69" s="33"/>
      <c r="E69" s="34"/>
      <c r="F69" s="173"/>
      <c r="G69" s="221"/>
      <c r="H69" s="36"/>
      <c r="I69" s="36"/>
      <c r="J69" s="36"/>
      <c r="K69" s="36"/>
      <c r="L69" s="240"/>
      <c r="M69" s="221"/>
      <c r="N69" s="36"/>
      <c r="O69" s="36"/>
      <c r="P69" s="36"/>
      <c r="Q69" s="36"/>
      <c r="R69" s="36"/>
      <c r="S69" s="240"/>
      <c r="T69" s="221"/>
      <c r="U69" s="36"/>
      <c r="V69" s="36"/>
      <c r="W69" s="36"/>
      <c r="X69" s="221"/>
      <c r="Y69" s="36"/>
      <c r="Z69" s="36"/>
      <c r="AA69" s="221"/>
      <c r="AB69" s="36"/>
      <c r="AC69" s="36"/>
      <c r="AD69" s="36"/>
      <c r="AE69" s="36"/>
      <c r="AF69" s="36"/>
      <c r="AG69" s="240"/>
      <c r="AH69" s="221"/>
      <c r="AI69" s="36"/>
      <c r="AJ69" s="36"/>
      <c r="AK69" s="289"/>
      <c r="AL69" s="37"/>
      <c r="AM69" s="38"/>
      <c r="AN69" s="38"/>
      <c r="AO69" s="38"/>
      <c r="AP69" s="38"/>
    </row>
    <row r="70" spans="1:42" ht="34.5" hidden="1" customHeight="1">
      <c r="A70" s="625"/>
      <c r="B70" s="656"/>
      <c r="C70" s="39"/>
      <c r="D70" s="40"/>
      <c r="E70" s="41"/>
      <c r="F70" s="179"/>
      <c r="G70" s="280"/>
      <c r="H70" s="44"/>
      <c r="I70" s="45"/>
      <c r="J70" s="46"/>
      <c r="K70" s="46"/>
      <c r="L70" s="241"/>
      <c r="M70" s="222"/>
      <c r="N70" s="46"/>
      <c r="O70" s="46"/>
      <c r="P70" s="45"/>
      <c r="Q70" s="46"/>
      <c r="R70" s="46"/>
      <c r="S70" s="241"/>
      <c r="T70" s="222"/>
      <c r="U70" s="46"/>
      <c r="V70" s="46"/>
      <c r="W70" s="45"/>
      <c r="X70" s="222"/>
      <c r="Y70" s="46"/>
      <c r="Z70" s="46"/>
      <c r="AA70" s="222"/>
      <c r="AB70" s="46"/>
      <c r="AC70" s="46"/>
      <c r="AD70" s="45"/>
      <c r="AE70" s="46"/>
      <c r="AF70" s="46"/>
      <c r="AG70" s="241"/>
      <c r="AH70" s="222"/>
      <c r="AI70" s="46"/>
      <c r="AJ70" s="46"/>
      <c r="AK70" s="290"/>
      <c r="AL70" s="47"/>
    </row>
    <row r="71" spans="1:42" ht="34.5" hidden="1" customHeight="1">
      <c r="A71" s="624">
        <v>2</v>
      </c>
      <c r="B71" s="626" t="s">
        <v>27</v>
      </c>
      <c r="C71" s="48"/>
      <c r="D71" s="48"/>
      <c r="E71" s="49"/>
      <c r="F71" s="174"/>
      <c r="G71" s="221"/>
      <c r="H71" s="36"/>
      <c r="I71" s="36"/>
      <c r="J71" s="36"/>
      <c r="K71" s="36"/>
      <c r="L71" s="240"/>
      <c r="M71" s="221"/>
      <c r="N71" s="36"/>
      <c r="O71" s="36"/>
      <c r="P71" s="36"/>
      <c r="Q71" s="36"/>
      <c r="R71" s="36"/>
      <c r="S71" s="240"/>
      <c r="T71" s="221"/>
      <c r="U71" s="36"/>
      <c r="V71" s="36"/>
      <c r="W71" s="36"/>
      <c r="X71" s="221"/>
      <c r="Y71" s="36"/>
      <c r="Z71" s="36"/>
      <c r="AA71" s="221"/>
      <c r="AB71" s="36"/>
      <c r="AC71" s="36"/>
      <c r="AD71" s="36"/>
      <c r="AE71" s="36"/>
      <c r="AF71" s="36"/>
      <c r="AG71" s="240"/>
      <c r="AH71" s="221"/>
      <c r="AI71" s="36"/>
      <c r="AJ71" s="36"/>
      <c r="AK71" s="289"/>
      <c r="AL71" s="37"/>
      <c r="AM71" s="38"/>
      <c r="AN71" s="38"/>
      <c r="AO71" s="38"/>
      <c r="AP71" s="38"/>
    </row>
    <row r="72" spans="1:42" ht="34.5" hidden="1" customHeight="1">
      <c r="A72" s="625"/>
      <c r="B72" s="628"/>
      <c r="C72" s="40"/>
      <c r="D72" s="40"/>
      <c r="E72" s="41"/>
      <c r="F72" s="179"/>
      <c r="G72" s="280"/>
      <c r="H72" s="44"/>
      <c r="I72" s="45"/>
      <c r="J72" s="46"/>
      <c r="K72" s="46"/>
      <c r="L72" s="241"/>
      <c r="M72" s="222"/>
      <c r="N72" s="46"/>
      <c r="O72" s="46"/>
      <c r="P72" s="45"/>
      <c r="Q72" s="46"/>
      <c r="R72" s="46"/>
      <c r="S72" s="241"/>
      <c r="T72" s="222"/>
      <c r="U72" s="46"/>
      <c r="V72" s="46"/>
      <c r="W72" s="45"/>
      <c r="X72" s="222"/>
      <c r="Y72" s="46"/>
      <c r="Z72" s="46"/>
      <c r="AA72" s="222"/>
      <c r="AB72" s="46"/>
      <c r="AC72" s="46"/>
      <c r="AD72" s="45"/>
      <c r="AE72" s="46"/>
      <c r="AF72" s="46"/>
      <c r="AG72" s="241"/>
      <c r="AH72" s="222"/>
      <c r="AI72" s="46"/>
      <c r="AJ72" s="46"/>
      <c r="AK72" s="290"/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174" t="e">
        <f>+#REF!</f>
        <v>#REF!</v>
      </c>
      <c r="G73" s="223">
        <v>0</v>
      </c>
      <c r="H73" s="87">
        <v>0</v>
      </c>
      <c r="I73" s="87">
        <v>0</v>
      </c>
      <c r="J73" s="87">
        <v>0</v>
      </c>
      <c r="K73" s="87">
        <v>0</v>
      </c>
      <c r="L73" s="242">
        <v>0</v>
      </c>
      <c r="M73" s="223">
        <v>0</v>
      </c>
      <c r="N73" s="87">
        <v>0</v>
      </c>
      <c r="O73" s="87">
        <v>0</v>
      </c>
      <c r="P73" s="87">
        <v>0</v>
      </c>
      <c r="Q73" s="87">
        <v>0</v>
      </c>
      <c r="R73" s="87">
        <v>0</v>
      </c>
      <c r="S73" s="242">
        <v>0</v>
      </c>
      <c r="T73" s="223">
        <v>0</v>
      </c>
      <c r="U73" s="87">
        <v>0</v>
      </c>
      <c r="V73" s="87">
        <v>0</v>
      </c>
      <c r="W73" s="87">
        <v>0</v>
      </c>
      <c r="X73" s="223">
        <v>0</v>
      </c>
      <c r="Y73" s="87">
        <v>0</v>
      </c>
      <c r="Z73" s="87">
        <v>0</v>
      </c>
      <c r="AA73" s="223">
        <v>0</v>
      </c>
      <c r="AB73" s="87">
        <v>0</v>
      </c>
      <c r="AC73" s="87">
        <v>0</v>
      </c>
      <c r="AD73" s="87">
        <v>0</v>
      </c>
      <c r="AE73" s="87">
        <v>0</v>
      </c>
      <c r="AF73" s="87">
        <v>0</v>
      </c>
      <c r="AG73" s="242">
        <v>0</v>
      </c>
      <c r="AH73" s="223">
        <v>0</v>
      </c>
      <c r="AI73" s="87">
        <v>0</v>
      </c>
      <c r="AJ73" s="87">
        <v>0</v>
      </c>
      <c r="AK73" s="295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179"/>
      <c r="G74" s="222">
        <f t="shared" ref="G74:AJ74" si="30">+F74+G73</f>
        <v>0</v>
      </c>
      <c r="H74" s="46">
        <f t="shared" si="30"/>
        <v>0</v>
      </c>
      <c r="I74" s="46">
        <f t="shared" si="30"/>
        <v>0</v>
      </c>
      <c r="J74" s="46">
        <f t="shared" si="30"/>
        <v>0</v>
      </c>
      <c r="K74" s="46">
        <f t="shared" si="30"/>
        <v>0</v>
      </c>
      <c r="L74" s="241">
        <f t="shared" si="30"/>
        <v>0</v>
      </c>
      <c r="M74" s="222">
        <f t="shared" si="30"/>
        <v>0</v>
      </c>
      <c r="N74" s="46">
        <f t="shared" si="30"/>
        <v>0</v>
      </c>
      <c r="O74" s="46">
        <f t="shared" si="30"/>
        <v>0</v>
      </c>
      <c r="P74" s="46">
        <f t="shared" si="30"/>
        <v>0</v>
      </c>
      <c r="Q74" s="46">
        <f t="shared" si="30"/>
        <v>0</v>
      </c>
      <c r="R74" s="46">
        <f t="shared" si="30"/>
        <v>0</v>
      </c>
      <c r="S74" s="241">
        <f t="shared" si="30"/>
        <v>0</v>
      </c>
      <c r="T74" s="222">
        <f t="shared" si="30"/>
        <v>0</v>
      </c>
      <c r="U74" s="46">
        <f t="shared" si="30"/>
        <v>0</v>
      </c>
      <c r="V74" s="46">
        <f t="shared" si="30"/>
        <v>0</v>
      </c>
      <c r="W74" s="46">
        <f t="shared" si="30"/>
        <v>0</v>
      </c>
      <c r="X74" s="222">
        <f t="shared" si="30"/>
        <v>0</v>
      </c>
      <c r="Y74" s="46">
        <f t="shared" si="30"/>
        <v>0</v>
      </c>
      <c r="Z74" s="46">
        <f t="shared" si="30"/>
        <v>0</v>
      </c>
      <c r="AA74" s="222">
        <f t="shared" si="30"/>
        <v>0</v>
      </c>
      <c r="AB74" s="46">
        <f t="shared" si="30"/>
        <v>0</v>
      </c>
      <c r="AC74" s="46">
        <f t="shared" si="30"/>
        <v>0</v>
      </c>
      <c r="AD74" s="46">
        <f t="shared" si="30"/>
        <v>0</v>
      </c>
      <c r="AE74" s="46">
        <f t="shared" si="30"/>
        <v>0</v>
      </c>
      <c r="AF74" s="46">
        <f t="shared" si="30"/>
        <v>0</v>
      </c>
      <c r="AG74" s="241">
        <f t="shared" si="30"/>
        <v>0</v>
      </c>
      <c r="AH74" s="222">
        <f t="shared" si="30"/>
        <v>0</v>
      </c>
      <c r="AI74" s="46">
        <f t="shared" si="30"/>
        <v>0</v>
      </c>
      <c r="AJ74" s="46">
        <f t="shared" si="30"/>
        <v>0</v>
      </c>
      <c r="AK74" s="290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174" t="e">
        <f>+#REF!</f>
        <v>#REF!</v>
      </c>
      <c r="G75" s="223">
        <v>0</v>
      </c>
      <c r="H75" s="87">
        <v>0</v>
      </c>
      <c r="I75" s="87">
        <v>0</v>
      </c>
      <c r="J75" s="87">
        <v>0</v>
      </c>
      <c r="K75" s="87">
        <v>0</v>
      </c>
      <c r="L75" s="242">
        <v>0</v>
      </c>
      <c r="M75" s="223">
        <v>0</v>
      </c>
      <c r="N75" s="87">
        <v>0</v>
      </c>
      <c r="O75" s="87">
        <v>0</v>
      </c>
      <c r="P75" s="87">
        <v>0</v>
      </c>
      <c r="Q75" s="87">
        <v>0</v>
      </c>
      <c r="R75" s="87">
        <v>0</v>
      </c>
      <c r="S75" s="242">
        <v>0</v>
      </c>
      <c r="T75" s="223">
        <v>0</v>
      </c>
      <c r="U75" s="87">
        <v>0</v>
      </c>
      <c r="V75" s="87">
        <v>0</v>
      </c>
      <c r="W75" s="87">
        <v>0</v>
      </c>
      <c r="X75" s="223">
        <v>0</v>
      </c>
      <c r="Y75" s="87">
        <v>0</v>
      </c>
      <c r="Z75" s="87">
        <v>0</v>
      </c>
      <c r="AA75" s="223">
        <v>0</v>
      </c>
      <c r="AB75" s="87">
        <v>0</v>
      </c>
      <c r="AC75" s="87">
        <v>0</v>
      </c>
      <c r="AD75" s="87">
        <v>0</v>
      </c>
      <c r="AE75" s="87">
        <v>0</v>
      </c>
      <c r="AF75" s="87">
        <v>0</v>
      </c>
      <c r="AG75" s="242">
        <v>0</v>
      </c>
      <c r="AH75" s="223">
        <v>0</v>
      </c>
      <c r="AI75" s="87">
        <v>0</v>
      </c>
      <c r="AJ75" s="87">
        <v>0</v>
      </c>
      <c r="AK75" s="291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173"/>
      <c r="G76" s="222">
        <f t="shared" ref="G76:AJ76" si="31">+F76+G75</f>
        <v>0</v>
      </c>
      <c r="H76" s="46">
        <f t="shared" si="31"/>
        <v>0</v>
      </c>
      <c r="I76" s="46">
        <f t="shared" si="31"/>
        <v>0</v>
      </c>
      <c r="J76" s="46">
        <f t="shared" si="31"/>
        <v>0</v>
      </c>
      <c r="K76" s="46">
        <f t="shared" si="31"/>
        <v>0</v>
      </c>
      <c r="L76" s="241">
        <f t="shared" si="31"/>
        <v>0</v>
      </c>
      <c r="M76" s="222">
        <f t="shared" si="31"/>
        <v>0</v>
      </c>
      <c r="N76" s="46">
        <f t="shared" si="31"/>
        <v>0</v>
      </c>
      <c r="O76" s="46">
        <f t="shared" si="31"/>
        <v>0</v>
      </c>
      <c r="P76" s="46">
        <f t="shared" si="31"/>
        <v>0</v>
      </c>
      <c r="Q76" s="46">
        <f t="shared" si="31"/>
        <v>0</v>
      </c>
      <c r="R76" s="46">
        <f t="shared" si="31"/>
        <v>0</v>
      </c>
      <c r="S76" s="241">
        <f t="shared" si="31"/>
        <v>0</v>
      </c>
      <c r="T76" s="222">
        <f t="shared" si="31"/>
        <v>0</v>
      </c>
      <c r="U76" s="46">
        <f t="shared" si="31"/>
        <v>0</v>
      </c>
      <c r="V76" s="46">
        <f t="shared" si="31"/>
        <v>0</v>
      </c>
      <c r="W76" s="46">
        <f t="shared" si="31"/>
        <v>0</v>
      </c>
      <c r="X76" s="222">
        <f t="shared" si="31"/>
        <v>0</v>
      </c>
      <c r="Y76" s="46">
        <f t="shared" si="31"/>
        <v>0</v>
      </c>
      <c r="Z76" s="46">
        <f t="shared" si="31"/>
        <v>0</v>
      </c>
      <c r="AA76" s="222">
        <f t="shared" si="31"/>
        <v>0</v>
      </c>
      <c r="AB76" s="46">
        <f t="shared" si="31"/>
        <v>0</v>
      </c>
      <c r="AC76" s="46">
        <f t="shared" si="31"/>
        <v>0</v>
      </c>
      <c r="AD76" s="46">
        <f t="shared" si="31"/>
        <v>0</v>
      </c>
      <c r="AE76" s="46">
        <f t="shared" si="31"/>
        <v>0</v>
      </c>
      <c r="AF76" s="46">
        <f t="shared" si="31"/>
        <v>0</v>
      </c>
      <c r="AG76" s="241">
        <f t="shared" si="31"/>
        <v>0</v>
      </c>
      <c r="AH76" s="222">
        <f t="shared" si="31"/>
        <v>0</v>
      </c>
      <c r="AI76" s="46">
        <f t="shared" si="31"/>
        <v>0</v>
      </c>
      <c r="AJ76" s="46">
        <f t="shared" si="31"/>
        <v>0</v>
      </c>
      <c r="AK76" s="290"/>
      <c r="AL76" s="37"/>
    </row>
    <row r="77" spans="1:42" ht="34.5" hidden="1" customHeight="1">
      <c r="A77" s="624">
        <v>23</v>
      </c>
      <c r="B77" s="629" t="s">
        <v>51</v>
      </c>
      <c r="C77" s="48"/>
      <c r="D77" s="48"/>
      <c r="E77" s="49"/>
      <c r="F77" s="174">
        <v>0</v>
      </c>
      <c r="G77" s="223">
        <v>0</v>
      </c>
      <c r="H77" s="87">
        <v>0</v>
      </c>
      <c r="I77" s="87">
        <v>0</v>
      </c>
      <c r="J77" s="87">
        <v>0</v>
      </c>
      <c r="K77" s="87">
        <v>0</v>
      </c>
      <c r="L77" s="242">
        <v>0</v>
      </c>
      <c r="M77" s="223">
        <v>0</v>
      </c>
      <c r="N77" s="87">
        <v>0</v>
      </c>
      <c r="O77" s="87">
        <v>0</v>
      </c>
      <c r="P77" s="87">
        <v>0</v>
      </c>
      <c r="Q77" s="87">
        <v>0</v>
      </c>
      <c r="R77" s="87">
        <v>0</v>
      </c>
      <c r="S77" s="242">
        <v>0</v>
      </c>
      <c r="T77" s="223">
        <v>0</v>
      </c>
      <c r="U77" s="87">
        <v>0</v>
      </c>
      <c r="V77" s="87">
        <v>0</v>
      </c>
      <c r="W77" s="87">
        <v>0</v>
      </c>
      <c r="X77" s="223">
        <v>0</v>
      </c>
      <c r="Y77" s="87">
        <v>0</v>
      </c>
      <c r="Z77" s="87">
        <v>0</v>
      </c>
      <c r="AA77" s="223">
        <v>0</v>
      </c>
      <c r="AB77" s="87">
        <v>0</v>
      </c>
      <c r="AC77" s="87">
        <v>0</v>
      </c>
      <c r="AD77" s="87">
        <v>0</v>
      </c>
      <c r="AE77" s="87">
        <v>0</v>
      </c>
      <c r="AF77" s="87">
        <v>0</v>
      </c>
      <c r="AG77" s="242">
        <v>0</v>
      </c>
      <c r="AH77" s="223">
        <v>0</v>
      </c>
      <c r="AI77" s="87">
        <v>0</v>
      </c>
      <c r="AJ77" s="87">
        <v>0</v>
      </c>
      <c r="AK77" s="295">
        <v>0</v>
      </c>
      <c r="AL77" s="37"/>
      <c r="AM77" s="38"/>
      <c r="AN77" s="38"/>
      <c r="AO77" s="38"/>
      <c r="AP77" s="38"/>
    </row>
    <row r="78" spans="1:42" ht="34.5" hidden="1" customHeight="1">
      <c r="A78" s="625"/>
      <c r="B78" s="630"/>
      <c r="C78" s="40"/>
      <c r="D78" s="40"/>
      <c r="E78" s="41"/>
      <c r="F78" s="179"/>
      <c r="G78" s="222">
        <f t="shared" ref="G78:AK78" si="32">+F78+G77</f>
        <v>0</v>
      </c>
      <c r="H78" s="46">
        <f t="shared" si="32"/>
        <v>0</v>
      </c>
      <c r="I78" s="46">
        <f t="shared" si="32"/>
        <v>0</v>
      </c>
      <c r="J78" s="46">
        <f t="shared" si="32"/>
        <v>0</v>
      </c>
      <c r="K78" s="46">
        <f t="shared" si="32"/>
        <v>0</v>
      </c>
      <c r="L78" s="241">
        <f t="shared" si="32"/>
        <v>0</v>
      </c>
      <c r="M78" s="222">
        <f t="shared" si="32"/>
        <v>0</v>
      </c>
      <c r="N78" s="46">
        <f t="shared" si="32"/>
        <v>0</v>
      </c>
      <c r="O78" s="46">
        <f t="shared" si="32"/>
        <v>0</v>
      </c>
      <c r="P78" s="46">
        <f t="shared" si="32"/>
        <v>0</v>
      </c>
      <c r="Q78" s="46">
        <f t="shared" si="32"/>
        <v>0</v>
      </c>
      <c r="R78" s="46">
        <f t="shared" si="32"/>
        <v>0</v>
      </c>
      <c r="S78" s="241">
        <f t="shared" si="32"/>
        <v>0</v>
      </c>
      <c r="T78" s="222">
        <f t="shared" si="32"/>
        <v>0</v>
      </c>
      <c r="U78" s="46">
        <f t="shared" si="32"/>
        <v>0</v>
      </c>
      <c r="V78" s="46">
        <f t="shared" si="32"/>
        <v>0</v>
      </c>
      <c r="W78" s="46">
        <f t="shared" si="32"/>
        <v>0</v>
      </c>
      <c r="X78" s="222">
        <f t="shared" si="32"/>
        <v>0</v>
      </c>
      <c r="Y78" s="46">
        <f t="shared" si="32"/>
        <v>0</v>
      </c>
      <c r="Z78" s="46">
        <f t="shared" si="32"/>
        <v>0</v>
      </c>
      <c r="AA78" s="222">
        <f t="shared" si="32"/>
        <v>0</v>
      </c>
      <c r="AB78" s="46">
        <f t="shared" si="32"/>
        <v>0</v>
      </c>
      <c r="AC78" s="46">
        <f t="shared" si="32"/>
        <v>0</v>
      </c>
      <c r="AD78" s="46">
        <f t="shared" si="32"/>
        <v>0</v>
      </c>
      <c r="AE78" s="46">
        <f t="shared" si="32"/>
        <v>0</v>
      </c>
      <c r="AF78" s="46">
        <f t="shared" si="32"/>
        <v>0</v>
      </c>
      <c r="AG78" s="241">
        <f t="shared" si="32"/>
        <v>0</v>
      </c>
      <c r="AH78" s="222">
        <f t="shared" si="32"/>
        <v>0</v>
      </c>
      <c r="AI78" s="46">
        <f t="shared" si="32"/>
        <v>0</v>
      </c>
      <c r="AJ78" s="46">
        <f t="shared" si="32"/>
        <v>0</v>
      </c>
      <c r="AK78" s="290">
        <f t="shared" si="32"/>
        <v>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174" t="e">
        <f>+#REF!</f>
        <v>#REF!</v>
      </c>
      <c r="G79" s="223">
        <v>0</v>
      </c>
      <c r="H79" s="87">
        <v>0</v>
      </c>
      <c r="I79" s="87">
        <v>0</v>
      </c>
      <c r="J79" s="87">
        <v>0</v>
      </c>
      <c r="K79" s="87">
        <v>0</v>
      </c>
      <c r="L79" s="242">
        <v>0</v>
      </c>
      <c r="M79" s="223">
        <v>0</v>
      </c>
      <c r="N79" s="87">
        <v>0</v>
      </c>
      <c r="O79" s="87">
        <v>0</v>
      </c>
      <c r="P79" s="87">
        <v>0</v>
      </c>
      <c r="Q79" s="87">
        <v>0</v>
      </c>
      <c r="R79" s="87">
        <v>0</v>
      </c>
      <c r="S79" s="242">
        <v>0</v>
      </c>
      <c r="T79" s="223">
        <v>0</v>
      </c>
      <c r="U79" s="87">
        <v>0</v>
      </c>
      <c r="V79" s="87">
        <v>0</v>
      </c>
      <c r="W79" s="87">
        <v>0</v>
      </c>
      <c r="X79" s="223">
        <v>0</v>
      </c>
      <c r="Y79" s="87">
        <v>0</v>
      </c>
      <c r="Z79" s="87">
        <v>0</v>
      </c>
      <c r="AA79" s="223">
        <v>0</v>
      </c>
      <c r="AB79" s="87">
        <v>0</v>
      </c>
      <c r="AC79" s="87">
        <v>0</v>
      </c>
      <c r="AD79" s="87">
        <v>0</v>
      </c>
      <c r="AE79" s="87">
        <v>0</v>
      </c>
      <c r="AF79" s="87">
        <v>0</v>
      </c>
      <c r="AG79" s="242">
        <v>0</v>
      </c>
      <c r="AH79" s="223">
        <v>0</v>
      </c>
      <c r="AI79" s="87">
        <v>0</v>
      </c>
      <c r="AJ79" s="87">
        <v>0</v>
      </c>
      <c r="AK79" s="291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173"/>
      <c r="G80" s="222">
        <f t="shared" ref="G80:AJ80" si="33">+F80+G79</f>
        <v>0</v>
      </c>
      <c r="H80" s="46">
        <f t="shared" si="33"/>
        <v>0</v>
      </c>
      <c r="I80" s="46">
        <f t="shared" si="33"/>
        <v>0</v>
      </c>
      <c r="J80" s="46">
        <f t="shared" si="33"/>
        <v>0</v>
      </c>
      <c r="K80" s="46">
        <f t="shared" si="33"/>
        <v>0</v>
      </c>
      <c r="L80" s="241">
        <f t="shared" si="33"/>
        <v>0</v>
      </c>
      <c r="M80" s="222">
        <f t="shared" si="33"/>
        <v>0</v>
      </c>
      <c r="N80" s="46">
        <f t="shared" si="33"/>
        <v>0</v>
      </c>
      <c r="O80" s="46">
        <f t="shared" si="33"/>
        <v>0</v>
      </c>
      <c r="P80" s="46">
        <f t="shared" si="33"/>
        <v>0</v>
      </c>
      <c r="Q80" s="46">
        <f t="shared" si="33"/>
        <v>0</v>
      </c>
      <c r="R80" s="46">
        <f t="shared" si="33"/>
        <v>0</v>
      </c>
      <c r="S80" s="241">
        <f t="shared" si="33"/>
        <v>0</v>
      </c>
      <c r="T80" s="222">
        <f t="shared" si="33"/>
        <v>0</v>
      </c>
      <c r="U80" s="46">
        <f t="shared" si="33"/>
        <v>0</v>
      </c>
      <c r="V80" s="46">
        <f t="shared" si="33"/>
        <v>0</v>
      </c>
      <c r="W80" s="46">
        <f t="shared" si="33"/>
        <v>0</v>
      </c>
      <c r="X80" s="222">
        <f t="shared" si="33"/>
        <v>0</v>
      </c>
      <c r="Y80" s="46">
        <f t="shared" si="33"/>
        <v>0</v>
      </c>
      <c r="Z80" s="46">
        <f t="shared" si="33"/>
        <v>0</v>
      </c>
      <c r="AA80" s="222">
        <f t="shared" si="33"/>
        <v>0</v>
      </c>
      <c r="AB80" s="46">
        <f t="shared" si="33"/>
        <v>0</v>
      </c>
      <c r="AC80" s="46">
        <f t="shared" si="33"/>
        <v>0</v>
      </c>
      <c r="AD80" s="46">
        <f t="shared" si="33"/>
        <v>0</v>
      </c>
      <c r="AE80" s="46">
        <f t="shared" si="33"/>
        <v>0</v>
      </c>
      <c r="AF80" s="46">
        <f t="shared" si="33"/>
        <v>0</v>
      </c>
      <c r="AG80" s="241">
        <f t="shared" si="33"/>
        <v>0</v>
      </c>
      <c r="AH80" s="222">
        <f t="shared" si="33"/>
        <v>0</v>
      </c>
      <c r="AI80" s="46">
        <f t="shared" si="33"/>
        <v>0</v>
      </c>
      <c r="AJ80" s="46">
        <f t="shared" si="33"/>
        <v>0</v>
      </c>
      <c r="AK80" s="290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174"/>
      <c r="G81" s="223"/>
      <c r="H81" s="51"/>
      <c r="I81" s="51"/>
      <c r="J81" s="51"/>
      <c r="K81" s="51"/>
      <c r="L81" s="242"/>
      <c r="M81" s="223"/>
      <c r="N81" s="51"/>
      <c r="O81" s="51"/>
      <c r="P81" s="51"/>
      <c r="Q81" s="51"/>
      <c r="R81" s="51"/>
      <c r="S81" s="242"/>
      <c r="T81" s="223"/>
      <c r="U81" s="51"/>
      <c r="V81" s="51"/>
      <c r="W81" s="51"/>
      <c r="X81" s="223"/>
      <c r="Y81" s="51"/>
      <c r="Z81" s="51"/>
      <c r="AA81" s="223"/>
      <c r="AB81" s="51"/>
      <c r="AC81" s="51"/>
      <c r="AD81" s="51"/>
      <c r="AE81" s="51"/>
      <c r="AF81" s="51"/>
      <c r="AG81" s="242"/>
      <c r="AH81" s="223"/>
      <c r="AI81" s="51"/>
      <c r="AJ81" s="51"/>
      <c r="AK81" s="291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180"/>
      <c r="G82" s="222"/>
      <c r="H82" s="44"/>
      <c r="I82" s="45"/>
      <c r="J82" s="46"/>
      <c r="K82" s="46"/>
      <c r="L82" s="241"/>
      <c r="M82" s="222"/>
      <c r="N82" s="46"/>
      <c r="O82" s="46"/>
      <c r="P82" s="45"/>
      <c r="Q82" s="46"/>
      <c r="R82" s="46"/>
      <c r="S82" s="241"/>
      <c r="T82" s="222"/>
      <c r="U82" s="46"/>
      <c r="V82" s="46"/>
      <c r="W82" s="45"/>
      <c r="X82" s="222"/>
      <c r="Y82" s="46"/>
      <c r="Z82" s="46"/>
      <c r="AA82" s="222"/>
      <c r="AB82" s="46"/>
      <c r="AC82" s="46"/>
      <c r="AD82" s="45"/>
      <c r="AE82" s="46"/>
      <c r="AF82" s="46"/>
      <c r="AG82" s="241"/>
      <c r="AH82" s="222"/>
      <c r="AI82" s="46"/>
      <c r="AJ82" s="46"/>
      <c r="AK82" s="290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174"/>
      <c r="G83" s="221"/>
      <c r="H83" s="36"/>
      <c r="I83" s="36"/>
      <c r="J83" s="36"/>
      <c r="K83" s="36"/>
      <c r="L83" s="240"/>
      <c r="M83" s="221"/>
      <c r="N83" s="36"/>
      <c r="O83" s="36"/>
      <c r="P83" s="36"/>
      <c r="Q83" s="36"/>
      <c r="R83" s="36"/>
      <c r="S83" s="240"/>
      <c r="T83" s="221"/>
      <c r="U83" s="36"/>
      <c r="V83" s="36"/>
      <c r="W83" s="36"/>
      <c r="X83" s="221"/>
      <c r="Y83" s="36"/>
      <c r="Z83" s="36"/>
      <c r="AA83" s="221"/>
      <c r="AB83" s="36"/>
      <c r="AC83" s="36"/>
      <c r="AD83" s="36"/>
      <c r="AE83" s="36"/>
      <c r="AF83" s="36"/>
      <c r="AG83" s="240"/>
      <c r="AH83" s="221"/>
      <c r="AI83" s="36"/>
      <c r="AJ83" s="36"/>
      <c r="AK83" s="289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181"/>
      <c r="G84" s="222"/>
      <c r="H84" s="44"/>
      <c r="I84" s="45"/>
      <c r="J84" s="46"/>
      <c r="K84" s="46"/>
      <c r="L84" s="241"/>
      <c r="M84" s="222"/>
      <c r="N84" s="46"/>
      <c r="O84" s="46"/>
      <c r="P84" s="45"/>
      <c r="Q84" s="46"/>
      <c r="R84" s="46"/>
      <c r="S84" s="241"/>
      <c r="T84" s="222"/>
      <c r="U84" s="46"/>
      <c r="V84" s="46"/>
      <c r="W84" s="45"/>
      <c r="X84" s="222"/>
      <c r="Y84" s="46"/>
      <c r="Z84" s="46"/>
      <c r="AA84" s="222"/>
      <c r="AB84" s="46"/>
      <c r="AC84" s="46"/>
      <c r="AD84" s="45"/>
      <c r="AE84" s="46"/>
      <c r="AF84" s="46"/>
      <c r="AG84" s="241"/>
      <c r="AH84" s="222"/>
      <c r="AI84" s="46"/>
      <c r="AJ84" s="46"/>
      <c r="AK84" s="290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174"/>
      <c r="G85" s="221"/>
      <c r="H85" s="36"/>
      <c r="I85" s="36"/>
      <c r="J85" s="36"/>
      <c r="K85" s="36"/>
      <c r="L85" s="240"/>
      <c r="M85" s="221"/>
      <c r="N85" s="36"/>
      <c r="O85" s="36"/>
      <c r="P85" s="36"/>
      <c r="Q85" s="36"/>
      <c r="R85" s="36"/>
      <c r="S85" s="240"/>
      <c r="T85" s="221"/>
      <c r="U85" s="36"/>
      <c r="V85" s="36"/>
      <c r="W85" s="36"/>
      <c r="X85" s="221"/>
      <c r="Y85" s="36"/>
      <c r="Z85" s="36"/>
      <c r="AA85" s="221"/>
      <c r="AB85" s="36"/>
      <c r="AC85" s="36"/>
      <c r="AD85" s="36"/>
      <c r="AE85" s="36"/>
      <c r="AF85" s="36"/>
      <c r="AG85" s="240"/>
      <c r="AH85" s="221"/>
      <c r="AI85" s="36"/>
      <c r="AJ85" s="36"/>
      <c r="AK85" s="289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182"/>
      <c r="G86" s="222"/>
      <c r="H86" s="44"/>
      <c r="I86" s="45"/>
      <c r="J86" s="46"/>
      <c r="K86" s="46"/>
      <c r="L86" s="241"/>
      <c r="M86" s="222"/>
      <c r="N86" s="46"/>
      <c r="O86" s="46"/>
      <c r="P86" s="45"/>
      <c r="Q86" s="46"/>
      <c r="R86" s="46"/>
      <c r="S86" s="241"/>
      <c r="T86" s="222"/>
      <c r="U86" s="46"/>
      <c r="V86" s="46"/>
      <c r="W86" s="45"/>
      <c r="X86" s="222"/>
      <c r="Y86" s="46"/>
      <c r="Z86" s="46"/>
      <c r="AA86" s="222"/>
      <c r="AB86" s="46"/>
      <c r="AC86" s="46"/>
      <c r="AD86" s="45"/>
      <c r="AE86" s="46"/>
      <c r="AF86" s="46"/>
      <c r="AG86" s="241"/>
      <c r="AH86" s="222"/>
      <c r="AI86" s="46"/>
      <c r="AJ86" s="46"/>
      <c r="AK86" s="290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174"/>
      <c r="G87" s="221"/>
      <c r="H87" s="36"/>
      <c r="I87" s="36"/>
      <c r="J87" s="36"/>
      <c r="K87" s="36"/>
      <c r="L87" s="240"/>
      <c r="M87" s="221"/>
      <c r="N87" s="36"/>
      <c r="O87" s="36"/>
      <c r="P87" s="36"/>
      <c r="Q87" s="36"/>
      <c r="R87" s="36"/>
      <c r="S87" s="240"/>
      <c r="T87" s="221"/>
      <c r="U87" s="36"/>
      <c r="V87" s="36"/>
      <c r="W87" s="36"/>
      <c r="X87" s="221"/>
      <c r="Y87" s="36"/>
      <c r="Z87" s="36"/>
      <c r="AA87" s="221"/>
      <c r="AB87" s="36"/>
      <c r="AC87" s="36"/>
      <c r="AD87" s="36"/>
      <c r="AE87" s="36"/>
      <c r="AF87" s="36"/>
      <c r="AG87" s="240"/>
      <c r="AH87" s="221"/>
      <c r="AI87" s="36"/>
      <c r="AJ87" s="36"/>
      <c r="AK87" s="289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180"/>
      <c r="G88" s="222"/>
      <c r="H88" s="44"/>
      <c r="I88" s="45"/>
      <c r="J88" s="46"/>
      <c r="K88" s="46"/>
      <c r="L88" s="241"/>
      <c r="M88" s="222"/>
      <c r="N88" s="46"/>
      <c r="O88" s="46"/>
      <c r="P88" s="45"/>
      <c r="Q88" s="46"/>
      <c r="R88" s="46"/>
      <c r="S88" s="241"/>
      <c r="T88" s="222"/>
      <c r="U88" s="46"/>
      <c r="V88" s="46"/>
      <c r="W88" s="45"/>
      <c r="X88" s="222"/>
      <c r="Y88" s="46"/>
      <c r="Z88" s="46"/>
      <c r="AA88" s="222"/>
      <c r="AB88" s="46"/>
      <c r="AC88" s="46"/>
      <c r="AD88" s="45"/>
      <c r="AE88" s="46"/>
      <c r="AF88" s="46"/>
      <c r="AG88" s="241"/>
      <c r="AH88" s="222"/>
      <c r="AI88" s="46"/>
      <c r="AJ88" s="46"/>
      <c r="AK88" s="290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174"/>
      <c r="G89" s="221"/>
      <c r="H89" s="36"/>
      <c r="I89" s="36"/>
      <c r="J89" s="36"/>
      <c r="K89" s="36"/>
      <c r="L89" s="240"/>
      <c r="M89" s="221"/>
      <c r="N89" s="36"/>
      <c r="O89" s="36"/>
      <c r="P89" s="36"/>
      <c r="Q89" s="36"/>
      <c r="R89" s="36"/>
      <c r="S89" s="240"/>
      <c r="T89" s="221"/>
      <c r="U89" s="36"/>
      <c r="V89" s="36"/>
      <c r="W89" s="36"/>
      <c r="X89" s="221"/>
      <c r="Y89" s="36"/>
      <c r="Z89" s="36"/>
      <c r="AA89" s="221"/>
      <c r="AB89" s="36"/>
      <c r="AC89" s="36"/>
      <c r="AD89" s="36"/>
      <c r="AE89" s="36"/>
      <c r="AF89" s="36"/>
      <c r="AG89" s="240"/>
      <c r="AH89" s="221"/>
      <c r="AI89" s="36"/>
      <c r="AJ89" s="36"/>
      <c r="AK89" s="289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182"/>
      <c r="G90" s="222"/>
      <c r="H90" s="44"/>
      <c r="I90" s="45"/>
      <c r="J90" s="46"/>
      <c r="K90" s="46"/>
      <c r="L90" s="241"/>
      <c r="M90" s="222"/>
      <c r="N90" s="46"/>
      <c r="O90" s="46"/>
      <c r="P90" s="45"/>
      <c r="Q90" s="46"/>
      <c r="R90" s="46"/>
      <c r="S90" s="241"/>
      <c r="T90" s="222"/>
      <c r="U90" s="46"/>
      <c r="V90" s="46"/>
      <c r="W90" s="45"/>
      <c r="X90" s="222"/>
      <c r="Y90" s="46"/>
      <c r="Z90" s="46"/>
      <c r="AA90" s="222"/>
      <c r="AB90" s="46"/>
      <c r="AC90" s="46"/>
      <c r="AD90" s="45"/>
      <c r="AE90" s="46"/>
      <c r="AF90" s="46"/>
      <c r="AG90" s="241"/>
      <c r="AH90" s="222"/>
      <c r="AI90" s="46"/>
      <c r="AJ90" s="46"/>
      <c r="AK90" s="290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174"/>
      <c r="G91" s="221"/>
      <c r="H91" s="36"/>
      <c r="I91" s="36"/>
      <c r="J91" s="36"/>
      <c r="K91" s="36"/>
      <c r="L91" s="240"/>
      <c r="M91" s="221"/>
      <c r="N91" s="36"/>
      <c r="O91" s="36"/>
      <c r="P91" s="36"/>
      <c r="Q91" s="36"/>
      <c r="R91" s="36"/>
      <c r="S91" s="240"/>
      <c r="T91" s="221"/>
      <c r="U91" s="36"/>
      <c r="V91" s="36"/>
      <c r="W91" s="36"/>
      <c r="X91" s="221"/>
      <c r="Y91" s="36"/>
      <c r="Z91" s="36"/>
      <c r="AA91" s="221"/>
      <c r="AB91" s="36"/>
      <c r="AC91" s="36"/>
      <c r="AD91" s="36"/>
      <c r="AE91" s="36"/>
      <c r="AF91" s="36"/>
      <c r="AG91" s="240"/>
      <c r="AH91" s="221"/>
      <c r="AI91" s="36"/>
      <c r="AJ91" s="36"/>
      <c r="AK91" s="289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180"/>
      <c r="G92" s="222"/>
      <c r="H92" s="44"/>
      <c r="I92" s="45"/>
      <c r="J92" s="46"/>
      <c r="K92" s="46"/>
      <c r="L92" s="241"/>
      <c r="M92" s="222"/>
      <c r="N92" s="46"/>
      <c r="O92" s="46"/>
      <c r="P92" s="45"/>
      <c r="Q92" s="46"/>
      <c r="R92" s="46"/>
      <c r="S92" s="241"/>
      <c r="T92" s="222"/>
      <c r="U92" s="46"/>
      <c r="V92" s="46"/>
      <c r="W92" s="45"/>
      <c r="X92" s="222"/>
      <c r="Y92" s="46"/>
      <c r="Z92" s="46"/>
      <c r="AA92" s="222"/>
      <c r="AB92" s="46"/>
      <c r="AC92" s="46"/>
      <c r="AD92" s="45"/>
      <c r="AE92" s="46"/>
      <c r="AF92" s="46"/>
      <c r="AG92" s="241"/>
      <c r="AH92" s="222"/>
      <c r="AI92" s="46"/>
      <c r="AJ92" s="46"/>
      <c r="AK92" s="290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173"/>
      <c r="G93" s="221"/>
      <c r="H93" s="36"/>
      <c r="I93" s="36"/>
      <c r="J93" s="36"/>
      <c r="K93" s="36"/>
      <c r="L93" s="240"/>
      <c r="M93" s="221"/>
      <c r="N93" s="36"/>
      <c r="O93" s="36"/>
      <c r="P93" s="36"/>
      <c r="Q93" s="36"/>
      <c r="R93" s="36"/>
      <c r="S93" s="240"/>
      <c r="T93" s="221"/>
      <c r="U93" s="36"/>
      <c r="V93" s="36"/>
      <c r="W93" s="36"/>
      <c r="X93" s="221"/>
      <c r="Y93" s="36"/>
      <c r="Z93" s="36"/>
      <c r="AA93" s="221"/>
      <c r="AB93" s="36"/>
      <c r="AC93" s="36"/>
      <c r="AD93" s="36"/>
      <c r="AE93" s="36"/>
      <c r="AF93" s="36"/>
      <c r="AG93" s="240"/>
      <c r="AH93" s="221"/>
      <c r="AI93" s="36"/>
      <c r="AJ93" s="36"/>
      <c r="AK93" s="289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181"/>
      <c r="G94" s="222"/>
      <c r="H94" s="44"/>
      <c r="I94" s="45"/>
      <c r="J94" s="46"/>
      <c r="K94" s="46"/>
      <c r="L94" s="241"/>
      <c r="M94" s="222"/>
      <c r="N94" s="46"/>
      <c r="O94" s="46"/>
      <c r="P94" s="45"/>
      <c r="Q94" s="46"/>
      <c r="R94" s="46"/>
      <c r="S94" s="241"/>
      <c r="T94" s="222"/>
      <c r="U94" s="46"/>
      <c r="V94" s="46"/>
      <c r="W94" s="45"/>
      <c r="X94" s="222"/>
      <c r="Y94" s="46"/>
      <c r="Z94" s="46"/>
      <c r="AA94" s="222"/>
      <c r="AB94" s="46"/>
      <c r="AC94" s="46"/>
      <c r="AD94" s="45"/>
      <c r="AE94" s="46"/>
      <c r="AF94" s="46"/>
      <c r="AG94" s="241"/>
      <c r="AH94" s="222"/>
      <c r="AI94" s="46"/>
      <c r="AJ94" s="46"/>
      <c r="AK94" s="290"/>
      <c r="AL94" s="37"/>
    </row>
    <row r="95" spans="1:42" ht="35.1" customHeight="1">
      <c r="A95" s="624">
        <v>23</v>
      </c>
      <c r="B95" s="661" t="s">
        <v>183</v>
      </c>
      <c r="C95" s="62">
        <v>0</v>
      </c>
      <c r="D95" s="63"/>
      <c r="E95" s="54"/>
      <c r="F95" s="174">
        <f>+[1]NEW!$G$414</f>
        <v>2886</v>
      </c>
      <c r="G95" s="221">
        <v>0</v>
      </c>
      <c r="H95" s="254">
        <v>355</v>
      </c>
      <c r="I95" s="254">
        <v>886</v>
      </c>
      <c r="J95" s="254">
        <f>1500-I96</f>
        <v>259</v>
      </c>
      <c r="K95" s="86">
        <v>0</v>
      </c>
      <c r="L95" s="240">
        <v>0</v>
      </c>
      <c r="M95" s="221">
        <v>0</v>
      </c>
      <c r="N95" s="254">
        <v>176</v>
      </c>
      <c r="O95" s="254">
        <v>815</v>
      </c>
      <c r="P95" s="254">
        <f>2886-O96</f>
        <v>395</v>
      </c>
      <c r="Q95" s="86">
        <f>2886-P96</f>
        <v>0</v>
      </c>
      <c r="R95" s="86">
        <v>0</v>
      </c>
      <c r="S95" s="240">
        <v>0</v>
      </c>
      <c r="T95" s="221">
        <v>0</v>
      </c>
      <c r="U95" s="86">
        <v>0</v>
      </c>
      <c r="V95" s="86">
        <v>0</v>
      </c>
      <c r="W95" s="86">
        <v>0</v>
      </c>
      <c r="X95" s="221">
        <v>0</v>
      </c>
      <c r="Y95" s="86">
        <v>0</v>
      </c>
      <c r="Z95" s="86">
        <v>0</v>
      </c>
      <c r="AA95" s="221">
        <v>0</v>
      </c>
      <c r="AB95" s="86">
        <v>0</v>
      </c>
      <c r="AC95" s="86">
        <v>0</v>
      </c>
      <c r="AD95" s="86">
        <v>0</v>
      </c>
      <c r="AE95" s="86">
        <v>0</v>
      </c>
      <c r="AF95" s="86">
        <v>0</v>
      </c>
      <c r="AG95" s="240">
        <v>0</v>
      </c>
      <c r="AH95" s="221">
        <v>0</v>
      </c>
      <c r="AI95" s="86">
        <v>0</v>
      </c>
      <c r="AJ95" s="86">
        <v>0</v>
      </c>
      <c r="AK95" s="294">
        <v>0</v>
      </c>
      <c r="AL95" s="37">
        <f>SUM(G95:AK95)</f>
        <v>2886</v>
      </c>
      <c r="AM95" s="38">
        <f>AL95</f>
        <v>2886</v>
      </c>
      <c r="AN95" s="38">
        <v>800000</v>
      </c>
      <c r="AO95" s="38">
        <f>AL95*AN95/1000</f>
        <v>2308800</v>
      </c>
      <c r="AP95" s="38">
        <f>AN95*AM95/1000</f>
        <v>2308800</v>
      </c>
    </row>
    <row r="96" spans="1:42" ht="35.1" customHeight="1">
      <c r="A96" s="625"/>
      <c r="B96" s="662"/>
      <c r="C96" s="68"/>
      <c r="D96" s="65"/>
      <c r="E96" s="57"/>
      <c r="F96" s="180"/>
      <c r="G96" s="222">
        <f t="shared" ref="G96:AK96" si="34">+F96+G95</f>
        <v>0</v>
      </c>
      <c r="H96" s="46">
        <f t="shared" si="34"/>
        <v>355</v>
      </c>
      <c r="I96" s="46">
        <f t="shared" si="34"/>
        <v>1241</v>
      </c>
      <c r="J96" s="46">
        <f t="shared" si="34"/>
        <v>1500</v>
      </c>
      <c r="K96" s="46">
        <f t="shared" si="34"/>
        <v>1500</v>
      </c>
      <c r="L96" s="241">
        <f t="shared" si="34"/>
        <v>1500</v>
      </c>
      <c r="M96" s="222">
        <f t="shared" si="34"/>
        <v>1500</v>
      </c>
      <c r="N96" s="46">
        <f t="shared" si="34"/>
        <v>1676</v>
      </c>
      <c r="O96" s="46">
        <f t="shared" si="34"/>
        <v>2491</v>
      </c>
      <c r="P96" s="46">
        <f t="shared" si="34"/>
        <v>2886</v>
      </c>
      <c r="Q96" s="46">
        <f t="shared" si="34"/>
        <v>2886</v>
      </c>
      <c r="R96" s="46">
        <f t="shared" si="34"/>
        <v>2886</v>
      </c>
      <c r="S96" s="241">
        <f t="shared" si="34"/>
        <v>2886</v>
      </c>
      <c r="T96" s="222">
        <f t="shared" si="34"/>
        <v>2886</v>
      </c>
      <c r="U96" s="46">
        <f t="shared" si="34"/>
        <v>2886</v>
      </c>
      <c r="V96" s="46">
        <f t="shared" si="34"/>
        <v>2886</v>
      </c>
      <c r="W96" s="46">
        <f t="shared" si="34"/>
        <v>2886</v>
      </c>
      <c r="X96" s="222">
        <f t="shared" si="34"/>
        <v>2886</v>
      </c>
      <c r="Y96" s="46">
        <f t="shared" si="34"/>
        <v>2886</v>
      </c>
      <c r="Z96" s="46">
        <f t="shared" si="34"/>
        <v>2886</v>
      </c>
      <c r="AA96" s="222">
        <f t="shared" si="34"/>
        <v>2886</v>
      </c>
      <c r="AB96" s="46">
        <f t="shared" si="34"/>
        <v>2886</v>
      </c>
      <c r="AC96" s="46">
        <f t="shared" si="34"/>
        <v>2886</v>
      </c>
      <c r="AD96" s="46">
        <f t="shared" si="34"/>
        <v>2886</v>
      </c>
      <c r="AE96" s="46">
        <f t="shared" si="34"/>
        <v>2886</v>
      </c>
      <c r="AF96" s="46">
        <f t="shared" si="34"/>
        <v>2886</v>
      </c>
      <c r="AG96" s="241">
        <f t="shared" si="34"/>
        <v>2886</v>
      </c>
      <c r="AH96" s="222">
        <f t="shared" si="34"/>
        <v>2886</v>
      </c>
      <c r="AI96" s="46">
        <f t="shared" si="34"/>
        <v>2886</v>
      </c>
      <c r="AJ96" s="46">
        <f t="shared" si="34"/>
        <v>2886</v>
      </c>
      <c r="AK96" s="290">
        <f t="shared" si="34"/>
        <v>2886</v>
      </c>
      <c r="AL96" s="37"/>
    </row>
    <row r="97" spans="1:42" ht="35.1" customHeight="1">
      <c r="A97" s="624">
        <v>24</v>
      </c>
      <c r="B97" s="661" t="s">
        <v>184</v>
      </c>
      <c r="C97" s="62">
        <v>0</v>
      </c>
      <c r="D97" s="71"/>
      <c r="E97" s="34"/>
      <c r="F97" s="173">
        <f>+[1]NEW!$G$417</f>
        <v>1721</v>
      </c>
      <c r="G97" s="221">
        <v>0</v>
      </c>
      <c r="H97" s="86">
        <v>0</v>
      </c>
      <c r="I97" s="86">
        <v>0</v>
      </c>
      <c r="J97" s="254">
        <v>572</v>
      </c>
      <c r="K97" s="254">
        <v>405</v>
      </c>
      <c r="L97" s="240">
        <v>0</v>
      </c>
      <c r="M97" s="221">
        <v>0</v>
      </c>
      <c r="N97" s="254">
        <f>1000-M98</f>
        <v>23</v>
      </c>
      <c r="O97" s="86">
        <v>0</v>
      </c>
      <c r="P97" s="254">
        <v>385</v>
      </c>
      <c r="Q97" s="254">
        <f>1721-P98</f>
        <v>336</v>
      </c>
      <c r="R97" s="86">
        <f>1721-Q98</f>
        <v>0</v>
      </c>
      <c r="S97" s="240">
        <v>0</v>
      </c>
      <c r="T97" s="221">
        <v>0</v>
      </c>
      <c r="U97" s="86">
        <v>0</v>
      </c>
      <c r="V97" s="86">
        <v>0</v>
      </c>
      <c r="W97" s="86">
        <v>0</v>
      </c>
      <c r="X97" s="221">
        <v>0</v>
      </c>
      <c r="Y97" s="86">
        <v>0</v>
      </c>
      <c r="Z97" s="86">
        <v>0</v>
      </c>
      <c r="AA97" s="221">
        <v>0</v>
      </c>
      <c r="AB97" s="86">
        <v>0</v>
      </c>
      <c r="AC97" s="86">
        <v>0</v>
      </c>
      <c r="AD97" s="86">
        <v>0</v>
      </c>
      <c r="AE97" s="86">
        <v>0</v>
      </c>
      <c r="AF97" s="86">
        <v>0</v>
      </c>
      <c r="AG97" s="240">
        <v>0</v>
      </c>
      <c r="AH97" s="221">
        <v>0</v>
      </c>
      <c r="AI97" s="86">
        <v>0</v>
      </c>
      <c r="AJ97" s="86">
        <v>0</v>
      </c>
      <c r="AK97" s="294">
        <v>0</v>
      </c>
      <c r="AL97" s="37">
        <f>AK98</f>
        <v>1721</v>
      </c>
      <c r="AM97" s="38">
        <f>AL97</f>
        <v>1721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63"/>
      <c r="C98" s="72"/>
      <c r="D98" s="73"/>
      <c r="E98" s="41"/>
      <c r="F98" s="183"/>
      <c r="G98" s="222">
        <f t="shared" ref="G98:AK98" si="35">+F98+G97</f>
        <v>0</v>
      </c>
      <c r="H98" s="46">
        <f t="shared" si="35"/>
        <v>0</v>
      </c>
      <c r="I98" s="46">
        <f t="shared" si="35"/>
        <v>0</v>
      </c>
      <c r="J98" s="46">
        <f t="shared" si="35"/>
        <v>572</v>
      </c>
      <c r="K98" s="46">
        <f t="shared" si="35"/>
        <v>977</v>
      </c>
      <c r="L98" s="241">
        <f t="shared" si="35"/>
        <v>977</v>
      </c>
      <c r="M98" s="222">
        <f t="shared" si="35"/>
        <v>977</v>
      </c>
      <c r="N98" s="46">
        <f t="shared" si="35"/>
        <v>1000</v>
      </c>
      <c r="O98" s="46">
        <f t="shared" si="35"/>
        <v>1000</v>
      </c>
      <c r="P98" s="46">
        <f t="shared" si="35"/>
        <v>1385</v>
      </c>
      <c r="Q98" s="46">
        <f t="shared" si="35"/>
        <v>1721</v>
      </c>
      <c r="R98" s="46">
        <f t="shared" si="35"/>
        <v>1721</v>
      </c>
      <c r="S98" s="241">
        <f t="shared" si="35"/>
        <v>1721</v>
      </c>
      <c r="T98" s="222">
        <f t="shared" si="35"/>
        <v>1721</v>
      </c>
      <c r="U98" s="46">
        <f t="shared" si="35"/>
        <v>1721</v>
      </c>
      <c r="V98" s="46">
        <f t="shared" si="35"/>
        <v>1721</v>
      </c>
      <c r="W98" s="46">
        <f t="shared" si="35"/>
        <v>1721</v>
      </c>
      <c r="X98" s="222">
        <f t="shared" si="35"/>
        <v>1721</v>
      </c>
      <c r="Y98" s="46">
        <f t="shared" si="35"/>
        <v>1721</v>
      </c>
      <c r="Z98" s="46">
        <f t="shared" si="35"/>
        <v>1721</v>
      </c>
      <c r="AA98" s="222">
        <f t="shared" si="35"/>
        <v>1721</v>
      </c>
      <c r="AB98" s="46">
        <f t="shared" si="35"/>
        <v>1721</v>
      </c>
      <c r="AC98" s="46">
        <f t="shared" si="35"/>
        <v>1721</v>
      </c>
      <c r="AD98" s="46">
        <f t="shared" si="35"/>
        <v>1721</v>
      </c>
      <c r="AE98" s="46">
        <f t="shared" si="35"/>
        <v>1721</v>
      </c>
      <c r="AF98" s="46">
        <f t="shared" si="35"/>
        <v>1721</v>
      </c>
      <c r="AG98" s="241">
        <f t="shared" si="35"/>
        <v>1721</v>
      </c>
      <c r="AH98" s="222">
        <f t="shared" si="35"/>
        <v>1721</v>
      </c>
      <c r="AI98" s="46">
        <f t="shared" si="35"/>
        <v>1721</v>
      </c>
      <c r="AJ98" s="46">
        <f t="shared" si="35"/>
        <v>1721</v>
      </c>
      <c r="AK98" s="290">
        <f t="shared" si="35"/>
        <v>1721</v>
      </c>
      <c r="AL98" s="37"/>
    </row>
    <row r="99" spans="1:42" ht="35.1" customHeight="1">
      <c r="A99" s="652">
        <v>25</v>
      </c>
      <c r="B99" s="661" t="s">
        <v>185</v>
      </c>
      <c r="C99" s="59"/>
      <c r="D99" s="60"/>
      <c r="E99" s="34"/>
      <c r="F99" s="173">
        <f>+[1]NEW!$G$420</f>
        <v>381</v>
      </c>
      <c r="G99" s="221">
        <v>0</v>
      </c>
      <c r="H99" s="86">
        <v>0</v>
      </c>
      <c r="I99" s="86">
        <v>0</v>
      </c>
      <c r="J99" s="86">
        <v>0</v>
      </c>
      <c r="K99" s="86">
        <v>0</v>
      </c>
      <c r="L99" s="240">
        <v>0</v>
      </c>
      <c r="M99" s="221">
        <v>0</v>
      </c>
      <c r="N99" s="254">
        <v>381</v>
      </c>
      <c r="O99" s="86">
        <f>381-N100</f>
        <v>0</v>
      </c>
      <c r="P99" s="86">
        <v>0</v>
      </c>
      <c r="Q99" s="86">
        <v>0</v>
      </c>
      <c r="R99" s="86">
        <v>0</v>
      </c>
      <c r="S99" s="240">
        <v>0</v>
      </c>
      <c r="T99" s="221">
        <v>0</v>
      </c>
      <c r="U99" s="86">
        <v>0</v>
      </c>
      <c r="V99" s="86">
        <v>0</v>
      </c>
      <c r="W99" s="86">
        <v>0</v>
      </c>
      <c r="X99" s="221">
        <v>0</v>
      </c>
      <c r="Y99" s="86">
        <v>0</v>
      </c>
      <c r="Z99" s="86">
        <v>0</v>
      </c>
      <c r="AA99" s="221">
        <v>0</v>
      </c>
      <c r="AB99" s="86">
        <v>0</v>
      </c>
      <c r="AC99" s="86">
        <v>0</v>
      </c>
      <c r="AD99" s="86">
        <v>0</v>
      </c>
      <c r="AE99" s="86">
        <v>0</v>
      </c>
      <c r="AF99" s="86">
        <v>0</v>
      </c>
      <c r="AG99" s="240">
        <v>0</v>
      </c>
      <c r="AH99" s="221">
        <v>0</v>
      </c>
      <c r="AI99" s="86">
        <v>0</v>
      </c>
      <c r="AJ99" s="86">
        <v>0</v>
      </c>
      <c r="AK99" s="294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63"/>
      <c r="C100" s="59"/>
      <c r="D100" s="60"/>
      <c r="E100" s="52"/>
      <c r="F100" s="181"/>
      <c r="G100" s="222">
        <f t="shared" ref="G100:AK100" si="36">+F100+G99</f>
        <v>0</v>
      </c>
      <c r="H100" s="46">
        <f t="shared" si="36"/>
        <v>0</v>
      </c>
      <c r="I100" s="46">
        <f t="shared" si="36"/>
        <v>0</v>
      </c>
      <c r="J100" s="46">
        <f t="shared" si="36"/>
        <v>0</v>
      </c>
      <c r="K100" s="46">
        <f t="shared" si="36"/>
        <v>0</v>
      </c>
      <c r="L100" s="241">
        <f t="shared" si="36"/>
        <v>0</v>
      </c>
      <c r="M100" s="222">
        <f t="shared" si="36"/>
        <v>0</v>
      </c>
      <c r="N100" s="46">
        <f t="shared" si="36"/>
        <v>381</v>
      </c>
      <c r="O100" s="46">
        <f t="shared" si="36"/>
        <v>381</v>
      </c>
      <c r="P100" s="46">
        <f t="shared" si="36"/>
        <v>381</v>
      </c>
      <c r="Q100" s="46">
        <f t="shared" si="36"/>
        <v>381</v>
      </c>
      <c r="R100" s="46">
        <f t="shared" si="36"/>
        <v>381</v>
      </c>
      <c r="S100" s="241">
        <f t="shared" si="36"/>
        <v>381</v>
      </c>
      <c r="T100" s="222">
        <f t="shared" si="36"/>
        <v>381</v>
      </c>
      <c r="U100" s="46">
        <f t="shared" si="36"/>
        <v>381</v>
      </c>
      <c r="V100" s="46">
        <f t="shared" si="36"/>
        <v>381</v>
      </c>
      <c r="W100" s="46">
        <f t="shared" si="36"/>
        <v>381</v>
      </c>
      <c r="X100" s="222">
        <f t="shared" si="36"/>
        <v>381</v>
      </c>
      <c r="Y100" s="46">
        <f t="shared" si="36"/>
        <v>381</v>
      </c>
      <c r="Z100" s="46">
        <f t="shared" si="36"/>
        <v>381</v>
      </c>
      <c r="AA100" s="222">
        <f t="shared" si="36"/>
        <v>381</v>
      </c>
      <c r="AB100" s="46">
        <f t="shared" si="36"/>
        <v>381</v>
      </c>
      <c r="AC100" s="46">
        <f t="shared" si="36"/>
        <v>381</v>
      </c>
      <c r="AD100" s="46">
        <f t="shared" si="36"/>
        <v>381</v>
      </c>
      <c r="AE100" s="46">
        <f t="shared" si="36"/>
        <v>381</v>
      </c>
      <c r="AF100" s="46">
        <f t="shared" si="36"/>
        <v>381</v>
      </c>
      <c r="AG100" s="241">
        <f t="shared" si="36"/>
        <v>381</v>
      </c>
      <c r="AH100" s="222">
        <f t="shared" si="36"/>
        <v>381</v>
      </c>
      <c r="AI100" s="46">
        <f t="shared" si="36"/>
        <v>381</v>
      </c>
      <c r="AJ100" s="46">
        <f t="shared" si="36"/>
        <v>381</v>
      </c>
      <c r="AK100" s="290">
        <f t="shared" si="36"/>
        <v>381</v>
      </c>
      <c r="AL100" s="37"/>
    </row>
    <row r="101" spans="1:42" ht="35.1" customHeight="1">
      <c r="A101" s="624">
        <v>26</v>
      </c>
      <c r="B101" s="664" t="s">
        <v>186</v>
      </c>
      <c r="C101" s="62">
        <v>0</v>
      </c>
      <c r="D101" s="63"/>
      <c r="E101" s="54"/>
      <c r="F101" s="174">
        <f>+[1]NEW!$G$423</f>
        <v>181</v>
      </c>
      <c r="G101" s="221">
        <v>0</v>
      </c>
      <c r="H101" s="86">
        <v>0</v>
      </c>
      <c r="I101" s="86">
        <v>0</v>
      </c>
      <c r="J101" s="86">
        <v>0</v>
      </c>
      <c r="K101" s="254">
        <v>34</v>
      </c>
      <c r="L101" s="240">
        <v>0</v>
      </c>
      <c r="M101" s="221">
        <v>0</v>
      </c>
      <c r="N101" s="254">
        <f>181-M102</f>
        <v>147</v>
      </c>
      <c r="O101" s="86">
        <v>0</v>
      </c>
      <c r="P101" s="86">
        <v>0</v>
      </c>
      <c r="Q101" s="86">
        <v>0</v>
      </c>
      <c r="R101" s="86">
        <v>0</v>
      </c>
      <c r="S101" s="240">
        <v>0</v>
      </c>
      <c r="T101" s="221">
        <v>0</v>
      </c>
      <c r="U101" s="86">
        <v>0</v>
      </c>
      <c r="V101" s="86">
        <v>0</v>
      </c>
      <c r="W101" s="86">
        <v>0</v>
      </c>
      <c r="X101" s="221">
        <v>0</v>
      </c>
      <c r="Y101" s="86">
        <v>0</v>
      </c>
      <c r="Z101" s="86">
        <v>0</v>
      </c>
      <c r="AA101" s="221">
        <v>0</v>
      </c>
      <c r="AB101" s="86">
        <v>0</v>
      </c>
      <c r="AC101" s="86">
        <v>0</v>
      </c>
      <c r="AD101" s="86">
        <v>0</v>
      </c>
      <c r="AE101" s="86">
        <v>0</v>
      </c>
      <c r="AF101" s="86">
        <v>0</v>
      </c>
      <c r="AG101" s="240">
        <v>0</v>
      </c>
      <c r="AH101" s="221">
        <v>0</v>
      </c>
      <c r="AI101" s="86">
        <v>0</v>
      </c>
      <c r="AJ101" s="86">
        <v>0</v>
      </c>
      <c r="AK101" s="294">
        <v>0</v>
      </c>
      <c r="AL101" s="37">
        <f>SUM(G101:AK101)</f>
        <v>181</v>
      </c>
      <c r="AM101" s="38">
        <f>AL101</f>
        <v>181</v>
      </c>
      <c r="AN101" s="38">
        <v>800000</v>
      </c>
      <c r="AO101" s="38">
        <f>AL101*AN101/1000</f>
        <v>144800</v>
      </c>
      <c r="AP101" s="38">
        <f>AN101*AM101/1000</f>
        <v>144800</v>
      </c>
    </row>
    <row r="102" spans="1:42" ht="35.1" customHeight="1">
      <c r="A102" s="625"/>
      <c r="B102" s="665"/>
      <c r="C102" s="68"/>
      <c r="D102" s="65"/>
      <c r="E102" s="57"/>
      <c r="F102" s="180"/>
      <c r="G102" s="222">
        <f t="shared" ref="G102:AK102" si="37">+F102+G101</f>
        <v>0</v>
      </c>
      <c r="H102" s="46">
        <f t="shared" si="37"/>
        <v>0</v>
      </c>
      <c r="I102" s="46">
        <f t="shared" si="37"/>
        <v>0</v>
      </c>
      <c r="J102" s="46">
        <f t="shared" si="37"/>
        <v>0</v>
      </c>
      <c r="K102" s="46">
        <f t="shared" si="37"/>
        <v>34</v>
      </c>
      <c r="L102" s="241">
        <f t="shared" si="37"/>
        <v>34</v>
      </c>
      <c r="M102" s="222">
        <f t="shared" si="37"/>
        <v>34</v>
      </c>
      <c r="N102" s="46">
        <f t="shared" si="37"/>
        <v>181</v>
      </c>
      <c r="O102" s="46">
        <f t="shared" si="37"/>
        <v>181</v>
      </c>
      <c r="P102" s="46">
        <f t="shared" si="37"/>
        <v>181</v>
      </c>
      <c r="Q102" s="46">
        <f t="shared" si="37"/>
        <v>181</v>
      </c>
      <c r="R102" s="46">
        <f t="shared" si="37"/>
        <v>181</v>
      </c>
      <c r="S102" s="241">
        <f t="shared" si="37"/>
        <v>181</v>
      </c>
      <c r="T102" s="222">
        <f t="shared" si="37"/>
        <v>181</v>
      </c>
      <c r="U102" s="46">
        <f t="shared" si="37"/>
        <v>181</v>
      </c>
      <c r="V102" s="46">
        <f t="shared" si="37"/>
        <v>181</v>
      </c>
      <c r="W102" s="46">
        <f t="shared" si="37"/>
        <v>181</v>
      </c>
      <c r="X102" s="222">
        <f t="shared" si="37"/>
        <v>181</v>
      </c>
      <c r="Y102" s="46">
        <f t="shared" si="37"/>
        <v>181</v>
      </c>
      <c r="Z102" s="46">
        <f t="shared" si="37"/>
        <v>181</v>
      </c>
      <c r="AA102" s="222">
        <f t="shared" si="37"/>
        <v>181</v>
      </c>
      <c r="AB102" s="46">
        <f t="shared" si="37"/>
        <v>181</v>
      </c>
      <c r="AC102" s="46">
        <f t="shared" si="37"/>
        <v>181</v>
      </c>
      <c r="AD102" s="46">
        <f t="shared" si="37"/>
        <v>181</v>
      </c>
      <c r="AE102" s="46">
        <f t="shared" si="37"/>
        <v>181</v>
      </c>
      <c r="AF102" s="46">
        <f t="shared" si="37"/>
        <v>181</v>
      </c>
      <c r="AG102" s="241">
        <f t="shared" si="37"/>
        <v>181</v>
      </c>
      <c r="AH102" s="222">
        <f t="shared" si="37"/>
        <v>181</v>
      </c>
      <c r="AI102" s="46">
        <f t="shared" si="37"/>
        <v>181</v>
      </c>
      <c r="AJ102" s="46">
        <f t="shared" si="37"/>
        <v>181</v>
      </c>
      <c r="AK102" s="290">
        <f t="shared" si="37"/>
        <v>181</v>
      </c>
      <c r="AL102" s="37"/>
    </row>
    <row r="103" spans="1:42" ht="35.1" customHeight="1">
      <c r="A103" s="624">
        <v>27</v>
      </c>
      <c r="B103" s="661" t="s">
        <v>187</v>
      </c>
      <c r="C103" s="62">
        <v>0</v>
      </c>
      <c r="D103" s="71"/>
      <c r="E103" s="34"/>
      <c r="F103" s="173">
        <f>+[1]NEW!$G$426</f>
        <v>0</v>
      </c>
      <c r="G103" s="221">
        <v>0</v>
      </c>
      <c r="H103" s="86">
        <v>0</v>
      </c>
      <c r="I103" s="86">
        <v>0</v>
      </c>
      <c r="J103" s="86">
        <v>0</v>
      </c>
      <c r="K103" s="86">
        <v>0</v>
      </c>
      <c r="L103" s="240">
        <v>0</v>
      </c>
      <c r="M103" s="221">
        <v>0</v>
      </c>
      <c r="N103" s="86">
        <v>0</v>
      </c>
      <c r="O103" s="86">
        <v>0</v>
      </c>
      <c r="P103" s="86">
        <v>0</v>
      </c>
      <c r="Q103" s="86">
        <v>0</v>
      </c>
      <c r="R103" s="86">
        <v>0</v>
      </c>
      <c r="S103" s="240">
        <v>0</v>
      </c>
      <c r="T103" s="221">
        <v>0</v>
      </c>
      <c r="U103" s="86">
        <v>0</v>
      </c>
      <c r="V103" s="86">
        <v>0</v>
      </c>
      <c r="W103" s="86">
        <v>0</v>
      </c>
      <c r="X103" s="221">
        <v>0</v>
      </c>
      <c r="Y103" s="86">
        <v>0</v>
      </c>
      <c r="Z103" s="86">
        <v>0</v>
      </c>
      <c r="AA103" s="221">
        <v>0</v>
      </c>
      <c r="AB103" s="86">
        <v>0</v>
      </c>
      <c r="AC103" s="86">
        <v>0</v>
      </c>
      <c r="AD103" s="86">
        <v>0</v>
      </c>
      <c r="AE103" s="86">
        <v>0</v>
      </c>
      <c r="AF103" s="86">
        <v>0</v>
      </c>
      <c r="AG103" s="240">
        <v>0</v>
      </c>
      <c r="AH103" s="221">
        <v>0</v>
      </c>
      <c r="AI103" s="86">
        <v>0</v>
      </c>
      <c r="AJ103" s="86">
        <v>0</v>
      </c>
      <c r="AK103" s="294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663"/>
      <c r="C104" s="72"/>
      <c r="D104" s="73"/>
      <c r="E104" s="41"/>
      <c r="F104" s="183"/>
      <c r="G104" s="222">
        <f>+F104+G103</f>
        <v>0</v>
      </c>
      <c r="H104" s="46">
        <f t="shared" ref="H104:AK104" si="38">+G104+H103</f>
        <v>0</v>
      </c>
      <c r="I104" s="46">
        <f t="shared" si="38"/>
        <v>0</v>
      </c>
      <c r="J104" s="46">
        <f t="shared" si="38"/>
        <v>0</v>
      </c>
      <c r="K104" s="46">
        <f t="shared" si="38"/>
        <v>0</v>
      </c>
      <c r="L104" s="241">
        <f t="shared" si="38"/>
        <v>0</v>
      </c>
      <c r="M104" s="222">
        <f t="shared" si="38"/>
        <v>0</v>
      </c>
      <c r="N104" s="46">
        <f t="shared" si="38"/>
        <v>0</v>
      </c>
      <c r="O104" s="46">
        <f t="shared" si="38"/>
        <v>0</v>
      </c>
      <c r="P104" s="46">
        <f t="shared" si="38"/>
        <v>0</v>
      </c>
      <c r="Q104" s="46">
        <f t="shared" si="38"/>
        <v>0</v>
      </c>
      <c r="R104" s="46">
        <f t="shared" si="38"/>
        <v>0</v>
      </c>
      <c r="S104" s="241">
        <f t="shared" si="38"/>
        <v>0</v>
      </c>
      <c r="T104" s="222">
        <f t="shared" si="38"/>
        <v>0</v>
      </c>
      <c r="U104" s="46">
        <f t="shared" si="38"/>
        <v>0</v>
      </c>
      <c r="V104" s="46">
        <f t="shared" si="38"/>
        <v>0</v>
      </c>
      <c r="W104" s="46">
        <f t="shared" si="38"/>
        <v>0</v>
      </c>
      <c r="X104" s="222">
        <f t="shared" si="38"/>
        <v>0</v>
      </c>
      <c r="Y104" s="46">
        <f t="shared" si="38"/>
        <v>0</v>
      </c>
      <c r="Z104" s="46">
        <f t="shared" si="38"/>
        <v>0</v>
      </c>
      <c r="AA104" s="222">
        <f t="shared" si="38"/>
        <v>0</v>
      </c>
      <c r="AB104" s="46">
        <f t="shared" si="38"/>
        <v>0</v>
      </c>
      <c r="AC104" s="46">
        <f t="shared" si="38"/>
        <v>0</v>
      </c>
      <c r="AD104" s="46">
        <f t="shared" si="38"/>
        <v>0</v>
      </c>
      <c r="AE104" s="46">
        <f t="shared" si="38"/>
        <v>0</v>
      </c>
      <c r="AF104" s="46">
        <f t="shared" si="38"/>
        <v>0</v>
      </c>
      <c r="AG104" s="241">
        <f t="shared" si="38"/>
        <v>0</v>
      </c>
      <c r="AH104" s="222">
        <f t="shared" si="38"/>
        <v>0</v>
      </c>
      <c r="AI104" s="46">
        <f t="shared" si="38"/>
        <v>0</v>
      </c>
      <c r="AJ104" s="46">
        <f t="shared" si="38"/>
        <v>0</v>
      </c>
      <c r="AK104" s="290">
        <f t="shared" si="38"/>
        <v>0</v>
      </c>
      <c r="AL104" s="37"/>
    </row>
    <row r="105" spans="1:42" ht="35.1" customHeight="1">
      <c r="A105" s="624">
        <v>28</v>
      </c>
      <c r="B105" s="661" t="s">
        <v>188</v>
      </c>
      <c r="C105" s="75">
        <v>0</v>
      </c>
      <c r="D105" s="63"/>
      <c r="E105" s="76"/>
      <c r="F105" s="173">
        <f>+[1]NEW!$G$429</f>
        <v>0</v>
      </c>
      <c r="G105" s="221">
        <v>0</v>
      </c>
      <c r="H105" s="86">
        <v>0</v>
      </c>
      <c r="I105" s="86">
        <v>0</v>
      </c>
      <c r="J105" s="86">
        <v>0</v>
      </c>
      <c r="K105" s="86">
        <v>0</v>
      </c>
      <c r="L105" s="240">
        <v>0</v>
      </c>
      <c r="M105" s="221">
        <v>0</v>
      </c>
      <c r="N105" s="86">
        <v>0</v>
      </c>
      <c r="O105" s="86">
        <v>0</v>
      </c>
      <c r="P105" s="86">
        <v>0</v>
      </c>
      <c r="Q105" s="86">
        <v>0</v>
      </c>
      <c r="R105" s="86">
        <v>0</v>
      </c>
      <c r="S105" s="240">
        <v>0</v>
      </c>
      <c r="T105" s="221">
        <v>0</v>
      </c>
      <c r="U105" s="86">
        <v>0</v>
      </c>
      <c r="V105" s="86">
        <v>0</v>
      </c>
      <c r="W105" s="86">
        <v>0</v>
      </c>
      <c r="X105" s="221">
        <v>0</v>
      </c>
      <c r="Y105" s="86">
        <v>0</v>
      </c>
      <c r="Z105" s="86">
        <v>0</v>
      </c>
      <c r="AA105" s="221">
        <v>0</v>
      </c>
      <c r="AB105" s="86">
        <v>0</v>
      </c>
      <c r="AC105" s="86">
        <v>0</v>
      </c>
      <c r="AD105" s="86">
        <v>0</v>
      </c>
      <c r="AE105" s="86">
        <v>0</v>
      </c>
      <c r="AF105" s="86">
        <v>0</v>
      </c>
      <c r="AG105" s="240">
        <v>0</v>
      </c>
      <c r="AH105" s="221">
        <v>0</v>
      </c>
      <c r="AI105" s="86">
        <v>0</v>
      </c>
      <c r="AJ105" s="86">
        <v>0</v>
      </c>
      <c r="AK105" s="294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663"/>
      <c r="C106" s="77"/>
      <c r="D106" s="78"/>
      <c r="E106" s="79"/>
      <c r="F106" s="179"/>
      <c r="G106" s="222">
        <f t="shared" ref="G106:AK106" si="39">+F106+G105</f>
        <v>0</v>
      </c>
      <c r="H106" s="46">
        <f t="shared" si="39"/>
        <v>0</v>
      </c>
      <c r="I106" s="46">
        <f t="shared" si="39"/>
        <v>0</v>
      </c>
      <c r="J106" s="46">
        <f t="shared" si="39"/>
        <v>0</v>
      </c>
      <c r="K106" s="46">
        <f t="shared" si="39"/>
        <v>0</v>
      </c>
      <c r="L106" s="241">
        <f t="shared" si="39"/>
        <v>0</v>
      </c>
      <c r="M106" s="222">
        <f t="shared" si="39"/>
        <v>0</v>
      </c>
      <c r="N106" s="46">
        <f t="shared" si="39"/>
        <v>0</v>
      </c>
      <c r="O106" s="46">
        <f t="shared" si="39"/>
        <v>0</v>
      </c>
      <c r="P106" s="46">
        <f t="shared" si="39"/>
        <v>0</v>
      </c>
      <c r="Q106" s="46">
        <f t="shared" si="39"/>
        <v>0</v>
      </c>
      <c r="R106" s="46">
        <f t="shared" si="39"/>
        <v>0</v>
      </c>
      <c r="S106" s="241">
        <f t="shared" si="39"/>
        <v>0</v>
      </c>
      <c r="T106" s="222">
        <f t="shared" si="39"/>
        <v>0</v>
      </c>
      <c r="U106" s="46">
        <f t="shared" si="39"/>
        <v>0</v>
      </c>
      <c r="V106" s="46">
        <f t="shared" si="39"/>
        <v>0</v>
      </c>
      <c r="W106" s="46">
        <f t="shared" si="39"/>
        <v>0</v>
      </c>
      <c r="X106" s="222">
        <f t="shared" si="39"/>
        <v>0</v>
      </c>
      <c r="Y106" s="46">
        <f t="shared" si="39"/>
        <v>0</v>
      </c>
      <c r="Z106" s="46">
        <f t="shared" si="39"/>
        <v>0</v>
      </c>
      <c r="AA106" s="222">
        <f t="shared" si="39"/>
        <v>0</v>
      </c>
      <c r="AB106" s="46">
        <f t="shared" si="39"/>
        <v>0</v>
      </c>
      <c r="AC106" s="46">
        <f t="shared" si="39"/>
        <v>0</v>
      </c>
      <c r="AD106" s="46">
        <f t="shared" si="39"/>
        <v>0</v>
      </c>
      <c r="AE106" s="46">
        <f t="shared" si="39"/>
        <v>0</v>
      </c>
      <c r="AF106" s="46">
        <f t="shared" si="39"/>
        <v>0</v>
      </c>
      <c r="AG106" s="241">
        <f t="shared" si="39"/>
        <v>0</v>
      </c>
      <c r="AH106" s="222">
        <f t="shared" si="39"/>
        <v>0</v>
      </c>
      <c r="AI106" s="46">
        <f t="shared" si="39"/>
        <v>0</v>
      </c>
      <c r="AJ106" s="46">
        <f t="shared" si="39"/>
        <v>0</v>
      </c>
      <c r="AK106" s="290">
        <f t="shared" si="39"/>
        <v>0</v>
      </c>
      <c r="AL106" s="37"/>
    </row>
    <row r="107" spans="1:42" ht="34.5" customHeight="1">
      <c r="A107" s="624">
        <v>29</v>
      </c>
      <c r="B107" s="661" t="s">
        <v>189</v>
      </c>
      <c r="C107" s="80"/>
      <c r="D107" s="71"/>
      <c r="E107" s="49"/>
      <c r="F107" s="173">
        <f>+[1]NEW!$G$432</f>
        <v>0</v>
      </c>
      <c r="G107" s="221">
        <v>0</v>
      </c>
      <c r="H107" s="86">
        <v>0</v>
      </c>
      <c r="I107" s="86">
        <v>0</v>
      </c>
      <c r="J107" s="86">
        <v>0</v>
      </c>
      <c r="K107" s="86">
        <v>0</v>
      </c>
      <c r="L107" s="240">
        <v>0</v>
      </c>
      <c r="M107" s="221">
        <v>0</v>
      </c>
      <c r="N107" s="86">
        <v>0</v>
      </c>
      <c r="O107" s="86">
        <v>0</v>
      </c>
      <c r="P107" s="86">
        <v>0</v>
      </c>
      <c r="Q107" s="86">
        <v>0</v>
      </c>
      <c r="R107" s="86">
        <v>0</v>
      </c>
      <c r="S107" s="240">
        <v>0</v>
      </c>
      <c r="T107" s="221">
        <v>0</v>
      </c>
      <c r="U107" s="86">
        <v>0</v>
      </c>
      <c r="V107" s="86">
        <v>0</v>
      </c>
      <c r="W107" s="86">
        <v>0</v>
      </c>
      <c r="X107" s="221">
        <v>0</v>
      </c>
      <c r="Y107" s="86">
        <v>0</v>
      </c>
      <c r="Z107" s="86">
        <v>0</v>
      </c>
      <c r="AA107" s="221">
        <v>0</v>
      </c>
      <c r="AB107" s="86">
        <v>0</v>
      </c>
      <c r="AC107" s="86">
        <v>0</v>
      </c>
      <c r="AD107" s="86">
        <v>0</v>
      </c>
      <c r="AE107" s="86">
        <v>0</v>
      </c>
      <c r="AF107" s="86">
        <v>0</v>
      </c>
      <c r="AG107" s="240">
        <v>0</v>
      </c>
      <c r="AH107" s="221">
        <v>0</v>
      </c>
      <c r="AI107" s="86">
        <v>0</v>
      </c>
      <c r="AJ107" s="86">
        <v>0</v>
      </c>
      <c r="AK107" s="294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663"/>
      <c r="C108" s="72"/>
      <c r="D108" s="73"/>
      <c r="E108" s="52"/>
      <c r="F108" s="181"/>
      <c r="G108" s="222">
        <f t="shared" ref="G108:AK108" si="40">+F108+G107</f>
        <v>0</v>
      </c>
      <c r="H108" s="46">
        <f t="shared" si="40"/>
        <v>0</v>
      </c>
      <c r="I108" s="46">
        <f t="shared" si="40"/>
        <v>0</v>
      </c>
      <c r="J108" s="46">
        <f t="shared" si="40"/>
        <v>0</v>
      </c>
      <c r="K108" s="46">
        <f t="shared" si="40"/>
        <v>0</v>
      </c>
      <c r="L108" s="241">
        <f t="shared" si="40"/>
        <v>0</v>
      </c>
      <c r="M108" s="222">
        <f t="shared" si="40"/>
        <v>0</v>
      </c>
      <c r="N108" s="46">
        <f t="shared" si="40"/>
        <v>0</v>
      </c>
      <c r="O108" s="46">
        <f t="shared" si="40"/>
        <v>0</v>
      </c>
      <c r="P108" s="46">
        <f t="shared" si="40"/>
        <v>0</v>
      </c>
      <c r="Q108" s="46">
        <f t="shared" si="40"/>
        <v>0</v>
      </c>
      <c r="R108" s="46">
        <f t="shared" si="40"/>
        <v>0</v>
      </c>
      <c r="S108" s="241">
        <f t="shared" si="40"/>
        <v>0</v>
      </c>
      <c r="T108" s="222">
        <f t="shared" si="40"/>
        <v>0</v>
      </c>
      <c r="U108" s="46">
        <f t="shared" si="40"/>
        <v>0</v>
      </c>
      <c r="V108" s="46">
        <f t="shared" si="40"/>
        <v>0</v>
      </c>
      <c r="W108" s="46">
        <f t="shared" si="40"/>
        <v>0</v>
      </c>
      <c r="X108" s="222">
        <f t="shared" si="40"/>
        <v>0</v>
      </c>
      <c r="Y108" s="46">
        <f t="shared" si="40"/>
        <v>0</v>
      </c>
      <c r="Z108" s="46">
        <f t="shared" si="40"/>
        <v>0</v>
      </c>
      <c r="AA108" s="222">
        <f t="shared" si="40"/>
        <v>0</v>
      </c>
      <c r="AB108" s="46">
        <f t="shared" si="40"/>
        <v>0</v>
      </c>
      <c r="AC108" s="46">
        <f t="shared" si="40"/>
        <v>0</v>
      </c>
      <c r="AD108" s="46">
        <f t="shared" si="40"/>
        <v>0</v>
      </c>
      <c r="AE108" s="46">
        <f t="shared" si="40"/>
        <v>0</v>
      </c>
      <c r="AF108" s="46">
        <f t="shared" si="40"/>
        <v>0</v>
      </c>
      <c r="AG108" s="241">
        <f t="shared" si="40"/>
        <v>0</v>
      </c>
      <c r="AH108" s="222">
        <f t="shared" si="40"/>
        <v>0</v>
      </c>
      <c r="AI108" s="46">
        <f t="shared" si="40"/>
        <v>0</v>
      </c>
      <c r="AJ108" s="46">
        <f t="shared" si="40"/>
        <v>0</v>
      </c>
      <c r="AK108" s="290">
        <f t="shared" si="40"/>
        <v>0</v>
      </c>
      <c r="AL108" s="37"/>
    </row>
    <row r="109" spans="1:42" ht="34.5" customHeight="1">
      <c r="A109" s="624">
        <v>30</v>
      </c>
      <c r="B109" s="661" t="s">
        <v>190</v>
      </c>
      <c r="C109" s="62">
        <v>0</v>
      </c>
      <c r="D109" s="63"/>
      <c r="E109" s="54"/>
      <c r="F109" s="174">
        <f>+[1]NEW!$G$435</f>
        <v>0</v>
      </c>
      <c r="G109" s="223">
        <v>0</v>
      </c>
      <c r="H109" s="87">
        <v>0</v>
      </c>
      <c r="I109" s="87">
        <v>0</v>
      </c>
      <c r="J109" s="87">
        <v>0</v>
      </c>
      <c r="K109" s="87">
        <v>0</v>
      </c>
      <c r="L109" s="242">
        <v>0</v>
      </c>
      <c r="M109" s="223">
        <v>0</v>
      </c>
      <c r="N109" s="87">
        <v>0</v>
      </c>
      <c r="O109" s="87">
        <v>0</v>
      </c>
      <c r="P109" s="87">
        <v>0</v>
      </c>
      <c r="Q109" s="87">
        <v>0</v>
      </c>
      <c r="R109" s="87">
        <v>0</v>
      </c>
      <c r="S109" s="242">
        <v>0</v>
      </c>
      <c r="T109" s="223">
        <v>0</v>
      </c>
      <c r="U109" s="87">
        <v>0</v>
      </c>
      <c r="V109" s="87">
        <v>0</v>
      </c>
      <c r="W109" s="87">
        <v>0</v>
      </c>
      <c r="X109" s="223">
        <v>0</v>
      </c>
      <c r="Y109" s="87">
        <v>0</v>
      </c>
      <c r="Z109" s="87">
        <v>0</v>
      </c>
      <c r="AA109" s="223">
        <v>0</v>
      </c>
      <c r="AB109" s="87">
        <v>0</v>
      </c>
      <c r="AC109" s="87">
        <v>0</v>
      </c>
      <c r="AD109" s="87">
        <v>0</v>
      </c>
      <c r="AE109" s="87">
        <v>0</v>
      </c>
      <c r="AF109" s="87">
        <v>0</v>
      </c>
      <c r="AG109" s="242">
        <v>0</v>
      </c>
      <c r="AH109" s="223">
        <v>0</v>
      </c>
      <c r="AI109" s="87">
        <v>0</v>
      </c>
      <c r="AJ109" s="87">
        <v>0</v>
      </c>
      <c r="AK109" s="289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663"/>
      <c r="C110" s="77"/>
      <c r="D110" s="78"/>
      <c r="E110" s="79"/>
      <c r="F110" s="184"/>
      <c r="G110" s="222">
        <f t="shared" ref="G110:AJ110" si="41">+F110+G109</f>
        <v>0</v>
      </c>
      <c r="H110" s="46">
        <f t="shared" si="41"/>
        <v>0</v>
      </c>
      <c r="I110" s="46">
        <f t="shared" si="41"/>
        <v>0</v>
      </c>
      <c r="J110" s="46">
        <f t="shared" si="41"/>
        <v>0</v>
      </c>
      <c r="K110" s="46">
        <f t="shared" si="41"/>
        <v>0</v>
      </c>
      <c r="L110" s="241">
        <f t="shared" si="41"/>
        <v>0</v>
      </c>
      <c r="M110" s="222">
        <f t="shared" si="41"/>
        <v>0</v>
      </c>
      <c r="N110" s="46">
        <f t="shared" si="41"/>
        <v>0</v>
      </c>
      <c r="O110" s="46">
        <f t="shared" si="41"/>
        <v>0</v>
      </c>
      <c r="P110" s="46">
        <f t="shared" si="41"/>
        <v>0</v>
      </c>
      <c r="Q110" s="46">
        <f t="shared" si="41"/>
        <v>0</v>
      </c>
      <c r="R110" s="46">
        <f t="shared" si="41"/>
        <v>0</v>
      </c>
      <c r="S110" s="241">
        <f t="shared" si="41"/>
        <v>0</v>
      </c>
      <c r="T110" s="222">
        <f t="shared" si="41"/>
        <v>0</v>
      </c>
      <c r="U110" s="46">
        <f t="shared" si="41"/>
        <v>0</v>
      </c>
      <c r="V110" s="46">
        <f t="shared" si="41"/>
        <v>0</v>
      </c>
      <c r="W110" s="46">
        <f t="shared" si="41"/>
        <v>0</v>
      </c>
      <c r="X110" s="222">
        <f t="shared" si="41"/>
        <v>0</v>
      </c>
      <c r="Y110" s="46">
        <f t="shared" si="41"/>
        <v>0</v>
      </c>
      <c r="Z110" s="46">
        <f t="shared" si="41"/>
        <v>0</v>
      </c>
      <c r="AA110" s="222">
        <f t="shared" si="41"/>
        <v>0</v>
      </c>
      <c r="AB110" s="46">
        <f t="shared" si="41"/>
        <v>0</v>
      </c>
      <c r="AC110" s="46">
        <f t="shared" si="41"/>
        <v>0</v>
      </c>
      <c r="AD110" s="46">
        <f t="shared" si="41"/>
        <v>0</v>
      </c>
      <c r="AE110" s="46">
        <f t="shared" si="41"/>
        <v>0</v>
      </c>
      <c r="AF110" s="46">
        <f t="shared" si="41"/>
        <v>0</v>
      </c>
      <c r="AG110" s="241">
        <f t="shared" si="41"/>
        <v>0</v>
      </c>
      <c r="AH110" s="222">
        <f t="shared" si="41"/>
        <v>0</v>
      </c>
      <c r="AI110" s="46">
        <f t="shared" si="41"/>
        <v>0</v>
      </c>
      <c r="AJ110" s="46">
        <f t="shared" si="41"/>
        <v>0</v>
      </c>
      <c r="AK110" s="290"/>
      <c r="AL110" s="37"/>
    </row>
    <row r="111" spans="1:42" ht="35.1" hidden="1" customHeight="1">
      <c r="A111" s="624">
        <v>31</v>
      </c>
      <c r="B111" s="668" t="s">
        <v>150</v>
      </c>
      <c r="C111" s="210" t="s">
        <v>178</v>
      </c>
      <c r="D111" s="63"/>
      <c r="E111" s="76"/>
      <c r="F111" s="173">
        <f>+[1]NEW!$G$591</f>
        <v>0</v>
      </c>
      <c r="G111" s="221">
        <v>0</v>
      </c>
      <c r="H111" s="86">
        <v>0</v>
      </c>
      <c r="I111" s="86">
        <v>0</v>
      </c>
      <c r="J111" s="86">
        <v>0</v>
      </c>
      <c r="K111" s="86">
        <v>0</v>
      </c>
      <c r="L111" s="240">
        <v>0</v>
      </c>
      <c r="M111" s="221">
        <v>0</v>
      </c>
      <c r="N111" s="86">
        <v>0</v>
      </c>
      <c r="O111" s="86">
        <v>0</v>
      </c>
      <c r="P111" s="86">
        <v>0</v>
      </c>
      <c r="Q111" s="86">
        <v>0</v>
      </c>
      <c r="R111" s="86">
        <v>0</v>
      </c>
      <c r="S111" s="240">
        <v>0</v>
      </c>
      <c r="T111" s="221">
        <v>0</v>
      </c>
      <c r="U111" s="86">
        <v>0</v>
      </c>
      <c r="V111" s="86">
        <v>0</v>
      </c>
      <c r="W111" s="86">
        <v>0</v>
      </c>
      <c r="X111" s="221">
        <v>0</v>
      </c>
      <c r="Y111" s="86">
        <v>0</v>
      </c>
      <c r="Z111" s="86">
        <v>0</v>
      </c>
      <c r="AA111" s="221">
        <v>0</v>
      </c>
      <c r="AB111" s="86">
        <v>0</v>
      </c>
      <c r="AC111" s="86">
        <v>0</v>
      </c>
      <c r="AD111" s="86">
        <v>0</v>
      </c>
      <c r="AE111" s="86">
        <v>0</v>
      </c>
      <c r="AF111" s="86">
        <v>0</v>
      </c>
      <c r="AG111" s="240">
        <v>0</v>
      </c>
      <c r="AH111" s="221">
        <v>0</v>
      </c>
      <c r="AI111" s="86">
        <v>0</v>
      </c>
      <c r="AJ111" s="86">
        <v>0</v>
      </c>
      <c r="AK111" s="294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8"/>
      <c r="E112" s="79"/>
      <c r="F112" s="179"/>
      <c r="G112" s="222">
        <f t="shared" ref="G112:AK112" si="42">+F112+G111</f>
        <v>0</v>
      </c>
      <c r="H112" s="46">
        <f t="shared" si="42"/>
        <v>0</v>
      </c>
      <c r="I112" s="46">
        <f t="shared" si="42"/>
        <v>0</v>
      </c>
      <c r="J112" s="46">
        <f t="shared" si="42"/>
        <v>0</v>
      </c>
      <c r="K112" s="46">
        <f t="shared" si="42"/>
        <v>0</v>
      </c>
      <c r="L112" s="241">
        <f t="shared" si="42"/>
        <v>0</v>
      </c>
      <c r="M112" s="222">
        <f t="shared" si="42"/>
        <v>0</v>
      </c>
      <c r="N112" s="46">
        <f t="shared" si="42"/>
        <v>0</v>
      </c>
      <c r="O112" s="46">
        <f t="shared" si="42"/>
        <v>0</v>
      </c>
      <c r="P112" s="46">
        <f t="shared" si="42"/>
        <v>0</v>
      </c>
      <c r="Q112" s="46">
        <f t="shared" si="42"/>
        <v>0</v>
      </c>
      <c r="R112" s="46">
        <f t="shared" si="42"/>
        <v>0</v>
      </c>
      <c r="S112" s="241">
        <f t="shared" si="42"/>
        <v>0</v>
      </c>
      <c r="T112" s="222">
        <f t="shared" si="42"/>
        <v>0</v>
      </c>
      <c r="U112" s="46">
        <f t="shared" si="42"/>
        <v>0</v>
      </c>
      <c r="V112" s="46">
        <f t="shared" si="42"/>
        <v>0</v>
      </c>
      <c r="W112" s="46">
        <f t="shared" si="42"/>
        <v>0</v>
      </c>
      <c r="X112" s="222">
        <f t="shared" si="42"/>
        <v>0</v>
      </c>
      <c r="Y112" s="46">
        <f t="shared" si="42"/>
        <v>0</v>
      </c>
      <c r="Z112" s="46">
        <f t="shared" si="42"/>
        <v>0</v>
      </c>
      <c r="AA112" s="222">
        <f t="shared" si="42"/>
        <v>0</v>
      </c>
      <c r="AB112" s="46">
        <f t="shared" si="42"/>
        <v>0</v>
      </c>
      <c r="AC112" s="46">
        <f t="shared" si="42"/>
        <v>0</v>
      </c>
      <c r="AD112" s="46">
        <f t="shared" si="42"/>
        <v>0</v>
      </c>
      <c r="AE112" s="46">
        <f t="shared" si="42"/>
        <v>0</v>
      </c>
      <c r="AF112" s="46">
        <f t="shared" si="42"/>
        <v>0</v>
      </c>
      <c r="AG112" s="241">
        <f t="shared" si="42"/>
        <v>0</v>
      </c>
      <c r="AH112" s="222">
        <f t="shared" si="42"/>
        <v>0</v>
      </c>
      <c r="AI112" s="46">
        <f t="shared" si="42"/>
        <v>0</v>
      </c>
      <c r="AJ112" s="46">
        <f t="shared" si="42"/>
        <v>0</v>
      </c>
      <c r="AK112" s="290">
        <f t="shared" si="42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211" t="s">
        <v>178</v>
      </c>
      <c r="D113" s="71"/>
      <c r="E113" s="49"/>
      <c r="F113" s="173">
        <f>+[1]NEW!$G$594</f>
        <v>0</v>
      </c>
      <c r="G113" s="221">
        <v>0</v>
      </c>
      <c r="H113" s="86">
        <v>0</v>
      </c>
      <c r="I113" s="86">
        <v>0</v>
      </c>
      <c r="J113" s="86">
        <v>0</v>
      </c>
      <c r="K113" s="86">
        <v>0</v>
      </c>
      <c r="L113" s="240">
        <v>0</v>
      </c>
      <c r="M113" s="221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240">
        <v>0</v>
      </c>
      <c r="T113" s="221">
        <v>0</v>
      </c>
      <c r="U113" s="86">
        <v>0</v>
      </c>
      <c r="V113" s="86">
        <v>0</v>
      </c>
      <c r="W113" s="86">
        <v>0</v>
      </c>
      <c r="X113" s="221">
        <v>0</v>
      </c>
      <c r="Y113" s="86">
        <v>0</v>
      </c>
      <c r="Z113" s="86">
        <v>0</v>
      </c>
      <c r="AA113" s="221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240">
        <v>0</v>
      </c>
      <c r="AH113" s="221">
        <v>0</v>
      </c>
      <c r="AI113" s="86">
        <v>0</v>
      </c>
      <c r="AJ113" s="86">
        <v>0</v>
      </c>
      <c r="AK113" s="294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73"/>
      <c r="E114" s="52"/>
      <c r="F114" s="181"/>
      <c r="G114" s="222">
        <f t="shared" ref="G114:AK114" si="43">+F114+G113</f>
        <v>0</v>
      </c>
      <c r="H114" s="46">
        <f t="shared" si="43"/>
        <v>0</v>
      </c>
      <c r="I114" s="46">
        <f t="shared" si="43"/>
        <v>0</v>
      </c>
      <c r="J114" s="46">
        <f t="shared" si="43"/>
        <v>0</v>
      </c>
      <c r="K114" s="46">
        <f t="shared" si="43"/>
        <v>0</v>
      </c>
      <c r="L114" s="241">
        <f t="shared" si="43"/>
        <v>0</v>
      </c>
      <c r="M114" s="222">
        <f t="shared" si="43"/>
        <v>0</v>
      </c>
      <c r="N114" s="46">
        <f t="shared" si="43"/>
        <v>0</v>
      </c>
      <c r="O114" s="46">
        <f t="shared" si="43"/>
        <v>0</v>
      </c>
      <c r="P114" s="46">
        <f t="shared" si="43"/>
        <v>0</v>
      </c>
      <c r="Q114" s="46">
        <f t="shared" si="43"/>
        <v>0</v>
      </c>
      <c r="R114" s="46">
        <f t="shared" si="43"/>
        <v>0</v>
      </c>
      <c r="S114" s="241">
        <f t="shared" si="43"/>
        <v>0</v>
      </c>
      <c r="T114" s="222">
        <f t="shared" si="43"/>
        <v>0</v>
      </c>
      <c r="U114" s="46">
        <f t="shared" si="43"/>
        <v>0</v>
      </c>
      <c r="V114" s="46">
        <f t="shared" si="43"/>
        <v>0</v>
      </c>
      <c r="W114" s="46">
        <f t="shared" si="43"/>
        <v>0</v>
      </c>
      <c r="X114" s="222">
        <f t="shared" si="43"/>
        <v>0</v>
      </c>
      <c r="Y114" s="46">
        <f t="shared" si="43"/>
        <v>0</v>
      </c>
      <c r="Z114" s="46">
        <f t="shared" si="43"/>
        <v>0</v>
      </c>
      <c r="AA114" s="222">
        <f t="shared" si="43"/>
        <v>0</v>
      </c>
      <c r="AB114" s="46">
        <f t="shared" si="43"/>
        <v>0</v>
      </c>
      <c r="AC114" s="46">
        <f t="shared" si="43"/>
        <v>0</v>
      </c>
      <c r="AD114" s="46">
        <f t="shared" si="43"/>
        <v>0</v>
      </c>
      <c r="AE114" s="46">
        <f t="shared" si="43"/>
        <v>0</v>
      </c>
      <c r="AF114" s="46">
        <f t="shared" si="43"/>
        <v>0</v>
      </c>
      <c r="AG114" s="241">
        <f t="shared" si="43"/>
        <v>0</v>
      </c>
      <c r="AH114" s="222">
        <f t="shared" si="43"/>
        <v>0</v>
      </c>
      <c r="AI114" s="46">
        <f t="shared" si="43"/>
        <v>0</v>
      </c>
      <c r="AJ114" s="46">
        <f t="shared" si="43"/>
        <v>0</v>
      </c>
      <c r="AK114" s="290">
        <f t="shared" si="43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209" t="s">
        <v>179</v>
      </c>
      <c r="D115" s="63"/>
      <c r="E115" s="54"/>
      <c r="F115" s="174">
        <f>+[1]NEW!$G$597</f>
        <v>0</v>
      </c>
      <c r="G115" s="221">
        <v>0</v>
      </c>
      <c r="H115" s="86">
        <v>0</v>
      </c>
      <c r="I115" s="86">
        <v>0</v>
      </c>
      <c r="J115" s="86">
        <v>0</v>
      </c>
      <c r="K115" s="86">
        <v>0</v>
      </c>
      <c r="L115" s="240">
        <v>0</v>
      </c>
      <c r="M115" s="221">
        <v>0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240">
        <v>0</v>
      </c>
      <c r="T115" s="221">
        <v>0</v>
      </c>
      <c r="U115" s="86">
        <v>0</v>
      </c>
      <c r="V115" s="86">
        <v>0</v>
      </c>
      <c r="W115" s="86">
        <v>0</v>
      </c>
      <c r="X115" s="221">
        <v>0</v>
      </c>
      <c r="Y115" s="86">
        <v>0</v>
      </c>
      <c r="Z115" s="86">
        <v>0</v>
      </c>
      <c r="AA115" s="221">
        <v>0</v>
      </c>
      <c r="AB115" s="86">
        <v>0</v>
      </c>
      <c r="AC115" s="86">
        <v>0</v>
      </c>
      <c r="AD115" s="86">
        <v>0</v>
      </c>
      <c r="AE115" s="86">
        <v>0</v>
      </c>
      <c r="AF115" s="86">
        <v>0</v>
      </c>
      <c r="AG115" s="240">
        <v>0</v>
      </c>
      <c r="AH115" s="221">
        <v>0</v>
      </c>
      <c r="AI115" s="86">
        <v>0</v>
      </c>
      <c r="AJ115" s="86">
        <v>0</v>
      </c>
      <c r="AK115" s="294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78"/>
      <c r="E116" s="85"/>
      <c r="F116" s="173"/>
      <c r="G116" s="222">
        <f t="shared" ref="G116:AK116" si="44">+F116+G115</f>
        <v>0</v>
      </c>
      <c r="H116" s="46">
        <f t="shared" si="44"/>
        <v>0</v>
      </c>
      <c r="I116" s="46">
        <f t="shared" si="44"/>
        <v>0</v>
      </c>
      <c r="J116" s="46">
        <f t="shared" si="44"/>
        <v>0</v>
      </c>
      <c r="K116" s="46">
        <f t="shared" si="44"/>
        <v>0</v>
      </c>
      <c r="L116" s="241">
        <f t="shared" si="44"/>
        <v>0</v>
      </c>
      <c r="M116" s="222">
        <f t="shared" si="44"/>
        <v>0</v>
      </c>
      <c r="N116" s="46">
        <f t="shared" si="44"/>
        <v>0</v>
      </c>
      <c r="O116" s="46">
        <f t="shared" si="44"/>
        <v>0</v>
      </c>
      <c r="P116" s="46">
        <f t="shared" si="44"/>
        <v>0</v>
      </c>
      <c r="Q116" s="46">
        <f t="shared" si="44"/>
        <v>0</v>
      </c>
      <c r="R116" s="46">
        <f t="shared" si="44"/>
        <v>0</v>
      </c>
      <c r="S116" s="241">
        <f t="shared" si="44"/>
        <v>0</v>
      </c>
      <c r="T116" s="222">
        <f t="shared" si="44"/>
        <v>0</v>
      </c>
      <c r="U116" s="46">
        <f t="shared" si="44"/>
        <v>0</v>
      </c>
      <c r="V116" s="46">
        <f t="shared" si="44"/>
        <v>0</v>
      </c>
      <c r="W116" s="46">
        <f t="shared" si="44"/>
        <v>0</v>
      </c>
      <c r="X116" s="222">
        <f t="shared" si="44"/>
        <v>0</v>
      </c>
      <c r="Y116" s="46">
        <f t="shared" si="44"/>
        <v>0</v>
      </c>
      <c r="Z116" s="46">
        <f t="shared" si="44"/>
        <v>0</v>
      </c>
      <c r="AA116" s="222">
        <f t="shared" si="44"/>
        <v>0</v>
      </c>
      <c r="AB116" s="46">
        <f t="shared" si="44"/>
        <v>0</v>
      </c>
      <c r="AC116" s="46">
        <f t="shared" si="44"/>
        <v>0</v>
      </c>
      <c r="AD116" s="46">
        <f t="shared" si="44"/>
        <v>0</v>
      </c>
      <c r="AE116" s="46">
        <f t="shared" si="44"/>
        <v>0</v>
      </c>
      <c r="AF116" s="46">
        <f t="shared" si="44"/>
        <v>0</v>
      </c>
      <c r="AG116" s="241">
        <f t="shared" si="44"/>
        <v>0</v>
      </c>
      <c r="AH116" s="222">
        <f t="shared" si="44"/>
        <v>0</v>
      </c>
      <c r="AI116" s="46">
        <f t="shared" si="44"/>
        <v>0</v>
      </c>
      <c r="AJ116" s="46">
        <f t="shared" si="44"/>
        <v>0</v>
      </c>
      <c r="AK116" s="290">
        <f t="shared" si="44"/>
        <v>0</v>
      </c>
      <c r="AL116" s="37"/>
    </row>
    <row r="117" spans="1:42" ht="35.1" hidden="1" customHeight="1">
      <c r="A117" s="624">
        <v>31</v>
      </c>
      <c r="B117" s="666" t="s">
        <v>157</v>
      </c>
      <c r="C117" s="32" t="s">
        <v>180</v>
      </c>
      <c r="D117" s="71"/>
      <c r="E117" s="49"/>
      <c r="F117" s="174">
        <f>+[1]NEW!$G$345</f>
        <v>0</v>
      </c>
      <c r="G117" s="221">
        <v>0</v>
      </c>
      <c r="H117" s="86">
        <v>0</v>
      </c>
      <c r="I117" s="86">
        <v>0</v>
      </c>
      <c r="J117" s="86">
        <v>0</v>
      </c>
      <c r="K117" s="86">
        <v>0</v>
      </c>
      <c r="L117" s="240">
        <v>0</v>
      </c>
      <c r="M117" s="221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240">
        <v>0</v>
      </c>
      <c r="T117" s="221">
        <v>0</v>
      </c>
      <c r="U117" s="86">
        <v>0</v>
      </c>
      <c r="V117" s="86">
        <v>0</v>
      </c>
      <c r="W117" s="86">
        <v>0</v>
      </c>
      <c r="X117" s="221">
        <v>0</v>
      </c>
      <c r="Y117" s="86">
        <v>0</v>
      </c>
      <c r="Z117" s="86">
        <v>0</v>
      </c>
      <c r="AA117" s="221">
        <v>0</v>
      </c>
      <c r="AB117" s="86">
        <v>0</v>
      </c>
      <c r="AC117" s="86">
        <v>0</v>
      </c>
      <c r="AD117" s="86">
        <v>0</v>
      </c>
      <c r="AE117" s="86">
        <v>0</v>
      </c>
      <c r="AF117" s="86">
        <v>0</v>
      </c>
      <c r="AG117" s="240">
        <v>0</v>
      </c>
      <c r="AH117" s="221">
        <v>0</v>
      </c>
      <c r="AI117" s="86">
        <v>0</v>
      </c>
      <c r="AJ117" s="86">
        <v>0</v>
      </c>
      <c r="AK117" s="294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67"/>
      <c r="C118" s="39"/>
      <c r="D118" s="88"/>
      <c r="E118" s="41"/>
      <c r="F118" s="183"/>
      <c r="G118" s="222">
        <f t="shared" ref="G118:AK132" si="45">+F118+G117</f>
        <v>0</v>
      </c>
      <c r="H118" s="46">
        <f t="shared" si="45"/>
        <v>0</v>
      </c>
      <c r="I118" s="46">
        <f t="shared" si="45"/>
        <v>0</v>
      </c>
      <c r="J118" s="46">
        <f t="shared" si="45"/>
        <v>0</v>
      </c>
      <c r="K118" s="46">
        <f t="shared" si="45"/>
        <v>0</v>
      </c>
      <c r="L118" s="241">
        <f t="shared" si="45"/>
        <v>0</v>
      </c>
      <c r="M118" s="222">
        <f t="shared" si="45"/>
        <v>0</v>
      </c>
      <c r="N118" s="46">
        <f t="shared" si="45"/>
        <v>0</v>
      </c>
      <c r="O118" s="46">
        <f t="shared" si="45"/>
        <v>0</v>
      </c>
      <c r="P118" s="46">
        <f t="shared" si="45"/>
        <v>0</v>
      </c>
      <c r="Q118" s="46">
        <f t="shared" si="45"/>
        <v>0</v>
      </c>
      <c r="R118" s="46">
        <f t="shared" si="45"/>
        <v>0</v>
      </c>
      <c r="S118" s="241">
        <f t="shared" si="45"/>
        <v>0</v>
      </c>
      <c r="T118" s="222">
        <f t="shared" si="45"/>
        <v>0</v>
      </c>
      <c r="U118" s="46">
        <f t="shared" si="45"/>
        <v>0</v>
      </c>
      <c r="V118" s="46">
        <f t="shared" si="45"/>
        <v>0</v>
      </c>
      <c r="W118" s="46">
        <f t="shared" si="45"/>
        <v>0</v>
      </c>
      <c r="X118" s="222">
        <f t="shared" si="45"/>
        <v>0</v>
      </c>
      <c r="Y118" s="46">
        <f t="shared" si="45"/>
        <v>0</v>
      </c>
      <c r="Z118" s="46">
        <f t="shared" si="45"/>
        <v>0</v>
      </c>
      <c r="AA118" s="222">
        <f t="shared" si="45"/>
        <v>0</v>
      </c>
      <c r="AB118" s="46">
        <f t="shared" si="45"/>
        <v>0</v>
      </c>
      <c r="AC118" s="46">
        <f t="shared" si="45"/>
        <v>0</v>
      </c>
      <c r="AD118" s="46">
        <f t="shared" si="45"/>
        <v>0</v>
      </c>
      <c r="AE118" s="46">
        <f t="shared" si="45"/>
        <v>0</v>
      </c>
      <c r="AF118" s="46">
        <f t="shared" si="45"/>
        <v>0</v>
      </c>
      <c r="AG118" s="241">
        <f t="shared" si="45"/>
        <v>0</v>
      </c>
      <c r="AH118" s="222">
        <f t="shared" si="45"/>
        <v>0</v>
      </c>
      <c r="AI118" s="46">
        <f t="shared" si="45"/>
        <v>0</v>
      </c>
      <c r="AJ118" s="46">
        <f t="shared" si="45"/>
        <v>0</v>
      </c>
      <c r="AK118" s="290">
        <f t="shared" si="45"/>
        <v>0</v>
      </c>
      <c r="AL118" s="37"/>
    </row>
    <row r="119" spans="1:42" ht="35.1" hidden="1" customHeight="1">
      <c r="A119" s="624">
        <v>32</v>
      </c>
      <c r="B119" s="666" t="s">
        <v>158</v>
      </c>
      <c r="C119" s="32" t="s">
        <v>180</v>
      </c>
      <c r="D119" s="53"/>
      <c r="E119" s="89"/>
      <c r="F119" s="174">
        <f>+[1]NEW!$G$348</f>
        <v>0</v>
      </c>
      <c r="G119" s="221">
        <v>0</v>
      </c>
      <c r="H119" s="86">
        <v>0</v>
      </c>
      <c r="I119" s="86">
        <v>0</v>
      </c>
      <c r="J119" s="86">
        <v>0</v>
      </c>
      <c r="K119" s="86">
        <v>0</v>
      </c>
      <c r="L119" s="240">
        <v>0</v>
      </c>
      <c r="M119" s="221">
        <v>0</v>
      </c>
      <c r="N119" s="86">
        <v>0</v>
      </c>
      <c r="O119" s="86">
        <v>0</v>
      </c>
      <c r="P119" s="86">
        <v>0</v>
      </c>
      <c r="Q119" s="86">
        <v>0</v>
      </c>
      <c r="R119" s="86">
        <v>0</v>
      </c>
      <c r="S119" s="240">
        <v>0</v>
      </c>
      <c r="T119" s="221">
        <v>0</v>
      </c>
      <c r="U119" s="86">
        <v>0</v>
      </c>
      <c r="V119" s="86">
        <v>0</v>
      </c>
      <c r="W119" s="86">
        <v>0</v>
      </c>
      <c r="X119" s="221">
        <v>0</v>
      </c>
      <c r="Y119" s="86">
        <v>0</v>
      </c>
      <c r="Z119" s="86">
        <v>0</v>
      </c>
      <c r="AA119" s="221">
        <v>0</v>
      </c>
      <c r="AB119" s="86">
        <v>0</v>
      </c>
      <c r="AC119" s="86">
        <v>0</v>
      </c>
      <c r="AD119" s="86">
        <v>0</v>
      </c>
      <c r="AE119" s="86">
        <v>0</v>
      </c>
      <c r="AF119" s="86">
        <v>0</v>
      </c>
      <c r="AG119" s="240">
        <v>0</v>
      </c>
      <c r="AH119" s="221">
        <v>0</v>
      </c>
      <c r="AI119" s="86">
        <v>0</v>
      </c>
      <c r="AJ119" s="86">
        <v>0</v>
      </c>
      <c r="AK119" s="294">
        <v>0</v>
      </c>
      <c r="AL119" s="37"/>
    </row>
    <row r="120" spans="1:42" ht="34.5" hidden="1" customHeight="1">
      <c r="A120" s="625"/>
      <c r="B120" s="667"/>
      <c r="C120" s="39"/>
      <c r="D120" s="78"/>
      <c r="E120" s="79"/>
      <c r="F120" s="179"/>
      <c r="G120" s="222">
        <f t="shared" si="45"/>
        <v>0</v>
      </c>
      <c r="H120" s="46">
        <f t="shared" si="45"/>
        <v>0</v>
      </c>
      <c r="I120" s="46">
        <f t="shared" si="45"/>
        <v>0</v>
      </c>
      <c r="J120" s="46">
        <f t="shared" si="45"/>
        <v>0</v>
      </c>
      <c r="K120" s="46">
        <f t="shared" si="45"/>
        <v>0</v>
      </c>
      <c r="L120" s="241">
        <f t="shared" si="45"/>
        <v>0</v>
      </c>
      <c r="M120" s="222">
        <f t="shared" si="45"/>
        <v>0</v>
      </c>
      <c r="N120" s="46">
        <f t="shared" si="45"/>
        <v>0</v>
      </c>
      <c r="O120" s="46">
        <f t="shared" si="45"/>
        <v>0</v>
      </c>
      <c r="P120" s="46">
        <f t="shared" si="45"/>
        <v>0</v>
      </c>
      <c r="Q120" s="46">
        <f t="shared" si="45"/>
        <v>0</v>
      </c>
      <c r="R120" s="46">
        <f t="shared" si="45"/>
        <v>0</v>
      </c>
      <c r="S120" s="241">
        <f t="shared" si="45"/>
        <v>0</v>
      </c>
      <c r="T120" s="222">
        <f t="shared" si="45"/>
        <v>0</v>
      </c>
      <c r="U120" s="46">
        <f t="shared" si="45"/>
        <v>0</v>
      </c>
      <c r="V120" s="46">
        <f t="shared" si="45"/>
        <v>0</v>
      </c>
      <c r="W120" s="46">
        <f t="shared" si="45"/>
        <v>0</v>
      </c>
      <c r="X120" s="222">
        <f t="shared" si="45"/>
        <v>0</v>
      </c>
      <c r="Y120" s="46">
        <f t="shared" si="45"/>
        <v>0</v>
      </c>
      <c r="Z120" s="46">
        <f t="shared" si="45"/>
        <v>0</v>
      </c>
      <c r="AA120" s="222">
        <f t="shared" si="45"/>
        <v>0</v>
      </c>
      <c r="AB120" s="46">
        <f t="shared" si="45"/>
        <v>0</v>
      </c>
      <c r="AC120" s="46">
        <f t="shared" si="45"/>
        <v>0</v>
      </c>
      <c r="AD120" s="46">
        <f t="shared" si="45"/>
        <v>0</v>
      </c>
      <c r="AE120" s="46">
        <f t="shared" si="45"/>
        <v>0</v>
      </c>
      <c r="AF120" s="46">
        <f t="shared" si="45"/>
        <v>0</v>
      </c>
      <c r="AG120" s="241">
        <f t="shared" si="45"/>
        <v>0</v>
      </c>
      <c r="AH120" s="222">
        <f t="shared" si="45"/>
        <v>0</v>
      </c>
      <c r="AI120" s="46">
        <f t="shared" si="45"/>
        <v>0</v>
      </c>
      <c r="AJ120" s="46">
        <f t="shared" si="45"/>
        <v>0</v>
      </c>
      <c r="AK120" s="290">
        <f t="shared" si="45"/>
        <v>0</v>
      </c>
      <c r="AL120" s="37"/>
    </row>
    <row r="121" spans="1:42" ht="35.1" hidden="1" customHeight="1">
      <c r="A121" s="624">
        <v>33</v>
      </c>
      <c r="B121" s="666" t="s">
        <v>159</v>
      </c>
      <c r="C121" s="32" t="s">
        <v>180</v>
      </c>
      <c r="D121" s="90"/>
      <c r="E121" s="91"/>
      <c r="F121" s="178">
        <f>+[1]NEW!$G$351</f>
        <v>0</v>
      </c>
      <c r="G121" s="221">
        <v>0</v>
      </c>
      <c r="H121" s="86">
        <v>0</v>
      </c>
      <c r="I121" s="86">
        <v>0</v>
      </c>
      <c r="J121" s="86">
        <v>0</v>
      </c>
      <c r="K121" s="86">
        <v>0</v>
      </c>
      <c r="L121" s="240">
        <v>0</v>
      </c>
      <c r="M121" s="221">
        <v>0</v>
      </c>
      <c r="N121" s="86">
        <v>0</v>
      </c>
      <c r="O121" s="86">
        <v>0</v>
      </c>
      <c r="P121" s="86">
        <v>0</v>
      </c>
      <c r="Q121" s="86">
        <v>0</v>
      </c>
      <c r="R121" s="86">
        <v>0</v>
      </c>
      <c r="S121" s="240">
        <v>0</v>
      </c>
      <c r="T121" s="221">
        <v>0</v>
      </c>
      <c r="U121" s="86">
        <v>0</v>
      </c>
      <c r="V121" s="86">
        <v>0</v>
      </c>
      <c r="W121" s="86">
        <v>0</v>
      </c>
      <c r="X121" s="221">
        <v>0</v>
      </c>
      <c r="Y121" s="86">
        <v>0</v>
      </c>
      <c r="Z121" s="86">
        <v>0</v>
      </c>
      <c r="AA121" s="221">
        <v>0</v>
      </c>
      <c r="AB121" s="86">
        <v>0</v>
      </c>
      <c r="AC121" s="86">
        <v>0</v>
      </c>
      <c r="AD121" s="86">
        <v>0</v>
      </c>
      <c r="AE121" s="86">
        <v>0</v>
      </c>
      <c r="AF121" s="86">
        <v>0</v>
      </c>
      <c r="AG121" s="240">
        <v>0</v>
      </c>
      <c r="AH121" s="221">
        <v>0</v>
      </c>
      <c r="AI121" s="86">
        <v>0</v>
      </c>
      <c r="AJ121" s="86">
        <v>0</v>
      </c>
      <c r="AK121" s="294">
        <v>0</v>
      </c>
      <c r="AL121" s="37"/>
    </row>
    <row r="122" spans="1:42" ht="35.1" hidden="1" customHeight="1">
      <c r="A122" s="651"/>
      <c r="B122" s="667"/>
      <c r="C122" s="39"/>
      <c r="D122" s="60"/>
      <c r="E122" s="52"/>
      <c r="F122" s="181"/>
      <c r="G122" s="222">
        <f t="shared" si="45"/>
        <v>0</v>
      </c>
      <c r="H122" s="46">
        <f t="shared" si="45"/>
        <v>0</v>
      </c>
      <c r="I122" s="46">
        <f t="shared" si="45"/>
        <v>0</v>
      </c>
      <c r="J122" s="46">
        <f t="shared" si="45"/>
        <v>0</v>
      </c>
      <c r="K122" s="46">
        <f t="shared" si="45"/>
        <v>0</v>
      </c>
      <c r="L122" s="241">
        <f t="shared" si="45"/>
        <v>0</v>
      </c>
      <c r="M122" s="222">
        <f t="shared" si="45"/>
        <v>0</v>
      </c>
      <c r="N122" s="46">
        <f t="shared" si="45"/>
        <v>0</v>
      </c>
      <c r="O122" s="46">
        <f t="shared" si="45"/>
        <v>0</v>
      </c>
      <c r="P122" s="46">
        <f t="shared" si="45"/>
        <v>0</v>
      </c>
      <c r="Q122" s="46">
        <f t="shared" si="45"/>
        <v>0</v>
      </c>
      <c r="R122" s="46">
        <f t="shared" si="45"/>
        <v>0</v>
      </c>
      <c r="S122" s="241">
        <f t="shared" si="45"/>
        <v>0</v>
      </c>
      <c r="T122" s="222">
        <f t="shared" si="45"/>
        <v>0</v>
      </c>
      <c r="U122" s="46">
        <f t="shared" si="45"/>
        <v>0</v>
      </c>
      <c r="V122" s="46">
        <f t="shared" si="45"/>
        <v>0</v>
      </c>
      <c r="W122" s="46">
        <f t="shared" si="45"/>
        <v>0</v>
      </c>
      <c r="X122" s="222">
        <f t="shared" si="45"/>
        <v>0</v>
      </c>
      <c r="Y122" s="46">
        <f t="shared" si="45"/>
        <v>0</v>
      </c>
      <c r="Z122" s="46">
        <f t="shared" si="45"/>
        <v>0</v>
      </c>
      <c r="AA122" s="222">
        <f t="shared" si="45"/>
        <v>0</v>
      </c>
      <c r="AB122" s="46">
        <f t="shared" si="45"/>
        <v>0</v>
      </c>
      <c r="AC122" s="46">
        <f t="shared" si="45"/>
        <v>0</v>
      </c>
      <c r="AD122" s="46">
        <f t="shared" si="45"/>
        <v>0</v>
      </c>
      <c r="AE122" s="46">
        <f t="shared" si="45"/>
        <v>0</v>
      </c>
      <c r="AF122" s="46">
        <f t="shared" si="45"/>
        <v>0</v>
      </c>
      <c r="AG122" s="241">
        <f t="shared" si="45"/>
        <v>0</v>
      </c>
      <c r="AH122" s="222">
        <f t="shared" si="45"/>
        <v>0</v>
      </c>
      <c r="AI122" s="46">
        <f t="shared" si="45"/>
        <v>0</v>
      </c>
      <c r="AJ122" s="46">
        <f t="shared" si="45"/>
        <v>0</v>
      </c>
      <c r="AK122" s="290">
        <f t="shared" si="45"/>
        <v>0</v>
      </c>
      <c r="AL122" s="37"/>
    </row>
    <row r="123" spans="1:42" ht="35.1" hidden="1" customHeight="1">
      <c r="A123" s="624">
        <v>34</v>
      </c>
      <c r="B123" s="666" t="s">
        <v>160</v>
      </c>
      <c r="C123" s="32" t="s">
        <v>180</v>
      </c>
      <c r="D123" s="53"/>
      <c r="E123" s="54"/>
      <c r="F123" s="174">
        <f>+[1]NEW!$G$354</f>
        <v>0</v>
      </c>
      <c r="G123" s="223">
        <v>0</v>
      </c>
      <c r="H123" s="87">
        <v>0</v>
      </c>
      <c r="I123" s="87">
        <v>0</v>
      </c>
      <c r="J123" s="87">
        <v>0</v>
      </c>
      <c r="K123" s="87">
        <v>0</v>
      </c>
      <c r="L123" s="242">
        <v>0</v>
      </c>
      <c r="M123" s="223">
        <v>0</v>
      </c>
      <c r="N123" s="87">
        <v>0</v>
      </c>
      <c r="O123" s="87">
        <v>0</v>
      </c>
      <c r="P123" s="87">
        <v>0</v>
      </c>
      <c r="Q123" s="87">
        <v>0</v>
      </c>
      <c r="R123" s="87">
        <v>0</v>
      </c>
      <c r="S123" s="242">
        <v>0</v>
      </c>
      <c r="T123" s="223">
        <v>0</v>
      </c>
      <c r="U123" s="87">
        <v>0</v>
      </c>
      <c r="V123" s="87">
        <v>0</v>
      </c>
      <c r="W123" s="87">
        <v>0</v>
      </c>
      <c r="X123" s="223">
        <v>0</v>
      </c>
      <c r="Y123" s="87">
        <v>0</v>
      </c>
      <c r="Z123" s="87">
        <v>0</v>
      </c>
      <c r="AA123" s="223">
        <v>0</v>
      </c>
      <c r="AB123" s="87">
        <v>0</v>
      </c>
      <c r="AC123" s="87">
        <v>0</v>
      </c>
      <c r="AD123" s="87">
        <v>0</v>
      </c>
      <c r="AE123" s="87">
        <v>0</v>
      </c>
      <c r="AF123" s="87">
        <v>0</v>
      </c>
      <c r="AG123" s="242">
        <v>0</v>
      </c>
      <c r="AH123" s="223">
        <v>0</v>
      </c>
      <c r="AI123" s="87">
        <v>0</v>
      </c>
      <c r="AJ123" s="87">
        <v>0</v>
      </c>
      <c r="AK123" s="295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hidden="1" customHeight="1">
      <c r="A124" s="625"/>
      <c r="B124" s="667"/>
      <c r="C124" s="39"/>
      <c r="D124" s="95"/>
      <c r="E124" s="79"/>
      <c r="F124" s="179"/>
      <c r="G124" s="222">
        <f t="shared" si="45"/>
        <v>0</v>
      </c>
      <c r="H124" s="46">
        <f t="shared" si="45"/>
        <v>0</v>
      </c>
      <c r="I124" s="46">
        <f t="shared" si="45"/>
        <v>0</v>
      </c>
      <c r="J124" s="46">
        <f t="shared" si="45"/>
        <v>0</v>
      </c>
      <c r="K124" s="46">
        <f t="shared" si="45"/>
        <v>0</v>
      </c>
      <c r="L124" s="241">
        <f t="shared" si="45"/>
        <v>0</v>
      </c>
      <c r="M124" s="222">
        <f t="shared" si="45"/>
        <v>0</v>
      </c>
      <c r="N124" s="46">
        <f t="shared" si="45"/>
        <v>0</v>
      </c>
      <c r="O124" s="46">
        <f t="shared" si="45"/>
        <v>0</v>
      </c>
      <c r="P124" s="46">
        <f t="shared" si="45"/>
        <v>0</v>
      </c>
      <c r="Q124" s="46">
        <f t="shared" si="45"/>
        <v>0</v>
      </c>
      <c r="R124" s="46">
        <f t="shared" si="45"/>
        <v>0</v>
      </c>
      <c r="S124" s="241">
        <f t="shared" si="45"/>
        <v>0</v>
      </c>
      <c r="T124" s="222">
        <f t="shared" si="45"/>
        <v>0</v>
      </c>
      <c r="U124" s="46">
        <f t="shared" si="45"/>
        <v>0</v>
      </c>
      <c r="V124" s="46">
        <f t="shared" si="45"/>
        <v>0</v>
      </c>
      <c r="W124" s="46">
        <f t="shared" si="45"/>
        <v>0</v>
      </c>
      <c r="X124" s="222">
        <f t="shared" si="45"/>
        <v>0</v>
      </c>
      <c r="Y124" s="46">
        <f t="shared" si="45"/>
        <v>0</v>
      </c>
      <c r="Z124" s="46">
        <f t="shared" si="45"/>
        <v>0</v>
      </c>
      <c r="AA124" s="222">
        <f t="shared" si="45"/>
        <v>0</v>
      </c>
      <c r="AB124" s="46">
        <f t="shared" si="45"/>
        <v>0</v>
      </c>
      <c r="AC124" s="46">
        <f t="shared" si="45"/>
        <v>0</v>
      </c>
      <c r="AD124" s="46">
        <f t="shared" si="45"/>
        <v>0</v>
      </c>
      <c r="AE124" s="46">
        <f t="shared" si="45"/>
        <v>0</v>
      </c>
      <c r="AF124" s="46">
        <f t="shared" si="45"/>
        <v>0</v>
      </c>
      <c r="AG124" s="241">
        <f t="shared" si="45"/>
        <v>0</v>
      </c>
      <c r="AH124" s="222">
        <f t="shared" si="45"/>
        <v>0</v>
      </c>
      <c r="AI124" s="46">
        <f t="shared" si="45"/>
        <v>0</v>
      </c>
      <c r="AJ124" s="46">
        <f t="shared" si="45"/>
        <v>0</v>
      </c>
      <c r="AK124" s="290">
        <f t="shared" si="45"/>
        <v>0</v>
      </c>
      <c r="AL124" s="37"/>
    </row>
    <row r="125" spans="1:42" ht="35.1" hidden="1" customHeight="1">
      <c r="A125" s="624">
        <v>35</v>
      </c>
      <c r="B125" s="666" t="s">
        <v>161</v>
      </c>
      <c r="C125" s="209" t="s">
        <v>181</v>
      </c>
      <c r="D125" s="90"/>
      <c r="E125" s="91"/>
      <c r="F125" s="178">
        <f>+[1]NEW!$G$357</f>
        <v>0</v>
      </c>
      <c r="G125" s="221">
        <v>0</v>
      </c>
      <c r="H125" s="86">
        <v>0</v>
      </c>
      <c r="I125" s="86">
        <v>0</v>
      </c>
      <c r="J125" s="86">
        <v>0</v>
      </c>
      <c r="K125" s="86">
        <v>0</v>
      </c>
      <c r="L125" s="240">
        <v>0</v>
      </c>
      <c r="M125" s="221">
        <v>0</v>
      </c>
      <c r="N125" s="86">
        <v>0</v>
      </c>
      <c r="O125" s="86">
        <v>0</v>
      </c>
      <c r="P125" s="86">
        <v>0</v>
      </c>
      <c r="Q125" s="86">
        <v>0</v>
      </c>
      <c r="R125" s="86">
        <v>0</v>
      </c>
      <c r="S125" s="240">
        <v>0</v>
      </c>
      <c r="T125" s="221">
        <v>0</v>
      </c>
      <c r="U125" s="86">
        <v>0</v>
      </c>
      <c r="V125" s="86">
        <v>0</v>
      </c>
      <c r="W125" s="86">
        <v>0</v>
      </c>
      <c r="X125" s="221">
        <v>0</v>
      </c>
      <c r="Y125" s="86">
        <v>0</v>
      </c>
      <c r="Z125" s="86">
        <v>0</v>
      </c>
      <c r="AA125" s="221">
        <v>0</v>
      </c>
      <c r="AB125" s="86">
        <v>0</v>
      </c>
      <c r="AC125" s="86">
        <v>0</v>
      </c>
      <c r="AD125" s="86">
        <v>0</v>
      </c>
      <c r="AE125" s="86">
        <v>0</v>
      </c>
      <c r="AF125" s="86">
        <v>0</v>
      </c>
      <c r="AG125" s="240">
        <v>0</v>
      </c>
      <c r="AH125" s="221">
        <v>0</v>
      </c>
      <c r="AI125" s="86">
        <v>0</v>
      </c>
      <c r="AJ125" s="86">
        <v>0</v>
      </c>
      <c r="AK125" s="294">
        <v>0</v>
      </c>
      <c r="AL125" s="37"/>
    </row>
    <row r="126" spans="1:42" ht="35.1" hidden="1" customHeight="1">
      <c r="A126" s="651"/>
      <c r="B126" s="667"/>
      <c r="C126" s="94"/>
      <c r="D126" s="60"/>
      <c r="E126" s="52"/>
      <c r="F126" s="181"/>
      <c r="G126" s="222">
        <f t="shared" si="45"/>
        <v>0</v>
      </c>
      <c r="H126" s="46">
        <f t="shared" si="45"/>
        <v>0</v>
      </c>
      <c r="I126" s="46">
        <f t="shared" si="45"/>
        <v>0</v>
      </c>
      <c r="J126" s="46">
        <f t="shared" si="45"/>
        <v>0</v>
      </c>
      <c r="K126" s="46">
        <f t="shared" si="45"/>
        <v>0</v>
      </c>
      <c r="L126" s="241">
        <f t="shared" si="45"/>
        <v>0</v>
      </c>
      <c r="M126" s="222">
        <f t="shared" si="45"/>
        <v>0</v>
      </c>
      <c r="N126" s="46">
        <f t="shared" si="45"/>
        <v>0</v>
      </c>
      <c r="O126" s="46">
        <f t="shared" si="45"/>
        <v>0</v>
      </c>
      <c r="P126" s="46">
        <f t="shared" si="45"/>
        <v>0</v>
      </c>
      <c r="Q126" s="46">
        <f t="shared" si="45"/>
        <v>0</v>
      </c>
      <c r="R126" s="46">
        <f t="shared" si="45"/>
        <v>0</v>
      </c>
      <c r="S126" s="241">
        <f t="shared" si="45"/>
        <v>0</v>
      </c>
      <c r="T126" s="222">
        <f t="shared" si="45"/>
        <v>0</v>
      </c>
      <c r="U126" s="46">
        <f t="shared" si="45"/>
        <v>0</v>
      </c>
      <c r="V126" s="46">
        <f t="shared" si="45"/>
        <v>0</v>
      </c>
      <c r="W126" s="46">
        <f t="shared" si="45"/>
        <v>0</v>
      </c>
      <c r="X126" s="222">
        <f t="shared" si="45"/>
        <v>0</v>
      </c>
      <c r="Y126" s="46">
        <f t="shared" si="45"/>
        <v>0</v>
      </c>
      <c r="Z126" s="46">
        <f t="shared" si="45"/>
        <v>0</v>
      </c>
      <c r="AA126" s="222">
        <f t="shared" si="45"/>
        <v>0</v>
      </c>
      <c r="AB126" s="46">
        <f t="shared" si="45"/>
        <v>0</v>
      </c>
      <c r="AC126" s="46">
        <f t="shared" si="45"/>
        <v>0</v>
      </c>
      <c r="AD126" s="46">
        <f t="shared" si="45"/>
        <v>0</v>
      </c>
      <c r="AE126" s="46">
        <f t="shared" si="45"/>
        <v>0</v>
      </c>
      <c r="AF126" s="46">
        <f t="shared" si="45"/>
        <v>0</v>
      </c>
      <c r="AG126" s="241">
        <f t="shared" si="45"/>
        <v>0</v>
      </c>
      <c r="AH126" s="222">
        <f t="shared" si="45"/>
        <v>0</v>
      </c>
      <c r="AI126" s="46">
        <f t="shared" si="45"/>
        <v>0</v>
      </c>
      <c r="AJ126" s="46">
        <f t="shared" si="45"/>
        <v>0</v>
      </c>
      <c r="AK126" s="290">
        <f t="shared" si="45"/>
        <v>0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3"/>
      <c r="E127" s="54"/>
      <c r="F127" s="174">
        <f>+[1]NEW!$G$360</f>
        <v>0</v>
      </c>
      <c r="G127" s="223">
        <v>0</v>
      </c>
      <c r="H127" s="87">
        <v>0</v>
      </c>
      <c r="I127" s="87">
        <v>0</v>
      </c>
      <c r="J127" s="87">
        <v>0</v>
      </c>
      <c r="K127" s="87">
        <v>0</v>
      </c>
      <c r="L127" s="242">
        <v>0</v>
      </c>
      <c r="M127" s="223">
        <v>0</v>
      </c>
      <c r="N127" s="87">
        <v>0</v>
      </c>
      <c r="O127" s="87">
        <v>0</v>
      </c>
      <c r="P127" s="87">
        <v>0</v>
      </c>
      <c r="Q127" s="87">
        <v>0</v>
      </c>
      <c r="R127" s="87">
        <v>0</v>
      </c>
      <c r="S127" s="242">
        <v>0</v>
      </c>
      <c r="T127" s="223">
        <v>0</v>
      </c>
      <c r="U127" s="87">
        <v>0</v>
      </c>
      <c r="V127" s="87">
        <v>0</v>
      </c>
      <c r="W127" s="87">
        <v>0</v>
      </c>
      <c r="X127" s="223">
        <v>0</v>
      </c>
      <c r="Y127" s="87">
        <v>0</v>
      </c>
      <c r="Z127" s="87">
        <v>0</v>
      </c>
      <c r="AA127" s="223">
        <v>0</v>
      </c>
      <c r="AB127" s="87">
        <v>0</v>
      </c>
      <c r="AC127" s="87">
        <v>0</v>
      </c>
      <c r="AD127" s="87">
        <v>0</v>
      </c>
      <c r="AE127" s="87">
        <v>0</v>
      </c>
      <c r="AF127" s="87">
        <v>0</v>
      </c>
      <c r="AG127" s="242">
        <v>0</v>
      </c>
      <c r="AH127" s="223">
        <v>0</v>
      </c>
      <c r="AI127" s="87">
        <v>0</v>
      </c>
      <c r="AJ127" s="87">
        <v>0</v>
      </c>
      <c r="AK127" s="295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95"/>
      <c r="E128" s="79"/>
      <c r="F128" s="179"/>
      <c r="G128" s="222">
        <f t="shared" si="45"/>
        <v>0</v>
      </c>
      <c r="H128" s="46">
        <f t="shared" si="45"/>
        <v>0</v>
      </c>
      <c r="I128" s="46">
        <f t="shared" si="45"/>
        <v>0</v>
      </c>
      <c r="J128" s="46">
        <f t="shared" si="45"/>
        <v>0</v>
      </c>
      <c r="K128" s="46">
        <f t="shared" si="45"/>
        <v>0</v>
      </c>
      <c r="L128" s="241">
        <f t="shared" si="45"/>
        <v>0</v>
      </c>
      <c r="M128" s="222">
        <f t="shared" si="45"/>
        <v>0</v>
      </c>
      <c r="N128" s="46">
        <f t="shared" si="45"/>
        <v>0</v>
      </c>
      <c r="O128" s="46">
        <f t="shared" si="45"/>
        <v>0</v>
      </c>
      <c r="P128" s="46">
        <f t="shared" si="45"/>
        <v>0</v>
      </c>
      <c r="Q128" s="46">
        <f t="shared" si="45"/>
        <v>0</v>
      </c>
      <c r="R128" s="46">
        <f t="shared" si="45"/>
        <v>0</v>
      </c>
      <c r="S128" s="241">
        <f t="shared" si="45"/>
        <v>0</v>
      </c>
      <c r="T128" s="222">
        <f t="shared" si="45"/>
        <v>0</v>
      </c>
      <c r="U128" s="46">
        <f t="shared" si="45"/>
        <v>0</v>
      </c>
      <c r="V128" s="46">
        <f t="shared" si="45"/>
        <v>0</v>
      </c>
      <c r="W128" s="46">
        <f t="shared" si="45"/>
        <v>0</v>
      </c>
      <c r="X128" s="222">
        <f t="shared" si="45"/>
        <v>0</v>
      </c>
      <c r="Y128" s="46">
        <f t="shared" si="45"/>
        <v>0</v>
      </c>
      <c r="Z128" s="46">
        <f t="shared" si="45"/>
        <v>0</v>
      </c>
      <c r="AA128" s="222">
        <f t="shared" si="45"/>
        <v>0</v>
      </c>
      <c r="AB128" s="46">
        <f t="shared" si="45"/>
        <v>0</v>
      </c>
      <c r="AC128" s="46">
        <f t="shared" si="45"/>
        <v>0</v>
      </c>
      <c r="AD128" s="46">
        <f t="shared" si="45"/>
        <v>0</v>
      </c>
      <c r="AE128" s="46">
        <f t="shared" si="45"/>
        <v>0</v>
      </c>
      <c r="AF128" s="46">
        <f t="shared" si="45"/>
        <v>0</v>
      </c>
      <c r="AG128" s="241">
        <f t="shared" si="45"/>
        <v>0</v>
      </c>
      <c r="AH128" s="222">
        <f t="shared" si="45"/>
        <v>0</v>
      </c>
      <c r="AI128" s="46">
        <f t="shared" si="45"/>
        <v>0</v>
      </c>
      <c r="AJ128" s="46">
        <f t="shared" si="45"/>
        <v>0</v>
      </c>
      <c r="AK128" s="290">
        <f t="shared" si="45"/>
        <v>0</v>
      </c>
      <c r="AL128" s="37"/>
    </row>
    <row r="129" spans="1:42" ht="34.5" customHeight="1">
      <c r="A129" s="624">
        <v>31</v>
      </c>
      <c r="B129" s="661" t="s">
        <v>127</v>
      </c>
      <c r="C129" s="32" t="s">
        <v>175</v>
      </c>
      <c r="D129" s="48"/>
      <c r="E129" s="34"/>
      <c r="F129" s="173">
        <f>+[1]NEW!$G$114+[1]NEW!$G$1419</f>
        <v>1</v>
      </c>
      <c r="G129" s="223">
        <v>0</v>
      </c>
      <c r="H129" s="87">
        <v>0</v>
      </c>
      <c r="I129" s="87">
        <v>0</v>
      </c>
      <c r="J129" s="87">
        <v>0</v>
      </c>
      <c r="K129" s="87">
        <v>0</v>
      </c>
      <c r="L129" s="242">
        <v>0</v>
      </c>
      <c r="M129" s="223">
        <v>0</v>
      </c>
      <c r="N129" s="87">
        <v>0</v>
      </c>
      <c r="O129" s="87">
        <v>0</v>
      </c>
      <c r="P129" s="87">
        <v>0</v>
      </c>
      <c r="Q129" s="87">
        <v>0</v>
      </c>
      <c r="R129" s="87">
        <v>0</v>
      </c>
      <c r="S129" s="242">
        <v>0</v>
      </c>
      <c r="T129" s="223">
        <v>0</v>
      </c>
      <c r="U129" s="87">
        <v>0</v>
      </c>
      <c r="V129" s="87">
        <v>0</v>
      </c>
      <c r="W129" s="87">
        <v>0</v>
      </c>
      <c r="X129" s="223">
        <v>0</v>
      </c>
      <c r="Y129" s="87">
        <v>0</v>
      </c>
      <c r="Z129" s="87">
        <v>0</v>
      </c>
      <c r="AA129" s="223">
        <v>0</v>
      </c>
      <c r="AB129" s="87">
        <v>0</v>
      </c>
      <c r="AC129" s="87">
        <v>0</v>
      </c>
      <c r="AD129" s="87">
        <v>0</v>
      </c>
      <c r="AE129" s="87">
        <v>0</v>
      </c>
      <c r="AF129" s="87">
        <v>0</v>
      </c>
      <c r="AG129" s="242">
        <v>0</v>
      </c>
      <c r="AH129" s="223">
        <v>0</v>
      </c>
      <c r="AI129" s="87">
        <v>0</v>
      </c>
      <c r="AJ129" s="255">
        <v>1</v>
      </c>
      <c r="AK129" s="295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39"/>
      <c r="D130" s="40"/>
      <c r="E130" s="41"/>
      <c r="F130" s="179"/>
      <c r="G130" s="222">
        <f t="shared" si="45"/>
        <v>0</v>
      </c>
      <c r="H130" s="46">
        <f t="shared" si="45"/>
        <v>0</v>
      </c>
      <c r="I130" s="45">
        <f t="shared" si="45"/>
        <v>0</v>
      </c>
      <c r="J130" s="46">
        <f t="shared" si="45"/>
        <v>0</v>
      </c>
      <c r="K130" s="46">
        <f t="shared" si="45"/>
        <v>0</v>
      </c>
      <c r="L130" s="241">
        <f t="shared" si="45"/>
        <v>0</v>
      </c>
      <c r="M130" s="222">
        <f t="shared" si="45"/>
        <v>0</v>
      </c>
      <c r="N130" s="46">
        <f t="shared" si="45"/>
        <v>0</v>
      </c>
      <c r="O130" s="46">
        <f t="shared" si="45"/>
        <v>0</v>
      </c>
      <c r="P130" s="45">
        <f t="shared" si="45"/>
        <v>0</v>
      </c>
      <c r="Q130" s="46">
        <f t="shared" si="45"/>
        <v>0</v>
      </c>
      <c r="R130" s="46">
        <f t="shared" si="45"/>
        <v>0</v>
      </c>
      <c r="S130" s="241">
        <f t="shared" si="45"/>
        <v>0</v>
      </c>
      <c r="T130" s="222">
        <f t="shared" si="45"/>
        <v>0</v>
      </c>
      <c r="U130" s="46">
        <f t="shared" si="45"/>
        <v>0</v>
      </c>
      <c r="V130" s="46">
        <f t="shared" si="45"/>
        <v>0</v>
      </c>
      <c r="W130" s="45">
        <f t="shared" si="45"/>
        <v>0</v>
      </c>
      <c r="X130" s="222">
        <f t="shared" si="45"/>
        <v>0</v>
      </c>
      <c r="Y130" s="46">
        <f t="shared" si="45"/>
        <v>0</v>
      </c>
      <c r="Z130" s="46">
        <f t="shared" si="45"/>
        <v>0</v>
      </c>
      <c r="AA130" s="222">
        <f t="shared" si="45"/>
        <v>0</v>
      </c>
      <c r="AB130" s="46">
        <f t="shared" si="45"/>
        <v>0</v>
      </c>
      <c r="AC130" s="46">
        <f t="shared" si="45"/>
        <v>0</v>
      </c>
      <c r="AD130" s="45">
        <f t="shared" si="45"/>
        <v>0</v>
      </c>
      <c r="AE130" s="46">
        <f t="shared" si="45"/>
        <v>0</v>
      </c>
      <c r="AF130" s="46">
        <f t="shared" si="45"/>
        <v>0</v>
      </c>
      <c r="AG130" s="241">
        <f t="shared" si="45"/>
        <v>0</v>
      </c>
      <c r="AH130" s="222">
        <f t="shared" si="45"/>
        <v>0</v>
      </c>
      <c r="AI130" s="46">
        <f t="shared" si="45"/>
        <v>0</v>
      </c>
      <c r="AJ130" s="46">
        <f t="shared" si="45"/>
        <v>1</v>
      </c>
      <c r="AK130" s="290">
        <f t="shared" si="45"/>
        <v>1</v>
      </c>
      <c r="AL130" s="47"/>
    </row>
    <row r="131" spans="1:42" ht="34.5" customHeight="1">
      <c r="A131" s="624">
        <v>32</v>
      </c>
      <c r="B131" s="661" t="s">
        <v>128</v>
      </c>
      <c r="C131" s="32" t="s">
        <v>175</v>
      </c>
      <c r="D131" s="48"/>
      <c r="E131" s="49"/>
      <c r="F131" s="174">
        <f>+[1]NEW!$G$117+[1]NEW!$G$1422</f>
        <v>2</v>
      </c>
      <c r="G131" s="223">
        <v>0</v>
      </c>
      <c r="H131" s="87">
        <v>0</v>
      </c>
      <c r="I131" s="87">
        <v>0</v>
      </c>
      <c r="J131" s="87">
        <v>0</v>
      </c>
      <c r="K131" s="87">
        <v>0</v>
      </c>
      <c r="L131" s="242">
        <v>0</v>
      </c>
      <c r="M131" s="223">
        <v>0</v>
      </c>
      <c r="N131" s="87">
        <v>0</v>
      </c>
      <c r="O131" s="87">
        <v>0</v>
      </c>
      <c r="P131" s="87">
        <v>0</v>
      </c>
      <c r="Q131" s="87">
        <v>0</v>
      </c>
      <c r="R131" s="87">
        <v>0</v>
      </c>
      <c r="S131" s="242">
        <v>0</v>
      </c>
      <c r="T131" s="223">
        <v>0</v>
      </c>
      <c r="U131" s="87">
        <v>0</v>
      </c>
      <c r="V131" s="255">
        <v>2</v>
      </c>
      <c r="W131" s="87">
        <v>0</v>
      </c>
      <c r="X131" s="223">
        <v>0</v>
      </c>
      <c r="Y131" s="87">
        <v>0</v>
      </c>
      <c r="Z131" s="87">
        <v>0</v>
      </c>
      <c r="AA131" s="223">
        <v>0</v>
      </c>
      <c r="AB131" s="87">
        <v>0</v>
      </c>
      <c r="AC131" s="87">
        <v>0</v>
      </c>
      <c r="AD131" s="87">
        <v>0</v>
      </c>
      <c r="AE131" s="87">
        <v>0</v>
      </c>
      <c r="AF131" s="87">
        <v>0</v>
      </c>
      <c r="AG131" s="242">
        <v>0</v>
      </c>
      <c r="AH131" s="223">
        <v>0</v>
      </c>
      <c r="AI131" s="87">
        <v>0</v>
      </c>
      <c r="AJ131" s="87">
        <v>0</v>
      </c>
      <c r="AK131" s="295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39"/>
      <c r="D132" s="40"/>
      <c r="E132" s="41"/>
      <c r="F132" s="179"/>
      <c r="G132" s="222">
        <f t="shared" si="45"/>
        <v>0</v>
      </c>
      <c r="H132" s="46">
        <f t="shared" si="45"/>
        <v>0</v>
      </c>
      <c r="I132" s="45">
        <f t="shared" si="45"/>
        <v>0</v>
      </c>
      <c r="J132" s="46">
        <f t="shared" si="45"/>
        <v>0</v>
      </c>
      <c r="K132" s="46">
        <f t="shared" si="45"/>
        <v>0</v>
      </c>
      <c r="L132" s="241">
        <f t="shared" si="45"/>
        <v>0</v>
      </c>
      <c r="M132" s="222">
        <f t="shared" si="45"/>
        <v>0</v>
      </c>
      <c r="N132" s="46">
        <f t="shared" si="45"/>
        <v>0</v>
      </c>
      <c r="O132" s="46">
        <f t="shared" si="45"/>
        <v>0</v>
      </c>
      <c r="P132" s="45">
        <f t="shared" si="45"/>
        <v>0</v>
      </c>
      <c r="Q132" s="46">
        <f t="shared" si="45"/>
        <v>0</v>
      </c>
      <c r="R132" s="46">
        <f t="shared" si="45"/>
        <v>0</v>
      </c>
      <c r="S132" s="241">
        <f t="shared" si="45"/>
        <v>0</v>
      </c>
      <c r="T132" s="222">
        <f t="shared" si="45"/>
        <v>0</v>
      </c>
      <c r="U132" s="46">
        <f t="shared" si="45"/>
        <v>0</v>
      </c>
      <c r="V132" s="46">
        <f t="shared" si="45"/>
        <v>2</v>
      </c>
      <c r="W132" s="45">
        <f t="shared" si="45"/>
        <v>2</v>
      </c>
      <c r="X132" s="222">
        <f t="shared" si="45"/>
        <v>2</v>
      </c>
      <c r="Y132" s="46">
        <f t="shared" si="45"/>
        <v>2</v>
      </c>
      <c r="Z132" s="46">
        <f t="shared" si="45"/>
        <v>2</v>
      </c>
      <c r="AA132" s="222">
        <f t="shared" si="45"/>
        <v>2</v>
      </c>
      <c r="AB132" s="46">
        <f t="shared" si="45"/>
        <v>2</v>
      </c>
      <c r="AC132" s="46">
        <f t="shared" si="45"/>
        <v>2</v>
      </c>
      <c r="AD132" s="45">
        <f t="shared" si="45"/>
        <v>2</v>
      </c>
      <c r="AE132" s="46">
        <f t="shared" si="45"/>
        <v>2</v>
      </c>
      <c r="AF132" s="46">
        <f t="shared" si="45"/>
        <v>2</v>
      </c>
      <c r="AG132" s="241">
        <f t="shared" si="45"/>
        <v>2</v>
      </c>
      <c r="AH132" s="222">
        <f t="shared" si="45"/>
        <v>2</v>
      </c>
      <c r="AI132" s="46">
        <f t="shared" si="45"/>
        <v>2</v>
      </c>
      <c r="AJ132" s="46">
        <f t="shared" si="45"/>
        <v>2</v>
      </c>
      <c r="AK132" s="290">
        <f t="shared" si="45"/>
        <v>2</v>
      </c>
      <c r="AL132" s="37"/>
    </row>
    <row r="133" spans="1:42" ht="34.5" customHeight="1">
      <c r="A133" s="624">
        <v>33</v>
      </c>
      <c r="B133" s="661" t="s">
        <v>129</v>
      </c>
      <c r="C133" s="32" t="s">
        <v>175</v>
      </c>
      <c r="D133" s="48"/>
      <c r="E133" s="49"/>
      <c r="F133" s="174">
        <f>+[1]NEW!$G$120+[1]NEW!$G$1425</f>
        <v>178</v>
      </c>
      <c r="G133" s="223">
        <v>0</v>
      </c>
      <c r="H133" s="87">
        <v>0</v>
      </c>
      <c r="I133" s="87">
        <v>0</v>
      </c>
      <c r="J133" s="87">
        <v>0</v>
      </c>
      <c r="K133" s="87">
        <v>0</v>
      </c>
      <c r="L133" s="242">
        <v>0</v>
      </c>
      <c r="M133" s="223">
        <v>0</v>
      </c>
      <c r="N133" s="87">
        <v>0</v>
      </c>
      <c r="O133" s="87">
        <v>0</v>
      </c>
      <c r="P133" s="87">
        <v>0</v>
      </c>
      <c r="Q133" s="87">
        <v>0</v>
      </c>
      <c r="R133" s="87">
        <v>0</v>
      </c>
      <c r="S133" s="242">
        <v>0</v>
      </c>
      <c r="T133" s="223">
        <v>0</v>
      </c>
      <c r="U133" s="87">
        <v>0</v>
      </c>
      <c r="V133" s="255">
        <f>176+2</f>
        <v>178</v>
      </c>
      <c r="W133" s="87">
        <f>176-V134+2</f>
        <v>0</v>
      </c>
      <c r="X133" s="223">
        <v>0</v>
      </c>
      <c r="Y133" s="87">
        <v>0</v>
      </c>
      <c r="Z133" s="87">
        <v>0</v>
      </c>
      <c r="AA133" s="223">
        <v>0</v>
      </c>
      <c r="AB133" s="87">
        <v>0</v>
      </c>
      <c r="AC133" s="87">
        <v>0</v>
      </c>
      <c r="AD133" s="87">
        <v>0</v>
      </c>
      <c r="AE133" s="87">
        <v>0</v>
      </c>
      <c r="AF133" s="87">
        <v>0</v>
      </c>
      <c r="AG133" s="242">
        <v>0</v>
      </c>
      <c r="AH133" s="223">
        <v>0</v>
      </c>
      <c r="AI133" s="87">
        <v>0</v>
      </c>
      <c r="AJ133" s="87">
        <v>0</v>
      </c>
      <c r="AK133" s="295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39"/>
      <c r="D134" s="40"/>
      <c r="E134" s="41"/>
      <c r="F134" s="179"/>
      <c r="G134" s="222">
        <f t="shared" ref="G134:AK136" si="46">+F134+G133</f>
        <v>0</v>
      </c>
      <c r="H134" s="46">
        <f t="shared" si="46"/>
        <v>0</v>
      </c>
      <c r="I134" s="45">
        <f t="shared" si="46"/>
        <v>0</v>
      </c>
      <c r="J134" s="46">
        <f t="shared" si="46"/>
        <v>0</v>
      </c>
      <c r="K134" s="46">
        <f t="shared" si="46"/>
        <v>0</v>
      </c>
      <c r="L134" s="241">
        <f t="shared" si="46"/>
        <v>0</v>
      </c>
      <c r="M134" s="222">
        <f t="shared" si="46"/>
        <v>0</v>
      </c>
      <c r="N134" s="46">
        <f t="shared" si="46"/>
        <v>0</v>
      </c>
      <c r="O134" s="46">
        <f t="shared" si="46"/>
        <v>0</v>
      </c>
      <c r="P134" s="45">
        <f t="shared" si="46"/>
        <v>0</v>
      </c>
      <c r="Q134" s="46">
        <f t="shared" si="46"/>
        <v>0</v>
      </c>
      <c r="R134" s="46">
        <f t="shared" si="46"/>
        <v>0</v>
      </c>
      <c r="S134" s="241">
        <f t="shared" si="46"/>
        <v>0</v>
      </c>
      <c r="T134" s="222">
        <f t="shared" si="46"/>
        <v>0</v>
      </c>
      <c r="U134" s="46">
        <f t="shared" si="46"/>
        <v>0</v>
      </c>
      <c r="V134" s="46">
        <f t="shared" si="46"/>
        <v>178</v>
      </c>
      <c r="W134" s="45">
        <f t="shared" si="46"/>
        <v>178</v>
      </c>
      <c r="X134" s="222">
        <f t="shared" si="46"/>
        <v>178</v>
      </c>
      <c r="Y134" s="46">
        <f t="shared" si="46"/>
        <v>178</v>
      </c>
      <c r="Z134" s="46">
        <f t="shared" si="46"/>
        <v>178</v>
      </c>
      <c r="AA134" s="222">
        <f t="shared" si="46"/>
        <v>178</v>
      </c>
      <c r="AB134" s="46">
        <f t="shared" si="46"/>
        <v>178</v>
      </c>
      <c r="AC134" s="46">
        <f t="shared" si="46"/>
        <v>178</v>
      </c>
      <c r="AD134" s="45">
        <f t="shared" si="46"/>
        <v>178</v>
      </c>
      <c r="AE134" s="46">
        <f t="shared" si="46"/>
        <v>178</v>
      </c>
      <c r="AF134" s="46">
        <f t="shared" si="46"/>
        <v>178</v>
      </c>
      <c r="AG134" s="241">
        <f t="shared" si="46"/>
        <v>178</v>
      </c>
      <c r="AH134" s="222">
        <f t="shared" si="46"/>
        <v>178</v>
      </c>
      <c r="AI134" s="46">
        <f t="shared" si="46"/>
        <v>178</v>
      </c>
      <c r="AJ134" s="46">
        <f t="shared" si="46"/>
        <v>178</v>
      </c>
      <c r="AK134" s="290">
        <f t="shared" si="46"/>
        <v>178</v>
      </c>
      <c r="AL134" s="37"/>
    </row>
    <row r="135" spans="1:42" ht="34.5" customHeight="1">
      <c r="A135" s="624">
        <v>34</v>
      </c>
      <c r="B135" s="661" t="s">
        <v>130</v>
      </c>
      <c r="C135" s="32" t="s">
        <v>175</v>
      </c>
      <c r="D135" s="48"/>
      <c r="E135" s="49"/>
      <c r="F135" s="174">
        <f>+[1]NEW!$G$123+[1]NEW!$G$1428</f>
        <v>49</v>
      </c>
      <c r="G135" s="223">
        <v>0</v>
      </c>
      <c r="H135" s="87">
        <v>0</v>
      </c>
      <c r="I135" s="87">
        <v>0</v>
      </c>
      <c r="J135" s="87">
        <v>0</v>
      </c>
      <c r="K135" s="87">
        <v>0</v>
      </c>
      <c r="L135" s="242">
        <v>0</v>
      </c>
      <c r="M135" s="223">
        <v>0</v>
      </c>
      <c r="N135" s="87">
        <v>0</v>
      </c>
      <c r="O135" s="87">
        <v>0</v>
      </c>
      <c r="P135" s="87">
        <v>0</v>
      </c>
      <c r="Q135" s="87">
        <v>0</v>
      </c>
      <c r="R135" s="87">
        <v>0</v>
      </c>
      <c r="S135" s="242">
        <v>0</v>
      </c>
      <c r="T135" s="223">
        <v>0</v>
      </c>
      <c r="U135" s="87">
        <v>0</v>
      </c>
      <c r="V135" s="255">
        <f>48+1</f>
        <v>49</v>
      </c>
      <c r="W135" s="87">
        <v>0</v>
      </c>
      <c r="X135" s="223">
        <v>0</v>
      </c>
      <c r="Y135" s="87">
        <v>0</v>
      </c>
      <c r="Z135" s="87">
        <v>0</v>
      </c>
      <c r="AA135" s="223">
        <v>0</v>
      </c>
      <c r="AB135" s="87">
        <v>0</v>
      </c>
      <c r="AC135" s="87">
        <v>0</v>
      </c>
      <c r="AD135" s="87">
        <v>0</v>
      </c>
      <c r="AE135" s="87">
        <v>0</v>
      </c>
      <c r="AF135" s="87">
        <v>0</v>
      </c>
      <c r="AG135" s="242">
        <v>0</v>
      </c>
      <c r="AH135" s="223">
        <v>0</v>
      </c>
      <c r="AI135" s="87">
        <v>0</v>
      </c>
      <c r="AJ135" s="87">
        <v>0</v>
      </c>
      <c r="AK135" s="295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39"/>
      <c r="D136" s="33"/>
      <c r="E136" s="52"/>
      <c r="F136" s="181"/>
      <c r="G136" s="222">
        <f t="shared" si="46"/>
        <v>0</v>
      </c>
      <c r="H136" s="46">
        <f t="shared" si="46"/>
        <v>0</v>
      </c>
      <c r="I136" s="45">
        <f t="shared" si="46"/>
        <v>0</v>
      </c>
      <c r="J136" s="46">
        <f t="shared" si="46"/>
        <v>0</v>
      </c>
      <c r="K136" s="46">
        <f t="shared" si="46"/>
        <v>0</v>
      </c>
      <c r="L136" s="241">
        <f t="shared" si="46"/>
        <v>0</v>
      </c>
      <c r="M136" s="222">
        <f t="shared" si="46"/>
        <v>0</v>
      </c>
      <c r="N136" s="46">
        <f t="shared" si="46"/>
        <v>0</v>
      </c>
      <c r="O136" s="46">
        <f t="shared" si="46"/>
        <v>0</v>
      </c>
      <c r="P136" s="45">
        <f t="shared" si="46"/>
        <v>0</v>
      </c>
      <c r="Q136" s="46">
        <f t="shared" si="46"/>
        <v>0</v>
      </c>
      <c r="R136" s="46">
        <f t="shared" si="46"/>
        <v>0</v>
      </c>
      <c r="S136" s="241">
        <f t="shared" si="46"/>
        <v>0</v>
      </c>
      <c r="T136" s="222">
        <f t="shared" si="46"/>
        <v>0</v>
      </c>
      <c r="U136" s="46">
        <f t="shared" si="46"/>
        <v>0</v>
      </c>
      <c r="V136" s="46">
        <f t="shared" si="46"/>
        <v>49</v>
      </c>
      <c r="W136" s="45">
        <f t="shared" si="46"/>
        <v>49</v>
      </c>
      <c r="X136" s="222">
        <f t="shared" si="46"/>
        <v>49</v>
      </c>
      <c r="Y136" s="46">
        <f t="shared" si="46"/>
        <v>49</v>
      </c>
      <c r="Z136" s="46">
        <f t="shared" si="46"/>
        <v>49</v>
      </c>
      <c r="AA136" s="222">
        <f t="shared" si="46"/>
        <v>49</v>
      </c>
      <c r="AB136" s="46">
        <f t="shared" si="46"/>
        <v>49</v>
      </c>
      <c r="AC136" s="46">
        <f t="shared" si="46"/>
        <v>49</v>
      </c>
      <c r="AD136" s="45">
        <f t="shared" si="46"/>
        <v>49</v>
      </c>
      <c r="AE136" s="46">
        <f t="shared" si="46"/>
        <v>49</v>
      </c>
      <c r="AF136" s="46">
        <f t="shared" si="46"/>
        <v>49</v>
      </c>
      <c r="AG136" s="241">
        <f t="shared" si="46"/>
        <v>49</v>
      </c>
      <c r="AH136" s="222">
        <f t="shared" si="46"/>
        <v>49</v>
      </c>
      <c r="AI136" s="46">
        <f t="shared" si="46"/>
        <v>49</v>
      </c>
      <c r="AJ136" s="46">
        <f t="shared" si="46"/>
        <v>49</v>
      </c>
      <c r="AK136" s="290">
        <f t="shared" si="46"/>
        <v>49</v>
      </c>
      <c r="AL136" s="37"/>
    </row>
    <row r="137" spans="1:42" ht="34.5" customHeight="1">
      <c r="A137" s="624">
        <v>35</v>
      </c>
      <c r="B137" s="661" t="s">
        <v>131</v>
      </c>
      <c r="C137" s="53" t="s">
        <v>177</v>
      </c>
      <c r="D137" s="53"/>
      <c r="E137" s="54"/>
      <c r="F137" s="174">
        <f>+[1]NEW!$G$126</f>
        <v>20</v>
      </c>
      <c r="G137" s="223">
        <v>0</v>
      </c>
      <c r="H137" s="87">
        <v>0</v>
      </c>
      <c r="I137" s="87">
        <v>0</v>
      </c>
      <c r="J137" s="87">
        <v>0</v>
      </c>
      <c r="K137" s="87">
        <v>0</v>
      </c>
      <c r="L137" s="242">
        <v>0</v>
      </c>
      <c r="M137" s="223">
        <v>0</v>
      </c>
      <c r="N137" s="87">
        <v>0</v>
      </c>
      <c r="O137" s="87">
        <v>0</v>
      </c>
      <c r="P137" s="87">
        <v>0</v>
      </c>
      <c r="Q137" s="87">
        <v>0</v>
      </c>
      <c r="R137" s="87">
        <v>0</v>
      </c>
      <c r="S137" s="242">
        <v>0</v>
      </c>
      <c r="T137" s="223">
        <v>0</v>
      </c>
      <c r="U137" s="87">
        <v>0</v>
      </c>
      <c r="V137" s="255">
        <v>20</v>
      </c>
      <c r="W137" s="87">
        <v>0</v>
      </c>
      <c r="X137" s="223">
        <v>0</v>
      </c>
      <c r="Y137" s="87">
        <v>0</v>
      </c>
      <c r="Z137" s="87">
        <v>0</v>
      </c>
      <c r="AA137" s="223">
        <v>0</v>
      </c>
      <c r="AB137" s="87">
        <v>0</v>
      </c>
      <c r="AC137" s="87">
        <v>0</v>
      </c>
      <c r="AD137" s="87">
        <v>0</v>
      </c>
      <c r="AE137" s="87">
        <v>0</v>
      </c>
      <c r="AF137" s="87">
        <v>0</v>
      </c>
      <c r="AG137" s="242">
        <v>0</v>
      </c>
      <c r="AH137" s="223">
        <v>0</v>
      </c>
      <c r="AI137" s="87">
        <v>0</v>
      </c>
      <c r="AJ137" s="87">
        <v>0</v>
      </c>
      <c r="AK137" s="295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5"/>
      <c r="D138" s="56"/>
      <c r="E138" s="57"/>
      <c r="F138" s="180"/>
      <c r="G138" s="222">
        <f t="shared" ref="G138:AK138" si="47">+F138+G137</f>
        <v>0</v>
      </c>
      <c r="H138" s="46">
        <f t="shared" si="47"/>
        <v>0</v>
      </c>
      <c r="I138" s="45">
        <f t="shared" si="47"/>
        <v>0</v>
      </c>
      <c r="J138" s="46">
        <f t="shared" si="47"/>
        <v>0</v>
      </c>
      <c r="K138" s="46">
        <f t="shared" si="47"/>
        <v>0</v>
      </c>
      <c r="L138" s="241">
        <f t="shared" si="47"/>
        <v>0</v>
      </c>
      <c r="M138" s="222">
        <f t="shared" si="47"/>
        <v>0</v>
      </c>
      <c r="N138" s="46">
        <f t="shared" si="47"/>
        <v>0</v>
      </c>
      <c r="O138" s="46">
        <f t="shared" si="47"/>
        <v>0</v>
      </c>
      <c r="P138" s="45">
        <f t="shared" si="47"/>
        <v>0</v>
      </c>
      <c r="Q138" s="46">
        <f t="shared" si="47"/>
        <v>0</v>
      </c>
      <c r="R138" s="46">
        <f t="shared" si="47"/>
        <v>0</v>
      </c>
      <c r="S138" s="241">
        <f t="shared" si="47"/>
        <v>0</v>
      </c>
      <c r="T138" s="222">
        <f t="shared" si="47"/>
        <v>0</v>
      </c>
      <c r="U138" s="46">
        <f t="shared" si="47"/>
        <v>0</v>
      </c>
      <c r="V138" s="46">
        <f t="shared" si="47"/>
        <v>20</v>
      </c>
      <c r="W138" s="45">
        <f t="shared" si="47"/>
        <v>20</v>
      </c>
      <c r="X138" s="222">
        <f t="shared" si="47"/>
        <v>20</v>
      </c>
      <c r="Y138" s="46">
        <f t="shared" si="47"/>
        <v>20</v>
      </c>
      <c r="Z138" s="46">
        <f t="shared" si="47"/>
        <v>20</v>
      </c>
      <c r="AA138" s="222">
        <f t="shared" si="47"/>
        <v>20</v>
      </c>
      <c r="AB138" s="46">
        <f t="shared" si="47"/>
        <v>20</v>
      </c>
      <c r="AC138" s="46">
        <f t="shared" si="47"/>
        <v>20</v>
      </c>
      <c r="AD138" s="45">
        <f t="shared" si="47"/>
        <v>20</v>
      </c>
      <c r="AE138" s="46">
        <f t="shared" si="47"/>
        <v>20</v>
      </c>
      <c r="AF138" s="46">
        <f t="shared" si="47"/>
        <v>20</v>
      </c>
      <c r="AG138" s="241">
        <f t="shared" si="47"/>
        <v>20</v>
      </c>
      <c r="AH138" s="222">
        <f t="shared" si="47"/>
        <v>20</v>
      </c>
      <c r="AI138" s="46">
        <f t="shared" si="47"/>
        <v>20</v>
      </c>
      <c r="AJ138" s="46">
        <f t="shared" si="47"/>
        <v>20</v>
      </c>
      <c r="AK138" s="290">
        <f t="shared" si="47"/>
        <v>20</v>
      </c>
      <c r="AL138" s="37"/>
    </row>
    <row r="139" spans="1:42" ht="34.5" customHeight="1">
      <c r="A139" s="624">
        <v>36</v>
      </c>
      <c r="B139" s="661" t="s">
        <v>132</v>
      </c>
      <c r="C139" s="53" t="s">
        <v>177</v>
      </c>
      <c r="D139" s="60"/>
      <c r="E139" s="34"/>
      <c r="F139" s="174">
        <f>+[1]NEW!$G$129</f>
        <v>8</v>
      </c>
      <c r="G139" s="221">
        <v>0</v>
      </c>
      <c r="H139" s="87">
        <v>0</v>
      </c>
      <c r="I139" s="87">
        <v>0</v>
      </c>
      <c r="J139" s="87">
        <v>0</v>
      </c>
      <c r="K139" s="87">
        <v>0</v>
      </c>
      <c r="L139" s="242">
        <v>0</v>
      </c>
      <c r="M139" s="223">
        <v>0</v>
      </c>
      <c r="N139" s="87">
        <v>0</v>
      </c>
      <c r="O139" s="87">
        <v>0</v>
      </c>
      <c r="P139" s="87">
        <v>0</v>
      </c>
      <c r="Q139" s="87">
        <v>0</v>
      </c>
      <c r="R139" s="87">
        <v>0</v>
      </c>
      <c r="S139" s="242">
        <v>0</v>
      </c>
      <c r="T139" s="223">
        <v>0</v>
      </c>
      <c r="U139" s="87">
        <v>0</v>
      </c>
      <c r="V139" s="258">
        <v>0</v>
      </c>
      <c r="W139" s="255">
        <f>8-V140</f>
        <v>8</v>
      </c>
      <c r="X139" s="223">
        <v>0</v>
      </c>
      <c r="Y139" s="87">
        <v>0</v>
      </c>
      <c r="Z139" s="87">
        <v>0</v>
      </c>
      <c r="AA139" s="223">
        <v>0</v>
      </c>
      <c r="AB139" s="87">
        <v>0</v>
      </c>
      <c r="AC139" s="87">
        <v>0</v>
      </c>
      <c r="AD139" s="87">
        <v>0</v>
      </c>
      <c r="AE139" s="87">
        <v>0</v>
      </c>
      <c r="AF139" s="87">
        <v>0</v>
      </c>
      <c r="AG139" s="242">
        <v>0</v>
      </c>
      <c r="AH139" s="221">
        <v>0</v>
      </c>
      <c r="AI139" s="86">
        <v>0</v>
      </c>
      <c r="AJ139" s="86">
        <v>0</v>
      </c>
      <c r="AK139" s="294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60"/>
      <c r="D140" s="60"/>
      <c r="E140" s="52"/>
      <c r="F140" s="181"/>
      <c r="G140" s="222">
        <f t="shared" ref="G140:AK140" si="48">+F140+G139</f>
        <v>0</v>
      </c>
      <c r="H140" s="46">
        <f t="shared" si="48"/>
        <v>0</v>
      </c>
      <c r="I140" s="45">
        <f t="shared" si="48"/>
        <v>0</v>
      </c>
      <c r="J140" s="46">
        <f t="shared" si="48"/>
        <v>0</v>
      </c>
      <c r="K140" s="46">
        <f t="shared" si="48"/>
        <v>0</v>
      </c>
      <c r="L140" s="241">
        <f t="shared" si="48"/>
        <v>0</v>
      </c>
      <c r="M140" s="222">
        <f t="shared" si="48"/>
        <v>0</v>
      </c>
      <c r="N140" s="46">
        <f t="shared" si="48"/>
        <v>0</v>
      </c>
      <c r="O140" s="46">
        <f t="shared" si="48"/>
        <v>0</v>
      </c>
      <c r="P140" s="45">
        <f t="shared" si="48"/>
        <v>0</v>
      </c>
      <c r="Q140" s="46">
        <f t="shared" si="48"/>
        <v>0</v>
      </c>
      <c r="R140" s="46">
        <f t="shared" si="48"/>
        <v>0</v>
      </c>
      <c r="S140" s="241">
        <f t="shared" si="48"/>
        <v>0</v>
      </c>
      <c r="T140" s="222">
        <f t="shared" si="48"/>
        <v>0</v>
      </c>
      <c r="U140" s="46">
        <f t="shared" si="48"/>
        <v>0</v>
      </c>
      <c r="V140" s="46">
        <f t="shared" si="48"/>
        <v>0</v>
      </c>
      <c r="W140" s="45">
        <f t="shared" si="48"/>
        <v>8</v>
      </c>
      <c r="X140" s="222">
        <f t="shared" si="48"/>
        <v>8</v>
      </c>
      <c r="Y140" s="46">
        <f t="shared" si="48"/>
        <v>8</v>
      </c>
      <c r="Z140" s="46">
        <f t="shared" si="48"/>
        <v>8</v>
      </c>
      <c r="AA140" s="222">
        <f t="shared" si="48"/>
        <v>8</v>
      </c>
      <c r="AB140" s="46">
        <f t="shared" si="48"/>
        <v>8</v>
      </c>
      <c r="AC140" s="46">
        <f t="shared" si="48"/>
        <v>8</v>
      </c>
      <c r="AD140" s="45">
        <f t="shared" si="48"/>
        <v>8</v>
      </c>
      <c r="AE140" s="46">
        <f t="shared" si="48"/>
        <v>8</v>
      </c>
      <c r="AF140" s="46">
        <f t="shared" si="48"/>
        <v>8</v>
      </c>
      <c r="AG140" s="241">
        <f t="shared" si="48"/>
        <v>8</v>
      </c>
      <c r="AH140" s="222">
        <f t="shared" si="48"/>
        <v>8</v>
      </c>
      <c r="AI140" s="46">
        <f t="shared" si="48"/>
        <v>8</v>
      </c>
      <c r="AJ140" s="46">
        <f t="shared" si="48"/>
        <v>8</v>
      </c>
      <c r="AK140" s="290">
        <f t="shared" si="48"/>
        <v>8</v>
      </c>
      <c r="AL140" s="37"/>
    </row>
    <row r="141" spans="1:42" ht="34.5" customHeight="1">
      <c r="A141" s="624">
        <v>37</v>
      </c>
      <c r="B141" s="668" t="s">
        <v>133</v>
      </c>
      <c r="C141" s="118" t="s">
        <v>175</v>
      </c>
      <c r="D141" s="63"/>
      <c r="E141" s="54"/>
      <c r="F141" s="174">
        <f>+[1]NEW!$G$135</f>
        <v>0</v>
      </c>
      <c r="G141" s="221">
        <v>0</v>
      </c>
      <c r="H141" s="87">
        <v>0</v>
      </c>
      <c r="I141" s="87">
        <v>0</v>
      </c>
      <c r="J141" s="87">
        <v>0</v>
      </c>
      <c r="K141" s="87">
        <v>0</v>
      </c>
      <c r="L141" s="242">
        <v>0</v>
      </c>
      <c r="M141" s="223">
        <v>0</v>
      </c>
      <c r="N141" s="87">
        <v>0</v>
      </c>
      <c r="O141" s="87">
        <v>0</v>
      </c>
      <c r="P141" s="87">
        <v>0</v>
      </c>
      <c r="Q141" s="87">
        <v>0</v>
      </c>
      <c r="R141" s="87">
        <v>0</v>
      </c>
      <c r="S141" s="242">
        <v>0</v>
      </c>
      <c r="T141" s="223">
        <v>0</v>
      </c>
      <c r="U141" s="87">
        <v>0</v>
      </c>
      <c r="V141" s="87">
        <v>0</v>
      </c>
      <c r="W141" s="87">
        <v>0</v>
      </c>
      <c r="X141" s="223">
        <v>0</v>
      </c>
      <c r="Y141" s="87">
        <v>0</v>
      </c>
      <c r="Z141" s="87">
        <v>0</v>
      </c>
      <c r="AA141" s="223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242">
        <v>0</v>
      </c>
      <c r="AH141" s="221">
        <v>0</v>
      </c>
      <c r="AI141" s="86">
        <v>0</v>
      </c>
      <c r="AJ141" s="86">
        <v>0</v>
      </c>
      <c r="AK141" s="294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39"/>
      <c r="D142" s="65"/>
      <c r="E142" s="66"/>
      <c r="F142" s="182"/>
      <c r="G142" s="222">
        <f t="shared" ref="G142:AK142" si="49">+F142+G141</f>
        <v>0</v>
      </c>
      <c r="H142" s="46">
        <f t="shared" si="49"/>
        <v>0</v>
      </c>
      <c r="I142" s="45">
        <f t="shared" si="49"/>
        <v>0</v>
      </c>
      <c r="J142" s="46">
        <f t="shared" si="49"/>
        <v>0</v>
      </c>
      <c r="K142" s="46">
        <f t="shared" si="49"/>
        <v>0</v>
      </c>
      <c r="L142" s="241">
        <f t="shared" si="49"/>
        <v>0</v>
      </c>
      <c r="M142" s="222">
        <f t="shared" si="49"/>
        <v>0</v>
      </c>
      <c r="N142" s="46">
        <f t="shared" si="49"/>
        <v>0</v>
      </c>
      <c r="O142" s="46">
        <f t="shared" si="49"/>
        <v>0</v>
      </c>
      <c r="P142" s="45">
        <f t="shared" si="49"/>
        <v>0</v>
      </c>
      <c r="Q142" s="46">
        <f t="shared" si="49"/>
        <v>0</v>
      </c>
      <c r="R142" s="46">
        <f t="shared" si="49"/>
        <v>0</v>
      </c>
      <c r="S142" s="241">
        <f t="shared" si="49"/>
        <v>0</v>
      </c>
      <c r="T142" s="222">
        <f t="shared" si="49"/>
        <v>0</v>
      </c>
      <c r="U142" s="46">
        <f t="shared" si="49"/>
        <v>0</v>
      </c>
      <c r="V142" s="46">
        <f t="shared" si="49"/>
        <v>0</v>
      </c>
      <c r="W142" s="45">
        <f t="shared" si="49"/>
        <v>0</v>
      </c>
      <c r="X142" s="222">
        <f t="shared" si="49"/>
        <v>0</v>
      </c>
      <c r="Y142" s="46">
        <f t="shared" si="49"/>
        <v>0</v>
      </c>
      <c r="Z142" s="46">
        <f t="shared" si="49"/>
        <v>0</v>
      </c>
      <c r="AA142" s="222">
        <f t="shared" si="49"/>
        <v>0</v>
      </c>
      <c r="AB142" s="46">
        <f t="shared" si="49"/>
        <v>0</v>
      </c>
      <c r="AC142" s="46">
        <f t="shared" si="49"/>
        <v>0</v>
      </c>
      <c r="AD142" s="45">
        <f t="shared" si="49"/>
        <v>0</v>
      </c>
      <c r="AE142" s="46">
        <f t="shared" si="49"/>
        <v>0</v>
      </c>
      <c r="AF142" s="46">
        <f t="shared" si="49"/>
        <v>0</v>
      </c>
      <c r="AG142" s="241">
        <f t="shared" si="49"/>
        <v>0</v>
      </c>
      <c r="AH142" s="224">
        <f t="shared" si="49"/>
        <v>0</v>
      </c>
      <c r="AI142" s="46">
        <f t="shared" si="49"/>
        <v>0</v>
      </c>
      <c r="AJ142" s="84">
        <f t="shared" si="49"/>
        <v>0</v>
      </c>
      <c r="AK142" s="293">
        <f t="shared" si="49"/>
        <v>0</v>
      </c>
      <c r="AL142" s="37"/>
    </row>
    <row r="143" spans="1:42" ht="34.5" customHeight="1">
      <c r="A143" s="624">
        <v>38</v>
      </c>
      <c r="B143" s="668" t="s">
        <v>141</v>
      </c>
      <c r="C143" s="32" t="s">
        <v>175</v>
      </c>
      <c r="D143" s="53"/>
      <c r="E143" s="54"/>
      <c r="F143" s="174">
        <f>+[1]NEW!$G$138</f>
        <v>27</v>
      </c>
      <c r="G143" s="221">
        <v>0</v>
      </c>
      <c r="H143" s="87">
        <v>0</v>
      </c>
      <c r="I143" s="87">
        <v>0</v>
      </c>
      <c r="J143" s="87">
        <v>0</v>
      </c>
      <c r="K143" s="87">
        <v>0</v>
      </c>
      <c r="L143" s="242">
        <v>0</v>
      </c>
      <c r="M143" s="223">
        <v>0</v>
      </c>
      <c r="N143" s="87">
        <v>0</v>
      </c>
      <c r="O143" s="87">
        <v>0</v>
      </c>
      <c r="P143" s="87">
        <v>0</v>
      </c>
      <c r="Q143" s="87">
        <v>0</v>
      </c>
      <c r="R143" s="87">
        <v>0</v>
      </c>
      <c r="S143" s="242">
        <v>0</v>
      </c>
      <c r="T143" s="223">
        <v>0</v>
      </c>
      <c r="U143" s="87">
        <v>0</v>
      </c>
      <c r="V143" s="255">
        <v>27</v>
      </c>
      <c r="W143" s="87">
        <v>0</v>
      </c>
      <c r="X143" s="223">
        <v>0</v>
      </c>
      <c r="Y143" s="87">
        <v>0</v>
      </c>
      <c r="Z143" s="87">
        <v>0</v>
      </c>
      <c r="AA143" s="223">
        <v>0</v>
      </c>
      <c r="AB143" s="87">
        <v>0</v>
      </c>
      <c r="AC143" s="87">
        <v>0</v>
      </c>
      <c r="AD143" s="87">
        <v>0</v>
      </c>
      <c r="AE143" s="87">
        <v>0</v>
      </c>
      <c r="AF143" s="87">
        <v>0</v>
      </c>
      <c r="AG143" s="242">
        <v>0</v>
      </c>
      <c r="AH143" s="223">
        <v>0</v>
      </c>
      <c r="AI143" s="86">
        <v>0</v>
      </c>
      <c r="AJ143" s="87">
        <v>0</v>
      </c>
      <c r="AK143" s="295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39"/>
      <c r="D144" s="56"/>
      <c r="E144" s="57"/>
      <c r="F144" s="180"/>
      <c r="G144" s="222">
        <f t="shared" ref="G144:AK144" si="50">+F144+G143</f>
        <v>0</v>
      </c>
      <c r="H144" s="46">
        <f t="shared" si="50"/>
        <v>0</v>
      </c>
      <c r="I144" s="45">
        <f t="shared" si="50"/>
        <v>0</v>
      </c>
      <c r="J144" s="46">
        <f t="shared" si="50"/>
        <v>0</v>
      </c>
      <c r="K144" s="46">
        <f t="shared" si="50"/>
        <v>0</v>
      </c>
      <c r="L144" s="241">
        <f t="shared" si="50"/>
        <v>0</v>
      </c>
      <c r="M144" s="222">
        <f t="shared" si="50"/>
        <v>0</v>
      </c>
      <c r="N144" s="46">
        <f t="shared" si="50"/>
        <v>0</v>
      </c>
      <c r="O144" s="46">
        <f t="shared" si="50"/>
        <v>0</v>
      </c>
      <c r="P144" s="45">
        <f t="shared" si="50"/>
        <v>0</v>
      </c>
      <c r="Q144" s="46">
        <f t="shared" si="50"/>
        <v>0</v>
      </c>
      <c r="R144" s="46">
        <f t="shared" si="50"/>
        <v>0</v>
      </c>
      <c r="S144" s="241">
        <f t="shared" si="50"/>
        <v>0</v>
      </c>
      <c r="T144" s="222">
        <f t="shared" si="50"/>
        <v>0</v>
      </c>
      <c r="U144" s="46">
        <f t="shared" si="50"/>
        <v>0</v>
      </c>
      <c r="V144" s="46">
        <f t="shared" si="50"/>
        <v>27</v>
      </c>
      <c r="W144" s="45">
        <f t="shared" si="50"/>
        <v>27</v>
      </c>
      <c r="X144" s="222">
        <f t="shared" si="50"/>
        <v>27</v>
      </c>
      <c r="Y144" s="46">
        <f t="shared" si="50"/>
        <v>27</v>
      </c>
      <c r="Z144" s="46">
        <f t="shared" si="50"/>
        <v>27</v>
      </c>
      <c r="AA144" s="222">
        <f t="shared" si="50"/>
        <v>27</v>
      </c>
      <c r="AB144" s="46">
        <f t="shared" si="50"/>
        <v>27</v>
      </c>
      <c r="AC144" s="46">
        <f t="shared" si="50"/>
        <v>27</v>
      </c>
      <c r="AD144" s="45">
        <f t="shared" si="50"/>
        <v>27</v>
      </c>
      <c r="AE144" s="46">
        <f t="shared" si="50"/>
        <v>27</v>
      </c>
      <c r="AF144" s="46">
        <f t="shared" si="50"/>
        <v>27</v>
      </c>
      <c r="AG144" s="241">
        <f t="shared" si="50"/>
        <v>27</v>
      </c>
      <c r="AH144" s="222">
        <f t="shared" si="50"/>
        <v>27</v>
      </c>
      <c r="AI144" s="46">
        <f t="shared" si="50"/>
        <v>27</v>
      </c>
      <c r="AJ144" s="46">
        <f t="shared" si="50"/>
        <v>27</v>
      </c>
      <c r="AK144" s="290">
        <f t="shared" si="50"/>
        <v>27</v>
      </c>
      <c r="AL144" s="37"/>
    </row>
    <row r="145" spans="1:42" ht="35.1" customHeight="1">
      <c r="A145" s="624">
        <v>39</v>
      </c>
      <c r="B145" s="668" t="s">
        <v>142</v>
      </c>
      <c r="C145" s="32" t="s">
        <v>175</v>
      </c>
      <c r="D145" s="60"/>
      <c r="E145" s="34"/>
      <c r="F145" s="173">
        <f>+[1]NEW!$G$141</f>
        <v>180</v>
      </c>
      <c r="G145" s="221">
        <v>0</v>
      </c>
      <c r="H145" s="87">
        <v>0</v>
      </c>
      <c r="I145" s="87">
        <v>0</v>
      </c>
      <c r="J145" s="87">
        <v>0</v>
      </c>
      <c r="K145" s="87">
        <v>0</v>
      </c>
      <c r="L145" s="242">
        <v>0</v>
      </c>
      <c r="M145" s="223">
        <v>0</v>
      </c>
      <c r="N145" s="87">
        <v>0</v>
      </c>
      <c r="O145" s="87">
        <v>0</v>
      </c>
      <c r="P145" s="87">
        <v>0</v>
      </c>
      <c r="Q145" s="87">
        <v>0</v>
      </c>
      <c r="R145" s="87">
        <v>0</v>
      </c>
      <c r="S145" s="242">
        <v>0</v>
      </c>
      <c r="T145" s="223">
        <v>0</v>
      </c>
      <c r="U145" s="87">
        <v>0</v>
      </c>
      <c r="V145" s="255">
        <v>175</v>
      </c>
      <c r="W145" s="255">
        <f>180-V146</f>
        <v>5</v>
      </c>
      <c r="X145" s="223">
        <v>0</v>
      </c>
      <c r="Y145" s="87">
        <v>0</v>
      </c>
      <c r="Z145" s="87">
        <v>0</v>
      </c>
      <c r="AA145" s="223">
        <v>0</v>
      </c>
      <c r="AB145" s="87">
        <v>0</v>
      </c>
      <c r="AC145" s="87">
        <v>0</v>
      </c>
      <c r="AD145" s="87">
        <v>0</v>
      </c>
      <c r="AE145" s="87">
        <v>0</v>
      </c>
      <c r="AF145" s="87">
        <v>0</v>
      </c>
      <c r="AG145" s="242">
        <v>0</v>
      </c>
      <c r="AH145" s="221">
        <v>0</v>
      </c>
      <c r="AI145" s="86">
        <v>0</v>
      </c>
      <c r="AJ145" s="86">
        <v>0</v>
      </c>
      <c r="AK145" s="294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39"/>
      <c r="D146" s="60"/>
      <c r="E146" s="52"/>
      <c r="F146" s="181"/>
      <c r="G146" s="222">
        <f t="shared" ref="G146:AK146" si="51">+F146+G145</f>
        <v>0</v>
      </c>
      <c r="H146" s="46">
        <f t="shared" si="51"/>
        <v>0</v>
      </c>
      <c r="I146" s="45">
        <f t="shared" si="51"/>
        <v>0</v>
      </c>
      <c r="J146" s="46">
        <f t="shared" si="51"/>
        <v>0</v>
      </c>
      <c r="K146" s="46">
        <f t="shared" si="51"/>
        <v>0</v>
      </c>
      <c r="L146" s="241">
        <f t="shared" si="51"/>
        <v>0</v>
      </c>
      <c r="M146" s="222">
        <f t="shared" si="51"/>
        <v>0</v>
      </c>
      <c r="N146" s="46">
        <f t="shared" si="51"/>
        <v>0</v>
      </c>
      <c r="O146" s="46">
        <f t="shared" si="51"/>
        <v>0</v>
      </c>
      <c r="P146" s="45">
        <f t="shared" si="51"/>
        <v>0</v>
      </c>
      <c r="Q146" s="46">
        <f t="shared" si="51"/>
        <v>0</v>
      </c>
      <c r="R146" s="46">
        <f t="shared" si="51"/>
        <v>0</v>
      </c>
      <c r="S146" s="241">
        <f t="shared" si="51"/>
        <v>0</v>
      </c>
      <c r="T146" s="222">
        <f t="shared" si="51"/>
        <v>0</v>
      </c>
      <c r="U146" s="46">
        <f t="shared" si="51"/>
        <v>0</v>
      </c>
      <c r="V146" s="46">
        <f t="shared" si="51"/>
        <v>175</v>
      </c>
      <c r="W146" s="45">
        <f t="shared" si="51"/>
        <v>180</v>
      </c>
      <c r="X146" s="222">
        <f t="shared" si="51"/>
        <v>180</v>
      </c>
      <c r="Y146" s="46">
        <f t="shared" si="51"/>
        <v>180</v>
      </c>
      <c r="Z146" s="46">
        <f t="shared" si="51"/>
        <v>180</v>
      </c>
      <c r="AA146" s="222">
        <f t="shared" si="51"/>
        <v>180</v>
      </c>
      <c r="AB146" s="46">
        <f t="shared" si="51"/>
        <v>180</v>
      </c>
      <c r="AC146" s="46">
        <f t="shared" si="51"/>
        <v>180</v>
      </c>
      <c r="AD146" s="45">
        <f t="shared" si="51"/>
        <v>180</v>
      </c>
      <c r="AE146" s="46">
        <f t="shared" si="51"/>
        <v>180</v>
      </c>
      <c r="AF146" s="46">
        <f t="shared" si="51"/>
        <v>180</v>
      </c>
      <c r="AG146" s="241">
        <f t="shared" si="51"/>
        <v>180</v>
      </c>
      <c r="AH146" s="222">
        <f t="shared" si="51"/>
        <v>180</v>
      </c>
      <c r="AI146" s="46">
        <f t="shared" si="51"/>
        <v>180</v>
      </c>
      <c r="AJ146" s="46">
        <f t="shared" si="51"/>
        <v>180</v>
      </c>
      <c r="AK146" s="290">
        <f t="shared" si="51"/>
        <v>180</v>
      </c>
      <c r="AL146" s="37"/>
    </row>
    <row r="147" spans="1:42" ht="35.1" customHeight="1">
      <c r="A147" s="624">
        <v>40</v>
      </c>
      <c r="B147" s="668" t="s">
        <v>143</v>
      </c>
      <c r="C147" s="32" t="s">
        <v>175</v>
      </c>
      <c r="D147" s="63"/>
      <c r="E147" s="54"/>
      <c r="F147" s="174">
        <f>+[1]NEW!$G$144</f>
        <v>18</v>
      </c>
      <c r="G147" s="221">
        <v>0</v>
      </c>
      <c r="H147" s="87">
        <v>0</v>
      </c>
      <c r="I147" s="87">
        <v>0</v>
      </c>
      <c r="J147" s="87">
        <v>0</v>
      </c>
      <c r="K147" s="87">
        <v>0</v>
      </c>
      <c r="L147" s="242">
        <v>0</v>
      </c>
      <c r="M147" s="223">
        <v>0</v>
      </c>
      <c r="N147" s="87">
        <v>0</v>
      </c>
      <c r="O147" s="87">
        <v>0</v>
      </c>
      <c r="P147" s="87">
        <v>0</v>
      </c>
      <c r="Q147" s="87">
        <v>0</v>
      </c>
      <c r="R147" s="87">
        <v>0</v>
      </c>
      <c r="S147" s="242">
        <v>0</v>
      </c>
      <c r="T147" s="223">
        <v>0</v>
      </c>
      <c r="U147" s="87">
        <v>0</v>
      </c>
      <c r="V147" s="255">
        <v>18</v>
      </c>
      <c r="W147" s="87">
        <v>0</v>
      </c>
      <c r="X147" s="223">
        <v>0</v>
      </c>
      <c r="Y147" s="87">
        <v>0</v>
      </c>
      <c r="Z147" s="87">
        <v>0</v>
      </c>
      <c r="AA147" s="223">
        <v>0</v>
      </c>
      <c r="AB147" s="87">
        <v>0</v>
      </c>
      <c r="AC147" s="87">
        <v>0</v>
      </c>
      <c r="AD147" s="87">
        <v>0</v>
      </c>
      <c r="AE147" s="87">
        <v>0</v>
      </c>
      <c r="AF147" s="87">
        <v>0</v>
      </c>
      <c r="AG147" s="242">
        <v>0</v>
      </c>
      <c r="AH147" s="221">
        <v>0</v>
      </c>
      <c r="AI147" s="86">
        <v>0</v>
      </c>
      <c r="AJ147" s="86">
        <v>0</v>
      </c>
      <c r="AK147" s="294">
        <v>0</v>
      </c>
      <c r="AL147" s="37">
        <f>SUM(G147:AK147)</f>
        <v>18</v>
      </c>
      <c r="AM147" s="38">
        <f>AL147</f>
        <v>18</v>
      </c>
      <c r="AN147" s="38">
        <v>800000</v>
      </c>
      <c r="AO147" s="38">
        <f>AL147*AN147/1000</f>
        <v>14400</v>
      </c>
      <c r="AP147" s="38">
        <f>AN147*AM147/1000</f>
        <v>14400</v>
      </c>
    </row>
    <row r="148" spans="1:42" ht="35.1" customHeight="1">
      <c r="A148" s="670"/>
      <c r="B148" s="669"/>
      <c r="C148" s="39"/>
      <c r="D148" s="65"/>
      <c r="E148" s="57"/>
      <c r="F148" s="180"/>
      <c r="G148" s="226">
        <f t="shared" ref="G148:AK152" si="52">+F148+G147</f>
        <v>0</v>
      </c>
      <c r="H148" s="46">
        <f t="shared" si="52"/>
        <v>0</v>
      </c>
      <c r="I148" s="45">
        <f t="shared" si="52"/>
        <v>0</v>
      </c>
      <c r="J148" s="46">
        <f t="shared" si="52"/>
        <v>0</v>
      </c>
      <c r="K148" s="46">
        <f t="shared" si="52"/>
        <v>0</v>
      </c>
      <c r="L148" s="241">
        <f t="shared" si="52"/>
        <v>0</v>
      </c>
      <c r="M148" s="222">
        <f t="shared" si="52"/>
        <v>0</v>
      </c>
      <c r="N148" s="46">
        <f t="shared" si="52"/>
        <v>0</v>
      </c>
      <c r="O148" s="46">
        <f t="shared" si="52"/>
        <v>0</v>
      </c>
      <c r="P148" s="45">
        <f t="shared" si="52"/>
        <v>0</v>
      </c>
      <c r="Q148" s="46">
        <f t="shared" si="52"/>
        <v>0</v>
      </c>
      <c r="R148" s="46">
        <f t="shared" si="52"/>
        <v>0</v>
      </c>
      <c r="S148" s="241">
        <f t="shared" si="52"/>
        <v>0</v>
      </c>
      <c r="T148" s="222">
        <f t="shared" si="52"/>
        <v>0</v>
      </c>
      <c r="U148" s="46">
        <f t="shared" si="52"/>
        <v>0</v>
      </c>
      <c r="V148" s="46">
        <f t="shared" si="52"/>
        <v>18</v>
      </c>
      <c r="W148" s="45">
        <f t="shared" si="52"/>
        <v>18</v>
      </c>
      <c r="X148" s="222">
        <f t="shared" si="52"/>
        <v>18</v>
      </c>
      <c r="Y148" s="46">
        <f t="shared" si="52"/>
        <v>18</v>
      </c>
      <c r="Z148" s="46">
        <f t="shared" si="52"/>
        <v>18</v>
      </c>
      <c r="AA148" s="222">
        <f t="shared" si="52"/>
        <v>18</v>
      </c>
      <c r="AB148" s="46">
        <f t="shared" si="52"/>
        <v>18</v>
      </c>
      <c r="AC148" s="46">
        <f t="shared" si="52"/>
        <v>18</v>
      </c>
      <c r="AD148" s="45">
        <f t="shared" si="52"/>
        <v>18</v>
      </c>
      <c r="AE148" s="46">
        <f t="shared" si="52"/>
        <v>18</v>
      </c>
      <c r="AF148" s="46">
        <f t="shared" si="52"/>
        <v>18</v>
      </c>
      <c r="AG148" s="241">
        <f t="shared" si="52"/>
        <v>18</v>
      </c>
      <c r="AH148" s="226">
        <f t="shared" si="52"/>
        <v>18</v>
      </c>
      <c r="AI148" s="45">
        <f t="shared" si="52"/>
        <v>18</v>
      </c>
      <c r="AJ148" s="45">
        <f t="shared" si="52"/>
        <v>18</v>
      </c>
      <c r="AK148" s="296">
        <f t="shared" si="52"/>
        <v>18</v>
      </c>
      <c r="AL148" s="37"/>
    </row>
    <row r="149" spans="1:42" ht="35.1" customHeight="1">
      <c r="A149" s="624">
        <v>41</v>
      </c>
      <c r="B149" s="668" t="s">
        <v>144</v>
      </c>
      <c r="C149" s="53" t="s">
        <v>177</v>
      </c>
      <c r="D149" s="71"/>
      <c r="E149" s="34"/>
      <c r="F149" s="173">
        <f>+[1]NEW!$G$147</f>
        <v>30</v>
      </c>
      <c r="G149" s="221">
        <v>0</v>
      </c>
      <c r="H149" s="87">
        <v>0</v>
      </c>
      <c r="I149" s="87">
        <v>0</v>
      </c>
      <c r="J149" s="87">
        <v>0</v>
      </c>
      <c r="K149" s="87">
        <v>0</v>
      </c>
      <c r="L149" s="242">
        <v>0</v>
      </c>
      <c r="M149" s="223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242">
        <v>0</v>
      </c>
      <c r="T149" s="223">
        <v>0</v>
      </c>
      <c r="U149" s="87">
        <v>0</v>
      </c>
      <c r="V149" s="255">
        <v>23</v>
      </c>
      <c r="W149" s="255">
        <f>30-V150</f>
        <v>7</v>
      </c>
      <c r="X149" s="223">
        <v>0</v>
      </c>
      <c r="Y149" s="87">
        <v>0</v>
      </c>
      <c r="Z149" s="87">
        <v>0</v>
      </c>
      <c r="AA149" s="223">
        <v>0</v>
      </c>
      <c r="AB149" s="87">
        <v>0</v>
      </c>
      <c r="AC149" s="87">
        <v>0</v>
      </c>
      <c r="AD149" s="87">
        <v>0</v>
      </c>
      <c r="AE149" s="87">
        <v>0</v>
      </c>
      <c r="AF149" s="87">
        <v>0</v>
      </c>
      <c r="AG149" s="242">
        <v>0</v>
      </c>
      <c r="AH149" s="221">
        <v>0</v>
      </c>
      <c r="AI149" s="86">
        <v>0</v>
      </c>
      <c r="AJ149" s="86">
        <v>0</v>
      </c>
      <c r="AK149" s="294">
        <v>0</v>
      </c>
      <c r="AL149" s="37">
        <f>AK150</f>
        <v>30</v>
      </c>
      <c r="AM149" s="38">
        <f>AL149</f>
        <v>30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88"/>
      <c r="D150" s="73"/>
      <c r="E150" s="41"/>
      <c r="F150" s="183"/>
      <c r="G150" s="226">
        <f t="shared" si="52"/>
        <v>0</v>
      </c>
      <c r="H150" s="46">
        <f t="shared" si="52"/>
        <v>0</v>
      </c>
      <c r="I150" s="45">
        <f t="shared" si="52"/>
        <v>0</v>
      </c>
      <c r="J150" s="46">
        <f t="shared" si="52"/>
        <v>0</v>
      </c>
      <c r="K150" s="46">
        <f t="shared" si="52"/>
        <v>0</v>
      </c>
      <c r="L150" s="241">
        <f t="shared" si="52"/>
        <v>0</v>
      </c>
      <c r="M150" s="222">
        <f t="shared" si="52"/>
        <v>0</v>
      </c>
      <c r="N150" s="46">
        <f t="shared" si="52"/>
        <v>0</v>
      </c>
      <c r="O150" s="46">
        <f t="shared" si="52"/>
        <v>0</v>
      </c>
      <c r="P150" s="45">
        <f t="shared" si="52"/>
        <v>0</v>
      </c>
      <c r="Q150" s="46">
        <f t="shared" si="52"/>
        <v>0</v>
      </c>
      <c r="R150" s="46">
        <f t="shared" si="52"/>
        <v>0</v>
      </c>
      <c r="S150" s="241">
        <f t="shared" si="52"/>
        <v>0</v>
      </c>
      <c r="T150" s="222">
        <f t="shared" si="52"/>
        <v>0</v>
      </c>
      <c r="U150" s="46">
        <f t="shared" si="52"/>
        <v>0</v>
      </c>
      <c r="V150" s="46">
        <f t="shared" si="52"/>
        <v>23</v>
      </c>
      <c r="W150" s="45">
        <f t="shared" si="52"/>
        <v>30</v>
      </c>
      <c r="X150" s="222">
        <f t="shared" si="52"/>
        <v>30</v>
      </c>
      <c r="Y150" s="46">
        <f t="shared" si="52"/>
        <v>30</v>
      </c>
      <c r="Z150" s="46">
        <f t="shared" si="52"/>
        <v>30</v>
      </c>
      <c r="AA150" s="222">
        <f t="shared" si="52"/>
        <v>30</v>
      </c>
      <c r="AB150" s="46">
        <f t="shared" si="52"/>
        <v>30</v>
      </c>
      <c r="AC150" s="46">
        <f t="shared" si="52"/>
        <v>30</v>
      </c>
      <c r="AD150" s="45">
        <f t="shared" si="52"/>
        <v>30</v>
      </c>
      <c r="AE150" s="46">
        <f t="shared" si="52"/>
        <v>30</v>
      </c>
      <c r="AF150" s="46">
        <f t="shared" si="52"/>
        <v>30</v>
      </c>
      <c r="AG150" s="241">
        <f t="shared" si="52"/>
        <v>30</v>
      </c>
      <c r="AH150" s="222">
        <f t="shared" si="52"/>
        <v>30</v>
      </c>
      <c r="AI150" s="46">
        <f t="shared" si="52"/>
        <v>30</v>
      </c>
      <c r="AJ150" s="46">
        <f t="shared" si="52"/>
        <v>30</v>
      </c>
      <c r="AK150" s="290">
        <f t="shared" si="52"/>
        <v>30</v>
      </c>
      <c r="AL150" s="37"/>
    </row>
    <row r="151" spans="1:42" ht="35.1" customHeight="1">
      <c r="A151" s="624">
        <v>42</v>
      </c>
      <c r="B151" s="668" t="s">
        <v>145</v>
      </c>
      <c r="C151" s="53" t="s">
        <v>177</v>
      </c>
      <c r="D151" s="63"/>
      <c r="E151" s="76"/>
      <c r="F151" s="173">
        <f>+[1]NEW!$G$150</f>
        <v>0</v>
      </c>
      <c r="G151" s="221">
        <v>0</v>
      </c>
      <c r="H151" s="87">
        <v>0</v>
      </c>
      <c r="I151" s="87">
        <v>0</v>
      </c>
      <c r="J151" s="87">
        <v>0</v>
      </c>
      <c r="K151" s="87">
        <v>0</v>
      </c>
      <c r="L151" s="242">
        <v>0</v>
      </c>
      <c r="M151" s="223">
        <v>0</v>
      </c>
      <c r="N151" s="87">
        <v>0</v>
      </c>
      <c r="O151" s="87">
        <v>0</v>
      </c>
      <c r="P151" s="87">
        <v>0</v>
      </c>
      <c r="Q151" s="87">
        <v>0</v>
      </c>
      <c r="R151" s="87">
        <v>0</v>
      </c>
      <c r="S151" s="242">
        <v>0</v>
      </c>
      <c r="T151" s="223">
        <v>0</v>
      </c>
      <c r="U151" s="87">
        <v>0</v>
      </c>
      <c r="V151" s="87">
        <v>0</v>
      </c>
      <c r="W151" s="87">
        <v>0</v>
      </c>
      <c r="X151" s="223">
        <v>0</v>
      </c>
      <c r="Y151" s="87">
        <v>0</v>
      </c>
      <c r="Z151" s="87">
        <v>0</v>
      </c>
      <c r="AA151" s="223">
        <v>0</v>
      </c>
      <c r="AB151" s="87">
        <v>0</v>
      </c>
      <c r="AC151" s="87">
        <v>0</v>
      </c>
      <c r="AD151" s="87">
        <v>0</v>
      </c>
      <c r="AE151" s="87">
        <v>0</v>
      </c>
      <c r="AF151" s="87">
        <v>0</v>
      </c>
      <c r="AG151" s="242">
        <v>0</v>
      </c>
      <c r="AH151" s="221">
        <v>0</v>
      </c>
      <c r="AI151" s="86">
        <v>0</v>
      </c>
      <c r="AJ151" s="86">
        <v>0</v>
      </c>
      <c r="AK151" s="294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94"/>
      <c r="D152" s="78"/>
      <c r="E152" s="79"/>
      <c r="F152" s="179"/>
      <c r="G152" s="226">
        <f t="shared" si="52"/>
        <v>0</v>
      </c>
      <c r="H152" s="46">
        <f t="shared" si="52"/>
        <v>0</v>
      </c>
      <c r="I152" s="45">
        <f t="shared" si="52"/>
        <v>0</v>
      </c>
      <c r="J152" s="46">
        <f t="shared" si="52"/>
        <v>0</v>
      </c>
      <c r="K152" s="46">
        <f t="shared" si="52"/>
        <v>0</v>
      </c>
      <c r="L152" s="241">
        <f t="shared" si="52"/>
        <v>0</v>
      </c>
      <c r="M152" s="222">
        <f t="shared" si="52"/>
        <v>0</v>
      </c>
      <c r="N152" s="46">
        <f t="shared" si="52"/>
        <v>0</v>
      </c>
      <c r="O152" s="46">
        <f t="shared" si="52"/>
        <v>0</v>
      </c>
      <c r="P152" s="45">
        <f t="shared" si="52"/>
        <v>0</v>
      </c>
      <c r="Q152" s="46">
        <f t="shared" si="52"/>
        <v>0</v>
      </c>
      <c r="R152" s="46">
        <f t="shared" si="52"/>
        <v>0</v>
      </c>
      <c r="S152" s="241">
        <f t="shared" si="52"/>
        <v>0</v>
      </c>
      <c r="T152" s="222">
        <f t="shared" si="52"/>
        <v>0</v>
      </c>
      <c r="U152" s="46">
        <f t="shared" si="52"/>
        <v>0</v>
      </c>
      <c r="V152" s="46">
        <f t="shared" si="52"/>
        <v>0</v>
      </c>
      <c r="W152" s="45">
        <f t="shared" si="52"/>
        <v>0</v>
      </c>
      <c r="X152" s="222">
        <f t="shared" si="52"/>
        <v>0</v>
      </c>
      <c r="Y152" s="46">
        <f t="shared" si="52"/>
        <v>0</v>
      </c>
      <c r="Z152" s="46">
        <f t="shared" si="52"/>
        <v>0</v>
      </c>
      <c r="AA152" s="222">
        <f t="shared" si="52"/>
        <v>0</v>
      </c>
      <c r="AB152" s="46">
        <f t="shared" si="52"/>
        <v>0</v>
      </c>
      <c r="AC152" s="46">
        <f t="shared" si="52"/>
        <v>0</v>
      </c>
      <c r="AD152" s="45">
        <f t="shared" si="52"/>
        <v>0</v>
      </c>
      <c r="AE152" s="46">
        <f t="shared" si="52"/>
        <v>0</v>
      </c>
      <c r="AF152" s="46">
        <f t="shared" si="52"/>
        <v>0</v>
      </c>
      <c r="AG152" s="241">
        <f t="shared" si="52"/>
        <v>0</v>
      </c>
      <c r="AH152" s="222">
        <f t="shared" si="52"/>
        <v>0</v>
      </c>
      <c r="AI152" s="46">
        <f t="shared" si="52"/>
        <v>0</v>
      </c>
      <c r="AJ152" s="46">
        <f t="shared" si="52"/>
        <v>0</v>
      </c>
      <c r="AK152" s="290">
        <f t="shared" si="52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224">
        <v>0</v>
      </c>
      <c r="H153" s="69">
        <v>0</v>
      </c>
      <c r="I153" s="69">
        <v>0</v>
      </c>
      <c r="J153" s="69">
        <v>0</v>
      </c>
      <c r="K153" s="69">
        <v>0</v>
      </c>
      <c r="L153" s="245">
        <v>0</v>
      </c>
      <c r="M153" s="225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245">
        <v>0</v>
      </c>
      <c r="T153" s="225">
        <v>0</v>
      </c>
      <c r="U153" s="69">
        <v>0</v>
      </c>
      <c r="V153" s="69">
        <v>0</v>
      </c>
      <c r="W153" s="69">
        <v>0</v>
      </c>
      <c r="X153" s="225">
        <v>0</v>
      </c>
      <c r="Y153" s="69">
        <v>0</v>
      </c>
      <c r="Z153" s="69">
        <v>0</v>
      </c>
      <c r="AA153" s="225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245">
        <v>0</v>
      </c>
      <c r="AH153" s="224">
        <v>0</v>
      </c>
      <c r="AI153" s="84">
        <v>0</v>
      </c>
      <c r="AJ153" s="84">
        <v>0</v>
      </c>
      <c r="AK153" s="293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222">
        <f t="shared" ref="G154:AJ154" si="53">+F154+G153</f>
        <v>0</v>
      </c>
      <c r="H154" s="46">
        <f t="shared" si="53"/>
        <v>0</v>
      </c>
      <c r="I154" s="45">
        <f t="shared" si="53"/>
        <v>0</v>
      </c>
      <c r="J154" s="46">
        <f t="shared" si="53"/>
        <v>0</v>
      </c>
      <c r="K154" s="46">
        <f t="shared" si="53"/>
        <v>0</v>
      </c>
      <c r="L154" s="241">
        <f t="shared" si="53"/>
        <v>0</v>
      </c>
      <c r="M154" s="222">
        <f t="shared" si="53"/>
        <v>0</v>
      </c>
      <c r="N154" s="46">
        <f t="shared" si="53"/>
        <v>0</v>
      </c>
      <c r="O154" s="46">
        <f t="shared" si="53"/>
        <v>0</v>
      </c>
      <c r="P154" s="45">
        <f t="shared" si="53"/>
        <v>0</v>
      </c>
      <c r="Q154" s="46">
        <f t="shared" si="53"/>
        <v>0</v>
      </c>
      <c r="R154" s="46">
        <f t="shared" si="53"/>
        <v>0</v>
      </c>
      <c r="S154" s="241">
        <f t="shared" si="53"/>
        <v>0</v>
      </c>
      <c r="T154" s="222">
        <f t="shared" si="53"/>
        <v>0</v>
      </c>
      <c r="U154" s="46">
        <f t="shared" si="53"/>
        <v>0</v>
      </c>
      <c r="V154" s="46">
        <f t="shared" si="53"/>
        <v>0</v>
      </c>
      <c r="W154" s="45">
        <f t="shared" si="53"/>
        <v>0</v>
      </c>
      <c r="X154" s="222">
        <f t="shared" si="53"/>
        <v>0</v>
      </c>
      <c r="Y154" s="46">
        <f t="shared" si="53"/>
        <v>0</v>
      </c>
      <c r="Z154" s="46">
        <f t="shared" si="53"/>
        <v>0</v>
      </c>
      <c r="AA154" s="222">
        <f t="shared" si="53"/>
        <v>0</v>
      </c>
      <c r="AB154" s="46">
        <f t="shared" si="53"/>
        <v>0</v>
      </c>
      <c r="AC154" s="46">
        <f t="shared" si="53"/>
        <v>0</v>
      </c>
      <c r="AD154" s="45">
        <f t="shared" si="53"/>
        <v>0</v>
      </c>
      <c r="AE154" s="46">
        <f t="shared" si="53"/>
        <v>0</v>
      </c>
      <c r="AF154" s="46">
        <f t="shared" si="53"/>
        <v>0</v>
      </c>
      <c r="AG154" s="241">
        <f t="shared" si="53"/>
        <v>0</v>
      </c>
      <c r="AH154" s="222">
        <f t="shared" si="53"/>
        <v>0</v>
      </c>
      <c r="AI154" s="46">
        <f t="shared" si="53"/>
        <v>0</v>
      </c>
      <c r="AJ154" s="46">
        <f t="shared" si="53"/>
        <v>0</v>
      </c>
      <c r="AK154" s="290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224">
        <v>0</v>
      </c>
      <c r="H155" s="69">
        <v>0</v>
      </c>
      <c r="I155" s="69">
        <v>0</v>
      </c>
      <c r="J155" s="69">
        <v>0</v>
      </c>
      <c r="K155" s="69">
        <v>0</v>
      </c>
      <c r="L155" s="245">
        <v>0</v>
      </c>
      <c r="M155" s="225">
        <v>0</v>
      </c>
      <c r="N155" s="69">
        <v>0</v>
      </c>
      <c r="O155" s="69">
        <v>0</v>
      </c>
      <c r="P155" s="69">
        <v>0</v>
      </c>
      <c r="Q155" s="69">
        <v>0</v>
      </c>
      <c r="R155" s="69">
        <v>0</v>
      </c>
      <c r="S155" s="245">
        <v>0</v>
      </c>
      <c r="T155" s="225">
        <v>0</v>
      </c>
      <c r="U155" s="69">
        <v>0</v>
      </c>
      <c r="V155" s="69">
        <v>0</v>
      </c>
      <c r="W155" s="69">
        <v>0</v>
      </c>
      <c r="X155" s="225">
        <v>0</v>
      </c>
      <c r="Y155" s="69">
        <v>0</v>
      </c>
      <c r="Z155" s="69">
        <v>0</v>
      </c>
      <c r="AA155" s="225">
        <v>0</v>
      </c>
      <c r="AB155" s="69">
        <v>0</v>
      </c>
      <c r="AC155" s="69">
        <v>0</v>
      </c>
      <c r="AD155" s="69">
        <v>0</v>
      </c>
      <c r="AE155" s="69">
        <v>0</v>
      </c>
      <c r="AF155" s="69">
        <v>0</v>
      </c>
      <c r="AG155" s="245">
        <v>0</v>
      </c>
      <c r="AH155" s="224">
        <v>0</v>
      </c>
      <c r="AI155" s="84">
        <v>0</v>
      </c>
      <c r="AJ155" s="84">
        <v>0</v>
      </c>
      <c r="AK155" s="293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222">
        <f t="shared" ref="G156:AJ156" si="54">+F156+G155</f>
        <v>0</v>
      </c>
      <c r="H156" s="46">
        <f t="shared" si="54"/>
        <v>0</v>
      </c>
      <c r="I156" s="45">
        <f t="shared" si="54"/>
        <v>0</v>
      </c>
      <c r="J156" s="46">
        <f t="shared" si="54"/>
        <v>0</v>
      </c>
      <c r="K156" s="46">
        <f t="shared" si="54"/>
        <v>0</v>
      </c>
      <c r="L156" s="241">
        <f t="shared" si="54"/>
        <v>0</v>
      </c>
      <c r="M156" s="222">
        <f t="shared" si="54"/>
        <v>0</v>
      </c>
      <c r="N156" s="46">
        <f t="shared" si="54"/>
        <v>0</v>
      </c>
      <c r="O156" s="46">
        <f t="shared" si="54"/>
        <v>0</v>
      </c>
      <c r="P156" s="45">
        <f t="shared" si="54"/>
        <v>0</v>
      </c>
      <c r="Q156" s="46">
        <f t="shared" si="54"/>
        <v>0</v>
      </c>
      <c r="R156" s="46">
        <f t="shared" si="54"/>
        <v>0</v>
      </c>
      <c r="S156" s="241">
        <f t="shared" si="54"/>
        <v>0</v>
      </c>
      <c r="T156" s="222">
        <f t="shared" si="54"/>
        <v>0</v>
      </c>
      <c r="U156" s="46">
        <f t="shared" si="54"/>
        <v>0</v>
      </c>
      <c r="V156" s="46">
        <f t="shared" si="54"/>
        <v>0</v>
      </c>
      <c r="W156" s="45">
        <f t="shared" si="54"/>
        <v>0</v>
      </c>
      <c r="X156" s="222">
        <f t="shared" si="54"/>
        <v>0</v>
      </c>
      <c r="Y156" s="46">
        <f t="shared" si="54"/>
        <v>0</v>
      </c>
      <c r="Z156" s="46">
        <f t="shared" si="54"/>
        <v>0</v>
      </c>
      <c r="AA156" s="222">
        <f t="shared" si="54"/>
        <v>0</v>
      </c>
      <c r="AB156" s="46">
        <f t="shared" si="54"/>
        <v>0</v>
      </c>
      <c r="AC156" s="46">
        <f t="shared" si="54"/>
        <v>0</v>
      </c>
      <c r="AD156" s="45">
        <f t="shared" si="54"/>
        <v>0</v>
      </c>
      <c r="AE156" s="46">
        <f t="shared" si="54"/>
        <v>0</v>
      </c>
      <c r="AF156" s="46">
        <f t="shared" si="54"/>
        <v>0</v>
      </c>
      <c r="AG156" s="241">
        <f t="shared" si="54"/>
        <v>0</v>
      </c>
      <c r="AH156" s="222">
        <f t="shared" si="54"/>
        <v>0</v>
      </c>
      <c r="AI156" s="46">
        <f t="shared" si="54"/>
        <v>0</v>
      </c>
      <c r="AJ156" s="46">
        <f t="shared" si="54"/>
        <v>0</v>
      </c>
      <c r="AK156" s="290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224">
        <v>0</v>
      </c>
      <c r="H157" s="69">
        <v>0</v>
      </c>
      <c r="I157" s="69">
        <v>0</v>
      </c>
      <c r="J157" s="69">
        <v>0</v>
      </c>
      <c r="K157" s="69">
        <v>0</v>
      </c>
      <c r="L157" s="245">
        <v>0</v>
      </c>
      <c r="M157" s="225">
        <v>0</v>
      </c>
      <c r="N157" s="69">
        <v>0</v>
      </c>
      <c r="O157" s="69">
        <v>0</v>
      </c>
      <c r="P157" s="69">
        <v>0</v>
      </c>
      <c r="Q157" s="69">
        <v>0</v>
      </c>
      <c r="R157" s="69">
        <v>0</v>
      </c>
      <c r="S157" s="245">
        <v>0</v>
      </c>
      <c r="T157" s="225">
        <v>0</v>
      </c>
      <c r="U157" s="69">
        <v>0</v>
      </c>
      <c r="V157" s="69">
        <v>0</v>
      </c>
      <c r="W157" s="69">
        <v>0</v>
      </c>
      <c r="X157" s="225">
        <v>0</v>
      </c>
      <c r="Y157" s="69">
        <v>0</v>
      </c>
      <c r="Z157" s="69">
        <v>0</v>
      </c>
      <c r="AA157" s="225">
        <v>0</v>
      </c>
      <c r="AB157" s="69">
        <v>0</v>
      </c>
      <c r="AC157" s="69">
        <v>0</v>
      </c>
      <c r="AD157" s="69">
        <v>0</v>
      </c>
      <c r="AE157" s="69">
        <v>0</v>
      </c>
      <c r="AF157" s="69">
        <v>0</v>
      </c>
      <c r="AG157" s="245">
        <v>0</v>
      </c>
      <c r="AH157" s="224">
        <v>0</v>
      </c>
      <c r="AI157" s="84">
        <v>0</v>
      </c>
      <c r="AJ157" s="84">
        <v>0</v>
      </c>
      <c r="AK157" s="293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222">
        <f t="shared" ref="G158:AJ158" si="55">+F158+G157</f>
        <v>0</v>
      </c>
      <c r="H158" s="46">
        <f t="shared" si="55"/>
        <v>0</v>
      </c>
      <c r="I158" s="45">
        <f t="shared" si="55"/>
        <v>0</v>
      </c>
      <c r="J158" s="46">
        <f t="shared" si="55"/>
        <v>0</v>
      </c>
      <c r="K158" s="46">
        <f t="shared" si="55"/>
        <v>0</v>
      </c>
      <c r="L158" s="241">
        <f t="shared" si="55"/>
        <v>0</v>
      </c>
      <c r="M158" s="222">
        <f t="shared" si="55"/>
        <v>0</v>
      </c>
      <c r="N158" s="46">
        <f t="shared" si="55"/>
        <v>0</v>
      </c>
      <c r="O158" s="46">
        <f t="shared" si="55"/>
        <v>0</v>
      </c>
      <c r="P158" s="45">
        <f t="shared" si="55"/>
        <v>0</v>
      </c>
      <c r="Q158" s="46">
        <f t="shared" si="55"/>
        <v>0</v>
      </c>
      <c r="R158" s="46">
        <f t="shared" si="55"/>
        <v>0</v>
      </c>
      <c r="S158" s="241">
        <f t="shared" si="55"/>
        <v>0</v>
      </c>
      <c r="T158" s="222">
        <f t="shared" si="55"/>
        <v>0</v>
      </c>
      <c r="U158" s="46">
        <f t="shared" si="55"/>
        <v>0</v>
      </c>
      <c r="V158" s="46">
        <f t="shared" si="55"/>
        <v>0</v>
      </c>
      <c r="W158" s="45">
        <f t="shared" si="55"/>
        <v>0</v>
      </c>
      <c r="X158" s="222">
        <f t="shared" si="55"/>
        <v>0</v>
      </c>
      <c r="Y158" s="46">
        <f t="shared" si="55"/>
        <v>0</v>
      </c>
      <c r="Z158" s="46">
        <f t="shared" si="55"/>
        <v>0</v>
      </c>
      <c r="AA158" s="222">
        <f t="shared" si="55"/>
        <v>0</v>
      </c>
      <c r="AB158" s="46">
        <f t="shared" si="55"/>
        <v>0</v>
      </c>
      <c r="AC158" s="46">
        <f t="shared" si="55"/>
        <v>0</v>
      </c>
      <c r="AD158" s="45">
        <f t="shared" si="55"/>
        <v>0</v>
      </c>
      <c r="AE158" s="46">
        <f t="shared" si="55"/>
        <v>0</v>
      </c>
      <c r="AF158" s="46">
        <f t="shared" si="55"/>
        <v>0</v>
      </c>
      <c r="AG158" s="241">
        <f t="shared" si="55"/>
        <v>0</v>
      </c>
      <c r="AH158" s="222">
        <f t="shared" si="55"/>
        <v>0</v>
      </c>
      <c r="AI158" s="46">
        <f t="shared" si="55"/>
        <v>0</v>
      </c>
      <c r="AJ158" s="46">
        <f t="shared" si="55"/>
        <v>0</v>
      </c>
      <c r="AK158" s="290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224">
        <v>0</v>
      </c>
      <c r="H159" s="69">
        <v>0</v>
      </c>
      <c r="I159" s="69">
        <v>0</v>
      </c>
      <c r="J159" s="69">
        <v>0</v>
      </c>
      <c r="K159" s="69">
        <v>0</v>
      </c>
      <c r="L159" s="245">
        <v>0</v>
      </c>
      <c r="M159" s="225">
        <v>0</v>
      </c>
      <c r="N159" s="69">
        <v>0</v>
      </c>
      <c r="O159" s="69">
        <v>0</v>
      </c>
      <c r="P159" s="69">
        <v>0</v>
      </c>
      <c r="Q159" s="69">
        <v>0</v>
      </c>
      <c r="R159" s="69">
        <v>0</v>
      </c>
      <c r="S159" s="245">
        <v>0</v>
      </c>
      <c r="T159" s="225">
        <v>0</v>
      </c>
      <c r="U159" s="69">
        <v>0</v>
      </c>
      <c r="V159" s="69">
        <v>0</v>
      </c>
      <c r="W159" s="69">
        <v>0</v>
      </c>
      <c r="X159" s="225">
        <v>0</v>
      </c>
      <c r="Y159" s="69">
        <v>0</v>
      </c>
      <c r="Z159" s="69">
        <v>0</v>
      </c>
      <c r="AA159" s="225">
        <v>0</v>
      </c>
      <c r="AB159" s="69">
        <v>0</v>
      </c>
      <c r="AC159" s="69">
        <v>0</v>
      </c>
      <c r="AD159" s="69">
        <v>0</v>
      </c>
      <c r="AE159" s="69">
        <v>0</v>
      </c>
      <c r="AF159" s="69">
        <v>0</v>
      </c>
      <c r="AG159" s="245">
        <v>0</v>
      </c>
      <c r="AH159" s="224">
        <v>0</v>
      </c>
      <c r="AI159" s="84">
        <v>0</v>
      </c>
      <c r="AJ159" s="84">
        <v>0</v>
      </c>
      <c r="AK159" s="293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222">
        <f t="shared" ref="G160:AJ160" si="56">+F160+G159</f>
        <v>0</v>
      </c>
      <c r="H160" s="46">
        <f t="shared" si="56"/>
        <v>0</v>
      </c>
      <c r="I160" s="45">
        <f t="shared" si="56"/>
        <v>0</v>
      </c>
      <c r="J160" s="46">
        <f t="shared" si="56"/>
        <v>0</v>
      </c>
      <c r="K160" s="46">
        <f t="shared" si="56"/>
        <v>0</v>
      </c>
      <c r="L160" s="241">
        <f t="shared" si="56"/>
        <v>0</v>
      </c>
      <c r="M160" s="222">
        <f t="shared" si="56"/>
        <v>0</v>
      </c>
      <c r="N160" s="46">
        <f t="shared" si="56"/>
        <v>0</v>
      </c>
      <c r="O160" s="46">
        <f t="shared" si="56"/>
        <v>0</v>
      </c>
      <c r="P160" s="45">
        <f t="shared" si="56"/>
        <v>0</v>
      </c>
      <c r="Q160" s="46">
        <f t="shared" si="56"/>
        <v>0</v>
      </c>
      <c r="R160" s="46">
        <f t="shared" si="56"/>
        <v>0</v>
      </c>
      <c r="S160" s="241">
        <f t="shared" si="56"/>
        <v>0</v>
      </c>
      <c r="T160" s="222">
        <f t="shared" si="56"/>
        <v>0</v>
      </c>
      <c r="U160" s="46">
        <f t="shared" si="56"/>
        <v>0</v>
      </c>
      <c r="V160" s="46">
        <f t="shared" si="56"/>
        <v>0</v>
      </c>
      <c r="W160" s="45">
        <f t="shared" si="56"/>
        <v>0</v>
      </c>
      <c r="X160" s="222">
        <f t="shared" si="56"/>
        <v>0</v>
      </c>
      <c r="Y160" s="46">
        <f t="shared" si="56"/>
        <v>0</v>
      </c>
      <c r="Z160" s="46">
        <f t="shared" si="56"/>
        <v>0</v>
      </c>
      <c r="AA160" s="222">
        <f t="shared" si="56"/>
        <v>0</v>
      </c>
      <c r="AB160" s="46">
        <f t="shared" si="56"/>
        <v>0</v>
      </c>
      <c r="AC160" s="46">
        <f t="shared" si="56"/>
        <v>0</v>
      </c>
      <c r="AD160" s="45">
        <f t="shared" si="56"/>
        <v>0</v>
      </c>
      <c r="AE160" s="46">
        <f t="shared" si="56"/>
        <v>0</v>
      </c>
      <c r="AF160" s="46">
        <f t="shared" si="56"/>
        <v>0</v>
      </c>
      <c r="AG160" s="241">
        <f t="shared" si="56"/>
        <v>0</v>
      </c>
      <c r="AH160" s="222">
        <f t="shared" si="56"/>
        <v>0</v>
      </c>
      <c r="AI160" s="46">
        <f t="shared" si="56"/>
        <v>0</v>
      </c>
      <c r="AJ160" s="46">
        <f t="shared" si="56"/>
        <v>0</v>
      </c>
      <c r="AK160" s="290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224">
        <f>+F161</f>
        <v>0</v>
      </c>
      <c r="H161" s="69">
        <v>0</v>
      </c>
      <c r="I161" s="105">
        <v>0</v>
      </c>
      <c r="J161" s="69">
        <v>0</v>
      </c>
      <c r="K161" s="69">
        <v>0</v>
      </c>
      <c r="L161" s="245">
        <v>0</v>
      </c>
      <c r="M161" s="225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243">
        <v>0</v>
      </c>
      <c r="T161" s="225">
        <v>0</v>
      </c>
      <c r="U161" s="84">
        <v>0</v>
      </c>
      <c r="V161" s="84">
        <v>0</v>
      </c>
      <c r="W161" s="84">
        <v>0</v>
      </c>
      <c r="X161" s="224">
        <v>0</v>
      </c>
      <c r="Y161" s="84">
        <v>0</v>
      </c>
      <c r="Z161" s="84">
        <v>0</v>
      </c>
      <c r="AA161" s="22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v>0</v>
      </c>
      <c r="AG161" s="243">
        <v>0</v>
      </c>
      <c r="AH161" s="225">
        <v>0</v>
      </c>
      <c r="AI161" s="84">
        <v>0</v>
      </c>
      <c r="AJ161" s="69">
        <v>0</v>
      </c>
      <c r="AK161" s="292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224">
        <f t="shared" ref="G162:AJ162" si="57">+F162+G161</f>
        <v>0</v>
      </c>
      <c r="H162" s="84">
        <f t="shared" si="57"/>
        <v>0</v>
      </c>
      <c r="I162" s="83">
        <f t="shared" si="57"/>
        <v>0</v>
      </c>
      <c r="J162" s="84">
        <f t="shared" si="57"/>
        <v>0</v>
      </c>
      <c r="K162" s="84">
        <f t="shared" si="57"/>
        <v>0</v>
      </c>
      <c r="L162" s="243">
        <f t="shared" si="57"/>
        <v>0</v>
      </c>
      <c r="M162" s="224">
        <f t="shared" si="57"/>
        <v>0</v>
      </c>
      <c r="N162" s="84">
        <f t="shared" si="57"/>
        <v>0</v>
      </c>
      <c r="O162" s="84">
        <f t="shared" si="57"/>
        <v>0</v>
      </c>
      <c r="P162" s="84">
        <f t="shared" si="57"/>
        <v>0</v>
      </c>
      <c r="Q162" s="84">
        <f t="shared" si="57"/>
        <v>0</v>
      </c>
      <c r="R162" s="84">
        <f t="shared" si="57"/>
        <v>0</v>
      </c>
      <c r="S162" s="243">
        <f t="shared" si="57"/>
        <v>0</v>
      </c>
      <c r="T162" s="224">
        <f t="shared" si="57"/>
        <v>0</v>
      </c>
      <c r="U162" s="84">
        <f t="shared" si="57"/>
        <v>0</v>
      </c>
      <c r="V162" s="84">
        <f t="shared" si="57"/>
        <v>0</v>
      </c>
      <c r="W162" s="84">
        <f t="shared" si="57"/>
        <v>0</v>
      </c>
      <c r="X162" s="224">
        <f t="shared" si="57"/>
        <v>0</v>
      </c>
      <c r="Y162" s="84">
        <f t="shared" si="57"/>
        <v>0</v>
      </c>
      <c r="Z162" s="84">
        <f t="shared" si="57"/>
        <v>0</v>
      </c>
      <c r="AA162" s="224">
        <f t="shared" si="57"/>
        <v>0</v>
      </c>
      <c r="AB162" s="84">
        <f t="shared" si="57"/>
        <v>0</v>
      </c>
      <c r="AC162" s="84">
        <f t="shared" si="57"/>
        <v>0</v>
      </c>
      <c r="AD162" s="84">
        <f t="shared" si="57"/>
        <v>0</v>
      </c>
      <c r="AE162" s="84">
        <f t="shared" si="57"/>
        <v>0</v>
      </c>
      <c r="AF162" s="84">
        <f t="shared" si="57"/>
        <v>0</v>
      </c>
      <c r="AG162" s="243">
        <f t="shared" si="57"/>
        <v>0</v>
      </c>
      <c r="AH162" s="224">
        <f t="shared" si="57"/>
        <v>0</v>
      </c>
      <c r="AI162" s="84">
        <f t="shared" si="57"/>
        <v>0</v>
      </c>
      <c r="AJ162" s="106">
        <f t="shared" si="57"/>
        <v>0</v>
      </c>
      <c r="AK162" s="297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225">
        <v>0</v>
      </c>
      <c r="H163" s="69">
        <v>0</v>
      </c>
      <c r="I163" s="69">
        <v>0</v>
      </c>
      <c r="J163" s="69">
        <v>0</v>
      </c>
      <c r="K163" s="69">
        <v>0</v>
      </c>
      <c r="L163" s="245">
        <v>0</v>
      </c>
      <c r="M163" s="225">
        <v>0</v>
      </c>
      <c r="N163" s="69">
        <v>0</v>
      </c>
      <c r="O163" s="87">
        <v>0</v>
      </c>
      <c r="P163" s="69">
        <v>0</v>
      </c>
      <c r="Q163" s="69">
        <v>0</v>
      </c>
      <c r="R163" s="69">
        <v>0</v>
      </c>
      <c r="S163" s="245">
        <v>0</v>
      </c>
      <c r="T163" s="225">
        <v>0</v>
      </c>
      <c r="U163" s="69">
        <v>0</v>
      </c>
      <c r="V163" s="69">
        <v>0</v>
      </c>
      <c r="W163" s="69">
        <v>0</v>
      </c>
      <c r="X163" s="225">
        <v>0</v>
      </c>
      <c r="Y163" s="69">
        <v>0</v>
      </c>
      <c r="Z163" s="69">
        <v>0</v>
      </c>
      <c r="AA163" s="225">
        <v>0</v>
      </c>
      <c r="AB163" s="69">
        <v>0</v>
      </c>
      <c r="AC163" s="69">
        <v>0</v>
      </c>
      <c r="AD163" s="69">
        <v>0</v>
      </c>
      <c r="AE163" s="69">
        <v>0</v>
      </c>
      <c r="AF163" s="69">
        <v>0</v>
      </c>
      <c r="AG163" s="245">
        <v>0</v>
      </c>
      <c r="AH163" s="225">
        <v>0</v>
      </c>
      <c r="AI163" s="69">
        <v>0</v>
      </c>
      <c r="AJ163" s="84">
        <v>0</v>
      </c>
      <c r="AK163" s="293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222">
        <f t="shared" ref="G164:AK164" si="58">+F164+G163</f>
        <v>0</v>
      </c>
      <c r="H164" s="46">
        <f t="shared" si="58"/>
        <v>0</v>
      </c>
      <c r="I164" s="46">
        <f t="shared" si="58"/>
        <v>0</v>
      </c>
      <c r="J164" s="46">
        <f t="shared" si="58"/>
        <v>0</v>
      </c>
      <c r="K164" s="46">
        <f t="shared" si="58"/>
        <v>0</v>
      </c>
      <c r="L164" s="241">
        <f t="shared" si="58"/>
        <v>0</v>
      </c>
      <c r="M164" s="222">
        <f t="shared" si="58"/>
        <v>0</v>
      </c>
      <c r="N164" s="46">
        <f t="shared" si="58"/>
        <v>0</v>
      </c>
      <c r="O164" s="46">
        <f t="shared" si="58"/>
        <v>0</v>
      </c>
      <c r="P164" s="46">
        <f t="shared" si="58"/>
        <v>0</v>
      </c>
      <c r="Q164" s="46">
        <f t="shared" si="58"/>
        <v>0</v>
      </c>
      <c r="R164" s="46">
        <f t="shared" si="58"/>
        <v>0</v>
      </c>
      <c r="S164" s="241">
        <f t="shared" si="58"/>
        <v>0</v>
      </c>
      <c r="T164" s="222">
        <f t="shared" si="58"/>
        <v>0</v>
      </c>
      <c r="U164" s="46">
        <f t="shared" si="58"/>
        <v>0</v>
      </c>
      <c r="V164" s="46">
        <f t="shared" si="58"/>
        <v>0</v>
      </c>
      <c r="W164" s="46">
        <f t="shared" si="58"/>
        <v>0</v>
      </c>
      <c r="X164" s="222">
        <f t="shared" si="58"/>
        <v>0</v>
      </c>
      <c r="Y164" s="46">
        <f t="shared" si="58"/>
        <v>0</v>
      </c>
      <c r="Z164" s="46">
        <f t="shared" si="58"/>
        <v>0</v>
      </c>
      <c r="AA164" s="222">
        <f t="shared" si="58"/>
        <v>0</v>
      </c>
      <c r="AB164" s="46">
        <f t="shared" si="58"/>
        <v>0</v>
      </c>
      <c r="AC164" s="46">
        <f t="shared" si="58"/>
        <v>0</v>
      </c>
      <c r="AD164" s="46">
        <f t="shared" si="58"/>
        <v>0</v>
      </c>
      <c r="AE164" s="46">
        <f t="shared" si="58"/>
        <v>0</v>
      </c>
      <c r="AF164" s="46">
        <f t="shared" si="58"/>
        <v>0</v>
      </c>
      <c r="AG164" s="241">
        <f t="shared" si="58"/>
        <v>0</v>
      </c>
      <c r="AH164" s="222">
        <f t="shared" si="58"/>
        <v>0</v>
      </c>
      <c r="AI164" s="46">
        <f t="shared" si="58"/>
        <v>0</v>
      </c>
      <c r="AJ164" s="46">
        <f t="shared" si="58"/>
        <v>0</v>
      </c>
      <c r="AK164" s="290">
        <f t="shared" si="58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224">
        <v>0</v>
      </c>
      <c r="H165" s="84">
        <v>0</v>
      </c>
      <c r="I165" s="84">
        <v>0</v>
      </c>
      <c r="J165" s="84">
        <v>0</v>
      </c>
      <c r="K165" s="84">
        <v>0</v>
      </c>
      <c r="L165" s="243">
        <v>0</v>
      </c>
      <c r="M165" s="224">
        <v>0</v>
      </c>
      <c r="N165" s="84">
        <v>0</v>
      </c>
      <c r="O165" s="86">
        <v>0</v>
      </c>
      <c r="P165" s="84">
        <v>0</v>
      </c>
      <c r="Q165" s="84">
        <v>0</v>
      </c>
      <c r="R165" s="84">
        <v>0</v>
      </c>
      <c r="S165" s="243">
        <v>0</v>
      </c>
      <c r="T165" s="224">
        <v>0</v>
      </c>
      <c r="U165" s="84">
        <v>0</v>
      </c>
      <c r="V165" s="84">
        <v>0</v>
      </c>
      <c r="W165" s="84">
        <v>0</v>
      </c>
      <c r="X165" s="224">
        <v>0</v>
      </c>
      <c r="Y165" s="84">
        <v>0</v>
      </c>
      <c r="Z165" s="84">
        <v>0</v>
      </c>
      <c r="AA165" s="224">
        <v>0</v>
      </c>
      <c r="AB165" s="84">
        <v>0</v>
      </c>
      <c r="AC165" s="84">
        <v>0</v>
      </c>
      <c r="AD165" s="84">
        <v>0</v>
      </c>
      <c r="AE165" s="84">
        <v>0</v>
      </c>
      <c r="AF165" s="84">
        <v>0</v>
      </c>
      <c r="AG165" s="243">
        <v>0</v>
      </c>
      <c r="AH165" s="224">
        <v>0</v>
      </c>
      <c r="AI165" s="84">
        <v>0</v>
      </c>
      <c r="AJ165" s="84">
        <v>0</v>
      </c>
      <c r="AK165" s="293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222">
        <f t="shared" ref="G166:AK166" si="59">+F166+G165</f>
        <v>0</v>
      </c>
      <c r="H166" s="45">
        <f t="shared" si="59"/>
        <v>0</v>
      </c>
      <c r="I166" s="45">
        <f t="shared" si="59"/>
        <v>0</v>
      </c>
      <c r="J166" s="46">
        <f t="shared" si="59"/>
        <v>0</v>
      </c>
      <c r="K166" s="46">
        <f t="shared" si="59"/>
        <v>0</v>
      </c>
      <c r="L166" s="241">
        <f t="shared" si="59"/>
        <v>0</v>
      </c>
      <c r="M166" s="222">
        <f t="shared" si="59"/>
        <v>0</v>
      </c>
      <c r="N166" s="46">
        <f t="shared" si="59"/>
        <v>0</v>
      </c>
      <c r="O166" s="45">
        <f t="shared" si="59"/>
        <v>0</v>
      </c>
      <c r="P166" s="45">
        <f t="shared" si="59"/>
        <v>0</v>
      </c>
      <c r="Q166" s="46">
        <f t="shared" si="59"/>
        <v>0</v>
      </c>
      <c r="R166" s="46">
        <f t="shared" si="59"/>
        <v>0</v>
      </c>
      <c r="S166" s="241">
        <f t="shared" si="59"/>
        <v>0</v>
      </c>
      <c r="T166" s="222">
        <f t="shared" si="59"/>
        <v>0</v>
      </c>
      <c r="U166" s="46">
        <f t="shared" si="59"/>
        <v>0</v>
      </c>
      <c r="V166" s="45">
        <f t="shared" si="59"/>
        <v>0</v>
      </c>
      <c r="W166" s="45">
        <f t="shared" si="59"/>
        <v>0</v>
      </c>
      <c r="X166" s="222">
        <f t="shared" si="59"/>
        <v>0</v>
      </c>
      <c r="Y166" s="46">
        <f t="shared" si="59"/>
        <v>0</v>
      </c>
      <c r="Z166" s="46">
        <f t="shared" si="59"/>
        <v>0</v>
      </c>
      <c r="AA166" s="222">
        <f t="shared" si="59"/>
        <v>0</v>
      </c>
      <c r="AB166" s="46">
        <f t="shared" si="59"/>
        <v>0</v>
      </c>
      <c r="AC166" s="45">
        <f t="shared" si="59"/>
        <v>0</v>
      </c>
      <c r="AD166" s="45">
        <f t="shared" si="59"/>
        <v>0</v>
      </c>
      <c r="AE166" s="46">
        <f t="shared" si="59"/>
        <v>0</v>
      </c>
      <c r="AF166" s="46">
        <f t="shared" si="59"/>
        <v>0</v>
      </c>
      <c r="AG166" s="241">
        <f t="shared" si="59"/>
        <v>0</v>
      </c>
      <c r="AH166" s="222">
        <f t="shared" si="59"/>
        <v>0</v>
      </c>
      <c r="AI166" s="46">
        <f t="shared" si="59"/>
        <v>0</v>
      </c>
      <c r="AJ166" s="45">
        <f t="shared" si="59"/>
        <v>0</v>
      </c>
      <c r="AK166" s="296">
        <f t="shared" si="59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224">
        <v>0</v>
      </c>
      <c r="H167" s="84">
        <v>0</v>
      </c>
      <c r="I167" s="84">
        <v>0</v>
      </c>
      <c r="J167" s="84">
        <v>0</v>
      </c>
      <c r="K167" s="84">
        <v>0</v>
      </c>
      <c r="L167" s="243">
        <v>0</v>
      </c>
      <c r="M167" s="224">
        <v>0</v>
      </c>
      <c r="N167" s="84">
        <v>0</v>
      </c>
      <c r="O167" s="86">
        <v>0</v>
      </c>
      <c r="P167" s="84">
        <v>0</v>
      </c>
      <c r="Q167" s="84">
        <v>0</v>
      </c>
      <c r="R167" s="84">
        <v>0</v>
      </c>
      <c r="S167" s="243">
        <v>0</v>
      </c>
      <c r="T167" s="224">
        <v>0</v>
      </c>
      <c r="U167" s="84">
        <v>0</v>
      </c>
      <c r="V167" s="84">
        <v>0</v>
      </c>
      <c r="W167" s="84">
        <v>0</v>
      </c>
      <c r="X167" s="224">
        <v>0</v>
      </c>
      <c r="Y167" s="84">
        <v>0</v>
      </c>
      <c r="Z167" s="84">
        <v>0</v>
      </c>
      <c r="AA167" s="224">
        <v>0</v>
      </c>
      <c r="AB167" s="84">
        <v>0</v>
      </c>
      <c r="AC167" s="84">
        <v>0</v>
      </c>
      <c r="AD167" s="84">
        <v>0</v>
      </c>
      <c r="AE167" s="84">
        <v>0</v>
      </c>
      <c r="AF167" s="84">
        <v>0</v>
      </c>
      <c r="AG167" s="243">
        <v>0</v>
      </c>
      <c r="AH167" s="224">
        <v>0</v>
      </c>
      <c r="AI167" s="84">
        <v>0</v>
      </c>
      <c r="AJ167" s="84">
        <v>0</v>
      </c>
      <c r="AK167" s="293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224">
        <f t="shared" ref="G168:AK168" si="60">+F168+G167</f>
        <v>0</v>
      </c>
      <c r="H168" s="84">
        <f t="shared" si="60"/>
        <v>0</v>
      </c>
      <c r="I168" s="84">
        <f t="shared" si="60"/>
        <v>0</v>
      </c>
      <c r="J168" s="84">
        <f t="shared" si="60"/>
        <v>0</v>
      </c>
      <c r="K168" s="84">
        <f t="shared" si="60"/>
        <v>0</v>
      </c>
      <c r="L168" s="243">
        <f t="shared" si="60"/>
        <v>0</v>
      </c>
      <c r="M168" s="224">
        <f t="shared" si="60"/>
        <v>0</v>
      </c>
      <c r="N168" s="84">
        <f t="shared" si="60"/>
        <v>0</v>
      </c>
      <c r="O168" s="84">
        <f t="shared" si="60"/>
        <v>0</v>
      </c>
      <c r="P168" s="84">
        <f t="shared" si="60"/>
        <v>0</v>
      </c>
      <c r="Q168" s="84">
        <f t="shared" si="60"/>
        <v>0</v>
      </c>
      <c r="R168" s="84">
        <f t="shared" si="60"/>
        <v>0</v>
      </c>
      <c r="S168" s="243">
        <f t="shared" si="60"/>
        <v>0</v>
      </c>
      <c r="T168" s="224">
        <f t="shared" si="60"/>
        <v>0</v>
      </c>
      <c r="U168" s="84">
        <f t="shared" si="60"/>
        <v>0</v>
      </c>
      <c r="V168" s="84">
        <f t="shared" si="60"/>
        <v>0</v>
      </c>
      <c r="W168" s="84">
        <f t="shared" si="60"/>
        <v>0</v>
      </c>
      <c r="X168" s="224">
        <f t="shared" si="60"/>
        <v>0</v>
      </c>
      <c r="Y168" s="84">
        <f t="shared" si="60"/>
        <v>0</v>
      </c>
      <c r="Z168" s="84">
        <f t="shared" si="60"/>
        <v>0</v>
      </c>
      <c r="AA168" s="224">
        <f t="shared" si="60"/>
        <v>0</v>
      </c>
      <c r="AB168" s="84">
        <f t="shared" si="60"/>
        <v>0</v>
      </c>
      <c r="AC168" s="84">
        <f t="shared" si="60"/>
        <v>0</v>
      </c>
      <c r="AD168" s="84">
        <f t="shared" si="60"/>
        <v>0</v>
      </c>
      <c r="AE168" s="84">
        <f t="shared" si="60"/>
        <v>0</v>
      </c>
      <c r="AF168" s="84">
        <f t="shared" si="60"/>
        <v>0</v>
      </c>
      <c r="AG168" s="243">
        <f t="shared" si="60"/>
        <v>0</v>
      </c>
      <c r="AH168" s="224">
        <f t="shared" si="60"/>
        <v>0</v>
      </c>
      <c r="AI168" s="84">
        <f t="shared" si="60"/>
        <v>0</v>
      </c>
      <c r="AJ168" s="46">
        <f t="shared" si="60"/>
        <v>0</v>
      </c>
      <c r="AK168" s="290">
        <f t="shared" si="60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1514</v>
      </c>
      <c r="G169" s="221">
        <f>+G8</f>
        <v>0</v>
      </c>
      <c r="H169" s="36">
        <f t="shared" ref="H169:AI169" si="61">+H8</f>
        <v>0</v>
      </c>
      <c r="I169" s="36">
        <f t="shared" si="61"/>
        <v>0</v>
      </c>
      <c r="J169" s="36">
        <f t="shared" si="61"/>
        <v>0</v>
      </c>
      <c r="K169" s="36">
        <f t="shared" si="61"/>
        <v>0</v>
      </c>
      <c r="L169" s="240">
        <f t="shared" si="61"/>
        <v>0</v>
      </c>
      <c r="M169" s="221">
        <f t="shared" si="61"/>
        <v>0</v>
      </c>
      <c r="N169" s="36">
        <f t="shared" si="61"/>
        <v>0</v>
      </c>
      <c r="O169" s="36">
        <f t="shared" si="61"/>
        <v>0</v>
      </c>
      <c r="P169" s="36">
        <f t="shared" si="61"/>
        <v>0</v>
      </c>
      <c r="Q169" s="36">
        <f t="shared" si="61"/>
        <v>0</v>
      </c>
      <c r="R169" s="36">
        <f t="shared" si="61"/>
        <v>0</v>
      </c>
      <c r="S169" s="240">
        <f t="shared" si="61"/>
        <v>0</v>
      </c>
      <c r="T169" s="221">
        <f t="shared" si="61"/>
        <v>0</v>
      </c>
      <c r="U169" s="36">
        <f t="shared" si="61"/>
        <v>0</v>
      </c>
      <c r="V169" s="36">
        <f t="shared" si="61"/>
        <v>0</v>
      </c>
      <c r="W169" s="36">
        <f t="shared" si="61"/>
        <v>0</v>
      </c>
      <c r="X169" s="221">
        <f t="shared" si="61"/>
        <v>0</v>
      </c>
      <c r="Y169" s="36">
        <f t="shared" si="61"/>
        <v>0</v>
      </c>
      <c r="Z169" s="254">
        <v>250</v>
      </c>
      <c r="AA169" s="221">
        <f t="shared" si="61"/>
        <v>0</v>
      </c>
      <c r="AB169" s="254">
        <f>1000-AA170</f>
        <v>750</v>
      </c>
      <c r="AC169" s="36">
        <f t="shared" si="61"/>
        <v>0</v>
      </c>
      <c r="AD169" s="36">
        <f t="shared" si="61"/>
        <v>0</v>
      </c>
      <c r="AE169" s="36">
        <f t="shared" si="61"/>
        <v>0</v>
      </c>
      <c r="AF169" s="36">
        <f t="shared" si="61"/>
        <v>0</v>
      </c>
      <c r="AG169" s="240">
        <f t="shared" si="61"/>
        <v>0</v>
      </c>
      <c r="AH169" s="221">
        <f t="shared" si="61"/>
        <v>0</v>
      </c>
      <c r="AI169" s="36">
        <f t="shared" si="61"/>
        <v>0</v>
      </c>
      <c r="AJ169" s="254">
        <f>1514-AI170</f>
        <v>514</v>
      </c>
      <c r="AK169" s="298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222">
        <f t="shared" ref="G170:AK170" si="62">+F170+G169</f>
        <v>0</v>
      </c>
      <c r="H170" s="44">
        <f t="shared" si="62"/>
        <v>0</v>
      </c>
      <c r="I170" s="45">
        <f t="shared" si="62"/>
        <v>0</v>
      </c>
      <c r="J170" s="46">
        <f t="shared" si="62"/>
        <v>0</v>
      </c>
      <c r="K170" s="46">
        <f t="shared" si="62"/>
        <v>0</v>
      </c>
      <c r="L170" s="241">
        <f t="shared" si="62"/>
        <v>0</v>
      </c>
      <c r="M170" s="222">
        <f t="shared" si="62"/>
        <v>0</v>
      </c>
      <c r="N170" s="46">
        <f t="shared" si="62"/>
        <v>0</v>
      </c>
      <c r="O170" s="46">
        <f t="shared" si="62"/>
        <v>0</v>
      </c>
      <c r="P170" s="45">
        <f t="shared" si="62"/>
        <v>0</v>
      </c>
      <c r="Q170" s="46">
        <f t="shared" si="62"/>
        <v>0</v>
      </c>
      <c r="R170" s="46">
        <f t="shared" si="62"/>
        <v>0</v>
      </c>
      <c r="S170" s="241">
        <f t="shared" si="62"/>
        <v>0</v>
      </c>
      <c r="T170" s="222">
        <f t="shared" si="62"/>
        <v>0</v>
      </c>
      <c r="U170" s="46">
        <f t="shared" si="62"/>
        <v>0</v>
      </c>
      <c r="V170" s="46">
        <f t="shared" si="62"/>
        <v>0</v>
      </c>
      <c r="W170" s="45">
        <f t="shared" si="62"/>
        <v>0</v>
      </c>
      <c r="X170" s="222">
        <f t="shared" si="62"/>
        <v>0</v>
      </c>
      <c r="Y170" s="46">
        <f t="shared" si="62"/>
        <v>0</v>
      </c>
      <c r="Z170" s="46">
        <f t="shared" si="62"/>
        <v>250</v>
      </c>
      <c r="AA170" s="222">
        <f t="shared" si="62"/>
        <v>250</v>
      </c>
      <c r="AB170" s="46">
        <f t="shared" si="62"/>
        <v>1000</v>
      </c>
      <c r="AC170" s="46">
        <f t="shared" si="62"/>
        <v>1000</v>
      </c>
      <c r="AD170" s="45">
        <f t="shared" si="62"/>
        <v>1000</v>
      </c>
      <c r="AE170" s="46">
        <f t="shared" si="62"/>
        <v>1000</v>
      </c>
      <c r="AF170" s="46">
        <f t="shared" si="62"/>
        <v>1000</v>
      </c>
      <c r="AG170" s="241">
        <f t="shared" si="62"/>
        <v>1000</v>
      </c>
      <c r="AH170" s="222">
        <f t="shared" si="62"/>
        <v>1000</v>
      </c>
      <c r="AI170" s="46">
        <f t="shared" si="62"/>
        <v>1000</v>
      </c>
      <c r="AJ170" s="46">
        <f t="shared" si="62"/>
        <v>1514</v>
      </c>
      <c r="AK170" s="296">
        <f t="shared" si="62"/>
        <v>1514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50">
        <f>+F10</f>
        <v>120</v>
      </c>
      <c r="G171" s="221">
        <f>+G10</f>
        <v>0</v>
      </c>
      <c r="H171" s="36">
        <f t="shared" ref="H171:AJ171" si="63">+H10</f>
        <v>0</v>
      </c>
      <c r="I171" s="36">
        <f t="shared" si="63"/>
        <v>0</v>
      </c>
      <c r="J171" s="36">
        <f t="shared" si="63"/>
        <v>0</v>
      </c>
      <c r="K171" s="36">
        <f t="shared" si="63"/>
        <v>0</v>
      </c>
      <c r="L171" s="240">
        <f t="shared" si="63"/>
        <v>0</v>
      </c>
      <c r="M171" s="221">
        <f t="shared" si="63"/>
        <v>0</v>
      </c>
      <c r="N171" s="36">
        <f t="shared" si="63"/>
        <v>0</v>
      </c>
      <c r="O171" s="36">
        <f t="shared" si="63"/>
        <v>0</v>
      </c>
      <c r="P171" s="36">
        <f t="shared" si="63"/>
        <v>0</v>
      </c>
      <c r="Q171" s="36">
        <f t="shared" si="63"/>
        <v>0</v>
      </c>
      <c r="R171" s="36">
        <f t="shared" si="63"/>
        <v>0</v>
      </c>
      <c r="S171" s="240">
        <f t="shared" si="63"/>
        <v>0</v>
      </c>
      <c r="T171" s="221">
        <f t="shared" si="63"/>
        <v>0</v>
      </c>
      <c r="U171" s="36">
        <f t="shared" si="63"/>
        <v>0</v>
      </c>
      <c r="V171" s="36">
        <f t="shared" si="63"/>
        <v>0</v>
      </c>
      <c r="W171" s="36">
        <f t="shared" si="63"/>
        <v>0</v>
      </c>
      <c r="X171" s="221">
        <f t="shared" si="63"/>
        <v>0</v>
      </c>
      <c r="Y171" s="36">
        <f t="shared" si="63"/>
        <v>0</v>
      </c>
      <c r="Z171" s="36">
        <f t="shared" si="63"/>
        <v>0</v>
      </c>
      <c r="AA171" s="221">
        <f t="shared" si="63"/>
        <v>0</v>
      </c>
      <c r="AB171" s="254">
        <v>120</v>
      </c>
      <c r="AC171" s="36">
        <f t="shared" si="63"/>
        <v>0</v>
      </c>
      <c r="AD171" s="36">
        <f t="shared" si="63"/>
        <v>0</v>
      </c>
      <c r="AE171" s="36">
        <f t="shared" si="63"/>
        <v>0</v>
      </c>
      <c r="AF171" s="36">
        <f t="shared" si="63"/>
        <v>0</v>
      </c>
      <c r="AG171" s="240">
        <f t="shared" si="63"/>
        <v>0</v>
      </c>
      <c r="AH171" s="221">
        <f t="shared" si="63"/>
        <v>0</v>
      </c>
      <c r="AI171" s="36">
        <f t="shared" si="63"/>
        <v>0</v>
      </c>
      <c r="AJ171" s="36">
        <f t="shared" si="63"/>
        <v>0</v>
      </c>
      <c r="AK171" s="299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222">
        <f t="shared" ref="G172:AK172" si="64">+F172+G171</f>
        <v>0</v>
      </c>
      <c r="H172" s="44">
        <f t="shared" si="64"/>
        <v>0</v>
      </c>
      <c r="I172" s="45">
        <f t="shared" si="64"/>
        <v>0</v>
      </c>
      <c r="J172" s="46">
        <f t="shared" si="64"/>
        <v>0</v>
      </c>
      <c r="K172" s="46">
        <f t="shared" si="64"/>
        <v>0</v>
      </c>
      <c r="L172" s="241">
        <f t="shared" si="64"/>
        <v>0</v>
      </c>
      <c r="M172" s="222">
        <f t="shared" si="64"/>
        <v>0</v>
      </c>
      <c r="N172" s="46">
        <f t="shared" si="64"/>
        <v>0</v>
      </c>
      <c r="O172" s="46">
        <f t="shared" si="64"/>
        <v>0</v>
      </c>
      <c r="P172" s="45">
        <f t="shared" si="64"/>
        <v>0</v>
      </c>
      <c r="Q172" s="46">
        <f t="shared" si="64"/>
        <v>0</v>
      </c>
      <c r="R172" s="46">
        <f t="shared" si="64"/>
        <v>0</v>
      </c>
      <c r="S172" s="241">
        <f t="shared" si="64"/>
        <v>0</v>
      </c>
      <c r="T172" s="222">
        <f t="shared" si="64"/>
        <v>0</v>
      </c>
      <c r="U172" s="46">
        <f t="shared" si="64"/>
        <v>0</v>
      </c>
      <c r="V172" s="46">
        <f t="shared" si="64"/>
        <v>0</v>
      </c>
      <c r="W172" s="45">
        <f t="shared" si="64"/>
        <v>0</v>
      </c>
      <c r="X172" s="222">
        <f t="shared" si="64"/>
        <v>0</v>
      </c>
      <c r="Y172" s="46">
        <f t="shared" si="64"/>
        <v>0</v>
      </c>
      <c r="Z172" s="46">
        <f t="shared" si="64"/>
        <v>0</v>
      </c>
      <c r="AA172" s="222">
        <f t="shared" si="64"/>
        <v>0</v>
      </c>
      <c r="AB172" s="46">
        <f t="shared" si="64"/>
        <v>120</v>
      </c>
      <c r="AC172" s="46">
        <f t="shared" si="64"/>
        <v>120</v>
      </c>
      <c r="AD172" s="45">
        <f t="shared" si="64"/>
        <v>120</v>
      </c>
      <c r="AE172" s="46">
        <f t="shared" si="64"/>
        <v>120</v>
      </c>
      <c r="AF172" s="46">
        <f t="shared" si="64"/>
        <v>120</v>
      </c>
      <c r="AG172" s="241">
        <f t="shared" si="64"/>
        <v>120</v>
      </c>
      <c r="AH172" s="222">
        <f t="shared" si="64"/>
        <v>120</v>
      </c>
      <c r="AI172" s="46">
        <f t="shared" si="64"/>
        <v>120</v>
      </c>
      <c r="AJ172" s="46">
        <f t="shared" si="64"/>
        <v>120</v>
      </c>
      <c r="AK172" s="296">
        <f t="shared" si="64"/>
        <v>120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50">
        <f>+F12</f>
        <v>3021</v>
      </c>
      <c r="G173" s="221">
        <f>+G12</f>
        <v>0</v>
      </c>
      <c r="H173" s="36">
        <f t="shared" ref="H173:AH173" si="65">+H12</f>
        <v>0</v>
      </c>
      <c r="I173" s="36">
        <f t="shared" si="65"/>
        <v>0</v>
      </c>
      <c r="J173" s="36">
        <f t="shared" si="65"/>
        <v>0</v>
      </c>
      <c r="K173" s="36">
        <f t="shared" si="65"/>
        <v>0</v>
      </c>
      <c r="L173" s="240">
        <f t="shared" si="65"/>
        <v>0</v>
      </c>
      <c r="M173" s="221">
        <f t="shared" si="65"/>
        <v>0</v>
      </c>
      <c r="N173" s="36">
        <f t="shared" si="65"/>
        <v>0</v>
      </c>
      <c r="O173" s="36">
        <f t="shared" si="65"/>
        <v>0</v>
      </c>
      <c r="P173" s="36">
        <f t="shared" si="65"/>
        <v>0</v>
      </c>
      <c r="Q173" s="36">
        <f t="shared" si="65"/>
        <v>0</v>
      </c>
      <c r="R173" s="36">
        <f t="shared" si="65"/>
        <v>0</v>
      </c>
      <c r="S173" s="240">
        <f t="shared" si="65"/>
        <v>0</v>
      </c>
      <c r="T173" s="221">
        <f t="shared" si="65"/>
        <v>0</v>
      </c>
      <c r="U173" s="36">
        <f t="shared" si="65"/>
        <v>0</v>
      </c>
      <c r="V173" s="36">
        <f t="shared" si="65"/>
        <v>0</v>
      </c>
      <c r="W173" s="36">
        <f t="shared" si="65"/>
        <v>0</v>
      </c>
      <c r="X173" s="221">
        <f t="shared" si="65"/>
        <v>0</v>
      </c>
      <c r="Y173" s="36">
        <f t="shared" si="65"/>
        <v>0</v>
      </c>
      <c r="Z173" s="36">
        <f t="shared" si="65"/>
        <v>0</v>
      </c>
      <c r="AA173" s="221">
        <f t="shared" si="65"/>
        <v>0</v>
      </c>
      <c r="AB173" s="36">
        <f t="shared" si="65"/>
        <v>0</v>
      </c>
      <c r="AC173" s="254">
        <f>1146-AC175</f>
        <v>800</v>
      </c>
      <c r="AD173" s="254">
        <f>1500-AC174</f>
        <v>700</v>
      </c>
      <c r="AE173" s="36">
        <f t="shared" si="65"/>
        <v>0</v>
      </c>
      <c r="AF173" s="254">
        <v>200</v>
      </c>
      <c r="AG173" s="240">
        <f t="shared" si="65"/>
        <v>0</v>
      </c>
      <c r="AH173" s="221">
        <f t="shared" si="65"/>
        <v>0</v>
      </c>
      <c r="AI173" s="254">
        <v>1050</v>
      </c>
      <c r="AJ173" s="254">
        <f>3021-AI174</f>
        <v>271</v>
      </c>
      <c r="AK173" s="299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222">
        <f t="shared" ref="G174:AK174" si="66">+F174+G173</f>
        <v>0</v>
      </c>
      <c r="H174" s="44">
        <f t="shared" si="66"/>
        <v>0</v>
      </c>
      <c r="I174" s="45">
        <f t="shared" si="66"/>
        <v>0</v>
      </c>
      <c r="J174" s="46">
        <f t="shared" si="66"/>
        <v>0</v>
      </c>
      <c r="K174" s="46">
        <f t="shared" si="66"/>
        <v>0</v>
      </c>
      <c r="L174" s="241">
        <f t="shared" si="66"/>
        <v>0</v>
      </c>
      <c r="M174" s="222">
        <f t="shared" si="66"/>
        <v>0</v>
      </c>
      <c r="N174" s="46">
        <f t="shared" si="66"/>
        <v>0</v>
      </c>
      <c r="O174" s="46">
        <f t="shared" si="66"/>
        <v>0</v>
      </c>
      <c r="P174" s="45">
        <f t="shared" si="66"/>
        <v>0</v>
      </c>
      <c r="Q174" s="46">
        <f t="shared" si="66"/>
        <v>0</v>
      </c>
      <c r="R174" s="46">
        <f t="shared" si="66"/>
        <v>0</v>
      </c>
      <c r="S174" s="241">
        <f t="shared" si="66"/>
        <v>0</v>
      </c>
      <c r="T174" s="222">
        <f t="shared" si="66"/>
        <v>0</v>
      </c>
      <c r="U174" s="46">
        <f t="shared" si="66"/>
        <v>0</v>
      </c>
      <c r="V174" s="46">
        <f t="shared" si="66"/>
        <v>0</v>
      </c>
      <c r="W174" s="45">
        <f t="shared" si="66"/>
        <v>0</v>
      </c>
      <c r="X174" s="222">
        <f t="shared" si="66"/>
        <v>0</v>
      </c>
      <c r="Y174" s="46">
        <f t="shared" si="66"/>
        <v>0</v>
      </c>
      <c r="Z174" s="46">
        <f t="shared" si="66"/>
        <v>0</v>
      </c>
      <c r="AA174" s="222">
        <f t="shared" si="66"/>
        <v>0</v>
      </c>
      <c r="AB174" s="46">
        <f t="shared" si="66"/>
        <v>0</v>
      </c>
      <c r="AC174" s="46">
        <f t="shared" si="66"/>
        <v>800</v>
      </c>
      <c r="AD174" s="45">
        <f t="shared" si="66"/>
        <v>1500</v>
      </c>
      <c r="AE174" s="46">
        <f t="shared" si="66"/>
        <v>1500</v>
      </c>
      <c r="AF174" s="46">
        <f t="shared" si="66"/>
        <v>1700</v>
      </c>
      <c r="AG174" s="241">
        <f t="shared" si="66"/>
        <v>1700</v>
      </c>
      <c r="AH174" s="222">
        <f t="shared" si="66"/>
        <v>1700</v>
      </c>
      <c r="AI174" s="46">
        <f t="shared" si="66"/>
        <v>2750</v>
      </c>
      <c r="AJ174" s="46">
        <f t="shared" si="66"/>
        <v>3021</v>
      </c>
      <c r="AK174" s="296">
        <f t="shared" si="66"/>
        <v>3021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50">
        <f>+F14</f>
        <v>746</v>
      </c>
      <c r="G175" s="223">
        <f>+G14</f>
        <v>0</v>
      </c>
      <c r="H175" s="51">
        <f t="shared" ref="H175:AJ175" si="67">+H14</f>
        <v>0</v>
      </c>
      <c r="I175" s="51">
        <f t="shared" si="67"/>
        <v>0</v>
      </c>
      <c r="J175" s="51">
        <f t="shared" si="67"/>
        <v>0</v>
      </c>
      <c r="K175" s="51">
        <f t="shared" si="67"/>
        <v>0</v>
      </c>
      <c r="L175" s="242">
        <f t="shared" si="67"/>
        <v>0</v>
      </c>
      <c r="M175" s="223">
        <f t="shared" si="67"/>
        <v>0</v>
      </c>
      <c r="N175" s="51">
        <f t="shared" si="67"/>
        <v>0</v>
      </c>
      <c r="O175" s="51">
        <f t="shared" si="67"/>
        <v>0</v>
      </c>
      <c r="P175" s="51">
        <f t="shared" si="67"/>
        <v>0</v>
      </c>
      <c r="Q175" s="51">
        <f t="shared" si="67"/>
        <v>0</v>
      </c>
      <c r="R175" s="51">
        <f t="shared" si="67"/>
        <v>0</v>
      </c>
      <c r="S175" s="242">
        <f t="shared" si="67"/>
        <v>0</v>
      </c>
      <c r="T175" s="223">
        <f t="shared" si="67"/>
        <v>0</v>
      </c>
      <c r="U175" s="51">
        <f t="shared" si="67"/>
        <v>0</v>
      </c>
      <c r="V175" s="51">
        <f t="shared" si="67"/>
        <v>0</v>
      </c>
      <c r="W175" s="51">
        <f t="shared" si="67"/>
        <v>0</v>
      </c>
      <c r="X175" s="223">
        <f t="shared" si="67"/>
        <v>0</v>
      </c>
      <c r="Y175" s="51">
        <f t="shared" si="67"/>
        <v>0</v>
      </c>
      <c r="Z175" s="51">
        <f t="shared" si="67"/>
        <v>0</v>
      </c>
      <c r="AA175" s="223">
        <f t="shared" si="67"/>
        <v>0</v>
      </c>
      <c r="AB175" s="255">
        <f>1270-AB171-AB169</f>
        <v>400</v>
      </c>
      <c r="AC175" s="255">
        <f>746-AB176</f>
        <v>346</v>
      </c>
      <c r="AD175" s="51">
        <f t="shared" si="67"/>
        <v>0</v>
      </c>
      <c r="AE175" s="51">
        <f t="shared" si="67"/>
        <v>0</v>
      </c>
      <c r="AF175" s="51">
        <f t="shared" si="67"/>
        <v>0</v>
      </c>
      <c r="AG175" s="242">
        <f t="shared" si="67"/>
        <v>0</v>
      </c>
      <c r="AH175" s="223">
        <f t="shared" si="67"/>
        <v>0</v>
      </c>
      <c r="AI175" s="51">
        <f t="shared" si="67"/>
        <v>0</v>
      </c>
      <c r="AJ175" s="51">
        <f t="shared" si="67"/>
        <v>0</v>
      </c>
      <c r="AK175" s="299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222">
        <f t="shared" ref="G176:AG176" si="68">+F176+G175</f>
        <v>0</v>
      </c>
      <c r="H176" s="44">
        <f t="shared" si="68"/>
        <v>0</v>
      </c>
      <c r="I176" s="45">
        <f t="shared" si="68"/>
        <v>0</v>
      </c>
      <c r="J176" s="46">
        <f t="shared" si="68"/>
        <v>0</v>
      </c>
      <c r="K176" s="46">
        <f t="shared" si="68"/>
        <v>0</v>
      </c>
      <c r="L176" s="241">
        <f t="shared" si="68"/>
        <v>0</v>
      </c>
      <c r="M176" s="222">
        <f t="shared" si="68"/>
        <v>0</v>
      </c>
      <c r="N176" s="46">
        <f t="shared" si="68"/>
        <v>0</v>
      </c>
      <c r="O176" s="46">
        <f t="shared" si="68"/>
        <v>0</v>
      </c>
      <c r="P176" s="45">
        <f t="shared" si="68"/>
        <v>0</v>
      </c>
      <c r="Q176" s="46">
        <f t="shared" si="68"/>
        <v>0</v>
      </c>
      <c r="R176" s="46">
        <f t="shared" si="68"/>
        <v>0</v>
      </c>
      <c r="S176" s="241">
        <f t="shared" si="68"/>
        <v>0</v>
      </c>
      <c r="T176" s="222">
        <f t="shared" si="68"/>
        <v>0</v>
      </c>
      <c r="U176" s="46">
        <f t="shared" si="68"/>
        <v>0</v>
      </c>
      <c r="V176" s="46">
        <f t="shared" si="68"/>
        <v>0</v>
      </c>
      <c r="W176" s="45">
        <f t="shared" si="68"/>
        <v>0</v>
      </c>
      <c r="X176" s="222">
        <f t="shared" si="68"/>
        <v>0</v>
      </c>
      <c r="Y176" s="46">
        <f t="shared" si="68"/>
        <v>0</v>
      </c>
      <c r="Z176" s="46">
        <f t="shared" si="68"/>
        <v>0</v>
      </c>
      <c r="AA176" s="222">
        <f t="shared" si="68"/>
        <v>0</v>
      </c>
      <c r="AB176" s="46">
        <f t="shared" si="68"/>
        <v>400</v>
      </c>
      <c r="AC176" s="46">
        <f t="shared" si="68"/>
        <v>746</v>
      </c>
      <c r="AD176" s="45">
        <f t="shared" si="68"/>
        <v>746</v>
      </c>
      <c r="AE176" s="46">
        <f t="shared" si="68"/>
        <v>746</v>
      </c>
      <c r="AF176" s="46">
        <f t="shared" si="68"/>
        <v>746</v>
      </c>
      <c r="AG176" s="241">
        <f t="shared" si="68"/>
        <v>746</v>
      </c>
      <c r="AH176" s="222">
        <f>+AG176+AH175</f>
        <v>746</v>
      </c>
      <c r="AI176" s="46">
        <f t="shared" ref="AI176" si="69">+AH176+AI175</f>
        <v>746</v>
      </c>
      <c r="AJ176" s="46">
        <f>+AI176+AJ175</f>
        <v>746</v>
      </c>
      <c r="AK176" s="296">
        <f>+AJ176+AK175</f>
        <v>746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50">
        <f>+F16</f>
        <v>3019</v>
      </c>
      <c r="G177" s="221">
        <f>+G16</f>
        <v>0</v>
      </c>
      <c r="H177" s="36">
        <f t="shared" ref="H177:AJ177" si="70">+H16</f>
        <v>0</v>
      </c>
      <c r="I177" s="36">
        <f t="shared" si="70"/>
        <v>0</v>
      </c>
      <c r="J177" s="36">
        <f t="shared" si="70"/>
        <v>0</v>
      </c>
      <c r="K177" s="36">
        <f t="shared" si="70"/>
        <v>0</v>
      </c>
      <c r="L177" s="240">
        <f t="shared" si="70"/>
        <v>0</v>
      </c>
      <c r="M177" s="221">
        <f t="shared" si="70"/>
        <v>0</v>
      </c>
      <c r="N177" s="36">
        <f t="shared" si="70"/>
        <v>0</v>
      </c>
      <c r="O177" s="36">
        <f t="shared" si="70"/>
        <v>0</v>
      </c>
      <c r="P177" s="36">
        <f t="shared" si="70"/>
        <v>0</v>
      </c>
      <c r="Q177" s="36">
        <f t="shared" si="70"/>
        <v>0</v>
      </c>
      <c r="R177" s="36">
        <f t="shared" si="70"/>
        <v>0</v>
      </c>
      <c r="S177" s="240">
        <f t="shared" si="70"/>
        <v>0</v>
      </c>
      <c r="T177" s="221">
        <f t="shared" si="70"/>
        <v>0</v>
      </c>
      <c r="U177" s="36">
        <f t="shared" si="70"/>
        <v>0</v>
      </c>
      <c r="V177" s="36">
        <f t="shared" si="70"/>
        <v>0</v>
      </c>
      <c r="W177" s="254">
        <v>106</v>
      </c>
      <c r="X177" s="221">
        <f t="shared" si="70"/>
        <v>0</v>
      </c>
      <c r="Y177" s="254">
        <v>830</v>
      </c>
      <c r="Z177" s="254">
        <f>1500-Y178</f>
        <v>564</v>
      </c>
      <c r="AA177" s="221">
        <f t="shared" si="70"/>
        <v>0</v>
      </c>
      <c r="AB177" s="36">
        <f t="shared" si="70"/>
        <v>0</v>
      </c>
      <c r="AC177" s="36">
        <f t="shared" si="70"/>
        <v>0</v>
      </c>
      <c r="AD177" s="254">
        <v>300</v>
      </c>
      <c r="AE177" s="254">
        <v>700</v>
      </c>
      <c r="AF177" s="254">
        <f>3019-AE178</f>
        <v>519</v>
      </c>
      <c r="AG177" s="240">
        <f t="shared" si="70"/>
        <v>0</v>
      </c>
      <c r="AH177" s="221">
        <f t="shared" si="70"/>
        <v>0</v>
      </c>
      <c r="AI177" s="36">
        <f t="shared" si="70"/>
        <v>0</v>
      </c>
      <c r="AJ177" s="36">
        <f t="shared" si="70"/>
        <v>0</v>
      </c>
      <c r="AK177" s="299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280">
        <f t="shared" ref="G178:AK178" si="71">+F178+G177</f>
        <v>0</v>
      </c>
      <c r="H178" s="44">
        <f t="shared" si="71"/>
        <v>0</v>
      </c>
      <c r="I178" s="45">
        <f t="shared" si="71"/>
        <v>0</v>
      </c>
      <c r="J178" s="46">
        <f t="shared" si="71"/>
        <v>0</v>
      </c>
      <c r="K178" s="46">
        <f t="shared" si="71"/>
        <v>0</v>
      </c>
      <c r="L178" s="241">
        <f t="shared" si="71"/>
        <v>0</v>
      </c>
      <c r="M178" s="222">
        <f t="shared" si="71"/>
        <v>0</v>
      </c>
      <c r="N178" s="46">
        <f t="shared" si="71"/>
        <v>0</v>
      </c>
      <c r="O178" s="46">
        <f t="shared" si="71"/>
        <v>0</v>
      </c>
      <c r="P178" s="45">
        <f t="shared" si="71"/>
        <v>0</v>
      </c>
      <c r="Q178" s="46">
        <f t="shared" si="71"/>
        <v>0</v>
      </c>
      <c r="R178" s="46">
        <f t="shared" si="71"/>
        <v>0</v>
      </c>
      <c r="S178" s="241">
        <f t="shared" si="71"/>
        <v>0</v>
      </c>
      <c r="T178" s="222">
        <f t="shared" si="71"/>
        <v>0</v>
      </c>
      <c r="U178" s="46">
        <f t="shared" si="71"/>
        <v>0</v>
      </c>
      <c r="V178" s="46">
        <f t="shared" si="71"/>
        <v>0</v>
      </c>
      <c r="W178" s="45">
        <f t="shared" si="71"/>
        <v>106</v>
      </c>
      <c r="X178" s="222">
        <f t="shared" si="71"/>
        <v>106</v>
      </c>
      <c r="Y178" s="46">
        <f t="shared" si="71"/>
        <v>936</v>
      </c>
      <c r="Z178" s="46">
        <f t="shared" si="71"/>
        <v>1500</v>
      </c>
      <c r="AA178" s="222">
        <f t="shared" si="71"/>
        <v>1500</v>
      </c>
      <c r="AB178" s="46">
        <f t="shared" si="71"/>
        <v>1500</v>
      </c>
      <c r="AC178" s="46">
        <f t="shared" si="71"/>
        <v>1500</v>
      </c>
      <c r="AD178" s="45">
        <f t="shared" si="71"/>
        <v>1800</v>
      </c>
      <c r="AE178" s="46">
        <f t="shared" si="71"/>
        <v>2500</v>
      </c>
      <c r="AF178" s="46">
        <f t="shared" si="71"/>
        <v>3019</v>
      </c>
      <c r="AG178" s="241">
        <f t="shared" si="71"/>
        <v>3019</v>
      </c>
      <c r="AH178" s="222">
        <f t="shared" si="71"/>
        <v>3019</v>
      </c>
      <c r="AI178" s="44">
        <f t="shared" si="71"/>
        <v>3019</v>
      </c>
      <c r="AJ178" s="46">
        <f t="shared" si="71"/>
        <v>3019</v>
      </c>
      <c r="AK178" s="296">
        <f t="shared" si="71"/>
        <v>3019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50">
        <f>+F18</f>
        <v>0</v>
      </c>
      <c r="G179" s="223">
        <f>+G18</f>
        <v>0</v>
      </c>
      <c r="H179" s="51">
        <f t="shared" ref="H179:AJ179" si="72">+H18</f>
        <v>0</v>
      </c>
      <c r="I179" s="51">
        <f t="shared" si="72"/>
        <v>0</v>
      </c>
      <c r="J179" s="51">
        <f t="shared" si="72"/>
        <v>0</v>
      </c>
      <c r="K179" s="51">
        <f t="shared" si="72"/>
        <v>0</v>
      </c>
      <c r="L179" s="242">
        <f t="shared" si="72"/>
        <v>0</v>
      </c>
      <c r="M179" s="223">
        <f t="shared" si="72"/>
        <v>0</v>
      </c>
      <c r="N179" s="51">
        <f t="shared" si="72"/>
        <v>0</v>
      </c>
      <c r="O179" s="51">
        <f t="shared" si="72"/>
        <v>0</v>
      </c>
      <c r="P179" s="51">
        <f t="shared" si="72"/>
        <v>0</v>
      </c>
      <c r="Q179" s="51">
        <f t="shared" si="72"/>
        <v>0</v>
      </c>
      <c r="R179" s="51">
        <f t="shared" si="72"/>
        <v>0</v>
      </c>
      <c r="S179" s="242">
        <f t="shared" si="72"/>
        <v>0</v>
      </c>
      <c r="T179" s="223">
        <f t="shared" si="72"/>
        <v>0</v>
      </c>
      <c r="U179" s="51">
        <f t="shared" si="72"/>
        <v>0</v>
      </c>
      <c r="V179" s="51">
        <f t="shared" si="72"/>
        <v>0</v>
      </c>
      <c r="W179" s="51">
        <f t="shared" si="72"/>
        <v>0</v>
      </c>
      <c r="X179" s="223">
        <f t="shared" si="72"/>
        <v>0</v>
      </c>
      <c r="Y179" s="51">
        <f t="shared" si="72"/>
        <v>0</v>
      </c>
      <c r="Z179" s="51">
        <f t="shared" si="72"/>
        <v>0</v>
      </c>
      <c r="AA179" s="223">
        <f t="shared" si="72"/>
        <v>0</v>
      </c>
      <c r="AB179" s="51">
        <f t="shared" si="72"/>
        <v>0</v>
      </c>
      <c r="AC179" s="51">
        <f t="shared" si="72"/>
        <v>0</v>
      </c>
      <c r="AD179" s="51">
        <f t="shared" si="72"/>
        <v>0</v>
      </c>
      <c r="AE179" s="51">
        <f t="shared" si="72"/>
        <v>0</v>
      </c>
      <c r="AF179" s="51">
        <f t="shared" si="72"/>
        <v>0</v>
      </c>
      <c r="AG179" s="242">
        <f t="shared" si="72"/>
        <v>0</v>
      </c>
      <c r="AH179" s="223">
        <f t="shared" si="72"/>
        <v>0</v>
      </c>
      <c r="AI179" s="51">
        <f t="shared" si="72"/>
        <v>0</v>
      </c>
      <c r="AJ179" s="51">
        <f t="shared" si="72"/>
        <v>0</v>
      </c>
      <c r="AK179" s="299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280">
        <f t="shared" ref="G180:AG180" si="73">+F180+G179</f>
        <v>0</v>
      </c>
      <c r="H180" s="44">
        <f t="shared" si="73"/>
        <v>0</v>
      </c>
      <c r="I180" s="45">
        <f t="shared" si="73"/>
        <v>0</v>
      </c>
      <c r="J180" s="46">
        <f t="shared" si="73"/>
        <v>0</v>
      </c>
      <c r="K180" s="46">
        <f t="shared" si="73"/>
        <v>0</v>
      </c>
      <c r="L180" s="241">
        <f t="shared" si="73"/>
        <v>0</v>
      </c>
      <c r="M180" s="222">
        <f t="shared" si="73"/>
        <v>0</v>
      </c>
      <c r="N180" s="46">
        <f t="shared" si="73"/>
        <v>0</v>
      </c>
      <c r="O180" s="46">
        <f t="shared" si="73"/>
        <v>0</v>
      </c>
      <c r="P180" s="45">
        <f t="shared" si="73"/>
        <v>0</v>
      </c>
      <c r="Q180" s="46">
        <f t="shared" si="73"/>
        <v>0</v>
      </c>
      <c r="R180" s="46">
        <f t="shared" si="73"/>
        <v>0</v>
      </c>
      <c r="S180" s="241">
        <f t="shared" si="73"/>
        <v>0</v>
      </c>
      <c r="T180" s="222">
        <f t="shared" si="73"/>
        <v>0</v>
      </c>
      <c r="U180" s="46">
        <f t="shared" si="73"/>
        <v>0</v>
      </c>
      <c r="V180" s="46">
        <f t="shared" si="73"/>
        <v>0</v>
      </c>
      <c r="W180" s="45">
        <f t="shared" si="73"/>
        <v>0</v>
      </c>
      <c r="X180" s="222">
        <f t="shared" si="73"/>
        <v>0</v>
      </c>
      <c r="Y180" s="46">
        <f t="shared" si="73"/>
        <v>0</v>
      </c>
      <c r="Z180" s="46">
        <f t="shared" si="73"/>
        <v>0</v>
      </c>
      <c r="AA180" s="222">
        <f t="shared" si="73"/>
        <v>0</v>
      </c>
      <c r="AB180" s="46">
        <f t="shared" si="73"/>
        <v>0</v>
      </c>
      <c r="AC180" s="46">
        <f t="shared" si="73"/>
        <v>0</v>
      </c>
      <c r="AD180" s="45">
        <f t="shared" si="73"/>
        <v>0</v>
      </c>
      <c r="AE180" s="46">
        <f t="shared" si="73"/>
        <v>0</v>
      </c>
      <c r="AF180" s="46">
        <f t="shared" si="73"/>
        <v>0</v>
      </c>
      <c r="AG180" s="241">
        <f t="shared" si="73"/>
        <v>0</v>
      </c>
      <c r="AH180" s="222">
        <f>+AG180+AH179</f>
        <v>0</v>
      </c>
      <c r="AI180" s="44">
        <f t="shared" ref="AI180" si="74">+AH180+AI179</f>
        <v>0</v>
      </c>
      <c r="AJ180" s="46">
        <f>+AI180+AJ179</f>
        <v>0</v>
      </c>
      <c r="AK180" s="296">
        <f>+AJ180+AK179</f>
        <v>0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221</v>
      </c>
      <c r="G181" s="223">
        <f>+G20</f>
        <v>0</v>
      </c>
      <c r="H181" s="51">
        <f t="shared" ref="H181:AJ181" si="75">+H20</f>
        <v>0</v>
      </c>
      <c r="I181" s="51">
        <f t="shared" si="75"/>
        <v>0</v>
      </c>
      <c r="J181" s="51">
        <f t="shared" si="75"/>
        <v>0</v>
      </c>
      <c r="K181" s="51">
        <f t="shared" si="75"/>
        <v>0</v>
      </c>
      <c r="L181" s="242">
        <f t="shared" si="75"/>
        <v>0</v>
      </c>
      <c r="M181" s="223">
        <f t="shared" si="75"/>
        <v>0</v>
      </c>
      <c r="N181" s="51">
        <f t="shared" si="75"/>
        <v>0</v>
      </c>
      <c r="O181" s="51">
        <f t="shared" si="75"/>
        <v>0</v>
      </c>
      <c r="P181" s="51">
        <f t="shared" si="75"/>
        <v>0</v>
      </c>
      <c r="Q181" s="255">
        <v>221</v>
      </c>
      <c r="R181" s="51">
        <f t="shared" si="75"/>
        <v>0</v>
      </c>
      <c r="S181" s="242">
        <f t="shared" si="75"/>
        <v>0</v>
      </c>
      <c r="T181" s="223">
        <f t="shared" si="75"/>
        <v>0</v>
      </c>
      <c r="U181" s="51">
        <f t="shared" si="75"/>
        <v>0</v>
      </c>
      <c r="V181" s="51">
        <f t="shared" si="75"/>
        <v>0</v>
      </c>
      <c r="W181" s="51">
        <f t="shared" si="75"/>
        <v>0</v>
      </c>
      <c r="X181" s="223">
        <f t="shared" si="75"/>
        <v>0</v>
      </c>
      <c r="Y181" s="51">
        <f t="shared" si="75"/>
        <v>0</v>
      </c>
      <c r="Z181" s="51">
        <f t="shared" si="75"/>
        <v>0</v>
      </c>
      <c r="AA181" s="223">
        <f t="shared" si="75"/>
        <v>0</v>
      </c>
      <c r="AB181" s="51">
        <f t="shared" si="75"/>
        <v>0</v>
      </c>
      <c r="AC181" s="51">
        <f t="shared" si="75"/>
        <v>0</v>
      </c>
      <c r="AD181" s="51">
        <f t="shared" si="75"/>
        <v>0</v>
      </c>
      <c r="AE181" s="51">
        <f t="shared" si="75"/>
        <v>0</v>
      </c>
      <c r="AF181" s="51">
        <f t="shared" si="75"/>
        <v>0</v>
      </c>
      <c r="AG181" s="242">
        <f t="shared" si="75"/>
        <v>0</v>
      </c>
      <c r="AH181" s="223">
        <f t="shared" si="75"/>
        <v>0</v>
      </c>
      <c r="AI181" s="51">
        <f t="shared" si="75"/>
        <v>0</v>
      </c>
      <c r="AJ181" s="51">
        <f t="shared" si="75"/>
        <v>0</v>
      </c>
      <c r="AK181" s="299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222">
        <f t="shared" ref="G182:AK182" si="76">+F182+G181</f>
        <v>0</v>
      </c>
      <c r="H182" s="44">
        <f t="shared" si="76"/>
        <v>0</v>
      </c>
      <c r="I182" s="45">
        <f t="shared" si="76"/>
        <v>0</v>
      </c>
      <c r="J182" s="46">
        <f t="shared" si="76"/>
        <v>0</v>
      </c>
      <c r="K182" s="46">
        <f t="shared" si="76"/>
        <v>0</v>
      </c>
      <c r="L182" s="241">
        <f t="shared" si="76"/>
        <v>0</v>
      </c>
      <c r="M182" s="222">
        <f t="shared" si="76"/>
        <v>0</v>
      </c>
      <c r="N182" s="46">
        <f t="shared" si="76"/>
        <v>0</v>
      </c>
      <c r="O182" s="46">
        <f t="shared" si="76"/>
        <v>0</v>
      </c>
      <c r="P182" s="45">
        <f t="shared" si="76"/>
        <v>0</v>
      </c>
      <c r="Q182" s="46">
        <f t="shared" si="76"/>
        <v>221</v>
      </c>
      <c r="R182" s="46">
        <f t="shared" si="76"/>
        <v>221</v>
      </c>
      <c r="S182" s="241">
        <f t="shared" si="76"/>
        <v>221</v>
      </c>
      <c r="T182" s="222">
        <f t="shared" si="76"/>
        <v>221</v>
      </c>
      <c r="U182" s="46">
        <f t="shared" si="76"/>
        <v>221</v>
      </c>
      <c r="V182" s="46">
        <f t="shared" si="76"/>
        <v>221</v>
      </c>
      <c r="W182" s="45">
        <f t="shared" si="76"/>
        <v>221</v>
      </c>
      <c r="X182" s="222">
        <f t="shared" si="76"/>
        <v>221</v>
      </c>
      <c r="Y182" s="46">
        <f t="shared" si="76"/>
        <v>221</v>
      </c>
      <c r="Z182" s="46">
        <f t="shared" si="76"/>
        <v>221</v>
      </c>
      <c r="AA182" s="222">
        <f t="shared" si="76"/>
        <v>221</v>
      </c>
      <c r="AB182" s="46">
        <f t="shared" si="76"/>
        <v>221</v>
      </c>
      <c r="AC182" s="46">
        <f t="shared" si="76"/>
        <v>221</v>
      </c>
      <c r="AD182" s="45">
        <f t="shared" si="76"/>
        <v>221</v>
      </c>
      <c r="AE182" s="46">
        <f t="shared" si="76"/>
        <v>221</v>
      </c>
      <c r="AF182" s="46">
        <f t="shared" si="76"/>
        <v>221</v>
      </c>
      <c r="AG182" s="241">
        <f t="shared" si="76"/>
        <v>221</v>
      </c>
      <c r="AH182" s="222">
        <f t="shared" si="76"/>
        <v>221</v>
      </c>
      <c r="AI182" s="46">
        <f t="shared" si="76"/>
        <v>221</v>
      </c>
      <c r="AJ182" s="46">
        <f t="shared" si="76"/>
        <v>221</v>
      </c>
      <c r="AK182" s="296">
        <f t="shared" si="76"/>
        <v>221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97</v>
      </c>
      <c r="G183" s="221">
        <f>+G22</f>
        <v>0</v>
      </c>
      <c r="H183" s="36">
        <f t="shared" ref="H183:AJ183" si="77">+H22</f>
        <v>0</v>
      </c>
      <c r="I183" s="36">
        <f t="shared" si="77"/>
        <v>0</v>
      </c>
      <c r="J183" s="36">
        <f t="shared" si="77"/>
        <v>0</v>
      </c>
      <c r="K183" s="36">
        <f t="shared" si="77"/>
        <v>0</v>
      </c>
      <c r="L183" s="240">
        <f t="shared" si="77"/>
        <v>0</v>
      </c>
      <c r="M183" s="221">
        <f t="shared" si="77"/>
        <v>0</v>
      </c>
      <c r="N183" s="36">
        <f t="shared" si="77"/>
        <v>0</v>
      </c>
      <c r="O183" s="36">
        <f t="shared" si="77"/>
        <v>0</v>
      </c>
      <c r="P183" s="36">
        <f t="shared" si="77"/>
        <v>0</v>
      </c>
      <c r="Q183" s="254">
        <v>97</v>
      </c>
      <c r="R183" s="36">
        <f t="shared" si="77"/>
        <v>0</v>
      </c>
      <c r="S183" s="240">
        <f t="shared" si="77"/>
        <v>0</v>
      </c>
      <c r="T183" s="221">
        <f t="shared" si="77"/>
        <v>0</v>
      </c>
      <c r="U183" s="36">
        <f t="shared" si="77"/>
        <v>0</v>
      </c>
      <c r="V183" s="36">
        <f t="shared" si="77"/>
        <v>0</v>
      </c>
      <c r="W183" s="36">
        <f t="shared" si="77"/>
        <v>0</v>
      </c>
      <c r="X183" s="221">
        <f t="shared" si="77"/>
        <v>0</v>
      </c>
      <c r="Y183" s="36">
        <f t="shared" si="77"/>
        <v>0</v>
      </c>
      <c r="Z183" s="36">
        <f t="shared" si="77"/>
        <v>0</v>
      </c>
      <c r="AA183" s="221">
        <f t="shared" si="77"/>
        <v>0</v>
      </c>
      <c r="AB183" s="36">
        <f t="shared" si="77"/>
        <v>0</v>
      </c>
      <c r="AC183" s="36">
        <f t="shared" si="77"/>
        <v>0</v>
      </c>
      <c r="AD183" s="36">
        <f t="shared" si="77"/>
        <v>0</v>
      </c>
      <c r="AE183" s="36">
        <f t="shared" si="77"/>
        <v>0</v>
      </c>
      <c r="AF183" s="36">
        <f t="shared" si="77"/>
        <v>0</v>
      </c>
      <c r="AG183" s="240">
        <f t="shared" si="77"/>
        <v>0</v>
      </c>
      <c r="AH183" s="221">
        <f t="shared" si="77"/>
        <v>0</v>
      </c>
      <c r="AI183" s="36">
        <f t="shared" si="77"/>
        <v>0</v>
      </c>
      <c r="AJ183" s="36">
        <f t="shared" si="77"/>
        <v>0</v>
      </c>
      <c r="AK183" s="299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222">
        <f t="shared" ref="G184:AK184" si="78">+F184+G183</f>
        <v>0</v>
      </c>
      <c r="H184" s="44">
        <f t="shared" si="78"/>
        <v>0</v>
      </c>
      <c r="I184" s="45">
        <f t="shared" si="78"/>
        <v>0</v>
      </c>
      <c r="J184" s="46">
        <f t="shared" si="78"/>
        <v>0</v>
      </c>
      <c r="K184" s="46">
        <f t="shared" si="78"/>
        <v>0</v>
      </c>
      <c r="L184" s="241">
        <f t="shared" si="78"/>
        <v>0</v>
      </c>
      <c r="M184" s="222">
        <f t="shared" si="78"/>
        <v>0</v>
      </c>
      <c r="N184" s="46">
        <f t="shared" si="78"/>
        <v>0</v>
      </c>
      <c r="O184" s="46">
        <f t="shared" si="78"/>
        <v>0</v>
      </c>
      <c r="P184" s="45">
        <f t="shared" si="78"/>
        <v>0</v>
      </c>
      <c r="Q184" s="46">
        <f t="shared" si="78"/>
        <v>97</v>
      </c>
      <c r="R184" s="46">
        <f t="shared" si="78"/>
        <v>97</v>
      </c>
      <c r="S184" s="241">
        <f t="shared" si="78"/>
        <v>97</v>
      </c>
      <c r="T184" s="222">
        <f t="shared" si="78"/>
        <v>97</v>
      </c>
      <c r="U184" s="46">
        <f t="shared" si="78"/>
        <v>97</v>
      </c>
      <c r="V184" s="46">
        <f t="shared" si="78"/>
        <v>97</v>
      </c>
      <c r="W184" s="45">
        <f t="shared" si="78"/>
        <v>97</v>
      </c>
      <c r="X184" s="222">
        <f t="shared" si="78"/>
        <v>97</v>
      </c>
      <c r="Y184" s="46">
        <f t="shared" si="78"/>
        <v>97</v>
      </c>
      <c r="Z184" s="46">
        <f t="shared" si="78"/>
        <v>97</v>
      </c>
      <c r="AA184" s="222">
        <f t="shared" si="78"/>
        <v>97</v>
      </c>
      <c r="AB184" s="46">
        <f t="shared" si="78"/>
        <v>97</v>
      </c>
      <c r="AC184" s="46">
        <f t="shared" si="78"/>
        <v>97</v>
      </c>
      <c r="AD184" s="45">
        <f t="shared" si="78"/>
        <v>97</v>
      </c>
      <c r="AE184" s="46">
        <f t="shared" si="78"/>
        <v>97</v>
      </c>
      <c r="AF184" s="46">
        <f t="shared" si="78"/>
        <v>97</v>
      </c>
      <c r="AG184" s="241">
        <f t="shared" si="78"/>
        <v>97</v>
      </c>
      <c r="AH184" s="222">
        <f t="shared" si="78"/>
        <v>97</v>
      </c>
      <c r="AI184" s="46">
        <f t="shared" si="78"/>
        <v>97</v>
      </c>
      <c r="AJ184" s="46">
        <f t="shared" si="78"/>
        <v>97</v>
      </c>
      <c r="AK184" s="296">
        <f t="shared" si="78"/>
        <v>97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219</v>
      </c>
      <c r="G185" s="221">
        <f>+G24</f>
        <v>0</v>
      </c>
      <c r="H185" s="36">
        <f t="shared" ref="H185:AI185" si="79">+H24</f>
        <v>0</v>
      </c>
      <c r="I185" s="36">
        <f t="shared" si="79"/>
        <v>0</v>
      </c>
      <c r="J185" s="36">
        <f t="shared" si="79"/>
        <v>0</v>
      </c>
      <c r="K185" s="36">
        <f t="shared" si="79"/>
        <v>0</v>
      </c>
      <c r="L185" s="240">
        <f t="shared" si="79"/>
        <v>0</v>
      </c>
      <c r="M185" s="221">
        <f t="shared" si="79"/>
        <v>0</v>
      </c>
      <c r="N185" s="36">
        <f t="shared" si="79"/>
        <v>0</v>
      </c>
      <c r="O185" s="36">
        <f t="shared" si="79"/>
        <v>0</v>
      </c>
      <c r="P185" s="36">
        <f t="shared" si="79"/>
        <v>0</v>
      </c>
      <c r="Q185" s="254">
        <v>40</v>
      </c>
      <c r="R185" s="254">
        <f>208-Q186</f>
        <v>168</v>
      </c>
      <c r="S185" s="240">
        <f t="shared" si="79"/>
        <v>0</v>
      </c>
      <c r="T185" s="221">
        <f t="shared" si="79"/>
        <v>0</v>
      </c>
      <c r="U185" s="36">
        <f t="shared" si="79"/>
        <v>0</v>
      </c>
      <c r="V185" s="36">
        <f t="shared" si="79"/>
        <v>0</v>
      </c>
      <c r="W185" s="36">
        <f t="shared" si="79"/>
        <v>0</v>
      </c>
      <c r="X185" s="221">
        <f t="shared" si="79"/>
        <v>0</v>
      </c>
      <c r="Y185" s="36">
        <f t="shared" si="79"/>
        <v>0</v>
      </c>
      <c r="Z185" s="36">
        <f t="shared" si="79"/>
        <v>0</v>
      </c>
      <c r="AA185" s="221">
        <f t="shared" si="79"/>
        <v>0</v>
      </c>
      <c r="AB185" s="36">
        <f t="shared" si="79"/>
        <v>0</v>
      </c>
      <c r="AC185" s="36">
        <f t="shared" si="79"/>
        <v>0</v>
      </c>
      <c r="AD185" s="36">
        <f t="shared" si="79"/>
        <v>0</v>
      </c>
      <c r="AE185" s="36">
        <f t="shared" si="79"/>
        <v>0</v>
      </c>
      <c r="AF185" s="36">
        <f t="shared" si="79"/>
        <v>0</v>
      </c>
      <c r="AG185" s="240">
        <f t="shared" si="79"/>
        <v>0</v>
      </c>
      <c r="AH185" s="221">
        <f t="shared" si="79"/>
        <v>0</v>
      </c>
      <c r="AI185" s="36">
        <f t="shared" si="79"/>
        <v>0</v>
      </c>
      <c r="AJ185" s="254">
        <v>11</v>
      </c>
      <c r="AK185" s="299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222">
        <f t="shared" ref="G186:AK186" si="80">+F186+G185</f>
        <v>0</v>
      </c>
      <c r="H186" s="44">
        <f t="shared" si="80"/>
        <v>0</v>
      </c>
      <c r="I186" s="45">
        <f t="shared" si="80"/>
        <v>0</v>
      </c>
      <c r="J186" s="46">
        <f t="shared" si="80"/>
        <v>0</v>
      </c>
      <c r="K186" s="46">
        <f t="shared" si="80"/>
        <v>0</v>
      </c>
      <c r="L186" s="241">
        <f t="shared" si="80"/>
        <v>0</v>
      </c>
      <c r="M186" s="222">
        <f t="shared" si="80"/>
        <v>0</v>
      </c>
      <c r="N186" s="46">
        <f t="shared" si="80"/>
        <v>0</v>
      </c>
      <c r="O186" s="46">
        <f t="shared" si="80"/>
        <v>0</v>
      </c>
      <c r="P186" s="45">
        <f t="shared" si="80"/>
        <v>0</v>
      </c>
      <c r="Q186" s="46">
        <f t="shared" si="80"/>
        <v>40</v>
      </c>
      <c r="R186" s="46">
        <f t="shared" si="80"/>
        <v>208</v>
      </c>
      <c r="S186" s="241">
        <f t="shared" si="80"/>
        <v>208</v>
      </c>
      <c r="T186" s="222">
        <f t="shared" si="80"/>
        <v>208</v>
      </c>
      <c r="U186" s="46">
        <f t="shared" si="80"/>
        <v>208</v>
      </c>
      <c r="V186" s="46">
        <f t="shared" si="80"/>
        <v>208</v>
      </c>
      <c r="W186" s="45">
        <f t="shared" si="80"/>
        <v>208</v>
      </c>
      <c r="X186" s="222">
        <f t="shared" si="80"/>
        <v>208</v>
      </c>
      <c r="Y186" s="46">
        <f t="shared" si="80"/>
        <v>208</v>
      </c>
      <c r="Z186" s="46">
        <f t="shared" si="80"/>
        <v>208</v>
      </c>
      <c r="AA186" s="222">
        <f t="shared" si="80"/>
        <v>208</v>
      </c>
      <c r="AB186" s="46">
        <f t="shared" si="80"/>
        <v>208</v>
      </c>
      <c r="AC186" s="46">
        <f t="shared" si="80"/>
        <v>208</v>
      </c>
      <c r="AD186" s="45">
        <f t="shared" si="80"/>
        <v>208</v>
      </c>
      <c r="AE186" s="46">
        <f t="shared" si="80"/>
        <v>208</v>
      </c>
      <c r="AF186" s="46">
        <f t="shared" si="80"/>
        <v>208</v>
      </c>
      <c r="AG186" s="241">
        <f t="shared" si="80"/>
        <v>208</v>
      </c>
      <c r="AH186" s="222">
        <f t="shared" si="80"/>
        <v>208</v>
      </c>
      <c r="AI186" s="46">
        <f t="shared" si="80"/>
        <v>208</v>
      </c>
      <c r="AJ186" s="46">
        <f t="shared" si="80"/>
        <v>219</v>
      </c>
      <c r="AK186" s="296">
        <f t="shared" si="80"/>
        <v>219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149</v>
      </c>
      <c r="G187" s="221">
        <f>+G26</f>
        <v>0</v>
      </c>
      <c r="H187" s="36">
        <f t="shared" ref="H187:AJ187" si="81">+H26</f>
        <v>0</v>
      </c>
      <c r="I187" s="36">
        <f t="shared" si="81"/>
        <v>0</v>
      </c>
      <c r="J187" s="36">
        <f t="shared" si="81"/>
        <v>0</v>
      </c>
      <c r="K187" s="36">
        <f t="shared" si="81"/>
        <v>0</v>
      </c>
      <c r="L187" s="240">
        <f t="shared" si="81"/>
        <v>0</v>
      </c>
      <c r="M187" s="221">
        <f t="shared" si="81"/>
        <v>0</v>
      </c>
      <c r="N187" s="36">
        <f t="shared" si="81"/>
        <v>0</v>
      </c>
      <c r="O187" s="36">
        <f t="shared" si="81"/>
        <v>0</v>
      </c>
      <c r="P187" s="36">
        <f t="shared" si="81"/>
        <v>0</v>
      </c>
      <c r="Q187" s="36">
        <f t="shared" si="81"/>
        <v>0</v>
      </c>
      <c r="R187" s="254">
        <v>149</v>
      </c>
      <c r="S187" s="240">
        <f t="shared" si="81"/>
        <v>0</v>
      </c>
      <c r="T187" s="221">
        <f t="shared" si="81"/>
        <v>0</v>
      </c>
      <c r="U187" s="36">
        <f t="shared" si="81"/>
        <v>0</v>
      </c>
      <c r="V187" s="36">
        <f t="shared" si="81"/>
        <v>0</v>
      </c>
      <c r="W187" s="36">
        <f t="shared" si="81"/>
        <v>0</v>
      </c>
      <c r="X187" s="221">
        <f t="shared" si="81"/>
        <v>0</v>
      </c>
      <c r="Y187" s="36">
        <f t="shared" si="81"/>
        <v>0</v>
      </c>
      <c r="Z187" s="36">
        <f t="shared" si="81"/>
        <v>0</v>
      </c>
      <c r="AA187" s="221">
        <f t="shared" si="81"/>
        <v>0</v>
      </c>
      <c r="AB187" s="36">
        <f t="shared" si="81"/>
        <v>0</v>
      </c>
      <c r="AC187" s="36">
        <f t="shared" si="81"/>
        <v>0</v>
      </c>
      <c r="AD187" s="36">
        <f t="shared" si="81"/>
        <v>0</v>
      </c>
      <c r="AE187" s="36">
        <f t="shared" si="81"/>
        <v>0</v>
      </c>
      <c r="AF187" s="36">
        <f t="shared" si="81"/>
        <v>0</v>
      </c>
      <c r="AG187" s="240">
        <f t="shared" si="81"/>
        <v>0</v>
      </c>
      <c r="AH187" s="221">
        <f t="shared" si="81"/>
        <v>0</v>
      </c>
      <c r="AI187" s="36">
        <f t="shared" si="81"/>
        <v>0</v>
      </c>
      <c r="AJ187" s="36">
        <f t="shared" si="81"/>
        <v>0</v>
      </c>
      <c r="AK187" s="299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222">
        <f t="shared" ref="G188:AG188" si="82">+F188+G187</f>
        <v>0</v>
      </c>
      <c r="H188" s="44">
        <f t="shared" si="82"/>
        <v>0</v>
      </c>
      <c r="I188" s="45">
        <f t="shared" si="82"/>
        <v>0</v>
      </c>
      <c r="J188" s="46">
        <f t="shared" si="82"/>
        <v>0</v>
      </c>
      <c r="K188" s="46">
        <f t="shared" si="82"/>
        <v>0</v>
      </c>
      <c r="L188" s="241">
        <f t="shared" si="82"/>
        <v>0</v>
      </c>
      <c r="M188" s="222">
        <f t="shared" si="82"/>
        <v>0</v>
      </c>
      <c r="N188" s="46">
        <f t="shared" si="82"/>
        <v>0</v>
      </c>
      <c r="O188" s="46">
        <f t="shared" si="82"/>
        <v>0</v>
      </c>
      <c r="P188" s="45">
        <f t="shared" si="82"/>
        <v>0</v>
      </c>
      <c r="Q188" s="46">
        <f t="shared" si="82"/>
        <v>0</v>
      </c>
      <c r="R188" s="46">
        <f t="shared" si="82"/>
        <v>149</v>
      </c>
      <c r="S188" s="241">
        <f t="shared" si="82"/>
        <v>149</v>
      </c>
      <c r="T188" s="222">
        <f t="shared" si="82"/>
        <v>149</v>
      </c>
      <c r="U188" s="46">
        <f t="shared" si="82"/>
        <v>149</v>
      </c>
      <c r="V188" s="46">
        <f t="shared" si="82"/>
        <v>149</v>
      </c>
      <c r="W188" s="45">
        <f t="shared" si="82"/>
        <v>149</v>
      </c>
      <c r="X188" s="222">
        <f t="shared" si="82"/>
        <v>149</v>
      </c>
      <c r="Y188" s="46">
        <f t="shared" si="82"/>
        <v>149</v>
      </c>
      <c r="Z188" s="46">
        <f t="shared" si="82"/>
        <v>149</v>
      </c>
      <c r="AA188" s="222">
        <f t="shared" si="82"/>
        <v>149</v>
      </c>
      <c r="AB188" s="46">
        <f t="shared" si="82"/>
        <v>149</v>
      </c>
      <c r="AC188" s="46">
        <f t="shared" si="82"/>
        <v>149</v>
      </c>
      <c r="AD188" s="45">
        <f t="shared" si="82"/>
        <v>149</v>
      </c>
      <c r="AE188" s="46">
        <f t="shared" si="82"/>
        <v>149</v>
      </c>
      <c r="AF188" s="46">
        <f t="shared" si="82"/>
        <v>149</v>
      </c>
      <c r="AG188" s="241">
        <f t="shared" si="82"/>
        <v>149</v>
      </c>
      <c r="AH188" s="222">
        <f>+AG188+AH187</f>
        <v>149</v>
      </c>
      <c r="AI188" s="46">
        <f>+AH188+AI187</f>
        <v>149</v>
      </c>
      <c r="AJ188" s="46">
        <f>+AI188+AJ187</f>
        <v>149</v>
      </c>
      <c r="AK188" s="296">
        <f>+AJ188+AK187</f>
        <v>149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699</v>
      </c>
      <c r="G189" s="221">
        <f>+G28</f>
        <v>0</v>
      </c>
      <c r="H189" s="36">
        <f t="shared" ref="H189:AJ189" si="83">+H28</f>
        <v>0</v>
      </c>
      <c r="I189" s="36">
        <f t="shared" si="83"/>
        <v>0</v>
      </c>
      <c r="J189" s="36">
        <f t="shared" si="83"/>
        <v>0</v>
      </c>
      <c r="K189" s="36">
        <f t="shared" si="83"/>
        <v>0</v>
      </c>
      <c r="L189" s="240">
        <f t="shared" si="83"/>
        <v>0</v>
      </c>
      <c r="M189" s="221">
        <f t="shared" si="83"/>
        <v>0</v>
      </c>
      <c r="N189" s="36">
        <f t="shared" si="83"/>
        <v>0</v>
      </c>
      <c r="O189" s="36">
        <f t="shared" si="83"/>
        <v>0</v>
      </c>
      <c r="P189" s="36">
        <f t="shared" si="83"/>
        <v>0</v>
      </c>
      <c r="Q189" s="36">
        <f t="shared" si="83"/>
        <v>0</v>
      </c>
      <c r="R189" s="36">
        <f t="shared" si="83"/>
        <v>0</v>
      </c>
      <c r="S189" s="240">
        <f t="shared" si="83"/>
        <v>0</v>
      </c>
      <c r="T189" s="221">
        <f t="shared" si="83"/>
        <v>0</v>
      </c>
      <c r="U189" s="36">
        <f t="shared" si="83"/>
        <v>0</v>
      </c>
      <c r="V189" s="254">
        <v>27</v>
      </c>
      <c r="W189" s="254">
        <f>699-V190</f>
        <v>672</v>
      </c>
      <c r="X189" s="221">
        <f t="shared" si="83"/>
        <v>0</v>
      </c>
      <c r="Y189" s="36">
        <f t="shared" si="83"/>
        <v>0</v>
      </c>
      <c r="Z189" s="36">
        <f t="shared" si="83"/>
        <v>0</v>
      </c>
      <c r="AA189" s="221">
        <f t="shared" si="83"/>
        <v>0</v>
      </c>
      <c r="AB189" s="36">
        <f t="shared" si="83"/>
        <v>0</v>
      </c>
      <c r="AC189" s="36">
        <f t="shared" si="83"/>
        <v>0</v>
      </c>
      <c r="AD189" s="36">
        <f t="shared" si="83"/>
        <v>0</v>
      </c>
      <c r="AE189" s="36">
        <f t="shared" si="83"/>
        <v>0</v>
      </c>
      <c r="AF189" s="36">
        <f t="shared" si="83"/>
        <v>0</v>
      </c>
      <c r="AG189" s="240">
        <f t="shared" si="83"/>
        <v>0</v>
      </c>
      <c r="AH189" s="221">
        <f t="shared" si="83"/>
        <v>0</v>
      </c>
      <c r="AI189" s="36">
        <f t="shared" si="83"/>
        <v>0</v>
      </c>
      <c r="AJ189" s="36">
        <f t="shared" si="83"/>
        <v>0</v>
      </c>
      <c r="AK189" s="299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222">
        <f t="shared" ref="G190:AK190" si="84">+F190+G189</f>
        <v>0</v>
      </c>
      <c r="H190" s="44">
        <f t="shared" si="84"/>
        <v>0</v>
      </c>
      <c r="I190" s="45">
        <f t="shared" si="84"/>
        <v>0</v>
      </c>
      <c r="J190" s="46">
        <f t="shared" si="84"/>
        <v>0</v>
      </c>
      <c r="K190" s="46">
        <f t="shared" si="84"/>
        <v>0</v>
      </c>
      <c r="L190" s="241">
        <f t="shared" si="84"/>
        <v>0</v>
      </c>
      <c r="M190" s="222">
        <f t="shared" si="84"/>
        <v>0</v>
      </c>
      <c r="N190" s="46">
        <f t="shared" si="84"/>
        <v>0</v>
      </c>
      <c r="O190" s="46">
        <f t="shared" si="84"/>
        <v>0</v>
      </c>
      <c r="P190" s="45">
        <f t="shared" si="84"/>
        <v>0</v>
      </c>
      <c r="Q190" s="46">
        <f t="shared" si="84"/>
        <v>0</v>
      </c>
      <c r="R190" s="46">
        <f t="shared" si="84"/>
        <v>0</v>
      </c>
      <c r="S190" s="241">
        <f t="shared" si="84"/>
        <v>0</v>
      </c>
      <c r="T190" s="222">
        <f t="shared" si="84"/>
        <v>0</v>
      </c>
      <c r="U190" s="46">
        <f t="shared" si="84"/>
        <v>0</v>
      </c>
      <c r="V190" s="46">
        <f t="shared" si="84"/>
        <v>27</v>
      </c>
      <c r="W190" s="45">
        <f t="shared" si="84"/>
        <v>699</v>
      </c>
      <c r="X190" s="222">
        <f t="shared" si="84"/>
        <v>699</v>
      </c>
      <c r="Y190" s="46">
        <f t="shared" si="84"/>
        <v>699</v>
      </c>
      <c r="Z190" s="46">
        <f t="shared" si="84"/>
        <v>699</v>
      </c>
      <c r="AA190" s="222">
        <f t="shared" si="84"/>
        <v>699</v>
      </c>
      <c r="AB190" s="46">
        <f t="shared" si="84"/>
        <v>699</v>
      </c>
      <c r="AC190" s="46">
        <f t="shared" si="84"/>
        <v>699</v>
      </c>
      <c r="AD190" s="45">
        <f t="shared" si="84"/>
        <v>699</v>
      </c>
      <c r="AE190" s="46">
        <f t="shared" si="84"/>
        <v>699</v>
      </c>
      <c r="AF190" s="46">
        <f t="shared" si="84"/>
        <v>699</v>
      </c>
      <c r="AG190" s="241">
        <f t="shared" si="84"/>
        <v>699</v>
      </c>
      <c r="AH190" s="222">
        <f t="shared" si="84"/>
        <v>699</v>
      </c>
      <c r="AI190" s="46">
        <f t="shared" si="84"/>
        <v>699</v>
      </c>
      <c r="AJ190" s="46">
        <f t="shared" si="84"/>
        <v>699</v>
      </c>
      <c r="AK190" s="296">
        <f t="shared" si="84"/>
        <v>699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0</v>
      </c>
      <c r="G191" s="221">
        <f>+G30</f>
        <v>0</v>
      </c>
      <c r="H191" s="36">
        <f t="shared" ref="H191:AJ191" si="85">+H30</f>
        <v>0</v>
      </c>
      <c r="I191" s="36">
        <f t="shared" si="85"/>
        <v>0</v>
      </c>
      <c r="J191" s="36">
        <f t="shared" si="85"/>
        <v>0</v>
      </c>
      <c r="K191" s="36">
        <f t="shared" si="85"/>
        <v>0</v>
      </c>
      <c r="L191" s="240">
        <f t="shared" si="85"/>
        <v>0</v>
      </c>
      <c r="M191" s="221">
        <f t="shared" si="85"/>
        <v>0</v>
      </c>
      <c r="N191" s="36">
        <f t="shared" si="85"/>
        <v>0</v>
      </c>
      <c r="O191" s="36">
        <f t="shared" si="85"/>
        <v>0</v>
      </c>
      <c r="P191" s="36">
        <f t="shared" si="85"/>
        <v>0</v>
      </c>
      <c r="Q191" s="36">
        <f t="shared" si="85"/>
        <v>0</v>
      </c>
      <c r="R191" s="36">
        <f t="shared" si="85"/>
        <v>0</v>
      </c>
      <c r="S191" s="240">
        <f t="shared" si="85"/>
        <v>0</v>
      </c>
      <c r="T191" s="221">
        <f t="shared" si="85"/>
        <v>0</v>
      </c>
      <c r="U191" s="36">
        <f t="shared" si="85"/>
        <v>0</v>
      </c>
      <c r="V191" s="36">
        <f t="shared" si="85"/>
        <v>0</v>
      </c>
      <c r="W191" s="36">
        <f t="shared" si="85"/>
        <v>0</v>
      </c>
      <c r="X191" s="221">
        <f t="shared" si="85"/>
        <v>0</v>
      </c>
      <c r="Y191" s="36">
        <f t="shared" si="85"/>
        <v>0</v>
      </c>
      <c r="Z191" s="36">
        <f t="shared" si="85"/>
        <v>0</v>
      </c>
      <c r="AA191" s="221">
        <f t="shared" si="85"/>
        <v>0</v>
      </c>
      <c r="AB191" s="36">
        <f t="shared" si="85"/>
        <v>0</v>
      </c>
      <c r="AC191" s="36">
        <f t="shared" si="85"/>
        <v>0</v>
      </c>
      <c r="AD191" s="36">
        <f t="shared" si="85"/>
        <v>0</v>
      </c>
      <c r="AE191" s="36">
        <f t="shared" si="85"/>
        <v>0</v>
      </c>
      <c r="AF191" s="36">
        <f t="shared" si="85"/>
        <v>0</v>
      </c>
      <c r="AG191" s="240">
        <f t="shared" si="85"/>
        <v>0</v>
      </c>
      <c r="AH191" s="221">
        <f t="shared" si="85"/>
        <v>0</v>
      </c>
      <c r="AI191" s="36">
        <f t="shared" si="85"/>
        <v>0</v>
      </c>
      <c r="AJ191" s="36">
        <f t="shared" si="85"/>
        <v>0</v>
      </c>
      <c r="AK191" s="299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222">
        <f t="shared" ref="G192:AG192" si="86">+F192+G191</f>
        <v>0</v>
      </c>
      <c r="H192" s="44">
        <f t="shared" si="86"/>
        <v>0</v>
      </c>
      <c r="I192" s="45">
        <f t="shared" si="86"/>
        <v>0</v>
      </c>
      <c r="J192" s="46">
        <f t="shared" si="86"/>
        <v>0</v>
      </c>
      <c r="K192" s="46">
        <f t="shared" si="86"/>
        <v>0</v>
      </c>
      <c r="L192" s="241">
        <f t="shared" si="86"/>
        <v>0</v>
      </c>
      <c r="M192" s="222">
        <f t="shared" si="86"/>
        <v>0</v>
      </c>
      <c r="N192" s="46">
        <f t="shared" si="86"/>
        <v>0</v>
      </c>
      <c r="O192" s="46">
        <f t="shared" si="86"/>
        <v>0</v>
      </c>
      <c r="P192" s="45">
        <f t="shared" si="86"/>
        <v>0</v>
      </c>
      <c r="Q192" s="46">
        <f t="shared" si="86"/>
        <v>0</v>
      </c>
      <c r="R192" s="46">
        <f t="shared" si="86"/>
        <v>0</v>
      </c>
      <c r="S192" s="241">
        <f t="shared" si="86"/>
        <v>0</v>
      </c>
      <c r="T192" s="222">
        <f t="shared" si="86"/>
        <v>0</v>
      </c>
      <c r="U192" s="46">
        <f t="shared" si="86"/>
        <v>0</v>
      </c>
      <c r="V192" s="46">
        <f t="shared" si="86"/>
        <v>0</v>
      </c>
      <c r="W192" s="45">
        <f t="shared" si="86"/>
        <v>0</v>
      </c>
      <c r="X192" s="222">
        <f t="shared" si="86"/>
        <v>0</v>
      </c>
      <c r="Y192" s="46">
        <f t="shared" si="86"/>
        <v>0</v>
      </c>
      <c r="Z192" s="46">
        <f t="shared" si="86"/>
        <v>0</v>
      </c>
      <c r="AA192" s="222">
        <f t="shared" si="86"/>
        <v>0</v>
      </c>
      <c r="AB192" s="46">
        <f t="shared" si="86"/>
        <v>0</v>
      </c>
      <c r="AC192" s="46">
        <f t="shared" si="86"/>
        <v>0</v>
      </c>
      <c r="AD192" s="45">
        <f t="shared" si="86"/>
        <v>0</v>
      </c>
      <c r="AE192" s="46">
        <f t="shared" si="86"/>
        <v>0</v>
      </c>
      <c r="AF192" s="46">
        <f t="shared" si="86"/>
        <v>0</v>
      </c>
      <c r="AG192" s="241">
        <f t="shared" si="86"/>
        <v>0</v>
      </c>
      <c r="AH192" s="222">
        <f>+AG192+AH191</f>
        <v>0</v>
      </c>
      <c r="AI192" s="46">
        <f>+AH192+AI191</f>
        <v>0</v>
      </c>
      <c r="AJ192" s="46">
        <f>+AI192+AJ191</f>
        <v>0</v>
      </c>
      <c r="AK192" s="296">
        <f>+AJ192+AK191</f>
        <v>0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5</v>
      </c>
      <c r="G193" s="221">
        <f>+G32</f>
        <v>0</v>
      </c>
      <c r="H193" s="36">
        <f t="shared" ref="H193:AJ193" si="87">+H32</f>
        <v>0</v>
      </c>
      <c r="I193" s="36">
        <f t="shared" si="87"/>
        <v>0</v>
      </c>
      <c r="J193" s="36">
        <f t="shared" si="87"/>
        <v>0</v>
      </c>
      <c r="K193" s="36">
        <f t="shared" si="87"/>
        <v>0</v>
      </c>
      <c r="L193" s="240">
        <f t="shared" si="87"/>
        <v>0</v>
      </c>
      <c r="M193" s="221">
        <f t="shared" si="87"/>
        <v>0</v>
      </c>
      <c r="N193" s="36">
        <f t="shared" si="87"/>
        <v>0</v>
      </c>
      <c r="O193" s="36">
        <f t="shared" si="87"/>
        <v>0</v>
      </c>
      <c r="P193" s="36">
        <f t="shared" si="87"/>
        <v>0</v>
      </c>
      <c r="Q193" s="254">
        <v>5</v>
      </c>
      <c r="R193" s="36">
        <f t="shared" si="87"/>
        <v>0</v>
      </c>
      <c r="S193" s="240">
        <f t="shared" si="87"/>
        <v>0</v>
      </c>
      <c r="T193" s="221">
        <f t="shared" si="87"/>
        <v>0</v>
      </c>
      <c r="U193" s="36">
        <f t="shared" si="87"/>
        <v>0</v>
      </c>
      <c r="V193" s="36">
        <f t="shared" si="87"/>
        <v>0</v>
      </c>
      <c r="W193" s="36">
        <f t="shared" si="87"/>
        <v>0</v>
      </c>
      <c r="X193" s="221">
        <f t="shared" si="87"/>
        <v>0</v>
      </c>
      <c r="Y193" s="36">
        <f t="shared" si="87"/>
        <v>0</v>
      </c>
      <c r="Z193" s="36">
        <f t="shared" si="87"/>
        <v>0</v>
      </c>
      <c r="AA193" s="221">
        <f t="shared" si="87"/>
        <v>0</v>
      </c>
      <c r="AB193" s="36">
        <f t="shared" si="87"/>
        <v>0</v>
      </c>
      <c r="AC193" s="36">
        <f t="shared" si="87"/>
        <v>0</v>
      </c>
      <c r="AD193" s="36">
        <f t="shared" si="87"/>
        <v>0</v>
      </c>
      <c r="AE193" s="36">
        <f t="shared" si="87"/>
        <v>0</v>
      </c>
      <c r="AF193" s="36">
        <f t="shared" si="87"/>
        <v>0</v>
      </c>
      <c r="AG193" s="240">
        <f t="shared" si="87"/>
        <v>0</v>
      </c>
      <c r="AH193" s="221">
        <f t="shared" si="87"/>
        <v>0</v>
      </c>
      <c r="AI193" s="36">
        <f t="shared" si="87"/>
        <v>0</v>
      </c>
      <c r="AJ193" s="36">
        <f t="shared" si="87"/>
        <v>0</v>
      </c>
      <c r="AK193" s="300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222">
        <f t="shared" ref="G194:AG194" si="88">+F194+G193</f>
        <v>0</v>
      </c>
      <c r="H194" s="44">
        <f t="shared" si="88"/>
        <v>0</v>
      </c>
      <c r="I194" s="45">
        <f t="shared" si="88"/>
        <v>0</v>
      </c>
      <c r="J194" s="46">
        <f t="shared" si="88"/>
        <v>0</v>
      </c>
      <c r="K194" s="46">
        <f t="shared" si="88"/>
        <v>0</v>
      </c>
      <c r="L194" s="241">
        <f t="shared" si="88"/>
        <v>0</v>
      </c>
      <c r="M194" s="222">
        <f t="shared" si="88"/>
        <v>0</v>
      </c>
      <c r="N194" s="46">
        <f t="shared" si="88"/>
        <v>0</v>
      </c>
      <c r="O194" s="46">
        <f t="shared" si="88"/>
        <v>0</v>
      </c>
      <c r="P194" s="45">
        <f t="shared" si="88"/>
        <v>0</v>
      </c>
      <c r="Q194" s="46">
        <f t="shared" si="88"/>
        <v>5</v>
      </c>
      <c r="R194" s="46">
        <f t="shared" si="88"/>
        <v>5</v>
      </c>
      <c r="S194" s="241">
        <f t="shared" si="88"/>
        <v>5</v>
      </c>
      <c r="T194" s="222">
        <f t="shared" si="88"/>
        <v>5</v>
      </c>
      <c r="U194" s="46">
        <f t="shared" si="88"/>
        <v>5</v>
      </c>
      <c r="V194" s="46">
        <f t="shared" si="88"/>
        <v>5</v>
      </c>
      <c r="W194" s="45">
        <f t="shared" si="88"/>
        <v>5</v>
      </c>
      <c r="X194" s="222">
        <f t="shared" si="88"/>
        <v>5</v>
      </c>
      <c r="Y194" s="46">
        <f t="shared" si="88"/>
        <v>5</v>
      </c>
      <c r="Z194" s="46">
        <f t="shared" si="88"/>
        <v>5</v>
      </c>
      <c r="AA194" s="222">
        <f t="shared" si="88"/>
        <v>5</v>
      </c>
      <c r="AB194" s="46">
        <f t="shared" si="88"/>
        <v>5</v>
      </c>
      <c r="AC194" s="46">
        <f t="shared" si="88"/>
        <v>5</v>
      </c>
      <c r="AD194" s="45">
        <f t="shared" si="88"/>
        <v>5</v>
      </c>
      <c r="AE194" s="46">
        <f t="shared" si="88"/>
        <v>5</v>
      </c>
      <c r="AF194" s="46">
        <f t="shared" si="88"/>
        <v>5</v>
      </c>
      <c r="AG194" s="241">
        <f t="shared" si="88"/>
        <v>5</v>
      </c>
      <c r="AH194" s="222">
        <f>+AG194+AH193</f>
        <v>5</v>
      </c>
      <c r="AI194" s="46">
        <f>+AH194+AI193</f>
        <v>5</v>
      </c>
      <c r="AJ194" s="46">
        <f>+AI194+AJ193</f>
        <v>5</v>
      </c>
      <c r="AK194" s="296">
        <f>+AJ194+AK193</f>
        <v>5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0</v>
      </c>
      <c r="G195" s="221">
        <f>+G34</f>
        <v>0</v>
      </c>
      <c r="H195" s="36">
        <f t="shared" ref="H195:AJ195" si="89">+H34</f>
        <v>0</v>
      </c>
      <c r="I195" s="36">
        <f t="shared" si="89"/>
        <v>0</v>
      </c>
      <c r="J195" s="36">
        <f t="shared" si="89"/>
        <v>0</v>
      </c>
      <c r="K195" s="36">
        <f t="shared" si="89"/>
        <v>0</v>
      </c>
      <c r="L195" s="240">
        <f t="shared" si="89"/>
        <v>0</v>
      </c>
      <c r="M195" s="221">
        <f t="shared" si="89"/>
        <v>0</v>
      </c>
      <c r="N195" s="36">
        <f t="shared" si="89"/>
        <v>0</v>
      </c>
      <c r="O195" s="36">
        <f t="shared" si="89"/>
        <v>0</v>
      </c>
      <c r="P195" s="36">
        <f t="shared" si="89"/>
        <v>0</v>
      </c>
      <c r="Q195" s="36">
        <f t="shared" si="89"/>
        <v>0</v>
      </c>
      <c r="R195" s="36">
        <f t="shared" si="89"/>
        <v>0</v>
      </c>
      <c r="S195" s="240">
        <f t="shared" si="89"/>
        <v>0</v>
      </c>
      <c r="T195" s="221">
        <f t="shared" si="89"/>
        <v>0</v>
      </c>
      <c r="U195" s="36">
        <f t="shared" si="89"/>
        <v>0</v>
      </c>
      <c r="V195" s="36">
        <f t="shared" si="89"/>
        <v>0</v>
      </c>
      <c r="W195" s="36">
        <f t="shared" si="89"/>
        <v>0</v>
      </c>
      <c r="X195" s="221">
        <f t="shared" si="89"/>
        <v>0</v>
      </c>
      <c r="Y195" s="36">
        <f t="shared" si="89"/>
        <v>0</v>
      </c>
      <c r="Z195" s="36">
        <f t="shared" si="89"/>
        <v>0</v>
      </c>
      <c r="AA195" s="221">
        <f t="shared" si="89"/>
        <v>0</v>
      </c>
      <c r="AB195" s="36">
        <f t="shared" si="89"/>
        <v>0</v>
      </c>
      <c r="AC195" s="36">
        <f t="shared" si="89"/>
        <v>0</v>
      </c>
      <c r="AD195" s="36">
        <f t="shared" si="89"/>
        <v>0</v>
      </c>
      <c r="AE195" s="36">
        <f t="shared" si="89"/>
        <v>0</v>
      </c>
      <c r="AF195" s="36">
        <f t="shared" si="89"/>
        <v>0</v>
      </c>
      <c r="AG195" s="240">
        <f t="shared" si="89"/>
        <v>0</v>
      </c>
      <c r="AH195" s="221">
        <f t="shared" si="89"/>
        <v>0</v>
      </c>
      <c r="AI195" s="36">
        <f t="shared" si="89"/>
        <v>0</v>
      </c>
      <c r="AJ195" s="36">
        <f t="shared" si="89"/>
        <v>0</v>
      </c>
      <c r="AK195" s="299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222">
        <f t="shared" ref="G196:AG196" si="90">+F196+G195</f>
        <v>0</v>
      </c>
      <c r="H196" s="44">
        <f t="shared" si="90"/>
        <v>0</v>
      </c>
      <c r="I196" s="45">
        <f t="shared" si="90"/>
        <v>0</v>
      </c>
      <c r="J196" s="46">
        <f t="shared" si="90"/>
        <v>0</v>
      </c>
      <c r="K196" s="46">
        <f t="shared" si="90"/>
        <v>0</v>
      </c>
      <c r="L196" s="241">
        <f t="shared" si="90"/>
        <v>0</v>
      </c>
      <c r="M196" s="222">
        <f t="shared" si="90"/>
        <v>0</v>
      </c>
      <c r="N196" s="46">
        <f t="shared" si="90"/>
        <v>0</v>
      </c>
      <c r="O196" s="46">
        <f t="shared" si="90"/>
        <v>0</v>
      </c>
      <c r="P196" s="45">
        <f t="shared" si="90"/>
        <v>0</v>
      </c>
      <c r="Q196" s="46">
        <f t="shared" si="90"/>
        <v>0</v>
      </c>
      <c r="R196" s="46">
        <f t="shared" si="90"/>
        <v>0</v>
      </c>
      <c r="S196" s="241">
        <f t="shared" si="90"/>
        <v>0</v>
      </c>
      <c r="T196" s="222">
        <f t="shared" si="90"/>
        <v>0</v>
      </c>
      <c r="U196" s="46">
        <f t="shared" si="90"/>
        <v>0</v>
      </c>
      <c r="V196" s="46">
        <f t="shared" si="90"/>
        <v>0</v>
      </c>
      <c r="W196" s="45">
        <f t="shared" si="90"/>
        <v>0</v>
      </c>
      <c r="X196" s="222">
        <f t="shared" si="90"/>
        <v>0</v>
      </c>
      <c r="Y196" s="46">
        <f t="shared" si="90"/>
        <v>0</v>
      </c>
      <c r="Z196" s="46">
        <f t="shared" si="90"/>
        <v>0</v>
      </c>
      <c r="AA196" s="222">
        <f t="shared" si="90"/>
        <v>0</v>
      </c>
      <c r="AB196" s="46">
        <f t="shared" si="90"/>
        <v>0</v>
      </c>
      <c r="AC196" s="46">
        <f t="shared" si="90"/>
        <v>0</v>
      </c>
      <c r="AD196" s="45">
        <f t="shared" si="90"/>
        <v>0</v>
      </c>
      <c r="AE196" s="46">
        <f t="shared" si="90"/>
        <v>0</v>
      </c>
      <c r="AF196" s="46">
        <f t="shared" si="90"/>
        <v>0</v>
      </c>
      <c r="AG196" s="241">
        <f t="shared" si="90"/>
        <v>0</v>
      </c>
      <c r="AH196" s="222">
        <f>+AG196+AH195</f>
        <v>0</v>
      </c>
      <c r="AI196" s="46">
        <f>+AH196+AI195</f>
        <v>0</v>
      </c>
      <c r="AJ196" s="46">
        <f>+AI196+AJ195</f>
        <v>0</v>
      </c>
      <c r="AK196" s="296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8</v>
      </c>
      <c r="G197" s="221">
        <f>+G36</f>
        <v>0</v>
      </c>
      <c r="H197" s="36">
        <f t="shared" ref="H197:AJ197" si="91">+H36</f>
        <v>0</v>
      </c>
      <c r="I197" s="36">
        <f t="shared" si="91"/>
        <v>0</v>
      </c>
      <c r="J197" s="36">
        <f t="shared" si="91"/>
        <v>0</v>
      </c>
      <c r="K197" s="36">
        <f t="shared" si="91"/>
        <v>0</v>
      </c>
      <c r="L197" s="240">
        <f t="shared" si="91"/>
        <v>0</v>
      </c>
      <c r="M197" s="221">
        <f t="shared" si="91"/>
        <v>0</v>
      </c>
      <c r="N197" s="36">
        <f t="shared" si="91"/>
        <v>0</v>
      </c>
      <c r="O197" s="36">
        <f t="shared" si="91"/>
        <v>0</v>
      </c>
      <c r="P197" s="36">
        <f t="shared" si="91"/>
        <v>0</v>
      </c>
      <c r="Q197" s="254">
        <v>8</v>
      </c>
      <c r="R197" s="36">
        <f t="shared" si="91"/>
        <v>0</v>
      </c>
      <c r="S197" s="240">
        <f t="shared" si="91"/>
        <v>0</v>
      </c>
      <c r="T197" s="221">
        <f t="shared" si="91"/>
        <v>0</v>
      </c>
      <c r="U197" s="36">
        <f t="shared" si="91"/>
        <v>0</v>
      </c>
      <c r="V197" s="36">
        <f t="shared" si="91"/>
        <v>0</v>
      </c>
      <c r="W197" s="36">
        <f t="shared" si="91"/>
        <v>0</v>
      </c>
      <c r="X197" s="221">
        <f t="shared" si="91"/>
        <v>0</v>
      </c>
      <c r="Y197" s="36">
        <f t="shared" si="91"/>
        <v>0</v>
      </c>
      <c r="Z197" s="36">
        <f t="shared" si="91"/>
        <v>0</v>
      </c>
      <c r="AA197" s="221">
        <f t="shared" si="91"/>
        <v>0</v>
      </c>
      <c r="AB197" s="36">
        <f t="shared" si="91"/>
        <v>0</v>
      </c>
      <c r="AC197" s="36">
        <f t="shared" si="91"/>
        <v>0</v>
      </c>
      <c r="AD197" s="36">
        <f t="shared" si="91"/>
        <v>0</v>
      </c>
      <c r="AE197" s="36">
        <f t="shared" si="91"/>
        <v>0</v>
      </c>
      <c r="AF197" s="36">
        <f t="shared" si="91"/>
        <v>0</v>
      </c>
      <c r="AG197" s="240">
        <f t="shared" si="91"/>
        <v>0</v>
      </c>
      <c r="AH197" s="221">
        <f t="shared" si="91"/>
        <v>0</v>
      </c>
      <c r="AI197" s="36">
        <f t="shared" si="91"/>
        <v>0</v>
      </c>
      <c r="AJ197" s="36">
        <f t="shared" si="91"/>
        <v>0</v>
      </c>
      <c r="AK197" s="300">
        <f>+AK36</f>
        <v>0</v>
      </c>
      <c r="AL197" s="37">
        <f>AK198</f>
        <v>8</v>
      </c>
      <c r="AM197" s="38">
        <f>AL197</f>
        <v>8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222">
        <f t="shared" ref="G198:AG198" si="92">+F198+G197</f>
        <v>0</v>
      </c>
      <c r="H198" s="44">
        <f t="shared" si="92"/>
        <v>0</v>
      </c>
      <c r="I198" s="45">
        <f t="shared" si="92"/>
        <v>0</v>
      </c>
      <c r="J198" s="46">
        <f t="shared" si="92"/>
        <v>0</v>
      </c>
      <c r="K198" s="46">
        <f t="shared" si="92"/>
        <v>0</v>
      </c>
      <c r="L198" s="241">
        <f t="shared" si="92"/>
        <v>0</v>
      </c>
      <c r="M198" s="222">
        <f t="shared" si="92"/>
        <v>0</v>
      </c>
      <c r="N198" s="46">
        <f t="shared" si="92"/>
        <v>0</v>
      </c>
      <c r="O198" s="46">
        <f t="shared" si="92"/>
        <v>0</v>
      </c>
      <c r="P198" s="45">
        <f t="shared" si="92"/>
        <v>0</v>
      </c>
      <c r="Q198" s="46">
        <f t="shared" si="92"/>
        <v>8</v>
      </c>
      <c r="R198" s="46">
        <f t="shared" si="92"/>
        <v>8</v>
      </c>
      <c r="S198" s="241">
        <f t="shared" si="92"/>
        <v>8</v>
      </c>
      <c r="T198" s="222">
        <f t="shared" si="92"/>
        <v>8</v>
      </c>
      <c r="U198" s="46">
        <f t="shared" si="92"/>
        <v>8</v>
      </c>
      <c r="V198" s="46">
        <f t="shared" si="92"/>
        <v>8</v>
      </c>
      <c r="W198" s="45">
        <f t="shared" si="92"/>
        <v>8</v>
      </c>
      <c r="X198" s="222">
        <f t="shared" si="92"/>
        <v>8</v>
      </c>
      <c r="Y198" s="46">
        <f t="shared" si="92"/>
        <v>8</v>
      </c>
      <c r="Z198" s="46">
        <f t="shared" si="92"/>
        <v>8</v>
      </c>
      <c r="AA198" s="222">
        <f t="shared" si="92"/>
        <v>8</v>
      </c>
      <c r="AB198" s="46">
        <f t="shared" si="92"/>
        <v>8</v>
      </c>
      <c r="AC198" s="46">
        <f t="shared" si="92"/>
        <v>8</v>
      </c>
      <c r="AD198" s="45">
        <f t="shared" si="92"/>
        <v>8</v>
      </c>
      <c r="AE198" s="46">
        <f t="shared" si="92"/>
        <v>8</v>
      </c>
      <c r="AF198" s="46">
        <f t="shared" si="92"/>
        <v>8</v>
      </c>
      <c r="AG198" s="241">
        <f t="shared" si="92"/>
        <v>8</v>
      </c>
      <c r="AH198" s="222">
        <f>+AG198+AH197</f>
        <v>8</v>
      </c>
      <c r="AI198" s="46">
        <f>+AH198+AI197</f>
        <v>8</v>
      </c>
      <c r="AJ198" s="46">
        <f>+AI198+AJ197</f>
        <v>8</v>
      </c>
      <c r="AK198" s="296">
        <f>+AJ198+AK197</f>
        <v>8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93">+F38</f>
        <v>0</v>
      </c>
      <c r="G199" s="227">
        <f t="shared" si="93"/>
        <v>0</v>
      </c>
      <c r="H199" s="116">
        <f t="shared" si="93"/>
        <v>0</v>
      </c>
      <c r="I199" s="116">
        <f t="shared" si="93"/>
        <v>0</v>
      </c>
      <c r="J199" s="116">
        <f t="shared" si="93"/>
        <v>0</v>
      </c>
      <c r="K199" s="116">
        <f t="shared" si="93"/>
        <v>0</v>
      </c>
      <c r="L199" s="246">
        <f t="shared" si="93"/>
        <v>0</v>
      </c>
      <c r="M199" s="227">
        <f t="shared" si="93"/>
        <v>0</v>
      </c>
      <c r="N199" s="116">
        <f t="shared" si="93"/>
        <v>0</v>
      </c>
      <c r="O199" s="116">
        <f t="shared" si="93"/>
        <v>0</v>
      </c>
      <c r="P199" s="116">
        <f t="shared" si="93"/>
        <v>0</v>
      </c>
      <c r="Q199" s="116">
        <f t="shared" si="93"/>
        <v>0</v>
      </c>
      <c r="R199" s="116">
        <f t="shared" si="93"/>
        <v>0</v>
      </c>
      <c r="S199" s="246">
        <f t="shared" si="93"/>
        <v>0</v>
      </c>
      <c r="T199" s="227">
        <f t="shared" si="93"/>
        <v>0</v>
      </c>
      <c r="U199" s="116">
        <f t="shared" si="93"/>
        <v>0</v>
      </c>
      <c r="V199" s="116">
        <f t="shared" si="93"/>
        <v>0</v>
      </c>
      <c r="W199" s="116">
        <f t="shared" si="93"/>
        <v>0</v>
      </c>
      <c r="X199" s="227">
        <f t="shared" si="93"/>
        <v>0</v>
      </c>
      <c r="Y199" s="116">
        <f t="shared" si="93"/>
        <v>0</v>
      </c>
      <c r="Z199" s="116">
        <f t="shared" si="93"/>
        <v>0</v>
      </c>
      <c r="AA199" s="227">
        <f t="shared" si="93"/>
        <v>0</v>
      </c>
      <c r="AB199" s="116">
        <f t="shared" si="93"/>
        <v>0</v>
      </c>
      <c r="AC199" s="116">
        <f t="shared" si="93"/>
        <v>0</v>
      </c>
      <c r="AD199" s="116">
        <f t="shared" si="93"/>
        <v>0</v>
      </c>
      <c r="AE199" s="116">
        <f t="shared" si="93"/>
        <v>0</v>
      </c>
      <c r="AF199" s="116">
        <f t="shared" si="93"/>
        <v>0</v>
      </c>
      <c r="AG199" s="246">
        <f t="shared" si="93"/>
        <v>0</v>
      </c>
      <c r="AH199" s="227">
        <f t="shared" si="93"/>
        <v>0</v>
      </c>
      <c r="AI199" s="116">
        <f t="shared" si="93"/>
        <v>0</v>
      </c>
      <c r="AJ199" s="116">
        <f t="shared" si="93"/>
        <v>0</v>
      </c>
      <c r="AK199" s="300">
        <f t="shared" si="93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222">
        <f t="shared" ref="G200:AK200" si="94">+F200+G199</f>
        <v>0</v>
      </c>
      <c r="H200" s="44">
        <f t="shared" si="94"/>
        <v>0</v>
      </c>
      <c r="I200" s="45">
        <f t="shared" si="94"/>
        <v>0</v>
      </c>
      <c r="J200" s="45">
        <f t="shared" si="94"/>
        <v>0</v>
      </c>
      <c r="K200" s="45">
        <f t="shared" si="94"/>
        <v>0</v>
      </c>
      <c r="L200" s="244">
        <f t="shared" si="94"/>
        <v>0</v>
      </c>
      <c r="M200" s="226">
        <f t="shared" si="94"/>
        <v>0</v>
      </c>
      <c r="N200" s="45">
        <f t="shared" si="94"/>
        <v>0</v>
      </c>
      <c r="O200" s="45">
        <f t="shared" si="94"/>
        <v>0</v>
      </c>
      <c r="P200" s="45">
        <f t="shared" si="94"/>
        <v>0</v>
      </c>
      <c r="Q200" s="45">
        <f t="shared" si="94"/>
        <v>0</v>
      </c>
      <c r="R200" s="45">
        <f t="shared" si="94"/>
        <v>0</v>
      </c>
      <c r="S200" s="244">
        <f t="shared" si="94"/>
        <v>0</v>
      </c>
      <c r="T200" s="226">
        <f t="shared" si="94"/>
        <v>0</v>
      </c>
      <c r="U200" s="45">
        <f t="shared" si="94"/>
        <v>0</v>
      </c>
      <c r="V200" s="45">
        <f t="shared" si="94"/>
        <v>0</v>
      </c>
      <c r="W200" s="45">
        <f t="shared" si="94"/>
        <v>0</v>
      </c>
      <c r="X200" s="226">
        <f t="shared" si="94"/>
        <v>0</v>
      </c>
      <c r="Y200" s="45">
        <f t="shared" si="94"/>
        <v>0</v>
      </c>
      <c r="Z200" s="45">
        <f t="shared" si="94"/>
        <v>0</v>
      </c>
      <c r="AA200" s="226">
        <f t="shared" si="94"/>
        <v>0</v>
      </c>
      <c r="AB200" s="45">
        <f t="shared" si="94"/>
        <v>0</v>
      </c>
      <c r="AC200" s="45">
        <f t="shared" si="94"/>
        <v>0</v>
      </c>
      <c r="AD200" s="45">
        <f t="shared" si="94"/>
        <v>0</v>
      </c>
      <c r="AE200" s="45">
        <f t="shared" si="94"/>
        <v>0</v>
      </c>
      <c r="AF200" s="45">
        <f t="shared" si="94"/>
        <v>0</v>
      </c>
      <c r="AG200" s="244">
        <f t="shared" si="94"/>
        <v>0</v>
      </c>
      <c r="AH200" s="226">
        <f t="shared" si="94"/>
        <v>0</v>
      </c>
      <c r="AI200" s="45">
        <f t="shared" si="94"/>
        <v>0</v>
      </c>
      <c r="AJ200" s="45">
        <f t="shared" si="94"/>
        <v>0</v>
      </c>
      <c r="AK200" s="296">
        <f t="shared" si="94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95">+F40</f>
        <v>0</v>
      </c>
      <c r="G201" s="228">
        <f t="shared" si="95"/>
        <v>0</v>
      </c>
      <c r="H201" s="115">
        <f t="shared" si="95"/>
        <v>0</v>
      </c>
      <c r="I201" s="115">
        <f t="shared" si="95"/>
        <v>0</v>
      </c>
      <c r="J201" s="115">
        <f t="shared" si="95"/>
        <v>0</v>
      </c>
      <c r="K201" s="115">
        <f t="shared" si="95"/>
        <v>0</v>
      </c>
      <c r="L201" s="247">
        <f t="shared" si="95"/>
        <v>0</v>
      </c>
      <c r="M201" s="228">
        <f t="shared" si="95"/>
        <v>0</v>
      </c>
      <c r="N201" s="115">
        <f t="shared" si="95"/>
        <v>0</v>
      </c>
      <c r="O201" s="115">
        <f t="shared" si="95"/>
        <v>0</v>
      </c>
      <c r="P201" s="115">
        <f t="shared" si="95"/>
        <v>0</v>
      </c>
      <c r="Q201" s="115">
        <f t="shared" si="95"/>
        <v>0</v>
      </c>
      <c r="R201" s="115">
        <f t="shared" si="95"/>
        <v>0</v>
      </c>
      <c r="S201" s="247">
        <f t="shared" si="95"/>
        <v>0</v>
      </c>
      <c r="T201" s="228">
        <f t="shared" si="95"/>
        <v>0</v>
      </c>
      <c r="U201" s="115">
        <f t="shared" si="95"/>
        <v>0</v>
      </c>
      <c r="V201" s="115">
        <f t="shared" si="95"/>
        <v>0</v>
      </c>
      <c r="W201" s="115">
        <f t="shared" si="95"/>
        <v>0</v>
      </c>
      <c r="X201" s="228">
        <f t="shared" si="95"/>
        <v>0</v>
      </c>
      <c r="Y201" s="115">
        <f t="shared" si="95"/>
        <v>0</v>
      </c>
      <c r="Z201" s="115">
        <f t="shared" si="95"/>
        <v>0</v>
      </c>
      <c r="AA201" s="228">
        <f t="shared" si="95"/>
        <v>0</v>
      </c>
      <c r="AB201" s="115">
        <f t="shared" si="95"/>
        <v>0</v>
      </c>
      <c r="AC201" s="115">
        <f t="shared" si="95"/>
        <v>0</v>
      </c>
      <c r="AD201" s="115">
        <f t="shared" si="95"/>
        <v>0</v>
      </c>
      <c r="AE201" s="115">
        <f t="shared" si="95"/>
        <v>0</v>
      </c>
      <c r="AF201" s="115">
        <f t="shared" si="95"/>
        <v>0</v>
      </c>
      <c r="AG201" s="247">
        <f t="shared" si="95"/>
        <v>0</v>
      </c>
      <c r="AH201" s="228">
        <f t="shared" si="95"/>
        <v>0</v>
      </c>
      <c r="AI201" s="115">
        <f t="shared" si="95"/>
        <v>0</v>
      </c>
      <c r="AJ201" s="115">
        <f t="shared" si="95"/>
        <v>0</v>
      </c>
      <c r="AK201" s="299">
        <f t="shared" si="95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226">
        <f t="shared" ref="G202:AK202" si="96">+F202+G201</f>
        <v>0</v>
      </c>
      <c r="H202" s="44">
        <f t="shared" si="96"/>
        <v>0</v>
      </c>
      <c r="I202" s="45">
        <f t="shared" si="96"/>
        <v>0</v>
      </c>
      <c r="J202" s="45">
        <f t="shared" si="96"/>
        <v>0</v>
      </c>
      <c r="K202" s="45">
        <f t="shared" si="96"/>
        <v>0</v>
      </c>
      <c r="L202" s="244">
        <f t="shared" si="96"/>
        <v>0</v>
      </c>
      <c r="M202" s="226">
        <f t="shared" si="96"/>
        <v>0</v>
      </c>
      <c r="N202" s="45">
        <f t="shared" si="96"/>
        <v>0</v>
      </c>
      <c r="O202" s="45">
        <f t="shared" si="96"/>
        <v>0</v>
      </c>
      <c r="P202" s="45">
        <f t="shared" si="96"/>
        <v>0</v>
      </c>
      <c r="Q202" s="45">
        <f t="shared" si="96"/>
        <v>0</v>
      </c>
      <c r="R202" s="45">
        <f t="shared" si="96"/>
        <v>0</v>
      </c>
      <c r="S202" s="244">
        <f t="shared" si="96"/>
        <v>0</v>
      </c>
      <c r="T202" s="226">
        <f t="shared" si="96"/>
        <v>0</v>
      </c>
      <c r="U202" s="45">
        <f t="shared" si="96"/>
        <v>0</v>
      </c>
      <c r="V202" s="45">
        <f t="shared" si="96"/>
        <v>0</v>
      </c>
      <c r="W202" s="45">
        <f t="shared" si="96"/>
        <v>0</v>
      </c>
      <c r="X202" s="226">
        <f t="shared" si="96"/>
        <v>0</v>
      </c>
      <c r="Y202" s="45">
        <f t="shared" si="96"/>
        <v>0</v>
      </c>
      <c r="Z202" s="45">
        <f t="shared" si="96"/>
        <v>0</v>
      </c>
      <c r="AA202" s="226">
        <f t="shared" si="96"/>
        <v>0</v>
      </c>
      <c r="AB202" s="45">
        <f t="shared" si="96"/>
        <v>0</v>
      </c>
      <c r="AC202" s="45">
        <f t="shared" si="96"/>
        <v>0</v>
      </c>
      <c r="AD202" s="45">
        <f t="shared" si="96"/>
        <v>0</v>
      </c>
      <c r="AE202" s="45">
        <f t="shared" si="96"/>
        <v>0</v>
      </c>
      <c r="AF202" s="45">
        <f t="shared" si="96"/>
        <v>0</v>
      </c>
      <c r="AG202" s="244">
        <f t="shared" si="96"/>
        <v>0</v>
      </c>
      <c r="AH202" s="226">
        <f t="shared" si="96"/>
        <v>0</v>
      </c>
      <c r="AI202" s="45">
        <f t="shared" si="96"/>
        <v>0</v>
      </c>
      <c r="AJ202" s="45">
        <f t="shared" si="96"/>
        <v>0</v>
      </c>
      <c r="AK202" s="296">
        <f t="shared" si="96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97">+F42</f>
        <v>0</v>
      </c>
      <c r="G203" s="227">
        <f t="shared" si="97"/>
        <v>0</v>
      </c>
      <c r="H203" s="116">
        <f t="shared" si="97"/>
        <v>0</v>
      </c>
      <c r="I203" s="116">
        <f t="shared" si="97"/>
        <v>0</v>
      </c>
      <c r="J203" s="116">
        <f t="shared" si="97"/>
        <v>0</v>
      </c>
      <c r="K203" s="116">
        <f t="shared" si="97"/>
        <v>0</v>
      </c>
      <c r="L203" s="246">
        <f t="shared" si="97"/>
        <v>0</v>
      </c>
      <c r="M203" s="227">
        <f t="shared" si="97"/>
        <v>0</v>
      </c>
      <c r="N203" s="116">
        <f t="shared" si="97"/>
        <v>0</v>
      </c>
      <c r="O203" s="116">
        <f t="shared" si="97"/>
        <v>0</v>
      </c>
      <c r="P203" s="116">
        <f t="shared" si="97"/>
        <v>0</v>
      </c>
      <c r="Q203" s="116">
        <f t="shared" si="97"/>
        <v>0</v>
      </c>
      <c r="R203" s="116">
        <f t="shared" si="97"/>
        <v>0</v>
      </c>
      <c r="S203" s="246">
        <f t="shared" si="97"/>
        <v>0</v>
      </c>
      <c r="T203" s="227">
        <f t="shared" si="97"/>
        <v>0</v>
      </c>
      <c r="U203" s="116">
        <f t="shared" si="97"/>
        <v>0</v>
      </c>
      <c r="V203" s="116">
        <f t="shared" si="97"/>
        <v>0</v>
      </c>
      <c r="W203" s="116">
        <f t="shared" si="97"/>
        <v>0</v>
      </c>
      <c r="X203" s="227">
        <f t="shared" si="97"/>
        <v>0</v>
      </c>
      <c r="Y203" s="116">
        <f t="shared" si="97"/>
        <v>0</v>
      </c>
      <c r="Z203" s="116">
        <f t="shared" si="97"/>
        <v>0</v>
      </c>
      <c r="AA203" s="227">
        <f t="shared" si="97"/>
        <v>0</v>
      </c>
      <c r="AB203" s="116">
        <f t="shared" si="97"/>
        <v>0</v>
      </c>
      <c r="AC203" s="116">
        <f t="shared" si="97"/>
        <v>0</v>
      </c>
      <c r="AD203" s="116">
        <f t="shared" si="97"/>
        <v>0</v>
      </c>
      <c r="AE203" s="116">
        <f t="shared" si="97"/>
        <v>0</v>
      </c>
      <c r="AF203" s="116">
        <f t="shared" si="97"/>
        <v>0</v>
      </c>
      <c r="AG203" s="246">
        <f t="shared" si="97"/>
        <v>0</v>
      </c>
      <c r="AH203" s="227">
        <f t="shared" si="97"/>
        <v>0</v>
      </c>
      <c r="AI203" s="116">
        <f t="shared" si="97"/>
        <v>0</v>
      </c>
      <c r="AJ203" s="116">
        <f t="shared" si="97"/>
        <v>0</v>
      </c>
      <c r="AK203" s="300">
        <f t="shared" si="97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222">
        <f t="shared" ref="G204:AK204" si="98">+F204+G203</f>
        <v>0</v>
      </c>
      <c r="H204" s="44">
        <f t="shared" si="98"/>
        <v>0</v>
      </c>
      <c r="I204" s="45">
        <f t="shared" si="98"/>
        <v>0</v>
      </c>
      <c r="J204" s="45">
        <f t="shared" si="98"/>
        <v>0</v>
      </c>
      <c r="K204" s="45">
        <f t="shared" si="98"/>
        <v>0</v>
      </c>
      <c r="L204" s="244">
        <f t="shared" si="98"/>
        <v>0</v>
      </c>
      <c r="M204" s="226">
        <f t="shared" si="98"/>
        <v>0</v>
      </c>
      <c r="N204" s="45">
        <f t="shared" si="98"/>
        <v>0</v>
      </c>
      <c r="O204" s="45">
        <f t="shared" si="98"/>
        <v>0</v>
      </c>
      <c r="P204" s="45">
        <f t="shared" si="98"/>
        <v>0</v>
      </c>
      <c r="Q204" s="45">
        <f t="shared" si="98"/>
        <v>0</v>
      </c>
      <c r="R204" s="45">
        <f t="shared" si="98"/>
        <v>0</v>
      </c>
      <c r="S204" s="244">
        <f t="shared" si="98"/>
        <v>0</v>
      </c>
      <c r="T204" s="226">
        <f t="shared" si="98"/>
        <v>0</v>
      </c>
      <c r="U204" s="45">
        <f t="shared" si="98"/>
        <v>0</v>
      </c>
      <c r="V204" s="45">
        <f t="shared" si="98"/>
        <v>0</v>
      </c>
      <c r="W204" s="45">
        <f t="shared" si="98"/>
        <v>0</v>
      </c>
      <c r="X204" s="226">
        <f t="shared" si="98"/>
        <v>0</v>
      </c>
      <c r="Y204" s="45">
        <f t="shared" si="98"/>
        <v>0</v>
      </c>
      <c r="Z204" s="45">
        <f t="shared" si="98"/>
        <v>0</v>
      </c>
      <c r="AA204" s="226">
        <f t="shared" si="98"/>
        <v>0</v>
      </c>
      <c r="AB204" s="45">
        <f t="shared" si="98"/>
        <v>0</v>
      </c>
      <c r="AC204" s="45">
        <f t="shared" si="98"/>
        <v>0</v>
      </c>
      <c r="AD204" s="45">
        <f t="shared" si="98"/>
        <v>0</v>
      </c>
      <c r="AE204" s="45">
        <f t="shared" si="98"/>
        <v>0</v>
      </c>
      <c r="AF204" s="45">
        <f t="shared" si="98"/>
        <v>0</v>
      </c>
      <c r="AG204" s="244">
        <f t="shared" si="98"/>
        <v>0</v>
      </c>
      <c r="AH204" s="226">
        <f t="shared" si="98"/>
        <v>0</v>
      </c>
      <c r="AI204" s="45">
        <f t="shared" si="98"/>
        <v>0</v>
      </c>
      <c r="AJ204" s="45">
        <f t="shared" si="98"/>
        <v>0</v>
      </c>
      <c r="AK204" s="296">
        <f t="shared" si="98"/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0</v>
      </c>
      <c r="G205" s="221">
        <f>+G44</f>
        <v>0</v>
      </c>
      <c r="H205" s="36">
        <f t="shared" ref="H205:AJ205" si="99">+H44</f>
        <v>0</v>
      </c>
      <c r="I205" s="36">
        <f t="shared" si="99"/>
        <v>0</v>
      </c>
      <c r="J205" s="36">
        <f t="shared" si="99"/>
        <v>0</v>
      </c>
      <c r="K205" s="36">
        <f t="shared" si="99"/>
        <v>0</v>
      </c>
      <c r="L205" s="240">
        <f t="shared" si="99"/>
        <v>0</v>
      </c>
      <c r="M205" s="221">
        <f t="shared" si="99"/>
        <v>0</v>
      </c>
      <c r="N205" s="36">
        <f t="shared" si="99"/>
        <v>0</v>
      </c>
      <c r="O205" s="36">
        <f t="shared" si="99"/>
        <v>0</v>
      </c>
      <c r="P205" s="36">
        <f t="shared" si="99"/>
        <v>0</v>
      </c>
      <c r="Q205" s="36">
        <f t="shared" si="99"/>
        <v>0</v>
      </c>
      <c r="R205" s="36">
        <f t="shared" si="99"/>
        <v>0</v>
      </c>
      <c r="S205" s="240">
        <f t="shared" si="99"/>
        <v>0</v>
      </c>
      <c r="T205" s="221">
        <f t="shared" si="99"/>
        <v>0</v>
      </c>
      <c r="U205" s="36">
        <f t="shared" si="99"/>
        <v>0</v>
      </c>
      <c r="V205" s="36">
        <f t="shared" si="99"/>
        <v>0</v>
      </c>
      <c r="W205" s="36">
        <f t="shared" si="99"/>
        <v>0</v>
      </c>
      <c r="X205" s="221">
        <f t="shared" si="99"/>
        <v>0</v>
      </c>
      <c r="Y205" s="36">
        <f t="shared" si="99"/>
        <v>0</v>
      </c>
      <c r="Z205" s="36">
        <f t="shared" si="99"/>
        <v>0</v>
      </c>
      <c r="AA205" s="221">
        <f t="shared" si="99"/>
        <v>0</v>
      </c>
      <c r="AB205" s="36">
        <f t="shared" si="99"/>
        <v>0</v>
      </c>
      <c r="AC205" s="36">
        <f t="shared" si="99"/>
        <v>0</v>
      </c>
      <c r="AD205" s="36">
        <f t="shared" si="99"/>
        <v>0</v>
      </c>
      <c r="AE205" s="36">
        <f t="shared" si="99"/>
        <v>0</v>
      </c>
      <c r="AF205" s="36">
        <f t="shared" si="99"/>
        <v>0</v>
      </c>
      <c r="AG205" s="240">
        <f t="shared" si="99"/>
        <v>0</v>
      </c>
      <c r="AH205" s="221">
        <f t="shared" si="99"/>
        <v>0</v>
      </c>
      <c r="AI205" s="36">
        <f t="shared" si="99"/>
        <v>0</v>
      </c>
      <c r="AJ205" s="36">
        <f t="shared" si="99"/>
        <v>0</v>
      </c>
      <c r="AK205" s="300">
        <f>+AK44</f>
        <v>0</v>
      </c>
      <c r="AL205" s="37">
        <f>SUM(G205:AK205)</f>
        <v>0</v>
      </c>
      <c r="AM205" s="38">
        <f>AL205</f>
        <v>0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56"/>
      <c r="C206" s="39"/>
      <c r="D206" s="78"/>
      <c r="E206" s="79"/>
      <c r="F206" s="42"/>
      <c r="G206" s="222">
        <f t="shared" ref="G206:AG206" si="100">+F206+G205</f>
        <v>0</v>
      </c>
      <c r="H206" s="44">
        <f t="shared" si="100"/>
        <v>0</v>
      </c>
      <c r="I206" s="45">
        <f t="shared" si="100"/>
        <v>0</v>
      </c>
      <c r="J206" s="46">
        <f t="shared" si="100"/>
        <v>0</v>
      </c>
      <c r="K206" s="46">
        <f t="shared" si="100"/>
        <v>0</v>
      </c>
      <c r="L206" s="241">
        <f t="shared" si="100"/>
        <v>0</v>
      </c>
      <c r="M206" s="222">
        <f t="shared" si="100"/>
        <v>0</v>
      </c>
      <c r="N206" s="46">
        <f t="shared" si="100"/>
        <v>0</v>
      </c>
      <c r="O206" s="46">
        <f t="shared" si="100"/>
        <v>0</v>
      </c>
      <c r="P206" s="45">
        <f t="shared" si="100"/>
        <v>0</v>
      </c>
      <c r="Q206" s="46">
        <f t="shared" si="100"/>
        <v>0</v>
      </c>
      <c r="R206" s="46">
        <f t="shared" si="100"/>
        <v>0</v>
      </c>
      <c r="S206" s="241">
        <f t="shared" si="100"/>
        <v>0</v>
      </c>
      <c r="T206" s="222">
        <f t="shared" si="100"/>
        <v>0</v>
      </c>
      <c r="U206" s="46">
        <f t="shared" si="100"/>
        <v>0</v>
      </c>
      <c r="V206" s="46">
        <f t="shared" si="100"/>
        <v>0</v>
      </c>
      <c r="W206" s="45">
        <f t="shared" si="100"/>
        <v>0</v>
      </c>
      <c r="X206" s="222">
        <f t="shared" si="100"/>
        <v>0</v>
      </c>
      <c r="Y206" s="46">
        <f t="shared" si="100"/>
        <v>0</v>
      </c>
      <c r="Z206" s="46">
        <f t="shared" si="100"/>
        <v>0</v>
      </c>
      <c r="AA206" s="222">
        <f t="shared" si="100"/>
        <v>0</v>
      </c>
      <c r="AB206" s="46">
        <f t="shared" si="100"/>
        <v>0</v>
      </c>
      <c r="AC206" s="46">
        <f t="shared" si="100"/>
        <v>0</v>
      </c>
      <c r="AD206" s="45">
        <f t="shared" si="100"/>
        <v>0</v>
      </c>
      <c r="AE206" s="46">
        <f t="shared" si="100"/>
        <v>0</v>
      </c>
      <c r="AF206" s="46">
        <f t="shared" si="100"/>
        <v>0</v>
      </c>
      <c r="AG206" s="241">
        <f t="shared" si="100"/>
        <v>0</v>
      </c>
      <c r="AH206" s="222">
        <f>+AG206+AH205</f>
        <v>0</v>
      </c>
      <c r="AI206" s="46">
        <f>+AH206+AI205</f>
        <v>0</v>
      </c>
      <c r="AJ206" s="46">
        <f>+AI206+AJ205</f>
        <v>0</v>
      </c>
      <c r="AK206" s="296">
        <f>+AJ206+AK205</f>
        <v>0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0</v>
      </c>
      <c r="G207" s="221">
        <f>+G46</f>
        <v>0</v>
      </c>
      <c r="H207" s="36">
        <f t="shared" ref="H207:AJ207" si="101">+H46</f>
        <v>0</v>
      </c>
      <c r="I207" s="36">
        <f t="shared" si="101"/>
        <v>0</v>
      </c>
      <c r="J207" s="36">
        <f t="shared" si="101"/>
        <v>0</v>
      </c>
      <c r="K207" s="36">
        <f t="shared" si="101"/>
        <v>0</v>
      </c>
      <c r="L207" s="240">
        <f t="shared" si="101"/>
        <v>0</v>
      </c>
      <c r="M207" s="221">
        <f t="shared" si="101"/>
        <v>0</v>
      </c>
      <c r="N207" s="36">
        <f t="shared" si="101"/>
        <v>0</v>
      </c>
      <c r="O207" s="36">
        <f t="shared" si="101"/>
        <v>0</v>
      </c>
      <c r="P207" s="36">
        <f t="shared" si="101"/>
        <v>0</v>
      </c>
      <c r="Q207" s="36">
        <f t="shared" si="101"/>
        <v>0</v>
      </c>
      <c r="R207" s="36">
        <f t="shared" si="101"/>
        <v>0</v>
      </c>
      <c r="S207" s="240">
        <f t="shared" si="101"/>
        <v>0</v>
      </c>
      <c r="T207" s="221">
        <f t="shared" si="101"/>
        <v>0</v>
      </c>
      <c r="U207" s="36">
        <f t="shared" si="101"/>
        <v>0</v>
      </c>
      <c r="V207" s="36">
        <f t="shared" si="101"/>
        <v>0</v>
      </c>
      <c r="W207" s="36">
        <f t="shared" si="101"/>
        <v>0</v>
      </c>
      <c r="X207" s="221">
        <f t="shared" si="101"/>
        <v>0</v>
      </c>
      <c r="Y207" s="36">
        <f t="shared" si="101"/>
        <v>0</v>
      </c>
      <c r="Z207" s="36">
        <f t="shared" si="101"/>
        <v>0</v>
      </c>
      <c r="AA207" s="221">
        <f t="shared" si="101"/>
        <v>0</v>
      </c>
      <c r="AB207" s="36">
        <f t="shared" si="101"/>
        <v>0</v>
      </c>
      <c r="AC207" s="36">
        <f t="shared" si="101"/>
        <v>0</v>
      </c>
      <c r="AD207" s="36">
        <f t="shared" si="101"/>
        <v>0</v>
      </c>
      <c r="AE207" s="36">
        <f t="shared" si="101"/>
        <v>0</v>
      </c>
      <c r="AF207" s="36">
        <f t="shared" si="101"/>
        <v>0</v>
      </c>
      <c r="AG207" s="240">
        <f t="shared" si="101"/>
        <v>0</v>
      </c>
      <c r="AH207" s="221">
        <f t="shared" si="101"/>
        <v>0</v>
      </c>
      <c r="AI207" s="36">
        <f t="shared" si="101"/>
        <v>0</v>
      </c>
      <c r="AJ207" s="36">
        <f t="shared" si="101"/>
        <v>0</v>
      </c>
      <c r="AK207" s="300">
        <f>+AK46</f>
        <v>0</v>
      </c>
      <c r="AL207" s="37">
        <f>AK208</f>
        <v>0</v>
      </c>
      <c r="AM207" s="38">
        <f>AL207</f>
        <v>0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56"/>
      <c r="C208" s="39"/>
      <c r="D208" s="73"/>
      <c r="E208" s="52"/>
      <c r="F208" s="61"/>
      <c r="G208" s="222">
        <f t="shared" ref="G208:AG208" si="102">+F208+G207</f>
        <v>0</v>
      </c>
      <c r="H208" s="44">
        <f t="shared" si="102"/>
        <v>0</v>
      </c>
      <c r="I208" s="45">
        <f t="shared" si="102"/>
        <v>0</v>
      </c>
      <c r="J208" s="46">
        <f t="shared" si="102"/>
        <v>0</v>
      </c>
      <c r="K208" s="46">
        <f t="shared" si="102"/>
        <v>0</v>
      </c>
      <c r="L208" s="241">
        <f t="shared" si="102"/>
        <v>0</v>
      </c>
      <c r="M208" s="222">
        <f t="shared" si="102"/>
        <v>0</v>
      </c>
      <c r="N208" s="46">
        <f t="shared" si="102"/>
        <v>0</v>
      </c>
      <c r="O208" s="46">
        <f t="shared" si="102"/>
        <v>0</v>
      </c>
      <c r="P208" s="45">
        <f t="shared" si="102"/>
        <v>0</v>
      </c>
      <c r="Q208" s="46">
        <f t="shared" si="102"/>
        <v>0</v>
      </c>
      <c r="R208" s="46">
        <f t="shared" si="102"/>
        <v>0</v>
      </c>
      <c r="S208" s="241">
        <f t="shared" si="102"/>
        <v>0</v>
      </c>
      <c r="T208" s="222">
        <f t="shared" si="102"/>
        <v>0</v>
      </c>
      <c r="U208" s="46">
        <f t="shared" si="102"/>
        <v>0</v>
      </c>
      <c r="V208" s="46">
        <f t="shared" si="102"/>
        <v>0</v>
      </c>
      <c r="W208" s="45">
        <f t="shared" si="102"/>
        <v>0</v>
      </c>
      <c r="X208" s="222">
        <f t="shared" si="102"/>
        <v>0</v>
      </c>
      <c r="Y208" s="46">
        <f t="shared" si="102"/>
        <v>0</v>
      </c>
      <c r="Z208" s="46">
        <f t="shared" si="102"/>
        <v>0</v>
      </c>
      <c r="AA208" s="222">
        <f t="shared" si="102"/>
        <v>0</v>
      </c>
      <c r="AB208" s="46">
        <f t="shared" si="102"/>
        <v>0</v>
      </c>
      <c r="AC208" s="46">
        <f t="shared" si="102"/>
        <v>0</v>
      </c>
      <c r="AD208" s="45">
        <f t="shared" si="102"/>
        <v>0</v>
      </c>
      <c r="AE208" s="46">
        <f t="shared" si="102"/>
        <v>0</v>
      </c>
      <c r="AF208" s="46">
        <f t="shared" si="102"/>
        <v>0</v>
      </c>
      <c r="AG208" s="241">
        <f t="shared" si="102"/>
        <v>0</v>
      </c>
      <c r="AH208" s="222">
        <f>+AG208+AH207</f>
        <v>0</v>
      </c>
      <c r="AI208" s="46">
        <f>+AH208+AI207</f>
        <v>0</v>
      </c>
      <c r="AJ208" s="46">
        <f>+AI208+AJ207</f>
        <v>0</v>
      </c>
      <c r="AK208" s="296">
        <f>+AJ208+AK207</f>
        <v>0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0</v>
      </c>
      <c r="G209" s="221">
        <f>+G49</f>
        <v>0</v>
      </c>
      <c r="H209" s="36">
        <f t="shared" ref="H209:AJ209" si="103">+H49</f>
        <v>0</v>
      </c>
      <c r="I209" s="36">
        <f t="shared" si="103"/>
        <v>0</v>
      </c>
      <c r="J209" s="36">
        <f t="shared" si="103"/>
        <v>0</v>
      </c>
      <c r="K209" s="36">
        <f t="shared" si="103"/>
        <v>0</v>
      </c>
      <c r="L209" s="240">
        <f t="shared" si="103"/>
        <v>0</v>
      </c>
      <c r="M209" s="221">
        <f t="shared" si="103"/>
        <v>0</v>
      </c>
      <c r="N209" s="36">
        <f t="shared" si="103"/>
        <v>0</v>
      </c>
      <c r="O209" s="36">
        <f t="shared" si="103"/>
        <v>0</v>
      </c>
      <c r="P209" s="36">
        <f t="shared" si="103"/>
        <v>0</v>
      </c>
      <c r="Q209" s="36">
        <f t="shared" si="103"/>
        <v>0</v>
      </c>
      <c r="R209" s="36">
        <f t="shared" si="103"/>
        <v>0</v>
      </c>
      <c r="S209" s="240">
        <f t="shared" si="103"/>
        <v>0</v>
      </c>
      <c r="T209" s="221">
        <f t="shared" si="103"/>
        <v>0</v>
      </c>
      <c r="U209" s="36">
        <f t="shared" si="103"/>
        <v>0</v>
      </c>
      <c r="V209" s="36">
        <f t="shared" si="103"/>
        <v>0</v>
      </c>
      <c r="W209" s="36">
        <f t="shared" si="103"/>
        <v>0</v>
      </c>
      <c r="X209" s="221">
        <f t="shared" si="103"/>
        <v>0</v>
      </c>
      <c r="Y209" s="36">
        <f t="shared" si="103"/>
        <v>0</v>
      </c>
      <c r="Z209" s="36">
        <f t="shared" si="103"/>
        <v>0</v>
      </c>
      <c r="AA209" s="221">
        <f t="shared" si="103"/>
        <v>0</v>
      </c>
      <c r="AB209" s="36">
        <f t="shared" si="103"/>
        <v>0</v>
      </c>
      <c r="AC209" s="36">
        <f t="shared" si="103"/>
        <v>0</v>
      </c>
      <c r="AD209" s="36">
        <f t="shared" si="103"/>
        <v>0</v>
      </c>
      <c r="AE209" s="36">
        <f t="shared" si="103"/>
        <v>0</v>
      </c>
      <c r="AF209" s="36">
        <f t="shared" si="103"/>
        <v>0</v>
      </c>
      <c r="AG209" s="240">
        <f t="shared" si="103"/>
        <v>0</v>
      </c>
      <c r="AH209" s="221">
        <f t="shared" si="103"/>
        <v>0</v>
      </c>
      <c r="AI209" s="36">
        <f t="shared" si="103"/>
        <v>0</v>
      </c>
      <c r="AJ209" s="36">
        <f t="shared" si="103"/>
        <v>0</v>
      </c>
      <c r="AK209" s="299">
        <f>+AK49</f>
        <v>0</v>
      </c>
      <c r="AL209" s="37">
        <f>SUM(G209:AK209)</f>
        <v>0</v>
      </c>
      <c r="AM209" s="38">
        <f>AL209</f>
        <v>0</v>
      </c>
      <c r="AN209" s="38">
        <v>863000</v>
      </c>
      <c r="AO209" s="38">
        <f>AL209*AN209/1000</f>
        <v>0</v>
      </c>
      <c r="AP209" s="38">
        <f>AN209*AM209/1000</f>
        <v>0</v>
      </c>
    </row>
    <row r="210" spans="1:42" ht="34.5" customHeight="1">
      <c r="A210" s="625"/>
      <c r="B210" s="658"/>
      <c r="C210" s="39"/>
      <c r="D210" s="78"/>
      <c r="E210" s="168"/>
      <c r="F210" s="167"/>
      <c r="G210" s="222">
        <f t="shared" ref="G210:AG210" si="104">+F210+G209</f>
        <v>0</v>
      </c>
      <c r="H210" s="44">
        <f t="shared" si="104"/>
        <v>0</v>
      </c>
      <c r="I210" s="45">
        <f t="shared" si="104"/>
        <v>0</v>
      </c>
      <c r="J210" s="46">
        <f t="shared" si="104"/>
        <v>0</v>
      </c>
      <c r="K210" s="46">
        <f t="shared" si="104"/>
        <v>0</v>
      </c>
      <c r="L210" s="241">
        <f t="shared" si="104"/>
        <v>0</v>
      </c>
      <c r="M210" s="222">
        <f t="shared" si="104"/>
        <v>0</v>
      </c>
      <c r="N210" s="46">
        <f t="shared" si="104"/>
        <v>0</v>
      </c>
      <c r="O210" s="46">
        <f t="shared" si="104"/>
        <v>0</v>
      </c>
      <c r="P210" s="45">
        <f t="shared" si="104"/>
        <v>0</v>
      </c>
      <c r="Q210" s="46">
        <f t="shared" si="104"/>
        <v>0</v>
      </c>
      <c r="R210" s="46">
        <f t="shared" si="104"/>
        <v>0</v>
      </c>
      <c r="S210" s="241">
        <f t="shared" si="104"/>
        <v>0</v>
      </c>
      <c r="T210" s="222">
        <f t="shared" si="104"/>
        <v>0</v>
      </c>
      <c r="U210" s="46">
        <f t="shared" si="104"/>
        <v>0</v>
      </c>
      <c r="V210" s="46">
        <f t="shared" si="104"/>
        <v>0</v>
      </c>
      <c r="W210" s="45">
        <f t="shared" si="104"/>
        <v>0</v>
      </c>
      <c r="X210" s="222">
        <f t="shared" si="104"/>
        <v>0</v>
      </c>
      <c r="Y210" s="46">
        <f t="shared" si="104"/>
        <v>0</v>
      </c>
      <c r="Z210" s="46">
        <f t="shared" si="104"/>
        <v>0</v>
      </c>
      <c r="AA210" s="222">
        <f t="shared" si="104"/>
        <v>0</v>
      </c>
      <c r="AB210" s="46">
        <f t="shared" si="104"/>
        <v>0</v>
      </c>
      <c r="AC210" s="46">
        <f t="shared" si="104"/>
        <v>0</v>
      </c>
      <c r="AD210" s="45">
        <f t="shared" si="104"/>
        <v>0</v>
      </c>
      <c r="AE210" s="46">
        <f t="shared" si="104"/>
        <v>0</v>
      </c>
      <c r="AF210" s="46">
        <f t="shared" si="104"/>
        <v>0</v>
      </c>
      <c r="AG210" s="241">
        <f t="shared" si="104"/>
        <v>0</v>
      </c>
      <c r="AH210" s="222">
        <f>+AG210+AH209</f>
        <v>0</v>
      </c>
      <c r="AI210" s="46">
        <f>+AH210+AI209</f>
        <v>0</v>
      </c>
      <c r="AJ210" s="46">
        <f>+AI210+AJ209</f>
        <v>0</v>
      </c>
      <c r="AK210" s="296">
        <f>+AJ210+AK209</f>
        <v>0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05">+F50</f>
        <v>0</v>
      </c>
      <c r="G211" s="227">
        <f t="shared" si="105"/>
        <v>0</v>
      </c>
      <c r="H211" s="116">
        <f t="shared" si="105"/>
        <v>0</v>
      </c>
      <c r="I211" s="116">
        <f t="shared" si="105"/>
        <v>0</v>
      </c>
      <c r="J211" s="116">
        <f t="shared" si="105"/>
        <v>0</v>
      </c>
      <c r="K211" s="116">
        <f t="shared" si="105"/>
        <v>0</v>
      </c>
      <c r="L211" s="246">
        <f t="shared" si="105"/>
        <v>0</v>
      </c>
      <c r="M211" s="227">
        <f t="shared" si="105"/>
        <v>0</v>
      </c>
      <c r="N211" s="116">
        <f t="shared" si="105"/>
        <v>0</v>
      </c>
      <c r="O211" s="116">
        <f t="shared" si="105"/>
        <v>0</v>
      </c>
      <c r="P211" s="116">
        <f t="shared" si="105"/>
        <v>0</v>
      </c>
      <c r="Q211" s="116">
        <f>+Q51</f>
        <v>0</v>
      </c>
      <c r="R211" s="116">
        <f t="shared" ref="R211:AJ211" si="106">+R51</f>
        <v>0</v>
      </c>
      <c r="S211" s="246">
        <f t="shared" si="106"/>
        <v>0</v>
      </c>
      <c r="T211" s="227">
        <f t="shared" si="106"/>
        <v>0</v>
      </c>
      <c r="U211" s="116">
        <f t="shared" si="106"/>
        <v>0</v>
      </c>
      <c r="V211" s="116">
        <f t="shared" si="106"/>
        <v>0</v>
      </c>
      <c r="W211" s="116">
        <f t="shared" si="106"/>
        <v>0</v>
      </c>
      <c r="X211" s="227">
        <f t="shared" si="106"/>
        <v>0</v>
      </c>
      <c r="Y211" s="116">
        <f t="shared" si="106"/>
        <v>0</v>
      </c>
      <c r="Z211" s="116">
        <f t="shared" si="106"/>
        <v>0</v>
      </c>
      <c r="AA211" s="227">
        <f t="shared" si="106"/>
        <v>0</v>
      </c>
      <c r="AB211" s="116">
        <f t="shared" si="106"/>
        <v>0</v>
      </c>
      <c r="AC211" s="116">
        <f t="shared" si="106"/>
        <v>0</v>
      </c>
      <c r="AD211" s="116">
        <f t="shared" si="106"/>
        <v>0</v>
      </c>
      <c r="AE211" s="116">
        <f t="shared" si="106"/>
        <v>0</v>
      </c>
      <c r="AF211" s="116">
        <f t="shared" si="106"/>
        <v>0</v>
      </c>
      <c r="AG211" s="246">
        <f t="shared" si="106"/>
        <v>0</v>
      </c>
      <c r="AH211" s="227">
        <f t="shared" si="106"/>
        <v>0</v>
      </c>
      <c r="AI211" s="116">
        <f t="shared" si="106"/>
        <v>0</v>
      </c>
      <c r="AJ211" s="116">
        <f t="shared" si="106"/>
        <v>0</v>
      </c>
      <c r="AK211" s="300">
        <f>+AK50</f>
        <v>0</v>
      </c>
      <c r="AL211" s="37">
        <f>SUM(G211:AK211)</f>
        <v>0</v>
      </c>
      <c r="AM211" s="38">
        <f>AL211</f>
        <v>0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222">
        <f t="shared" ref="G212:AK212" si="107">+F212+G211</f>
        <v>0</v>
      </c>
      <c r="H212" s="44">
        <f t="shared" si="107"/>
        <v>0</v>
      </c>
      <c r="I212" s="45">
        <f t="shared" si="107"/>
        <v>0</v>
      </c>
      <c r="J212" s="45">
        <f t="shared" si="107"/>
        <v>0</v>
      </c>
      <c r="K212" s="45">
        <f t="shared" si="107"/>
        <v>0</v>
      </c>
      <c r="L212" s="244">
        <f t="shared" si="107"/>
        <v>0</v>
      </c>
      <c r="M212" s="226">
        <f t="shared" si="107"/>
        <v>0</v>
      </c>
      <c r="N212" s="45">
        <f t="shared" si="107"/>
        <v>0</v>
      </c>
      <c r="O212" s="45">
        <f t="shared" si="107"/>
        <v>0</v>
      </c>
      <c r="P212" s="45">
        <f t="shared" si="107"/>
        <v>0</v>
      </c>
      <c r="Q212" s="45">
        <f t="shared" si="107"/>
        <v>0</v>
      </c>
      <c r="R212" s="45">
        <f t="shared" si="107"/>
        <v>0</v>
      </c>
      <c r="S212" s="244">
        <f t="shared" si="107"/>
        <v>0</v>
      </c>
      <c r="T212" s="226">
        <f t="shared" si="107"/>
        <v>0</v>
      </c>
      <c r="U212" s="45">
        <f t="shared" si="107"/>
        <v>0</v>
      </c>
      <c r="V212" s="45">
        <f t="shared" si="107"/>
        <v>0</v>
      </c>
      <c r="W212" s="45">
        <f t="shared" si="107"/>
        <v>0</v>
      </c>
      <c r="X212" s="226">
        <f t="shared" si="107"/>
        <v>0</v>
      </c>
      <c r="Y212" s="45">
        <f t="shared" si="107"/>
        <v>0</v>
      </c>
      <c r="Z212" s="45">
        <f t="shared" si="107"/>
        <v>0</v>
      </c>
      <c r="AA212" s="226">
        <f t="shared" si="107"/>
        <v>0</v>
      </c>
      <c r="AB212" s="45">
        <f t="shared" si="107"/>
        <v>0</v>
      </c>
      <c r="AC212" s="45">
        <f t="shared" si="107"/>
        <v>0</v>
      </c>
      <c r="AD212" s="45">
        <f t="shared" si="107"/>
        <v>0</v>
      </c>
      <c r="AE212" s="45">
        <f t="shared" si="107"/>
        <v>0</v>
      </c>
      <c r="AF212" s="45">
        <f t="shared" si="107"/>
        <v>0</v>
      </c>
      <c r="AG212" s="244">
        <f t="shared" si="107"/>
        <v>0</v>
      </c>
      <c r="AH212" s="226">
        <f t="shared" si="107"/>
        <v>0</v>
      </c>
      <c r="AI212" s="45">
        <f t="shared" si="107"/>
        <v>0</v>
      </c>
      <c r="AJ212" s="45">
        <f t="shared" si="107"/>
        <v>0</v>
      </c>
      <c r="AK212" s="296">
        <f t="shared" si="107"/>
        <v>0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08">+F52</f>
        <v>0</v>
      </c>
      <c r="G213" s="227">
        <f t="shared" si="108"/>
        <v>0</v>
      </c>
      <c r="H213" s="116">
        <f t="shared" si="108"/>
        <v>0</v>
      </c>
      <c r="I213" s="116">
        <f t="shared" si="108"/>
        <v>0</v>
      </c>
      <c r="J213" s="116">
        <f t="shared" si="108"/>
        <v>0</v>
      </c>
      <c r="K213" s="116">
        <f t="shared" si="108"/>
        <v>0</v>
      </c>
      <c r="L213" s="246">
        <f t="shared" si="108"/>
        <v>0</v>
      </c>
      <c r="M213" s="227">
        <f t="shared" si="108"/>
        <v>0</v>
      </c>
      <c r="N213" s="116">
        <f t="shared" si="108"/>
        <v>0</v>
      </c>
      <c r="O213" s="116">
        <f t="shared" si="108"/>
        <v>0</v>
      </c>
      <c r="P213" s="116">
        <f t="shared" si="108"/>
        <v>0</v>
      </c>
      <c r="Q213" s="116">
        <f t="shared" si="108"/>
        <v>0</v>
      </c>
      <c r="R213" s="116">
        <f t="shared" si="108"/>
        <v>0</v>
      </c>
      <c r="S213" s="246">
        <f t="shared" si="108"/>
        <v>0</v>
      </c>
      <c r="T213" s="227">
        <f t="shared" si="108"/>
        <v>0</v>
      </c>
      <c r="U213" s="116">
        <f t="shared" si="108"/>
        <v>0</v>
      </c>
      <c r="V213" s="116">
        <f t="shared" si="108"/>
        <v>0</v>
      </c>
      <c r="W213" s="116">
        <f t="shared" si="108"/>
        <v>0</v>
      </c>
      <c r="X213" s="227">
        <f t="shared" si="108"/>
        <v>0</v>
      </c>
      <c r="Y213" s="116">
        <f t="shared" si="108"/>
        <v>0</v>
      </c>
      <c r="Z213" s="116">
        <f t="shared" si="108"/>
        <v>0</v>
      </c>
      <c r="AA213" s="227">
        <f t="shared" si="108"/>
        <v>0</v>
      </c>
      <c r="AB213" s="116">
        <f t="shared" si="108"/>
        <v>0</v>
      </c>
      <c r="AC213" s="116">
        <f t="shared" si="108"/>
        <v>0</v>
      </c>
      <c r="AD213" s="116">
        <f t="shared" si="108"/>
        <v>0</v>
      </c>
      <c r="AE213" s="116">
        <f t="shared" si="108"/>
        <v>0</v>
      </c>
      <c r="AF213" s="116">
        <f t="shared" si="108"/>
        <v>0</v>
      </c>
      <c r="AG213" s="246">
        <f t="shared" si="108"/>
        <v>0</v>
      </c>
      <c r="AH213" s="227">
        <f t="shared" si="108"/>
        <v>0</v>
      </c>
      <c r="AI213" s="116">
        <f t="shared" si="108"/>
        <v>0</v>
      </c>
      <c r="AJ213" s="116">
        <f t="shared" si="108"/>
        <v>0</v>
      </c>
      <c r="AK213" s="300">
        <f t="shared" si="108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222">
        <f t="shared" ref="G214:AK214" si="109">+F214+G213</f>
        <v>0</v>
      </c>
      <c r="H214" s="44">
        <f t="shared" si="109"/>
        <v>0</v>
      </c>
      <c r="I214" s="45">
        <f t="shared" si="109"/>
        <v>0</v>
      </c>
      <c r="J214" s="45">
        <f t="shared" si="109"/>
        <v>0</v>
      </c>
      <c r="K214" s="45">
        <f t="shared" si="109"/>
        <v>0</v>
      </c>
      <c r="L214" s="244">
        <f t="shared" si="109"/>
        <v>0</v>
      </c>
      <c r="M214" s="226">
        <f t="shared" si="109"/>
        <v>0</v>
      </c>
      <c r="N214" s="45">
        <f t="shared" si="109"/>
        <v>0</v>
      </c>
      <c r="O214" s="45">
        <f t="shared" si="109"/>
        <v>0</v>
      </c>
      <c r="P214" s="45">
        <f t="shared" si="109"/>
        <v>0</v>
      </c>
      <c r="Q214" s="45">
        <f t="shared" si="109"/>
        <v>0</v>
      </c>
      <c r="R214" s="45">
        <f t="shared" si="109"/>
        <v>0</v>
      </c>
      <c r="S214" s="244">
        <f t="shared" si="109"/>
        <v>0</v>
      </c>
      <c r="T214" s="226">
        <f t="shared" si="109"/>
        <v>0</v>
      </c>
      <c r="U214" s="45">
        <f t="shared" si="109"/>
        <v>0</v>
      </c>
      <c r="V214" s="45">
        <f t="shared" si="109"/>
        <v>0</v>
      </c>
      <c r="W214" s="45">
        <f t="shared" si="109"/>
        <v>0</v>
      </c>
      <c r="X214" s="226">
        <f t="shared" si="109"/>
        <v>0</v>
      </c>
      <c r="Y214" s="45">
        <f t="shared" si="109"/>
        <v>0</v>
      </c>
      <c r="Z214" s="45">
        <f t="shared" si="109"/>
        <v>0</v>
      </c>
      <c r="AA214" s="226">
        <f t="shared" si="109"/>
        <v>0</v>
      </c>
      <c r="AB214" s="45">
        <f t="shared" si="109"/>
        <v>0</v>
      </c>
      <c r="AC214" s="45">
        <f t="shared" si="109"/>
        <v>0</v>
      </c>
      <c r="AD214" s="45">
        <f t="shared" si="109"/>
        <v>0</v>
      </c>
      <c r="AE214" s="45">
        <f t="shared" si="109"/>
        <v>0</v>
      </c>
      <c r="AF214" s="45">
        <f t="shared" si="109"/>
        <v>0</v>
      </c>
      <c r="AG214" s="244">
        <f t="shared" si="109"/>
        <v>0</v>
      </c>
      <c r="AH214" s="226">
        <f t="shared" si="109"/>
        <v>0</v>
      </c>
      <c r="AI214" s="45">
        <f t="shared" si="109"/>
        <v>0</v>
      </c>
      <c r="AJ214" s="45">
        <f t="shared" si="109"/>
        <v>0</v>
      </c>
      <c r="AK214" s="296">
        <f t="shared" si="109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229">
        <f t="shared" ref="G215:AK215" si="110">+G55</f>
        <v>0</v>
      </c>
      <c r="H215" s="50">
        <f t="shared" si="110"/>
        <v>0</v>
      </c>
      <c r="I215" s="50">
        <f t="shared" si="110"/>
        <v>0</v>
      </c>
      <c r="J215" s="50">
        <f t="shared" si="110"/>
        <v>0</v>
      </c>
      <c r="K215" s="50">
        <f t="shared" si="110"/>
        <v>0</v>
      </c>
      <c r="L215" s="248">
        <f t="shared" si="110"/>
        <v>0</v>
      </c>
      <c r="M215" s="229">
        <f t="shared" si="110"/>
        <v>0</v>
      </c>
      <c r="N215" s="50">
        <f t="shared" si="110"/>
        <v>0</v>
      </c>
      <c r="O215" s="50">
        <f t="shared" si="110"/>
        <v>0</v>
      </c>
      <c r="P215" s="50">
        <f t="shared" si="110"/>
        <v>0</v>
      </c>
      <c r="Q215" s="50">
        <f t="shared" si="110"/>
        <v>0</v>
      </c>
      <c r="R215" s="50">
        <f t="shared" si="110"/>
        <v>0</v>
      </c>
      <c r="S215" s="248">
        <f t="shared" si="110"/>
        <v>0</v>
      </c>
      <c r="T215" s="229">
        <f t="shared" si="110"/>
        <v>0</v>
      </c>
      <c r="U215" s="50">
        <f t="shared" si="110"/>
        <v>0</v>
      </c>
      <c r="V215" s="50">
        <f t="shared" si="110"/>
        <v>0</v>
      </c>
      <c r="W215" s="50">
        <f t="shared" si="110"/>
        <v>0</v>
      </c>
      <c r="X215" s="229">
        <f t="shared" si="110"/>
        <v>0</v>
      </c>
      <c r="Y215" s="50">
        <f t="shared" si="110"/>
        <v>0</v>
      </c>
      <c r="Z215" s="50">
        <f t="shared" si="110"/>
        <v>0</v>
      </c>
      <c r="AA215" s="229">
        <f t="shared" si="110"/>
        <v>0</v>
      </c>
      <c r="AB215" s="50">
        <f t="shared" si="110"/>
        <v>0</v>
      </c>
      <c r="AC215" s="50">
        <f t="shared" si="110"/>
        <v>0</v>
      </c>
      <c r="AD215" s="50">
        <f t="shared" si="110"/>
        <v>0</v>
      </c>
      <c r="AE215" s="50">
        <f t="shared" si="110"/>
        <v>0</v>
      </c>
      <c r="AF215" s="50">
        <f t="shared" si="110"/>
        <v>0</v>
      </c>
      <c r="AG215" s="248">
        <f t="shared" si="110"/>
        <v>0</v>
      </c>
      <c r="AH215" s="229">
        <f t="shared" si="110"/>
        <v>0</v>
      </c>
      <c r="AI215" s="50">
        <f t="shared" si="110"/>
        <v>0</v>
      </c>
      <c r="AJ215" s="50">
        <f t="shared" si="110"/>
        <v>0</v>
      </c>
      <c r="AK215" s="301">
        <f t="shared" si="110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222">
        <f t="shared" ref="G216:AK216" si="111">+F216+G215</f>
        <v>0</v>
      </c>
      <c r="H216" s="44">
        <f t="shared" si="111"/>
        <v>0</v>
      </c>
      <c r="I216" s="45">
        <f t="shared" si="111"/>
        <v>0</v>
      </c>
      <c r="J216" s="45">
        <f t="shared" si="111"/>
        <v>0</v>
      </c>
      <c r="K216" s="45">
        <f t="shared" si="111"/>
        <v>0</v>
      </c>
      <c r="L216" s="244">
        <f t="shared" si="111"/>
        <v>0</v>
      </c>
      <c r="M216" s="226">
        <f t="shared" si="111"/>
        <v>0</v>
      </c>
      <c r="N216" s="45">
        <f t="shared" si="111"/>
        <v>0</v>
      </c>
      <c r="O216" s="45">
        <f t="shared" si="111"/>
        <v>0</v>
      </c>
      <c r="P216" s="45">
        <f t="shared" si="111"/>
        <v>0</v>
      </c>
      <c r="Q216" s="45">
        <f t="shared" si="111"/>
        <v>0</v>
      </c>
      <c r="R216" s="45">
        <f t="shared" si="111"/>
        <v>0</v>
      </c>
      <c r="S216" s="244">
        <f t="shared" si="111"/>
        <v>0</v>
      </c>
      <c r="T216" s="226">
        <f t="shared" si="111"/>
        <v>0</v>
      </c>
      <c r="U216" s="45">
        <f t="shared" si="111"/>
        <v>0</v>
      </c>
      <c r="V216" s="45">
        <f t="shared" si="111"/>
        <v>0</v>
      </c>
      <c r="W216" s="45">
        <f t="shared" si="111"/>
        <v>0</v>
      </c>
      <c r="X216" s="226">
        <f t="shared" si="111"/>
        <v>0</v>
      </c>
      <c r="Y216" s="45">
        <f t="shared" si="111"/>
        <v>0</v>
      </c>
      <c r="Z216" s="45">
        <f t="shared" si="111"/>
        <v>0</v>
      </c>
      <c r="AA216" s="226">
        <f t="shared" si="111"/>
        <v>0</v>
      </c>
      <c r="AB216" s="45">
        <f t="shared" si="111"/>
        <v>0</v>
      </c>
      <c r="AC216" s="45">
        <f t="shared" si="111"/>
        <v>0</v>
      </c>
      <c r="AD216" s="45">
        <f t="shared" si="111"/>
        <v>0</v>
      </c>
      <c r="AE216" s="45">
        <f t="shared" si="111"/>
        <v>0</v>
      </c>
      <c r="AF216" s="45">
        <f t="shared" si="111"/>
        <v>0</v>
      </c>
      <c r="AG216" s="244">
        <f t="shared" si="111"/>
        <v>0</v>
      </c>
      <c r="AH216" s="226">
        <f t="shared" si="111"/>
        <v>0</v>
      </c>
      <c r="AI216" s="45">
        <f t="shared" si="111"/>
        <v>0</v>
      </c>
      <c r="AJ216" s="45">
        <f t="shared" si="111"/>
        <v>0</v>
      </c>
      <c r="AK216" s="296">
        <f t="shared" si="111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944</v>
      </c>
      <c r="G217" s="221">
        <f>+G57</f>
        <v>0</v>
      </c>
      <c r="H217" s="86">
        <f t="shared" ref="H217:AJ217" si="112">+H57</f>
        <v>0</v>
      </c>
      <c r="I217" s="86">
        <f t="shared" si="112"/>
        <v>0</v>
      </c>
      <c r="J217" s="86">
        <f t="shared" si="112"/>
        <v>0</v>
      </c>
      <c r="K217" s="86">
        <f t="shared" si="112"/>
        <v>0</v>
      </c>
      <c r="L217" s="240">
        <f t="shared" si="112"/>
        <v>0</v>
      </c>
      <c r="M217" s="221">
        <f t="shared" si="112"/>
        <v>0</v>
      </c>
      <c r="N217" s="86">
        <f t="shared" si="112"/>
        <v>0</v>
      </c>
      <c r="O217" s="86">
        <f t="shared" si="112"/>
        <v>0</v>
      </c>
      <c r="P217" s="86">
        <f t="shared" si="112"/>
        <v>0</v>
      </c>
      <c r="Q217" s="86">
        <f t="shared" si="112"/>
        <v>0</v>
      </c>
      <c r="R217" s="254">
        <v>552</v>
      </c>
      <c r="S217" s="240">
        <f t="shared" si="112"/>
        <v>0</v>
      </c>
      <c r="T217" s="221">
        <f t="shared" si="112"/>
        <v>0</v>
      </c>
      <c r="U217" s="254">
        <f>944-T218</f>
        <v>392</v>
      </c>
      <c r="V217" s="86">
        <f t="shared" si="112"/>
        <v>0</v>
      </c>
      <c r="W217" s="86">
        <f t="shared" si="112"/>
        <v>0</v>
      </c>
      <c r="X217" s="221">
        <f t="shared" si="112"/>
        <v>0</v>
      </c>
      <c r="Y217" s="86">
        <f t="shared" si="112"/>
        <v>0</v>
      </c>
      <c r="Z217" s="86">
        <f t="shared" si="112"/>
        <v>0</v>
      </c>
      <c r="AA217" s="221">
        <f t="shared" si="112"/>
        <v>0</v>
      </c>
      <c r="AB217" s="86">
        <f t="shared" si="112"/>
        <v>0</v>
      </c>
      <c r="AC217" s="86">
        <f t="shared" si="112"/>
        <v>0</v>
      </c>
      <c r="AD217" s="86">
        <f t="shared" si="112"/>
        <v>0</v>
      </c>
      <c r="AE217" s="86">
        <f t="shared" si="112"/>
        <v>0</v>
      </c>
      <c r="AF217" s="86">
        <f t="shared" si="112"/>
        <v>0</v>
      </c>
      <c r="AG217" s="240">
        <f t="shared" si="112"/>
        <v>0</v>
      </c>
      <c r="AH217" s="221">
        <f t="shared" si="112"/>
        <v>0</v>
      </c>
      <c r="AI217" s="86">
        <f t="shared" si="112"/>
        <v>0</v>
      </c>
      <c r="AJ217" s="86">
        <f t="shared" si="112"/>
        <v>0</v>
      </c>
      <c r="AK217" s="299">
        <f>+AK57</f>
        <v>0</v>
      </c>
      <c r="AL217" s="37">
        <f>AK218</f>
        <v>944</v>
      </c>
      <c r="AM217" s="38">
        <f>AL217</f>
        <v>944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222">
        <f t="shared" ref="G218:AK218" si="113">+F218+G217</f>
        <v>0</v>
      </c>
      <c r="H218" s="46">
        <f t="shared" si="113"/>
        <v>0</v>
      </c>
      <c r="I218" s="45">
        <f t="shared" si="113"/>
        <v>0</v>
      </c>
      <c r="J218" s="46">
        <f t="shared" si="113"/>
        <v>0</v>
      </c>
      <c r="K218" s="46">
        <f t="shared" si="113"/>
        <v>0</v>
      </c>
      <c r="L218" s="241">
        <f t="shared" si="113"/>
        <v>0</v>
      </c>
      <c r="M218" s="222">
        <f t="shared" si="113"/>
        <v>0</v>
      </c>
      <c r="N218" s="46">
        <f t="shared" si="113"/>
        <v>0</v>
      </c>
      <c r="O218" s="46">
        <f t="shared" si="113"/>
        <v>0</v>
      </c>
      <c r="P218" s="45">
        <f t="shared" si="113"/>
        <v>0</v>
      </c>
      <c r="Q218" s="46">
        <f t="shared" si="113"/>
        <v>0</v>
      </c>
      <c r="R218" s="46">
        <f t="shared" si="113"/>
        <v>552</v>
      </c>
      <c r="S218" s="241">
        <f t="shared" si="113"/>
        <v>552</v>
      </c>
      <c r="T218" s="222">
        <f t="shared" si="113"/>
        <v>552</v>
      </c>
      <c r="U218" s="46">
        <f t="shared" si="113"/>
        <v>944</v>
      </c>
      <c r="V218" s="46">
        <f t="shared" si="113"/>
        <v>944</v>
      </c>
      <c r="W218" s="45">
        <f t="shared" si="113"/>
        <v>944</v>
      </c>
      <c r="X218" s="222">
        <f t="shared" si="113"/>
        <v>944</v>
      </c>
      <c r="Y218" s="46">
        <f t="shared" si="113"/>
        <v>944</v>
      </c>
      <c r="Z218" s="46">
        <f t="shared" si="113"/>
        <v>944</v>
      </c>
      <c r="AA218" s="222">
        <f t="shared" si="113"/>
        <v>944</v>
      </c>
      <c r="AB218" s="46">
        <f t="shared" si="113"/>
        <v>944</v>
      </c>
      <c r="AC218" s="46">
        <f t="shared" si="113"/>
        <v>944</v>
      </c>
      <c r="AD218" s="45">
        <f t="shared" si="113"/>
        <v>944</v>
      </c>
      <c r="AE218" s="46">
        <f t="shared" si="113"/>
        <v>944</v>
      </c>
      <c r="AF218" s="46">
        <f t="shared" si="113"/>
        <v>944</v>
      </c>
      <c r="AG218" s="241">
        <f t="shared" si="113"/>
        <v>944</v>
      </c>
      <c r="AH218" s="222">
        <f t="shared" si="113"/>
        <v>944</v>
      </c>
      <c r="AI218" s="46">
        <f t="shared" si="113"/>
        <v>944</v>
      </c>
      <c r="AJ218" s="46">
        <f t="shared" si="113"/>
        <v>944</v>
      </c>
      <c r="AK218" s="290">
        <f t="shared" si="113"/>
        <v>944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349</v>
      </c>
      <c r="G219" s="221">
        <f>+G59</f>
        <v>0</v>
      </c>
      <c r="H219" s="86">
        <f t="shared" ref="H219:AJ219" si="114">+H59</f>
        <v>0</v>
      </c>
      <c r="I219" s="86">
        <f t="shared" si="114"/>
        <v>0</v>
      </c>
      <c r="J219" s="86">
        <f t="shared" si="114"/>
        <v>0</v>
      </c>
      <c r="K219" s="86">
        <f t="shared" si="114"/>
        <v>0</v>
      </c>
      <c r="L219" s="240">
        <f t="shared" si="114"/>
        <v>0</v>
      </c>
      <c r="M219" s="221">
        <f t="shared" si="114"/>
        <v>0</v>
      </c>
      <c r="N219" s="86">
        <f t="shared" si="114"/>
        <v>0</v>
      </c>
      <c r="O219" s="86">
        <f t="shared" si="114"/>
        <v>0</v>
      </c>
      <c r="P219" s="86">
        <f t="shared" si="114"/>
        <v>0</v>
      </c>
      <c r="Q219" s="86">
        <f t="shared" si="114"/>
        <v>0</v>
      </c>
      <c r="R219" s="86">
        <f t="shared" si="114"/>
        <v>0</v>
      </c>
      <c r="S219" s="240">
        <f t="shared" si="114"/>
        <v>0</v>
      </c>
      <c r="T219" s="221">
        <f t="shared" si="114"/>
        <v>0</v>
      </c>
      <c r="U219" s="254">
        <v>349</v>
      </c>
      <c r="V219" s="86">
        <f t="shared" si="114"/>
        <v>0</v>
      </c>
      <c r="W219" s="86">
        <f t="shared" si="114"/>
        <v>0</v>
      </c>
      <c r="X219" s="221">
        <f t="shared" si="114"/>
        <v>0</v>
      </c>
      <c r="Y219" s="86">
        <f t="shared" si="114"/>
        <v>0</v>
      </c>
      <c r="Z219" s="86">
        <f t="shared" si="114"/>
        <v>0</v>
      </c>
      <c r="AA219" s="221">
        <f t="shared" si="114"/>
        <v>0</v>
      </c>
      <c r="AB219" s="86">
        <f t="shared" si="114"/>
        <v>0</v>
      </c>
      <c r="AC219" s="86">
        <f t="shared" si="114"/>
        <v>0</v>
      </c>
      <c r="AD219" s="86">
        <f t="shared" si="114"/>
        <v>0</v>
      </c>
      <c r="AE219" s="86">
        <f t="shared" si="114"/>
        <v>0</v>
      </c>
      <c r="AF219" s="86">
        <f t="shared" si="114"/>
        <v>0</v>
      </c>
      <c r="AG219" s="240">
        <f t="shared" si="114"/>
        <v>0</v>
      </c>
      <c r="AH219" s="221">
        <f t="shared" si="114"/>
        <v>0</v>
      </c>
      <c r="AI219" s="86">
        <f t="shared" si="114"/>
        <v>0</v>
      </c>
      <c r="AJ219" s="86">
        <f t="shared" si="114"/>
        <v>0</v>
      </c>
      <c r="AK219" s="299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222">
        <f t="shared" ref="G220:AK220" si="115">+F220+G219</f>
        <v>0</v>
      </c>
      <c r="H220" s="46">
        <f t="shared" si="115"/>
        <v>0</v>
      </c>
      <c r="I220" s="45">
        <f t="shared" si="115"/>
        <v>0</v>
      </c>
      <c r="J220" s="46">
        <f t="shared" si="115"/>
        <v>0</v>
      </c>
      <c r="K220" s="46">
        <f t="shared" si="115"/>
        <v>0</v>
      </c>
      <c r="L220" s="241">
        <f t="shared" si="115"/>
        <v>0</v>
      </c>
      <c r="M220" s="222">
        <f t="shared" si="115"/>
        <v>0</v>
      </c>
      <c r="N220" s="46">
        <f t="shared" si="115"/>
        <v>0</v>
      </c>
      <c r="O220" s="46">
        <f t="shared" si="115"/>
        <v>0</v>
      </c>
      <c r="P220" s="45">
        <f t="shared" si="115"/>
        <v>0</v>
      </c>
      <c r="Q220" s="46">
        <f t="shared" si="115"/>
        <v>0</v>
      </c>
      <c r="R220" s="46">
        <f t="shared" si="115"/>
        <v>0</v>
      </c>
      <c r="S220" s="241">
        <f t="shared" si="115"/>
        <v>0</v>
      </c>
      <c r="T220" s="222">
        <f t="shared" si="115"/>
        <v>0</v>
      </c>
      <c r="U220" s="46">
        <f t="shared" si="115"/>
        <v>349</v>
      </c>
      <c r="V220" s="46">
        <f t="shared" si="115"/>
        <v>349</v>
      </c>
      <c r="W220" s="45">
        <f t="shared" si="115"/>
        <v>349</v>
      </c>
      <c r="X220" s="222">
        <f t="shared" si="115"/>
        <v>349</v>
      </c>
      <c r="Y220" s="46">
        <f t="shared" si="115"/>
        <v>349</v>
      </c>
      <c r="Z220" s="46">
        <f t="shared" si="115"/>
        <v>349</v>
      </c>
      <c r="AA220" s="222">
        <f t="shared" si="115"/>
        <v>349</v>
      </c>
      <c r="AB220" s="46">
        <f t="shared" si="115"/>
        <v>349</v>
      </c>
      <c r="AC220" s="46">
        <f t="shared" si="115"/>
        <v>349</v>
      </c>
      <c r="AD220" s="45">
        <f t="shared" si="115"/>
        <v>349</v>
      </c>
      <c r="AE220" s="46">
        <f t="shared" si="115"/>
        <v>349</v>
      </c>
      <c r="AF220" s="46">
        <f t="shared" si="115"/>
        <v>349</v>
      </c>
      <c r="AG220" s="241">
        <f t="shared" si="115"/>
        <v>349</v>
      </c>
      <c r="AH220" s="222">
        <f t="shared" si="115"/>
        <v>349</v>
      </c>
      <c r="AI220" s="46">
        <f t="shared" si="115"/>
        <v>349</v>
      </c>
      <c r="AJ220" s="46">
        <f t="shared" si="115"/>
        <v>349</v>
      </c>
      <c r="AK220" s="290">
        <f t="shared" si="115"/>
        <v>349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853</v>
      </c>
      <c r="G221" s="221">
        <f>+G61</f>
        <v>0</v>
      </c>
      <c r="H221" s="86">
        <f t="shared" ref="H221:AK221" si="116">+H61</f>
        <v>0</v>
      </c>
      <c r="I221" s="86">
        <f t="shared" si="116"/>
        <v>0</v>
      </c>
      <c r="J221" s="86">
        <f t="shared" si="116"/>
        <v>0</v>
      </c>
      <c r="K221" s="86">
        <f t="shared" si="116"/>
        <v>0</v>
      </c>
      <c r="L221" s="240">
        <f t="shared" si="116"/>
        <v>0</v>
      </c>
      <c r="M221" s="221">
        <f t="shared" si="116"/>
        <v>0</v>
      </c>
      <c r="N221" s="86">
        <f t="shared" si="116"/>
        <v>0</v>
      </c>
      <c r="O221" s="86">
        <f t="shared" si="116"/>
        <v>0</v>
      </c>
      <c r="P221" s="86">
        <f t="shared" si="116"/>
        <v>0</v>
      </c>
      <c r="Q221" s="86">
        <f t="shared" si="116"/>
        <v>0</v>
      </c>
      <c r="R221" s="86">
        <f t="shared" si="116"/>
        <v>0</v>
      </c>
      <c r="S221" s="240">
        <f t="shared" si="116"/>
        <v>0</v>
      </c>
      <c r="T221" s="221">
        <f t="shared" si="116"/>
        <v>0</v>
      </c>
      <c r="U221" s="254">
        <v>496</v>
      </c>
      <c r="V221" s="254">
        <f>853-U222</f>
        <v>357</v>
      </c>
      <c r="W221" s="86">
        <f t="shared" si="116"/>
        <v>0</v>
      </c>
      <c r="X221" s="221">
        <f t="shared" si="116"/>
        <v>0</v>
      </c>
      <c r="Y221" s="86">
        <f t="shared" si="116"/>
        <v>0</v>
      </c>
      <c r="Z221" s="86">
        <f t="shared" si="116"/>
        <v>0</v>
      </c>
      <c r="AA221" s="221">
        <f t="shared" si="116"/>
        <v>0</v>
      </c>
      <c r="AB221" s="86">
        <f t="shared" si="116"/>
        <v>0</v>
      </c>
      <c r="AC221" s="86">
        <f t="shared" si="116"/>
        <v>0</v>
      </c>
      <c r="AD221" s="86">
        <f t="shared" si="116"/>
        <v>0</v>
      </c>
      <c r="AE221" s="86">
        <f t="shared" si="116"/>
        <v>0</v>
      </c>
      <c r="AF221" s="86">
        <f t="shared" si="116"/>
        <v>0</v>
      </c>
      <c r="AG221" s="240">
        <f t="shared" si="116"/>
        <v>0</v>
      </c>
      <c r="AH221" s="221">
        <f t="shared" si="116"/>
        <v>0</v>
      </c>
      <c r="AI221" s="86">
        <f t="shared" si="116"/>
        <v>0</v>
      </c>
      <c r="AJ221" s="86">
        <f t="shared" si="116"/>
        <v>0</v>
      </c>
      <c r="AK221" s="294">
        <f t="shared" si="116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224">
        <f t="shared" ref="G222:AK222" si="117">+F222+G221</f>
        <v>0</v>
      </c>
      <c r="H222" s="84">
        <f t="shared" si="117"/>
        <v>0</v>
      </c>
      <c r="I222" s="83">
        <f t="shared" si="117"/>
        <v>0</v>
      </c>
      <c r="J222" s="84">
        <f t="shared" si="117"/>
        <v>0</v>
      </c>
      <c r="K222" s="84">
        <f t="shared" si="117"/>
        <v>0</v>
      </c>
      <c r="L222" s="243">
        <f t="shared" si="117"/>
        <v>0</v>
      </c>
      <c r="M222" s="224">
        <f t="shared" si="117"/>
        <v>0</v>
      </c>
      <c r="N222" s="84">
        <f t="shared" si="117"/>
        <v>0</v>
      </c>
      <c r="O222" s="84">
        <f t="shared" si="117"/>
        <v>0</v>
      </c>
      <c r="P222" s="84">
        <f t="shared" si="117"/>
        <v>0</v>
      </c>
      <c r="Q222" s="84">
        <f t="shared" si="117"/>
        <v>0</v>
      </c>
      <c r="R222" s="84">
        <f t="shared" si="117"/>
        <v>0</v>
      </c>
      <c r="S222" s="243">
        <f t="shared" si="117"/>
        <v>0</v>
      </c>
      <c r="T222" s="224">
        <f t="shared" si="117"/>
        <v>0</v>
      </c>
      <c r="U222" s="84">
        <f t="shared" si="117"/>
        <v>496</v>
      </c>
      <c r="V222" s="84">
        <f t="shared" si="117"/>
        <v>853</v>
      </c>
      <c r="W222" s="84">
        <f t="shared" si="117"/>
        <v>853</v>
      </c>
      <c r="X222" s="224">
        <f t="shared" si="117"/>
        <v>853</v>
      </c>
      <c r="Y222" s="84">
        <f t="shared" si="117"/>
        <v>853</v>
      </c>
      <c r="Z222" s="84">
        <f t="shared" si="117"/>
        <v>853</v>
      </c>
      <c r="AA222" s="224">
        <f t="shared" si="117"/>
        <v>853</v>
      </c>
      <c r="AB222" s="84">
        <f t="shared" si="117"/>
        <v>853</v>
      </c>
      <c r="AC222" s="84">
        <f t="shared" si="117"/>
        <v>853</v>
      </c>
      <c r="AD222" s="84">
        <f t="shared" si="117"/>
        <v>853</v>
      </c>
      <c r="AE222" s="84">
        <f t="shared" si="117"/>
        <v>853</v>
      </c>
      <c r="AF222" s="84">
        <f t="shared" si="117"/>
        <v>853</v>
      </c>
      <c r="AG222" s="243">
        <f t="shared" si="117"/>
        <v>853</v>
      </c>
      <c r="AH222" s="224">
        <f t="shared" si="117"/>
        <v>853</v>
      </c>
      <c r="AI222" s="84">
        <f t="shared" si="117"/>
        <v>853</v>
      </c>
      <c r="AJ222" s="84">
        <f t="shared" si="117"/>
        <v>853</v>
      </c>
      <c r="AK222" s="293">
        <f t="shared" si="117"/>
        <v>853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111</v>
      </c>
      <c r="G223" s="223">
        <f>+G63</f>
        <v>0</v>
      </c>
      <c r="H223" s="87">
        <f t="shared" ref="H223:AJ223" si="118">+H63</f>
        <v>0</v>
      </c>
      <c r="I223" s="87">
        <f t="shared" si="118"/>
        <v>0</v>
      </c>
      <c r="J223" s="87">
        <f t="shared" si="118"/>
        <v>0</v>
      </c>
      <c r="K223" s="87">
        <f t="shared" si="118"/>
        <v>0</v>
      </c>
      <c r="L223" s="242">
        <f t="shared" si="118"/>
        <v>0</v>
      </c>
      <c r="M223" s="223">
        <f t="shared" si="118"/>
        <v>0</v>
      </c>
      <c r="N223" s="87">
        <f t="shared" si="118"/>
        <v>0</v>
      </c>
      <c r="O223" s="87">
        <f t="shared" si="118"/>
        <v>0</v>
      </c>
      <c r="P223" s="87">
        <f t="shared" si="118"/>
        <v>0</v>
      </c>
      <c r="Q223" s="87">
        <f t="shared" si="118"/>
        <v>0</v>
      </c>
      <c r="R223" s="87">
        <f t="shared" si="118"/>
        <v>0</v>
      </c>
      <c r="S223" s="242">
        <f t="shared" si="118"/>
        <v>0</v>
      </c>
      <c r="T223" s="223">
        <f t="shared" si="118"/>
        <v>0</v>
      </c>
      <c r="U223" s="87">
        <f t="shared" si="118"/>
        <v>0</v>
      </c>
      <c r="V223" s="255">
        <v>111</v>
      </c>
      <c r="W223" s="87">
        <f t="shared" si="118"/>
        <v>0</v>
      </c>
      <c r="X223" s="223">
        <f t="shared" si="118"/>
        <v>0</v>
      </c>
      <c r="Y223" s="87">
        <f t="shared" si="118"/>
        <v>0</v>
      </c>
      <c r="Z223" s="87">
        <f t="shared" si="118"/>
        <v>0</v>
      </c>
      <c r="AA223" s="223">
        <f t="shared" si="118"/>
        <v>0</v>
      </c>
      <c r="AB223" s="87">
        <f t="shared" si="118"/>
        <v>0</v>
      </c>
      <c r="AC223" s="87">
        <f t="shared" si="118"/>
        <v>0</v>
      </c>
      <c r="AD223" s="87">
        <f t="shared" si="118"/>
        <v>0</v>
      </c>
      <c r="AE223" s="87">
        <f t="shared" si="118"/>
        <v>0</v>
      </c>
      <c r="AF223" s="87">
        <f t="shared" si="118"/>
        <v>0</v>
      </c>
      <c r="AG223" s="242">
        <f t="shared" si="118"/>
        <v>0</v>
      </c>
      <c r="AH223" s="223">
        <f t="shared" si="118"/>
        <v>0</v>
      </c>
      <c r="AI223" s="87">
        <f t="shared" si="118"/>
        <v>0</v>
      </c>
      <c r="AJ223" s="87">
        <f t="shared" si="118"/>
        <v>0</v>
      </c>
      <c r="AK223" s="299">
        <f>+AK63</f>
        <v>0</v>
      </c>
      <c r="AL223" s="37">
        <f>SUM(G223:AK223)</f>
        <v>111</v>
      </c>
      <c r="AM223" s="38">
        <f>AL223</f>
        <v>111</v>
      </c>
      <c r="AN223" s="38">
        <v>893900</v>
      </c>
      <c r="AO223" s="38">
        <f>AL223*AN223/1000</f>
        <v>99222.9</v>
      </c>
      <c r="AP223" s="38">
        <f>AN223*AM223/1000</f>
        <v>99222.9</v>
      </c>
    </row>
    <row r="224" spans="1:42" ht="35.1" customHeight="1">
      <c r="A224" s="625"/>
      <c r="B224" s="660"/>
      <c r="C224" s="39"/>
      <c r="D224" s="95"/>
      <c r="E224" s="79"/>
      <c r="F224" s="42"/>
      <c r="G224" s="222">
        <f t="shared" ref="G224:AK224" si="119">+F224+G223</f>
        <v>0</v>
      </c>
      <c r="H224" s="46">
        <f t="shared" si="119"/>
        <v>0</v>
      </c>
      <c r="I224" s="46">
        <f t="shared" si="119"/>
        <v>0</v>
      </c>
      <c r="J224" s="46">
        <f t="shared" si="119"/>
        <v>0</v>
      </c>
      <c r="K224" s="46">
        <f t="shared" si="119"/>
        <v>0</v>
      </c>
      <c r="L224" s="241">
        <f t="shared" si="119"/>
        <v>0</v>
      </c>
      <c r="M224" s="222">
        <f t="shared" si="119"/>
        <v>0</v>
      </c>
      <c r="N224" s="46">
        <f t="shared" si="119"/>
        <v>0</v>
      </c>
      <c r="O224" s="46">
        <f t="shared" si="119"/>
        <v>0</v>
      </c>
      <c r="P224" s="46">
        <f t="shared" si="119"/>
        <v>0</v>
      </c>
      <c r="Q224" s="46">
        <f t="shared" si="119"/>
        <v>0</v>
      </c>
      <c r="R224" s="46">
        <f t="shared" si="119"/>
        <v>0</v>
      </c>
      <c r="S224" s="241">
        <f t="shared" si="119"/>
        <v>0</v>
      </c>
      <c r="T224" s="222">
        <f t="shared" si="119"/>
        <v>0</v>
      </c>
      <c r="U224" s="46">
        <f t="shared" si="119"/>
        <v>0</v>
      </c>
      <c r="V224" s="46">
        <f t="shared" si="119"/>
        <v>111</v>
      </c>
      <c r="W224" s="46">
        <f t="shared" si="119"/>
        <v>111</v>
      </c>
      <c r="X224" s="222">
        <f t="shared" si="119"/>
        <v>111</v>
      </c>
      <c r="Y224" s="46">
        <f t="shared" si="119"/>
        <v>111</v>
      </c>
      <c r="Z224" s="46">
        <f t="shared" si="119"/>
        <v>111</v>
      </c>
      <c r="AA224" s="222">
        <f t="shared" si="119"/>
        <v>111</v>
      </c>
      <c r="AB224" s="46">
        <f t="shared" si="119"/>
        <v>111</v>
      </c>
      <c r="AC224" s="46">
        <f t="shared" si="119"/>
        <v>111</v>
      </c>
      <c r="AD224" s="46">
        <f t="shared" si="119"/>
        <v>111</v>
      </c>
      <c r="AE224" s="46">
        <f t="shared" si="119"/>
        <v>111</v>
      </c>
      <c r="AF224" s="46">
        <f t="shared" si="119"/>
        <v>111</v>
      </c>
      <c r="AG224" s="241">
        <f t="shared" si="119"/>
        <v>111</v>
      </c>
      <c r="AH224" s="222">
        <f t="shared" si="119"/>
        <v>111</v>
      </c>
      <c r="AI224" s="46">
        <f t="shared" si="119"/>
        <v>111</v>
      </c>
      <c r="AJ224" s="46">
        <f t="shared" si="119"/>
        <v>111</v>
      </c>
      <c r="AK224" s="290">
        <f t="shared" si="119"/>
        <v>111</v>
      </c>
      <c r="AL224" s="37"/>
    </row>
    <row r="225" spans="1:42" ht="35.1" hidden="1" customHeight="1">
      <c r="A225" s="624"/>
      <c r="B225" s="655" t="s">
        <v>168</v>
      </c>
      <c r="C225" s="53"/>
      <c r="D225" s="90"/>
      <c r="E225" s="49"/>
      <c r="F225" s="35">
        <f>+F65</f>
        <v>0</v>
      </c>
      <c r="G225" s="224">
        <f>+F225</f>
        <v>0</v>
      </c>
      <c r="H225" s="84">
        <v>0</v>
      </c>
      <c r="I225" s="84">
        <v>0</v>
      </c>
      <c r="J225" s="84">
        <v>0</v>
      </c>
      <c r="K225" s="84">
        <v>0</v>
      </c>
      <c r="L225" s="243">
        <v>0</v>
      </c>
      <c r="M225" s="224">
        <v>0</v>
      </c>
      <c r="N225" s="84">
        <v>0</v>
      </c>
      <c r="O225" s="84">
        <v>0</v>
      </c>
      <c r="P225" s="84">
        <v>0</v>
      </c>
      <c r="Q225" s="84">
        <v>0</v>
      </c>
      <c r="R225" s="84">
        <v>0</v>
      </c>
      <c r="S225" s="243">
        <v>0</v>
      </c>
      <c r="T225" s="224">
        <v>0</v>
      </c>
      <c r="U225" s="84">
        <v>0</v>
      </c>
      <c r="V225" s="84">
        <v>0</v>
      </c>
      <c r="W225" s="84">
        <v>0</v>
      </c>
      <c r="X225" s="224">
        <v>0</v>
      </c>
      <c r="Y225" s="84">
        <v>0</v>
      </c>
      <c r="Z225" s="84">
        <v>0</v>
      </c>
      <c r="AA225" s="224">
        <v>0</v>
      </c>
      <c r="AB225" s="84">
        <v>0</v>
      </c>
      <c r="AC225" s="84">
        <v>0</v>
      </c>
      <c r="AD225" s="84">
        <v>0</v>
      </c>
      <c r="AE225" s="84">
        <v>0</v>
      </c>
      <c r="AF225" s="84">
        <v>0</v>
      </c>
      <c r="AG225" s="243">
        <v>0</v>
      </c>
      <c r="AH225" s="224">
        <v>0</v>
      </c>
      <c r="AI225" s="84">
        <v>0</v>
      </c>
      <c r="AJ225" s="84">
        <v>0</v>
      </c>
      <c r="AK225" s="293"/>
      <c r="AL225" s="37">
        <f>SUM(G225:AK225)</f>
        <v>0</v>
      </c>
      <c r="AM225" s="38">
        <f>AL225</f>
        <v>0</v>
      </c>
      <c r="AN225" s="38"/>
      <c r="AO225" s="38">
        <f>AL225*AN225/1000</f>
        <v>0</v>
      </c>
      <c r="AP225" s="38">
        <f>AN225*AM225/1000</f>
        <v>0</v>
      </c>
    </row>
    <row r="226" spans="1:42" ht="35.1" hidden="1" customHeight="1">
      <c r="A226" s="625"/>
      <c r="B226" s="656"/>
      <c r="C226" s="33"/>
      <c r="D226" s="60"/>
      <c r="E226" s="52"/>
      <c r="F226" s="61"/>
      <c r="G226" s="222">
        <f t="shared" ref="G226:AJ226" si="120">+F226+G225</f>
        <v>0</v>
      </c>
      <c r="H226" s="45">
        <f t="shared" si="120"/>
        <v>0</v>
      </c>
      <c r="I226" s="45">
        <f t="shared" si="120"/>
        <v>0</v>
      </c>
      <c r="J226" s="46">
        <f t="shared" si="120"/>
        <v>0</v>
      </c>
      <c r="K226" s="46">
        <f t="shared" si="120"/>
        <v>0</v>
      </c>
      <c r="L226" s="241">
        <f t="shared" si="120"/>
        <v>0</v>
      </c>
      <c r="M226" s="222">
        <f t="shared" si="120"/>
        <v>0</v>
      </c>
      <c r="N226" s="46">
        <f t="shared" si="120"/>
        <v>0</v>
      </c>
      <c r="O226" s="45">
        <f t="shared" si="120"/>
        <v>0</v>
      </c>
      <c r="P226" s="45">
        <f t="shared" si="120"/>
        <v>0</v>
      </c>
      <c r="Q226" s="46">
        <f t="shared" si="120"/>
        <v>0</v>
      </c>
      <c r="R226" s="46">
        <f t="shared" si="120"/>
        <v>0</v>
      </c>
      <c r="S226" s="241">
        <f t="shared" si="120"/>
        <v>0</v>
      </c>
      <c r="T226" s="222">
        <f t="shared" si="120"/>
        <v>0</v>
      </c>
      <c r="U226" s="46">
        <f t="shared" si="120"/>
        <v>0</v>
      </c>
      <c r="V226" s="45">
        <f t="shared" si="120"/>
        <v>0</v>
      </c>
      <c r="W226" s="45">
        <f t="shared" si="120"/>
        <v>0</v>
      </c>
      <c r="X226" s="222">
        <f t="shared" si="120"/>
        <v>0</v>
      </c>
      <c r="Y226" s="46">
        <f t="shared" si="120"/>
        <v>0</v>
      </c>
      <c r="Z226" s="46">
        <f t="shared" si="120"/>
        <v>0</v>
      </c>
      <c r="AA226" s="222">
        <f t="shared" si="120"/>
        <v>0</v>
      </c>
      <c r="AB226" s="46">
        <f t="shared" si="120"/>
        <v>0</v>
      </c>
      <c r="AC226" s="45">
        <f t="shared" si="120"/>
        <v>0</v>
      </c>
      <c r="AD226" s="45">
        <f t="shared" si="120"/>
        <v>0</v>
      </c>
      <c r="AE226" s="46">
        <f t="shared" si="120"/>
        <v>0</v>
      </c>
      <c r="AF226" s="46">
        <f t="shared" si="120"/>
        <v>0</v>
      </c>
      <c r="AG226" s="241">
        <f t="shared" si="120"/>
        <v>0</v>
      </c>
      <c r="AH226" s="222">
        <f t="shared" si="120"/>
        <v>0</v>
      </c>
      <c r="AI226" s="46">
        <f t="shared" si="120"/>
        <v>0</v>
      </c>
      <c r="AJ226" s="45">
        <f t="shared" si="120"/>
        <v>0</v>
      </c>
      <c r="AK226" s="296"/>
      <c r="AL226" s="37"/>
      <c r="AO226" s="1">
        <f>AL226*AN226/1000</f>
        <v>0</v>
      </c>
      <c r="AP226" s="1">
        <f>AN226*AM226/1000</f>
        <v>0</v>
      </c>
    </row>
    <row r="227" spans="1:42" ht="35.1" hidden="1" customHeight="1">
      <c r="A227" s="624"/>
      <c r="B227" s="655" t="s">
        <v>169</v>
      </c>
      <c r="C227" s="96"/>
      <c r="D227" s="97"/>
      <c r="E227" s="98"/>
      <c r="F227" s="50">
        <f>+F67</f>
        <v>0</v>
      </c>
      <c r="G227" s="224">
        <f>+F227</f>
        <v>0</v>
      </c>
      <c r="H227" s="84">
        <v>0</v>
      </c>
      <c r="I227" s="84">
        <v>0</v>
      </c>
      <c r="J227" s="84">
        <v>0</v>
      </c>
      <c r="K227" s="84">
        <v>0</v>
      </c>
      <c r="L227" s="243">
        <v>0</v>
      </c>
      <c r="M227" s="224">
        <v>0</v>
      </c>
      <c r="N227" s="84">
        <v>0</v>
      </c>
      <c r="O227" s="84">
        <v>0</v>
      </c>
      <c r="P227" s="84">
        <v>0</v>
      </c>
      <c r="Q227" s="84">
        <v>0</v>
      </c>
      <c r="R227" s="84">
        <v>0</v>
      </c>
      <c r="S227" s="243">
        <v>0</v>
      </c>
      <c r="T227" s="224">
        <v>0</v>
      </c>
      <c r="U227" s="84">
        <v>0</v>
      </c>
      <c r="V227" s="84">
        <v>0</v>
      </c>
      <c r="W227" s="84">
        <v>0</v>
      </c>
      <c r="X227" s="224">
        <v>0</v>
      </c>
      <c r="Y227" s="84">
        <v>0</v>
      </c>
      <c r="Z227" s="84">
        <v>0</v>
      </c>
      <c r="AA227" s="224">
        <v>0</v>
      </c>
      <c r="AB227" s="84">
        <v>0</v>
      </c>
      <c r="AC227" s="84">
        <v>0</v>
      </c>
      <c r="AD227" s="84">
        <v>0</v>
      </c>
      <c r="AE227" s="84">
        <v>0</v>
      </c>
      <c r="AF227" s="84">
        <v>0</v>
      </c>
      <c r="AG227" s="243">
        <v>0</v>
      </c>
      <c r="AH227" s="224">
        <v>0</v>
      </c>
      <c r="AI227" s="84">
        <v>0</v>
      </c>
      <c r="AJ227" s="84">
        <v>0</v>
      </c>
      <c r="AK227" s="293"/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hidden="1" customHeight="1">
      <c r="A228" s="651"/>
      <c r="B228" s="656"/>
      <c r="C228" s="107"/>
      <c r="D228" s="108"/>
      <c r="E228" s="109"/>
      <c r="F228" s="117"/>
      <c r="G228" s="224">
        <f t="shared" ref="G228:AJ228" si="121">+F228+G227</f>
        <v>0</v>
      </c>
      <c r="H228" s="84">
        <f t="shared" si="121"/>
        <v>0</v>
      </c>
      <c r="I228" s="84">
        <f t="shared" si="121"/>
        <v>0</v>
      </c>
      <c r="J228" s="84">
        <f t="shared" si="121"/>
        <v>0</v>
      </c>
      <c r="K228" s="84">
        <f t="shared" si="121"/>
        <v>0</v>
      </c>
      <c r="L228" s="243">
        <f t="shared" si="121"/>
        <v>0</v>
      </c>
      <c r="M228" s="224">
        <f t="shared" si="121"/>
        <v>0</v>
      </c>
      <c r="N228" s="84">
        <f t="shared" si="121"/>
        <v>0</v>
      </c>
      <c r="O228" s="84">
        <f t="shared" si="121"/>
        <v>0</v>
      </c>
      <c r="P228" s="84">
        <f t="shared" si="121"/>
        <v>0</v>
      </c>
      <c r="Q228" s="84">
        <f t="shared" si="121"/>
        <v>0</v>
      </c>
      <c r="R228" s="84">
        <f t="shared" si="121"/>
        <v>0</v>
      </c>
      <c r="S228" s="243">
        <f t="shared" si="121"/>
        <v>0</v>
      </c>
      <c r="T228" s="224">
        <f t="shared" si="121"/>
        <v>0</v>
      </c>
      <c r="U228" s="84">
        <f t="shared" si="121"/>
        <v>0</v>
      </c>
      <c r="V228" s="84">
        <f t="shared" si="121"/>
        <v>0</v>
      </c>
      <c r="W228" s="84">
        <f t="shared" si="121"/>
        <v>0</v>
      </c>
      <c r="X228" s="224">
        <f t="shared" si="121"/>
        <v>0</v>
      </c>
      <c r="Y228" s="84">
        <f t="shared" si="121"/>
        <v>0</v>
      </c>
      <c r="Z228" s="84">
        <f t="shared" si="121"/>
        <v>0</v>
      </c>
      <c r="AA228" s="224">
        <f t="shared" si="121"/>
        <v>0</v>
      </c>
      <c r="AB228" s="84">
        <f t="shared" si="121"/>
        <v>0</v>
      </c>
      <c r="AC228" s="84">
        <f t="shared" si="121"/>
        <v>0</v>
      </c>
      <c r="AD228" s="84">
        <f t="shared" si="121"/>
        <v>0</v>
      </c>
      <c r="AE228" s="84">
        <f t="shared" si="121"/>
        <v>0</v>
      </c>
      <c r="AF228" s="84">
        <f t="shared" si="121"/>
        <v>0</v>
      </c>
      <c r="AG228" s="243">
        <f t="shared" si="121"/>
        <v>0</v>
      </c>
      <c r="AH228" s="224">
        <f t="shared" si="121"/>
        <v>0</v>
      </c>
      <c r="AI228" s="84">
        <f t="shared" si="121"/>
        <v>0</v>
      </c>
      <c r="AJ228" s="46">
        <f t="shared" si="121"/>
        <v>0</v>
      </c>
      <c r="AK228" s="290"/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hidden="1" customHeight="1">
      <c r="A229" s="624">
        <v>1</v>
      </c>
      <c r="B229" s="657" t="s">
        <v>170</v>
      </c>
      <c r="C229" s="118"/>
      <c r="D229" s="48"/>
      <c r="E229" s="49"/>
      <c r="F229" s="119"/>
      <c r="G229" s="281"/>
      <c r="H229" s="69">
        <v>0</v>
      </c>
      <c r="I229" s="69">
        <v>0</v>
      </c>
      <c r="J229" s="69">
        <v>0</v>
      </c>
      <c r="K229" s="69">
        <v>0</v>
      </c>
      <c r="L229" s="245">
        <v>0</v>
      </c>
      <c r="M229" s="225">
        <v>0</v>
      </c>
      <c r="N229" s="69">
        <v>0</v>
      </c>
      <c r="O229" s="69">
        <v>0</v>
      </c>
      <c r="P229" s="69">
        <v>0</v>
      </c>
      <c r="Q229" s="69">
        <v>0</v>
      </c>
      <c r="R229" s="69">
        <v>0</v>
      </c>
      <c r="S229" s="245">
        <v>0</v>
      </c>
      <c r="T229" s="225">
        <v>0</v>
      </c>
      <c r="U229" s="69">
        <v>0</v>
      </c>
      <c r="V229" s="69">
        <v>0</v>
      </c>
      <c r="W229" s="69">
        <v>0</v>
      </c>
      <c r="X229" s="225">
        <v>0</v>
      </c>
      <c r="Y229" s="69">
        <v>0</v>
      </c>
      <c r="Z229" s="69">
        <v>0</v>
      </c>
      <c r="AA229" s="225">
        <v>0</v>
      </c>
      <c r="AB229" s="69">
        <v>0</v>
      </c>
      <c r="AC229" s="69">
        <v>0</v>
      </c>
      <c r="AD229" s="69">
        <v>0</v>
      </c>
      <c r="AE229" s="69">
        <v>0</v>
      </c>
      <c r="AF229" s="69">
        <v>0</v>
      </c>
      <c r="AG229" s="245">
        <v>0</v>
      </c>
      <c r="AH229" s="281"/>
      <c r="AI229" s="99"/>
      <c r="AJ229" s="99"/>
      <c r="AK229" s="302"/>
      <c r="AL229" s="37"/>
      <c r="AM229" s="38"/>
      <c r="AN229" s="38"/>
      <c r="AO229" s="38"/>
      <c r="AP229" s="38"/>
    </row>
    <row r="230" spans="1:42" ht="34.5" hidden="1" customHeight="1">
      <c r="A230" s="625"/>
      <c r="B230" s="658"/>
      <c r="C230" s="39"/>
      <c r="D230" s="40"/>
      <c r="E230" s="41"/>
      <c r="F230" s="120"/>
      <c r="G230" s="282"/>
      <c r="H230" s="46">
        <f t="shared" ref="H230:AG230" si="122">+G230+H229</f>
        <v>0</v>
      </c>
      <c r="I230" s="45">
        <f t="shared" si="122"/>
        <v>0</v>
      </c>
      <c r="J230" s="46">
        <f t="shared" si="122"/>
        <v>0</v>
      </c>
      <c r="K230" s="46">
        <f t="shared" si="122"/>
        <v>0</v>
      </c>
      <c r="L230" s="241">
        <f t="shared" si="122"/>
        <v>0</v>
      </c>
      <c r="M230" s="222">
        <f t="shared" si="122"/>
        <v>0</v>
      </c>
      <c r="N230" s="46">
        <f t="shared" si="122"/>
        <v>0</v>
      </c>
      <c r="O230" s="46">
        <f t="shared" si="122"/>
        <v>0</v>
      </c>
      <c r="P230" s="45">
        <f t="shared" si="122"/>
        <v>0</v>
      </c>
      <c r="Q230" s="46">
        <f t="shared" si="122"/>
        <v>0</v>
      </c>
      <c r="R230" s="46">
        <f t="shared" si="122"/>
        <v>0</v>
      </c>
      <c r="S230" s="241">
        <f t="shared" si="122"/>
        <v>0</v>
      </c>
      <c r="T230" s="222">
        <f t="shared" si="122"/>
        <v>0</v>
      </c>
      <c r="U230" s="46">
        <f t="shared" si="122"/>
        <v>0</v>
      </c>
      <c r="V230" s="46">
        <f t="shared" si="122"/>
        <v>0</v>
      </c>
      <c r="W230" s="45">
        <f t="shared" si="122"/>
        <v>0</v>
      </c>
      <c r="X230" s="222">
        <f t="shared" si="122"/>
        <v>0</v>
      </c>
      <c r="Y230" s="46">
        <f t="shared" si="122"/>
        <v>0</v>
      </c>
      <c r="Z230" s="46">
        <f t="shared" si="122"/>
        <v>0</v>
      </c>
      <c r="AA230" s="222">
        <f t="shared" si="122"/>
        <v>0</v>
      </c>
      <c r="AB230" s="46">
        <f t="shared" si="122"/>
        <v>0</v>
      </c>
      <c r="AC230" s="46">
        <f t="shared" si="122"/>
        <v>0</v>
      </c>
      <c r="AD230" s="45">
        <f t="shared" si="122"/>
        <v>0</v>
      </c>
      <c r="AE230" s="46">
        <f t="shared" si="122"/>
        <v>0</v>
      </c>
      <c r="AF230" s="46">
        <f t="shared" si="122"/>
        <v>0</v>
      </c>
      <c r="AG230" s="241">
        <f t="shared" si="122"/>
        <v>0</v>
      </c>
      <c r="AH230" s="282"/>
      <c r="AI230" s="101"/>
      <c r="AJ230" s="101"/>
      <c r="AK230" s="303"/>
      <c r="AL230" s="47"/>
    </row>
    <row r="231" spans="1:42" ht="34.5" hidden="1" customHeight="1">
      <c r="A231" s="624">
        <v>23</v>
      </c>
      <c r="B231" s="626" t="s">
        <v>35</v>
      </c>
      <c r="C231" s="48"/>
      <c r="D231" s="48"/>
      <c r="E231" s="49"/>
      <c r="F231" s="50" t="e">
        <f>+F73</f>
        <v>#REF!</v>
      </c>
      <c r="G231" s="225">
        <f>+G73</f>
        <v>0</v>
      </c>
      <c r="H231" s="69">
        <f t="shared" ref="H231:AJ231" si="123">+H73</f>
        <v>0</v>
      </c>
      <c r="I231" s="69">
        <f t="shared" si="123"/>
        <v>0</v>
      </c>
      <c r="J231" s="69">
        <f t="shared" si="123"/>
        <v>0</v>
      </c>
      <c r="K231" s="69">
        <f t="shared" si="123"/>
        <v>0</v>
      </c>
      <c r="L231" s="245">
        <f t="shared" si="123"/>
        <v>0</v>
      </c>
      <c r="M231" s="225">
        <f t="shared" si="123"/>
        <v>0</v>
      </c>
      <c r="N231" s="69">
        <f t="shared" si="123"/>
        <v>0</v>
      </c>
      <c r="O231" s="69">
        <f t="shared" si="123"/>
        <v>0</v>
      </c>
      <c r="P231" s="69">
        <f t="shared" si="123"/>
        <v>0</v>
      </c>
      <c r="Q231" s="69">
        <f t="shared" si="123"/>
        <v>0</v>
      </c>
      <c r="R231" s="69">
        <f t="shared" si="123"/>
        <v>0</v>
      </c>
      <c r="S231" s="245">
        <f t="shared" si="123"/>
        <v>0</v>
      </c>
      <c r="T231" s="225">
        <f t="shared" si="123"/>
        <v>0</v>
      </c>
      <c r="U231" s="69">
        <f t="shared" si="123"/>
        <v>0</v>
      </c>
      <c r="V231" s="69">
        <f t="shared" si="123"/>
        <v>0</v>
      </c>
      <c r="W231" s="69">
        <f t="shared" si="123"/>
        <v>0</v>
      </c>
      <c r="X231" s="225">
        <f t="shared" si="123"/>
        <v>0</v>
      </c>
      <c r="Y231" s="69">
        <f t="shared" si="123"/>
        <v>0</v>
      </c>
      <c r="Z231" s="69">
        <f t="shared" si="123"/>
        <v>0</v>
      </c>
      <c r="AA231" s="225">
        <f t="shared" si="123"/>
        <v>0</v>
      </c>
      <c r="AB231" s="69">
        <f t="shared" si="123"/>
        <v>0</v>
      </c>
      <c r="AC231" s="69">
        <f t="shared" si="123"/>
        <v>0</v>
      </c>
      <c r="AD231" s="69">
        <f t="shared" si="123"/>
        <v>0</v>
      </c>
      <c r="AE231" s="69">
        <f t="shared" si="123"/>
        <v>0</v>
      </c>
      <c r="AF231" s="69">
        <f t="shared" si="123"/>
        <v>0</v>
      </c>
      <c r="AG231" s="245">
        <f t="shared" si="123"/>
        <v>0</v>
      </c>
      <c r="AH231" s="225">
        <f t="shared" si="123"/>
        <v>0</v>
      </c>
      <c r="AI231" s="69">
        <f t="shared" si="123"/>
        <v>0</v>
      </c>
      <c r="AJ231" s="69">
        <f t="shared" si="123"/>
        <v>0</v>
      </c>
      <c r="AK231" s="304"/>
      <c r="AL231" s="37"/>
      <c r="AM231" s="38"/>
      <c r="AN231" s="38"/>
      <c r="AO231" s="38"/>
      <c r="AP231" s="38"/>
    </row>
    <row r="232" spans="1:42" ht="34.5" hidden="1" customHeight="1">
      <c r="A232" s="625"/>
      <c r="B232" s="628"/>
      <c r="C232" s="40"/>
      <c r="D232" s="40"/>
      <c r="E232" s="41"/>
      <c r="F232" s="74"/>
      <c r="G232" s="222">
        <f t="shared" ref="G232:AJ236" si="124">+F232+G231</f>
        <v>0</v>
      </c>
      <c r="H232" s="46">
        <f t="shared" si="124"/>
        <v>0</v>
      </c>
      <c r="I232" s="45">
        <f t="shared" si="124"/>
        <v>0</v>
      </c>
      <c r="J232" s="46">
        <f t="shared" si="124"/>
        <v>0</v>
      </c>
      <c r="K232" s="46">
        <f t="shared" si="124"/>
        <v>0</v>
      </c>
      <c r="L232" s="241">
        <f t="shared" si="124"/>
        <v>0</v>
      </c>
      <c r="M232" s="222">
        <f t="shared" si="124"/>
        <v>0</v>
      </c>
      <c r="N232" s="46">
        <f t="shared" si="124"/>
        <v>0</v>
      </c>
      <c r="O232" s="46">
        <f t="shared" si="124"/>
        <v>0</v>
      </c>
      <c r="P232" s="45">
        <f t="shared" si="124"/>
        <v>0</v>
      </c>
      <c r="Q232" s="46">
        <f t="shared" si="124"/>
        <v>0</v>
      </c>
      <c r="R232" s="46">
        <f t="shared" si="124"/>
        <v>0</v>
      </c>
      <c r="S232" s="241">
        <f t="shared" si="124"/>
        <v>0</v>
      </c>
      <c r="T232" s="222">
        <f t="shared" si="124"/>
        <v>0</v>
      </c>
      <c r="U232" s="46">
        <f t="shared" si="124"/>
        <v>0</v>
      </c>
      <c r="V232" s="46">
        <f t="shared" si="124"/>
        <v>0</v>
      </c>
      <c r="W232" s="45">
        <f t="shared" si="124"/>
        <v>0</v>
      </c>
      <c r="X232" s="222">
        <f t="shared" si="124"/>
        <v>0</v>
      </c>
      <c r="Y232" s="46">
        <f t="shared" si="124"/>
        <v>0</v>
      </c>
      <c r="Z232" s="46">
        <f t="shared" si="124"/>
        <v>0</v>
      </c>
      <c r="AA232" s="222">
        <f t="shared" si="124"/>
        <v>0</v>
      </c>
      <c r="AB232" s="46">
        <f t="shared" si="124"/>
        <v>0</v>
      </c>
      <c r="AC232" s="46">
        <f t="shared" si="124"/>
        <v>0</v>
      </c>
      <c r="AD232" s="45">
        <f t="shared" si="124"/>
        <v>0</v>
      </c>
      <c r="AE232" s="46">
        <f t="shared" si="124"/>
        <v>0</v>
      </c>
      <c r="AF232" s="46">
        <f t="shared" si="124"/>
        <v>0</v>
      </c>
      <c r="AG232" s="241">
        <f t="shared" si="124"/>
        <v>0</v>
      </c>
      <c r="AH232" s="222">
        <f t="shared" si="124"/>
        <v>0</v>
      </c>
      <c r="AI232" s="46">
        <f t="shared" si="124"/>
        <v>0</v>
      </c>
      <c r="AJ232" s="46">
        <f t="shared" si="124"/>
        <v>0</v>
      </c>
      <c r="AK232" s="303"/>
      <c r="AL232" s="37"/>
    </row>
    <row r="233" spans="1:42" ht="34.5" hidden="1" customHeight="1">
      <c r="A233" s="624">
        <v>24</v>
      </c>
      <c r="B233" s="629" t="s">
        <v>36</v>
      </c>
      <c r="C233" s="48"/>
      <c r="D233" s="48"/>
      <c r="E233" s="49"/>
      <c r="F233" s="50" t="e">
        <f>+F75</f>
        <v>#REF!</v>
      </c>
      <c r="G233" s="225">
        <f>+G75</f>
        <v>0</v>
      </c>
      <c r="H233" s="69">
        <f t="shared" ref="H233:AJ233" si="125">+H75</f>
        <v>0</v>
      </c>
      <c r="I233" s="69">
        <f t="shared" si="125"/>
        <v>0</v>
      </c>
      <c r="J233" s="69">
        <f t="shared" si="125"/>
        <v>0</v>
      </c>
      <c r="K233" s="69">
        <f t="shared" si="125"/>
        <v>0</v>
      </c>
      <c r="L233" s="245">
        <f t="shared" si="125"/>
        <v>0</v>
      </c>
      <c r="M233" s="225">
        <f t="shared" si="125"/>
        <v>0</v>
      </c>
      <c r="N233" s="69">
        <f t="shared" si="125"/>
        <v>0</v>
      </c>
      <c r="O233" s="69">
        <f t="shared" si="125"/>
        <v>0</v>
      </c>
      <c r="P233" s="69">
        <f t="shared" si="125"/>
        <v>0</v>
      </c>
      <c r="Q233" s="69">
        <f t="shared" si="125"/>
        <v>0</v>
      </c>
      <c r="R233" s="69">
        <f t="shared" si="125"/>
        <v>0</v>
      </c>
      <c r="S233" s="245">
        <f t="shared" si="125"/>
        <v>0</v>
      </c>
      <c r="T233" s="225">
        <f t="shared" si="125"/>
        <v>0</v>
      </c>
      <c r="U233" s="69">
        <f t="shared" si="125"/>
        <v>0</v>
      </c>
      <c r="V233" s="69">
        <f t="shared" si="125"/>
        <v>0</v>
      </c>
      <c r="W233" s="87">
        <f t="shared" si="125"/>
        <v>0</v>
      </c>
      <c r="X233" s="225">
        <f t="shared" si="125"/>
        <v>0</v>
      </c>
      <c r="Y233" s="69">
        <f t="shared" si="125"/>
        <v>0</v>
      </c>
      <c r="Z233" s="69">
        <f t="shared" si="125"/>
        <v>0</v>
      </c>
      <c r="AA233" s="225">
        <f t="shared" si="125"/>
        <v>0</v>
      </c>
      <c r="AB233" s="69">
        <f t="shared" si="125"/>
        <v>0</v>
      </c>
      <c r="AC233" s="69">
        <f t="shared" si="125"/>
        <v>0</v>
      </c>
      <c r="AD233" s="69">
        <f t="shared" si="125"/>
        <v>0</v>
      </c>
      <c r="AE233" s="69">
        <f t="shared" si="125"/>
        <v>0</v>
      </c>
      <c r="AF233" s="69">
        <f t="shared" si="125"/>
        <v>0</v>
      </c>
      <c r="AG233" s="245">
        <f t="shared" si="125"/>
        <v>0</v>
      </c>
      <c r="AH233" s="225">
        <f t="shared" si="125"/>
        <v>0</v>
      </c>
      <c r="AI233" s="69">
        <f t="shared" si="125"/>
        <v>0</v>
      </c>
      <c r="AJ233" s="69">
        <f t="shared" si="125"/>
        <v>0</v>
      </c>
      <c r="AK233" s="304"/>
      <c r="AL233" s="37"/>
      <c r="AM233" s="38"/>
      <c r="AN233" s="38"/>
      <c r="AO233" s="38"/>
      <c r="AP233" s="38"/>
    </row>
    <row r="234" spans="1:42" ht="34.5" hidden="1" customHeight="1">
      <c r="A234" s="625"/>
      <c r="B234" s="630"/>
      <c r="C234" s="40"/>
      <c r="D234" s="40"/>
      <c r="E234" s="41"/>
      <c r="F234" s="74"/>
      <c r="G234" s="222">
        <f t="shared" si="124"/>
        <v>0</v>
      </c>
      <c r="H234" s="46">
        <f t="shared" si="124"/>
        <v>0</v>
      </c>
      <c r="I234" s="45">
        <f t="shared" si="124"/>
        <v>0</v>
      </c>
      <c r="J234" s="46">
        <f t="shared" si="124"/>
        <v>0</v>
      </c>
      <c r="K234" s="46">
        <f t="shared" si="124"/>
        <v>0</v>
      </c>
      <c r="L234" s="241">
        <f t="shared" si="124"/>
        <v>0</v>
      </c>
      <c r="M234" s="222">
        <f t="shared" si="124"/>
        <v>0</v>
      </c>
      <c r="N234" s="46">
        <f t="shared" si="124"/>
        <v>0</v>
      </c>
      <c r="O234" s="46">
        <f t="shared" si="124"/>
        <v>0</v>
      </c>
      <c r="P234" s="45">
        <f t="shared" si="124"/>
        <v>0</v>
      </c>
      <c r="Q234" s="46">
        <f t="shared" si="124"/>
        <v>0</v>
      </c>
      <c r="R234" s="46">
        <f t="shared" si="124"/>
        <v>0</v>
      </c>
      <c r="S234" s="241">
        <f t="shared" si="124"/>
        <v>0</v>
      </c>
      <c r="T234" s="222">
        <f t="shared" si="124"/>
        <v>0</v>
      </c>
      <c r="U234" s="46">
        <f t="shared" si="124"/>
        <v>0</v>
      </c>
      <c r="V234" s="46">
        <f t="shared" si="124"/>
        <v>0</v>
      </c>
      <c r="W234" s="45">
        <f t="shared" si="124"/>
        <v>0</v>
      </c>
      <c r="X234" s="222">
        <f t="shared" si="124"/>
        <v>0</v>
      </c>
      <c r="Y234" s="46">
        <f t="shared" si="124"/>
        <v>0</v>
      </c>
      <c r="Z234" s="46">
        <f t="shared" si="124"/>
        <v>0</v>
      </c>
      <c r="AA234" s="222">
        <f t="shared" si="124"/>
        <v>0</v>
      </c>
      <c r="AB234" s="46">
        <f t="shared" si="124"/>
        <v>0</v>
      </c>
      <c r="AC234" s="46">
        <f t="shared" si="124"/>
        <v>0</v>
      </c>
      <c r="AD234" s="45">
        <f t="shared" si="124"/>
        <v>0</v>
      </c>
      <c r="AE234" s="46">
        <f t="shared" si="124"/>
        <v>0</v>
      </c>
      <c r="AF234" s="46">
        <f t="shared" si="124"/>
        <v>0</v>
      </c>
      <c r="AG234" s="241">
        <f t="shared" si="124"/>
        <v>0</v>
      </c>
      <c r="AH234" s="222">
        <f t="shared" si="124"/>
        <v>0</v>
      </c>
      <c r="AI234" s="46">
        <f t="shared" si="124"/>
        <v>0</v>
      </c>
      <c r="AJ234" s="46">
        <f t="shared" si="124"/>
        <v>0</v>
      </c>
      <c r="AK234" s="303"/>
      <c r="AL234" s="37"/>
    </row>
    <row r="235" spans="1:42" ht="34.5" customHeight="1">
      <c r="A235" s="624">
        <v>23</v>
      </c>
      <c r="B235" s="661" t="s">
        <v>191</v>
      </c>
      <c r="C235" s="48"/>
      <c r="D235" s="48"/>
      <c r="E235" s="49"/>
      <c r="F235" s="50">
        <f>+F95</f>
        <v>2886</v>
      </c>
      <c r="G235" s="223">
        <f>+G95</f>
        <v>0</v>
      </c>
      <c r="H235" s="255">
        <v>712</v>
      </c>
      <c r="I235" s="255">
        <v>730</v>
      </c>
      <c r="J235" s="255">
        <f>1500-I236</f>
        <v>58</v>
      </c>
      <c r="K235" s="87">
        <f t="shared" ref="K235:AK235" si="126">+K95</f>
        <v>0</v>
      </c>
      <c r="L235" s="242">
        <f t="shared" si="126"/>
        <v>0</v>
      </c>
      <c r="M235" s="223">
        <f t="shared" si="126"/>
        <v>0</v>
      </c>
      <c r="N235" s="255">
        <v>254</v>
      </c>
      <c r="O235" s="255">
        <v>665</v>
      </c>
      <c r="P235" s="255">
        <f>2886-O236</f>
        <v>467</v>
      </c>
      <c r="Q235" s="87">
        <f t="shared" si="126"/>
        <v>0</v>
      </c>
      <c r="R235" s="87">
        <f t="shared" si="126"/>
        <v>0</v>
      </c>
      <c r="S235" s="242">
        <f t="shared" si="126"/>
        <v>0</v>
      </c>
      <c r="T235" s="223">
        <f t="shared" si="126"/>
        <v>0</v>
      </c>
      <c r="U235" s="87">
        <f t="shared" si="126"/>
        <v>0</v>
      </c>
      <c r="V235" s="87">
        <f t="shared" si="126"/>
        <v>0</v>
      </c>
      <c r="W235" s="87">
        <f t="shared" si="126"/>
        <v>0</v>
      </c>
      <c r="X235" s="223">
        <f t="shared" si="126"/>
        <v>0</v>
      </c>
      <c r="Y235" s="87">
        <f t="shared" si="126"/>
        <v>0</v>
      </c>
      <c r="Z235" s="87">
        <f t="shared" si="126"/>
        <v>0</v>
      </c>
      <c r="AA235" s="223">
        <f t="shared" si="126"/>
        <v>0</v>
      </c>
      <c r="AB235" s="87">
        <f t="shared" si="126"/>
        <v>0</v>
      </c>
      <c r="AC235" s="87">
        <f t="shared" si="126"/>
        <v>0</v>
      </c>
      <c r="AD235" s="87">
        <f t="shared" si="126"/>
        <v>0</v>
      </c>
      <c r="AE235" s="87">
        <f t="shared" si="126"/>
        <v>0</v>
      </c>
      <c r="AF235" s="87">
        <f t="shared" si="126"/>
        <v>0</v>
      </c>
      <c r="AG235" s="242">
        <f t="shared" si="126"/>
        <v>0</v>
      </c>
      <c r="AH235" s="223">
        <f t="shared" si="126"/>
        <v>0</v>
      </c>
      <c r="AI235" s="87">
        <f t="shared" si="126"/>
        <v>0</v>
      </c>
      <c r="AJ235" s="87">
        <f t="shared" si="126"/>
        <v>0</v>
      </c>
      <c r="AK235" s="295">
        <f t="shared" si="126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2"/>
      <c r="C236" s="33"/>
      <c r="D236" s="33"/>
      <c r="E236" s="52"/>
      <c r="F236" s="61"/>
      <c r="G236" s="222">
        <f t="shared" si="124"/>
        <v>0</v>
      </c>
      <c r="H236" s="46">
        <f t="shared" si="124"/>
        <v>712</v>
      </c>
      <c r="I236" s="45">
        <f t="shared" si="124"/>
        <v>1442</v>
      </c>
      <c r="J236" s="46">
        <f t="shared" si="124"/>
        <v>1500</v>
      </c>
      <c r="K236" s="46">
        <f t="shared" si="124"/>
        <v>1500</v>
      </c>
      <c r="L236" s="241">
        <f t="shared" si="124"/>
        <v>1500</v>
      </c>
      <c r="M236" s="222">
        <f t="shared" si="124"/>
        <v>1500</v>
      </c>
      <c r="N236" s="46">
        <f t="shared" si="124"/>
        <v>1754</v>
      </c>
      <c r="O236" s="46">
        <f t="shared" si="124"/>
        <v>2419</v>
      </c>
      <c r="P236" s="45">
        <f t="shared" si="124"/>
        <v>2886</v>
      </c>
      <c r="Q236" s="46">
        <f t="shared" si="124"/>
        <v>2886</v>
      </c>
      <c r="R236" s="46">
        <f t="shared" si="124"/>
        <v>2886</v>
      </c>
      <c r="S236" s="241">
        <f t="shared" si="124"/>
        <v>2886</v>
      </c>
      <c r="T236" s="222">
        <f t="shared" si="124"/>
        <v>2886</v>
      </c>
      <c r="U236" s="46">
        <f t="shared" si="124"/>
        <v>2886</v>
      </c>
      <c r="V236" s="46">
        <f t="shared" si="124"/>
        <v>2886</v>
      </c>
      <c r="W236" s="45">
        <f t="shared" si="124"/>
        <v>2886</v>
      </c>
      <c r="X236" s="222">
        <f t="shared" si="124"/>
        <v>2886</v>
      </c>
      <c r="Y236" s="46">
        <f t="shared" si="124"/>
        <v>2886</v>
      </c>
      <c r="Z236" s="46">
        <f t="shared" si="124"/>
        <v>2886</v>
      </c>
      <c r="AA236" s="222">
        <f t="shared" si="124"/>
        <v>2886</v>
      </c>
      <c r="AB236" s="46">
        <f t="shared" si="124"/>
        <v>2886</v>
      </c>
      <c r="AC236" s="46">
        <f t="shared" si="124"/>
        <v>2886</v>
      </c>
      <c r="AD236" s="45">
        <f t="shared" si="124"/>
        <v>2886</v>
      </c>
      <c r="AE236" s="46">
        <f t="shared" si="124"/>
        <v>2886</v>
      </c>
      <c r="AF236" s="46">
        <f t="shared" si="124"/>
        <v>2886</v>
      </c>
      <c r="AG236" s="241">
        <f t="shared" si="124"/>
        <v>2886</v>
      </c>
      <c r="AH236" s="222">
        <f t="shared" si="124"/>
        <v>2886</v>
      </c>
      <c r="AI236" s="46">
        <f t="shared" si="124"/>
        <v>2886</v>
      </c>
      <c r="AJ236" s="46">
        <f t="shared" si="124"/>
        <v>2886</v>
      </c>
      <c r="AK236" s="290">
        <f t="shared" ref="AK236" si="127">+AJ236+AK235</f>
        <v>2886</v>
      </c>
      <c r="AL236" s="37"/>
    </row>
    <row r="237" spans="1:42" ht="34.5" customHeight="1">
      <c r="A237" s="624">
        <v>24</v>
      </c>
      <c r="B237" s="661" t="s">
        <v>192</v>
      </c>
      <c r="C237" s="53"/>
      <c r="D237" s="53"/>
      <c r="E237" s="54"/>
      <c r="F237" s="50">
        <f>+F97</f>
        <v>1721</v>
      </c>
      <c r="G237" s="223">
        <f>+G97</f>
        <v>0</v>
      </c>
      <c r="H237" s="87">
        <f t="shared" ref="H237:AK237" si="128">+H97</f>
        <v>0</v>
      </c>
      <c r="I237" s="255">
        <v>30</v>
      </c>
      <c r="J237" s="255">
        <v>595</v>
      </c>
      <c r="K237" s="255">
        <f>1000-J238</f>
        <v>375</v>
      </c>
      <c r="L237" s="242">
        <f t="shared" si="128"/>
        <v>0</v>
      </c>
      <c r="M237" s="223">
        <f t="shared" si="128"/>
        <v>0</v>
      </c>
      <c r="N237" s="87">
        <v>0</v>
      </c>
      <c r="O237" s="87">
        <f t="shared" si="128"/>
        <v>0</v>
      </c>
      <c r="P237" s="255">
        <v>240</v>
      </c>
      <c r="Q237" s="255">
        <f>1721-P238</f>
        <v>481</v>
      </c>
      <c r="R237" s="87">
        <f t="shared" si="128"/>
        <v>0</v>
      </c>
      <c r="S237" s="242">
        <f t="shared" si="128"/>
        <v>0</v>
      </c>
      <c r="T237" s="223">
        <f t="shared" si="128"/>
        <v>0</v>
      </c>
      <c r="U237" s="87">
        <f t="shared" si="128"/>
        <v>0</v>
      </c>
      <c r="V237" s="87">
        <f t="shared" si="128"/>
        <v>0</v>
      </c>
      <c r="W237" s="87">
        <f t="shared" si="128"/>
        <v>0</v>
      </c>
      <c r="X237" s="223">
        <f t="shared" si="128"/>
        <v>0</v>
      </c>
      <c r="Y237" s="87">
        <f t="shared" si="128"/>
        <v>0</v>
      </c>
      <c r="Z237" s="87">
        <f t="shared" si="128"/>
        <v>0</v>
      </c>
      <c r="AA237" s="223">
        <f t="shared" si="128"/>
        <v>0</v>
      </c>
      <c r="AB237" s="87">
        <f t="shared" si="128"/>
        <v>0</v>
      </c>
      <c r="AC237" s="87">
        <f t="shared" si="128"/>
        <v>0</v>
      </c>
      <c r="AD237" s="87">
        <f t="shared" si="128"/>
        <v>0</v>
      </c>
      <c r="AE237" s="87">
        <f t="shared" si="128"/>
        <v>0</v>
      </c>
      <c r="AF237" s="87">
        <f t="shared" si="128"/>
        <v>0</v>
      </c>
      <c r="AG237" s="242">
        <f t="shared" si="128"/>
        <v>0</v>
      </c>
      <c r="AH237" s="223">
        <f t="shared" si="128"/>
        <v>0</v>
      </c>
      <c r="AI237" s="87">
        <f t="shared" si="128"/>
        <v>0</v>
      </c>
      <c r="AJ237" s="87">
        <f t="shared" si="128"/>
        <v>0</v>
      </c>
      <c r="AK237" s="295">
        <f t="shared" si="128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663"/>
      <c r="C238" s="55"/>
      <c r="D238" s="56"/>
      <c r="E238" s="57"/>
      <c r="F238" s="58"/>
      <c r="G238" s="222">
        <f t="shared" ref="G238:AK238" si="129">+F238+G237</f>
        <v>0</v>
      </c>
      <c r="H238" s="46">
        <f t="shared" si="129"/>
        <v>0</v>
      </c>
      <c r="I238" s="45">
        <f t="shared" si="129"/>
        <v>30</v>
      </c>
      <c r="J238" s="46">
        <f t="shared" si="129"/>
        <v>625</v>
      </c>
      <c r="K238" s="46">
        <f t="shared" si="129"/>
        <v>1000</v>
      </c>
      <c r="L238" s="241">
        <f t="shared" si="129"/>
        <v>1000</v>
      </c>
      <c r="M238" s="222">
        <f t="shared" si="129"/>
        <v>1000</v>
      </c>
      <c r="N238" s="46">
        <f t="shared" si="129"/>
        <v>1000</v>
      </c>
      <c r="O238" s="46">
        <f t="shared" si="129"/>
        <v>1000</v>
      </c>
      <c r="P238" s="45">
        <f t="shared" si="129"/>
        <v>1240</v>
      </c>
      <c r="Q238" s="46">
        <f t="shared" si="129"/>
        <v>1721</v>
      </c>
      <c r="R238" s="46">
        <f t="shared" si="129"/>
        <v>1721</v>
      </c>
      <c r="S238" s="241">
        <f t="shared" si="129"/>
        <v>1721</v>
      </c>
      <c r="T238" s="222">
        <f t="shared" si="129"/>
        <v>1721</v>
      </c>
      <c r="U238" s="46">
        <f t="shared" si="129"/>
        <v>1721</v>
      </c>
      <c r="V238" s="46">
        <f t="shared" si="129"/>
        <v>1721</v>
      </c>
      <c r="W238" s="45">
        <f t="shared" si="129"/>
        <v>1721</v>
      </c>
      <c r="X238" s="222">
        <f t="shared" si="129"/>
        <v>1721</v>
      </c>
      <c r="Y238" s="46">
        <f t="shared" si="129"/>
        <v>1721</v>
      </c>
      <c r="Z238" s="46">
        <f t="shared" si="129"/>
        <v>1721</v>
      </c>
      <c r="AA238" s="222">
        <f t="shared" si="129"/>
        <v>1721</v>
      </c>
      <c r="AB238" s="46">
        <f t="shared" si="129"/>
        <v>1721</v>
      </c>
      <c r="AC238" s="46">
        <f t="shared" si="129"/>
        <v>1721</v>
      </c>
      <c r="AD238" s="45">
        <f t="shared" si="129"/>
        <v>1721</v>
      </c>
      <c r="AE238" s="46">
        <f t="shared" si="129"/>
        <v>1721</v>
      </c>
      <c r="AF238" s="46">
        <f t="shared" si="129"/>
        <v>1721</v>
      </c>
      <c r="AG238" s="241">
        <f t="shared" si="129"/>
        <v>1721</v>
      </c>
      <c r="AH238" s="222">
        <f t="shared" si="129"/>
        <v>1721</v>
      </c>
      <c r="AI238" s="46">
        <f t="shared" si="129"/>
        <v>1721</v>
      </c>
      <c r="AJ238" s="46">
        <f t="shared" si="129"/>
        <v>1721</v>
      </c>
      <c r="AK238" s="290">
        <f t="shared" si="129"/>
        <v>1721</v>
      </c>
      <c r="AL238" s="37"/>
    </row>
    <row r="239" spans="1:42" ht="34.5" customHeight="1">
      <c r="A239" s="624">
        <v>25</v>
      </c>
      <c r="B239" s="661" t="s">
        <v>193</v>
      </c>
      <c r="C239" s="59"/>
      <c r="D239" s="60"/>
      <c r="E239" s="34"/>
      <c r="F239" s="50">
        <f>+F99</f>
        <v>381</v>
      </c>
      <c r="G239" s="221">
        <f>+G99</f>
        <v>0</v>
      </c>
      <c r="H239" s="86">
        <f t="shared" ref="H239:AK239" si="130">+H99</f>
        <v>0</v>
      </c>
      <c r="I239" s="86">
        <f t="shared" si="130"/>
        <v>0</v>
      </c>
      <c r="J239" s="86">
        <f t="shared" si="130"/>
        <v>0</v>
      </c>
      <c r="K239" s="86">
        <f t="shared" si="130"/>
        <v>0</v>
      </c>
      <c r="L239" s="240">
        <f t="shared" si="130"/>
        <v>0</v>
      </c>
      <c r="M239" s="221">
        <f t="shared" si="130"/>
        <v>0</v>
      </c>
      <c r="N239" s="254">
        <v>251</v>
      </c>
      <c r="O239" s="254">
        <f>381-N240</f>
        <v>130</v>
      </c>
      <c r="P239" s="86">
        <f t="shared" si="130"/>
        <v>0</v>
      </c>
      <c r="Q239" s="86">
        <f t="shared" si="130"/>
        <v>0</v>
      </c>
      <c r="R239" s="86">
        <f t="shared" si="130"/>
        <v>0</v>
      </c>
      <c r="S239" s="240">
        <f t="shared" si="130"/>
        <v>0</v>
      </c>
      <c r="T239" s="221">
        <f t="shared" si="130"/>
        <v>0</v>
      </c>
      <c r="U239" s="86">
        <f t="shared" si="130"/>
        <v>0</v>
      </c>
      <c r="V239" s="86">
        <f t="shared" si="130"/>
        <v>0</v>
      </c>
      <c r="W239" s="86">
        <f t="shared" si="130"/>
        <v>0</v>
      </c>
      <c r="X239" s="221">
        <f t="shared" si="130"/>
        <v>0</v>
      </c>
      <c r="Y239" s="86">
        <f t="shared" si="130"/>
        <v>0</v>
      </c>
      <c r="Z239" s="86">
        <f t="shared" si="130"/>
        <v>0</v>
      </c>
      <c r="AA239" s="221">
        <f t="shared" si="130"/>
        <v>0</v>
      </c>
      <c r="AB239" s="86">
        <f t="shared" si="130"/>
        <v>0</v>
      </c>
      <c r="AC239" s="86">
        <f t="shared" si="130"/>
        <v>0</v>
      </c>
      <c r="AD239" s="86">
        <f t="shared" si="130"/>
        <v>0</v>
      </c>
      <c r="AE239" s="86">
        <f t="shared" si="130"/>
        <v>0</v>
      </c>
      <c r="AF239" s="86">
        <f t="shared" si="130"/>
        <v>0</v>
      </c>
      <c r="AG239" s="240">
        <f t="shared" si="130"/>
        <v>0</v>
      </c>
      <c r="AH239" s="221">
        <f t="shared" si="130"/>
        <v>0</v>
      </c>
      <c r="AI239" s="86">
        <f t="shared" si="130"/>
        <v>0</v>
      </c>
      <c r="AJ239" s="86">
        <f t="shared" si="130"/>
        <v>0</v>
      </c>
      <c r="AK239" s="294">
        <f t="shared" si="130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663"/>
      <c r="C240" s="59"/>
      <c r="D240" s="60"/>
      <c r="E240" s="52"/>
      <c r="F240" s="61"/>
      <c r="G240" s="222">
        <f t="shared" ref="G240:AK240" si="131">+F240+G239</f>
        <v>0</v>
      </c>
      <c r="H240" s="46">
        <f t="shared" si="131"/>
        <v>0</v>
      </c>
      <c r="I240" s="45">
        <f t="shared" si="131"/>
        <v>0</v>
      </c>
      <c r="J240" s="46">
        <f t="shared" si="131"/>
        <v>0</v>
      </c>
      <c r="K240" s="46">
        <f t="shared" si="131"/>
        <v>0</v>
      </c>
      <c r="L240" s="241">
        <f t="shared" si="131"/>
        <v>0</v>
      </c>
      <c r="M240" s="222">
        <f t="shared" si="131"/>
        <v>0</v>
      </c>
      <c r="N240" s="46">
        <f t="shared" si="131"/>
        <v>251</v>
      </c>
      <c r="O240" s="46">
        <f t="shared" si="131"/>
        <v>381</v>
      </c>
      <c r="P240" s="45">
        <f t="shared" si="131"/>
        <v>381</v>
      </c>
      <c r="Q240" s="46">
        <f t="shared" si="131"/>
        <v>381</v>
      </c>
      <c r="R240" s="46">
        <f t="shared" si="131"/>
        <v>381</v>
      </c>
      <c r="S240" s="241">
        <f t="shared" si="131"/>
        <v>381</v>
      </c>
      <c r="T240" s="222">
        <f t="shared" si="131"/>
        <v>381</v>
      </c>
      <c r="U240" s="46">
        <f t="shared" si="131"/>
        <v>381</v>
      </c>
      <c r="V240" s="46">
        <f t="shared" si="131"/>
        <v>381</v>
      </c>
      <c r="W240" s="45">
        <f t="shared" si="131"/>
        <v>381</v>
      </c>
      <c r="X240" s="222">
        <f t="shared" si="131"/>
        <v>381</v>
      </c>
      <c r="Y240" s="46">
        <f t="shared" si="131"/>
        <v>381</v>
      </c>
      <c r="Z240" s="46">
        <f t="shared" si="131"/>
        <v>381</v>
      </c>
      <c r="AA240" s="222">
        <f t="shared" si="131"/>
        <v>381</v>
      </c>
      <c r="AB240" s="46">
        <f t="shared" si="131"/>
        <v>381</v>
      </c>
      <c r="AC240" s="46">
        <f t="shared" si="131"/>
        <v>381</v>
      </c>
      <c r="AD240" s="45">
        <f t="shared" si="131"/>
        <v>381</v>
      </c>
      <c r="AE240" s="46">
        <f t="shared" si="131"/>
        <v>381</v>
      </c>
      <c r="AF240" s="46">
        <f t="shared" si="131"/>
        <v>381</v>
      </c>
      <c r="AG240" s="241">
        <f t="shared" si="131"/>
        <v>381</v>
      </c>
      <c r="AH240" s="222">
        <f t="shared" si="131"/>
        <v>381</v>
      </c>
      <c r="AI240" s="46">
        <f t="shared" si="131"/>
        <v>381</v>
      </c>
      <c r="AJ240" s="46">
        <f t="shared" si="131"/>
        <v>381</v>
      </c>
      <c r="AK240" s="290">
        <f t="shared" si="131"/>
        <v>381</v>
      </c>
      <c r="AL240" s="37"/>
    </row>
    <row r="241" spans="1:42" ht="34.5" customHeight="1">
      <c r="A241" s="624">
        <v>26</v>
      </c>
      <c r="B241" s="664" t="s">
        <v>194</v>
      </c>
      <c r="C241" s="62">
        <v>0</v>
      </c>
      <c r="D241" s="63"/>
      <c r="E241" s="54"/>
      <c r="F241" s="50">
        <f>+F101</f>
        <v>181</v>
      </c>
      <c r="G241" s="221">
        <f>+G101</f>
        <v>0</v>
      </c>
      <c r="H241" s="86">
        <f t="shared" ref="H241:AK241" si="132">+H101</f>
        <v>0</v>
      </c>
      <c r="I241" s="86">
        <f t="shared" si="132"/>
        <v>0</v>
      </c>
      <c r="J241" s="86">
        <f t="shared" si="132"/>
        <v>0</v>
      </c>
      <c r="K241" s="254">
        <v>141</v>
      </c>
      <c r="L241" s="240">
        <f t="shared" si="132"/>
        <v>0</v>
      </c>
      <c r="M241" s="221">
        <f t="shared" si="132"/>
        <v>0</v>
      </c>
      <c r="N241" s="254">
        <f>181-M242</f>
        <v>40</v>
      </c>
      <c r="O241" s="86">
        <f t="shared" si="132"/>
        <v>0</v>
      </c>
      <c r="P241" s="86">
        <f t="shared" si="132"/>
        <v>0</v>
      </c>
      <c r="Q241" s="86">
        <f t="shared" si="132"/>
        <v>0</v>
      </c>
      <c r="R241" s="86">
        <f t="shared" si="132"/>
        <v>0</v>
      </c>
      <c r="S241" s="240">
        <f t="shared" si="132"/>
        <v>0</v>
      </c>
      <c r="T241" s="221">
        <f t="shared" si="132"/>
        <v>0</v>
      </c>
      <c r="U241" s="86">
        <f t="shared" si="132"/>
        <v>0</v>
      </c>
      <c r="V241" s="86">
        <f t="shared" si="132"/>
        <v>0</v>
      </c>
      <c r="W241" s="86">
        <f t="shared" si="132"/>
        <v>0</v>
      </c>
      <c r="X241" s="221">
        <f t="shared" si="132"/>
        <v>0</v>
      </c>
      <c r="Y241" s="86">
        <f t="shared" si="132"/>
        <v>0</v>
      </c>
      <c r="Z241" s="86">
        <f t="shared" si="132"/>
        <v>0</v>
      </c>
      <c r="AA241" s="221">
        <f t="shared" si="132"/>
        <v>0</v>
      </c>
      <c r="AB241" s="86">
        <f t="shared" si="132"/>
        <v>0</v>
      </c>
      <c r="AC241" s="86">
        <f t="shared" si="132"/>
        <v>0</v>
      </c>
      <c r="AD241" s="86">
        <f t="shared" si="132"/>
        <v>0</v>
      </c>
      <c r="AE241" s="86">
        <f t="shared" si="132"/>
        <v>0</v>
      </c>
      <c r="AF241" s="86">
        <f t="shared" si="132"/>
        <v>0</v>
      </c>
      <c r="AG241" s="240">
        <f t="shared" si="132"/>
        <v>0</v>
      </c>
      <c r="AH241" s="221">
        <f t="shared" si="132"/>
        <v>0</v>
      </c>
      <c r="AI241" s="86">
        <f t="shared" si="132"/>
        <v>0</v>
      </c>
      <c r="AJ241" s="86">
        <f t="shared" si="132"/>
        <v>0</v>
      </c>
      <c r="AK241" s="294">
        <f t="shared" si="132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665"/>
      <c r="C242" s="68"/>
      <c r="D242" s="207"/>
      <c r="E242" s="57"/>
      <c r="F242" s="208"/>
      <c r="G242" s="222">
        <f t="shared" ref="G242:AK242" si="133">+F242+G241</f>
        <v>0</v>
      </c>
      <c r="H242" s="46">
        <f t="shared" si="133"/>
        <v>0</v>
      </c>
      <c r="I242" s="45">
        <f t="shared" si="133"/>
        <v>0</v>
      </c>
      <c r="J242" s="46">
        <f t="shared" si="133"/>
        <v>0</v>
      </c>
      <c r="K242" s="46">
        <f t="shared" si="133"/>
        <v>141</v>
      </c>
      <c r="L242" s="241">
        <f t="shared" si="133"/>
        <v>141</v>
      </c>
      <c r="M242" s="222">
        <f t="shared" si="133"/>
        <v>141</v>
      </c>
      <c r="N242" s="46">
        <f t="shared" si="133"/>
        <v>181</v>
      </c>
      <c r="O242" s="46">
        <f t="shared" si="133"/>
        <v>181</v>
      </c>
      <c r="P242" s="45">
        <f t="shared" si="133"/>
        <v>181</v>
      </c>
      <c r="Q242" s="46">
        <f t="shared" si="133"/>
        <v>181</v>
      </c>
      <c r="R242" s="46">
        <f t="shared" si="133"/>
        <v>181</v>
      </c>
      <c r="S242" s="241">
        <f t="shared" si="133"/>
        <v>181</v>
      </c>
      <c r="T242" s="222">
        <f t="shared" si="133"/>
        <v>181</v>
      </c>
      <c r="U242" s="46">
        <f t="shared" si="133"/>
        <v>181</v>
      </c>
      <c r="V242" s="46">
        <f t="shared" si="133"/>
        <v>181</v>
      </c>
      <c r="W242" s="45">
        <f t="shared" si="133"/>
        <v>181</v>
      </c>
      <c r="X242" s="222">
        <f t="shared" si="133"/>
        <v>181</v>
      </c>
      <c r="Y242" s="46">
        <f t="shared" si="133"/>
        <v>181</v>
      </c>
      <c r="Z242" s="46">
        <f t="shared" si="133"/>
        <v>181</v>
      </c>
      <c r="AA242" s="222">
        <f t="shared" si="133"/>
        <v>181</v>
      </c>
      <c r="AB242" s="46">
        <f t="shared" si="133"/>
        <v>181</v>
      </c>
      <c r="AC242" s="46">
        <f t="shared" si="133"/>
        <v>181</v>
      </c>
      <c r="AD242" s="45">
        <f t="shared" si="133"/>
        <v>181</v>
      </c>
      <c r="AE242" s="46">
        <f t="shared" si="133"/>
        <v>181</v>
      </c>
      <c r="AF242" s="46">
        <f t="shared" si="133"/>
        <v>181</v>
      </c>
      <c r="AG242" s="241">
        <f t="shared" si="133"/>
        <v>181</v>
      </c>
      <c r="AH242" s="222">
        <f t="shared" si="133"/>
        <v>181</v>
      </c>
      <c r="AI242" s="46">
        <f t="shared" si="133"/>
        <v>181</v>
      </c>
      <c r="AJ242" s="46">
        <f t="shared" si="133"/>
        <v>181</v>
      </c>
      <c r="AK242" s="290">
        <f t="shared" si="133"/>
        <v>181</v>
      </c>
      <c r="AL242" s="37"/>
    </row>
    <row r="243" spans="1:42" ht="34.5" customHeight="1">
      <c r="A243" s="624">
        <v>27</v>
      </c>
      <c r="B243" s="661" t="s">
        <v>195</v>
      </c>
      <c r="C243" s="62">
        <v>650</v>
      </c>
      <c r="D243" s="53"/>
      <c r="E243" s="54"/>
      <c r="F243" s="50">
        <f>+F103</f>
        <v>0</v>
      </c>
      <c r="G243" s="221">
        <f>+G103</f>
        <v>0</v>
      </c>
      <c r="H243" s="86">
        <f t="shared" ref="H243:AK243" si="134">+H103</f>
        <v>0</v>
      </c>
      <c r="I243" s="86">
        <f t="shared" si="134"/>
        <v>0</v>
      </c>
      <c r="J243" s="86">
        <f t="shared" si="134"/>
        <v>0</v>
      </c>
      <c r="K243" s="86">
        <f t="shared" si="134"/>
        <v>0</v>
      </c>
      <c r="L243" s="240">
        <f t="shared" si="134"/>
        <v>0</v>
      </c>
      <c r="M243" s="221">
        <f t="shared" si="134"/>
        <v>0</v>
      </c>
      <c r="N243" s="86">
        <f t="shared" si="134"/>
        <v>0</v>
      </c>
      <c r="O243" s="86">
        <f t="shared" si="134"/>
        <v>0</v>
      </c>
      <c r="P243" s="86">
        <f t="shared" si="134"/>
        <v>0</v>
      </c>
      <c r="Q243" s="86">
        <f t="shared" si="134"/>
        <v>0</v>
      </c>
      <c r="R243" s="86">
        <f t="shared" si="134"/>
        <v>0</v>
      </c>
      <c r="S243" s="240">
        <f t="shared" si="134"/>
        <v>0</v>
      </c>
      <c r="T243" s="221">
        <f t="shared" si="134"/>
        <v>0</v>
      </c>
      <c r="U243" s="86">
        <f t="shared" si="134"/>
        <v>0</v>
      </c>
      <c r="V243" s="86">
        <f t="shared" si="134"/>
        <v>0</v>
      </c>
      <c r="W243" s="86">
        <f t="shared" si="134"/>
        <v>0</v>
      </c>
      <c r="X243" s="221">
        <f t="shared" si="134"/>
        <v>0</v>
      </c>
      <c r="Y243" s="86">
        <f t="shared" si="134"/>
        <v>0</v>
      </c>
      <c r="Z243" s="86">
        <f t="shared" si="134"/>
        <v>0</v>
      </c>
      <c r="AA243" s="221">
        <f t="shared" si="134"/>
        <v>0</v>
      </c>
      <c r="AB243" s="86">
        <f t="shared" si="134"/>
        <v>0</v>
      </c>
      <c r="AC243" s="86">
        <f t="shared" si="134"/>
        <v>0</v>
      </c>
      <c r="AD243" s="86">
        <f t="shared" si="134"/>
        <v>0</v>
      </c>
      <c r="AE243" s="86">
        <f t="shared" si="134"/>
        <v>0</v>
      </c>
      <c r="AF243" s="86">
        <f t="shared" si="134"/>
        <v>0</v>
      </c>
      <c r="AG243" s="240">
        <f t="shared" si="134"/>
        <v>0</v>
      </c>
      <c r="AH243" s="221">
        <f t="shared" si="134"/>
        <v>0</v>
      </c>
      <c r="AI243" s="86">
        <f t="shared" si="134"/>
        <v>0</v>
      </c>
      <c r="AJ243" s="86">
        <f t="shared" si="134"/>
        <v>0</v>
      </c>
      <c r="AK243" s="294">
        <f t="shared" si="134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663"/>
      <c r="C244" s="68"/>
      <c r="D244" s="56"/>
      <c r="E244" s="57"/>
      <c r="F244" s="58"/>
      <c r="G244" s="222">
        <f t="shared" ref="G244:AK244" si="135">+F244+G243</f>
        <v>0</v>
      </c>
      <c r="H244" s="46">
        <f t="shared" si="135"/>
        <v>0</v>
      </c>
      <c r="I244" s="45">
        <f t="shared" si="135"/>
        <v>0</v>
      </c>
      <c r="J244" s="46">
        <f t="shared" si="135"/>
        <v>0</v>
      </c>
      <c r="K244" s="46">
        <f t="shared" si="135"/>
        <v>0</v>
      </c>
      <c r="L244" s="241">
        <f t="shared" si="135"/>
        <v>0</v>
      </c>
      <c r="M244" s="222">
        <f t="shared" si="135"/>
        <v>0</v>
      </c>
      <c r="N244" s="46">
        <f t="shared" si="135"/>
        <v>0</v>
      </c>
      <c r="O244" s="46">
        <f t="shared" si="135"/>
        <v>0</v>
      </c>
      <c r="P244" s="45">
        <f t="shared" si="135"/>
        <v>0</v>
      </c>
      <c r="Q244" s="46">
        <f t="shared" si="135"/>
        <v>0</v>
      </c>
      <c r="R244" s="46">
        <f t="shared" si="135"/>
        <v>0</v>
      </c>
      <c r="S244" s="241">
        <f t="shared" si="135"/>
        <v>0</v>
      </c>
      <c r="T244" s="222">
        <f t="shared" si="135"/>
        <v>0</v>
      </c>
      <c r="U244" s="46">
        <f t="shared" si="135"/>
        <v>0</v>
      </c>
      <c r="V244" s="46">
        <f t="shared" si="135"/>
        <v>0</v>
      </c>
      <c r="W244" s="45">
        <f t="shared" si="135"/>
        <v>0</v>
      </c>
      <c r="X244" s="222">
        <f t="shared" si="135"/>
        <v>0</v>
      </c>
      <c r="Y244" s="46">
        <f t="shared" si="135"/>
        <v>0</v>
      </c>
      <c r="Z244" s="46">
        <f t="shared" si="135"/>
        <v>0</v>
      </c>
      <c r="AA244" s="222">
        <f t="shared" si="135"/>
        <v>0</v>
      </c>
      <c r="AB244" s="46">
        <f t="shared" si="135"/>
        <v>0</v>
      </c>
      <c r="AC244" s="46">
        <f t="shared" si="135"/>
        <v>0</v>
      </c>
      <c r="AD244" s="45">
        <f t="shared" si="135"/>
        <v>0</v>
      </c>
      <c r="AE244" s="46">
        <f t="shared" si="135"/>
        <v>0</v>
      </c>
      <c r="AF244" s="46">
        <f t="shared" si="135"/>
        <v>0</v>
      </c>
      <c r="AG244" s="241">
        <f t="shared" si="135"/>
        <v>0</v>
      </c>
      <c r="AH244" s="222">
        <f t="shared" si="135"/>
        <v>0</v>
      </c>
      <c r="AI244" s="46">
        <f t="shared" si="135"/>
        <v>0</v>
      </c>
      <c r="AJ244" s="46">
        <f t="shared" si="135"/>
        <v>0</v>
      </c>
      <c r="AK244" s="290">
        <f t="shared" si="135"/>
        <v>0</v>
      </c>
      <c r="AL244" s="37"/>
    </row>
    <row r="245" spans="1:42" ht="35.1" customHeight="1">
      <c r="A245" s="652">
        <v>28</v>
      </c>
      <c r="B245" s="661" t="s">
        <v>196</v>
      </c>
      <c r="C245" s="59"/>
      <c r="D245" s="60"/>
      <c r="E245" s="34"/>
      <c r="F245" s="35">
        <f>+F105</f>
        <v>0</v>
      </c>
      <c r="G245" s="221">
        <f>+G105</f>
        <v>0</v>
      </c>
      <c r="H245" s="86">
        <f t="shared" ref="H245:AK245" si="136">+H105</f>
        <v>0</v>
      </c>
      <c r="I245" s="86">
        <f t="shared" si="136"/>
        <v>0</v>
      </c>
      <c r="J245" s="86">
        <f t="shared" si="136"/>
        <v>0</v>
      </c>
      <c r="K245" s="86">
        <f t="shared" si="136"/>
        <v>0</v>
      </c>
      <c r="L245" s="240">
        <f t="shared" si="136"/>
        <v>0</v>
      </c>
      <c r="M245" s="221">
        <f t="shared" si="136"/>
        <v>0</v>
      </c>
      <c r="N245" s="86">
        <f t="shared" si="136"/>
        <v>0</v>
      </c>
      <c r="O245" s="86">
        <f t="shared" si="136"/>
        <v>0</v>
      </c>
      <c r="P245" s="86">
        <f t="shared" si="136"/>
        <v>0</v>
      </c>
      <c r="Q245" s="86">
        <f t="shared" si="136"/>
        <v>0</v>
      </c>
      <c r="R245" s="86">
        <f t="shared" si="136"/>
        <v>0</v>
      </c>
      <c r="S245" s="240">
        <f t="shared" si="136"/>
        <v>0</v>
      </c>
      <c r="T245" s="221">
        <f t="shared" si="136"/>
        <v>0</v>
      </c>
      <c r="U245" s="86">
        <f t="shared" si="136"/>
        <v>0</v>
      </c>
      <c r="V245" s="86">
        <f t="shared" si="136"/>
        <v>0</v>
      </c>
      <c r="W245" s="86">
        <f t="shared" si="136"/>
        <v>0</v>
      </c>
      <c r="X245" s="221">
        <f t="shared" si="136"/>
        <v>0</v>
      </c>
      <c r="Y245" s="86">
        <f t="shared" si="136"/>
        <v>0</v>
      </c>
      <c r="Z245" s="86">
        <f t="shared" si="136"/>
        <v>0</v>
      </c>
      <c r="AA245" s="221">
        <f t="shared" si="136"/>
        <v>0</v>
      </c>
      <c r="AB245" s="86">
        <f t="shared" si="136"/>
        <v>0</v>
      </c>
      <c r="AC245" s="86">
        <f t="shared" si="136"/>
        <v>0</v>
      </c>
      <c r="AD245" s="86">
        <f t="shared" si="136"/>
        <v>0</v>
      </c>
      <c r="AE245" s="86">
        <f t="shared" si="136"/>
        <v>0</v>
      </c>
      <c r="AF245" s="86">
        <f t="shared" si="136"/>
        <v>0</v>
      </c>
      <c r="AG245" s="240">
        <f t="shared" si="136"/>
        <v>0</v>
      </c>
      <c r="AH245" s="221">
        <f t="shared" si="136"/>
        <v>0</v>
      </c>
      <c r="AI245" s="86">
        <f t="shared" si="136"/>
        <v>0</v>
      </c>
      <c r="AJ245" s="86">
        <f t="shared" si="136"/>
        <v>0</v>
      </c>
      <c r="AK245" s="294">
        <f t="shared" si="136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663"/>
      <c r="C246" s="59"/>
      <c r="D246" s="60"/>
      <c r="E246" s="52"/>
      <c r="F246" s="61"/>
      <c r="G246" s="222">
        <f t="shared" ref="G246:AJ246" si="137">+F246+G245</f>
        <v>0</v>
      </c>
      <c r="H246" s="46">
        <f t="shared" si="137"/>
        <v>0</v>
      </c>
      <c r="I246" s="45">
        <f t="shared" si="137"/>
        <v>0</v>
      </c>
      <c r="J246" s="46">
        <f t="shared" si="137"/>
        <v>0</v>
      </c>
      <c r="K246" s="46">
        <f t="shared" si="137"/>
        <v>0</v>
      </c>
      <c r="L246" s="241">
        <f t="shared" si="137"/>
        <v>0</v>
      </c>
      <c r="M246" s="222">
        <f t="shared" si="137"/>
        <v>0</v>
      </c>
      <c r="N246" s="46">
        <f t="shared" si="137"/>
        <v>0</v>
      </c>
      <c r="O246" s="46">
        <f t="shared" si="137"/>
        <v>0</v>
      </c>
      <c r="P246" s="45">
        <f t="shared" si="137"/>
        <v>0</v>
      </c>
      <c r="Q246" s="46">
        <f t="shared" si="137"/>
        <v>0</v>
      </c>
      <c r="R246" s="46">
        <f t="shared" si="137"/>
        <v>0</v>
      </c>
      <c r="S246" s="241">
        <f t="shared" si="137"/>
        <v>0</v>
      </c>
      <c r="T246" s="222">
        <f t="shared" si="137"/>
        <v>0</v>
      </c>
      <c r="U246" s="46">
        <f t="shared" si="137"/>
        <v>0</v>
      </c>
      <c r="V246" s="46">
        <f t="shared" si="137"/>
        <v>0</v>
      </c>
      <c r="W246" s="45">
        <f t="shared" si="137"/>
        <v>0</v>
      </c>
      <c r="X246" s="222">
        <f t="shared" si="137"/>
        <v>0</v>
      </c>
      <c r="Y246" s="46">
        <f t="shared" si="137"/>
        <v>0</v>
      </c>
      <c r="Z246" s="46">
        <f t="shared" si="137"/>
        <v>0</v>
      </c>
      <c r="AA246" s="222">
        <f t="shared" si="137"/>
        <v>0</v>
      </c>
      <c r="AB246" s="46">
        <f t="shared" si="137"/>
        <v>0</v>
      </c>
      <c r="AC246" s="46">
        <f t="shared" si="137"/>
        <v>0</v>
      </c>
      <c r="AD246" s="45">
        <f t="shared" si="137"/>
        <v>0</v>
      </c>
      <c r="AE246" s="46">
        <f t="shared" si="137"/>
        <v>0</v>
      </c>
      <c r="AF246" s="46">
        <f t="shared" si="137"/>
        <v>0</v>
      </c>
      <c r="AG246" s="241">
        <f t="shared" si="137"/>
        <v>0</v>
      </c>
      <c r="AH246" s="222">
        <f t="shared" si="137"/>
        <v>0</v>
      </c>
      <c r="AI246" s="46">
        <f t="shared" si="137"/>
        <v>0</v>
      </c>
      <c r="AJ246" s="46">
        <f t="shared" si="137"/>
        <v>0</v>
      </c>
      <c r="AK246" s="290"/>
      <c r="AL246" s="37"/>
    </row>
    <row r="247" spans="1:42" ht="35.1" customHeight="1">
      <c r="A247" s="624">
        <v>29</v>
      </c>
      <c r="B247" s="661" t="s">
        <v>197</v>
      </c>
      <c r="C247" s="62">
        <v>0</v>
      </c>
      <c r="D247" s="63"/>
      <c r="E247" s="54"/>
      <c r="F247" s="50">
        <f>+F107</f>
        <v>0</v>
      </c>
      <c r="G247" s="221">
        <f>+G107</f>
        <v>0</v>
      </c>
      <c r="H247" s="86">
        <f t="shared" ref="H247:AK247" si="138">+H107</f>
        <v>0</v>
      </c>
      <c r="I247" s="86">
        <f t="shared" si="138"/>
        <v>0</v>
      </c>
      <c r="J247" s="86">
        <f t="shared" si="138"/>
        <v>0</v>
      </c>
      <c r="K247" s="86">
        <f t="shared" si="138"/>
        <v>0</v>
      </c>
      <c r="L247" s="240">
        <f t="shared" si="138"/>
        <v>0</v>
      </c>
      <c r="M247" s="221">
        <f t="shared" si="138"/>
        <v>0</v>
      </c>
      <c r="N247" s="86">
        <f t="shared" si="138"/>
        <v>0</v>
      </c>
      <c r="O247" s="86">
        <f t="shared" si="138"/>
        <v>0</v>
      </c>
      <c r="P247" s="86">
        <f t="shared" si="138"/>
        <v>0</v>
      </c>
      <c r="Q247" s="86">
        <f t="shared" si="138"/>
        <v>0</v>
      </c>
      <c r="R247" s="86">
        <f t="shared" si="138"/>
        <v>0</v>
      </c>
      <c r="S247" s="240">
        <f t="shared" si="138"/>
        <v>0</v>
      </c>
      <c r="T247" s="221">
        <f t="shared" si="138"/>
        <v>0</v>
      </c>
      <c r="U247" s="86">
        <f t="shared" si="138"/>
        <v>0</v>
      </c>
      <c r="V247" s="86">
        <f t="shared" si="138"/>
        <v>0</v>
      </c>
      <c r="W247" s="86">
        <f t="shared" si="138"/>
        <v>0</v>
      </c>
      <c r="X247" s="221">
        <f t="shared" si="138"/>
        <v>0</v>
      </c>
      <c r="Y247" s="86">
        <f t="shared" si="138"/>
        <v>0</v>
      </c>
      <c r="Z247" s="86">
        <f t="shared" si="138"/>
        <v>0</v>
      </c>
      <c r="AA247" s="221">
        <f t="shared" si="138"/>
        <v>0</v>
      </c>
      <c r="AB247" s="86">
        <f t="shared" si="138"/>
        <v>0</v>
      </c>
      <c r="AC247" s="86">
        <f t="shared" si="138"/>
        <v>0</v>
      </c>
      <c r="AD247" s="86">
        <f t="shared" si="138"/>
        <v>0</v>
      </c>
      <c r="AE247" s="86">
        <f t="shared" si="138"/>
        <v>0</v>
      </c>
      <c r="AF247" s="86">
        <f t="shared" si="138"/>
        <v>0</v>
      </c>
      <c r="AG247" s="240">
        <f t="shared" si="138"/>
        <v>0</v>
      </c>
      <c r="AH247" s="221">
        <f t="shared" si="138"/>
        <v>0</v>
      </c>
      <c r="AI247" s="86">
        <f t="shared" si="138"/>
        <v>0</v>
      </c>
      <c r="AJ247" s="86">
        <f t="shared" si="138"/>
        <v>0</v>
      </c>
      <c r="AK247" s="294">
        <f t="shared" si="138"/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customHeight="1">
      <c r="A248" s="625"/>
      <c r="B248" s="663"/>
      <c r="C248" s="68"/>
      <c r="D248" s="65"/>
      <c r="E248" s="57"/>
      <c r="F248" s="58"/>
      <c r="G248" s="226">
        <f t="shared" ref="G248:AK248" si="139">+F248+G247</f>
        <v>0</v>
      </c>
      <c r="H248" s="46">
        <f t="shared" si="139"/>
        <v>0</v>
      </c>
      <c r="I248" s="45">
        <f t="shared" si="139"/>
        <v>0</v>
      </c>
      <c r="J248" s="46">
        <f t="shared" si="139"/>
        <v>0</v>
      </c>
      <c r="K248" s="46">
        <f t="shared" si="139"/>
        <v>0</v>
      </c>
      <c r="L248" s="241">
        <f t="shared" si="139"/>
        <v>0</v>
      </c>
      <c r="M248" s="222">
        <f t="shared" si="139"/>
        <v>0</v>
      </c>
      <c r="N248" s="46">
        <f t="shared" si="139"/>
        <v>0</v>
      </c>
      <c r="O248" s="46">
        <f t="shared" si="139"/>
        <v>0</v>
      </c>
      <c r="P248" s="45">
        <f t="shared" si="139"/>
        <v>0</v>
      </c>
      <c r="Q248" s="46">
        <f t="shared" si="139"/>
        <v>0</v>
      </c>
      <c r="R248" s="46">
        <f t="shared" si="139"/>
        <v>0</v>
      </c>
      <c r="S248" s="241">
        <f t="shared" si="139"/>
        <v>0</v>
      </c>
      <c r="T248" s="222">
        <f t="shared" si="139"/>
        <v>0</v>
      </c>
      <c r="U248" s="46">
        <f t="shared" si="139"/>
        <v>0</v>
      </c>
      <c r="V248" s="46">
        <f t="shared" si="139"/>
        <v>0</v>
      </c>
      <c r="W248" s="45">
        <f t="shared" si="139"/>
        <v>0</v>
      </c>
      <c r="X248" s="222">
        <f t="shared" si="139"/>
        <v>0</v>
      </c>
      <c r="Y248" s="46">
        <f t="shared" si="139"/>
        <v>0</v>
      </c>
      <c r="Z248" s="46">
        <f t="shared" si="139"/>
        <v>0</v>
      </c>
      <c r="AA248" s="222">
        <f t="shared" si="139"/>
        <v>0</v>
      </c>
      <c r="AB248" s="46">
        <f t="shared" si="139"/>
        <v>0</v>
      </c>
      <c r="AC248" s="46">
        <f t="shared" si="139"/>
        <v>0</v>
      </c>
      <c r="AD248" s="45">
        <f t="shared" si="139"/>
        <v>0</v>
      </c>
      <c r="AE248" s="46">
        <f t="shared" si="139"/>
        <v>0</v>
      </c>
      <c r="AF248" s="46">
        <f t="shared" si="139"/>
        <v>0</v>
      </c>
      <c r="AG248" s="241">
        <f t="shared" si="139"/>
        <v>0</v>
      </c>
      <c r="AH248" s="226">
        <f t="shared" si="139"/>
        <v>0</v>
      </c>
      <c r="AI248" s="45">
        <f t="shared" si="139"/>
        <v>0</v>
      </c>
      <c r="AJ248" s="45">
        <f t="shared" si="139"/>
        <v>0</v>
      </c>
      <c r="AK248" s="296">
        <f t="shared" si="139"/>
        <v>0</v>
      </c>
      <c r="AL248" s="37"/>
    </row>
    <row r="249" spans="1:42" ht="35.1" customHeight="1">
      <c r="A249" s="624">
        <v>30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221">
        <f>+G109</f>
        <v>0</v>
      </c>
      <c r="H249" s="86">
        <f t="shared" ref="H249:AK249" si="140">+H109</f>
        <v>0</v>
      </c>
      <c r="I249" s="86">
        <f t="shared" si="140"/>
        <v>0</v>
      </c>
      <c r="J249" s="86">
        <f t="shared" si="140"/>
        <v>0</v>
      </c>
      <c r="K249" s="86">
        <f t="shared" si="140"/>
        <v>0</v>
      </c>
      <c r="L249" s="240">
        <f t="shared" si="140"/>
        <v>0</v>
      </c>
      <c r="M249" s="221">
        <f t="shared" si="140"/>
        <v>0</v>
      </c>
      <c r="N249" s="86">
        <f t="shared" si="140"/>
        <v>0</v>
      </c>
      <c r="O249" s="86">
        <f t="shared" si="140"/>
        <v>0</v>
      </c>
      <c r="P249" s="86">
        <f t="shared" si="140"/>
        <v>0</v>
      </c>
      <c r="Q249" s="86">
        <f t="shared" si="140"/>
        <v>0</v>
      </c>
      <c r="R249" s="86">
        <f t="shared" si="140"/>
        <v>0</v>
      </c>
      <c r="S249" s="240">
        <f t="shared" si="140"/>
        <v>0</v>
      </c>
      <c r="T249" s="221">
        <f t="shared" si="140"/>
        <v>0</v>
      </c>
      <c r="U249" s="86">
        <f t="shared" si="140"/>
        <v>0</v>
      </c>
      <c r="V249" s="86">
        <f t="shared" si="140"/>
        <v>0</v>
      </c>
      <c r="W249" s="86">
        <f t="shared" si="140"/>
        <v>0</v>
      </c>
      <c r="X249" s="221">
        <f t="shared" si="140"/>
        <v>0</v>
      </c>
      <c r="Y249" s="86">
        <f t="shared" si="140"/>
        <v>0</v>
      </c>
      <c r="Z249" s="86">
        <f t="shared" si="140"/>
        <v>0</v>
      </c>
      <c r="AA249" s="221">
        <f t="shared" si="140"/>
        <v>0</v>
      </c>
      <c r="AB249" s="86">
        <f t="shared" si="140"/>
        <v>0</v>
      </c>
      <c r="AC249" s="86">
        <f t="shared" si="140"/>
        <v>0</v>
      </c>
      <c r="AD249" s="86">
        <f t="shared" si="140"/>
        <v>0</v>
      </c>
      <c r="AE249" s="86">
        <f t="shared" si="140"/>
        <v>0</v>
      </c>
      <c r="AF249" s="86">
        <f t="shared" si="140"/>
        <v>0</v>
      </c>
      <c r="AG249" s="240">
        <f t="shared" si="140"/>
        <v>0</v>
      </c>
      <c r="AH249" s="221">
        <f t="shared" si="140"/>
        <v>0</v>
      </c>
      <c r="AI249" s="86">
        <f t="shared" si="140"/>
        <v>0</v>
      </c>
      <c r="AJ249" s="86">
        <f t="shared" si="140"/>
        <v>0</v>
      </c>
      <c r="AK249" s="294">
        <f t="shared" si="140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663"/>
      <c r="C250" s="72"/>
      <c r="D250" s="73"/>
      <c r="E250" s="41"/>
      <c r="F250" s="74"/>
      <c r="G250" s="222">
        <f t="shared" ref="G250:AK250" si="141">+F250+G249</f>
        <v>0</v>
      </c>
      <c r="H250" s="46">
        <f t="shared" si="141"/>
        <v>0</v>
      </c>
      <c r="I250" s="45">
        <f t="shared" si="141"/>
        <v>0</v>
      </c>
      <c r="J250" s="46">
        <f t="shared" si="141"/>
        <v>0</v>
      </c>
      <c r="K250" s="46">
        <f t="shared" si="141"/>
        <v>0</v>
      </c>
      <c r="L250" s="241">
        <f t="shared" si="141"/>
        <v>0</v>
      </c>
      <c r="M250" s="222">
        <f t="shared" si="141"/>
        <v>0</v>
      </c>
      <c r="N250" s="46">
        <f t="shared" si="141"/>
        <v>0</v>
      </c>
      <c r="O250" s="46">
        <f t="shared" si="141"/>
        <v>0</v>
      </c>
      <c r="P250" s="45">
        <f t="shared" si="141"/>
        <v>0</v>
      </c>
      <c r="Q250" s="46">
        <f t="shared" si="141"/>
        <v>0</v>
      </c>
      <c r="R250" s="46">
        <f t="shared" si="141"/>
        <v>0</v>
      </c>
      <c r="S250" s="241">
        <f t="shared" si="141"/>
        <v>0</v>
      </c>
      <c r="T250" s="222">
        <f t="shared" si="141"/>
        <v>0</v>
      </c>
      <c r="U250" s="46">
        <f t="shared" si="141"/>
        <v>0</v>
      </c>
      <c r="V250" s="46">
        <f t="shared" si="141"/>
        <v>0</v>
      </c>
      <c r="W250" s="45">
        <f t="shared" si="141"/>
        <v>0</v>
      </c>
      <c r="X250" s="222">
        <f t="shared" si="141"/>
        <v>0</v>
      </c>
      <c r="Y250" s="46">
        <f t="shared" si="141"/>
        <v>0</v>
      </c>
      <c r="Z250" s="46">
        <f t="shared" si="141"/>
        <v>0</v>
      </c>
      <c r="AA250" s="222">
        <f t="shared" si="141"/>
        <v>0</v>
      </c>
      <c r="AB250" s="46">
        <f t="shared" si="141"/>
        <v>0</v>
      </c>
      <c r="AC250" s="46">
        <f t="shared" si="141"/>
        <v>0</v>
      </c>
      <c r="AD250" s="45">
        <f t="shared" si="141"/>
        <v>0</v>
      </c>
      <c r="AE250" s="46">
        <f t="shared" si="141"/>
        <v>0</v>
      </c>
      <c r="AF250" s="46">
        <f t="shared" si="141"/>
        <v>0</v>
      </c>
      <c r="AG250" s="241">
        <f t="shared" si="141"/>
        <v>0</v>
      </c>
      <c r="AH250" s="222">
        <f t="shared" si="141"/>
        <v>0</v>
      </c>
      <c r="AI250" s="46">
        <f t="shared" si="141"/>
        <v>0</v>
      </c>
      <c r="AJ250" s="46">
        <f t="shared" si="141"/>
        <v>0</v>
      </c>
      <c r="AK250" s="290">
        <f t="shared" si="141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221">
        <f>+G111</f>
        <v>0</v>
      </c>
      <c r="H251" s="86">
        <f t="shared" ref="H251:AK251" si="142">+H111</f>
        <v>0</v>
      </c>
      <c r="I251" s="86">
        <f t="shared" si="142"/>
        <v>0</v>
      </c>
      <c r="J251" s="86">
        <f t="shared" si="142"/>
        <v>0</v>
      </c>
      <c r="K251" s="86">
        <f t="shared" si="142"/>
        <v>0</v>
      </c>
      <c r="L251" s="240">
        <f t="shared" si="142"/>
        <v>0</v>
      </c>
      <c r="M251" s="221">
        <f t="shared" si="142"/>
        <v>0</v>
      </c>
      <c r="N251" s="86">
        <f t="shared" si="142"/>
        <v>0</v>
      </c>
      <c r="O251" s="86">
        <f t="shared" si="142"/>
        <v>0</v>
      </c>
      <c r="P251" s="86">
        <f t="shared" si="142"/>
        <v>0</v>
      </c>
      <c r="Q251" s="86">
        <f t="shared" si="142"/>
        <v>0</v>
      </c>
      <c r="R251" s="86">
        <f t="shared" si="142"/>
        <v>0</v>
      </c>
      <c r="S251" s="240">
        <f t="shared" si="142"/>
        <v>0</v>
      </c>
      <c r="T251" s="221">
        <f t="shared" si="142"/>
        <v>0</v>
      </c>
      <c r="U251" s="86">
        <f t="shared" si="142"/>
        <v>0</v>
      </c>
      <c r="V251" s="86">
        <f t="shared" si="142"/>
        <v>0</v>
      </c>
      <c r="W251" s="86">
        <f t="shared" si="142"/>
        <v>0</v>
      </c>
      <c r="X251" s="221">
        <f t="shared" si="142"/>
        <v>0</v>
      </c>
      <c r="Y251" s="86">
        <f t="shared" si="142"/>
        <v>0</v>
      </c>
      <c r="Z251" s="86">
        <f t="shared" si="142"/>
        <v>0</v>
      </c>
      <c r="AA251" s="221">
        <f t="shared" si="142"/>
        <v>0</v>
      </c>
      <c r="AB251" s="86">
        <f t="shared" si="142"/>
        <v>0</v>
      </c>
      <c r="AC251" s="86">
        <f t="shared" si="142"/>
        <v>0</v>
      </c>
      <c r="AD251" s="86">
        <f t="shared" si="142"/>
        <v>0</v>
      </c>
      <c r="AE251" s="86">
        <f t="shared" si="142"/>
        <v>0</v>
      </c>
      <c r="AF251" s="86">
        <f t="shared" si="142"/>
        <v>0</v>
      </c>
      <c r="AG251" s="240">
        <f t="shared" si="142"/>
        <v>0</v>
      </c>
      <c r="AH251" s="221">
        <f t="shared" si="142"/>
        <v>0</v>
      </c>
      <c r="AI251" s="86">
        <f t="shared" si="142"/>
        <v>0</v>
      </c>
      <c r="AJ251" s="86">
        <f t="shared" si="142"/>
        <v>0</v>
      </c>
      <c r="AK251" s="305">
        <f t="shared" si="142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222">
        <f t="shared" ref="G252:AK252" si="143">+F252+G251</f>
        <v>0</v>
      </c>
      <c r="H252" s="46">
        <f t="shared" si="143"/>
        <v>0</v>
      </c>
      <c r="I252" s="46">
        <f t="shared" si="143"/>
        <v>0</v>
      </c>
      <c r="J252" s="46">
        <f t="shared" si="143"/>
        <v>0</v>
      </c>
      <c r="K252" s="46">
        <f t="shared" si="143"/>
        <v>0</v>
      </c>
      <c r="L252" s="241">
        <f t="shared" si="143"/>
        <v>0</v>
      </c>
      <c r="M252" s="222">
        <f t="shared" si="143"/>
        <v>0</v>
      </c>
      <c r="N252" s="46">
        <f t="shared" si="143"/>
        <v>0</v>
      </c>
      <c r="O252" s="46">
        <f t="shared" si="143"/>
        <v>0</v>
      </c>
      <c r="P252" s="46">
        <f t="shared" si="143"/>
        <v>0</v>
      </c>
      <c r="Q252" s="46">
        <f t="shared" si="143"/>
        <v>0</v>
      </c>
      <c r="R252" s="46">
        <f t="shared" si="143"/>
        <v>0</v>
      </c>
      <c r="S252" s="241">
        <f t="shared" si="143"/>
        <v>0</v>
      </c>
      <c r="T252" s="222">
        <f t="shared" si="143"/>
        <v>0</v>
      </c>
      <c r="U252" s="46">
        <f t="shared" si="143"/>
        <v>0</v>
      </c>
      <c r="V252" s="46">
        <f t="shared" si="143"/>
        <v>0</v>
      </c>
      <c r="W252" s="46">
        <f t="shared" si="143"/>
        <v>0</v>
      </c>
      <c r="X252" s="222">
        <f t="shared" si="143"/>
        <v>0</v>
      </c>
      <c r="Y252" s="46">
        <f t="shared" si="143"/>
        <v>0</v>
      </c>
      <c r="Z252" s="46">
        <f t="shared" si="143"/>
        <v>0</v>
      </c>
      <c r="AA252" s="222">
        <f t="shared" si="143"/>
        <v>0</v>
      </c>
      <c r="AB252" s="46">
        <f t="shared" si="143"/>
        <v>0</v>
      </c>
      <c r="AC252" s="46">
        <f t="shared" si="143"/>
        <v>0</v>
      </c>
      <c r="AD252" s="46">
        <f t="shared" si="143"/>
        <v>0</v>
      </c>
      <c r="AE252" s="46">
        <f t="shared" si="143"/>
        <v>0</v>
      </c>
      <c r="AF252" s="46">
        <f t="shared" si="143"/>
        <v>0</v>
      </c>
      <c r="AG252" s="241">
        <f t="shared" si="143"/>
        <v>0</v>
      </c>
      <c r="AH252" s="222">
        <f t="shared" si="143"/>
        <v>0</v>
      </c>
      <c r="AI252" s="46">
        <f t="shared" si="143"/>
        <v>0</v>
      </c>
      <c r="AJ252" s="46">
        <f t="shared" si="143"/>
        <v>0</v>
      </c>
      <c r="AK252" s="290">
        <f t="shared" si="143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221">
        <f>+G113</f>
        <v>0</v>
      </c>
      <c r="H253" s="86">
        <f t="shared" ref="H253:AK253" si="144">+H113</f>
        <v>0</v>
      </c>
      <c r="I253" s="86">
        <f t="shared" si="144"/>
        <v>0</v>
      </c>
      <c r="J253" s="86">
        <f t="shared" si="144"/>
        <v>0</v>
      </c>
      <c r="K253" s="86">
        <f t="shared" si="144"/>
        <v>0</v>
      </c>
      <c r="L253" s="240">
        <f t="shared" si="144"/>
        <v>0</v>
      </c>
      <c r="M253" s="221">
        <f t="shared" si="144"/>
        <v>0</v>
      </c>
      <c r="N253" s="86">
        <f t="shared" si="144"/>
        <v>0</v>
      </c>
      <c r="O253" s="86">
        <f t="shared" si="144"/>
        <v>0</v>
      </c>
      <c r="P253" s="86">
        <f t="shared" si="144"/>
        <v>0</v>
      </c>
      <c r="Q253" s="86">
        <f t="shared" si="144"/>
        <v>0</v>
      </c>
      <c r="R253" s="86">
        <f t="shared" si="144"/>
        <v>0</v>
      </c>
      <c r="S253" s="240">
        <f t="shared" si="144"/>
        <v>0</v>
      </c>
      <c r="T253" s="221">
        <f t="shared" si="144"/>
        <v>0</v>
      </c>
      <c r="U253" s="86">
        <f t="shared" si="144"/>
        <v>0</v>
      </c>
      <c r="V253" s="86">
        <f t="shared" si="144"/>
        <v>0</v>
      </c>
      <c r="W253" s="86">
        <f t="shared" si="144"/>
        <v>0</v>
      </c>
      <c r="X253" s="221">
        <f t="shared" si="144"/>
        <v>0</v>
      </c>
      <c r="Y253" s="86">
        <f t="shared" si="144"/>
        <v>0</v>
      </c>
      <c r="Z253" s="86">
        <f t="shared" si="144"/>
        <v>0</v>
      </c>
      <c r="AA253" s="221">
        <f t="shared" si="144"/>
        <v>0</v>
      </c>
      <c r="AB253" s="86">
        <f t="shared" si="144"/>
        <v>0</v>
      </c>
      <c r="AC253" s="86">
        <f t="shared" si="144"/>
        <v>0</v>
      </c>
      <c r="AD253" s="86">
        <f t="shared" si="144"/>
        <v>0</v>
      </c>
      <c r="AE253" s="86">
        <f t="shared" si="144"/>
        <v>0</v>
      </c>
      <c r="AF253" s="86">
        <f t="shared" si="144"/>
        <v>0</v>
      </c>
      <c r="AG253" s="240">
        <f t="shared" si="144"/>
        <v>0</v>
      </c>
      <c r="AH253" s="221">
        <f t="shared" si="144"/>
        <v>0</v>
      </c>
      <c r="AI253" s="86">
        <f t="shared" si="144"/>
        <v>0</v>
      </c>
      <c r="AJ253" s="86">
        <f t="shared" si="144"/>
        <v>0</v>
      </c>
      <c r="AK253" s="305">
        <f t="shared" si="144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222">
        <f t="shared" ref="G254:AK254" si="145">+F254+G253</f>
        <v>0</v>
      </c>
      <c r="H254" s="46">
        <f t="shared" si="145"/>
        <v>0</v>
      </c>
      <c r="I254" s="46">
        <f t="shared" si="145"/>
        <v>0</v>
      </c>
      <c r="J254" s="46">
        <f t="shared" si="145"/>
        <v>0</v>
      </c>
      <c r="K254" s="46">
        <f t="shared" si="145"/>
        <v>0</v>
      </c>
      <c r="L254" s="241">
        <f t="shared" si="145"/>
        <v>0</v>
      </c>
      <c r="M254" s="222">
        <f t="shared" si="145"/>
        <v>0</v>
      </c>
      <c r="N254" s="46">
        <f t="shared" si="145"/>
        <v>0</v>
      </c>
      <c r="O254" s="46">
        <f t="shared" si="145"/>
        <v>0</v>
      </c>
      <c r="P254" s="46">
        <f t="shared" si="145"/>
        <v>0</v>
      </c>
      <c r="Q254" s="46">
        <f t="shared" si="145"/>
        <v>0</v>
      </c>
      <c r="R254" s="46">
        <f t="shared" si="145"/>
        <v>0</v>
      </c>
      <c r="S254" s="241">
        <f t="shared" si="145"/>
        <v>0</v>
      </c>
      <c r="T254" s="222">
        <f t="shared" si="145"/>
        <v>0</v>
      </c>
      <c r="U254" s="46">
        <f t="shared" si="145"/>
        <v>0</v>
      </c>
      <c r="V254" s="46">
        <f t="shared" si="145"/>
        <v>0</v>
      </c>
      <c r="W254" s="46">
        <f t="shared" si="145"/>
        <v>0</v>
      </c>
      <c r="X254" s="222">
        <f t="shared" si="145"/>
        <v>0</v>
      </c>
      <c r="Y254" s="46">
        <f t="shared" si="145"/>
        <v>0</v>
      </c>
      <c r="Z254" s="46">
        <f t="shared" si="145"/>
        <v>0</v>
      </c>
      <c r="AA254" s="222">
        <f t="shared" si="145"/>
        <v>0</v>
      </c>
      <c r="AB254" s="46">
        <f t="shared" si="145"/>
        <v>0</v>
      </c>
      <c r="AC254" s="46">
        <f t="shared" si="145"/>
        <v>0</v>
      </c>
      <c r="AD254" s="46">
        <f t="shared" si="145"/>
        <v>0</v>
      </c>
      <c r="AE254" s="46">
        <f t="shared" si="145"/>
        <v>0</v>
      </c>
      <c r="AF254" s="46">
        <f t="shared" si="145"/>
        <v>0</v>
      </c>
      <c r="AG254" s="241">
        <f t="shared" si="145"/>
        <v>0</v>
      </c>
      <c r="AH254" s="222">
        <f t="shared" si="145"/>
        <v>0</v>
      </c>
      <c r="AI254" s="46">
        <f t="shared" si="145"/>
        <v>0</v>
      </c>
      <c r="AJ254" s="46">
        <f t="shared" si="145"/>
        <v>0</v>
      </c>
      <c r="AK254" s="290">
        <f t="shared" si="145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221">
        <f>+G115</f>
        <v>0</v>
      </c>
      <c r="H255" s="86">
        <f t="shared" ref="H255:AK255" si="146">+H115</f>
        <v>0</v>
      </c>
      <c r="I255" s="86">
        <f t="shared" si="146"/>
        <v>0</v>
      </c>
      <c r="J255" s="86">
        <f t="shared" si="146"/>
        <v>0</v>
      </c>
      <c r="K255" s="86">
        <f t="shared" si="146"/>
        <v>0</v>
      </c>
      <c r="L255" s="240">
        <f t="shared" si="146"/>
        <v>0</v>
      </c>
      <c r="M255" s="221">
        <f t="shared" si="146"/>
        <v>0</v>
      </c>
      <c r="N255" s="86">
        <f t="shared" si="146"/>
        <v>0</v>
      </c>
      <c r="O255" s="86">
        <f t="shared" si="146"/>
        <v>0</v>
      </c>
      <c r="P255" s="86">
        <f t="shared" si="146"/>
        <v>0</v>
      </c>
      <c r="Q255" s="86">
        <f t="shared" si="146"/>
        <v>0</v>
      </c>
      <c r="R255" s="86">
        <f t="shared" si="146"/>
        <v>0</v>
      </c>
      <c r="S255" s="240">
        <f t="shared" si="146"/>
        <v>0</v>
      </c>
      <c r="T255" s="221">
        <f t="shared" si="146"/>
        <v>0</v>
      </c>
      <c r="U255" s="86">
        <f t="shared" si="146"/>
        <v>0</v>
      </c>
      <c r="V255" s="86">
        <f t="shared" si="146"/>
        <v>0</v>
      </c>
      <c r="W255" s="86">
        <f t="shared" si="146"/>
        <v>0</v>
      </c>
      <c r="X255" s="221">
        <f t="shared" si="146"/>
        <v>0</v>
      </c>
      <c r="Y255" s="86">
        <f t="shared" si="146"/>
        <v>0</v>
      </c>
      <c r="Z255" s="86">
        <f t="shared" si="146"/>
        <v>0</v>
      </c>
      <c r="AA255" s="221">
        <f t="shared" si="146"/>
        <v>0</v>
      </c>
      <c r="AB255" s="86">
        <f t="shared" si="146"/>
        <v>0</v>
      </c>
      <c r="AC255" s="86">
        <f t="shared" si="146"/>
        <v>0</v>
      </c>
      <c r="AD255" s="86">
        <f t="shared" si="146"/>
        <v>0</v>
      </c>
      <c r="AE255" s="86">
        <f t="shared" si="146"/>
        <v>0</v>
      </c>
      <c r="AF255" s="86">
        <f t="shared" si="146"/>
        <v>0</v>
      </c>
      <c r="AG255" s="240">
        <f t="shared" si="146"/>
        <v>0</v>
      </c>
      <c r="AH255" s="221">
        <f t="shared" si="146"/>
        <v>0</v>
      </c>
      <c r="AI255" s="86">
        <f t="shared" si="146"/>
        <v>0</v>
      </c>
      <c r="AJ255" s="86">
        <f t="shared" si="146"/>
        <v>0</v>
      </c>
      <c r="AK255" s="301">
        <f t="shared" si="146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222">
        <f t="shared" ref="G256:AK256" si="147">+F256+G255</f>
        <v>0</v>
      </c>
      <c r="H256" s="46">
        <f t="shared" si="147"/>
        <v>0</v>
      </c>
      <c r="I256" s="46">
        <f t="shared" si="147"/>
        <v>0</v>
      </c>
      <c r="J256" s="46">
        <f t="shared" si="147"/>
        <v>0</v>
      </c>
      <c r="K256" s="46">
        <f t="shared" si="147"/>
        <v>0</v>
      </c>
      <c r="L256" s="241">
        <f t="shared" si="147"/>
        <v>0</v>
      </c>
      <c r="M256" s="222">
        <f t="shared" si="147"/>
        <v>0</v>
      </c>
      <c r="N256" s="46">
        <f t="shared" si="147"/>
        <v>0</v>
      </c>
      <c r="O256" s="46">
        <f t="shared" si="147"/>
        <v>0</v>
      </c>
      <c r="P256" s="46">
        <f t="shared" si="147"/>
        <v>0</v>
      </c>
      <c r="Q256" s="46">
        <f t="shared" si="147"/>
        <v>0</v>
      </c>
      <c r="R256" s="46">
        <f t="shared" si="147"/>
        <v>0</v>
      </c>
      <c r="S256" s="241">
        <f t="shared" si="147"/>
        <v>0</v>
      </c>
      <c r="T256" s="222">
        <f t="shared" si="147"/>
        <v>0</v>
      </c>
      <c r="U256" s="46">
        <f t="shared" si="147"/>
        <v>0</v>
      </c>
      <c r="V256" s="46">
        <f t="shared" si="147"/>
        <v>0</v>
      </c>
      <c r="W256" s="46">
        <f t="shared" si="147"/>
        <v>0</v>
      </c>
      <c r="X256" s="222">
        <f t="shared" si="147"/>
        <v>0</v>
      </c>
      <c r="Y256" s="46">
        <f t="shared" si="147"/>
        <v>0</v>
      </c>
      <c r="Z256" s="46">
        <f t="shared" si="147"/>
        <v>0</v>
      </c>
      <c r="AA256" s="222">
        <f t="shared" si="147"/>
        <v>0</v>
      </c>
      <c r="AB256" s="46">
        <f t="shared" si="147"/>
        <v>0</v>
      </c>
      <c r="AC256" s="46">
        <f t="shared" si="147"/>
        <v>0</v>
      </c>
      <c r="AD256" s="46">
        <f t="shared" si="147"/>
        <v>0</v>
      </c>
      <c r="AE256" s="46">
        <f t="shared" si="147"/>
        <v>0</v>
      </c>
      <c r="AF256" s="46">
        <f t="shared" si="147"/>
        <v>0</v>
      </c>
      <c r="AG256" s="241">
        <f t="shared" si="147"/>
        <v>0</v>
      </c>
      <c r="AH256" s="222">
        <f t="shared" si="147"/>
        <v>0</v>
      </c>
      <c r="AI256" s="46">
        <f t="shared" si="147"/>
        <v>0</v>
      </c>
      <c r="AJ256" s="46">
        <f t="shared" si="147"/>
        <v>0</v>
      </c>
      <c r="AK256" s="290">
        <f t="shared" si="147"/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221">
        <f>+G117</f>
        <v>0</v>
      </c>
      <c r="H257" s="86">
        <f t="shared" ref="H257:AK257" si="148">+H117</f>
        <v>0</v>
      </c>
      <c r="I257" s="86">
        <f t="shared" si="148"/>
        <v>0</v>
      </c>
      <c r="J257" s="86">
        <f t="shared" si="148"/>
        <v>0</v>
      </c>
      <c r="K257" s="86">
        <f t="shared" si="148"/>
        <v>0</v>
      </c>
      <c r="L257" s="240">
        <f t="shared" si="148"/>
        <v>0</v>
      </c>
      <c r="M257" s="221">
        <f t="shared" si="148"/>
        <v>0</v>
      </c>
      <c r="N257" s="86">
        <f t="shared" si="148"/>
        <v>0</v>
      </c>
      <c r="O257" s="86">
        <f t="shared" si="148"/>
        <v>0</v>
      </c>
      <c r="P257" s="86">
        <f t="shared" si="148"/>
        <v>0</v>
      </c>
      <c r="Q257" s="86">
        <f t="shared" si="148"/>
        <v>0</v>
      </c>
      <c r="R257" s="86">
        <f t="shared" si="148"/>
        <v>0</v>
      </c>
      <c r="S257" s="240">
        <f t="shared" si="148"/>
        <v>0</v>
      </c>
      <c r="T257" s="221">
        <f t="shared" si="148"/>
        <v>0</v>
      </c>
      <c r="U257" s="86">
        <f t="shared" si="148"/>
        <v>0</v>
      </c>
      <c r="V257" s="86">
        <f t="shared" si="148"/>
        <v>0</v>
      </c>
      <c r="W257" s="86">
        <f t="shared" si="148"/>
        <v>0</v>
      </c>
      <c r="X257" s="221">
        <f t="shared" si="148"/>
        <v>0</v>
      </c>
      <c r="Y257" s="86">
        <f t="shared" si="148"/>
        <v>0</v>
      </c>
      <c r="Z257" s="86">
        <f t="shared" si="148"/>
        <v>0</v>
      </c>
      <c r="AA257" s="221">
        <f t="shared" si="148"/>
        <v>0</v>
      </c>
      <c r="AB257" s="86">
        <f t="shared" si="148"/>
        <v>0</v>
      </c>
      <c r="AC257" s="86">
        <f t="shared" si="148"/>
        <v>0</v>
      </c>
      <c r="AD257" s="86">
        <f t="shared" si="148"/>
        <v>0</v>
      </c>
      <c r="AE257" s="86">
        <f t="shared" si="148"/>
        <v>0</v>
      </c>
      <c r="AF257" s="86">
        <f t="shared" si="148"/>
        <v>0</v>
      </c>
      <c r="AG257" s="240">
        <f t="shared" si="148"/>
        <v>0</v>
      </c>
      <c r="AH257" s="221">
        <f t="shared" si="148"/>
        <v>0</v>
      </c>
      <c r="AI257" s="86">
        <f t="shared" si="148"/>
        <v>0</v>
      </c>
      <c r="AJ257" s="86">
        <f t="shared" si="148"/>
        <v>0</v>
      </c>
      <c r="AK257" s="294">
        <f t="shared" si="148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25"/>
      <c r="B258" s="667"/>
      <c r="C258" s="39"/>
      <c r="D258" s="88"/>
      <c r="E258" s="41"/>
      <c r="F258" s="74"/>
      <c r="G258" s="222">
        <f t="shared" ref="G258:AK258" si="149">+F258+G257</f>
        <v>0</v>
      </c>
      <c r="H258" s="46">
        <f t="shared" si="149"/>
        <v>0</v>
      </c>
      <c r="I258" s="46">
        <f t="shared" si="149"/>
        <v>0</v>
      </c>
      <c r="J258" s="46">
        <f t="shared" si="149"/>
        <v>0</v>
      </c>
      <c r="K258" s="46">
        <f t="shared" si="149"/>
        <v>0</v>
      </c>
      <c r="L258" s="241">
        <f t="shared" si="149"/>
        <v>0</v>
      </c>
      <c r="M258" s="222">
        <f t="shared" si="149"/>
        <v>0</v>
      </c>
      <c r="N258" s="46">
        <f t="shared" si="149"/>
        <v>0</v>
      </c>
      <c r="O258" s="46">
        <f t="shared" si="149"/>
        <v>0</v>
      </c>
      <c r="P258" s="46">
        <f t="shared" si="149"/>
        <v>0</v>
      </c>
      <c r="Q258" s="46">
        <f t="shared" si="149"/>
        <v>0</v>
      </c>
      <c r="R258" s="46">
        <f t="shared" si="149"/>
        <v>0</v>
      </c>
      <c r="S258" s="241">
        <f t="shared" si="149"/>
        <v>0</v>
      </c>
      <c r="T258" s="222">
        <f t="shared" si="149"/>
        <v>0</v>
      </c>
      <c r="U258" s="46">
        <f t="shared" si="149"/>
        <v>0</v>
      </c>
      <c r="V258" s="46">
        <f t="shared" si="149"/>
        <v>0</v>
      </c>
      <c r="W258" s="46">
        <f t="shared" si="149"/>
        <v>0</v>
      </c>
      <c r="X258" s="222">
        <f t="shared" si="149"/>
        <v>0</v>
      </c>
      <c r="Y258" s="46">
        <f t="shared" si="149"/>
        <v>0</v>
      </c>
      <c r="Z258" s="46">
        <f t="shared" si="149"/>
        <v>0</v>
      </c>
      <c r="AA258" s="222">
        <f t="shared" si="149"/>
        <v>0</v>
      </c>
      <c r="AB258" s="46">
        <f t="shared" si="149"/>
        <v>0</v>
      </c>
      <c r="AC258" s="46">
        <f t="shared" si="149"/>
        <v>0</v>
      </c>
      <c r="AD258" s="46">
        <f t="shared" si="149"/>
        <v>0</v>
      </c>
      <c r="AE258" s="46">
        <f t="shared" si="149"/>
        <v>0</v>
      </c>
      <c r="AF258" s="46">
        <f t="shared" si="149"/>
        <v>0</v>
      </c>
      <c r="AG258" s="241">
        <f t="shared" si="149"/>
        <v>0</v>
      </c>
      <c r="AH258" s="222">
        <f t="shared" si="149"/>
        <v>0</v>
      </c>
      <c r="AI258" s="46">
        <f t="shared" si="149"/>
        <v>0</v>
      </c>
      <c r="AJ258" s="46">
        <f t="shared" si="149"/>
        <v>0</v>
      </c>
      <c r="AK258" s="290">
        <f t="shared" si="149"/>
        <v>0</v>
      </c>
      <c r="AL258" s="37"/>
    </row>
    <row r="259" spans="1:42" ht="35.1" hidden="1" customHeight="1">
      <c r="A259" s="624">
        <v>31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221">
        <f>+G119</f>
        <v>0</v>
      </c>
      <c r="H259" s="86">
        <f t="shared" ref="H259:AK259" si="150">+H119</f>
        <v>0</v>
      </c>
      <c r="I259" s="86">
        <f t="shared" si="150"/>
        <v>0</v>
      </c>
      <c r="J259" s="86">
        <f t="shared" si="150"/>
        <v>0</v>
      </c>
      <c r="K259" s="86">
        <f t="shared" si="150"/>
        <v>0</v>
      </c>
      <c r="L259" s="240">
        <f t="shared" si="150"/>
        <v>0</v>
      </c>
      <c r="M259" s="221">
        <f t="shared" si="150"/>
        <v>0</v>
      </c>
      <c r="N259" s="86">
        <f t="shared" si="150"/>
        <v>0</v>
      </c>
      <c r="O259" s="86">
        <f t="shared" si="150"/>
        <v>0</v>
      </c>
      <c r="P259" s="86">
        <f t="shared" si="150"/>
        <v>0</v>
      </c>
      <c r="Q259" s="86">
        <f t="shared" si="150"/>
        <v>0</v>
      </c>
      <c r="R259" s="86">
        <f t="shared" si="150"/>
        <v>0</v>
      </c>
      <c r="S259" s="240">
        <f t="shared" si="150"/>
        <v>0</v>
      </c>
      <c r="T259" s="221">
        <f t="shared" si="150"/>
        <v>0</v>
      </c>
      <c r="U259" s="86">
        <f t="shared" si="150"/>
        <v>0</v>
      </c>
      <c r="V259" s="86">
        <f t="shared" si="150"/>
        <v>0</v>
      </c>
      <c r="W259" s="86">
        <f t="shared" si="150"/>
        <v>0</v>
      </c>
      <c r="X259" s="221">
        <f t="shared" si="150"/>
        <v>0</v>
      </c>
      <c r="Y259" s="86">
        <f t="shared" si="150"/>
        <v>0</v>
      </c>
      <c r="Z259" s="86">
        <f t="shared" si="150"/>
        <v>0</v>
      </c>
      <c r="AA259" s="221">
        <f t="shared" si="150"/>
        <v>0</v>
      </c>
      <c r="AB259" s="86">
        <f t="shared" si="150"/>
        <v>0</v>
      </c>
      <c r="AC259" s="86">
        <f t="shared" si="150"/>
        <v>0</v>
      </c>
      <c r="AD259" s="86">
        <f t="shared" si="150"/>
        <v>0</v>
      </c>
      <c r="AE259" s="86">
        <f t="shared" si="150"/>
        <v>0</v>
      </c>
      <c r="AF259" s="86">
        <f t="shared" si="150"/>
        <v>0</v>
      </c>
      <c r="AG259" s="240">
        <f t="shared" si="150"/>
        <v>0</v>
      </c>
      <c r="AH259" s="221">
        <f t="shared" si="150"/>
        <v>0</v>
      </c>
      <c r="AI259" s="86">
        <f t="shared" si="150"/>
        <v>0</v>
      </c>
      <c r="AJ259" s="86">
        <f t="shared" si="150"/>
        <v>0</v>
      </c>
      <c r="AK259" s="294">
        <f t="shared" si="150"/>
        <v>0</v>
      </c>
      <c r="AL259" s="37"/>
    </row>
    <row r="260" spans="1:42" ht="34.5" hidden="1" customHeight="1">
      <c r="A260" s="625"/>
      <c r="B260" s="667"/>
      <c r="C260" s="39"/>
      <c r="D260" s="78"/>
      <c r="E260" s="79"/>
      <c r="F260" s="42"/>
      <c r="G260" s="222">
        <f t="shared" ref="G260:AK260" si="151">+F260+G259</f>
        <v>0</v>
      </c>
      <c r="H260" s="46">
        <f t="shared" si="151"/>
        <v>0</v>
      </c>
      <c r="I260" s="46">
        <f t="shared" si="151"/>
        <v>0</v>
      </c>
      <c r="J260" s="46">
        <f t="shared" si="151"/>
        <v>0</v>
      </c>
      <c r="K260" s="46">
        <f t="shared" si="151"/>
        <v>0</v>
      </c>
      <c r="L260" s="241">
        <f t="shared" si="151"/>
        <v>0</v>
      </c>
      <c r="M260" s="222">
        <f t="shared" si="151"/>
        <v>0</v>
      </c>
      <c r="N260" s="46">
        <f t="shared" si="151"/>
        <v>0</v>
      </c>
      <c r="O260" s="46">
        <f t="shared" si="151"/>
        <v>0</v>
      </c>
      <c r="P260" s="46">
        <f t="shared" si="151"/>
        <v>0</v>
      </c>
      <c r="Q260" s="46">
        <f t="shared" si="151"/>
        <v>0</v>
      </c>
      <c r="R260" s="46">
        <f t="shared" si="151"/>
        <v>0</v>
      </c>
      <c r="S260" s="241">
        <f t="shared" si="151"/>
        <v>0</v>
      </c>
      <c r="T260" s="222">
        <f t="shared" si="151"/>
        <v>0</v>
      </c>
      <c r="U260" s="46">
        <f t="shared" si="151"/>
        <v>0</v>
      </c>
      <c r="V260" s="46">
        <f t="shared" si="151"/>
        <v>0</v>
      </c>
      <c r="W260" s="46">
        <f t="shared" si="151"/>
        <v>0</v>
      </c>
      <c r="X260" s="222">
        <f t="shared" si="151"/>
        <v>0</v>
      </c>
      <c r="Y260" s="46">
        <f t="shared" si="151"/>
        <v>0</v>
      </c>
      <c r="Z260" s="46">
        <f t="shared" si="151"/>
        <v>0</v>
      </c>
      <c r="AA260" s="222">
        <f t="shared" si="151"/>
        <v>0</v>
      </c>
      <c r="AB260" s="46">
        <f t="shared" si="151"/>
        <v>0</v>
      </c>
      <c r="AC260" s="46">
        <f t="shared" si="151"/>
        <v>0</v>
      </c>
      <c r="AD260" s="46">
        <f t="shared" si="151"/>
        <v>0</v>
      </c>
      <c r="AE260" s="46">
        <f t="shared" si="151"/>
        <v>0</v>
      </c>
      <c r="AF260" s="46">
        <f t="shared" si="151"/>
        <v>0</v>
      </c>
      <c r="AG260" s="241">
        <f t="shared" si="151"/>
        <v>0</v>
      </c>
      <c r="AH260" s="222">
        <f t="shared" si="151"/>
        <v>0</v>
      </c>
      <c r="AI260" s="46">
        <f t="shared" si="151"/>
        <v>0</v>
      </c>
      <c r="AJ260" s="46">
        <f t="shared" si="151"/>
        <v>0</v>
      </c>
      <c r="AK260" s="290">
        <f t="shared" si="151"/>
        <v>0</v>
      </c>
      <c r="AL260" s="37"/>
    </row>
    <row r="261" spans="1:42" ht="35.1" hidden="1" customHeight="1">
      <c r="A261" s="624">
        <v>32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221">
        <f>+G121</f>
        <v>0</v>
      </c>
      <c r="H261" s="86">
        <f t="shared" ref="H261:AK261" si="152">+H121</f>
        <v>0</v>
      </c>
      <c r="I261" s="86">
        <f t="shared" si="152"/>
        <v>0</v>
      </c>
      <c r="J261" s="86">
        <f t="shared" si="152"/>
        <v>0</v>
      </c>
      <c r="K261" s="86">
        <f t="shared" si="152"/>
        <v>0</v>
      </c>
      <c r="L261" s="240">
        <f t="shared" si="152"/>
        <v>0</v>
      </c>
      <c r="M261" s="221">
        <f t="shared" si="152"/>
        <v>0</v>
      </c>
      <c r="N261" s="86">
        <f t="shared" si="152"/>
        <v>0</v>
      </c>
      <c r="O261" s="86">
        <f t="shared" si="152"/>
        <v>0</v>
      </c>
      <c r="P261" s="86">
        <f t="shared" si="152"/>
        <v>0</v>
      </c>
      <c r="Q261" s="86">
        <f t="shared" si="152"/>
        <v>0</v>
      </c>
      <c r="R261" s="86">
        <f t="shared" si="152"/>
        <v>0</v>
      </c>
      <c r="S261" s="240">
        <f t="shared" si="152"/>
        <v>0</v>
      </c>
      <c r="T261" s="221">
        <f t="shared" si="152"/>
        <v>0</v>
      </c>
      <c r="U261" s="86">
        <f t="shared" si="152"/>
        <v>0</v>
      </c>
      <c r="V261" s="86">
        <f t="shared" si="152"/>
        <v>0</v>
      </c>
      <c r="W261" s="86">
        <f t="shared" si="152"/>
        <v>0</v>
      </c>
      <c r="X261" s="221">
        <f t="shared" si="152"/>
        <v>0</v>
      </c>
      <c r="Y261" s="86">
        <f t="shared" si="152"/>
        <v>0</v>
      </c>
      <c r="Z261" s="86">
        <f t="shared" si="152"/>
        <v>0</v>
      </c>
      <c r="AA261" s="221">
        <f t="shared" si="152"/>
        <v>0</v>
      </c>
      <c r="AB261" s="86">
        <f t="shared" si="152"/>
        <v>0</v>
      </c>
      <c r="AC261" s="86">
        <f t="shared" si="152"/>
        <v>0</v>
      </c>
      <c r="AD261" s="86">
        <f t="shared" si="152"/>
        <v>0</v>
      </c>
      <c r="AE261" s="86">
        <f t="shared" si="152"/>
        <v>0</v>
      </c>
      <c r="AF261" s="86">
        <f t="shared" si="152"/>
        <v>0</v>
      </c>
      <c r="AG261" s="240">
        <f t="shared" si="152"/>
        <v>0</v>
      </c>
      <c r="AH261" s="221">
        <f t="shared" si="152"/>
        <v>0</v>
      </c>
      <c r="AI261" s="86">
        <f t="shared" si="152"/>
        <v>0</v>
      </c>
      <c r="AJ261" s="86">
        <f t="shared" si="152"/>
        <v>0</v>
      </c>
      <c r="AK261" s="294">
        <f t="shared" si="152"/>
        <v>0</v>
      </c>
      <c r="AL261" s="37"/>
    </row>
    <row r="262" spans="1:42" ht="35.1" hidden="1" customHeight="1">
      <c r="A262" s="651"/>
      <c r="B262" s="667"/>
      <c r="C262" s="39"/>
      <c r="D262" s="60"/>
      <c r="E262" s="52"/>
      <c r="F262" s="61"/>
      <c r="G262" s="222">
        <f t="shared" ref="G262:AK262" si="153">+F262+G261</f>
        <v>0</v>
      </c>
      <c r="H262" s="46">
        <f t="shared" si="153"/>
        <v>0</v>
      </c>
      <c r="I262" s="46">
        <f t="shared" si="153"/>
        <v>0</v>
      </c>
      <c r="J262" s="46">
        <f t="shared" si="153"/>
        <v>0</v>
      </c>
      <c r="K262" s="46">
        <f t="shared" si="153"/>
        <v>0</v>
      </c>
      <c r="L262" s="241">
        <f t="shared" si="153"/>
        <v>0</v>
      </c>
      <c r="M262" s="222">
        <f t="shared" si="153"/>
        <v>0</v>
      </c>
      <c r="N262" s="46">
        <f t="shared" si="153"/>
        <v>0</v>
      </c>
      <c r="O262" s="46">
        <f t="shared" si="153"/>
        <v>0</v>
      </c>
      <c r="P262" s="46">
        <f t="shared" si="153"/>
        <v>0</v>
      </c>
      <c r="Q262" s="46">
        <f t="shared" si="153"/>
        <v>0</v>
      </c>
      <c r="R262" s="46">
        <f t="shared" si="153"/>
        <v>0</v>
      </c>
      <c r="S262" s="241">
        <f t="shared" si="153"/>
        <v>0</v>
      </c>
      <c r="T262" s="222">
        <f t="shared" si="153"/>
        <v>0</v>
      </c>
      <c r="U262" s="46">
        <f t="shared" si="153"/>
        <v>0</v>
      </c>
      <c r="V262" s="46">
        <f t="shared" si="153"/>
        <v>0</v>
      </c>
      <c r="W262" s="46">
        <f t="shared" si="153"/>
        <v>0</v>
      </c>
      <c r="X262" s="222">
        <f t="shared" si="153"/>
        <v>0</v>
      </c>
      <c r="Y262" s="46">
        <f t="shared" si="153"/>
        <v>0</v>
      </c>
      <c r="Z262" s="46">
        <f t="shared" si="153"/>
        <v>0</v>
      </c>
      <c r="AA262" s="222">
        <f t="shared" si="153"/>
        <v>0</v>
      </c>
      <c r="AB262" s="46">
        <f t="shared" si="153"/>
        <v>0</v>
      </c>
      <c r="AC262" s="46">
        <f t="shared" si="153"/>
        <v>0</v>
      </c>
      <c r="AD262" s="46">
        <f t="shared" si="153"/>
        <v>0</v>
      </c>
      <c r="AE262" s="46">
        <f t="shared" si="153"/>
        <v>0</v>
      </c>
      <c r="AF262" s="46">
        <f t="shared" si="153"/>
        <v>0</v>
      </c>
      <c r="AG262" s="241">
        <f t="shared" si="153"/>
        <v>0</v>
      </c>
      <c r="AH262" s="222">
        <f t="shared" si="153"/>
        <v>0</v>
      </c>
      <c r="AI262" s="46">
        <f t="shared" si="153"/>
        <v>0</v>
      </c>
      <c r="AJ262" s="46">
        <f t="shared" si="153"/>
        <v>0</v>
      </c>
      <c r="AK262" s="290">
        <f t="shared" si="153"/>
        <v>0</v>
      </c>
      <c r="AL262" s="37"/>
    </row>
    <row r="263" spans="1:42" ht="35.1" hidden="1" customHeight="1">
      <c r="A263" s="624">
        <v>33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223">
        <f>+G123</f>
        <v>0</v>
      </c>
      <c r="H263" s="87">
        <f t="shared" ref="H263:AK263" si="154">+H123</f>
        <v>0</v>
      </c>
      <c r="I263" s="87">
        <f t="shared" si="154"/>
        <v>0</v>
      </c>
      <c r="J263" s="87">
        <f t="shared" si="154"/>
        <v>0</v>
      </c>
      <c r="K263" s="87">
        <f t="shared" si="154"/>
        <v>0</v>
      </c>
      <c r="L263" s="242">
        <f t="shared" si="154"/>
        <v>0</v>
      </c>
      <c r="M263" s="223">
        <f t="shared" si="154"/>
        <v>0</v>
      </c>
      <c r="N263" s="87">
        <f t="shared" si="154"/>
        <v>0</v>
      </c>
      <c r="O263" s="87">
        <f t="shared" si="154"/>
        <v>0</v>
      </c>
      <c r="P263" s="87">
        <f t="shared" si="154"/>
        <v>0</v>
      </c>
      <c r="Q263" s="87">
        <f t="shared" si="154"/>
        <v>0</v>
      </c>
      <c r="R263" s="87">
        <f t="shared" si="154"/>
        <v>0</v>
      </c>
      <c r="S263" s="242">
        <f t="shared" si="154"/>
        <v>0</v>
      </c>
      <c r="T263" s="223">
        <f t="shared" si="154"/>
        <v>0</v>
      </c>
      <c r="U263" s="87">
        <f t="shared" si="154"/>
        <v>0</v>
      </c>
      <c r="V263" s="87">
        <f t="shared" si="154"/>
        <v>0</v>
      </c>
      <c r="W263" s="87">
        <f t="shared" si="154"/>
        <v>0</v>
      </c>
      <c r="X263" s="223">
        <f t="shared" si="154"/>
        <v>0</v>
      </c>
      <c r="Y263" s="87">
        <f t="shared" si="154"/>
        <v>0</v>
      </c>
      <c r="Z263" s="87">
        <f t="shared" si="154"/>
        <v>0</v>
      </c>
      <c r="AA263" s="223">
        <f t="shared" si="154"/>
        <v>0</v>
      </c>
      <c r="AB263" s="87">
        <f t="shared" si="154"/>
        <v>0</v>
      </c>
      <c r="AC263" s="87">
        <f t="shared" si="154"/>
        <v>0</v>
      </c>
      <c r="AD263" s="87">
        <f t="shared" si="154"/>
        <v>0</v>
      </c>
      <c r="AE263" s="87">
        <f t="shared" si="154"/>
        <v>0</v>
      </c>
      <c r="AF263" s="87">
        <f t="shared" si="154"/>
        <v>0</v>
      </c>
      <c r="AG263" s="242">
        <f t="shared" si="154"/>
        <v>0</v>
      </c>
      <c r="AH263" s="223">
        <f t="shared" si="154"/>
        <v>0</v>
      </c>
      <c r="AI263" s="87">
        <f t="shared" si="154"/>
        <v>0</v>
      </c>
      <c r="AJ263" s="87">
        <f t="shared" si="154"/>
        <v>0</v>
      </c>
      <c r="AK263" s="295">
        <f t="shared" si="154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hidden="1" customHeight="1">
      <c r="A264" s="625"/>
      <c r="B264" s="667"/>
      <c r="C264" s="39"/>
      <c r="D264" s="95"/>
      <c r="E264" s="79"/>
      <c r="F264" s="42"/>
      <c r="G264" s="222">
        <f t="shared" ref="G264:AK264" si="155">+F264+G263</f>
        <v>0</v>
      </c>
      <c r="H264" s="46">
        <f t="shared" si="155"/>
        <v>0</v>
      </c>
      <c r="I264" s="46">
        <f t="shared" si="155"/>
        <v>0</v>
      </c>
      <c r="J264" s="46">
        <f t="shared" si="155"/>
        <v>0</v>
      </c>
      <c r="K264" s="46">
        <f t="shared" si="155"/>
        <v>0</v>
      </c>
      <c r="L264" s="241">
        <f t="shared" si="155"/>
        <v>0</v>
      </c>
      <c r="M264" s="222">
        <f t="shared" si="155"/>
        <v>0</v>
      </c>
      <c r="N264" s="46">
        <f t="shared" si="155"/>
        <v>0</v>
      </c>
      <c r="O264" s="46">
        <f t="shared" si="155"/>
        <v>0</v>
      </c>
      <c r="P264" s="46">
        <f t="shared" si="155"/>
        <v>0</v>
      </c>
      <c r="Q264" s="46">
        <f t="shared" si="155"/>
        <v>0</v>
      </c>
      <c r="R264" s="46">
        <f t="shared" si="155"/>
        <v>0</v>
      </c>
      <c r="S264" s="241">
        <f t="shared" si="155"/>
        <v>0</v>
      </c>
      <c r="T264" s="222">
        <f t="shared" si="155"/>
        <v>0</v>
      </c>
      <c r="U264" s="46">
        <f t="shared" si="155"/>
        <v>0</v>
      </c>
      <c r="V264" s="46">
        <f t="shared" si="155"/>
        <v>0</v>
      </c>
      <c r="W264" s="46">
        <f t="shared" si="155"/>
        <v>0</v>
      </c>
      <c r="X264" s="222">
        <f t="shared" si="155"/>
        <v>0</v>
      </c>
      <c r="Y264" s="46">
        <f t="shared" si="155"/>
        <v>0</v>
      </c>
      <c r="Z264" s="46">
        <f t="shared" si="155"/>
        <v>0</v>
      </c>
      <c r="AA264" s="222">
        <f t="shared" si="155"/>
        <v>0</v>
      </c>
      <c r="AB264" s="46">
        <f t="shared" si="155"/>
        <v>0</v>
      </c>
      <c r="AC264" s="46">
        <f t="shared" si="155"/>
        <v>0</v>
      </c>
      <c r="AD264" s="46">
        <f t="shared" si="155"/>
        <v>0</v>
      </c>
      <c r="AE264" s="46">
        <f t="shared" si="155"/>
        <v>0</v>
      </c>
      <c r="AF264" s="46">
        <f t="shared" si="155"/>
        <v>0</v>
      </c>
      <c r="AG264" s="241">
        <f t="shared" si="155"/>
        <v>0</v>
      </c>
      <c r="AH264" s="222">
        <f t="shared" si="155"/>
        <v>0</v>
      </c>
      <c r="AI264" s="46">
        <f t="shared" si="155"/>
        <v>0</v>
      </c>
      <c r="AJ264" s="46">
        <f t="shared" si="155"/>
        <v>0</v>
      </c>
      <c r="AK264" s="290">
        <f t="shared" si="155"/>
        <v>0</v>
      </c>
      <c r="AL264" s="37"/>
    </row>
    <row r="265" spans="1:42" ht="35.1" hidden="1" customHeight="1">
      <c r="A265" s="624">
        <v>34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224">
        <f>+G125</f>
        <v>0</v>
      </c>
      <c r="H265" s="84">
        <f t="shared" ref="H265:AK265" si="156">+H125</f>
        <v>0</v>
      </c>
      <c r="I265" s="84">
        <f t="shared" si="156"/>
        <v>0</v>
      </c>
      <c r="J265" s="84">
        <f t="shared" si="156"/>
        <v>0</v>
      </c>
      <c r="K265" s="84">
        <f t="shared" si="156"/>
        <v>0</v>
      </c>
      <c r="L265" s="243">
        <f t="shared" si="156"/>
        <v>0</v>
      </c>
      <c r="M265" s="224">
        <f t="shared" si="156"/>
        <v>0</v>
      </c>
      <c r="N265" s="84">
        <f t="shared" si="156"/>
        <v>0</v>
      </c>
      <c r="O265" s="84">
        <f t="shared" si="156"/>
        <v>0</v>
      </c>
      <c r="P265" s="84">
        <f t="shared" si="156"/>
        <v>0</v>
      </c>
      <c r="Q265" s="84">
        <f t="shared" si="156"/>
        <v>0</v>
      </c>
      <c r="R265" s="84">
        <f t="shared" si="156"/>
        <v>0</v>
      </c>
      <c r="S265" s="243">
        <f t="shared" si="156"/>
        <v>0</v>
      </c>
      <c r="T265" s="224">
        <f t="shared" si="156"/>
        <v>0</v>
      </c>
      <c r="U265" s="84">
        <f t="shared" si="156"/>
        <v>0</v>
      </c>
      <c r="V265" s="84">
        <f t="shared" si="156"/>
        <v>0</v>
      </c>
      <c r="W265" s="84">
        <f t="shared" si="156"/>
        <v>0</v>
      </c>
      <c r="X265" s="224">
        <f t="shared" si="156"/>
        <v>0</v>
      </c>
      <c r="Y265" s="84">
        <f t="shared" si="156"/>
        <v>0</v>
      </c>
      <c r="Z265" s="84">
        <f t="shared" si="156"/>
        <v>0</v>
      </c>
      <c r="AA265" s="224">
        <f t="shared" si="156"/>
        <v>0</v>
      </c>
      <c r="AB265" s="84">
        <f t="shared" si="156"/>
        <v>0</v>
      </c>
      <c r="AC265" s="84">
        <f t="shared" si="156"/>
        <v>0</v>
      </c>
      <c r="AD265" s="84">
        <f t="shared" si="156"/>
        <v>0</v>
      </c>
      <c r="AE265" s="84">
        <f t="shared" si="156"/>
        <v>0</v>
      </c>
      <c r="AF265" s="84">
        <f t="shared" si="156"/>
        <v>0</v>
      </c>
      <c r="AG265" s="243">
        <f t="shared" si="156"/>
        <v>0</v>
      </c>
      <c r="AH265" s="224">
        <f t="shared" si="156"/>
        <v>0</v>
      </c>
      <c r="AI265" s="84">
        <f t="shared" si="156"/>
        <v>0</v>
      </c>
      <c r="AJ265" s="84">
        <f t="shared" si="156"/>
        <v>0</v>
      </c>
      <c r="AK265" s="293">
        <f t="shared" si="156"/>
        <v>0</v>
      </c>
      <c r="AL265" s="37">
        <f>SUM(G265:AK265)</f>
        <v>0</v>
      </c>
      <c r="AM265" s="38">
        <f>AL265</f>
        <v>0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25"/>
      <c r="B266" s="667"/>
      <c r="C266" s="94"/>
      <c r="D266" s="60"/>
      <c r="E266" s="52"/>
      <c r="F266" s="61"/>
      <c r="G266" s="222">
        <f t="shared" ref="G266:AK266" si="157">+F266+G265</f>
        <v>0</v>
      </c>
      <c r="H266" s="45">
        <f t="shared" si="157"/>
        <v>0</v>
      </c>
      <c r="I266" s="45">
        <f t="shared" si="157"/>
        <v>0</v>
      </c>
      <c r="J266" s="46">
        <f t="shared" si="157"/>
        <v>0</v>
      </c>
      <c r="K266" s="46">
        <f t="shared" si="157"/>
        <v>0</v>
      </c>
      <c r="L266" s="241">
        <f t="shared" si="157"/>
        <v>0</v>
      </c>
      <c r="M266" s="222">
        <f t="shared" si="157"/>
        <v>0</v>
      </c>
      <c r="N266" s="46">
        <f t="shared" si="157"/>
        <v>0</v>
      </c>
      <c r="O266" s="45">
        <f t="shared" si="157"/>
        <v>0</v>
      </c>
      <c r="P266" s="45">
        <f t="shared" si="157"/>
        <v>0</v>
      </c>
      <c r="Q266" s="46">
        <f t="shared" si="157"/>
        <v>0</v>
      </c>
      <c r="R266" s="46">
        <f t="shared" si="157"/>
        <v>0</v>
      </c>
      <c r="S266" s="241">
        <f t="shared" si="157"/>
        <v>0</v>
      </c>
      <c r="T266" s="222">
        <f t="shared" si="157"/>
        <v>0</v>
      </c>
      <c r="U266" s="46">
        <f t="shared" si="157"/>
        <v>0</v>
      </c>
      <c r="V266" s="45">
        <f t="shared" si="157"/>
        <v>0</v>
      </c>
      <c r="W266" s="45">
        <f t="shared" si="157"/>
        <v>0</v>
      </c>
      <c r="X266" s="222">
        <f t="shared" si="157"/>
        <v>0</v>
      </c>
      <c r="Y266" s="46">
        <f t="shared" si="157"/>
        <v>0</v>
      </c>
      <c r="Z266" s="46">
        <f t="shared" si="157"/>
        <v>0</v>
      </c>
      <c r="AA266" s="222">
        <f t="shared" si="157"/>
        <v>0</v>
      </c>
      <c r="AB266" s="46">
        <f t="shared" si="157"/>
        <v>0</v>
      </c>
      <c r="AC266" s="45">
        <f t="shared" si="157"/>
        <v>0</v>
      </c>
      <c r="AD266" s="45">
        <f t="shared" si="157"/>
        <v>0</v>
      </c>
      <c r="AE266" s="46">
        <f t="shared" si="157"/>
        <v>0</v>
      </c>
      <c r="AF266" s="46">
        <f t="shared" si="157"/>
        <v>0</v>
      </c>
      <c r="AG266" s="241">
        <f t="shared" si="157"/>
        <v>0</v>
      </c>
      <c r="AH266" s="222">
        <f t="shared" si="157"/>
        <v>0</v>
      </c>
      <c r="AI266" s="46">
        <f t="shared" si="157"/>
        <v>0</v>
      </c>
      <c r="AJ266" s="45">
        <f t="shared" si="157"/>
        <v>0</v>
      </c>
      <c r="AK266" s="296">
        <f t="shared" si="157"/>
        <v>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224">
        <f>+G127</f>
        <v>0</v>
      </c>
      <c r="H267" s="84">
        <f t="shared" ref="H267:AK267" si="158">+H127</f>
        <v>0</v>
      </c>
      <c r="I267" s="84">
        <f t="shared" si="158"/>
        <v>0</v>
      </c>
      <c r="J267" s="84">
        <f t="shared" si="158"/>
        <v>0</v>
      </c>
      <c r="K267" s="84">
        <f t="shared" si="158"/>
        <v>0</v>
      </c>
      <c r="L267" s="243">
        <f t="shared" si="158"/>
        <v>0</v>
      </c>
      <c r="M267" s="224">
        <f t="shared" si="158"/>
        <v>0</v>
      </c>
      <c r="N267" s="84">
        <f t="shared" si="158"/>
        <v>0</v>
      </c>
      <c r="O267" s="84">
        <f t="shared" si="158"/>
        <v>0</v>
      </c>
      <c r="P267" s="84">
        <f t="shared" si="158"/>
        <v>0</v>
      </c>
      <c r="Q267" s="84">
        <f t="shared" si="158"/>
        <v>0</v>
      </c>
      <c r="R267" s="84">
        <f t="shared" si="158"/>
        <v>0</v>
      </c>
      <c r="S267" s="243">
        <f t="shared" si="158"/>
        <v>0</v>
      </c>
      <c r="T267" s="224">
        <f t="shared" si="158"/>
        <v>0</v>
      </c>
      <c r="U267" s="84">
        <f t="shared" si="158"/>
        <v>0</v>
      </c>
      <c r="V267" s="84">
        <f t="shared" si="158"/>
        <v>0</v>
      </c>
      <c r="W267" s="84">
        <f t="shared" si="158"/>
        <v>0</v>
      </c>
      <c r="X267" s="224">
        <f t="shared" si="158"/>
        <v>0</v>
      </c>
      <c r="Y267" s="84">
        <f t="shared" si="158"/>
        <v>0</v>
      </c>
      <c r="Z267" s="84">
        <f t="shared" si="158"/>
        <v>0</v>
      </c>
      <c r="AA267" s="224">
        <f t="shared" si="158"/>
        <v>0</v>
      </c>
      <c r="AB267" s="84">
        <f t="shared" si="158"/>
        <v>0</v>
      </c>
      <c r="AC267" s="84">
        <f t="shared" si="158"/>
        <v>0</v>
      </c>
      <c r="AD267" s="84">
        <f t="shared" si="158"/>
        <v>0</v>
      </c>
      <c r="AE267" s="84">
        <f t="shared" si="158"/>
        <v>0</v>
      </c>
      <c r="AF267" s="84">
        <f t="shared" si="158"/>
        <v>0</v>
      </c>
      <c r="AG267" s="243">
        <f t="shared" si="158"/>
        <v>0</v>
      </c>
      <c r="AH267" s="224">
        <f t="shared" si="158"/>
        <v>0</v>
      </c>
      <c r="AI267" s="84">
        <f t="shared" si="158"/>
        <v>0</v>
      </c>
      <c r="AJ267" s="84">
        <f t="shared" si="158"/>
        <v>0</v>
      </c>
      <c r="AK267" s="293">
        <f t="shared" si="158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224">
        <f t="shared" ref="G268:AK268" si="159">+F268+G267</f>
        <v>0</v>
      </c>
      <c r="H268" s="84">
        <f t="shared" si="159"/>
        <v>0</v>
      </c>
      <c r="I268" s="84">
        <f t="shared" si="159"/>
        <v>0</v>
      </c>
      <c r="J268" s="84">
        <f t="shared" si="159"/>
        <v>0</v>
      </c>
      <c r="K268" s="84">
        <f t="shared" si="159"/>
        <v>0</v>
      </c>
      <c r="L268" s="243">
        <f t="shared" si="159"/>
        <v>0</v>
      </c>
      <c r="M268" s="224">
        <f t="shared" si="159"/>
        <v>0</v>
      </c>
      <c r="N268" s="84">
        <f t="shared" si="159"/>
        <v>0</v>
      </c>
      <c r="O268" s="84">
        <f t="shared" si="159"/>
        <v>0</v>
      </c>
      <c r="P268" s="84">
        <f t="shared" si="159"/>
        <v>0</v>
      </c>
      <c r="Q268" s="84">
        <f t="shared" si="159"/>
        <v>0</v>
      </c>
      <c r="R268" s="84">
        <f t="shared" si="159"/>
        <v>0</v>
      </c>
      <c r="S268" s="243">
        <f t="shared" si="159"/>
        <v>0</v>
      </c>
      <c r="T268" s="224">
        <f t="shared" si="159"/>
        <v>0</v>
      </c>
      <c r="U268" s="84">
        <f t="shared" si="159"/>
        <v>0</v>
      </c>
      <c r="V268" s="84">
        <f t="shared" si="159"/>
        <v>0</v>
      </c>
      <c r="W268" s="84">
        <f t="shared" si="159"/>
        <v>0</v>
      </c>
      <c r="X268" s="224">
        <f t="shared" si="159"/>
        <v>0</v>
      </c>
      <c r="Y268" s="84">
        <f t="shared" si="159"/>
        <v>0</v>
      </c>
      <c r="Z268" s="84">
        <f t="shared" si="159"/>
        <v>0</v>
      </c>
      <c r="AA268" s="224">
        <f t="shared" si="159"/>
        <v>0</v>
      </c>
      <c r="AB268" s="84">
        <f t="shared" si="159"/>
        <v>0</v>
      </c>
      <c r="AC268" s="84">
        <f t="shared" si="159"/>
        <v>0</v>
      </c>
      <c r="AD268" s="84">
        <f t="shared" si="159"/>
        <v>0</v>
      </c>
      <c r="AE268" s="84">
        <f t="shared" si="159"/>
        <v>0</v>
      </c>
      <c r="AF268" s="84">
        <f t="shared" si="159"/>
        <v>0</v>
      </c>
      <c r="AG268" s="243">
        <f t="shared" si="159"/>
        <v>0</v>
      </c>
      <c r="AH268" s="224">
        <f t="shared" si="159"/>
        <v>0</v>
      </c>
      <c r="AI268" s="84">
        <f t="shared" si="159"/>
        <v>0</v>
      </c>
      <c r="AJ268" s="46">
        <f t="shared" si="159"/>
        <v>0</v>
      </c>
      <c r="AK268" s="290">
        <f t="shared" si="159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31</v>
      </c>
      <c r="B269" s="661" t="s">
        <v>134</v>
      </c>
      <c r="C269" s="32" t="s">
        <v>175</v>
      </c>
      <c r="D269" s="48"/>
      <c r="E269" s="49"/>
      <c r="F269" s="92">
        <f>+F129</f>
        <v>1</v>
      </c>
      <c r="G269" s="223">
        <f>+G129</f>
        <v>0</v>
      </c>
      <c r="H269" s="87">
        <f t="shared" ref="H269:AK269" si="160">+H129</f>
        <v>0</v>
      </c>
      <c r="I269" s="87">
        <f t="shared" si="160"/>
        <v>0</v>
      </c>
      <c r="J269" s="87">
        <f t="shared" si="160"/>
        <v>0</v>
      </c>
      <c r="K269" s="87">
        <f t="shared" si="160"/>
        <v>0</v>
      </c>
      <c r="L269" s="242">
        <f t="shared" si="160"/>
        <v>0</v>
      </c>
      <c r="M269" s="223">
        <f t="shared" si="160"/>
        <v>0</v>
      </c>
      <c r="N269" s="87">
        <f t="shared" si="160"/>
        <v>0</v>
      </c>
      <c r="O269" s="87">
        <f t="shared" si="160"/>
        <v>0</v>
      </c>
      <c r="P269" s="87">
        <f t="shared" si="160"/>
        <v>0</v>
      </c>
      <c r="Q269" s="87">
        <f t="shared" si="160"/>
        <v>0</v>
      </c>
      <c r="R269" s="87">
        <f t="shared" si="160"/>
        <v>0</v>
      </c>
      <c r="S269" s="242">
        <f t="shared" si="160"/>
        <v>0</v>
      </c>
      <c r="T269" s="223">
        <f t="shared" si="160"/>
        <v>0</v>
      </c>
      <c r="U269" s="87">
        <f t="shared" si="160"/>
        <v>0</v>
      </c>
      <c r="V269" s="87">
        <f t="shared" si="160"/>
        <v>0</v>
      </c>
      <c r="W269" s="87">
        <f t="shared" si="160"/>
        <v>0</v>
      </c>
      <c r="X269" s="223">
        <f t="shared" si="160"/>
        <v>0</v>
      </c>
      <c r="Y269" s="87">
        <f t="shared" si="160"/>
        <v>0</v>
      </c>
      <c r="Z269" s="87">
        <f t="shared" si="160"/>
        <v>0</v>
      </c>
      <c r="AA269" s="223">
        <f t="shared" si="160"/>
        <v>0</v>
      </c>
      <c r="AB269" s="87">
        <f t="shared" si="160"/>
        <v>0</v>
      </c>
      <c r="AC269" s="87">
        <f t="shared" si="160"/>
        <v>0</v>
      </c>
      <c r="AD269" s="87">
        <f t="shared" si="160"/>
        <v>0</v>
      </c>
      <c r="AE269" s="87">
        <f t="shared" si="160"/>
        <v>0</v>
      </c>
      <c r="AF269" s="87">
        <f t="shared" si="160"/>
        <v>0</v>
      </c>
      <c r="AG269" s="242">
        <f t="shared" si="160"/>
        <v>0</v>
      </c>
      <c r="AH269" s="223">
        <f t="shared" si="160"/>
        <v>0</v>
      </c>
      <c r="AI269" s="87">
        <f t="shared" si="160"/>
        <v>0</v>
      </c>
      <c r="AJ269" s="255">
        <v>1</v>
      </c>
      <c r="AK269" s="295">
        <f t="shared" si="160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663"/>
      <c r="C270" s="39"/>
      <c r="D270" s="40"/>
      <c r="E270" s="41"/>
      <c r="F270" s="199"/>
      <c r="G270" s="222">
        <f t="shared" ref="G270:AK270" si="161">+F270+G269</f>
        <v>0</v>
      </c>
      <c r="H270" s="46">
        <f t="shared" si="161"/>
        <v>0</v>
      </c>
      <c r="I270" s="45">
        <f t="shared" si="161"/>
        <v>0</v>
      </c>
      <c r="J270" s="46">
        <f t="shared" si="161"/>
        <v>0</v>
      </c>
      <c r="K270" s="46">
        <f t="shared" si="161"/>
        <v>0</v>
      </c>
      <c r="L270" s="241">
        <f t="shared" si="161"/>
        <v>0</v>
      </c>
      <c r="M270" s="222">
        <f t="shared" si="161"/>
        <v>0</v>
      </c>
      <c r="N270" s="46">
        <f t="shared" si="161"/>
        <v>0</v>
      </c>
      <c r="O270" s="46">
        <f t="shared" si="161"/>
        <v>0</v>
      </c>
      <c r="P270" s="45">
        <f t="shared" si="161"/>
        <v>0</v>
      </c>
      <c r="Q270" s="46">
        <f t="shared" si="161"/>
        <v>0</v>
      </c>
      <c r="R270" s="46">
        <f t="shared" si="161"/>
        <v>0</v>
      </c>
      <c r="S270" s="241">
        <f t="shared" si="161"/>
        <v>0</v>
      </c>
      <c r="T270" s="222">
        <f t="shared" si="161"/>
        <v>0</v>
      </c>
      <c r="U270" s="46">
        <f t="shared" si="161"/>
        <v>0</v>
      </c>
      <c r="V270" s="46">
        <f t="shared" si="161"/>
        <v>0</v>
      </c>
      <c r="W270" s="45">
        <f t="shared" si="161"/>
        <v>0</v>
      </c>
      <c r="X270" s="222">
        <f t="shared" si="161"/>
        <v>0</v>
      </c>
      <c r="Y270" s="46">
        <f t="shared" si="161"/>
        <v>0</v>
      </c>
      <c r="Z270" s="46">
        <f t="shared" si="161"/>
        <v>0</v>
      </c>
      <c r="AA270" s="222">
        <f t="shared" si="161"/>
        <v>0</v>
      </c>
      <c r="AB270" s="46">
        <f t="shared" si="161"/>
        <v>0</v>
      </c>
      <c r="AC270" s="46">
        <f t="shared" si="161"/>
        <v>0</v>
      </c>
      <c r="AD270" s="45">
        <f t="shared" si="161"/>
        <v>0</v>
      </c>
      <c r="AE270" s="46">
        <f t="shared" si="161"/>
        <v>0</v>
      </c>
      <c r="AF270" s="46">
        <f t="shared" si="161"/>
        <v>0</v>
      </c>
      <c r="AG270" s="241">
        <f t="shared" si="161"/>
        <v>0</v>
      </c>
      <c r="AH270" s="222">
        <f t="shared" si="161"/>
        <v>0</v>
      </c>
      <c r="AI270" s="46">
        <f t="shared" si="161"/>
        <v>0</v>
      </c>
      <c r="AJ270" s="46">
        <f t="shared" si="161"/>
        <v>1</v>
      </c>
      <c r="AK270" s="290">
        <f t="shared" si="161"/>
        <v>1</v>
      </c>
      <c r="AL270" s="47"/>
    </row>
    <row r="271" spans="1:42" ht="34.5" customHeight="1">
      <c r="A271" s="624">
        <v>32</v>
      </c>
      <c r="B271" s="661" t="s">
        <v>135</v>
      </c>
      <c r="C271" s="32" t="s">
        <v>175</v>
      </c>
      <c r="D271" s="48"/>
      <c r="E271" s="49"/>
      <c r="F271" s="50">
        <f>+F131</f>
        <v>2</v>
      </c>
      <c r="G271" s="223">
        <f>+G131</f>
        <v>0</v>
      </c>
      <c r="H271" s="87">
        <f t="shared" ref="H271:AK271" si="162">+H131</f>
        <v>0</v>
      </c>
      <c r="I271" s="87">
        <f t="shared" si="162"/>
        <v>0</v>
      </c>
      <c r="J271" s="87">
        <f t="shared" si="162"/>
        <v>0</v>
      </c>
      <c r="K271" s="87">
        <f t="shared" si="162"/>
        <v>0</v>
      </c>
      <c r="L271" s="242">
        <f t="shared" si="162"/>
        <v>0</v>
      </c>
      <c r="M271" s="223">
        <f t="shared" si="162"/>
        <v>0</v>
      </c>
      <c r="N271" s="87">
        <f t="shared" si="162"/>
        <v>0</v>
      </c>
      <c r="O271" s="87">
        <f t="shared" si="162"/>
        <v>0</v>
      </c>
      <c r="P271" s="87">
        <f t="shared" si="162"/>
        <v>0</v>
      </c>
      <c r="Q271" s="87">
        <f t="shared" si="162"/>
        <v>0</v>
      </c>
      <c r="R271" s="87">
        <f t="shared" si="162"/>
        <v>0</v>
      </c>
      <c r="S271" s="242">
        <f t="shared" si="162"/>
        <v>0</v>
      </c>
      <c r="T271" s="223">
        <f t="shared" si="162"/>
        <v>0</v>
      </c>
      <c r="U271" s="87">
        <f t="shared" si="162"/>
        <v>0</v>
      </c>
      <c r="V271" s="255">
        <v>2</v>
      </c>
      <c r="W271" s="87">
        <f t="shared" si="162"/>
        <v>0</v>
      </c>
      <c r="X271" s="223">
        <f t="shared" si="162"/>
        <v>0</v>
      </c>
      <c r="Y271" s="87">
        <f t="shared" si="162"/>
        <v>0</v>
      </c>
      <c r="Z271" s="87">
        <f t="shared" si="162"/>
        <v>0</v>
      </c>
      <c r="AA271" s="223">
        <f t="shared" si="162"/>
        <v>0</v>
      </c>
      <c r="AB271" s="87">
        <f t="shared" si="162"/>
        <v>0</v>
      </c>
      <c r="AC271" s="87">
        <f t="shared" si="162"/>
        <v>0</v>
      </c>
      <c r="AD271" s="87">
        <f t="shared" si="162"/>
        <v>0</v>
      </c>
      <c r="AE271" s="87">
        <f t="shared" si="162"/>
        <v>0</v>
      </c>
      <c r="AF271" s="87">
        <f t="shared" si="162"/>
        <v>0</v>
      </c>
      <c r="AG271" s="242">
        <f t="shared" si="162"/>
        <v>0</v>
      </c>
      <c r="AH271" s="223">
        <f t="shared" si="162"/>
        <v>0</v>
      </c>
      <c r="AI271" s="87">
        <f t="shared" si="162"/>
        <v>0</v>
      </c>
      <c r="AJ271" s="87">
        <f t="shared" si="162"/>
        <v>0</v>
      </c>
      <c r="AK271" s="295">
        <f t="shared" si="162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663"/>
      <c r="C272" s="39"/>
      <c r="D272" s="40"/>
      <c r="E272" s="41"/>
      <c r="F272" s="42"/>
      <c r="G272" s="222">
        <f t="shared" ref="G272:AK272" si="163">+F272+G271</f>
        <v>0</v>
      </c>
      <c r="H272" s="46">
        <f t="shared" si="163"/>
        <v>0</v>
      </c>
      <c r="I272" s="45">
        <f t="shared" si="163"/>
        <v>0</v>
      </c>
      <c r="J272" s="46">
        <f t="shared" si="163"/>
        <v>0</v>
      </c>
      <c r="K272" s="46">
        <f t="shared" si="163"/>
        <v>0</v>
      </c>
      <c r="L272" s="241">
        <f t="shared" si="163"/>
        <v>0</v>
      </c>
      <c r="M272" s="222">
        <f t="shared" si="163"/>
        <v>0</v>
      </c>
      <c r="N272" s="46">
        <f t="shared" si="163"/>
        <v>0</v>
      </c>
      <c r="O272" s="46">
        <f t="shared" si="163"/>
        <v>0</v>
      </c>
      <c r="P272" s="45">
        <f t="shared" si="163"/>
        <v>0</v>
      </c>
      <c r="Q272" s="46">
        <f t="shared" si="163"/>
        <v>0</v>
      </c>
      <c r="R272" s="46">
        <f t="shared" si="163"/>
        <v>0</v>
      </c>
      <c r="S272" s="241">
        <f t="shared" si="163"/>
        <v>0</v>
      </c>
      <c r="T272" s="222">
        <f t="shared" si="163"/>
        <v>0</v>
      </c>
      <c r="U272" s="46">
        <f t="shared" si="163"/>
        <v>0</v>
      </c>
      <c r="V272" s="46">
        <f t="shared" si="163"/>
        <v>2</v>
      </c>
      <c r="W272" s="45">
        <f t="shared" si="163"/>
        <v>2</v>
      </c>
      <c r="X272" s="222">
        <f t="shared" si="163"/>
        <v>2</v>
      </c>
      <c r="Y272" s="46">
        <f t="shared" si="163"/>
        <v>2</v>
      </c>
      <c r="Z272" s="46">
        <f t="shared" si="163"/>
        <v>2</v>
      </c>
      <c r="AA272" s="222">
        <f t="shared" si="163"/>
        <v>2</v>
      </c>
      <c r="AB272" s="46">
        <f t="shared" si="163"/>
        <v>2</v>
      </c>
      <c r="AC272" s="46">
        <f t="shared" si="163"/>
        <v>2</v>
      </c>
      <c r="AD272" s="45">
        <f t="shared" si="163"/>
        <v>2</v>
      </c>
      <c r="AE272" s="46">
        <f t="shared" si="163"/>
        <v>2</v>
      </c>
      <c r="AF272" s="46">
        <f t="shared" si="163"/>
        <v>2</v>
      </c>
      <c r="AG272" s="241">
        <f t="shared" si="163"/>
        <v>2</v>
      </c>
      <c r="AH272" s="222">
        <f t="shared" si="163"/>
        <v>2</v>
      </c>
      <c r="AI272" s="46">
        <f t="shared" si="163"/>
        <v>2</v>
      </c>
      <c r="AJ272" s="46">
        <f t="shared" si="163"/>
        <v>2</v>
      </c>
      <c r="AK272" s="290">
        <f t="shared" si="163"/>
        <v>2</v>
      </c>
      <c r="AL272" s="37"/>
    </row>
    <row r="273" spans="1:42" ht="34.5" customHeight="1">
      <c r="A273" s="624">
        <v>33</v>
      </c>
      <c r="B273" s="661" t="s">
        <v>136</v>
      </c>
      <c r="C273" s="32" t="s">
        <v>175</v>
      </c>
      <c r="D273" s="48"/>
      <c r="E273" s="49"/>
      <c r="F273" s="50">
        <f>+F133</f>
        <v>178</v>
      </c>
      <c r="G273" s="223">
        <f>+G133</f>
        <v>0</v>
      </c>
      <c r="H273" s="87">
        <f t="shared" ref="H273:AK273" si="164">+H133</f>
        <v>0</v>
      </c>
      <c r="I273" s="87">
        <f t="shared" si="164"/>
        <v>0</v>
      </c>
      <c r="J273" s="87">
        <f t="shared" si="164"/>
        <v>0</v>
      </c>
      <c r="K273" s="87">
        <f t="shared" si="164"/>
        <v>0</v>
      </c>
      <c r="L273" s="242">
        <f t="shared" si="164"/>
        <v>0</v>
      </c>
      <c r="M273" s="223">
        <f t="shared" si="164"/>
        <v>0</v>
      </c>
      <c r="N273" s="87">
        <f t="shared" si="164"/>
        <v>0</v>
      </c>
      <c r="O273" s="87">
        <f t="shared" si="164"/>
        <v>0</v>
      </c>
      <c r="P273" s="87">
        <f t="shared" si="164"/>
        <v>0</v>
      </c>
      <c r="Q273" s="87">
        <f t="shared" si="164"/>
        <v>0</v>
      </c>
      <c r="R273" s="87">
        <f t="shared" si="164"/>
        <v>0</v>
      </c>
      <c r="S273" s="242">
        <f t="shared" si="164"/>
        <v>0</v>
      </c>
      <c r="T273" s="223">
        <f t="shared" si="164"/>
        <v>0</v>
      </c>
      <c r="U273" s="87">
        <f t="shared" si="164"/>
        <v>0</v>
      </c>
      <c r="V273" s="255">
        <v>178</v>
      </c>
      <c r="W273" s="87">
        <f t="shared" si="164"/>
        <v>0</v>
      </c>
      <c r="X273" s="223">
        <f t="shared" si="164"/>
        <v>0</v>
      </c>
      <c r="Y273" s="87">
        <f t="shared" si="164"/>
        <v>0</v>
      </c>
      <c r="Z273" s="87">
        <f t="shared" si="164"/>
        <v>0</v>
      </c>
      <c r="AA273" s="223">
        <f t="shared" si="164"/>
        <v>0</v>
      </c>
      <c r="AB273" s="87">
        <f t="shared" si="164"/>
        <v>0</v>
      </c>
      <c r="AC273" s="87">
        <f t="shared" si="164"/>
        <v>0</v>
      </c>
      <c r="AD273" s="87">
        <f t="shared" si="164"/>
        <v>0</v>
      </c>
      <c r="AE273" s="87">
        <f t="shared" si="164"/>
        <v>0</v>
      </c>
      <c r="AF273" s="87">
        <f t="shared" si="164"/>
        <v>0</v>
      </c>
      <c r="AG273" s="242">
        <f t="shared" si="164"/>
        <v>0</v>
      </c>
      <c r="AH273" s="223">
        <f t="shared" si="164"/>
        <v>0</v>
      </c>
      <c r="AI273" s="87">
        <f t="shared" si="164"/>
        <v>0</v>
      </c>
      <c r="AJ273" s="87">
        <f t="shared" si="164"/>
        <v>0</v>
      </c>
      <c r="AK273" s="295">
        <f t="shared" si="164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663"/>
      <c r="C274" s="39"/>
      <c r="D274" s="40"/>
      <c r="E274" s="41"/>
      <c r="F274" s="42"/>
      <c r="G274" s="222">
        <f t="shared" ref="G274:AK274" si="165">+F274+G273</f>
        <v>0</v>
      </c>
      <c r="H274" s="46">
        <f t="shared" si="165"/>
        <v>0</v>
      </c>
      <c r="I274" s="45">
        <f t="shared" si="165"/>
        <v>0</v>
      </c>
      <c r="J274" s="46">
        <f t="shared" si="165"/>
        <v>0</v>
      </c>
      <c r="K274" s="46">
        <f t="shared" si="165"/>
        <v>0</v>
      </c>
      <c r="L274" s="241">
        <f t="shared" si="165"/>
        <v>0</v>
      </c>
      <c r="M274" s="222">
        <f t="shared" si="165"/>
        <v>0</v>
      </c>
      <c r="N274" s="46">
        <f t="shared" si="165"/>
        <v>0</v>
      </c>
      <c r="O274" s="46">
        <f t="shared" si="165"/>
        <v>0</v>
      </c>
      <c r="P274" s="45">
        <f t="shared" si="165"/>
        <v>0</v>
      </c>
      <c r="Q274" s="46">
        <f t="shared" si="165"/>
        <v>0</v>
      </c>
      <c r="R274" s="46">
        <f t="shared" si="165"/>
        <v>0</v>
      </c>
      <c r="S274" s="241">
        <f t="shared" si="165"/>
        <v>0</v>
      </c>
      <c r="T274" s="222">
        <f t="shared" si="165"/>
        <v>0</v>
      </c>
      <c r="U274" s="46">
        <f t="shared" si="165"/>
        <v>0</v>
      </c>
      <c r="V274" s="46">
        <f t="shared" si="165"/>
        <v>178</v>
      </c>
      <c r="W274" s="45">
        <f t="shared" si="165"/>
        <v>178</v>
      </c>
      <c r="X274" s="222">
        <f t="shared" si="165"/>
        <v>178</v>
      </c>
      <c r="Y274" s="46">
        <f t="shared" si="165"/>
        <v>178</v>
      </c>
      <c r="Z274" s="46">
        <f t="shared" si="165"/>
        <v>178</v>
      </c>
      <c r="AA274" s="222">
        <f t="shared" si="165"/>
        <v>178</v>
      </c>
      <c r="AB274" s="46">
        <f t="shared" si="165"/>
        <v>178</v>
      </c>
      <c r="AC274" s="46">
        <f t="shared" si="165"/>
        <v>178</v>
      </c>
      <c r="AD274" s="45">
        <f t="shared" si="165"/>
        <v>178</v>
      </c>
      <c r="AE274" s="46">
        <f t="shared" si="165"/>
        <v>178</v>
      </c>
      <c r="AF274" s="46">
        <f t="shared" si="165"/>
        <v>178</v>
      </c>
      <c r="AG274" s="241">
        <f t="shared" si="165"/>
        <v>178</v>
      </c>
      <c r="AH274" s="222">
        <f t="shared" si="165"/>
        <v>178</v>
      </c>
      <c r="AI274" s="46">
        <f t="shared" si="165"/>
        <v>178</v>
      </c>
      <c r="AJ274" s="46">
        <f t="shared" si="165"/>
        <v>178</v>
      </c>
      <c r="AK274" s="290">
        <f t="shared" si="165"/>
        <v>178</v>
      </c>
      <c r="AL274" s="37"/>
    </row>
    <row r="275" spans="1:42" ht="34.5" customHeight="1">
      <c r="A275" s="624">
        <v>34</v>
      </c>
      <c r="B275" s="661" t="s">
        <v>137</v>
      </c>
      <c r="C275" s="32" t="s">
        <v>175</v>
      </c>
      <c r="D275" s="48"/>
      <c r="E275" s="49"/>
      <c r="F275" s="50">
        <f>+F135</f>
        <v>49</v>
      </c>
      <c r="G275" s="223">
        <f>+G135</f>
        <v>0</v>
      </c>
      <c r="H275" s="87">
        <f t="shared" ref="H275:AK275" si="166">+H135</f>
        <v>0</v>
      </c>
      <c r="I275" s="87">
        <f t="shared" si="166"/>
        <v>0</v>
      </c>
      <c r="J275" s="87">
        <f t="shared" si="166"/>
        <v>0</v>
      </c>
      <c r="K275" s="87">
        <f t="shared" si="166"/>
        <v>0</v>
      </c>
      <c r="L275" s="242">
        <f t="shared" si="166"/>
        <v>0</v>
      </c>
      <c r="M275" s="223">
        <f t="shared" si="166"/>
        <v>0</v>
      </c>
      <c r="N275" s="87">
        <f t="shared" si="166"/>
        <v>0</v>
      </c>
      <c r="O275" s="87">
        <f t="shared" si="166"/>
        <v>0</v>
      </c>
      <c r="P275" s="87">
        <f t="shared" si="166"/>
        <v>0</v>
      </c>
      <c r="Q275" s="87">
        <f t="shared" si="166"/>
        <v>0</v>
      </c>
      <c r="R275" s="87">
        <f t="shared" si="166"/>
        <v>0</v>
      </c>
      <c r="S275" s="242">
        <f t="shared" si="166"/>
        <v>0</v>
      </c>
      <c r="T275" s="223">
        <f t="shared" si="166"/>
        <v>0</v>
      </c>
      <c r="U275" s="87">
        <f t="shared" si="166"/>
        <v>0</v>
      </c>
      <c r="V275" s="255">
        <v>49</v>
      </c>
      <c r="W275" s="87">
        <f t="shared" si="166"/>
        <v>0</v>
      </c>
      <c r="X275" s="223">
        <f t="shared" si="166"/>
        <v>0</v>
      </c>
      <c r="Y275" s="87">
        <f t="shared" si="166"/>
        <v>0</v>
      </c>
      <c r="Z275" s="87">
        <f t="shared" si="166"/>
        <v>0</v>
      </c>
      <c r="AA275" s="223">
        <f t="shared" si="166"/>
        <v>0</v>
      </c>
      <c r="AB275" s="87">
        <f t="shared" si="166"/>
        <v>0</v>
      </c>
      <c r="AC275" s="87">
        <f t="shared" si="166"/>
        <v>0</v>
      </c>
      <c r="AD275" s="87">
        <f t="shared" si="166"/>
        <v>0</v>
      </c>
      <c r="AE275" s="87">
        <f t="shared" si="166"/>
        <v>0</v>
      </c>
      <c r="AF275" s="87">
        <f t="shared" si="166"/>
        <v>0</v>
      </c>
      <c r="AG275" s="242">
        <f t="shared" si="166"/>
        <v>0</v>
      </c>
      <c r="AH275" s="223">
        <f t="shared" si="166"/>
        <v>0</v>
      </c>
      <c r="AI275" s="87">
        <f t="shared" si="166"/>
        <v>0</v>
      </c>
      <c r="AJ275" s="87">
        <f t="shared" si="166"/>
        <v>0</v>
      </c>
      <c r="AK275" s="295">
        <f t="shared" si="166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663"/>
      <c r="C276" s="39"/>
      <c r="D276" s="33"/>
      <c r="E276" s="52"/>
      <c r="F276" s="35"/>
      <c r="G276" s="222">
        <f t="shared" ref="G276:AK276" si="167">+F276+G275</f>
        <v>0</v>
      </c>
      <c r="H276" s="46">
        <f t="shared" si="167"/>
        <v>0</v>
      </c>
      <c r="I276" s="45">
        <f t="shared" si="167"/>
        <v>0</v>
      </c>
      <c r="J276" s="46">
        <f t="shared" si="167"/>
        <v>0</v>
      </c>
      <c r="K276" s="46">
        <f t="shared" si="167"/>
        <v>0</v>
      </c>
      <c r="L276" s="241">
        <f t="shared" si="167"/>
        <v>0</v>
      </c>
      <c r="M276" s="222">
        <f t="shared" si="167"/>
        <v>0</v>
      </c>
      <c r="N276" s="46">
        <f t="shared" si="167"/>
        <v>0</v>
      </c>
      <c r="O276" s="46">
        <f t="shared" si="167"/>
        <v>0</v>
      </c>
      <c r="P276" s="45">
        <f t="shared" si="167"/>
        <v>0</v>
      </c>
      <c r="Q276" s="46">
        <f t="shared" si="167"/>
        <v>0</v>
      </c>
      <c r="R276" s="46">
        <f t="shared" si="167"/>
        <v>0</v>
      </c>
      <c r="S276" s="241">
        <f t="shared" si="167"/>
        <v>0</v>
      </c>
      <c r="T276" s="222">
        <f t="shared" si="167"/>
        <v>0</v>
      </c>
      <c r="U276" s="46">
        <f t="shared" si="167"/>
        <v>0</v>
      </c>
      <c r="V276" s="46">
        <f t="shared" si="167"/>
        <v>49</v>
      </c>
      <c r="W276" s="45">
        <f t="shared" si="167"/>
        <v>49</v>
      </c>
      <c r="X276" s="222">
        <f t="shared" si="167"/>
        <v>49</v>
      </c>
      <c r="Y276" s="46">
        <f t="shared" si="167"/>
        <v>49</v>
      </c>
      <c r="Z276" s="46">
        <f t="shared" si="167"/>
        <v>49</v>
      </c>
      <c r="AA276" s="222">
        <f t="shared" si="167"/>
        <v>49</v>
      </c>
      <c r="AB276" s="46">
        <f t="shared" si="167"/>
        <v>49</v>
      </c>
      <c r="AC276" s="46">
        <f t="shared" si="167"/>
        <v>49</v>
      </c>
      <c r="AD276" s="45">
        <f t="shared" si="167"/>
        <v>49</v>
      </c>
      <c r="AE276" s="46">
        <f t="shared" si="167"/>
        <v>49</v>
      </c>
      <c r="AF276" s="46">
        <f t="shared" si="167"/>
        <v>49</v>
      </c>
      <c r="AG276" s="241">
        <f t="shared" si="167"/>
        <v>49</v>
      </c>
      <c r="AH276" s="222">
        <f t="shared" si="167"/>
        <v>49</v>
      </c>
      <c r="AI276" s="46">
        <f t="shared" si="167"/>
        <v>49</v>
      </c>
      <c r="AJ276" s="46">
        <f t="shared" si="167"/>
        <v>49</v>
      </c>
      <c r="AK276" s="290">
        <f t="shared" si="167"/>
        <v>49</v>
      </c>
      <c r="AL276" s="37"/>
    </row>
    <row r="277" spans="1:42" ht="34.5" customHeight="1">
      <c r="A277" s="624">
        <v>35</v>
      </c>
      <c r="B277" s="661" t="s">
        <v>138</v>
      </c>
      <c r="C277" s="53" t="s">
        <v>177</v>
      </c>
      <c r="D277" s="53"/>
      <c r="E277" s="54"/>
      <c r="F277" s="50">
        <f>+F137</f>
        <v>20</v>
      </c>
      <c r="G277" s="223">
        <f>+G137</f>
        <v>0</v>
      </c>
      <c r="H277" s="87">
        <f t="shared" ref="H277:AK277" si="168">+H137</f>
        <v>0</v>
      </c>
      <c r="I277" s="87">
        <f t="shared" si="168"/>
        <v>0</v>
      </c>
      <c r="J277" s="87">
        <f t="shared" si="168"/>
        <v>0</v>
      </c>
      <c r="K277" s="87">
        <f t="shared" si="168"/>
        <v>0</v>
      </c>
      <c r="L277" s="242">
        <f t="shared" si="168"/>
        <v>0</v>
      </c>
      <c r="M277" s="223">
        <f t="shared" si="168"/>
        <v>0</v>
      </c>
      <c r="N277" s="87">
        <f t="shared" si="168"/>
        <v>0</v>
      </c>
      <c r="O277" s="87">
        <f t="shared" si="168"/>
        <v>0</v>
      </c>
      <c r="P277" s="87">
        <f t="shared" si="168"/>
        <v>0</v>
      </c>
      <c r="Q277" s="87">
        <f t="shared" si="168"/>
        <v>0</v>
      </c>
      <c r="R277" s="87">
        <f t="shared" si="168"/>
        <v>0</v>
      </c>
      <c r="S277" s="242">
        <f t="shared" si="168"/>
        <v>0</v>
      </c>
      <c r="T277" s="223">
        <f t="shared" si="168"/>
        <v>0</v>
      </c>
      <c r="U277" s="87">
        <f t="shared" si="168"/>
        <v>0</v>
      </c>
      <c r="V277" s="255">
        <v>20</v>
      </c>
      <c r="W277" s="87">
        <f t="shared" si="168"/>
        <v>0</v>
      </c>
      <c r="X277" s="223">
        <f t="shared" si="168"/>
        <v>0</v>
      </c>
      <c r="Y277" s="87">
        <f t="shared" si="168"/>
        <v>0</v>
      </c>
      <c r="Z277" s="87">
        <f t="shared" si="168"/>
        <v>0</v>
      </c>
      <c r="AA277" s="223">
        <f t="shared" si="168"/>
        <v>0</v>
      </c>
      <c r="AB277" s="87">
        <f t="shared" si="168"/>
        <v>0</v>
      </c>
      <c r="AC277" s="87">
        <f t="shared" si="168"/>
        <v>0</v>
      </c>
      <c r="AD277" s="87">
        <f t="shared" si="168"/>
        <v>0</v>
      </c>
      <c r="AE277" s="87">
        <f t="shared" si="168"/>
        <v>0</v>
      </c>
      <c r="AF277" s="87">
        <f t="shared" si="168"/>
        <v>0</v>
      </c>
      <c r="AG277" s="242">
        <f t="shared" si="168"/>
        <v>0</v>
      </c>
      <c r="AH277" s="223">
        <f t="shared" si="168"/>
        <v>0</v>
      </c>
      <c r="AI277" s="87">
        <f t="shared" si="168"/>
        <v>0</v>
      </c>
      <c r="AJ277" s="87">
        <f t="shared" si="168"/>
        <v>0</v>
      </c>
      <c r="AK277" s="295">
        <f t="shared" si="168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663"/>
      <c r="C278" s="55"/>
      <c r="D278" s="56"/>
      <c r="E278" s="57"/>
      <c r="F278" s="42"/>
      <c r="G278" s="222">
        <f t="shared" ref="G278:AK278" si="169">+F278+G277</f>
        <v>0</v>
      </c>
      <c r="H278" s="46">
        <f t="shared" si="169"/>
        <v>0</v>
      </c>
      <c r="I278" s="45">
        <f t="shared" si="169"/>
        <v>0</v>
      </c>
      <c r="J278" s="46">
        <f t="shared" si="169"/>
        <v>0</v>
      </c>
      <c r="K278" s="46">
        <f t="shared" si="169"/>
        <v>0</v>
      </c>
      <c r="L278" s="241">
        <f t="shared" si="169"/>
        <v>0</v>
      </c>
      <c r="M278" s="222">
        <f t="shared" si="169"/>
        <v>0</v>
      </c>
      <c r="N278" s="46">
        <f t="shared" si="169"/>
        <v>0</v>
      </c>
      <c r="O278" s="46">
        <f t="shared" si="169"/>
        <v>0</v>
      </c>
      <c r="P278" s="45">
        <f t="shared" si="169"/>
        <v>0</v>
      </c>
      <c r="Q278" s="46">
        <f t="shared" si="169"/>
        <v>0</v>
      </c>
      <c r="R278" s="46">
        <f t="shared" si="169"/>
        <v>0</v>
      </c>
      <c r="S278" s="241">
        <f t="shared" si="169"/>
        <v>0</v>
      </c>
      <c r="T278" s="222">
        <f t="shared" si="169"/>
        <v>0</v>
      </c>
      <c r="U278" s="46">
        <f t="shared" si="169"/>
        <v>0</v>
      </c>
      <c r="V278" s="46">
        <f t="shared" si="169"/>
        <v>20</v>
      </c>
      <c r="W278" s="45">
        <f t="shared" si="169"/>
        <v>20</v>
      </c>
      <c r="X278" s="222">
        <f t="shared" si="169"/>
        <v>20</v>
      </c>
      <c r="Y278" s="46">
        <f t="shared" si="169"/>
        <v>20</v>
      </c>
      <c r="Z278" s="46">
        <f t="shared" si="169"/>
        <v>20</v>
      </c>
      <c r="AA278" s="222">
        <f t="shared" si="169"/>
        <v>20</v>
      </c>
      <c r="AB278" s="46">
        <f t="shared" si="169"/>
        <v>20</v>
      </c>
      <c r="AC278" s="46">
        <f t="shared" si="169"/>
        <v>20</v>
      </c>
      <c r="AD278" s="45">
        <f t="shared" si="169"/>
        <v>20</v>
      </c>
      <c r="AE278" s="46">
        <f t="shared" si="169"/>
        <v>20</v>
      </c>
      <c r="AF278" s="46">
        <f t="shared" si="169"/>
        <v>20</v>
      </c>
      <c r="AG278" s="241">
        <f t="shared" si="169"/>
        <v>20</v>
      </c>
      <c r="AH278" s="222">
        <f t="shared" si="169"/>
        <v>20</v>
      </c>
      <c r="AI278" s="46">
        <f t="shared" si="169"/>
        <v>20</v>
      </c>
      <c r="AJ278" s="46">
        <f t="shared" si="169"/>
        <v>20</v>
      </c>
      <c r="AK278" s="290">
        <f t="shared" si="169"/>
        <v>20</v>
      </c>
      <c r="AL278" s="37"/>
    </row>
    <row r="279" spans="1:42" ht="34.5" customHeight="1">
      <c r="A279" s="624">
        <v>36</v>
      </c>
      <c r="B279" s="661" t="s">
        <v>139</v>
      </c>
      <c r="C279" s="53" t="s">
        <v>177</v>
      </c>
      <c r="D279" s="60"/>
      <c r="E279" s="34"/>
      <c r="F279" s="50">
        <f>+F139</f>
        <v>8</v>
      </c>
      <c r="G279" s="221">
        <f>+G139</f>
        <v>0</v>
      </c>
      <c r="H279" s="86">
        <f t="shared" ref="H279:AK279" si="170">+H139</f>
        <v>0</v>
      </c>
      <c r="I279" s="86">
        <f t="shared" si="170"/>
        <v>0</v>
      </c>
      <c r="J279" s="86">
        <f t="shared" si="170"/>
        <v>0</v>
      </c>
      <c r="K279" s="86">
        <f t="shared" si="170"/>
        <v>0</v>
      </c>
      <c r="L279" s="240">
        <f t="shared" si="170"/>
        <v>0</v>
      </c>
      <c r="M279" s="221">
        <f t="shared" si="170"/>
        <v>0</v>
      </c>
      <c r="N279" s="86">
        <f t="shared" si="170"/>
        <v>0</v>
      </c>
      <c r="O279" s="86">
        <f t="shared" si="170"/>
        <v>0</v>
      </c>
      <c r="P279" s="86">
        <f t="shared" si="170"/>
        <v>0</v>
      </c>
      <c r="Q279" s="86">
        <f t="shared" si="170"/>
        <v>0</v>
      </c>
      <c r="R279" s="86">
        <f t="shared" si="170"/>
        <v>0</v>
      </c>
      <c r="S279" s="240">
        <f t="shared" si="170"/>
        <v>0</v>
      </c>
      <c r="T279" s="221">
        <f t="shared" si="170"/>
        <v>0</v>
      </c>
      <c r="U279" s="86">
        <f t="shared" si="170"/>
        <v>0</v>
      </c>
      <c r="V279" s="254">
        <v>8</v>
      </c>
      <c r="W279" s="86">
        <f>8-V280</f>
        <v>0</v>
      </c>
      <c r="X279" s="221">
        <f t="shared" si="170"/>
        <v>0</v>
      </c>
      <c r="Y279" s="86">
        <f t="shared" si="170"/>
        <v>0</v>
      </c>
      <c r="Z279" s="86">
        <f t="shared" si="170"/>
        <v>0</v>
      </c>
      <c r="AA279" s="221">
        <f t="shared" si="170"/>
        <v>0</v>
      </c>
      <c r="AB279" s="86">
        <f t="shared" si="170"/>
        <v>0</v>
      </c>
      <c r="AC279" s="86">
        <f t="shared" si="170"/>
        <v>0</v>
      </c>
      <c r="AD279" s="86">
        <f t="shared" si="170"/>
        <v>0</v>
      </c>
      <c r="AE279" s="86">
        <f t="shared" si="170"/>
        <v>0</v>
      </c>
      <c r="AF279" s="86">
        <f t="shared" si="170"/>
        <v>0</v>
      </c>
      <c r="AG279" s="240">
        <f t="shared" si="170"/>
        <v>0</v>
      </c>
      <c r="AH279" s="221">
        <f t="shared" si="170"/>
        <v>0</v>
      </c>
      <c r="AI279" s="86">
        <f t="shared" si="170"/>
        <v>0</v>
      </c>
      <c r="AJ279" s="86">
        <f t="shared" si="170"/>
        <v>0</v>
      </c>
      <c r="AK279" s="295">
        <f t="shared" si="170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663"/>
      <c r="C280" s="60"/>
      <c r="D280" s="60"/>
      <c r="E280" s="52"/>
      <c r="F280" s="35"/>
      <c r="G280" s="222">
        <f t="shared" ref="G280:AK280" si="171">+F280+G279</f>
        <v>0</v>
      </c>
      <c r="H280" s="46">
        <f t="shared" si="171"/>
        <v>0</v>
      </c>
      <c r="I280" s="45">
        <f t="shared" si="171"/>
        <v>0</v>
      </c>
      <c r="J280" s="46">
        <f t="shared" si="171"/>
        <v>0</v>
      </c>
      <c r="K280" s="46">
        <f t="shared" si="171"/>
        <v>0</v>
      </c>
      <c r="L280" s="241">
        <f t="shared" si="171"/>
        <v>0</v>
      </c>
      <c r="M280" s="222">
        <f t="shared" si="171"/>
        <v>0</v>
      </c>
      <c r="N280" s="46">
        <f t="shared" si="171"/>
        <v>0</v>
      </c>
      <c r="O280" s="46">
        <f t="shared" si="171"/>
        <v>0</v>
      </c>
      <c r="P280" s="45">
        <f t="shared" si="171"/>
        <v>0</v>
      </c>
      <c r="Q280" s="46">
        <f t="shared" si="171"/>
        <v>0</v>
      </c>
      <c r="R280" s="46">
        <f t="shared" si="171"/>
        <v>0</v>
      </c>
      <c r="S280" s="241">
        <f t="shared" si="171"/>
        <v>0</v>
      </c>
      <c r="T280" s="222">
        <f t="shared" si="171"/>
        <v>0</v>
      </c>
      <c r="U280" s="46">
        <f t="shared" si="171"/>
        <v>0</v>
      </c>
      <c r="V280" s="46">
        <f t="shared" si="171"/>
        <v>8</v>
      </c>
      <c r="W280" s="45">
        <f t="shared" si="171"/>
        <v>8</v>
      </c>
      <c r="X280" s="222">
        <f t="shared" si="171"/>
        <v>8</v>
      </c>
      <c r="Y280" s="46">
        <f t="shared" si="171"/>
        <v>8</v>
      </c>
      <c r="Z280" s="46">
        <f t="shared" si="171"/>
        <v>8</v>
      </c>
      <c r="AA280" s="222">
        <f t="shared" si="171"/>
        <v>8</v>
      </c>
      <c r="AB280" s="46">
        <f t="shared" si="171"/>
        <v>8</v>
      </c>
      <c r="AC280" s="46">
        <f t="shared" si="171"/>
        <v>8</v>
      </c>
      <c r="AD280" s="45">
        <f t="shared" si="171"/>
        <v>8</v>
      </c>
      <c r="AE280" s="46">
        <f t="shared" si="171"/>
        <v>8</v>
      </c>
      <c r="AF280" s="46">
        <f t="shared" si="171"/>
        <v>8</v>
      </c>
      <c r="AG280" s="241">
        <f t="shared" si="171"/>
        <v>8</v>
      </c>
      <c r="AH280" s="222">
        <f t="shared" si="171"/>
        <v>8</v>
      </c>
      <c r="AI280" s="46">
        <f t="shared" si="171"/>
        <v>8</v>
      </c>
      <c r="AJ280" s="46">
        <f t="shared" si="171"/>
        <v>8</v>
      </c>
      <c r="AK280" s="290">
        <f t="shared" si="171"/>
        <v>8</v>
      </c>
      <c r="AL280" s="37"/>
    </row>
    <row r="281" spans="1:42" ht="34.5" customHeight="1">
      <c r="A281" s="624">
        <v>37</v>
      </c>
      <c r="B281" s="668" t="s">
        <v>140</v>
      </c>
      <c r="C281" s="118" t="s">
        <v>175</v>
      </c>
      <c r="D281" s="63"/>
      <c r="E281" s="54"/>
      <c r="F281" s="50">
        <f>+F141</f>
        <v>0</v>
      </c>
      <c r="G281" s="221">
        <f>+G141</f>
        <v>0</v>
      </c>
      <c r="H281" s="86">
        <f t="shared" ref="H281:AK281" si="172">+H141</f>
        <v>0</v>
      </c>
      <c r="I281" s="86">
        <f t="shared" si="172"/>
        <v>0</v>
      </c>
      <c r="J281" s="86">
        <f t="shared" si="172"/>
        <v>0</v>
      </c>
      <c r="K281" s="86">
        <f t="shared" si="172"/>
        <v>0</v>
      </c>
      <c r="L281" s="240">
        <f t="shared" si="172"/>
        <v>0</v>
      </c>
      <c r="M281" s="221">
        <f t="shared" si="172"/>
        <v>0</v>
      </c>
      <c r="N281" s="86">
        <f t="shared" si="172"/>
        <v>0</v>
      </c>
      <c r="O281" s="86">
        <f t="shared" si="172"/>
        <v>0</v>
      </c>
      <c r="P281" s="86">
        <f t="shared" si="172"/>
        <v>0</v>
      </c>
      <c r="Q281" s="86">
        <f t="shared" si="172"/>
        <v>0</v>
      </c>
      <c r="R281" s="86">
        <f t="shared" si="172"/>
        <v>0</v>
      </c>
      <c r="S281" s="240">
        <f t="shared" si="172"/>
        <v>0</v>
      </c>
      <c r="T281" s="221">
        <f t="shared" si="172"/>
        <v>0</v>
      </c>
      <c r="U281" s="86">
        <f t="shared" si="172"/>
        <v>0</v>
      </c>
      <c r="V281" s="86">
        <f t="shared" si="172"/>
        <v>0</v>
      </c>
      <c r="W281" s="86">
        <f t="shared" si="172"/>
        <v>0</v>
      </c>
      <c r="X281" s="221">
        <f t="shared" si="172"/>
        <v>0</v>
      </c>
      <c r="Y281" s="86">
        <f t="shared" si="172"/>
        <v>0</v>
      </c>
      <c r="Z281" s="86">
        <f t="shared" si="172"/>
        <v>0</v>
      </c>
      <c r="AA281" s="221">
        <f t="shared" si="172"/>
        <v>0</v>
      </c>
      <c r="AB281" s="86">
        <f t="shared" si="172"/>
        <v>0</v>
      </c>
      <c r="AC281" s="86">
        <f t="shared" si="172"/>
        <v>0</v>
      </c>
      <c r="AD281" s="86">
        <f t="shared" si="172"/>
        <v>0</v>
      </c>
      <c r="AE281" s="86">
        <f t="shared" si="172"/>
        <v>0</v>
      </c>
      <c r="AF281" s="86">
        <f t="shared" si="172"/>
        <v>0</v>
      </c>
      <c r="AG281" s="240">
        <f t="shared" si="172"/>
        <v>0</v>
      </c>
      <c r="AH281" s="221">
        <f t="shared" si="172"/>
        <v>0</v>
      </c>
      <c r="AI281" s="86">
        <f t="shared" si="172"/>
        <v>0</v>
      </c>
      <c r="AJ281" s="86">
        <f t="shared" si="172"/>
        <v>0</v>
      </c>
      <c r="AK281" s="295">
        <f t="shared" si="172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669"/>
      <c r="C282" s="39"/>
      <c r="D282" s="65"/>
      <c r="E282" s="66"/>
      <c r="F282" s="35"/>
      <c r="G282" s="222">
        <f t="shared" ref="G282:AF282" si="173">+F282+G281</f>
        <v>0</v>
      </c>
      <c r="H282" s="46">
        <f t="shared" si="173"/>
        <v>0</v>
      </c>
      <c r="I282" s="45">
        <f t="shared" si="173"/>
        <v>0</v>
      </c>
      <c r="J282" s="46">
        <f t="shared" si="173"/>
        <v>0</v>
      </c>
      <c r="K282" s="46">
        <f t="shared" si="173"/>
        <v>0</v>
      </c>
      <c r="L282" s="241">
        <f t="shared" si="173"/>
        <v>0</v>
      </c>
      <c r="M282" s="222">
        <f t="shared" si="173"/>
        <v>0</v>
      </c>
      <c r="N282" s="46">
        <f t="shared" si="173"/>
        <v>0</v>
      </c>
      <c r="O282" s="46">
        <f t="shared" si="173"/>
        <v>0</v>
      </c>
      <c r="P282" s="45">
        <f t="shared" si="173"/>
        <v>0</v>
      </c>
      <c r="Q282" s="46">
        <f t="shared" si="173"/>
        <v>0</v>
      </c>
      <c r="R282" s="46">
        <f t="shared" si="173"/>
        <v>0</v>
      </c>
      <c r="S282" s="241">
        <f t="shared" si="173"/>
        <v>0</v>
      </c>
      <c r="T282" s="222">
        <f t="shared" si="173"/>
        <v>0</v>
      </c>
      <c r="U282" s="46">
        <f t="shared" si="173"/>
        <v>0</v>
      </c>
      <c r="V282" s="46">
        <f t="shared" si="173"/>
        <v>0</v>
      </c>
      <c r="W282" s="45">
        <f t="shared" si="173"/>
        <v>0</v>
      </c>
      <c r="X282" s="222">
        <f t="shared" si="173"/>
        <v>0</v>
      </c>
      <c r="Y282" s="46">
        <f t="shared" si="173"/>
        <v>0</v>
      </c>
      <c r="Z282" s="46">
        <f t="shared" si="173"/>
        <v>0</v>
      </c>
      <c r="AA282" s="222">
        <f t="shared" si="173"/>
        <v>0</v>
      </c>
      <c r="AB282" s="46">
        <f t="shared" si="173"/>
        <v>0</v>
      </c>
      <c r="AC282" s="46">
        <f t="shared" si="173"/>
        <v>0</v>
      </c>
      <c r="AD282" s="45">
        <f t="shared" si="173"/>
        <v>0</v>
      </c>
      <c r="AE282" s="46">
        <f t="shared" si="173"/>
        <v>0</v>
      </c>
      <c r="AF282" s="46">
        <f t="shared" si="173"/>
        <v>0</v>
      </c>
      <c r="AG282" s="241">
        <f>+AF282+AG281</f>
        <v>0</v>
      </c>
      <c r="AH282" s="224">
        <f t="shared" ref="AH282:AK282" si="174">+AG282+AH281</f>
        <v>0</v>
      </c>
      <c r="AI282" s="46">
        <f t="shared" si="174"/>
        <v>0</v>
      </c>
      <c r="AJ282" s="84">
        <f t="shared" si="174"/>
        <v>0</v>
      </c>
      <c r="AK282" s="293">
        <f t="shared" si="174"/>
        <v>0</v>
      </c>
      <c r="AL282" s="37"/>
    </row>
    <row r="283" spans="1:42" ht="34.5" customHeight="1">
      <c r="A283" s="624">
        <v>38</v>
      </c>
      <c r="B283" s="668" t="s">
        <v>146</v>
      </c>
      <c r="C283" s="32" t="s">
        <v>175</v>
      </c>
      <c r="D283" s="53"/>
      <c r="E283" s="54"/>
      <c r="F283" s="50">
        <f>+F143</f>
        <v>27</v>
      </c>
      <c r="G283" s="221">
        <f>+G143</f>
        <v>0</v>
      </c>
      <c r="H283" s="86">
        <f t="shared" ref="H283:AK283" si="175">+H143</f>
        <v>0</v>
      </c>
      <c r="I283" s="86">
        <f t="shared" si="175"/>
        <v>0</v>
      </c>
      <c r="J283" s="86">
        <f t="shared" si="175"/>
        <v>0</v>
      </c>
      <c r="K283" s="86">
        <f t="shared" si="175"/>
        <v>0</v>
      </c>
      <c r="L283" s="240">
        <f t="shared" si="175"/>
        <v>0</v>
      </c>
      <c r="M283" s="221">
        <f t="shared" si="175"/>
        <v>0</v>
      </c>
      <c r="N283" s="86">
        <f t="shared" si="175"/>
        <v>0</v>
      </c>
      <c r="O283" s="86">
        <f t="shared" si="175"/>
        <v>0</v>
      </c>
      <c r="P283" s="86">
        <f t="shared" si="175"/>
        <v>0</v>
      </c>
      <c r="Q283" s="86">
        <f t="shared" si="175"/>
        <v>0</v>
      </c>
      <c r="R283" s="86">
        <f t="shared" si="175"/>
        <v>0</v>
      </c>
      <c r="S283" s="240">
        <f t="shared" si="175"/>
        <v>0</v>
      </c>
      <c r="T283" s="221">
        <f t="shared" si="175"/>
        <v>0</v>
      </c>
      <c r="U283" s="86">
        <f t="shared" si="175"/>
        <v>0</v>
      </c>
      <c r="V283" s="254">
        <f t="shared" si="175"/>
        <v>27</v>
      </c>
      <c r="W283" s="86">
        <f t="shared" si="175"/>
        <v>0</v>
      </c>
      <c r="X283" s="221">
        <f t="shared" si="175"/>
        <v>0</v>
      </c>
      <c r="Y283" s="86">
        <f t="shared" si="175"/>
        <v>0</v>
      </c>
      <c r="Z283" s="86">
        <f t="shared" si="175"/>
        <v>0</v>
      </c>
      <c r="AA283" s="221">
        <f t="shared" si="175"/>
        <v>0</v>
      </c>
      <c r="AB283" s="86">
        <f t="shared" si="175"/>
        <v>0</v>
      </c>
      <c r="AC283" s="86">
        <f t="shared" si="175"/>
        <v>0</v>
      </c>
      <c r="AD283" s="86">
        <f t="shared" si="175"/>
        <v>0</v>
      </c>
      <c r="AE283" s="86">
        <f t="shared" si="175"/>
        <v>0</v>
      </c>
      <c r="AF283" s="86">
        <f t="shared" si="175"/>
        <v>0</v>
      </c>
      <c r="AG283" s="240">
        <f t="shared" si="175"/>
        <v>0</v>
      </c>
      <c r="AH283" s="235">
        <f t="shared" si="175"/>
        <v>0</v>
      </c>
      <c r="AI283" s="86">
        <f t="shared" si="175"/>
        <v>0</v>
      </c>
      <c r="AJ283" s="205">
        <f t="shared" si="175"/>
        <v>0</v>
      </c>
      <c r="AK283" s="295">
        <f t="shared" si="175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669"/>
      <c r="C284" s="39"/>
      <c r="D284" s="56"/>
      <c r="E284" s="57"/>
      <c r="F284" s="42"/>
      <c r="G284" s="222">
        <f t="shared" ref="G284:AK284" si="176">+F284+G283</f>
        <v>0</v>
      </c>
      <c r="H284" s="46">
        <f t="shared" si="176"/>
        <v>0</v>
      </c>
      <c r="I284" s="45">
        <f t="shared" si="176"/>
        <v>0</v>
      </c>
      <c r="J284" s="46">
        <f t="shared" si="176"/>
        <v>0</v>
      </c>
      <c r="K284" s="46">
        <f t="shared" si="176"/>
        <v>0</v>
      </c>
      <c r="L284" s="241">
        <f t="shared" si="176"/>
        <v>0</v>
      </c>
      <c r="M284" s="222">
        <f t="shared" si="176"/>
        <v>0</v>
      </c>
      <c r="N284" s="46">
        <f t="shared" si="176"/>
        <v>0</v>
      </c>
      <c r="O284" s="46">
        <f t="shared" si="176"/>
        <v>0</v>
      </c>
      <c r="P284" s="45">
        <f t="shared" si="176"/>
        <v>0</v>
      </c>
      <c r="Q284" s="46">
        <f t="shared" si="176"/>
        <v>0</v>
      </c>
      <c r="R284" s="46">
        <f t="shared" si="176"/>
        <v>0</v>
      </c>
      <c r="S284" s="241">
        <f t="shared" si="176"/>
        <v>0</v>
      </c>
      <c r="T284" s="222">
        <f t="shared" si="176"/>
        <v>0</v>
      </c>
      <c r="U284" s="46">
        <f t="shared" si="176"/>
        <v>0</v>
      </c>
      <c r="V284" s="46">
        <f t="shared" si="176"/>
        <v>27</v>
      </c>
      <c r="W284" s="45">
        <f t="shared" si="176"/>
        <v>27</v>
      </c>
      <c r="X284" s="222">
        <f t="shared" si="176"/>
        <v>27</v>
      </c>
      <c r="Y284" s="46">
        <f t="shared" si="176"/>
        <v>27</v>
      </c>
      <c r="Z284" s="46">
        <f t="shared" si="176"/>
        <v>27</v>
      </c>
      <c r="AA284" s="222">
        <f t="shared" si="176"/>
        <v>27</v>
      </c>
      <c r="AB284" s="46">
        <f t="shared" si="176"/>
        <v>27</v>
      </c>
      <c r="AC284" s="46">
        <f t="shared" si="176"/>
        <v>27</v>
      </c>
      <c r="AD284" s="45">
        <f t="shared" si="176"/>
        <v>27</v>
      </c>
      <c r="AE284" s="46">
        <f t="shared" si="176"/>
        <v>27</v>
      </c>
      <c r="AF284" s="46">
        <f t="shared" si="176"/>
        <v>27</v>
      </c>
      <c r="AG284" s="241">
        <f t="shared" si="176"/>
        <v>27</v>
      </c>
      <c r="AH284" s="222">
        <f t="shared" si="176"/>
        <v>27</v>
      </c>
      <c r="AI284" s="46">
        <f t="shared" si="176"/>
        <v>27</v>
      </c>
      <c r="AJ284" s="46">
        <f t="shared" si="176"/>
        <v>27</v>
      </c>
      <c r="AK284" s="290">
        <f t="shared" si="176"/>
        <v>27</v>
      </c>
      <c r="AL284" s="37"/>
    </row>
    <row r="285" spans="1:42" ht="35.1" customHeight="1">
      <c r="A285" s="652">
        <v>39</v>
      </c>
      <c r="B285" s="668" t="s">
        <v>147</v>
      </c>
      <c r="C285" s="32" t="s">
        <v>175</v>
      </c>
      <c r="D285" s="60"/>
      <c r="E285" s="34"/>
      <c r="F285" s="35">
        <f>+F145</f>
        <v>180</v>
      </c>
      <c r="G285" s="221">
        <f>+G145</f>
        <v>0</v>
      </c>
      <c r="H285" s="86">
        <f t="shared" ref="H285:AK285" si="177">+H145</f>
        <v>0</v>
      </c>
      <c r="I285" s="86">
        <f t="shared" si="177"/>
        <v>0</v>
      </c>
      <c r="J285" s="86">
        <f t="shared" si="177"/>
        <v>0</v>
      </c>
      <c r="K285" s="86">
        <f t="shared" si="177"/>
        <v>0</v>
      </c>
      <c r="L285" s="240">
        <f t="shared" si="177"/>
        <v>0</v>
      </c>
      <c r="M285" s="221">
        <f t="shared" si="177"/>
        <v>0</v>
      </c>
      <c r="N285" s="86">
        <f t="shared" si="177"/>
        <v>0</v>
      </c>
      <c r="O285" s="86">
        <f t="shared" si="177"/>
        <v>0</v>
      </c>
      <c r="P285" s="86">
        <f t="shared" si="177"/>
        <v>0</v>
      </c>
      <c r="Q285" s="86">
        <f t="shared" si="177"/>
        <v>0</v>
      </c>
      <c r="R285" s="86">
        <f t="shared" si="177"/>
        <v>0</v>
      </c>
      <c r="S285" s="240">
        <f t="shared" si="177"/>
        <v>0</v>
      </c>
      <c r="T285" s="221">
        <f t="shared" si="177"/>
        <v>0</v>
      </c>
      <c r="U285" s="86">
        <f t="shared" si="177"/>
        <v>0</v>
      </c>
      <c r="V285" s="254">
        <v>180</v>
      </c>
      <c r="W285" s="86">
        <f>180-V286</f>
        <v>0</v>
      </c>
      <c r="X285" s="221">
        <f t="shared" si="177"/>
        <v>0</v>
      </c>
      <c r="Y285" s="86">
        <f t="shared" si="177"/>
        <v>0</v>
      </c>
      <c r="Z285" s="86">
        <f t="shared" si="177"/>
        <v>0</v>
      </c>
      <c r="AA285" s="221">
        <f t="shared" si="177"/>
        <v>0</v>
      </c>
      <c r="AB285" s="86">
        <f t="shared" si="177"/>
        <v>0</v>
      </c>
      <c r="AC285" s="86">
        <f t="shared" si="177"/>
        <v>0</v>
      </c>
      <c r="AD285" s="86">
        <f t="shared" si="177"/>
        <v>0</v>
      </c>
      <c r="AE285" s="86">
        <f t="shared" si="177"/>
        <v>0</v>
      </c>
      <c r="AF285" s="86">
        <f t="shared" si="177"/>
        <v>0</v>
      </c>
      <c r="AG285" s="240">
        <f t="shared" si="177"/>
        <v>0</v>
      </c>
      <c r="AH285" s="221">
        <f t="shared" si="177"/>
        <v>0</v>
      </c>
      <c r="AI285" s="86">
        <f t="shared" si="177"/>
        <v>0</v>
      </c>
      <c r="AJ285" s="86">
        <f t="shared" si="177"/>
        <v>0</v>
      </c>
      <c r="AK285" s="295">
        <f t="shared" si="177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669"/>
      <c r="C286" s="39"/>
      <c r="D286" s="60"/>
      <c r="E286" s="52"/>
      <c r="F286" s="35"/>
      <c r="G286" s="222">
        <f t="shared" ref="G286:AK286" si="178">+F286+G285</f>
        <v>0</v>
      </c>
      <c r="H286" s="46">
        <f t="shared" si="178"/>
        <v>0</v>
      </c>
      <c r="I286" s="45">
        <f t="shared" si="178"/>
        <v>0</v>
      </c>
      <c r="J286" s="46">
        <f t="shared" si="178"/>
        <v>0</v>
      </c>
      <c r="K286" s="46">
        <f t="shared" si="178"/>
        <v>0</v>
      </c>
      <c r="L286" s="241">
        <f t="shared" si="178"/>
        <v>0</v>
      </c>
      <c r="M286" s="222">
        <f t="shared" si="178"/>
        <v>0</v>
      </c>
      <c r="N286" s="46">
        <f t="shared" si="178"/>
        <v>0</v>
      </c>
      <c r="O286" s="46">
        <f t="shared" si="178"/>
        <v>0</v>
      </c>
      <c r="P286" s="45">
        <f t="shared" si="178"/>
        <v>0</v>
      </c>
      <c r="Q286" s="46">
        <f t="shared" si="178"/>
        <v>0</v>
      </c>
      <c r="R286" s="46">
        <f t="shared" si="178"/>
        <v>0</v>
      </c>
      <c r="S286" s="241">
        <f t="shared" si="178"/>
        <v>0</v>
      </c>
      <c r="T286" s="222">
        <f t="shared" si="178"/>
        <v>0</v>
      </c>
      <c r="U286" s="46">
        <f t="shared" si="178"/>
        <v>0</v>
      </c>
      <c r="V286" s="46">
        <f t="shared" si="178"/>
        <v>180</v>
      </c>
      <c r="W286" s="45">
        <f t="shared" si="178"/>
        <v>180</v>
      </c>
      <c r="X286" s="222">
        <f t="shared" si="178"/>
        <v>180</v>
      </c>
      <c r="Y286" s="46">
        <f t="shared" si="178"/>
        <v>180</v>
      </c>
      <c r="Z286" s="46">
        <f t="shared" si="178"/>
        <v>180</v>
      </c>
      <c r="AA286" s="222">
        <f t="shared" si="178"/>
        <v>180</v>
      </c>
      <c r="AB286" s="46">
        <f t="shared" si="178"/>
        <v>180</v>
      </c>
      <c r="AC286" s="46">
        <f t="shared" si="178"/>
        <v>180</v>
      </c>
      <c r="AD286" s="45">
        <f t="shared" si="178"/>
        <v>180</v>
      </c>
      <c r="AE286" s="46">
        <f t="shared" si="178"/>
        <v>180</v>
      </c>
      <c r="AF286" s="46">
        <f t="shared" si="178"/>
        <v>180</v>
      </c>
      <c r="AG286" s="241">
        <f t="shared" si="178"/>
        <v>180</v>
      </c>
      <c r="AH286" s="222">
        <f t="shared" si="178"/>
        <v>180</v>
      </c>
      <c r="AI286" s="46">
        <f t="shared" si="178"/>
        <v>180</v>
      </c>
      <c r="AJ286" s="46">
        <f t="shared" si="178"/>
        <v>180</v>
      </c>
      <c r="AK286" s="290">
        <f t="shared" si="178"/>
        <v>180</v>
      </c>
      <c r="AL286" s="37"/>
    </row>
    <row r="287" spans="1:42" ht="35.1" customHeight="1">
      <c r="A287" s="624">
        <v>40</v>
      </c>
      <c r="B287" s="668" t="s">
        <v>148</v>
      </c>
      <c r="C287" s="32" t="s">
        <v>175</v>
      </c>
      <c r="D287" s="63"/>
      <c r="E287" s="54"/>
      <c r="F287" s="50">
        <f>+F147</f>
        <v>18</v>
      </c>
      <c r="G287" s="221">
        <f>+G147</f>
        <v>0</v>
      </c>
      <c r="H287" s="86">
        <f t="shared" ref="H287:AK287" si="179">+H147</f>
        <v>0</v>
      </c>
      <c r="I287" s="86">
        <f t="shared" si="179"/>
        <v>0</v>
      </c>
      <c r="J287" s="86">
        <f t="shared" si="179"/>
        <v>0</v>
      </c>
      <c r="K287" s="86">
        <f t="shared" si="179"/>
        <v>0</v>
      </c>
      <c r="L287" s="240">
        <f t="shared" si="179"/>
        <v>0</v>
      </c>
      <c r="M287" s="221">
        <f t="shared" si="179"/>
        <v>0</v>
      </c>
      <c r="N287" s="86">
        <f t="shared" si="179"/>
        <v>0</v>
      </c>
      <c r="O287" s="86">
        <f t="shared" si="179"/>
        <v>0</v>
      </c>
      <c r="P287" s="86">
        <f t="shared" si="179"/>
        <v>0</v>
      </c>
      <c r="Q287" s="86">
        <f t="shared" si="179"/>
        <v>0</v>
      </c>
      <c r="R287" s="86">
        <f t="shared" si="179"/>
        <v>0</v>
      </c>
      <c r="S287" s="240">
        <f t="shared" si="179"/>
        <v>0</v>
      </c>
      <c r="T287" s="221">
        <f t="shared" si="179"/>
        <v>0</v>
      </c>
      <c r="U287" s="86">
        <f t="shared" si="179"/>
        <v>0</v>
      </c>
      <c r="V287" s="254">
        <f t="shared" si="179"/>
        <v>18</v>
      </c>
      <c r="W287" s="86">
        <f t="shared" si="179"/>
        <v>0</v>
      </c>
      <c r="X287" s="221">
        <f t="shared" si="179"/>
        <v>0</v>
      </c>
      <c r="Y287" s="86">
        <f t="shared" si="179"/>
        <v>0</v>
      </c>
      <c r="Z287" s="86">
        <f t="shared" si="179"/>
        <v>0</v>
      </c>
      <c r="AA287" s="221">
        <f t="shared" si="179"/>
        <v>0</v>
      </c>
      <c r="AB287" s="86">
        <f t="shared" si="179"/>
        <v>0</v>
      </c>
      <c r="AC287" s="86">
        <f t="shared" si="179"/>
        <v>0</v>
      </c>
      <c r="AD287" s="86">
        <f t="shared" si="179"/>
        <v>0</v>
      </c>
      <c r="AE287" s="86">
        <f t="shared" si="179"/>
        <v>0</v>
      </c>
      <c r="AF287" s="86">
        <f t="shared" si="179"/>
        <v>0</v>
      </c>
      <c r="AG287" s="240">
        <f t="shared" si="179"/>
        <v>0</v>
      </c>
      <c r="AH287" s="221">
        <f t="shared" si="179"/>
        <v>0</v>
      </c>
      <c r="AI287" s="86">
        <f t="shared" si="179"/>
        <v>0</v>
      </c>
      <c r="AJ287" s="86">
        <f t="shared" si="179"/>
        <v>0</v>
      </c>
      <c r="AK287" s="295">
        <f t="shared" si="179"/>
        <v>0</v>
      </c>
      <c r="AL287" s="37">
        <f>SUM(G287:AK287)</f>
        <v>18</v>
      </c>
      <c r="AM287" s="38">
        <f>AL287</f>
        <v>18</v>
      </c>
      <c r="AN287" s="38">
        <v>800000</v>
      </c>
      <c r="AO287" s="38">
        <f>AL287*AN287/1000</f>
        <v>14400</v>
      </c>
      <c r="AP287" s="38">
        <f>AN287*AM287/1000</f>
        <v>14400</v>
      </c>
    </row>
    <row r="288" spans="1:42" ht="35.1" customHeight="1">
      <c r="A288" s="625"/>
      <c r="B288" s="669"/>
      <c r="C288" s="39"/>
      <c r="D288" s="65"/>
      <c r="E288" s="57"/>
      <c r="F288" s="42"/>
      <c r="G288" s="226">
        <f t="shared" ref="G288:AK288" si="180">+F288+G287</f>
        <v>0</v>
      </c>
      <c r="H288" s="46">
        <f t="shared" si="180"/>
        <v>0</v>
      </c>
      <c r="I288" s="45">
        <f t="shared" si="180"/>
        <v>0</v>
      </c>
      <c r="J288" s="46">
        <f t="shared" si="180"/>
        <v>0</v>
      </c>
      <c r="K288" s="46">
        <f t="shared" si="180"/>
        <v>0</v>
      </c>
      <c r="L288" s="241">
        <f t="shared" si="180"/>
        <v>0</v>
      </c>
      <c r="M288" s="222">
        <f t="shared" si="180"/>
        <v>0</v>
      </c>
      <c r="N288" s="46">
        <f t="shared" si="180"/>
        <v>0</v>
      </c>
      <c r="O288" s="46">
        <f t="shared" si="180"/>
        <v>0</v>
      </c>
      <c r="P288" s="45">
        <f t="shared" si="180"/>
        <v>0</v>
      </c>
      <c r="Q288" s="46">
        <f t="shared" si="180"/>
        <v>0</v>
      </c>
      <c r="R288" s="46">
        <f t="shared" si="180"/>
        <v>0</v>
      </c>
      <c r="S288" s="241">
        <f t="shared" si="180"/>
        <v>0</v>
      </c>
      <c r="T288" s="222">
        <f t="shared" si="180"/>
        <v>0</v>
      </c>
      <c r="U288" s="46">
        <f t="shared" si="180"/>
        <v>0</v>
      </c>
      <c r="V288" s="46">
        <f t="shared" si="180"/>
        <v>18</v>
      </c>
      <c r="W288" s="45">
        <f t="shared" si="180"/>
        <v>18</v>
      </c>
      <c r="X288" s="222">
        <f t="shared" si="180"/>
        <v>18</v>
      </c>
      <c r="Y288" s="46">
        <f t="shared" si="180"/>
        <v>18</v>
      </c>
      <c r="Z288" s="46">
        <f t="shared" si="180"/>
        <v>18</v>
      </c>
      <c r="AA288" s="222">
        <f t="shared" si="180"/>
        <v>18</v>
      </c>
      <c r="AB288" s="46">
        <f t="shared" si="180"/>
        <v>18</v>
      </c>
      <c r="AC288" s="46">
        <f t="shared" si="180"/>
        <v>18</v>
      </c>
      <c r="AD288" s="45">
        <f t="shared" si="180"/>
        <v>18</v>
      </c>
      <c r="AE288" s="46">
        <f t="shared" si="180"/>
        <v>18</v>
      </c>
      <c r="AF288" s="46">
        <f t="shared" si="180"/>
        <v>18</v>
      </c>
      <c r="AG288" s="241">
        <f t="shared" si="180"/>
        <v>18</v>
      </c>
      <c r="AH288" s="226">
        <f t="shared" si="180"/>
        <v>18</v>
      </c>
      <c r="AI288" s="45">
        <f t="shared" si="180"/>
        <v>18</v>
      </c>
      <c r="AJ288" s="45">
        <f t="shared" si="180"/>
        <v>18</v>
      </c>
      <c r="AK288" s="296">
        <f t="shared" si="180"/>
        <v>18</v>
      </c>
      <c r="AL288" s="37"/>
    </row>
    <row r="289" spans="1:42" ht="35.1" customHeight="1">
      <c r="A289" s="624">
        <v>41</v>
      </c>
      <c r="B289" s="668" t="s">
        <v>149</v>
      </c>
      <c r="C289" s="53" t="s">
        <v>177</v>
      </c>
      <c r="D289" s="71"/>
      <c r="E289" s="34"/>
      <c r="F289" s="35">
        <f>+F149</f>
        <v>30</v>
      </c>
      <c r="G289" s="221">
        <f>+G149</f>
        <v>0</v>
      </c>
      <c r="H289" s="86">
        <f t="shared" ref="H289:AK289" si="181">+H149</f>
        <v>0</v>
      </c>
      <c r="I289" s="86">
        <f t="shared" si="181"/>
        <v>0</v>
      </c>
      <c r="J289" s="86">
        <f t="shared" si="181"/>
        <v>0</v>
      </c>
      <c r="K289" s="86">
        <f t="shared" si="181"/>
        <v>0</v>
      </c>
      <c r="L289" s="240">
        <f t="shared" si="181"/>
        <v>0</v>
      </c>
      <c r="M289" s="221">
        <f t="shared" si="181"/>
        <v>0</v>
      </c>
      <c r="N289" s="86">
        <f t="shared" si="181"/>
        <v>0</v>
      </c>
      <c r="O289" s="86">
        <f t="shared" si="181"/>
        <v>0</v>
      </c>
      <c r="P289" s="86">
        <f t="shared" si="181"/>
        <v>0</v>
      </c>
      <c r="Q289" s="86">
        <f t="shared" si="181"/>
        <v>0</v>
      </c>
      <c r="R289" s="86">
        <f t="shared" si="181"/>
        <v>0</v>
      </c>
      <c r="S289" s="240">
        <f t="shared" si="181"/>
        <v>0</v>
      </c>
      <c r="T289" s="221">
        <f t="shared" si="181"/>
        <v>0</v>
      </c>
      <c r="U289" s="86">
        <f t="shared" si="181"/>
        <v>0</v>
      </c>
      <c r="V289" s="254">
        <v>30</v>
      </c>
      <c r="W289" s="86">
        <f>30-V290</f>
        <v>0</v>
      </c>
      <c r="X289" s="221">
        <f t="shared" si="181"/>
        <v>0</v>
      </c>
      <c r="Y289" s="86">
        <f t="shared" si="181"/>
        <v>0</v>
      </c>
      <c r="Z289" s="86">
        <f t="shared" si="181"/>
        <v>0</v>
      </c>
      <c r="AA289" s="221">
        <f t="shared" si="181"/>
        <v>0</v>
      </c>
      <c r="AB289" s="86">
        <f t="shared" si="181"/>
        <v>0</v>
      </c>
      <c r="AC289" s="86">
        <f t="shared" si="181"/>
        <v>0</v>
      </c>
      <c r="AD289" s="86">
        <f t="shared" si="181"/>
        <v>0</v>
      </c>
      <c r="AE289" s="86">
        <f t="shared" si="181"/>
        <v>0</v>
      </c>
      <c r="AF289" s="86">
        <f t="shared" si="181"/>
        <v>0</v>
      </c>
      <c r="AG289" s="240">
        <f t="shared" si="181"/>
        <v>0</v>
      </c>
      <c r="AH289" s="221">
        <f t="shared" si="181"/>
        <v>0</v>
      </c>
      <c r="AI289" s="86">
        <f t="shared" si="181"/>
        <v>0</v>
      </c>
      <c r="AJ289" s="86">
        <f t="shared" si="181"/>
        <v>0</v>
      </c>
      <c r="AK289" s="295">
        <f t="shared" si="181"/>
        <v>0</v>
      </c>
      <c r="AL289" s="37">
        <f>AK290</f>
        <v>30</v>
      </c>
      <c r="AM289" s="38">
        <f>AL289</f>
        <v>30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669"/>
      <c r="C290" s="88"/>
      <c r="D290" s="73"/>
      <c r="E290" s="41"/>
      <c r="F290" s="42"/>
      <c r="G290" s="226">
        <f t="shared" ref="G290:AK290" si="182">+F290+G289</f>
        <v>0</v>
      </c>
      <c r="H290" s="46">
        <f t="shared" si="182"/>
        <v>0</v>
      </c>
      <c r="I290" s="45">
        <f t="shared" si="182"/>
        <v>0</v>
      </c>
      <c r="J290" s="46">
        <f t="shared" si="182"/>
        <v>0</v>
      </c>
      <c r="K290" s="46">
        <f t="shared" si="182"/>
        <v>0</v>
      </c>
      <c r="L290" s="241">
        <f t="shared" si="182"/>
        <v>0</v>
      </c>
      <c r="M290" s="222">
        <f t="shared" si="182"/>
        <v>0</v>
      </c>
      <c r="N290" s="46">
        <f t="shared" si="182"/>
        <v>0</v>
      </c>
      <c r="O290" s="46">
        <f t="shared" si="182"/>
        <v>0</v>
      </c>
      <c r="P290" s="45">
        <f t="shared" si="182"/>
        <v>0</v>
      </c>
      <c r="Q290" s="46">
        <f t="shared" si="182"/>
        <v>0</v>
      </c>
      <c r="R290" s="46">
        <f t="shared" si="182"/>
        <v>0</v>
      </c>
      <c r="S290" s="241">
        <f t="shared" si="182"/>
        <v>0</v>
      </c>
      <c r="T290" s="222">
        <f t="shared" si="182"/>
        <v>0</v>
      </c>
      <c r="U290" s="46">
        <f t="shared" si="182"/>
        <v>0</v>
      </c>
      <c r="V290" s="46">
        <f t="shared" si="182"/>
        <v>30</v>
      </c>
      <c r="W290" s="45">
        <f t="shared" si="182"/>
        <v>30</v>
      </c>
      <c r="X290" s="222">
        <f t="shared" si="182"/>
        <v>30</v>
      </c>
      <c r="Y290" s="46">
        <f t="shared" si="182"/>
        <v>30</v>
      </c>
      <c r="Z290" s="46">
        <f t="shared" si="182"/>
        <v>30</v>
      </c>
      <c r="AA290" s="222">
        <f t="shared" si="182"/>
        <v>30</v>
      </c>
      <c r="AB290" s="46">
        <f t="shared" si="182"/>
        <v>30</v>
      </c>
      <c r="AC290" s="46">
        <f t="shared" si="182"/>
        <v>30</v>
      </c>
      <c r="AD290" s="45">
        <f t="shared" si="182"/>
        <v>30</v>
      </c>
      <c r="AE290" s="46">
        <f t="shared" si="182"/>
        <v>30</v>
      </c>
      <c r="AF290" s="46">
        <f t="shared" si="182"/>
        <v>30</v>
      </c>
      <c r="AG290" s="241">
        <f t="shared" si="182"/>
        <v>30</v>
      </c>
      <c r="AH290" s="222">
        <f t="shared" si="182"/>
        <v>30</v>
      </c>
      <c r="AI290" s="46">
        <f t="shared" si="182"/>
        <v>30</v>
      </c>
      <c r="AJ290" s="46">
        <f t="shared" si="182"/>
        <v>30</v>
      </c>
      <c r="AK290" s="290">
        <f t="shared" si="182"/>
        <v>30</v>
      </c>
      <c r="AL290" s="37"/>
    </row>
    <row r="291" spans="1:42" ht="35.1" customHeight="1">
      <c r="A291" s="624">
        <v>42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221">
        <f>+G151</f>
        <v>0</v>
      </c>
      <c r="H291" s="86">
        <f t="shared" ref="H291:AK291" si="183">+H151</f>
        <v>0</v>
      </c>
      <c r="I291" s="86">
        <f t="shared" si="183"/>
        <v>0</v>
      </c>
      <c r="J291" s="86">
        <f t="shared" si="183"/>
        <v>0</v>
      </c>
      <c r="K291" s="86">
        <f t="shared" si="183"/>
        <v>0</v>
      </c>
      <c r="L291" s="240">
        <f t="shared" si="183"/>
        <v>0</v>
      </c>
      <c r="M291" s="221">
        <f t="shared" si="183"/>
        <v>0</v>
      </c>
      <c r="N291" s="86">
        <f t="shared" si="183"/>
        <v>0</v>
      </c>
      <c r="O291" s="86">
        <f t="shared" si="183"/>
        <v>0</v>
      </c>
      <c r="P291" s="86">
        <f t="shared" si="183"/>
        <v>0</v>
      </c>
      <c r="Q291" s="86">
        <f t="shared" si="183"/>
        <v>0</v>
      </c>
      <c r="R291" s="86">
        <f t="shared" si="183"/>
        <v>0</v>
      </c>
      <c r="S291" s="240">
        <f t="shared" si="183"/>
        <v>0</v>
      </c>
      <c r="T291" s="221">
        <f t="shared" si="183"/>
        <v>0</v>
      </c>
      <c r="U291" s="86">
        <f t="shared" si="183"/>
        <v>0</v>
      </c>
      <c r="V291" s="86">
        <f t="shared" si="183"/>
        <v>0</v>
      </c>
      <c r="W291" s="86">
        <f t="shared" si="183"/>
        <v>0</v>
      </c>
      <c r="X291" s="221">
        <f t="shared" si="183"/>
        <v>0</v>
      </c>
      <c r="Y291" s="86">
        <f t="shared" si="183"/>
        <v>0</v>
      </c>
      <c r="Z291" s="86">
        <f t="shared" si="183"/>
        <v>0</v>
      </c>
      <c r="AA291" s="221">
        <f t="shared" si="183"/>
        <v>0</v>
      </c>
      <c r="AB291" s="86">
        <f t="shared" si="183"/>
        <v>0</v>
      </c>
      <c r="AC291" s="86">
        <f t="shared" si="183"/>
        <v>0</v>
      </c>
      <c r="AD291" s="86">
        <f t="shared" si="183"/>
        <v>0</v>
      </c>
      <c r="AE291" s="86">
        <f t="shared" si="183"/>
        <v>0</v>
      </c>
      <c r="AF291" s="86">
        <f t="shared" si="183"/>
        <v>0</v>
      </c>
      <c r="AG291" s="240">
        <f t="shared" si="183"/>
        <v>0</v>
      </c>
      <c r="AH291" s="221">
        <f t="shared" si="183"/>
        <v>0</v>
      </c>
      <c r="AI291" s="86">
        <f t="shared" si="183"/>
        <v>0</v>
      </c>
      <c r="AJ291" s="86">
        <f t="shared" si="183"/>
        <v>0</v>
      </c>
      <c r="AK291" s="295">
        <f t="shared" si="183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669"/>
      <c r="C292" s="94"/>
      <c r="D292" s="78"/>
      <c r="E292" s="79"/>
      <c r="F292" s="42"/>
      <c r="G292" s="226">
        <f t="shared" ref="G292:AK292" si="184">+F292+G291</f>
        <v>0</v>
      </c>
      <c r="H292" s="46">
        <f t="shared" si="184"/>
        <v>0</v>
      </c>
      <c r="I292" s="45">
        <f t="shared" si="184"/>
        <v>0</v>
      </c>
      <c r="J292" s="46">
        <f t="shared" si="184"/>
        <v>0</v>
      </c>
      <c r="K292" s="46">
        <f t="shared" si="184"/>
        <v>0</v>
      </c>
      <c r="L292" s="241">
        <f t="shared" si="184"/>
        <v>0</v>
      </c>
      <c r="M292" s="222">
        <f t="shared" si="184"/>
        <v>0</v>
      </c>
      <c r="N292" s="46">
        <f t="shared" si="184"/>
        <v>0</v>
      </c>
      <c r="O292" s="46">
        <f t="shared" si="184"/>
        <v>0</v>
      </c>
      <c r="P292" s="45">
        <f t="shared" si="184"/>
        <v>0</v>
      </c>
      <c r="Q292" s="46">
        <f t="shared" si="184"/>
        <v>0</v>
      </c>
      <c r="R292" s="46">
        <f t="shared" si="184"/>
        <v>0</v>
      </c>
      <c r="S292" s="241">
        <f t="shared" si="184"/>
        <v>0</v>
      </c>
      <c r="T292" s="222">
        <f t="shared" si="184"/>
        <v>0</v>
      </c>
      <c r="U292" s="46">
        <f t="shared" si="184"/>
        <v>0</v>
      </c>
      <c r="V292" s="46">
        <f t="shared" si="184"/>
        <v>0</v>
      </c>
      <c r="W292" s="45">
        <f t="shared" si="184"/>
        <v>0</v>
      </c>
      <c r="X292" s="222">
        <f t="shared" si="184"/>
        <v>0</v>
      </c>
      <c r="Y292" s="46">
        <f t="shared" si="184"/>
        <v>0</v>
      </c>
      <c r="Z292" s="46">
        <f t="shared" si="184"/>
        <v>0</v>
      </c>
      <c r="AA292" s="222">
        <f t="shared" si="184"/>
        <v>0</v>
      </c>
      <c r="AB292" s="46">
        <f t="shared" si="184"/>
        <v>0</v>
      </c>
      <c r="AC292" s="46">
        <f t="shared" si="184"/>
        <v>0</v>
      </c>
      <c r="AD292" s="45">
        <f t="shared" si="184"/>
        <v>0</v>
      </c>
      <c r="AE292" s="46">
        <f t="shared" si="184"/>
        <v>0</v>
      </c>
      <c r="AF292" s="46">
        <f t="shared" si="184"/>
        <v>0</v>
      </c>
      <c r="AG292" s="241">
        <f t="shared" si="184"/>
        <v>0</v>
      </c>
      <c r="AH292" s="222">
        <f t="shared" si="184"/>
        <v>0</v>
      </c>
      <c r="AI292" s="46">
        <f t="shared" si="184"/>
        <v>0</v>
      </c>
      <c r="AJ292" s="46">
        <f t="shared" si="184"/>
        <v>0</v>
      </c>
      <c r="AK292" s="290">
        <f t="shared" si="184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224">
        <v>0</v>
      </c>
      <c r="H293" s="69">
        <v>0</v>
      </c>
      <c r="I293" s="69">
        <v>0</v>
      </c>
      <c r="J293" s="69">
        <v>0</v>
      </c>
      <c r="K293" s="69">
        <v>0</v>
      </c>
      <c r="L293" s="245">
        <v>0</v>
      </c>
      <c r="M293" s="225">
        <v>0</v>
      </c>
      <c r="N293" s="69">
        <v>0</v>
      </c>
      <c r="O293" s="69">
        <v>0</v>
      </c>
      <c r="P293" s="69">
        <v>0</v>
      </c>
      <c r="Q293" s="69">
        <v>0</v>
      </c>
      <c r="R293" s="69">
        <v>0</v>
      </c>
      <c r="S293" s="245">
        <v>0</v>
      </c>
      <c r="T293" s="225">
        <v>0</v>
      </c>
      <c r="U293" s="69">
        <v>0</v>
      </c>
      <c r="V293" s="69">
        <v>0</v>
      </c>
      <c r="W293" s="69">
        <v>0</v>
      </c>
      <c r="X293" s="225">
        <v>0</v>
      </c>
      <c r="Y293" s="69">
        <v>0</v>
      </c>
      <c r="Z293" s="69">
        <v>0</v>
      </c>
      <c r="AA293" s="225">
        <v>0</v>
      </c>
      <c r="AB293" s="69">
        <v>0</v>
      </c>
      <c r="AC293" s="69">
        <v>0</v>
      </c>
      <c r="AD293" s="69">
        <v>0</v>
      </c>
      <c r="AE293" s="69">
        <v>0</v>
      </c>
      <c r="AF293" s="69">
        <v>0</v>
      </c>
      <c r="AG293" s="245">
        <v>0</v>
      </c>
      <c r="AH293" s="224">
        <v>0</v>
      </c>
      <c r="AI293" s="84">
        <v>0</v>
      </c>
      <c r="AJ293" s="84">
        <v>0</v>
      </c>
      <c r="AK293" s="293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222">
        <f t="shared" ref="G294:AJ294" si="185">+F294+G293</f>
        <v>0</v>
      </c>
      <c r="H294" s="46">
        <f t="shared" si="185"/>
        <v>0</v>
      </c>
      <c r="I294" s="45">
        <f t="shared" si="185"/>
        <v>0</v>
      </c>
      <c r="J294" s="46">
        <f t="shared" si="185"/>
        <v>0</v>
      </c>
      <c r="K294" s="46">
        <f t="shared" si="185"/>
        <v>0</v>
      </c>
      <c r="L294" s="241">
        <f t="shared" si="185"/>
        <v>0</v>
      </c>
      <c r="M294" s="222">
        <f t="shared" si="185"/>
        <v>0</v>
      </c>
      <c r="N294" s="46">
        <f t="shared" si="185"/>
        <v>0</v>
      </c>
      <c r="O294" s="46">
        <f t="shared" si="185"/>
        <v>0</v>
      </c>
      <c r="P294" s="45">
        <f t="shared" si="185"/>
        <v>0</v>
      </c>
      <c r="Q294" s="46">
        <f t="shared" si="185"/>
        <v>0</v>
      </c>
      <c r="R294" s="46">
        <f t="shared" si="185"/>
        <v>0</v>
      </c>
      <c r="S294" s="241">
        <f t="shared" si="185"/>
        <v>0</v>
      </c>
      <c r="T294" s="222">
        <f t="shared" si="185"/>
        <v>0</v>
      </c>
      <c r="U294" s="46">
        <f t="shared" si="185"/>
        <v>0</v>
      </c>
      <c r="V294" s="46">
        <f t="shared" si="185"/>
        <v>0</v>
      </c>
      <c r="W294" s="45">
        <f t="shared" si="185"/>
        <v>0</v>
      </c>
      <c r="X294" s="222">
        <f t="shared" si="185"/>
        <v>0</v>
      </c>
      <c r="Y294" s="46">
        <f t="shared" si="185"/>
        <v>0</v>
      </c>
      <c r="Z294" s="46">
        <f t="shared" si="185"/>
        <v>0</v>
      </c>
      <c r="AA294" s="222">
        <f t="shared" si="185"/>
        <v>0</v>
      </c>
      <c r="AB294" s="46">
        <f t="shared" si="185"/>
        <v>0</v>
      </c>
      <c r="AC294" s="46">
        <f t="shared" si="185"/>
        <v>0</v>
      </c>
      <c r="AD294" s="45">
        <f t="shared" si="185"/>
        <v>0</v>
      </c>
      <c r="AE294" s="46">
        <f t="shared" si="185"/>
        <v>0</v>
      </c>
      <c r="AF294" s="46">
        <f t="shared" si="185"/>
        <v>0</v>
      </c>
      <c r="AG294" s="241">
        <f t="shared" si="185"/>
        <v>0</v>
      </c>
      <c r="AH294" s="222">
        <f t="shared" si="185"/>
        <v>0</v>
      </c>
      <c r="AI294" s="46">
        <f t="shared" si="185"/>
        <v>0</v>
      </c>
      <c r="AJ294" s="46">
        <f t="shared" si="185"/>
        <v>0</v>
      </c>
      <c r="AK294" s="290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50"/>
      <c r="G295" s="224">
        <v>0</v>
      </c>
      <c r="H295" s="69">
        <v>0</v>
      </c>
      <c r="I295" s="69">
        <v>0</v>
      </c>
      <c r="J295" s="69">
        <v>0</v>
      </c>
      <c r="K295" s="69">
        <v>0</v>
      </c>
      <c r="L295" s="245">
        <v>0</v>
      </c>
      <c r="M295" s="225">
        <v>0</v>
      </c>
      <c r="N295" s="69">
        <v>0</v>
      </c>
      <c r="O295" s="69">
        <v>0</v>
      </c>
      <c r="P295" s="69">
        <v>0</v>
      </c>
      <c r="Q295" s="69">
        <v>0</v>
      </c>
      <c r="R295" s="69">
        <v>0</v>
      </c>
      <c r="S295" s="245">
        <v>0</v>
      </c>
      <c r="T295" s="225">
        <v>0</v>
      </c>
      <c r="U295" s="69">
        <v>0</v>
      </c>
      <c r="V295" s="69">
        <v>0</v>
      </c>
      <c r="W295" s="69">
        <v>0</v>
      </c>
      <c r="X295" s="225">
        <v>0</v>
      </c>
      <c r="Y295" s="69">
        <v>0</v>
      </c>
      <c r="Z295" s="69">
        <v>0</v>
      </c>
      <c r="AA295" s="225">
        <v>0</v>
      </c>
      <c r="AB295" s="69">
        <v>0</v>
      </c>
      <c r="AC295" s="69">
        <v>0</v>
      </c>
      <c r="AD295" s="69">
        <v>0</v>
      </c>
      <c r="AE295" s="69">
        <v>0</v>
      </c>
      <c r="AF295" s="69">
        <v>0</v>
      </c>
      <c r="AG295" s="245">
        <v>0</v>
      </c>
      <c r="AH295" s="224">
        <v>0</v>
      </c>
      <c r="AI295" s="84">
        <v>0</v>
      </c>
      <c r="AJ295" s="84">
        <v>0</v>
      </c>
      <c r="AK295" s="293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222">
        <f t="shared" ref="G296:AJ296" si="186">+F296+G295</f>
        <v>0</v>
      </c>
      <c r="H296" s="46">
        <f t="shared" si="186"/>
        <v>0</v>
      </c>
      <c r="I296" s="45">
        <f t="shared" si="186"/>
        <v>0</v>
      </c>
      <c r="J296" s="46">
        <f t="shared" si="186"/>
        <v>0</v>
      </c>
      <c r="K296" s="46">
        <f t="shared" si="186"/>
        <v>0</v>
      </c>
      <c r="L296" s="241">
        <f t="shared" si="186"/>
        <v>0</v>
      </c>
      <c r="M296" s="222">
        <f t="shared" si="186"/>
        <v>0</v>
      </c>
      <c r="N296" s="46">
        <f t="shared" si="186"/>
        <v>0</v>
      </c>
      <c r="O296" s="46">
        <f t="shared" si="186"/>
        <v>0</v>
      </c>
      <c r="P296" s="45">
        <f t="shared" si="186"/>
        <v>0</v>
      </c>
      <c r="Q296" s="46">
        <f t="shared" si="186"/>
        <v>0</v>
      </c>
      <c r="R296" s="46">
        <f t="shared" si="186"/>
        <v>0</v>
      </c>
      <c r="S296" s="241">
        <f t="shared" si="186"/>
        <v>0</v>
      </c>
      <c r="T296" s="222">
        <f t="shared" si="186"/>
        <v>0</v>
      </c>
      <c r="U296" s="46">
        <f t="shared" si="186"/>
        <v>0</v>
      </c>
      <c r="V296" s="46">
        <f t="shared" si="186"/>
        <v>0</v>
      </c>
      <c r="W296" s="45">
        <f t="shared" si="186"/>
        <v>0</v>
      </c>
      <c r="X296" s="222">
        <f t="shared" si="186"/>
        <v>0</v>
      </c>
      <c r="Y296" s="46">
        <f t="shared" si="186"/>
        <v>0</v>
      </c>
      <c r="Z296" s="46">
        <f t="shared" si="186"/>
        <v>0</v>
      </c>
      <c r="AA296" s="222">
        <f t="shared" si="186"/>
        <v>0</v>
      </c>
      <c r="AB296" s="46">
        <f t="shared" si="186"/>
        <v>0</v>
      </c>
      <c r="AC296" s="46">
        <f t="shared" si="186"/>
        <v>0</v>
      </c>
      <c r="AD296" s="45">
        <f t="shared" si="186"/>
        <v>0</v>
      </c>
      <c r="AE296" s="46">
        <f t="shared" si="186"/>
        <v>0</v>
      </c>
      <c r="AF296" s="46">
        <f t="shared" si="186"/>
        <v>0</v>
      </c>
      <c r="AG296" s="241">
        <f t="shared" si="186"/>
        <v>0</v>
      </c>
      <c r="AH296" s="222">
        <f t="shared" si="186"/>
        <v>0</v>
      </c>
      <c r="AI296" s="46">
        <f t="shared" si="186"/>
        <v>0</v>
      </c>
      <c r="AJ296" s="46">
        <f t="shared" si="186"/>
        <v>0</v>
      </c>
      <c r="AK296" s="290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224">
        <v>0</v>
      </c>
      <c r="H297" s="69">
        <v>0</v>
      </c>
      <c r="I297" s="69">
        <v>0</v>
      </c>
      <c r="J297" s="69">
        <v>0</v>
      </c>
      <c r="K297" s="69">
        <v>0</v>
      </c>
      <c r="L297" s="245">
        <v>0</v>
      </c>
      <c r="M297" s="225">
        <v>0</v>
      </c>
      <c r="N297" s="69">
        <v>0</v>
      </c>
      <c r="O297" s="69">
        <v>0</v>
      </c>
      <c r="P297" s="69">
        <v>0</v>
      </c>
      <c r="Q297" s="69">
        <v>0</v>
      </c>
      <c r="R297" s="69">
        <v>0</v>
      </c>
      <c r="S297" s="245">
        <v>0</v>
      </c>
      <c r="T297" s="225">
        <v>0</v>
      </c>
      <c r="U297" s="69">
        <v>0</v>
      </c>
      <c r="V297" s="69">
        <v>0</v>
      </c>
      <c r="W297" s="69">
        <v>0</v>
      </c>
      <c r="X297" s="225">
        <v>0</v>
      </c>
      <c r="Y297" s="69">
        <v>0</v>
      </c>
      <c r="Z297" s="69">
        <v>0</v>
      </c>
      <c r="AA297" s="225">
        <v>0</v>
      </c>
      <c r="AB297" s="69">
        <v>0</v>
      </c>
      <c r="AC297" s="69">
        <v>0</v>
      </c>
      <c r="AD297" s="69">
        <v>0</v>
      </c>
      <c r="AE297" s="69">
        <v>0</v>
      </c>
      <c r="AF297" s="69">
        <v>0</v>
      </c>
      <c r="AG297" s="245">
        <v>0</v>
      </c>
      <c r="AH297" s="224">
        <v>0</v>
      </c>
      <c r="AI297" s="84">
        <v>0</v>
      </c>
      <c r="AJ297" s="84">
        <v>0</v>
      </c>
      <c r="AK297" s="293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222">
        <f t="shared" ref="G298:AJ298" si="187">+F298+G297</f>
        <v>0</v>
      </c>
      <c r="H298" s="46">
        <f t="shared" si="187"/>
        <v>0</v>
      </c>
      <c r="I298" s="45">
        <f t="shared" si="187"/>
        <v>0</v>
      </c>
      <c r="J298" s="46">
        <f t="shared" si="187"/>
        <v>0</v>
      </c>
      <c r="K298" s="46">
        <f t="shared" si="187"/>
        <v>0</v>
      </c>
      <c r="L298" s="241">
        <f t="shared" si="187"/>
        <v>0</v>
      </c>
      <c r="M298" s="222">
        <f t="shared" si="187"/>
        <v>0</v>
      </c>
      <c r="N298" s="46">
        <f t="shared" si="187"/>
        <v>0</v>
      </c>
      <c r="O298" s="46">
        <f t="shared" si="187"/>
        <v>0</v>
      </c>
      <c r="P298" s="45">
        <f t="shared" si="187"/>
        <v>0</v>
      </c>
      <c r="Q298" s="46">
        <f t="shared" si="187"/>
        <v>0</v>
      </c>
      <c r="R298" s="46">
        <f t="shared" si="187"/>
        <v>0</v>
      </c>
      <c r="S298" s="241">
        <f t="shared" si="187"/>
        <v>0</v>
      </c>
      <c r="T298" s="222">
        <f t="shared" si="187"/>
        <v>0</v>
      </c>
      <c r="U298" s="46">
        <f t="shared" si="187"/>
        <v>0</v>
      </c>
      <c r="V298" s="46">
        <f t="shared" si="187"/>
        <v>0</v>
      </c>
      <c r="W298" s="45">
        <f t="shared" si="187"/>
        <v>0</v>
      </c>
      <c r="X298" s="222">
        <f t="shared" si="187"/>
        <v>0</v>
      </c>
      <c r="Y298" s="46">
        <f t="shared" si="187"/>
        <v>0</v>
      </c>
      <c r="Z298" s="46">
        <f t="shared" si="187"/>
        <v>0</v>
      </c>
      <c r="AA298" s="222">
        <f t="shared" si="187"/>
        <v>0</v>
      </c>
      <c r="AB298" s="46">
        <f t="shared" si="187"/>
        <v>0</v>
      </c>
      <c r="AC298" s="46">
        <f t="shared" si="187"/>
        <v>0</v>
      </c>
      <c r="AD298" s="45">
        <f t="shared" si="187"/>
        <v>0</v>
      </c>
      <c r="AE298" s="46">
        <f t="shared" si="187"/>
        <v>0</v>
      </c>
      <c r="AF298" s="46">
        <f t="shared" si="187"/>
        <v>0</v>
      </c>
      <c r="AG298" s="241">
        <f t="shared" si="187"/>
        <v>0</v>
      </c>
      <c r="AH298" s="222">
        <f t="shared" si="187"/>
        <v>0</v>
      </c>
      <c r="AI298" s="46">
        <f t="shared" si="187"/>
        <v>0</v>
      </c>
      <c r="AJ298" s="46">
        <f t="shared" si="187"/>
        <v>0</v>
      </c>
      <c r="AK298" s="290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224">
        <v>0</v>
      </c>
      <c r="H299" s="69">
        <v>0</v>
      </c>
      <c r="I299" s="69">
        <v>0</v>
      </c>
      <c r="J299" s="69">
        <v>0</v>
      </c>
      <c r="K299" s="69">
        <v>0</v>
      </c>
      <c r="L299" s="245">
        <v>0</v>
      </c>
      <c r="M299" s="225">
        <v>0</v>
      </c>
      <c r="N299" s="69">
        <v>0</v>
      </c>
      <c r="O299" s="69">
        <v>0</v>
      </c>
      <c r="P299" s="69">
        <v>0</v>
      </c>
      <c r="Q299" s="69">
        <v>0</v>
      </c>
      <c r="R299" s="69">
        <v>0</v>
      </c>
      <c r="S299" s="245">
        <v>0</v>
      </c>
      <c r="T299" s="225">
        <v>0</v>
      </c>
      <c r="U299" s="69">
        <v>0</v>
      </c>
      <c r="V299" s="69">
        <v>0</v>
      </c>
      <c r="W299" s="69">
        <v>0</v>
      </c>
      <c r="X299" s="225">
        <v>0</v>
      </c>
      <c r="Y299" s="69">
        <v>0</v>
      </c>
      <c r="Z299" s="69">
        <v>0</v>
      </c>
      <c r="AA299" s="225">
        <v>0</v>
      </c>
      <c r="AB299" s="69">
        <v>0</v>
      </c>
      <c r="AC299" s="69">
        <v>0</v>
      </c>
      <c r="AD299" s="69">
        <v>0</v>
      </c>
      <c r="AE299" s="69">
        <v>0</v>
      </c>
      <c r="AF299" s="69">
        <v>0</v>
      </c>
      <c r="AG299" s="245">
        <v>0</v>
      </c>
      <c r="AH299" s="224">
        <v>0</v>
      </c>
      <c r="AI299" s="84">
        <v>0</v>
      </c>
      <c r="AJ299" s="84">
        <v>0</v>
      </c>
      <c r="AK299" s="293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222">
        <f t="shared" ref="G300:AJ300" si="188">+F300+G299</f>
        <v>0</v>
      </c>
      <c r="H300" s="46">
        <f t="shared" si="188"/>
        <v>0</v>
      </c>
      <c r="I300" s="45">
        <f t="shared" si="188"/>
        <v>0</v>
      </c>
      <c r="J300" s="46">
        <f t="shared" si="188"/>
        <v>0</v>
      </c>
      <c r="K300" s="46">
        <f t="shared" si="188"/>
        <v>0</v>
      </c>
      <c r="L300" s="241">
        <f t="shared" si="188"/>
        <v>0</v>
      </c>
      <c r="M300" s="222">
        <f t="shared" si="188"/>
        <v>0</v>
      </c>
      <c r="N300" s="46">
        <f t="shared" si="188"/>
        <v>0</v>
      </c>
      <c r="O300" s="46">
        <f t="shared" si="188"/>
        <v>0</v>
      </c>
      <c r="P300" s="45">
        <f t="shared" si="188"/>
        <v>0</v>
      </c>
      <c r="Q300" s="46">
        <f t="shared" si="188"/>
        <v>0</v>
      </c>
      <c r="R300" s="46">
        <f t="shared" si="188"/>
        <v>0</v>
      </c>
      <c r="S300" s="241">
        <f t="shared" si="188"/>
        <v>0</v>
      </c>
      <c r="T300" s="222">
        <f t="shared" si="188"/>
        <v>0</v>
      </c>
      <c r="U300" s="46">
        <f t="shared" si="188"/>
        <v>0</v>
      </c>
      <c r="V300" s="46">
        <f t="shared" si="188"/>
        <v>0</v>
      </c>
      <c r="W300" s="45">
        <f t="shared" si="188"/>
        <v>0</v>
      </c>
      <c r="X300" s="222">
        <f t="shared" si="188"/>
        <v>0</v>
      </c>
      <c r="Y300" s="46">
        <f t="shared" si="188"/>
        <v>0</v>
      </c>
      <c r="Z300" s="46">
        <f t="shared" si="188"/>
        <v>0</v>
      </c>
      <c r="AA300" s="222">
        <f t="shared" si="188"/>
        <v>0</v>
      </c>
      <c r="AB300" s="46">
        <f t="shared" si="188"/>
        <v>0</v>
      </c>
      <c r="AC300" s="46">
        <f t="shared" si="188"/>
        <v>0</v>
      </c>
      <c r="AD300" s="45">
        <f t="shared" si="188"/>
        <v>0</v>
      </c>
      <c r="AE300" s="46">
        <f t="shared" si="188"/>
        <v>0</v>
      </c>
      <c r="AF300" s="46">
        <f t="shared" si="188"/>
        <v>0</v>
      </c>
      <c r="AG300" s="241">
        <f t="shared" si="188"/>
        <v>0</v>
      </c>
      <c r="AH300" s="222">
        <f t="shared" si="188"/>
        <v>0</v>
      </c>
      <c r="AI300" s="46">
        <f t="shared" si="188"/>
        <v>0</v>
      </c>
      <c r="AJ300" s="46">
        <f t="shared" si="188"/>
        <v>0</v>
      </c>
      <c r="AK300" s="290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224">
        <f>+F301</f>
        <v>0</v>
      </c>
      <c r="H301" s="69">
        <v>0</v>
      </c>
      <c r="I301" s="105">
        <v>0</v>
      </c>
      <c r="J301" s="69">
        <v>0</v>
      </c>
      <c r="K301" s="69">
        <v>0</v>
      </c>
      <c r="L301" s="245">
        <v>0</v>
      </c>
      <c r="M301" s="225">
        <v>0</v>
      </c>
      <c r="N301" s="84">
        <v>0</v>
      </c>
      <c r="O301" s="84">
        <v>0</v>
      </c>
      <c r="P301" s="84">
        <v>0</v>
      </c>
      <c r="Q301" s="84">
        <v>0</v>
      </c>
      <c r="R301" s="84">
        <v>0</v>
      </c>
      <c r="S301" s="243">
        <v>0</v>
      </c>
      <c r="T301" s="225">
        <v>0</v>
      </c>
      <c r="U301" s="84">
        <v>0</v>
      </c>
      <c r="V301" s="84">
        <v>0</v>
      </c>
      <c r="W301" s="84">
        <v>0</v>
      </c>
      <c r="X301" s="224">
        <v>0</v>
      </c>
      <c r="Y301" s="84">
        <v>0</v>
      </c>
      <c r="Z301" s="84">
        <v>0</v>
      </c>
      <c r="AA301" s="224">
        <v>0</v>
      </c>
      <c r="AB301" s="84">
        <v>0</v>
      </c>
      <c r="AC301" s="84">
        <v>0</v>
      </c>
      <c r="AD301" s="84">
        <v>0</v>
      </c>
      <c r="AE301" s="84">
        <v>0</v>
      </c>
      <c r="AF301" s="84">
        <v>0</v>
      </c>
      <c r="AG301" s="243">
        <v>0</v>
      </c>
      <c r="AH301" s="225">
        <v>0</v>
      </c>
      <c r="AI301" s="84">
        <v>0</v>
      </c>
      <c r="AJ301" s="69">
        <v>0</v>
      </c>
      <c r="AK301" s="292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224">
        <f t="shared" ref="G302:AJ302" si="189">+F302+G301</f>
        <v>0</v>
      </c>
      <c r="H302" s="84">
        <f t="shared" si="189"/>
        <v>0</v>
      </c>
      <c r="I302" s="83">
        <f t="shared" si="189"/>
        <v>0</v>
      </c>
      <c r="J302" s="84">
        <f t="shared" si="189"/>
        <v>0</v>
      </c>
      <c r="K302" s="84">
        <f t="shared" si="189"/>
        <v>0</v>
      </c>
      <c r="L302" s="243">
        <f t="shared" si="189"/>
        <v>0</v>
      </c>
      <c r="M302" s="224">
        <f t="shared" si="189"/>
        <v>0</v>
      </c>
      <c r="N302" s="84">
        <f t="shared" si="189"/>
        <v>0</v>
      </c>
      <c r="O302" s="84">
        <f t="shared" si="189"/>
        <v>0</v>
      </c>
      <c r="P302" s="84">
        <f t="shared" si="189"/>
        <v>0</v>
      </c>
      <c r="Q302" s="84">
        <f t="shared" si="189"/>
        <v>0</v>
      </c>
      <c r="R302" s="84">
        <f t="shared" si="189"/>
        <v>0</v>
      </c>
      <c r="S302" s="243">
        <f t="shared" si="189"/>
        <v>0</v>
      </c>
      <c r="T302" s="224">
        <f t="shared" si="189"/>
        <v>0</v>
      </c>
      <c r="U302" s="84">
        <f t="shared" si="189"/>
        <v>0</v>
      </c>
      <c r="V302" s="84">
        <f t="shared" si="189"/>
        <v>0</v>
      </c>
      <c r="W302" s="84">
        <f t="shared" si="189"/>
        <v>0</v>
      </c>
      <c r="X302" s="224">
        <f t="shared" si="189"/>
        <v>0</v>
      </c>
      <c r="Y302" s="84">
        <f t="shared" si="189"/>
        <v>0</v>
      </c>
      <c r="Z302" s="84">
        <f t="shared" si="189"/>
        <v>0</v>
      </c>
      <c r="AA302" s="224">
        <f t="shared" si="189"/>
        <v>0</v>
      </c>
      <c r="AB302" s="84">
        <f t="shared" si="189"/>
        <v>0</v>
      </c>
      <c r="AC302" s="84">
        <f t="shared" si="189"/>
        <v>0</v>
      </c>
      <c r="AD302" s="84">
        <f t="shared" si="189"/>
        <v>0</v>
      </c>
      <c r="AE302" s="84">
        <f t="shared" si="189"/>
        <v>0</v>
      </c>
      <c r="AF302" s="84">
        <f t="shared" si="189"/>
        <v>0</v>
      </c>
      <c r="AG302" s="243">
        <f t="shared" si="189"/>
        <v>0</v>
      </c>
      <c r="AH302" s="224">
        <f t="shared" si="189"/>
        <v>0</v>
      </c>
      <c r="AI302" s="84">
        <f t="shared" si="189"/>
        <v>0</v>
      </c>
      <c r="AJ302" s="46">
        <f t="shared" si="189"/>
        <v>0</v>
      </c>
      <c r="AK302" s="297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50">
        <f>+F163</f>
        <v>0</v>
      </c>
      <c r="G303" s="225">
        <f>+G163</f>
        <v>0</v>
      </c>
      <c r="H303" s="69">
        <f t="shared" ref="H303:AK303" si="190">+H163</f>
        <v>0</v>
      </c>
      <c r="I303" s="69">
        <f t="shared" si="190"/>
        <v>0</v>
      </c>
      <c r="J303" s="69">
        <f t="shared" si="190"/>
        <v>0</v>
      </c>
      <c r="K303" s="69">
        <f t="shared" si="190"/>
        <v>0</v>
      </c>
      <c r="L303" s="245">
        <f t="shared" si="190"/>
        <v>0</v>
      </c>
      <c r="M303" s="225">
        <f t="shared" si="190"/>
        <v>0</v>
      </c>
      <c r="N303" s="69">
        <f t="shared" si="190"/>
        <v>0</v>
      </c>
      <c r="O303" s="87">
        <f t="shared" si="190"/>
        <v>0</v>
      </c>
      <c r="P303" s="69">
        <f t="shared" si="190"/>
        <v>0</v>
      </c>
      <c r="Q303" s="69">
        <f t="shared" si="190"/>
        <v>0</v>
      </c>
      <c r="R303" s="69">
        <f t="shared" si="190"/>
        <v>0</v>
      </c>
      <c r="S303" s="245">
        <f t="shared" si="190"/>
        <v>0</v>
      </c>
      <c r="T303" s="225">
        <f t="shared" si="190"/>
        <v>0</v>
      </c>
      <c r="U303" s="69">
        <f t="shared" si="190"/>
        <v>0</v>
      </c>
      <c r="V303" s="69">
        <f t="shared" si="190"/>
        <v>0</v>
      </c>
      <c r="W303" s="69">
        <f t="shared" si="190"/>
        <v>0</v>
      </c>
      <c r="X303" s="225">
        <f t="shared" si="190"/>
        <v>0</v>
      </c>
      <c r="Y303" s="69">
        <f t="shared" si="190"/>
        <v>0</v>
      </c>
      <c r="Z303" s="69">
        <f t="shared" si="190"/>
        <v>0</v>
      </c>
      <c r="AA303" s="225">
        <f t="shared" si="190"/>
        <v>0</v>
      </c>
      <c r="AB303" s="69">
        <f t="shared" si="190"/>
        <v>0</v>
      </c>
      <c r="AC303" s="69">
        <f t="shared" si="190"/>
        <v>0</v>
      </c>
      <c r="AD303" s="69">
        <f t="shared" si="190"/>
        <v>0</v>
      </c>
      <c r="AE303" s="69">
        <f t="shared" si="190"/>
        <v>0</v>
      </c>
      <c r="AF303" s="69">
        <f t="shared" si="190"/>
        <v>0</v>
      </c>
      <c r="AG303" s="245">
        <f t="shared" si="190"/>
        <v>0</v>
      </c>
      <c r="AH303" s="225">
        <f t="shared" si="190"/>
        <v>0</v>
      </c>
      <c r="AI303" s="69">
        <f t="shared" si="190"/>
        <v>0</v>
      </c>
      <c r="AJ303" s="84">
        <f t="shared" si="190"/>
        <v>0</v>
      </c>
      <c r="AK303" s="292">
        <f t="shared" si="190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222">
        <f t="shared" ref="G304:AK304" si="191">+F304+G303</f>
        <v>0</v>
      </c>
      <c r="H304" s="46">
        <f t="shared" si="191"/>
        <v>0</v>
      </c>
      <c r="I304" s="46">
        <f t="shared" si="191"/>
        <v>0</v>
      </c>
      <c r="J304" s="46">
        <f t="shared" si="191"/>
        <v>0</v>
      </c>
      <c r="K304" s="46">
        <f t="shared" si="191"/>
        <v>0</v>
      </c>
      <c r="L304" s="241">
        <f t="shared" si="191"/>
        <v>0</v>
      </c>
      <c r="M304" s="222">
        <f t="shared" si="191"/>
        <v>0</v>
      </c>
      <c r="N304" s="46">
        <f t="shared" si="191"/>
        <v>0</v>
      </c>
      <c r="O304" s="46">
        <f t="shared" si="191"/>
        <v>0</v>
      </c>
      <c r="P304" s="46">
        <f t="shared" si="191"/>
        <v>0</v>
      </c>
      <c r="Q304" s="46">
        <f t="shared" si="191"/>
        <v>0</v>
      </c>
      <c r="R304" s="46">
        <f t="shared" si="191"/>
        <v>0</v>
      </c>
      <c r="S304" s="241">
        <f t="shared" si="191"/>
        <v>0</v>
      </c>
      <c r="T304" s="222">
        <f t="shared" si="191"/>
        <v>0</v>
      </c>
      <c r="U304" s="46">
        <f t="shared" si="191"/>
        <v>0</v>
      </c>
      <c r="V304" s="46">
        <f t="shared" si="191"/>
        <v>0</v>
      </c>
      <c r="W304" s="46">
        <f t="shared" si="191"/>
        <v>0</v>
      </c>
      <c r="X304" s="222">
        <f t="shared" si="191"/>
        <v>0</v>
      </c>
      <c r="Y304" s="46">
        <f t="shared" si="191"/>
        <v>0</v>
      </c>
      <c r="Z304" s="46">
        <f t="shared" si="191"/>
        <v>0</v>
      </c>
      <c r="AA304" s="222">
        <f t="shared" si="191"/>
        <v>0</v>
      </c>
      <c r="AB304" s="46">
        <f t="shared" si="191"/>
        <v>0</v>
      </c>
      <c r="AC304" s="46">
        <f t="shared" si="191"/>
        <v>0</v>
      </c>
      <c r="AD304" s="46">
        <f t="shared" si="191"/>
        <v>0</v>
      </c>
      <c r="AE304" s="46">
        <f t="shared" si="191"/>
        <v>0</v>
      </c>
      <c r="AF304" s="46">
        <f t="shared" si="191"/>
        <v>0</v>
      </c>
      <c r="AG304" s="241">
        <f t="shared" si="191"/>
        <v>0</v>
      </c>
      <c r="AH304" s="222">
        <f t="shared" si="191"/>
        <v>0</v>
      </c>
      <c r="AI304" s="46">
        <f t="shared" si="191"/>
        <v>0</v>
      </c>
      <c r="AJ304" s="46">
        <f t="shared" si="191"/>
        <v>0</v>
      </c>
      <c r="AK304" s="290">
        <f t="shared" si="191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224">
        <f>+G165</f>
        <v>0</v>
      </c>
      <c r="H305" s="84">
        <f t="shared" ref="H305:AK305" si="192">+H165</f>
        <v>0</v>
      </c>
      <c r="I305" s="84">
        <f t="shared" si="192"/>
        <v>0</v>
      </c>
      <c r="J305" s="84">
        <f t="shared" si="192"/>
        <v>0</v>
      </c>
      <c r="K305" s="84">
        <f t="shared" si="192"/>
        <v>0</v>
      </c>
      <c r="L305" s="243">
        <f t="shared" si="192"/>
        <v>0</v>
      </c>
      <c r="M305" s="224">
        <f t="shared" si="192"/>
        <v>0</v>
      </c>
      <c r="N305" s="84">
        <f t="shared" si="192"/>
        <v>0</v>
      </c>
      <c r="O305" s="86">
        <f t="shared" si="192"/>
        <v>0</v>
      </c>
      <c r="P305" s="84">
        <f t="shared" si="192"/>
        <v>0</v>
      </c>
      <c r="Q305" s="84">
        <f t="shared" si="192"/>
        <v>0</v>
      </c>
      <c r="R305" s="84">
        <f t="shared" si="192"/>
        <v>0</v>
      </c>
      <c r="S305" s="243">
        <f t="shared" si="192"/>
        <v>0</v>
      </c>
      <c r="T305" s="224">
        <f t="shared" si="192"/>
        <v>0</v>
      </c>
      <c r="U305" s="84">
        <f t="shared" si="192"/>
        <v>0</v>
      </c>
      <c r="V305" s="84">
        <f t="shared" si="192"/>
        <v>0</v>
      </c>
      <c r="W305" s="84">
        <f t="shared" si="192"/>
        <v>0</v>
      </c>
      <c r="X305" s="224">
        <f t="shared" si="192"/>
        <v>0</v>
      </c>
      <c r="Y305" s="84">
        <f t="shared" si="192"/>
        <v>0</v>
      </c>
      <c r="Z305" s="84">
        <f t="shared" si="192"/>
        <v>0</v>
      </c>
      <c r="AA305" s="224">
        <f t="shared" si="192"/>
        <v>0</v>
      </c>
      <c r="AB305" s="84">
        <f t="shared" si="192"/>
        <v>0</v>
      </c>
      <c r="AC305" s="84">
        <f t="shared" si="192"/>
        <v>0</v>
      </c>
      <c r="AD305" s="84">
        <f t="shared" si="192"/>
        <v>0</v>
      </c>
      <c r="AE305" s="84">
        <f t="shared" si="192"/>
        <v>0</v>
      </c>
      <c r="AF305" s="84">
        <f t="shared" si="192"/>
        <v>0</v>
      </c>
      <c r="AG305" s="243">
        <f t="shared" si="192"/>
        <v>0</v>
      </c>
      <c r="AH305" s="224">
        <f t="shared" si="192"/>
        <v>0</v>
      </c>
      <c r="AI305" s="84">
        <f t="shared" si="192"/>
        <v>0</v>
      </c>
      <c r="AJ305" s="84">
        <f t="shared" si="192"/>
        <v>0</v>
      </c>
      <c r="AK305" s="293">
        <f t="shared" si="192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222">
        <f t="shared" ref="G306:AK306" si="193">+F306+G305</f>
        <v>0</v>
      </c>
      <c r="H306" s="45">
        <f t="shared" si="193"/>
        <v>0</v>
      </c>
      <c r="I306" s="45">
        <f t="shared" si="193"/>
        <v>0</v>
      </c>
      <c r="J306" s="46">
        <f t="shared" si="193"/>
        <v>0</v>
      </c>
      <c r="K306" s="46">
        <f t="shared" si="193"/>
        <v>0</v>
      </c>
      <c r="L306" s="241">
        <f t="shared" si="193"/>
        <v>0</v>
      </c>
      <c r="M306" s="222">
        <f t="shared" si="193"/>
        <v>0</v>
      </c>
      <c r="N306" s="46">
        <f t="shared" si="193"/>
        <v>0</v>
      </c>
      <c r="O306" s="45">
        <f t="shared" si="193"/>
        <v>0</v>
      </c>
      <c r="P306" s="45">
        <f t="shared" si="193"/>
        <v>0</v>
      </c>
      <c r="Q306" s="46">
        <f t="shared" si="193"/>
        <v>0</v>
      </c>
      <c r="R306" s="46">
        <f t="shared" si="193"/>
        <v>0</v>
      </c>
      <c r="S306" s="241">
        <f t="shared" si="193"/>
        <v>0</v>
      </c>
      <c r="T306" s="222">
        <f t="shared" si="193"/>
        <v>0</v>
      </c>
      <c r="U306" s="46">
        <f t="shared" si="193"/>
        <v>0</v>
      </c>
      <c r="V306" s="45">
        <f t="shared" si="193"/>
        <v>0</v>
      </c>
      <c r="W306" s="45">
        <f t="shared" si="193"/>
        <v>0</v>
      </c>
      <c r="X306" s="222">
        <f t="shared" si="193"/>
        <v>0</v>
      </c>
      <c r="Y306" s="46">
        <f t="shared" si="193"/>
        <v>0</v>
      </c>
      <c r="Z306" s="46">
        <f t="shared" si="193"/>
        <v>0</v>
      </c>
      <c r="AA306" s="222">
        <f t="shared" si="193"/>
        <v>0</v>
      </c>
      <c r="AB306" s="46">
        <f t="shared" si="193"/>
        <v>0</v>
      </c>
      <c r="AC306" s="45">
        <f t="shared" si="193"/>
        <v>0</v>
      </c>
      <c r="AD306" s="45">
        <f t="shared" si="193"/>
        <v>0</v>
      </c>
      <c r="AE306" s="46">
        <f t="shared" si="193"/>
        <v>0</v>
      </c>
      <c r="AF306" s="46">
        <f t="shared" si="193"/>
        <v>0</v>
      </c>
      <c r="AG306" s="241">
        <f t="shared" si="193"/>
        <v>0</v>
      </c>
      <c r="AH306" s="222">
        <f t="shared" si="193"/>
        <v>0</v>
      </c>
      <c r="AI306" s="46">
        <f t="shared" si="193"/>
        <v>0</v>
      </c>
      <c r="AJ306" s="45">
        <f t="shared" si="193"/>
        <v>0</v>
      </c>
      <c r="AK306" s="296">
        <f t="shared" si="193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50">
        <f>+F167</f>
        <v>0</v>
      </c>
      <c r="G307" s="224">
        <f>+G167</f>
        <v>0</v>
      </c>
      <c r="H307" s="84">
        <f t="shared" ref="H307:AK307" si="194">+H167</f>
        <v>0</v>
      </c>
      <c r="I307" s="84">
        <f t="shared" si="194"/>
        <v>0</v>
      </c>
      <c r="J307" s="84">
        <f t="shared" si="194"/>
        <v>0</v>
      </c>
      <c r="K307" s="84">
        <f t="shared" si="194"/>
        <v>0</v>
      </c>
      <c r="L307" s="243">
        <f t="shared" si="194"/>
        <v>0</v>
      </c>
      <c r="M307" s="224">
        <f t="shared" si="194"/>
        <v>0</v>
      </c>
      <c r="N307" s="84">
        <f t="shared" si="194"/>
        <v>0</v>
      </c>
      <c r="O307" s="86">
        <f t="shared" si="194"/>
        <v>0</v>
      </c>
      <c r="P307" s="84">
        <f t="shared" si="194"/>
        <v>0</v>
      </c>
      <c r="Q307" s="84">
        <f t="shared" si="194"/>
        <v>0</v>
      </c>
      <c r="R307" s="84">
        <f t="shared" si="194"/>
        <v>0</v>
      </c>
      <c r="S307" s="243">
        <f t="shared" si="194"/>
        <v>0</v>
      </c>
      <c r="T307" s="224">
        <f t="shared" si="194"/>
        <v>0</v>
      </c>
      <c r="U307" s="84">
        <f t="shared" si="194"/>
        <v>0</v>
      </c>
      <c r="V307" s="84">
        <f t="shared" si="194"/>
        <v>0</v>
      </c>
      <c r="W307" s="84">
        <f t="shared" si="194"/>
        <v>0</v>
      </c>
      <c r="X307" s="224">
        <f t="shared" si="194"/>
        <v>0</v>
      </c>
      <c r="Y307" s="84">
        <f t="shared" si="194"/>
        <v>0</v>
      </c>
      <c r="Z307" s="84">
        <f t="shared" si="194"/>
        <v>0</v>
      </c>
      <c r="AA307" s="224">
        <f t="shared" si="194"/>
        <v>0</v>
      </c>
      <c r="AB307" s="84">
        <f t="shared" si="194"/>
        <v>0</v>
      </c>
      <c r="AC307" s="84">
        <f t="shared" si="194"/>
        <v>0</v>
      </c>
      <c r="AD307" s="84">
        <f t="shared" si="194"/>
        <v>0</v>
      </c>
      <c r="AE307" s="84">
        <f t="shared" si="194"/>
        <v>0</v>
      </c>
      <c r="AF307" s="84">
        <f t="shared" si="194"/>
        <v>0</v>
      </c>
      <c r="AG307" s="243">
        <f t="shared" si="194"/>
        <v>0</v>
      </c>
      <c r="AH307" s="224">
        <f t="shared" si="194"/>
        <v>0</v>
      </c>
      <c r="AI307" s="84">
        <f t="shared" si="194"/>
        <v>0</v>
      </c>
      <c r="AJ307" s="84">
        <f t="shared" si="194"/>
        <v>0</v>
      </c>
      <c r="AK307" s="293">
        <f t="shared" si="194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224">
        <f t="shared" ref="G308:AK308" si="195">+F308+G307</f>
        <v>0</v>
      </c>
      <c r="H308" s="84">
        <f t="shared" si="195"/>
        <v>0</v>
      </c>
      <c r="I308" s="84">
        <f t="shared" si="195"/>
        <v>0</v>
      </c>
      <c r="J308" s="84">
        <f t="shared" si="195"/>
        <v>0</v>
      </c>
      <c r="K308" s="84">
        <f t="shared" si="195"/>
        <v>0</v>
      </c>
      <c r="L308" s="243">
        <f t="shared" si="195"/>
        <v>0</v>
      </c>
      <c r="M308" s="224">
        <f t="shared" si="195"/>
        <v>0</v>
      </c>
      <c r="N308" s="84">
        <f t="shared" si="195"/>
        <v>0</v>
      </c>
      <c r="O308" s="84">
        <f t="shared" si="195"/>
        <v>0</v>
      </c>
      <c r="P308" s="84">
        <f t="shared" si="195"/>
        <v>0</v>
      </c>
      <c r="Q308" s="84">
        <f t="shared" si="195"/>
        <v>0</v>
      </c>
      <c r="R308" s="84">
        <f t="shared" si="195"/>
        <v>0</v>
      </c>
      <c r="S308" s="243">
        <f t="shared" si="195"/>
        <v>0</v>
      </c>
      <c r="T308" s="224">
        <f t="shared" si="195"/>
        <v>0</v>
      </c>
      <c r="U308" s="84">
        <f t="shared" si="195"/>
        <v>0</v>
      </c>
      <c r="V308" s="84">
        <f t="shared" si="195"/>
        <v>0</v>
      </c>
      <c r="W308" s="84">
        <f t="shared" si="195"/>
        <v>0</v>
      </c>
      <c r="X308" s="224">
        <f t="shared" si="195"/>
        <v>0</v>
      </c>
      <c r="Y308" s="84">
        <f t="shared" si="195"/>
        <v>0</v>
      </c>
      <c r="Z308" s="84">
        <f t="shared" si="195"/>
        <v>0</v>
      </c>
      <c r="AA308" s="224">
        <f t="shared" si="195"/>
        <v>0</v>
      </c>
      <c r="AB308" s="84">
        <f t="shared" si="195"/>
        <v>0</v>
      </c>
      <c r="AC308" s="84">
        <f t="shared" si="195"/>
        <v>0</v>
      </c>
      <c r="AD308" s="84">
        <f t="shared" si="195"/>
        <v>0</v>
      </c>
      <c r="AE308" s="84">
        <f t="shared" si="195"/>
        <v>0</v>
      </c>
      <c r="AF308" s="84">
        <f t="shared" si="195"/>
        <v>0</v>
      </c>
      <c r="AG308" s="243">
        <f t="shared" si="195"/>
        <v>0</v>
      </c>
      <c r="AH308" s="224">
        <f t="shared" si="195"/>
        <v>0</v>
      </c>
      <c r="AI308" s="84">
        <f t="shared" si="195"/>
        <v>0</v>
      </c>
      <c r="AJ308" s="46">
        <f t="shared" si="195"/>
        <v>0</v>
      </c>
      <c r="AK308" s="290">
        <f t="shared" si="195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230">
        <v>0</v>
      </c>
      <c r="H309" s="104">
        <v>0</v>
      </c>
      <c r="I309" s="104">
        <v>0</v>
      </c>
      <c r="J309" s="104">
        <v>0</v>
      </c>
      <c r="K309" s="104">
        <v>0</v>
      </c>
      <c r="L309" s="249">
        <v>0</v>
      </c>
      <c r="M309" s="230">
        <v>0</v>
      </c>
      <c r="N309" s="104">
        <v>0</v>
      </c>
      <c r="O309" s="104">
        <v>0</v>
      </c>
      <c r="P309" s="104">
        <v>0</v>
      </c>
      <c r="Q309" s="104">
        <v>0</v>
      </c>
      <c r="R309" s="104">
        <v>0</v>
      </c>
      <c r="S309" s="249">
        <v>0</v>
      </c>
      <c r="T309" s="230">
        <v>0</v>
      </c>
      <c r="U309" s="104">
        <v>0</v>
      </c>
      <c r="V309" s="104">
        <v>0</v>
      </c>
      <c r="W309" s="104">
        <v>0</v>
      </c>
      <c r="X309" s="230">
        <v>0</v>
      </c>
      <c r="Y309" s="104">
        <v>0</v>
      </c>
      <c r="Z309" s="104">
        <v>0</v>
      </c>
      <c r="AA309" s="230">
        <v>0</v>
      </c>
      <c r="AB309" s="104">
        <v>0</v>
      </c>
      <c r="AC309" s="104">
        <v>0</v>
      </c>
      <c r="AD309" s="104">
        <v>0</v>
      </c>
      <c r="AE309" s="104">
        <v>0</v>
      </c>
      <c r="AF309" s="104">
        <v>0</v>
      </c>
      <c r="AG309" s="249">
        <v>0</v>
      </c>
      <c r="AH309" s="230">
        <v>0</v>
      </c>
      <c r="AI309" s="104">
        <v>0</v>
      </c>
      <c r="AJ309" s="104">
        <v>0</v>
      </c>
      <c r="AK309" s="306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226">
        <f t="shared" ref="G310:AK310" si="196">F310+G309</f>
        <v>0</v>
      </c>
      <c r="H310" s="45">
        <f t="shared" si="196"/>
        <v>0</v>
      </c>
      <c r="I310" s="45">
        <f t="shared" si="196"/>
        <v>0</v>
      </c>
      <c r="J310" s="45">
        <f t="shared" si="196"/>
        <v>0</v>
      </c>
      <c r="K310" s="45">
        <f t="shared" si="196"/>
        <v>0</v>
      </c>
      <c r="L310" s="244">
        <f t="shared" si="196"/>
        <v>0</v>
      </c>
      <c r="M310" s="226">
        <f t="shared" si="196"/>
        <v>0</v>
      </c>
      <c r="N310" s="45">
        <f t="shared" si="196"/>
        <v>0</v>
      </c>
      <c r="O310" s="45">
        <f t="shared" si="196"/>
        <v>0</v>
      </c>
      <c r="P310" s="45">
        <f t="shared" si="196"/>
        <v>0</v>
      </c>
      <c r="Q310" s="45">
        <f t="shared" si="196"/>
        <v>0</v>
      </c>
      <c r="R310" s="45">
        <f t="shared" si="196"/>
        <v>0</v>
      </c>
      <c r="S310" s="244">
        <f t="shared" si="196"/>
        <v>0</v>
      </c>
      <c r="T310" s="226">
        <f t="shared" si="196"/>
        <v>0</v>
      </c>
      <c r="U310" s="45">
        <f t="shared" si="196"/>
        <v>0</v>
      </c>
      <c r="V310" s="45">
        <f t="shared" si="196"/>
        <v>0</v>
      </c>
      <c r="W310" s="45">
        <f t="shared" si="196"/>
        <v>0</v>
      </c>
      <c r="X310" s="226">
        <f t="shared" si="196"/>
        <v>0</v>
      </c>
      <c r="Y310" s="45">
        <f t="shared" si="196"/>
        <v>0</v>
      </c>
      <c r="Z310" s="45">
        <f t="shared" si="196"/>
        <v>0</v>
      </c>
      <c r="AA310" s="226">
        <f t="shared" si="196"/>
        <v>0</v>
      </c>
      <c r="AB310" s="45">
        <f t="shared" si="196"/>
        <v>0</v>
      </c>
      <c r="AC310" s="45">
        <f t="shared" si="196"/>
        <v>0</v>
      </c>
      <c r="AD310" s="45">
        <f t="shared" si="196"/>
        <v>0</v>
      </c>
      <c r="AE310" s="45">
        <f t="shared" si="196"/>
        <v>0</v>
      </c>
      <c r="AF310" s="45">
        <f t="shared" si="196"/>
        <v>0</v>
      </c>
      <c r="AG310" s="244">
        <f t="shared" si="196"/>
        <v>0</v>
      </c>
      <c r="AH310" s="226">
        <f t="shared" si="196"/>
        <v>0</v>
      </c>
      <c r="AI310" s="45">
        <f t="shared" si="196"/>
        <v>0</v>
      </c>
      <c r="AJ310" s="45">
        <f t="shared" si="196"/>
        <v>0</v>
      </c>
      <c r="AK310" s="296">
        <f t="shared" si="196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224">
        <v>0</v>
      </c>
      <c r="H311" s="84">
        <v>0</v>
      </c>
      <c r="I311" s="84">
        <v>0</v>
      </c>
      <c r="J311" s="84">
        <v>0</v>
      </c>
      <c r="K311" s="84">
        <v>0</v>
      </c>
      <c r="L311" s="243">
        <v>0</v>
      </c>
      <c r="M311" s="224">
        <v>0</v>
      </c>
      <c r="N311" s="84">
        <v>0</v>
      </c>
      <c r="O311" s="84">
        <v>0</v>
      </c>
      <c r="P311" s="84">
        <v>0</v>
      </c>
      <c r="Q311" s="84">
        <v>0</v>
      </c>
      <c r="R311" s="84">
        <v>0</v>
      </c>
      <c r="S311" s="243">
        <v>0</v>
      </c>
      <c r="T311" s="224">
        <v>0</v>
      </c>
      <c r="U311" s="84">
        <v>0</v>
      </c>
      <c r="V311" s="84">
        <v>0</v>
      </c>
      <c r="W311" s="84">
        <v>0</v>
      </c>
      <c r="X311" s="224">
        <v>0</v>
      </c>
      <c r="Y311" s="84">
        <v>0</v>
      </c>
      <c r="Z311" s="84">
        <v>0</v>
      </c>
      <c r="AA311" s="224">
        <v>0</v>
      </c>
      <c r="AB311" s="84">
        <v>0</v>
      </c>
      <c r="AC311" s="84">
        <v>0</v>
      </c>
      <c r="AD311" s="84">
        <v>0</v>
      </c>
      <c r="AE311" s="84">
        <v>0</v>
      </c>
      <c r="AF311" s="84">
        <v>0</v>
      </c>
      <c r="AG311" s="243">
        <v>0</v>
      </c>
      <c r="AH311" s="224">
        <v>0</v>
      </c>
      <c r="AI311" s="84">
        <v>0</v>
      </c>
      <c r="AJ311" s="84">
        <v>0</v>
      </c>
      <c r="AK311" s="293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231">
        <f t="shared" ref="G312:AK312" si="197">F312+G311</f>
        <v>0</v>
      </c>
      <c r="H312" s="83">
        <f t="shared" si="197"/>
        <v>0</v>
      </c>
      <c r="I312" s="83">
        <f t="shared" si="197"/>
        <v>0</v>
      </c>
      <c r="J312" s="83">
        <f t="shared" si="197"/>
        <v>0</v>
      </c>
      <c r="K312" s="83">
        <f t="shared" si="197"/>
        <v>0</v>
      </c>
      <c r="L312" s="250">
        <f t="shared" si="197"/>
        <v>0</v>
      </c>
      <c r="M312" s="231">
        <f t="shared" si="197"/>
        <v>0</v>
      </c>
      <c r="N312" s="83">
        <f t="shared" si="197"/>
        <v>0</v>
      </c>
      <c r="O312" s="83">
        <f t="shared" si="197"/>
        <v>0</v>
      </c>
      <c r="P312" s="83">
        <f t="shared" si="197"/>
        <v>0</v>
      </c>
      <c r="Q312" s="83">
        <f t="shared" si="197"/>
        <v>0</v>
      </c>
      <c r="R312" s="83">
        <f t="shared" si="197"/>
        <v>0</v>
      </c>
      <c r="S312" s="250">
        <f t="shared" si="197"/>
        <v>0</v>
      </c>
      <c r="T312" s="231">
        <f t="shared" si="197"/>
        <v>0</v>
      </c>
      <c r="U312" s="83">
        <f t="shared" si="197"/>
        <v>0</v>
      </c>
      <c r="V312" s="83">
        <f t="shared" si="197"/>
        <v>0</v>
      </c>
      <c r="W312" s="83">
        <f t="shared" si="197"/>
        <v>0</v>
      </c>
      <c r="X312" s="231">
        <f t="shared" si="197"/>
        <v>0</v>
      </c>
      <c r="Y312" s="83">
        <f t="shared" si="197"/>
        <v>0</v>
      </c>
      <c r="Z312" s="83">
        <f t="shared" si="197"/>
        <v>0</v>
      </c>
      <c r="AA312" s="231">
        <f t="shared" si="197"/>
        <v>0</v>
      </c>
      <c r="AB312" s="83">
        <f t="shared" si="197"/>
        <v>0</v>
      </c>
      <c r="AC312" s="83">
        <f t="shared" si="197"/>
        <v>0</v>
      </c>
      <c r="AD312" s="83">
        <f t="shared" si="197"/>
        <v>0</v>
      </c>
      <c r="AE312" s="83">
        <f t="shared" si="197"/>
        <v>0</v>
      </c>
      <c r="AF312" s="83">
        <f t="shared" si="197"/>
        <v>0</v>
      </c>
      <c r="AG312" s="250">
        <f t="shared" si="197"/>
        <v>0</v>
      </c>
      <c r="AH312" s="231">
        <f t="shared" si="197"/>
        <v>0</v>
      </c>
      <c r="AI312" s="83">
        <f t="shared" si="197"/>
        <v>0</v>
      </c>
      <c r="AJ312" s="83">
        <f t="shared" si="197"/>
        <v>0</v>
      </c>
      <c r="AK312" s="307">
        <f t="shared" si="197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</f>
        <v>17757</v>
      </c>
      <c r="G313" s="283">
        <f>+G8+G10+G12+G14+G16+G18+G20+G22+G24+G26+G28+G30+G32+G34+G36+G44+G46+G49+G57+G59+G61+G63+G117+G119+G121+G123+G129+G131+G133+G135+G137+G139+G141+G143+G145+G147+G149+G151+G111+G113+G115+G125+G127+G99+G101+G103+G95+G97+G105+G107+G109</f>
        <v>0</v>
      </c>
      <c r="H313" s="142">
        <f t="shared" ref="H313:AK313" si="198">+H8+H10+H12+H14+H16+H18+H20+H22+H24+H26+H28+H30+H32+H34+H36+H44+H46+H49+H57+H59+H61+H63+H117+H119+H121+H123+H129+H131+H133+H135+H137+H139+H141+H143+H145+H147+H149+H151+H111+H113+H115+H125+H127+H99+H101+H103+H95+H97+H105+H107+H109</f>
        <v>355</v>
      </c>
      <c r="I313" s="142">
        <f t="shared" si="198"/>
        <v>886</v>
      </c>
      <c r="J313" s="142">
        <f t="shared" si="198"/>
        <v>831</v>
      </c>
      <c r="K313" s="142">
        <f t="shared" si="198"/>
        <v>439</v>
      </c>
      <c r="L313" s="251">
        <f t="shared" si="198"/>
        <v>0</v>
      </c>
      <c r="M313" s="232">
        <f t="shared" si="198"/>
        <v>0</v>
      </c>
      <c r="N313" s="142">
        <f t="shared" si="198"/>
        <v>727</v>
      </c>
      <c r="O313" s="142">
        <f t="shared" si="198"/>
        <v>815</v>
      </c>
      <c r="P313" s="142">
        <f t="shared" si="198"/>
        <v>780</v>
      </c>
      <c r="Q313" s="142">
        <f t="shared" si="198"/>
        <v>790</v>
      </c>
      <c r="R313" s="142">
        <f t="shared" si="198"/>
        <v>884</v>
      </c>
      <c r="S313" s="251">
        <f t="shared" si="198"/>
        <v>0</v>
      </c>
      <c r="T313" s="232">
        <f t="shared" si="198"/>
        <v>0</v>
      </c>
      <c r="U313" s="142">
        <f t="shared" si="198"/>
        <v>1390</v>
      </c>
      <c r="V313" s="142">
        <f t="shared" si="198"/>
        <v>709</v>
      </c>
      <c r="W313" s="142">
        <f t="shared" si="198"/>
        <v>929</v>
      </c>
      <c r="X313" s="232">
        <f t="shared" si="198"/>
        <v>0</v>
      </c>
      <c r="Y313" s="142">
        <f t="shared" si="198"/>
        <v>830</v>
      </c>
      <c r="Z313" s="142">
        <f t="shared" si="198"/>
        <v>860</v>
      </c>
      <c r="AA313" s="232">
        <f t="shared" si="198"/>
        <v>0</v>
      </c>
      <c r="AB313" s="142">
        <f t="shared" si="198"/>
        <v>1196</v>
      </c>
      <c r="AC313" s="142">
        <f t="shared" si="198"/>
        <v>1120</v>
      </c>
      <c r="AD313" s="142">
        <f t="shared" si="198"/>
        <v>1000</v>
      </c>
      <c r="AE313" s="142">
        <f t="shared" si="198"/>
        <v>700</v>
      </c>
      <c r="AF313" s="142">
        <f t="shared" si="198"/>
        <v>729</v>
      </c>
      <c r="AG313" s="251">
        <f t="shared" si="198"/>
        <v>0</v>
      </c>
      <c r="AH313" s="232">
        <f t="shared" si="198"/>
        <v>0</v>
      </c>
      <c r="AI313" s="142">
        <f t="shared" si="198"/>
        <v>1050</v>
      </c>
      <c r="AJ313" s="142">
        <f t="shared" si="198"/>
        <v>737</v>
      </c>
      <c r="AK313" s="308">
        <f t="shared" si="198"/>
        <v>0</v>
      </c>
      <c r="AL313" s="1">
        <f>SUM(AL8:AL268)</f>
        <v>6962</v>
      </c>
      <c r="AM313" s="1">
        <f>SUM(AM8:AM268)</f>
        <v>6962</v>
      </c>
      <c r="AN313" s="1">
        <f>SUM(AN8:AN268)</f>
        <v>19561300</v>
      </c>
      <c r="AO313" s="1">
        <f>SUM(AO8:AO268)</f>
        <v>2666445.7999999998</v>
      </c>
      <c r="AP313" s="1">
        <f>SUM(AP8:AP268)</f>
        <v>2666445.7999999998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284">
        <f t="shared" ref="G314:AI314" si="199">F314+G313</f>
        <v>0</v>
      </c>
      <c r="H314" s="169">
        <f t="shared" si="199"/>
        <v>355</v>
      </c>
      <c r="I314" s="169">
        <f t="shared" si="199"/>
        <v>1241</v>
      </c>
      <c r="J314" s="169">
        <f t="shared" si="199"/>
        <v>2072</v>
      </c>
      <c r="K314" s="169">
        <f t="shared" si="199"/>
        <v>2511</v>
      </c>
      <c r="L314" s="252">
        <f t="shared" si="199"/>
        <v>2511</v>
      </c>
      <c r="M314" s="233">
        <f t="shared" si="199"/>
        <v>2511</v>
      </c>
      <c r="N314" s="169">
        <f t="shared" si="199"/>
        <v>3238</v>
      </c>
      <c r="O314" s="169">
        <f t="shared" si="199"/>
        <v>4053</v>
      </c>
      <c r="P314" s="169">
        <f t="shared" si="199"/>
        <v>4833</v>
      </c>
      <c r="Q314" s="169">
        <f t="shared" si="199"/>
        <v>5623</v>
      </c>
      <c r="R314" s="169">
        <f t="shared" si="199"/>
        <v>6507</v>
      </c>
      <c r="S314" s="252">
        <f t="shared" si="199"/>
        <v>6507</v>
      </c>
      <c r="T314" s="233">
        <f t="shared" si="199"/>
        <v>6507</v>
      </c>
      <c r="U314" s="169">
        <f t="shared" si="199"/>
        <v>7897</v>
      </c>
      <c r="V314" s="169">
        <f t="shared" si="199"/>
        <v>8606</v>
      </c>
      <c r="W314" s="169">
        <f t="shared" si="199"/>
        <v>9535</v>
      </c>
      <c r="X314" s="233">
        <f t="shared" si="199"/>
        <v>9535</v>
      </c>
      <c r="Y314" s="169">
        <f t="shared" si="199"/>
        <v>10365</v>
      </c>
      <c r="Z314" s="169">
        <f t="shared" si="199"/>
        <v>11225</v>
      </c>
      <c r="AA314" s="233">
        <f t="shared" si="199"/>
        <v>11225</v>
      </c>
      <c r="AB314" s="169">
        <f t="shared" si="199"/>
        <v>12421</v>
      </c>
      <c r="AC314" s="169">
        <f t="shared" si="199"/>
        <v>13541</v>
      </c>
      <c r="AD314" s="169">
        <f t="shared" si="199"/>
        <v>14541</v>
      </c>
      <c r="AE314" s="169">
        <f t="shared" si="199"/>
        <v>15241</v>
      </c>
      <c r="AF314" s="169">
        <f t="shared" si="199"/>
        <v>15970</v>
      </c>
      <c r="AG314" s="252">
        <f t="shared" si="199"/>
        <v>15970</v>
      </c>
      <c r="AH314" s="233">
        <f t="shared" si="199"/>
        <v>15970</v>
      </c>
      <c r="AI314" s="169">
        <f t="shared" si="199"/>
        <v>17020</v>
      </c>
      <c r="AJ314" s="169">
        <f>AI314+AJ313</f>
        <v>17757</v>
      </c>
      <c r="AK314" s="309">
        <f>AJ314+AK313</f>
        <v>17757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</f>
        <v>17757</v>
      </c>
      <c r="G315" s="232">
        <f t="shared" ref="G315:AK315" si="200">+G169+G171+G173+G175+G177+G179+G181+G183+G185+G187+G189+G191+G193+G195+G197+G205+G207+G209+G217+G219+G221+G223+G257+G259+G261+G263+G269+G271+G273+G275+G277+G279+G281+G283+G285+G287+G289+G291+G251+G253+G255+G265+G267+G237+G239+G241+G235+G243+G245+G247+G249</f>
        <v>0</v>
      </c>
      <c r="H315" s="142">
        <f t="shared" si="200"/>
        <v>712</v>
      </c>
      <c r="I315" s="142">
        <f t="shared" si="200"/>
        <v>760</v>
      </c>
      <c r="J315" s="142">
        <f t="shared" si="200"/>
        <v>653</v>
      </c>
      <c r="K315" s="142">
        <f t="shared" si="200"/>
        <v>516</v>
      </c>
      <c r="L315" s="251">
        <f t="shared" si="200"/>
        <v>0</v>
      </c>
      <c r="M315" s="232">
        <f t="shared" si="200"/>
        <v>0</v>
      </c>
      <c r="N315" s="142">
        <f t="shared" si="200"/>
        <v>545</v>
      </c>
      <c r="O315" s="142">
        <f t="shared" si="200"/>
        <v>795</v>
      </c>
      <c r="P315" s="142">
        <f t="shared" si="200"/>
        <v>707</v>
      </c>
      <c r="Q315" s="142">
        <f t="shared" si="200"/>
        <v>852</v>
      </c>
      <c r="R315" s="142">
        <f t="shared" si="200"/>
        <v>869</v>
      </c>
      <c r="S315" s="251">
        <f t="shared" si="200"/>
        <v>0</v>
      </c>
      <c r="T315" s="232">
        <f t="shared" si="200"/>
        <v>0</v>
      </c>
      <c r="U315" s="142">
        <f t="shared" si="200"/>
        <v>1237</v>
      </c>
      <c r="V315" s="142">
        <f t="shared" si="200"/>
        <v>1007</v>
      </c>
      <c r="W315" s="142">
        <f t="shared" si="200"/>
        <v>778</v>
      </c>
      <c r="X315" s="232">
        <f t="shared" si="200"/>
        <v>0</v>
      </c>
      <c r="Y315" s="142">
        <f t="shared" si="200"/>
        <v>830</v>
      </c>
      <c r="Z315" s="142">
        <f t="shared" si="200"/>
        <v>814</v>
      </c>
      <c r="AA315" s="232">
        <f t="shared" si="200"/>
        <v>0</v>
      </c>
      <c r="AB315" s="142">
        <f t="shared" si="200"/>
        <v>1270</v>
      </c>
      <c r="AC315" s="142">
        <f t="shared" si="200"/>
        <v>1146</v>
      </c>
      <c r="AD315" s="142">
        <f t="shared" si="200"/>
        <v>1000</v>
      </c>
      <c r="AE315" s="142">
        <f t="shared" si="200"/>
        <v>700</v>
      </c>
      <c r="AF315" s="142">
        <f t="shared" si="200"/>
        <v>719</v>
      </c>
      <c r="AG315" s="251">
        <f t="shared" si="200"/>
        <v>0</v>
      </c>
      <c r="AH315" s="232">
        <f t="shared" si="200"/>
        <v>0</v>
      </c>
      <c r="AI315" s="142">
        <f t="shared" si="200"/>
        <v>1050</v>
      </c>
      <c r="AJ315" s="142">
        <f t="shared" si="200"/>
        <v>797</v>
      </c>
      <c r="AK315" s="308">
        <f t="shared" si="200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285">
        <f>+F316+G315</f>
        <v>0</v>
      </c>
      <c r="H316" s="171">
        <f t="shared" ref="H316:AJ316" si="201">+G316+H315</f>
        <v>712</v>
      </c>
      <c r="I316" s="171">
        <f t="shared" si="201"/>
        <v>1472</v>
      </c>
      <c r="J316" s="171">
        <f t="shared" si="201"/>
        <v>2125</v>
      </c>
      <c r="K316" s="171">
        <f>+J316+K315</f>
        <v>2641</v>
      </c>
      <c r="L316" s="253">
        <f t="shared" si="201"/>
        <v>2641</v>
      </c>
      <c r="M316" s="234">
        <f t="shared" si="201"/>
        <v>2641</v>
      </c>
      <c r="N316" s="171">
        <f t="shared" si="201"/>
        <v>3186</v>
      </c>
      <c r="O316" s="171">
        <f t="shared" si="201"/>
        <v>3981</v>
      </c>
      <c r="P316" s="171">
        <f t="shared" si="201"/>
        <v>4688</v>
      </c>
      <c r="Q316" s="171">
        <f t="shared" si="201"/>
        <v>5540</v>
      </c>
      <c r="R316" s="171">
        <f t="shared" si="201"/>
        <v>6409</v>
      </c>
      <c r="S316" s="253">
        <f t="shared" si="201"/>
        <v>6409</v>
      </c>
      <c r="T316" s="234">
        <f t="shared" si="201"/>
        <v>6409</v>
      </c>
      <c r="U316" s="171">
        <f t="shared" si="201"/>
        <v>7646</v>
      </c>
      <c r="V316" s="171">
        <f t="shared" si="201"/>
        <v>8653</v>
      </c>
      <c r="W316" s="171">
        <f t="shared" si="201"/>
        <v>9431</v>
      </c>
      <c r="X316" s="234">
        <f t="shared" si="201"/>
        <v>9431</v>
      </c>
      <c r="Y316" s="171">
        <f t="shared" si="201"/>
        <v>10261</v>
      </c>
      <c r="Z316" s="171">
        <f t="shared" si="201"/>
        <v>11075</v>
      </c>
      <c r="AA316" s="234">
        <f t="shared" si="201"/>
        <v>11075</v>
      </c>
      <c r="AB316" s="171">
        <f t="shared" si="201"/>
        <v>12345</v>
      </c>
      <c r="AC316" s="171">
        <f t="shared" si="201"/>
        <v>13491</v>
      </c>
      <c r="AD316" s="171">
        <f t="shared" si="201"/>
        <v>14491</v>
      </c>
      <c r="AE316" s="171">
        <f t="shared" si="201"/>
        <v>15191</v>
      </c>
      <c r="AF316" s="171">
        <f t="shared" si="201"/>
        <v>15910</v>
      </c>
      <c r="AG316" s="253">
        <f t="shared" si="201"/>
        <v>15910</v>
      </c>
      <c r="AH316" s="234">
        <f t="shared" si="201"/>
        <v>15910</v>
      </c>
      <c r="AI316" s="171">
        <f t="shared" si="201"/>
        <v>16960</v>
      </c>
      <c r="AJ316" s="171">
        <f t="shared" si="201"/>
        <v>17757</v>
      </c>
      <c r="AK316" s="310">
        <f>+AJ316+AK315</f>
        <v>17757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02">(0+G314)/$F$313</f>
        <v>0</v>
      </c>
      <c r="H317" s="152">
        <f t="shared" si="202"/>
        <v>1.9992115785324099E-2</v>
      </c>
      <c r="I317" s="152">
        <f t="shared" si="202"/>
        <v>6.9887931519963961E-2</v>
      </c>
      <c r="J317" s="152">
        <f t="shared" si="202"/>
        <v>0.11668637720335642</v>
      </c>
      <c r="K317" s="152">
        <f t="shared" si="202"/>
        <v>0.14140902179422199</v>
      </c>
      <c r="L317" s="152">
        <f t="shared" si="202"/>
        <v>0.14140902179422199</v>
      </c>
      <c r="M317" s="152">
        <f t="shared" si="202"/>
        <v>0.14140902179422199</v>
      </c>
      <c r="N317" s="152">
        <f t="shared" si="202"/>
        <v>0.1823506222898012</v>
      </c>
      <c r="O317" s="152">
        <f t="shared" si="202"/>
        <v>0.22824801486737625</v>
      </c>
      <c r="P317" s="152">
        <f t="shared" si="202"/>
        <v>0.27217435377597565</v>
      </c>
      <c r="Q317" s="152">
        <f t="shared" si="202"/>
        <v>0.31666385087571097</v>
      </c>
      <c r="R317" s="152">
        <f t="shared" si="202"/>
        <v>0.36644703497212366</v>
      </c>
      <c r="S317" s="152">
        <f t="shared" si="202"/>
        <v>0.36644703497212366</v>
      </c>
      <c r="T317" s="152">
        <f t="shared" si="202"/>
        <v>0.36644703497212366</v>
      </c>
      <c r="U317" s="152">
        <f t="shared" si="202"/>
        <v>0.44472602354001239</v>
      </c>
      <c r="V317" s="152">
        <f t="shared" si="202"/>
        <v>0.48465393929154699</v>
      </c>
      <c r="W317" s="152">
        <f t="shared" si="202"/>
        <v>0.53697133524807117</v>
      </c>
      <c r="X317" s="152">
        <f t="shared" si="202"/>
        <v>0.53697133524807117</v>
      </c>
      <c r="Y317" s="152">
        <f t="shared" si="202"/>
        <v>0.58371346511235001</v>
      </c>
      <c r="Z317" s="152">
        <f t="shared" si="202"/>
        <v>0.63214506955003658</v>
      </c>
      <c r="AA317" s="152">
        <f t="shared" si="202"/>
        <v>0.63214506955003658</v>
      </c>
      <c r="AB317" s="152">
        <f t="shared" si="202"/>
        <v>0.69949878920988906</v>
      </c>
      <c r="AC317" s="152">
        <f t="shared" si="202"/>
        <v>0.76257250661710874</v>
      </c>
      <c r="AD317" s="152">
        <f t="shared" si="202"/>
        <v>0.81888832573069781</v>
      </c>
      <c r="AE317" s="152">
        <f t="shared" si="202"/>
        <v>0.85830939911021009</v>
      </c>
      <c r="AF317" s="152">
        <f t="shared" si="202"/>
        <v>0.89936363124401641</v>
      </c>
      <c r="AG317" s="152">
        <f t="shared" si="202"/>
        <v>0.89936363124401641</v>
      </c>
      <c r="AH317" s="152">
        <f t="shared" si="202"/>
        <v>0.89936363124401641</v>
      </c>
      <c r="AI317" s="152">
        <f t="shared" si="202"/>
        <v>0.9584952413132849</v>
      </c>
      <c r="AJ317" s="152">
        <f t="shared" si="202"/>
        <v>1</v>
      </c>
      <c r="AK317" s="332">
        <f t="shared" si="202"/>
        <v>1</v>
      </c>
      <c r="AL317" s="47"/>
    </row>
    <row r="318" spans="1:43" ht="33.75">
      <c r="A318" s="147"/>
      <c r="B318" s="148"/>
      <c r="C318" s="149"/>
      <c r="D318" s="149"/>
      <c r="E318" s="150" t="s">
        <v>217</v>
      </c>
      <c r="F318" s="151"/>
      <c r="G318" s="152"/>
      <c r="H318" s="188">
        <v>1</v>
      </c>
      <c r="I318" s="188">
        <v>2</v>
      </c>
      <c r="J318" s="188">
        <v>2</v>
      </c>
      <c r="K318" s="188">
        <v>0</v>
      </c>
      <c r="L318" s="188">
        <v>0</v>
      </c>
      <c r="M318" s="188">
        <v>0</v>
      </c>
      <c r="N318" s="188">
        <v>0</v>
      </c>
      <c r="O318" s="188">
        <v>0</v>
      </c>
      <c r="P318" s="188">
        <v>0</v>
      </c>
      <c r="Q318" s="188">
        <v>0</v>
      </c>
      <c r="R318" s="188">
        <v>0</v>
      </c>
      <c r="S318" s="188">
        <v>0</v>
      </c>
      <c r="T318" s="188">
        <v>0</v>
      </c>
      <c r="U318" s="188">
        <v>2</v>
      </c>
      <c r="V318" s="188">
        <v>2</v>
      </c>
      <c r="W318" s="188">
        <v>2</v>
      </c>
      <c r="X318" s="188">
        <v>0</v>
      </c>
      <c r="Y318" s="188">
        <v>2</v>
      </c>
      <c r="Z318" s="188">
        <v>1</v>
      </c>
      <c r="AA318" s="188">
        <v>0</v>
      </c>
      <c r="AB318" s="188">
        <v>2</v>
      </c>
      <c r="AC318" s="188">
        <v>1</v>
      </c>
      <c r="AD318" s="188">
        <v>1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333"/>
      <c r="AL318" s="47"/>
    </row>
    <row r="319" spans="1:43" ht="33.75">
      <c r="A319" s="147"/>
      <c r="B319" s="148"/>
      <c r="C319" s="149"/>
      <c r="D319" s="149"/>
      <c r="E319" s="150" t="s">
        <v>218</v>
      </c>
      <c r="F319" s="151"/>
      <c r="G319" s="188">
        <v>0</v>
      </c>
      <c r="H319" s="188">
        <v>2</v>
      </c>
      <c r="I319" s="188">
        <v>0</v>
      </c>
      <c r="J319" s="188">
        <v>0</v>
      </c>
      <c r="K319" s="188">
        <v>0</v>
      </c>
      <c r="L319" s="188">
        <v>0</v>
      </c>
      <c r="M319" s="188">
        <v>0</v>
      </c>
      <c r="N319" s="188">
        <v>0</v>
      </c>
      <c r="O319" s="188">
        <v>0</v>
      </c>
      <c r="P319" s="188">
        <v>0</v>
      </c>
      <c r="Q319" s="188">
        <v>0</v>
      </c>
      <c r="R319" s="188">
        <v>0</v>
      </c>
      <c r="S319" s="188">
        <v>0</v>
      </c>
      <c r="T319" s="188">
        <v>0</v>
      </c>
      <c r="U319" s="188">
        <v>0</v>
      </c>
      <c r="V319" s="188">
        <v>1</v>
      </c>
      <c r="W319" s="188">
        <v>1</v>
      </c>
      <c r="X319" s="188">
        <v>0</v>
      </c>
      <c r="Y319" s="188">
        <v>2</v>
      </c>
      <c r="Z319" s="188">
        <v>1</v>
      </c>
      <c r="AA319" s="188">
        <v>0</v>
      </c>
      <c r="AB319" s="188">
        <v>2</v>
      </c>
      <c r="AC319" s="188">
        <v>1</v>
      </c>
      <c r="AD319" s="188">
        <v>1</v>
      </c>
      <c r="AE319" s="188">
        <v>0</v>
      </c>
      <c r="AF319" s="188">
        <v>0</v>
      </c>
      <c r="AG319" s="188">
        <v>0</v>
      </c>
      <c r="AH319" s="188">
        <v>0</v>
      </c>
      <c r="AI319" s="188">
        <v>0</v>
      </c>
      <c r="AJ319" s="188">
        <v>0</v>
      </c>
      <c r="AK319" s="333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75" bottom="0" header="0" footer="0"/>
  <pageSetup paperSize="8" scale="23" firstPageNumber="0" orientation="landscape" r:id="rId1"/>
  <headerFooter alignWithMargins="0"/>
  <rowBreaks count="1" manualBreakCount="1">
    <brk id="168" max="36" man="1"/>
  </rowBreaks>
  <colBreaks count="1" manualBreakCount="1">
    <brk id="3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U8" activePane="bottomRight" state="frozen"/>
      <selection pane="topRight" activeCell="G1" sqref="G1"/>
      <selection pane="bottomLeft" activeCell="A8" sqref="A8"/>
      <selection pane="bottomRight" activeCell="B225" sqref="B225:B234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hidden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8</v>
      </c>
      <c r="H1" s="642"/>
      <c r="I1" s="647" t="s">
        <v>208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218" t="s">
        <v>15</v>
      </c>
      <c r="H5" s="277" t="s">
        <v>9</v>
      </c>
      <c r="I5" s="277" t="s">
        <v>10</v>
      </c>
      <c r="J5" s="218" t="s">
        <v>11</v>
      </c>
      <c r="K5" s="277" t="s">
        <v>12</v>
      </c>
      <c r="L5" s="277" t="s">
        <v>13</v>
      </c>
      <c r="M5" s="277" t="s">
        <v>14</v>
      </c>
      <c r="N5" s="277" t="s">
        <v>15</v>
      </c>
      <c r="O5" s="277" t="s">
        <v>9</v>
      </c>
      <c r="P5" s="237" t="s">
        <v>10</v>
      </c>
      <c r="Q5" s="218" t="s">
        <v>11</v>
      </c>
      <c r="R5" s="277" t="s">
        <v>12</v>
      </c>
      <c r="S5" s="277" t="s">
        <v>13</v>
      </c>
      <c r="T5" s="277" t="s">
        <v>14</v>
      </c>
      <c r="U5" s="277" t="s">
        <v>15</v>
      </c>
      <c r="V5" s="277" t="s">
        <v>9</v>
      </c>
      <c r="W5" s="237" t="s">
        <v>10</v>
      </c>
      <c r="X5" s="218" t="s">
        <v>11</v>
      </c>
      <c r="Y5" s="277" t="s">
        <v>12</v>
      </c>
      <c r="Z5" s="277" t="s">
        <v>13</v>
      </c>
      <c r="AA5" s="277" t="s">
        <v>14</v>
      </c>
      <c r="AB5" s="277" t="s">
        <v>15</v>
      </c>
      <c r="AC5" s="277" t="s">
        <v>9</v>
      </c>
      <c r="AD5" s="237" t="s">
        <v>10</v>
      </c>
      <c r="AE5" s="218" t="s">
        <v>11</v>
      </c>
      <c r="AF5" s="277" t="s">
        <v>12</v>
      </c>
      <c r="AG5" s="277" t="s">
        <v>13</v>
      </c>
      <c r="AH5" s="277" t="s">
        <v>14</v>
      </c>
      <c r="AI5" s="218" t="s">
        <v>15</v>
      </c>
      <c r="AJ5" s="218" t="s">
        <v>9</v>
      </c>
      <c r="AK5" s="19" t="s">
        <v>14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19">
        <v>42522</v>
      </c>
      <c r="H6" s="278">
        <f t="shared" ref="H6:AK6" si="0">G6+1</f>
        <v>42523</v>
      </c>
      <c r="I6" s="278">
        <f t="shared" si="0"/>
        <v>42524</v>
      </c>
      <c r="J6" s="219">
        <f t="shared" si="0"/>
        <v>42525</v>
      </c>
      <c r="K6" s="278">
        <f t="shared" si="0"/>
        <v>42526</v>
      </c>
      <c r="L6" s="278">
        <f t="shared" si="0"/>
        <v>42527</v>
      </c>
      <c r="M6" s="278">
        <f t="shared" si="0"/>
        <v>42528</v>
      </c>
      <c r="N6" s="278">
        <f t="shared" si="0"/>
        <v>42529</v>
      </c>
      <c r="O6" s="278">
        <f t="shared" si="0"/>
        <v>42530</v>
      </c>
      <c r="P6" s="238">
        <f t="shared" si="0"/>
        <v>42531</v>
      </c>
      <c r="Q6" s="219">
        <f t="shared" si="0"/>
        <v>42532</v>
      </c>
      <c r="R6" s="278">
        <f t="shared" si="0"/>
        <v>42533</v>
      </c>
      <c r="S6" s="278">
        <f t="shared" si="0"/>
        <v>42534</v>
      </c>
      <c r="T6" s="278">
        <f t="shared" si="0"/>
        <v>42535</v>
      </c>
      <c r="U6" s="278">
        <f t="shared" si="0"/>
        <v>42536</v>
      </c>
      <c r="V6" s="278">
        <f t="shared" si="0"/>
        <v>42537</v>
      </c>
      <c r="W6" s="238">
        <f t="shared" si="0"/>
        <v>42538</v>
      </c>
      <c r="X6" s="219">
        <f t="shared" si="0"/>
        <v>42539</v>
      </c>
      <c r="Y6" s="278">
        <f t="shared" si="0"/>
        <v>42540</v>
      </c>
      <c r="Z6" s="278">
        <f t="shared" si="0"/>
        <v>42541</v>
      </c>
      <c r="AA6" s="278">
        <f t="shared" si="0"/>
        <v>42542</v>
      </c>
      <c r="AB6" s="278">
        <f t="shared" si="0"/>
        <v>42543</v>
      </c>
      <c r="AC6" s="278">
        <f t="shared" si="0"/>
        <v>42544</v>
      </c>
      <c r="AD6" s="238">
        <f t="shared" si="0"/>
        <v>42545</v>
      </c>
      <c r="AE6" s="219">
        <f t="shared" si="0"/>
        <v>42546</v>
      </c>
      <c r="AF6" s="278">
        <f t="shared" si="0"/>
        <v>42547</v>
      </c>
      <c r="AG6" s="278">
        <f t="shared" si="0"/>
        <v>42548</v>
      </c>
      <c r="AH6" s="278">
        <f t="shared" si="0"/>
        <v>42549</v>
      </c>
      <c r="AI6" s="219">
        <f t="shared" si="0"/>
        <v>42550</v>
      </c>
      <c r="AJ6" s="376">
        <f t="shared" si="0"/>
        <v>42551</v>
      </c>
      <c r="AK6" s="25">
        <f t="shared" si="0"/>
        <v>42552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220" t="s">
        <v>201</v>
      </c>
      <c r="H7" s="279"/>
      <c r="I7" s="279" t="s">
        <v>200</v>
      </c>
      <c r="J7" s="220" t="s">
        <v>204</v>
      </c>
      <c r="K7" s="279"/>
      <c r="L7" s="279"/>
      <c r="M7" s="279"/>
      <c r="N7" s="279"/>
      <c r="O7" s="279"/>
      <c r="P7" s="239" t="s">
        <v>20</v>
      </c>
      <c r="Q7" s="220" t="s">
        <v>21</v>
      </c>
      <c r="R7" s="279"/>
      <c r="S7" s="279"/>
      <c r="T7" s="279"/>
      <c r="U7" s="279"/>
      <c r="V7" s="279"/>
      <c r="W7" s="239" t="s">
        <v>207</v>
      </c>
      <c r="X7" s="220" t="s">
        <v>21</v>
      </c>
      <c r="Y7" s="279"/>
      <c r="Z7" s="279"/>
      <c r="AA7" s="279"/>
      <c r="AB7" s="279"/>
      <c r="AC7" s="279"/>
      <c r="AD7" s="239" t="s">
        <v>20</v>
      </c>
      <c r="AE7" s="220" t="s">
        <v>21</v>
      </c>
      <c r="AF7" s="279"/>
      <c r="AG7" s="279"/>
      <c r="AH7" s="279"/>
      <c r="AI7" s="220" t="s">
        <v>201</v>
      </c>
      <c r="AJ7" s="220" t="s">
        <v>126</v>
      </c>
      <c r="AK7" s="30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33"/>
      <c r="E8" s="34"/>
      <c r="F8" s="316">
        <f>+[1]NEW!$I$102</f>
        <v>2018</v>
      </c>
      <c r="G8" s="351">
        <v>0</v>
      </c>
      <c r="H8" s="334">
        <v>0</v>
      </c>
      <c r="I8" s="334">
        <v>0</v>
      </c>
      <c r="J8" s="351">
        <v>0</v>
      </c>
      <c r="K8" s="334">
        <v>0</v>
      </c>
      <c r="L8" s="334">
        <v>0</v>
      </c>
      <c r="M8" s="334">
        <v>0</v>
      </c>
      <c r="N8" s="334">
        <v>0</v>
      </c>
      <c r="O8" s="371">
        <v>619</v>
      </c>
      <c r="P8" s="371">
        <f>1000-O9</f>
        <v>381</v>
      </c>
      <c r="Q8" s="351">
        <v>0</v>
      </c>
      <c r="R8" s="334">
        <f>1000-Q9</f>
        <v>0</v>
      </c>
      <c r="S8" s="334">
        <v>0</v>
      </c>
      <c r="T8" s="334">
        <v>0</v>
      </c>
      <c r="U8" s="334">
        <v>0</v>
      </c>
      <c r="V8" s="334">
        <v>0</v>
      </c>
      <c r="W8" s="362">
        <v>0</v>
      </c>
      <c r="X8" s="351">
        <v>0</v>
      </c>
      <c r="Y8" s="334">
        <f>1000-X9</f>
        <v>0</v>
      </c>
      <c r="Z8" s="334">
        <f>1000-Y9</f>
        <v>0</v>
      </c>
      <c r="AA8" s="334">
        <v>0</v>
      </c>
      <c r="AB8" s="334">
        <v>0</v>
      </c>
      <c r="AC8" s="342">
        <v>0</v>
      </c>
      <c r="AD8" s="371">
        <f>796-AD10-AD24-AD44-AD46-AD49-AD59</f>
        <v>100</v>
      </c>
      <c r="AE8" s="351">
        <v>0</v>
      </c>
      <c r="AF8" s="371">
        <f>2018-AE9</f>
        <v>918</v>
      </c>
      <c r="AG8" s="334">
        <v>0</v>
      </c>
      <c r="AH8" s="334">
        <v>0</v>
      </c>
      <c r="AI8" s="351">
        <v>0</v>
      </c>
      <c r="AJ8" s="351">
        <v>0</v>
      </c>
      <c r="AK8" s="36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40"/>
      <c r="E9" s="41"/>
      <c r="F9" s="317"/>
      <c r="G9" s="352">
        <f t="shared" ref="G9:AJ9" si="1">+F9+G8</f>
        <v>0</v>
      </c>
      <c r="H9" s="348">
        <f t="shared" si="1"/>
        <v>0</v>
      </c>
      <c r="I9" s="335">
        <f t="shared" si="1"/>
        <v>0</v>
      </c>
      <c r="J9" s="352">
        <f t="shared" si="1"/>
        <v>0</v>
      </c>
      <c r="K9" s="336">
        <f t="shared" si="1"/>
        <v>0</v>
      </c>
      <c r="L9" s="336">
        <f t="shared" si="1"/>
        <v>0</v>
      </c>
      <c r="M9" s="336">
        <f t="shared" si="1"/>
        <v>0</v>
      </c>
      <c r="N9" s="336">
        <f t="shared" si="1"/>
        <v>0</v>
      </c>
      <c r="O9" s="336">
        <f t="shared" si="1"/>
        <v>619</v>
      </c>
      <c r="P9" s="366">
        <f t="shared" si="1"/>
        <v>1000</v>
      </c>
      <c r="Q9" s="352">
        <f t="shared" si="1"/>
        <v>1000</v>
      </c>
      <c r="R9" s="336">
        <f t="shared" si="1"/>
        <v>1000</v>
      </c>
      <c r="S9" s="336">
        <f t="shared" si="1"/>
        <v>1000</v>
      </c>
      <c r="T9" s="336">
        <f t="shared" si="1"/>
        <v>1000</v>
      </c>
      <c r="U9" s="336">
        <f t="shared" si="1"/>
        <v>1000</v>
      </c>
      <c r="V9" s="336">
        <f t="shared" si="1"/>
        <v>1000</v>
      </c>
      <c r="W9" s="366">
        <f t="shared" si="1"/>
        <v>1000</v>
      </c>
      <c r="X9" s="352">
        <f t="shared" si="1"/>
        <v>1000</v>
      </c>
      <c r="Y9" s="336">
        <f t="shared" si="1"/>
        <v>1000</v>
      </c>
      <c r="Z9" s="336">
        <f t="shared" si="1"/>
        <v>1000</v>
      </c>
      <c r="AA9" s="336">
        <f t="shared" si="1"/>
        <v>1000</v>
      </c>
      <c r="AB9" s="336">
        <f t="shared" si="1"/>
        <v>1000</v>
      </c>
      <c r="AC9" s="336">
        <f t="shared" si="1"/>
        <v>1000</v>
      </c>
      <c r="AD9" s="366">
        <f t="shared" si="1"/>
        <v>1100</v>
      </c>
      <c r="AE9" s="352">
        <f t="shared" si="1"/>
        <v>1100</v>
      </c>
      <c r="AF9" s="336">
        <f t="shared" si="1"/>
        <v>2018</v>
      </c>
      <c r="AG9" s="336">
        <f t="shared" si="1"/>
        <v>2018</v>
      </c>
      <c r="AH9" s="336">
        <f t="shared" si="1"/>
        <v>2018</v>
      </c>
      <c r="AI9" s="352">
        <f t="shared" si="1"/>
        <v>2018</v>
      </c>
      <c r="AJ9" s="352">
        <f t="shared" si="1"/>
        <v>2018</v>
      </c>
      <c r="AK9" s="46">
        <f t="shared" ref="AK9" si="2">+AJ9+AK8</f>
        <v>2018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48"/>
      <c r="E10" s="49"/>
      <c r="F10" s="318">
        <f>+[1]NEW!$I$105</f>
        <v>796</v>
      </c>
      <c r="G10" s="351">
        <v>0</v>
      </c>
      <c r="H10" s="334">
        <v>0</v>
      </c>
      <c r="I10" s="334">
        <v>0</v>
      </c>
      <c r="J10" s="351">
        <v>0</v>
      </c>
      <c r="K10" s="334">
        <v>0</v>
      </c>
      <c r="L10" s="334">
        <v>0</v>
      </c>
      <c r="M10" s="334">
        <v>0</v>
      </c>
      <c r="N10" s="334">
        <v>0</v>
      </c>
      <c r="O10" s="334">
        <v>0</v>
      </c>
      <c r="P10" s="362">
        <v>0</v>
      </c>
      <c r="Q10" s="351">
        <v>0</v>
      </c>
      <c r="R10" s="371">
        <f>536-Q11</f>
        <v>536</v>
      </c>
      <c r="S10" s="334">
        <v>0</v>
      </c>
      <c r="T10" s="334">
        <v>0</v>
      </c>
      <c r="U10" s="334">
        <v>0</v>
      </c>
      <c r="V10" s="334">
        <v>0</v>
      </c>
      <c r="W10" s="362">
        <v>0</v>
      </c>
      <c r="X10" s="351">
        <v>0</v>
      </c>
      <c r="Y10" s="334">
        <v>0</v>
      </c>
      <c r="Z10" s="334">
        <f>536-Y11</f>
        <v>0</v>
      </c>
      <c r="AA10" s="334">
        <v>0</v>
      </c>
      <c r="AB10" s="334">
        <v>0</v>
      </c>
      <c r="AC10" s="342">
        <v>0</v>
      </c>
      <c r="AD10" s="371">
        <f>796-AC11</f>
        <v>260</v>
      </c>
      <c r="AE10" s="351">
        <v>0</v>
      </c>
      <c r="AF10" s="334">
        <f>796-AE11</f>
        <v>0</v>
      </c>
      <c r="AG10" s="334">
        <v>0</v>
      </c>
      <c r="AH10" s="334">
        <v>0</v>
      </c>
      <c r="AI10" s="351">
        <v>0</v>
      </c>
      <c r="AJ10" s="351">
        <v>0</v>
      </c>
      <c r="AK10" s="36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40"/>
      <c r="E11" s="41"/>
      <c r="F11" s="317"/>
      <c r="G11" s="352">
        <f t="shared" ref="G11:AJ11" si="3">+F11+G10</f>
        <v>0</v>
      </c>
      <c r="H11" s="334">
        <f t="shared" si="3"/>
        <v>0</v>
      </c>
      <c r="I11" s="335">
        <f t="shared" si="3"/>
        <v>0</v>
      </c>
      <c r="J11" s="352">
        <f t="shared" si="3"/>
        <v>0</v>
      </c>
      <c r="K11" s="336">
        <f t="shared" si="3"/>
        <v>0</v>
      </c>
      <c r="L11" s="336">
        <f t="shared" si="3"/>
        <v>0</v>
      </c>
      <c r="M11" s="336">
        <f t="shared" si="3"/>
        <v>0</v>
      </c>
      <c r="N11" s="336">
        <f t="shared" si="3"/>
        <v>0</v>
      </c>
      <c r="O11" s="336">
        <f t="shared" si="3"/>
        <v>0</v>
      </c>
      <c r="P11" s="366">
        <f t="shared" si="3"/>
        <v>0</v>
      </c>
      <c r="Q11" s="352">
        <f t="shared" si="3"/>
        <v>0</v>
      </c>
      <c r="R11" s="336">
        <f t="shared" si="3"/>
        <v>536</v>
      </c>
      <c r="S11" s="336">
        <f t="shared" si="3"/>
        <v>536</v>
      </c>
      <c r="T11" s="336">
        <f t="shared" si="3"/>
        <v>536</v>
      </c>
      <c r="U11" s="336">
        <f t="shared" si="3"/>
        <v>536</v>
      </c>
      <c r="V11" s="336">
        <f t="shared" si="3"/>
        <v>536</v>
      </c>
      <c r="W11" s="366">
        <f t="shared" si="3"/>
        <v>536</v>
      </c>
      <c r="X11" s="352">
        <f t="shared" si="3"/>
        <v>536</v>
      </c>
      <c r="Y11" s="336">
        <f t="shared" si="3"/>
        <v>536</v>
      </c>
      <c r="Z11" s="336">
        <f t="shared" si="3"/>
        <v>536</v>
      </c>
      <c r="AA11" s="336">
        <f t="shared" si="3"/>
        <v>536</v>
      </c>
      <c r="AB11" s="336">
        <f t="shared" si="3"/>
        <v>536</v>
      </c>
      <c r="AC11" s="336">
        <f t="shared" si="3"/>
        <v>536</v>
      </c>
      <c r="AD11" s="366">
        <f t="shared" si="3"/>
        <v>796</v>
      </c>
      <c r="AE11" s="352">
        <f t="shared" si="3"/>
        <v>796</v>
      </c>
      <c r="AF11" s="336">
        <f t="shared" si="3"/>
        <v>796</v>
      </c>
      <c r="AG11" s="336">
        <f t="shared" si="3"/>
        <v>796</v>
      </c>
      <c r="AH11" s="336">
        <f t="shared" si="3"/>
        <v>796</v>
      </c>
      <c r="AI11" s="352">
        <f t="shared" si="3"/>
        <v>796</v>
      </c>
      <c r="AJ11" s="352">
        <f t="shared" si="3"/>
        <v>796</v>
      </c>
      <c r="AK11" s="46">
        <f t="shared" ref="AK11" si="4">+AJ11+AK10</f>
        <v>796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48"/>
      <c r="E12" s="49"/>
      <c r="F12" s="318">
        <f>+[1]NEW!$I$108</f>
        <v>2495</v>
      </c>
      <c r="G12" s="351">
        <v>0</v>
      </c>
      <c r="H12" s="338">
        <v>0</v>
      </c>
      <c r="I12" s="334">
        <v>0</v>
      </c>
      <c r="J12" s="351">
        <v>0</v>
      </c>
      <c r="K12" s="334">
        <v>0</v>
      </c>
      <c r="L12" s="334">
        <v>0</v>
      </c>
      <c r="M12" s="334">
        <v>0</v>
      </c>
      <c r="N12" s="334">
        <v>0</v>
      </c>
      <c r="O12" s="334">
        <v>0</v>
      </c>
      <c r="P12" s="362">
        <v>0</v>
      </c>
      <c r="Q12" s="351">
        <v>0</v>
      </c>
      <c r="R12" s="371">
        <v>773</v>
      </c>
      <c r="S12" s="371">
        <f>1000-R13</f>
        <v>227</v>
      </c>
      <c r="T12" s="334">
        <f>1000-S13</f>
        <v>0</v>
      </c>
      <c r="U12" s="334">
        <v>0</v>
      </c>
      <c r="V12" s="334">
        <v>0</v>
      </c>
      <c r="W12" s="362">
        <v>0</v>
      </c>
      <c r="X12" s="351">
        <v>0</v>
      </c>
      <c r="Y12" s="257">
        <v>0</v>
      </c>
      <c r="Z12" s="334">
        <v>0</v>
      </c>
      <c r="AA12" s="371">
        <v>500</v>
      </c>
      <c r="AB12" s="334">
        <f>1500-AA13</f>
        <v>0</v>
      </c>
      <c r="AC12" s="334">
        <v>0</v>
      </c>
      <c r="AD12" s="362">
        <v>0</v>
      </c>
      <c r="AE12" s="351">
        <v>0</v>
      </c>
      <c r="AF12" s="371">
        <f>1018-AF8</f>
        <v>100</v>
      </c>
      <c r="AG12" s="371">
        <f>2495-AF13</f>
        <v>895</v>
      </c>
      <c r="AH12" s="334">
        <v>0</v>
      </c>
      <c r="AI12" s="351">
        <v>0</v>
      </c>
      <c r="AJ12" s="351">
        <v>0</v>
      </c>
      <c r="AK12" s="36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40"/>
      <c r="E13" s="41"/>
      <c r="F13" s="317"/>
      <c r="G13" s="352">
        <f t="shared" ref="G13:AJ15" si="5">+F13+G12</f>
        <v>0</v>
      </c>
      <c r="H13" s="348">
        <f t="shared" si="5"/>
        <v>0</v>
      </c>
      <c r="I13" s="335">
        <f t="shared" si="5"/>
        <v>0</v>
      </c>
      <c r="J13" s="352">
        <f t="shared" si="5"/>
        <v>0</v>
      </c>
      <c r="K13" s="336">
        <f t="shared" si="5"/>
        <v>0</v>
      </c>
      <c r="L13" s="336">
        <f t="shared" si="5"/>
        <v>0</v>
      </c>
      <c r="M13" s="336">
        <f t="shared" si="5"/>
        <v>0</v>
      </c>
      <c r="N13" s="336">
        <f t="shared" si="5"/>
        <v>0</v>
      </c>
      <c r="O13" s="336">
        <f t="shared" si="5"/>
        <v>0</v>
      </c>
      <c r="P13" s="366">
        <f t="shared" si="5"/>
        <v>0</v>
      </c>
      <c r="Q13" s="352">
        <f t="shared" si="5"/>
        <v>0</v>
      </c>
      <c r="R13" s="336">
        <f t="shared" si="5"/>
        <v>773</v>
      </c>
      <c r="S13" s="336">
        <f t="shared" si="5"/>
        <v>1000</v>
      </c>
      <c r="T13" s="336">
        <f t="shared" si="5"/>
        <v>1000</v>
      </c>
      <c r="U13" s="336">
        <f t="shared" si="5"/>
        <v>1000</v>
      </c>
      <c r="V13" s="336">
        <f t="shared" si="5"/>
        <v>1000</v>
      </c>
      <c r="W13" s="366">
        <f t="shared" si="5"/>
        <v>1000</v>
      </c>
      <c r="X13" s="352">
        <f t="shared" si="5"/>
        <v>1000</v>
      </c>
      <c r="Y13" s="336">
        <f t="shared" si="5"/>
        <v>1000</v>
      </c>
      <c r="Z13" s="336">
        <f t="shared" si="5"/>
        <v>1000</v>
      </c>
      <c r="AA13" s="336">
        <f t="shared" si="5"/>
        <v>1500</v>
      </c>
      <c r="AB13" s="336">
        <f t="shared" si="5"/>
        <v>1500</v>
      </c>
      <c r="AC13" s="336">
        <f t="shared" si="5"/>
        <v>1500</v>
      </c>
      <c r="AD13" s="366">
        <f t="shared" si="5"/>
        <v>1500</v>
      </c>
      <c r="AE13" s="352">
        <f t="shared" si="5"/>
        <v>1500</v>
      </c>
      <c r="AF13" s="336">
        <f t="shared" si="5"/>
        <v>1600</v>
      </c>
      <c r="AG13" s="336">
        <f t="shared" si="5"/>
        <v>2495</v>
      </c>
      <c r="AH13" s="336">
        <f t="shared" si="5"/>
        <v>2495</v>
      </c>
      <c r="AI13" s="352">
        <f t="shared" si="5"/>
        <v>2495</v>
      </c>
      <c r="AJ13" s="352">
        <f t="shared" si="5"/>
        <v>2495</v>
      </c>
      <c r="AK13" s="46">
        <f t="shared" ref="AK13" si="6">+AJ13+AK12</f>
        <v>2495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48"/>
      <c r="E14" s="49"/>
      <c r="F14" s="318">
        <f>+[1]NEW!$I$111</f>
        <v>1197</v>
      </c>
      <c r="G14" s="353">
        <v>0</v>
      </c>
      <c r="H14" s="338">
        <v>0</v>
      </c>
      <c r="I14" s="338">
        <v>0</v>
      </c>
      <c r="J14" s="353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72">
        <v>446</v>
      </c>
      <c r="Q14" s="353">
        <v>0</v>
      </c>
      <c r="R14" s="372">
        <f>500-Q15</f>
        <v>54</v>
      </c>
      <c r="S14" s="338">
        <f>500-R15</f>
        <v>0</v>
      </c>
      <c r="T14" s="338">
        <f>500-S15</f>
        <v>0</v>
      </c>
      <c r="U14" s="338">
        <v>0</v>
      </c>
      <c r="V14" s="258">
        <v>0</v>
      </c>
      <c r="W14" s="364">
        <v>0</v>
      </c>
      <c r="X14" s="353">
        <v>0</v>
      </c>
      <c r="Y14" s="338">
        <v>0</v>
      </c>
      <c r="Z14" s="372">
        <f>110-Z71</f>
        <v>50</v>
      </c>
      <c r="AA14" s="372">
        <f>1197-Z15</f>
        <v>647</v>
      </c>
      <c r="AB14" s="338">
        <f>1197-AA15</f>
        <v>0</v>
      </c>
      <c r="AC14" s="338">
        <v>0</v>
      </c>
      <c r="AD14" s="364">
        <v>0</v>
      </c>
      <c r="AE14" s="353">
        <v>0</v>
      </c>
      <c r="AF14" s="338">
        <v>0</v>
      </c>
      <c r="AG14" s="338">
        <v>0</v>
      </c>
      <c r="AH14" s="338">
        <v>0</v>
      </c>
      <c r="AI14" s="353">
        <v>0</v>
      </c>
      <c r="AJ14" s="353">
        <v>0</v>
      </c>
      <c r="AK14" s="51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33"/>
      <c r="E15" s="52"/>
      <c r="F15" s="316"/>
      <c r="G15" s="352">
        <f t="shared" si="5"/>
        <v>0</v>
      </c>
      <c r="H15" s="348">
        <f t="shared" si="5"/>
        <v>0</v>
      </c>
      <c r="I15" s="335">
        <f t="shared" si="5"/>
        <v>0</v>
      </c>
      <c r="J15" s="352">
        <f t="shared" si="5"/>
        <v>0</v>
      </c>
      <c r="K15" s="336">
        <f t="shared" si="5"/>
        <v>0</v>
      </c>
      <c r="L15" s="336">
        <f t="shared" si="5"/>
        <v>0</v>
      </c>
      <c r="M15" s="336">
        <f t="shared" si="5"/>
        <v>0</v>
      </c>
      <c r="N15" s="336">
        <f t="shared" si="5"/>
        <v>0</v>
      </c>
      <c r="O15" s="336">
        <f t="shared" si="5"/>
        <v>0</v>
      </c>
      <c r="P15" s="366">
        <f t="shared" si="5"/>
        <v>446</v>
      </c>
      <c r="Q15" s="352">
        <f t="shared" si="5"/>
        <v>446</v>
      </c>
      <c r="R15" s="336">
        <f t="shared" si="5"/>
        <v>500</v>
      </c>
      <c r="S15" s="336">
        <f t="shared" si="5"/>
        <v>500</v>
      </c>
      <c r="T15" s="336">
        <f t="shared" si="5"/>
        <v>500</v>
      </c>
      <c r="U15" s="336">
        <f t="shared" si="5"/>
        <v>500</v>
      </c>
      <c r="V15" s="336">
        <f t="shared" si="5"/>
        <v>500</v>
      </c>
      <c r="W15" s="366">
        <f t="shared" si="5"/>
        <v>500</v>
      </c>
      <c r="X15" s="352">
        <f t="shared" si="5"/>
        <v>500</v>
      </c>
      <c r="Y15" s="336">
        <f t="shared" si="5"/>
        <v>500</v>
      </c>
      <c r="Z15" s="336">
        <f t="shared" si="5"/>
        <v>550</v>
      </c>
      <c r="AA15" s="336">
        <f t="shared" si="5"/>
        <v>1197</v>
      </c>
      <c r="AB15" s="336">
        <f t="shared" si="5"/>
        <v>1197</v>
      </c>
      <c r="AC15" s="336">
        <f t="shared" si="5"/>
        <v>1197</v>
      </c>
      <c r="AD15" s="366">
        <f t="shared" si="5"/>
        <v>1197</v>
      </c>
      <c r="AE15" s="352">
        <f t="shared" si="5"/>
        <v>1197</v>
      </c>
      <c r="AF15" s="336">
        <f t="shared" si="5"/>
        <v>1197</v>
      </c>
      <c r="AG15" s="336">
        <f t="shared" si="5"/>
        <v>1197</v>
      </c>
      <c r="AH15" s="336">
        <f>+AG15+AH14</f>
        <v>1197</v>
      </c>
      <c r="AI15" s="352">
        <f t="shared" si="5"/>
        <v>1197</v>
      </c>
      <c r="AJ15" s="352">
        <f>+AI15+AJ14</f>
        <v>1197</v>
      </c>
      <c r="AK15" s="46">
        <f>+AJ15+AK14</f>
        <v>1197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48"/>
      <c r="E16" s="49"/>
      <c r="F16" s="318">
        <f>+[1]NEW!$I$96</f>
        <v>2317</v>
      </c>
      <c r="G16" s="351">
        <v>0</v>
      </c>
      <c r="H16" s="334">
        <v>0</v>
      </c>
      <c r="I16" s="334">
        <v>0</v>
      </c>
      <c r="J16" s="351">
        <v>0</v>
      </c>
      <c r="K16" s="334">
        <v>0</v>
      </c>
      <c r="L16" s="334">
        <v>0</v>
      </c>
      <c r="M16" s="334">
        <v>0</v>
      </c>
      <c r="N16" s="334">
        <v>0</v>
      </c>
      <c r="O16" s="334">
        <v>0</v>
      </c>
      <c r="P16" s="362">
        <v>0</v>
      </c>
      <c r="Q16" s="351">
        <v>0</v>
      </c>
      <c r="R16" s="334">
        <v>0</v>
      </c>
      <c r="S16" s="334">
        <v>0</v>
      </c>
      <c r="T16" s="334">
        <v>0</v>
      </c>
      <c r="U16" s="334">
        <v>0</v>
      </c>
      <c r="V16" s="371">
        <v>182</v>
      </c>
      <c r="W16" s="371">
        <v>766</v>
      </c>
      <c r="X16" s="371">
        <v>523</v>
      </c>
      <c r="Y16" s="371">
        <f>1500-X17</f>
        <v>29</v>
      </c>
      <c r="Z16" s="257">
        <f>1500-Y17</f>
        <v>0</v>
      </c>
      <c r="AA16" s="342">
        <v>0</v>
      </c>
      <c r="AB16" s="371">
        <f>2317-AA17</f>
        <v>817</v>
      </c>
      <c r="AC16" s="334">
        <f>2317-AB17</f>
        <v>0</v>
      </c>
      <c r="AD16" s="362">
        <v>0</v>
      </c>
      <c r="AE16" s="351">
        <v>0</v>
      </c>
      <c r="AF16" s="334">
        <f>2317-AE17</f>
        <v>0</v>
      </c>
      <c r="AG16" s="334">
        <v>0</v>
      </c>
      <c r="AH16" s="334">
        <v>0</v>
      </c>
      <c r="AI16" s="351">
        <v>0</v>
      </c>
      <c r="AJ16" s="351">
        <v>0</v>
      </c>
      <c r="AK16" s="36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40"/>
      <c r="E17" s="41"/>
      <c r="F17" s="317"/>
      <c r="G17" s="373">
        <f t="shared" ref="G17:AJ17" si="7">+F17+G16</f>
        <v>0</v>
      </c>
      <c r="H17" s="348">
        <f t="shared" si="7"/>
        <v>0</v>
      </c>
      <c r="I17" s="335">
        <f t="shared" si="7"/>
        <v>0</v>
      </c>
      <c r="J17" s="373">
        <f t="shared" si="7"/>
        <v>0</v>
      </c>
      <c r="K17" s="336">
        <f t="shared" si="7"/>
        <v>0</v>
      </c>
      <c r="L17" s="336">
        <f t="shared" si="7"/>
        <v>0</v>
      </c>
      <c r="M17" s="336">
        <f t="shared" si="7"/>
        <v>0</v>
      </c>
      <c r="N17" s="336">
        <f t="shared" si="7"/>
        <v>0</v>
      </c>
      <c r="O17" s="336">
        <f t="shared" si="7"/>
        <v>0</v>
      </c>
      <c r="P17" s="366">
        <f t="shared" si="7"/>
        <v>0</v>
      </c>
      <c r="Q17" s="373">
        <f t="shared" si="7"/>
        <v>0</v>
      </c>
      <c r="R17" s="336">
        <f t="shared" si="7"/>
        <v>0</v>
      </c>
      <c r="S17" s="336">
        <f t="shared" si="7"/>
        <v>0</v>
      </c>
      <c r="T17" s="336">
        <f t="shared" si="7"/>
        <v>0</v>
      </c>
      <c r="U17" s="336">
        <f t="shared" si="7"/>
        <v>0</v>
      </c>
      <c r="V17" s="336">
        <f t="shared" si="7"/>
        <v>182</v>
      </c>
      <c r="W17" s="366">
        <f t="shared" si="7"/>
        <v>948</v>
      </c>
      <c r="X17" s="373">
        <f t="shared" si="7"/>
        <v>1471</v>
      </c>
      <c r="Y17" s="336">
        <f t="shared" si="7"/>
        <v>1500</v>
      </c>
      <c r="Z17" s="336">
        <f t="shared" si="7"/>
        <v>1500</v>
      </c>
      <c r="AA17" s="336">
        <f t="shared" si="7"/>
        <v>1500</v>
      </c>
      <c r="AB17" s="336">
        <f t="shared" si="7"/>
        <v>2317</v>
      </c>
      <c r="AC17" s="336">
        <f t="shared" si="7"/>
        <v>2317</v>
      </c>
      <c r="AD17" s="366">
        <f t="shared" si="7"/>
        <v>2317</v>
      </c>
      <c r="AE17" s="373">
        <f t="shared" si="7"/>
        <v>2317</v>
      </c>
      <c r="AF17" s="336">
        <f t="shared" si="7"/>
        <v>2317</v>
      </c>
      <c r="AG17" s="336">
        <f t="shared" si="7"/>
        <v>2317</v>
      </c>
      <c r="AH17" s="336">
        <f t="shared" si="7"/>
        <v>2317</v>
      </c>
      <c r="AI17" s="352">
        <f t="shared" si="7"/>
        <v>2317</v>
      </c>
      <c r="AJ17" s="352">
        <f t="shared" si="7"/>
        <v>2317</v>
      </c>
      <c r="AK17" s="46">
        <f t="shared" ref="AK17" si="8">+AJ17+AK16</f>
        <v>2317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48"/>
      <c r="E18" s="49"/>
      <c r="F18" s="318">
        <f>+[1]NEW!$I$99</f>
        <v>67</v>
      </c>
      <c r="G18" s="353">
        <v>0</v>
      </c>
      <c r="H18" s="338">
        <v>0</v>
      </c>
      <c r="I18" s="338">
        <v>0</v>
      </c>
      <c r="J18" s="353">
        <v>0</v>
      </c>
      <c r="K18" s="338">
        <v>0</v>
      </c>
      <c r="L18" s="338">
        <v>0</v>
      </c>
      <c r="M18" s="338">
        <v>0</v>
      </c>
      <c r="N18" s="338">
        <v>0</v>
      </c>
      <c r="O18" s="338">
        <v>0</v>
      </c>
      <c r="P18" s="364">
        <v>0</v>
      </c>
      <c r="Q18" s="353">
        <v>0</v>
      </c>
      <c r="R18" s="338">
        <v>0</v>
      </c>
      <c r="S18" s="338">
        <v>0</v>
      </c>
      <c r="T18" s="338">
        <v>0</v>
      </c>
      <c r="U18" s="338">
        <v>0</v>
      </c>
      <c r="V18" s="258">
        <v>0</v>
      </c>
      <c r="W18" s="364">
        <v>0</v>
      </c>
      <c r="X18" s="353">
        <v>0</v>
      </c>
      <c r="Y18" s="372">
        <f>27-X19</f>
        <v>27</v>
      </c>
      <c r="Z18" s="338">
        <f>27-Y19</f>
        <v>0</v>
      </c>
      <c r="AA18" s="338">
        <v>0</v>
      </c>
      <c r="AB18" s="372">
        <v>40</v>
      </c>
      <c r="AC18" s="338">
        <f>67-AB19</f>
        <v>0</v>
      </c>
      <c r="AD18" s="364">
        <v>0</v>
      </c>
      <c r="AE18" s="353">
        <v>0</v>
      </c>
      <c r="AF18" s="338">
        <v>0</v>
      </c>
      <c r="AG18" s="338">
        <v>0</v>
      </c>
      <c r="AH18" s="338">
        <v>0</v>
      </c>
      <c r="AI18" s="353">
        <v>0</v>
      </c>
      <c r="AJ18" s="353">
        <v>0</v>
      </c>
      <c r="AK18" s="51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33"/>
      <c r="E19" s="52"/>
      <c r="F19" s="319"/>
      <c r="G19" s="373">
        <f t="shared" ref="G19:AI19" si="9">+F19+G18</f>
        <v>0</v>
      </c>
      <c r="H19" s="348">
        <f t="shared" si="9"/>
        <v>0</v>
      </c>
      <c r="I19" s="335">
        <f t="shared" si="9"/>
        <v>0</v>
      </c>
      <c r="J19" s="373">
        <f t="shared" si="9"/>
        <v>0</v>
      </c>
      <c r="K19" s="336">
        <f t="shared" si="9"/>
        <v>0</v>
      </c>
      <c r="L19" s="336">
        <f t="shared" si="9"/>
        <v>0</v>
      </c>
      <c r="M19" s="336">
        <f t="shared" si="9"/>
        <v>0</v>
      </c>
      <c r="N19" s="336">
        <f t="shared" si="9"/>
        <v>0</v>
      </c>
      <c r="O19" s="336">
        <f t="shared" si="9"/>
        <v>0</v>
      </c>
      <c r="P19" s="366">
        <f t="shared" si="9"/>
        <v>0</v>
      </c>
      <c r="Q19" s="373">
        <f t="shared" si="9"/>
        <v>0</v>
      </c>
      <c r="R19" s="336">
        <f t="shared" si="9"/>
        <v>0</v>
      </c>
      <c r="S19" s="336">
        <f t="shared" si="9"/>
        <v>0</v>
      </c>
      <c r="T19" s="336">
        <f t="shared" si="9"/>
        <v>0</v>
      </c>
      <c r="U19" s="336">
        <f t="shared" si="9"/>
        <v>0</v>
      </c>
      <c r="V19" s="336">
        <f t="shared" si="9"/>
        <v>0</v>
      </c>
      <c r="W19" s="366">
        <f t="shared" si="9"/>
        <v>0</v>
      </c>
      <c r="X19" s="373">
        <f t="shared" si="9"/>
        <v>0</v>
      </c>
      <c r="Y19" s="336">
        <f t="shared" si="9"/>
        <v>27</v>
      </c>
      <c r="Z19" s="336">
        <f t="shared" si="9"/>
        <v>27</v>
      </c>
      <c r="AA19" s="336">
        <f t="shared" si="9"/>
        <v>27</v>
      </c>
      <c r="AB19" s="336">
        <f t="shared" si="9"/>
        <v>67</v>
      </c>
      <c r="AC19" s="336">
        <f t="shared" si="9"/>
        <v>67</v>
      </c>
      <c r="AD19" s="366">
        <f t="shared" si="9"/>
        <v>67</v>
      </c>
      <c r="AE19" s="373">
        <f t="shared" si="9"/>
        <v>67</v>
      </c>
      <c r="AF19" s="336">
        <f t="shared" si="9"/>
        <v>67</v>
      </c>
      <c r="AG19" s="336">
        <f t="shared" si="9"/>
        <v>67</v>
      </c>
      <c r="AH19" s="336">
        <f>+AG19+AH18</f>
        <v>67</v>
      </c>
      <c r="AI19" s="352">
        <f t="shared" si="9"/>
        <v>67</v>
      </c>
      <c r="AJ19" s="352">
        <f>+AI19+AJ18</f>
        <v>67</v>
      </c>
      <c r="AK19" s="46">
        <f>+AJ19+AK18</f>
        <v>67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320">
        <f>+[1]NEW!$I$6+[1]NEW!$I$1311</f>
        <v>481</v>
      </c>
      <c r="G20" s="353">
        <v>0</v>
      </c>
      <c r="H20" s="338">
        <v>0</v>
      </c>
      <c r="I20" s="338">
        <v>0</v>
      </c>
      <c r="J20" s="353">
        <v>0</v>
      </c>
      <c r="K20" s="338">
        <v>0</v>
      </c>
      <c r="L20" s="338">
        <v>0</v>
      </c>
      <c r="M20" s="372">
        <v>47</v>
      </c>
      <c r="N20" s="338">
        <v>0</v>
      </c>
      <c r="O20" s="338">
        <v>0</v>
      </c>
      <c r="P20" s="364">
        <v>0</v>
      </c>
      <c r="Q20" s="353">
        <v>0</v>
      </c>
      <c r="R20" s="338">
        <f>47-Q21</f>
        <v>0</v>
      </c>
      <c r="S20" s="338">
        <v>0</v>
      </c>
      <c r="T20" s="338">
        <v>0</v>
      </c>
      <c r="U20" s="338">
        <v>0</v>
      </c>
      <c r="V20" s="338">
        <v>0</v>
      </c>
      <c r="W20" s="364">
        <v>0</v>
      </c>
      <c r="X20" s="353">
        <v>0</v>
      </c>
      <c r="Y20" s="338">
        <v>0</v>
      </c>
      <c r="Z20" s="338">
        <v>0</v>
      </c>
      <c r="AA20" s="338">
        <v>0</v>
      </c>
      <c r="AB20" s="343">
        <v>0</v>
      </c>
      <c r="AC20" s="372">
        <f>481-AB21</f>
        <v>434</v>
      </c>
      <c r="AD20" s="364">
        <v>0</v>
      </c>
      <c r="AE20" s="353">
        <v>0</v>
      </c>
      <c r="AF20" s="338">
        <v>0</v>
      </c>
      <c r="AG20" s="338">
        <v>0</v>
      </c>
      <c r="AH20" s="338">
        <v>0</v>
      </c>
      <c r="AI20" s="353">
        <v>0</v>
      </c>
      <c r="AJ20" s="353">
        <v>0</v>
      </c>
      <c r="AK20" s="51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321"/>
      <c r="G21" s="352">
        <f t="shared" ref="G21:AJ21" si="10">+F21+G20</f>
        <v>0</v>
      </c>
      <c r="H21" s="348">
        <f t="shared" si="10"/>
        <v>0</v>
      </c>
      <c r="I21" s="335">
        <f t="shared" si="10"/>
        <v>0</v>
      </c>
      <c r="J21" s="352">
        <f t="shared" si="10"/>
        <v>0</v>
      </c>
      <c r="K21" s="336">
        <f t="shared" si="10"/>
        <v>0</v>
      </c>
      <c r="L21" s="336">
        <f t="shared" si="10"/>
        <v>0</v>
      </c>
      <c r="M21" s="336">
        <f t="shared" si="10"/>
        <v>47</v>
      </c>
      <c r="N21" s="336">
        <f t="shared" si="10"/>
        <v>47</v>
      </c>
      <c r="O21" s="336">
        <f t="shared" si="10"/>
        <v>47</v>
      </c>
      <c r="P21" s="366">
        <f t="shared" si="10"/>
        <v>47</v>
      </c>
      <c r="Q21" s="352">
        <f t="shared" si="10"/>
        <v>47</v>
      </c>
      <c r="R21" s="336">
        <f t="shared" si="10"/>
        <v>47</v>
      </c>
      <c r="S21" s="336">
        <f t="shared" si="10"/>
        <v>47</v>
      </c>
      <c r="T21" s="336">
        <f t="shared" si="10"/>
        <v>47</v>
      </c>
      <c r="U21" s="336">
        <f t="shared" si="10"/>
        <v>47</v>
      </c>
      <c r="V21" s="336">
        <f t="shared" si="10"/>
        <v>47</v>
      </c>
      <c r="W21" s="366">
        <f t="shared" si="10"/>
        <v>47</v>
      </c>
      <c r="X21" s="352">
        <f t="shared" si="10"/>
        <v>47</v>
      </c>
      <c r="Y21" s="336">
        <f t="shared" si="10"/>
        <v>47</v>
      </c>
      <c r="Z21" s="336">
        <f t="shared" si="10"/>
        <v>47</v>
      </c>
      <c r="AA21" s="336">
        <f t="shared" si="10"/>
        <v>47</v>
      </c>
      <c r="AB21" s="336">
        <f t="shared" si="10"/>
        <v>47</v>
      </c>
      <c r="AC21" s="336">
        <f t="shared" si="10"/>
        <v>481</v>
      </c>
      <c r="AD21" s="366">
        <f t="shared" si="10"/>
        <v>481</v>
      </c>
      <c r="AE21" s="352">
        <f t="shared" si="10"/>
        <v>481</v>
      </c>
      <c r="AF21" s="336">
        <f t="shared" si="10"/>
        <v>481</v>
      </c>
      <c r="AG21" s="336">
        <f t="shared" si="10"/>
        <v>481</v>
      </c>
      <c r="AH21" s="336">
        <f t="shared" si="10"/>
        <v>481</v>
      </c>
      <c r="AI21" s="352">
        <f t="shared" si="10"/>
        <v>481</v>
      </c>
      <c r="AJ21" s="352">
        <f t="shared" si="10"/>
        <v>481</v>
      </c>
      <c r="AK21" s="46">
        <f t="shared" ref="AK21" si="11">+AJ21+AK20</f>
        <v>481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320">
        <f>+[1]NEW!$I$9+[1]NEW!$I$1314</f>
        <v>177</v>
      </c>
      <c r="G22" s="351">
        <v>0</v>
      </c>
      <c r="H22" s="371">
        <v>30</v>
      </c>
      <c r="I22" s="334">
        <v>0</v>
      </c>
      <c r="J22" s="351">
        <v>0</v>
      </c>
      <c r="K22" s="334">
        <v>0</v>
      </c>
      <c r="L22" s="334">
        <v>0</v>
      </c>
      <c r="M22" s="334">
        <v>0</v>
      </c>
      <c r="N22" s="334">
        <v>0</v>
      </c>
      <c r="O22" s="334">
        <v>0</v>
      </c>
      <c r="P22" s="362">
        <v>0</v>
      </c>
      <c r="Q22" s="351">
        <v>0</v>
      </c>
      <c r="R22" s="334">
        <v>0</v>
      </c>
      <c r="S22" s="334">
        <v>0</v>
      </c>
      <c r="T22" s="334">
        <v>0</v>
      </c>
      <c r="U22" s="334">
        <v>0</v>
      </c>
      <c r="V22" s="334">
        <v>0</v>
      </c>
      <c r="W22" s="362">
        <v>0</v>
      </c>
      <c r="X22" s="351">
        <v>0</v>
      </c>
      <c r="Y22" s="334">
        <v>0</v>
      </c>
      <c r="Z22" s="334">
        <v>0</v>
      </c>
      <c r="AA22" s="334">
        <v>0</v>
      </c>
      <c r="AB22" s="342">
        <v>0</v>
      </c>
      <c r="AC22" s="371">
        <f>177-AB23</f>
        <v>147</v>
      </c>
      <c r="AD22" s="362">
        <f>177-AC23</f>
        <v>0</v>
      </c>
      <c r="AE22" s="351">
        <v>0</v>
      </c>
      <c r="AF22" s="334">
        <v>0</v>
      </c>
      <c r="AG22" s="334">
        <v>0</v>
      </c>
      <c r="AH22" s="334">
        <v>0</v>
      </c>
      <c r="AI22" s="351">
        <v>0</v>
      </c>
      <c r="AJ22" s="351">
        <v>0</v>
      </c>
      <c r="AK22" s="36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322"/>
      <c r="G23" s="352">
        <f t="shared" ref="G23:AJ23" si="12">+F23+G22</f>
        <v>0</v>
      </c>
      <c r="H23" s="336">
        <f t="shared" si="12"/>
        <v>30</v>
      </c>
      <c r="I23" s="335">
        <f t="shared" si="12"/>
        <v>30</v>
      </c>
      <c r="J23" s="352">
        <f t="shared" si="12"/>
        <v>30</v>
      </c>
      <c r="K23" s="336">
        <f t="shared" si="12"/>
        <v>30</v>
      </c>
      <c r="L23" s="336">
        <f t="shared" si="12"/>
        <v>30</v>
      </c>
      <c r="M23" s="336">
        <f t="shared" si="12"/>
        <v>30</v>
      </c>
      <c r="N23" s="336">
        <f t="shared" si="12"/>
        <v>30</v>
      </c>
      <c r="O23" s="336">
        <f t="shared" si="12"/>
        <v>30</v>
      </c>
      <c r="P23" s="366">
        <f t="shared" si="12"/>
        <v>30</v>
      </c>
      <c r="Q23" s="352">
        <f t="shared" si="12"/>
        <v>30</v>
      </c>
      <c r="R23" s="336">
        <f t="shared" si="12"/>
        <v>30</v>
      </c>
      <c r="S23" s="336">
        <f t="shared" si="12"/>
        <v>30</v>
      </c>
      <c r="T23" s="336">
        <f t="shared" si="12"/>
        <v>30</v>
      </c>
      <c r="U23" s="336">
        <f t="shared" si="12"/>
        <v>30</v>
      </c>
      <c r="V23" s="336">
        <f t="shared" si="12"/>
        <v>30</v>
      </c>
      <c r="W23" s="366">
        <f t="shared" si="12"/>
        <v>30</v>
      </c>
      <c r="X23" s="352">
        <f t="shared" si="12"/>
        <v>30</v>
      </c>
      <c r="Y23" s="336">
        <f t="shared" si="12"/>
        <v>30</v>
      </c>
      <c r="Z23" s="336">
        <f t="shared" si="12"/>
        <v>30</v>
      </c>
      <c r="AA23" s="336">
        <f t="shared" si="12"/>
        <v>30</v>
      </c>
      <c r="AB23" s="336">
        <f t="shared" si="12"/>
        <v>30</v>
      </c>
      <c r="AC23" s="336">
        <f t="shared" si="12"/>
        <v>177</v>
      </c>
      <c r="AD23" s="366">
        <f t="shared" si="12"/>
        <v>177</v>
      </c>
      <c r="AE23" s="352">
        <f t="shared" si="12"/>
        <v>177</v>
      </c>
      <c r="AF23" s="336">
        <f t="shared" si="12"/>
        <v>177</v>
      </c>
      <c r="AG23" s="336">
        <f t="shared" si="12"/>
        <v>177</v>
      </c>
      <c r="AH23" s="336">
        <f t="shared" si="12"/>
        <v>177</v>
      </c>
      <c r="AI23" s="352">
        <f t="shared" si="12"/>
        <v>177</v>
      </c>
      <c r="AJ23" s="352">
        <f t="shared" si="12"/>
        <v>177</v>
      </c>
      <c r="AK23" s="46">
        <f t="shared" ref="AK23" si="13">+AJ23+AK22</f>
        <v>177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320">
        <f>+[1]NEW!$I$12+[1]NEW!$I$1317</f>
        <v>580</v>
      </c>
      <c r="G24" s="351">
        <v>0</v>
      </c>
      <c r="H24" s="342">
        <v>0</v>
      </c>
      <c r="I24" s="334">
        <v>0</v>
      </c>
      <c r="J24" s="351">
        <v>0</v>
      </c>
      <c r="K24" s="334">
        <v>0</v>
      </c>
      <c r="L24" s="334">
        <v>0</v>
      </c>
      <c r="M24" s="371">
        <v>113</v>
      </c>
      <c r="N24" s="371">
        <f>139-M25</f>
        <v>26</v>
      </c>
      <c r="O24" s="334">
        <v>0</v>
      </c>
      <c r="P24" s="362">
        <v>0</v>
      </c>
      <c r="Q24" s="351">
        <v>0</v>
      </c>
      <c r="R24" s="334">
        <f>139-Q25</f>
        <v>0</v>
      </c>
      <c r="S24" s="334">
        <v>0</v>
      </c>
      <c r="T24" s="334">
        <v>0</v>
      </c>
      <c r="U24" s="334">
        <v>0</v>
      </c>
      <c r="V24" s="334">
        <v>0</v>
      </c>
      <c r="W24" s="362">
        <v>0</v>
      </c>
      <c r="X24" s="351">
        <v>0</v>
      </c>
      <c r="Y24" s="334">
        <v>0</v>
      </c>
      <c r="Z24" s="334">
        <v>0</v>
      </c>
      <c r="AA24" s="334">
        <v>0</v>
      </c>
      <c r="AB24" s="342">
        <v>0</v>
      </c>
      <c r="AC24" s="371">
        <f>771-AC22-AC20</f>
        <v>190</v>
      </c>
      <c r="AD24" s="371">
        <f>580-AC25</f>
        <v>251</v>
      </c>
      <c r="AE24" s="351">
        <v>0</v>
      </c>
      <c r="AF24" s="334">
        <f>580-AE25</f>
        <v>0</v>
      </c>
      <c r="AG24" s="334">
        <v>0</v>
      </c>
      <c r="AH24" s="334">
        <v>0</v>
      </c>
      <c r="AI24" s="351">
        <v>0</v>
      </c>
      <c r="AJ24" s="351">
        <v>0</v>
      </c>
      <c r="AK24" s="36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323"/>
      <c r="G25" s="352">
        <f t="shared" ref="G25:AJ25" si="14">+F25+G24</f>
        <v>0</v>
      </c>
      <c r="H25" s="336">
        <f t="shared" si="14"/>
        <v>0</v>
      </c>
      <c r="I25" s="335">
        <f t="shared" si="14"/>
        <v>0</v>
      </c>
      <c r="J25" s="352">
        <f t="shared" si="14"/>
        <v>0</v>
      </c>
      <c r="K25" s="336">
        <f t="shared" si="14"/>
        <v>0</v>
      </c>
      <c r="L25" s="336">
        <f t="shared" si="14"/>
        <v>0</v>
      </c>
      <c r="M25" s="336">
        <f t="shared" si="14"/>
        <v>113</v>
      </c>
      <c r="N25" s="336">
        <f t="shared" si="14"/>
        <v>139</v>
      </c>
      <c r="O25" s="336">
        <f t="shared" si="14"/>
        <v>139</v>
      </c>
      <c r="P25" s="366">
        <f t="shared" si="14"/>
        <v>139</v>
      </c>
      <c r="Q25" s="352">
        <f t="shared" si="14"/>
        <v>139</v>
      </c>
      <c r="R25" s="336">
        <f t="shared" si="14"/>
        <v>139</v>
      </c>
      <c r="S25" s="336">
        <f t="shared" si="14"/>
        <v>139</v>
      </c>
      <c r="T25" s="336">
        <f t="shared" si="14"/>
        <v>139</v>
      </c>
      <c r="U25" s="336">
        <f t="shared" si="14"/>
        <v>139</v>
      </c>
      <c r="V25" s="336">
        <f t="shared" si="14"/>
        <v>139</v>
      </c>
      <c r="W25" s="366">
        <f t="shared" si="14"/>
        <v>139</v>
      </c>
      <c r="X25" s="352">
        <f t="shared" si="14"/>
        <v>139</v>
      </c>
      <c r="Y25" s="336">
        <f t="shared" si="14"/>
        <v>139</v>
      </c>
      <c r="Z25" s="336">
        <f t="shared" si="14"/>
        <v>139</v>
      </c>
      <c r="AA25" s="336">
        <f t="shared" si="14"/>
        <v>139</v>
      </c>
      <c r="AB25" s="336">
        <f t="shared" si="14"/>
        <v>139</v>
      </c>
      <c r="AC25" s="336">
        <f t="shared" si="14"/>
        <v>329</v>
      </c>
      <c r="AD25" s="366">
        <f t="shared" si="14"/>
        <v>580</v>
      </c>
      <c r="AE25" s="352">
        <f t="shared" si="14"/>
        <v>580</v>
      </c>
      <c r="AF25" s="336">
        <f t="shared" si="14"/>
        <v>580</v>
      </c>
      <c r="AG25" s="336">
        <f t="shared" si="14"/>
        <v>580</v>
      </c>
      <c r="AH25" s="336">
        <f t="shared" si="14"/>
        <v>580</v>
      </c>
      <c r="AI25" s="352">
        <f t="shared" si="14"/>
        <v>580</v>
      </c>
      <c r="AJ25" s="352">
        <f t="shared" si="14"/>
        <v>580</v>
      </c>
      <c r="AK25" s="46">
        <f t="shared" ref="AK25" si="15">+AJ25+AK24</f>
        <v>580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320">
        <f>+[1]NEW!$I$15</f>
        <v>288</v>
      </c>
      <c r="G26" s="351">
        <v>0</v>
      </c>
      <c r="H26" s="371">
        <f>50+60</f>
        <v>110</v>
      </c>
      <c r="I26" s="334">
        <v>0</v>
      </c>
      <c r="J26" s="351">
        <v>0</v>
      </c>
      <c r="K26" s="334">
        <v>0</v>
      </c>
      <c r="L26" s="334">
        <v>0</v>
      </c>
      <c r="M26" s="334">
        <v>0</v>
      </c>
      <c r="N26" s="371">
        <f>288-M27</f>
        <v>178</v>
      </c>
      <c r="O26" s="334">
        <v>0</v>
      </c>
      <c r="P26" s="362">
        <v>0</v>
      </c>
      <c r="Q26" s="351">
        <v>0</v>
      </c>
      <c r="R26" s="334">
        <v>0</v>
      </c>
      <c r="S26" s="334">
        <f>288-R27</f>
        <v>0</v>
      </c>
      <c r="T26" s="334">
        <v>0</v>
      </c>
      <c r="U26" s="334">
        <v>0</v>
      </c>
      <c r="V26" s="334">
        <v>0</v>
      </c>
      <c r="W26" s="362">
        <v>0</v>
      </c>
      <c r="X26" s="351">
        <v>0</v>
      </c>
      <c r="Y26" s="334">
        <v>0</v>
      </c>
      <c r="Z26" s="334">
        <v>0</v>
      </c>
      <c r="AA26" s="334">
        <v>0</v>
      </c>
      <c r="AB26" s="257">
        <f>288-AA27</f>
        <v>0</v>
      </c>
      <c r="AC26" s="334">
        <v>0</v>
      </c>
      <c r="AD26" s="362">
        <v>0</v>
      </c>
      <c r="AE26" s="351">
        <v>0</v>
      </c>
      <c r="AF26" s="334">
        <v>0</v>
      </c>
      <c r="AG26" s="334">
        <v>0</v>
      </c>
      <c r="AH26" s="334">
        <v>0</v>
      </c>
      <c r="AI26" s="351">
        <v>0</v>
      </c>
      <c r="AJ26" s="351">
        <v>0</v>
      </c>
      <c r="AK26" s="36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321"/>
      <c r="G27" s="352">
        <f t="shared" ref="G27:AG27" si="16">+F27+G26</f>
        <v>0</v>
      </c>
      <c r="H27" s="336">
        <f t="shared" si="16"/>
        <v>110</v>
      </c>
      <c r="I27" s="335">
        <f t="shared" si="16"/>
        <v>110</v>
      </c>
      <c r="J27" s="352">
        <f t="shared" si="16"/>
        <v>110</v>
      </c>
      <c r="K27" s="336">
        <f t="shared" si="16"/>
        <v>110</v>
      </c>
      <c r="L27" s="336">
        <f t="shared" si="16"/>
        <v>110</v>
      </c>
      <c r="M27" s="336">
        <f t="shared" si="16"/>
        <v>110</v>
      </c>
      <c r="N27" s="336">
        <f t="shared" si="16"/>
        <v>288</v>
      </c>
      <c r="O27" s="336">
        <f t="shared" si="16"/>
        <v>288</v>
      </c>
      <c r="P27" s="366">
        <f t="shared" si="16"/>
        <v>288</v>
      </c>
      <c r="Q27" s="352">
        <f t="shared" si="16"/>
        <v>288</v>
      </c>
      <c r="R27" s="336">
        <f t="shared" si="16"/>
        <v>288</v>
      </c>
      <c r="S27" s="336">
        <f t="shared" si="16"/>
        <v>288</v>
      </c>
      <c r="T27" s="336">
        <f t="shared" si="16"/>
        <v>288</v>
      </c>
      <c r="U27" s="336">
        <f t="shared" si="16"/>
        <v>288</v>
      </c>
      <c r="V27" s="336">
        <f t="shared" si="16"/>
        <v>288</v>
      </c>
      <c r="W27" s="366">
        <f t="shared" si="16"/>
        <v>288</v>
      </c>
      <c r="X27" s="352">
        <f t="shared" si="16"/>
        <v>288</v>
      </c>
      <c r="Y27" s="336">
        <f t="shared" si="16"/>
        <v>288</v>
      </c>
      <c r="Z27" s="336">
        <f t="shared" si="16"/>
        <v>288</v>
      </c>
      <c r="AA27" s="336">
        <f t="shared" si="16"/>
        <v>288</v>
      </c>
      <c r="AB27" s="336">
        <f t="shared" si="16"/>
        <v>288</v>
      </c>
      <c r="AC27" s="336">
        <f t="shared" si="16"/>
        <v>288</v>
      </c>
      <c r="AD27" s="366">
        <f t="shared" si="16"/>
        <v>288</v>
      </c>
      <c r="AE27" s="352">
        <f t="shared" si="16"/>
        <v>288</v>
      </c>
      <c r="AF27" s="336">
        <f t="shared" si="16"/>
        <v>288</v>
      </c>
      <c r="AG27" s="336">
        <f t="shared" si="16"/>
        <v>288</v>
      </c>
      <c r="AH27" s="336">
        <f>+AG27+AH26</f>
        <v>288</v>
      </c>
      <c r="AI27" s="352">
        <f>+AH27+AI26</f>
        <v>288</v>
      </c>
      <c r="AJ27" s="352">
        <f>+AI27+AJ26</f>
        <v>288</v>
      </c>
      <c r="AK27" s="46">
        <f>+AJ27+AK26</f>
        <v>288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320">
        <f>+[1]NEW!$I$18+[1]NEW!$I$1323</f>
        <v>1512</v>
      </c>
      <c r="G28" s="351">
        <v>0</v>
      </c>
      <c r="H28" s="342">
        <v>0</v>
      </c>
      <c r="I28" s="334">
        <v>0</v>
      </c>
      <c r="J28" s="351">
        <v>0</v>
      </c>
      <c r="K28" s="334">
        <v>0</v>
      </c>
      <c r="L28" s="334">
        <v>0</v>
      </c>
      <c r="M28" s="334">
        <v>0</v>
      </c>
      <c r="N28" s="334">
        <v>0</v>
      </c>
      <c r="O28" s="334">
        <v>0</v>
      </c>
      <c r="P28" s="362">
        <v>0</v>
      </c>
      <c r="Q28" s="351">
        <v>0</v>
      </c>
      <c r="R28" s="334">
        <v>0</v>
      </c>
      <c r="S28" s="257">
        <v>0</v>
      </c>
      <c r="T28" s="371">
        <v>378</v>
      </c>
      <c r="U28" s="371">
        <v>567</v>
      </c>
      <c r="V28" s="371">
        <f>1190-U29</f>
        <v>245</v>
      </c>
      <c r="W28" s="362">
        <v>0</v>
      </c>
      <c r="X28" s="351">
        <v>0</v>
      </c>
      <c r="Y28" s="334">
        <f>1190-X29</f>
        <v>0</v>
      </c>
      <c r="Z28" s="334">
        <v>0</v>
      </c>
      <c r="AA28" s="334">
        <v>0</v>
      </c>
      <c r="AB28" s="371">
        <f>887-AB18-AB16</f>
        <v>30</v>
      </c>
      <c r="AC28" s="371">
        <f>1512-AB29</f>
        <v>292</v>
      </c>
      <c r="AD28" s="362">
        <v>0</v>
      </c>
      <c r="AE28" s="351">
        <v>0</v>
      </c>
      <c r="AF28" s="334">
        <v>0</v>
      </c>
      <c r="AG28" s="334">
        <v>0</v>
      </c>
      <c r="AH28" s="334">
        <v>0</v>
      </c>
      <c r="AI28" s="351">
        <v>0</v>
      </c>
      <c r="AJ28" s="351">
        <v>0</v>
      </c>
      <c r="AK28" s="36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323"/>
      <c r="G29" s="352">
        <f t="shared" ref="G29:AJ29" si="17">+F29+G28</f>
        <v>0</v>
      </c>
      <c r="H29" s="336">
        <f t="shared" si="17"/>
        <v>0</v>
      </c>
      <c r="I29" s="335">
        <f t="shared" si="17"/>
        <v>0</v>
      </c>
      <c r="J29" s="352">
        <f t="shared" si="17"/>
        <v>0</v>
      </c>
      <c r="K29" s="336">
        <f t="shared" si="17"/>
        <v>0</v>
      </c>
      <c r="L29" s="336">
        <f t="shared" si="17"/>
        <v>0</v>
      </c>
      <c r="M29" s="336">
        <f t="shared" si="17"/>
        <v>0</v>
      </c>
      <c r="N29" s="336">
        <f t="shared" si="17"/>
        <v>0</v>
      </c>
      <c r="O29" s="336">
        <f t="shared" si="17"/>
        <v>0</v>
      </c>
      <c r="P29" s="366">
        <f t="shared" si="17"/>
        <v>0</v>
      </c>
      <c r="Q29" s="352">
        <f t="shared" si="17"/>
        <v>0</v>
      </c>
      <c r="R29" s="336">
        <f t="shared" si="17"/>
        <v>0</v>
      </c>
      <c r="S29" s="336">
        <f t="shared" si="17"/>
        <v>0</v>
      </c>
      <c r="T29" s="336">
        <f t="shared" si="17"/>
        <v>378</v>
      </c>
      <c r="U29" s="336">
        <f t="shared" si="17"/>
        <v>945</v>
      </c>
      <c r="V29" s="336">
        <f t="shared" si="17"/>
        <v>1190</v>
      </c>
      <c r="W29" s="366">
        <f t="shared" si="17"/>
        <v>1190</v>
      </c>
      <c r="X29" s="352">
        <f t="shared" si="17"/>
        <v>1190</v>
      </c>
      <c r="Y29" s="336">
        <f t="shared" si="17"/>
        <v>1190</v>
      </c>
      <c r="Z29" s="336">
        <f t="shared" si="17"/>
        <v>1190</v>
      </c>
      <c r="AA29" s="336">
        <f t="shared" si="17"/>
        <v>1190</v>
      </c>
      <c r="AB29" s="336">
        <f t="shared" si="17"/>
        <v>1220</v>
      </c>
      <c r="AC29" s="336">
        <f t="shared" si="17"/>
        <v>1512</v>
      </c>
      <c r="AD29" s="366">
        <f t="shared" si="17"/>
        <v>1512</v>
      </c>
      <c r="AE29" s="352">
        <f t="shared" si="17"/>
        <v>1512</v>
      </c>
      <c r="AF29" s="336">
        <f t="shared" si="17"/>
        <v>1512</v>
      </c>
      <c r="AG29" s="336">
        <f t="shared" si="17"/>
        <v>1512</v>
      </c>
      <c r="AH29" s="336">
        <f t="shared" si="17"/>
        <v>1512</v>
      </c>
      <c r="AI29" s="352">
        <f t="shared" si="17"/>
        <v>1512</v>
      </c>
      <c r="AJ29" s="352">
        <f t="shared" si="17"/>
        <v>1512</v>
      </c>
      <c r="AK29" s="46">
        <f t="shared" ref="AK29" si="18">+AJ29+AK28</f>
        <v>1512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320">
        <f>+[1]NEW!$I$21</f>
        <v>131</v>
      </c>
      <c r="G30" s="351">
        <v>0</v>
      </c>
      <c r="H30" s="371">
        <v>85</v>
      </c>
      <c r="I30" s="371">
        <f>100-H31</f>
        <v>15</v>
      </c>
      <c r="J30" s="351">
        <v>0</v>
      </c>
      <c r="K30" s="334">
        <v>0</v>
      </c>
      <c r="L30" s="334">
        <v>0</v>
      </c>
      <c r="M30" s="334">
        <v>0</v>
      </c>
      <c r="N30" s="334">
        <v>0</v>
      </c>
      <c r="O30" s="334">
        <v>0</v>
      </c>
      <c r="P30" s="362">
        <v>0</v>
      </c>
      <c r="Q30" s="351">
        <v>0</v>
      </c>
      <c r="R30" s="334">
        <v>0</v>
      </c>
      <c r="S30" s="257">
        <v>0</v>
      </c>
      <c r="T30" s="371">
        <f>131-S31</f>
        <v>31</v>
      </c>
      <c r="U30" s="334">
        <f>131-T31</f>
        <v>0</v>
      </c>
      <c r="V30" s="334">
        <v>0</v>
      </c>
      <c r="W30" s="362">
        <v>0</v>
      </c>
      <c r="X30" s="351">
        <v>0</v>
      </c>
      <c r="Y30" s="334">
        <v>0</v>
      </c>
      <c r="Z30" s="334">
        <v>0</v>
      </c>
      <c r="AA30" s="334">
        <v>0</v>
      </c>
      <c r="AB30" s="334">
        <v>0</v>
      </c>
      <c r="AC30" s="334">
        <v>0</v>
      </c>
      <c r="AD30" s="362">
        <v>0</v>
      </c>
      <c r="AE30" s="351">
        <v>0</v>
      </c>
      <c r="AF30" s="334">
        <v>0</v>
      </c>
      <c r="AG30" s="334">
        <v>0</v>
      </c>
      <c r="AH30" s="334">
        <v>0</v>
      </c>
      <c r="AI30" s="351">
        <v>0</v>
      </c>
      <c r="AJ30" s="351">
        <v>0</v>
      </c>
      <c r="AK30" s="36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321"/>
      <c r="G31" s="352">
        <f t="shared" ref="G31:AG31" si="19">+F31+G30</f>
        <v>0</v>
      </c>
      <c r="H31" s="336">
        <f t="shared" si="19"/>
        <v>85</v>
      </c>
      <c r="I31" s="335">
        <f t="shared" si="19"/>
        <v>100</v>
      </c>
      <c r="J31" s="352">
        <f t="shared" si="19"/>
        <v>100</v>
      </c>
      <c r="K31" s="336">
        <f t="shared" si="19"/>
        <v>100</v>
      </c>
      <c r="L31" s="336">
        <f t="shared" si="19"/>
        <v>100</v>
      </c>
      <c r="M31" s="336">
        <f t="shared" si="19"/>
        <v>100</v>
      </c>
      <c r="N31" s="336">
        <f t="shared" si="19"/>
        <v>100</v>
      </c>
      <c r="O31" s="336">
        <f t="shared" si="19"/>
        <v>100</v>
      </c>
      <c r="P31" s="366">
        <f t="shared" si="19"/>
        <v>100</v>
      </c>
      <c r="Q31" s="352">
        <f t="shared" si="19"/>
        <v>100</v>
      </c>
      <c r="R31" s="336">
        <f t="shared" si="19"/>
        <v>100</v>
      </c>
      <c r="S31" s="336">
        <f t="shared" si="19"/>
        <v>100</v>
      </c>
      <c r="T31" s="336">
        <f t="shared" si="19"/>
        <v>131</v>
      </c>
      <c r="U31" s="336">
        <f t="shared" si="19"/>
        <v>131</v>
      </c>
      <c r="V31" s="336">
        <f t="shared" si="19"/>
        <v>131</v>
      </c>
      <c r="W31" s="366">
        <f t="shared" si="19"/>
        <v>131</v>
      </c>
      <c r="X31" s="352">
        <f t="shared" si="19"/>
        <v>131</v>
      </c>
      <c r="Y31" s="336">
        <f t="shared" si="19"/>
        <v>131</v>
      </c>
      <c r="Z31" s="336">
        <f t="shared" si="19"/>
        <v>131</v>
      </c>
      <c r="AA31" s="336">
        <f t="shared" si="19"/>
        <v>131</v>
      </c>
      <c r="AB31" s="336">
        <f t="shared" si="19"/>
        <v>131</v>
      </c>
      <c r="AC31" s="336">
        <f t="shared" si="19"/>
        <v>131</v>
      </c>
      <c r="AD31" s="366">
        <f t="shared" si="19"/>
        <v>131</v>
      </c>
      <c r="AE31" s="352">
        <f t="shared" si="19"/>
        <v>131</v>
      </c>
      <c r="AF31" s="336">
        <f t="shared" si="19"/>
        <v>131</v>
      </c>
      <c r="AG31" s="336">
        <f t="shared" si="19"/>
        <v>131</v>
      </c>
      <c r="AH31" s="336">
        <f>+AG31+AH30</f>
        <v>131</v>
      </c>
      <c r="AI31" s="352">
        <f>+AH31+AI30</f>
        <v>131</v>
      </c>
      <c r="AJ31" s="352">
        <f>+AI31+AJ30</f>
        <v>131</v>
      </c>
      <c r="AK31" s="46">
        <f>+AJ31+AK30</f>
        <v>131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319">
        <f>+[1]NEW!$I$30</f>
        <v>0</v>
      </c>
      <c r="G32" s="351">
        <v>0</v>
      </c>
      <c r="H32" s="342">
        <v>0</v>
      </c>
      <c r="I32" s="334">
        <v>0</v>
      </c>
      <c r="J32" s="351">
        <v>0</v>
      </c>
      <c r="K32" s="334">
        <v>0</v>
      </c>
      <c r="L32" s="334">
        <v>0</v>
      </c>
      <c r="M32" s="334">
        <v>0</v>
      </c>
      <c r="N32" s="334">
        <v>0</v>
      </c>
      <c r="O32" s="334">
        <v>0</v>
      </c>
      <c r="P32" s="362">
        <v>0</v>
      </c>
      <c r="Q32" s="351">
        <v>0</v>
      </c>
      <c r="R32" s="334">
        <v>0</v>
      </c>
      <c r="S32" s="334">
        <v>0</v>
      </c>
      <c r="T32" s="334">
        <v>0</v>
      </c>
      <c r="U32" s="334">
        <v>0</v>
      </c>
      <c r="V32" s="334">
        <v>0</v>
      </c>
      <c r="W32" s="362">
        <v>0</v>
      </c>
      <c r="X32" s="351">
        <v>0</v>
      </c>
      <c r="Y32" s="334">
        <v>0</v>
      </c>
      <c r="Z32" s="334">
        <v>0</v>
      </c>
      <c r="AA32" s="334">
        <v>0</v>
      </c>
      <c r="AB32" s="334">
        <v>0</v>
      </c>
      <c r="AC32" s="334">
        <v>0</v>
      </c>
      <c r="AD32" s="362">
        <v>0</v>
      </c>
      <c r="AE32" s="351">
        <v>0</v>
      </c>
      <c r="AF32" s="334">
        <v>0</v>
      </c>
      <c r="AG32" s="334">
        <v>0</v>
      </c>
      <c r="AH32" s="334">
        <v>0</v>
      </c>
      <c r="AI32" s="351">
        <v>0</v>
      </c>
      <c r="AJ32" s="351">
        <v>0</v>
      </c>
      <c r="AK32" s="36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322"/>
      <c r="G33" s="352">
        <f t="shared" ref="G33:AG33" si="20">+F33+G32</f>
        <v>0</v>
      </c>
      <c r="H33" s="336">
        <f t="shared" si="20"/>
        <v>0</v>
      </c>
      <c r="I33" s="335">
        <f t="shared" si="20"/>
        <v>0</v>
      </c>
      <c r="J33" s="352">
        <f t="shared" si="20"/>
        <v>0</v>
      </c>
      <c r="K33" s="336">
        <f t="shared" si="20"/>
        <v>0</v>
      </c>
      <c r="L33" s="336">
        <f t="shared" si="20"/>
        <v>0</v>
      </c>
      <c r="M33" s="336">
        <f t="shared" si="20"/>
        <v>0</v>
      </c>
      <c r="N33" s="336">
        <f t="shared" si="20"/>
        <v>0</v>
      </c>
      <c r="O33" s="336">
        <f t="shared" si="20"/>
        <v>0</v>
      </c>
      <c r="P33" s="366">
        <f t="shared" si="20"/>
        <v>0</v>
      </c>
      <c r="Q33" s="352">
        <f t="shared" si="20"/>
        <v>0</v>
      </c>
      <c r="R33" s="336">
        <f t="shared" si="20"/>
        <v>0</v>
      </c>
      <c r="S33" s="336">
        <f t="shared" si="20"/>
        <v>0</v>
      </c>
      <c r="T33" s="336">
        <f t="shared" si="20"/>
        <v>0</v>
      </c>
      <c r="U33" s="336">
        <f t="shared" si="20"/>
        <v>0</v>
      </c>
      <c r="V33" s="336">
        <f t="shared" si="20"/>
        <v>0</v>
      </c>
      <c r="W33" s="366">
        <f t="shared" si="20"/>
        <v>0</v>
      </c>
      <c r="X33" s="352">
        <f t="shared" si="20"/>
        <v>0</v>
      </c>
      <c r="Y33" s="336">
        <f t="shared" si="20"/>
        <v>0</v>
      </c>
      <c r="Z33" s="336">
        <f t="shared" si="20"/>
        <v>0</v>
      </c>
      <c r="AA33" s="336">
        <f t="shared" si="20"/>
        <v>0</v>
      </c>
      <c r="AB33" s="336">
        <f t="shared" si="20"/>
        <v>0</v>
      </c>
      <c r="AC33" s="336">
        <f t="shared" si="20"/>
        <v>0</v>
      </c>
      <c r="AD33" s="366">
        <f t="shared" si="20"/>
        <v>0</v>
      </c>
      <c r="AE33" s="352">
        <f t="shared" si="20"/>
        <v>0</v>
      </c>
      <c r="AF33" s="336">
        <f t="shared" si="20"/>
        <v>0</v>
      </c>
      <c r="AG33" s="336">
        <f t="shared" si="20"/>
        <v>0</v>
      </c>
      <c r="AH33" s="336">
        <f>+AG33+AH32</f>
        <v>0</v>
      </c>
      <c r="AI33" s="352">
        <f>+AH33+AI32</f>
        <v>0</v>
      </c>
      <c r="AJ33" s="352">
        <f>+AI33+AJ32</f>
        <v>0</v>
      </c>
      <c r="AK33" s="46">
        <f>+AJ33+AK32</f>
        <v>0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320">
        <f>+[1]NEW!$I$33</f>
        <v>0</v>
      </c>
      <c r="G34" s="351">
        <v>0</v>
      </c>
      <c r="H34" s="342">
        <v>0</v>
      </c>
      <c r="I34" s="334">
        <v>0</v>
      </c>
      <c r="J34" s="351">
        <v>0</v>
      </c>
      <c r="K34" s="334">
        <v>0</v>
      </c>
      <c r="L34" s="334">
        <v>0</v>
      </c>
      <c r="M34" s="334">
        <v>0</v>
      </c>
      <c r="N34" s="334">
        <v>0</v>
      </c>
      <c r="O34" s="334">
        <v>0</v>
      </c>
      <c r="P34" s="362">
        <v>0</v>
      </c>
      <c r="Q34" s="351">
        <v>0</v>
      </c>
      <c r="R34" s="334">
        <v>0</v>
      </c>
      <c r="S34" s="334">
        <v>0</v>
      </c>
      <c r="T34" s="334">
        <v>0</v>
      </c>
      <c r="U34" s="334">
        <v>0</v>
      </c>
      <c r="V34" s="334">
        <v>0</v>
      </c>
      <c r="W34" s="362">
        <v>0</v>
      </c>
      <c r="X34" s="351">
        <v>0</v>
      </c>
      <c r="Y34" s="334">
        <v>0</v>
      </c>
      <c r="Z34" s="334">
        <v>0</v>
      </c>
      <c r="AA34" s="334">
        <v>0</v>
      </c>
      <c r="AB34" s="334">
        <v>0</v>
      </c>
      <c r="AC34" s="334">
        <v>0</v>
      </c>
      <c r="AD34" s="362">
        <v>0</v>
      </c>
      <c r="AE34" s="351">
        <v>0</v>
      </c>
      <c r="AF34" s="334">
        <v>0</v>
      </c>
      <c r="AG34" s="334">
        <v>0</v>
      </c>
      <c r="AH34" s="334">
        <v>0</v>
      </c>
      <c r="AI34" s="351">
        <v>0</v>
      </c>
      <c r="AJ34" s="355">
        <v>0</v>
      </c>
      <c r="AK34" s="69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39"/>
      <c r="D35" s="65"/>
      <c r="E35" s="57"/>
      <c r="F35" s="321"/>
      <c r="G35" s="352">
        <f t="shared" ref="G35:AG35" si="21">+F35+G34</f>
        <v>0</v>
      </c>
      <c r="H35" s="336">
        <f t="shared" si="21"/>
        <v>0</v>
      </c>
      <c r="I35" s="335">
        <f t="shared" si="21"/>
        <v>0</v>
      </c>
      <c r="J35" s="352">
        <f t="shared" si="21"/>
        <v>0</v>
      </c>
      <c r="K35" s="336">
        <f t="shared" si="21"/>
        <v>0</v>
      </c>
      <c r="L35" s="336">
        <f t="shared" si="21"/>
        <v>0</v>
      </c>
      <c r="M35" s="336">
        <f t="shared" si="21"/>
        <v>0</v>
      </c>
      <c r="N35" s="336">
        <f t="shared" si="21"/>
        <v>0</v>
      </c>
      <c r="O35" s="336">
        <f t="shared" si="21"/>
        <v>0</v>
      </c>
      <c r="P35" s="366">
        <f t="shared" si="21"/>
        <v>0</v>
      </c>
      <c r="Q35" s="352">
        <f t="shared" si="21"/>
        <v>0</v>
      </c>
      <c r="R35" s="336">
        <f t="shared" si="21"/>
        <v>0</v>
      </c>
      <c r="S35" s="336">
        <f t="shared" si="21"/>
        <v>0</v>
      </c>
      <c r="T35" s="336">
        <f t="shared" si="21"/>
        <v>0</v>
      </c>
      <c r="U35" s="336">
        <f t="shared" si="21"/>
        <v>0</v>
      </c>
      <c r="V35" s="336">
        <f t="shared" si="21"/>
        <v>0</v>
      </c>
      <c r="W35" s="366">
        <f t="shared" si="21"/>
        <v>0</v>
      </c>
      <c r="X35" s="352">
        <f t="shared" si="21"/>
        <v>0</v>
      </c>
      <c r="Y35" s="336">
        <f t="shared" si="21"/>
        <v>0</v>
      </c>
      <c r="Z35" s="336">
        <f t="shared" si="21"/>
        <v>0</v>
      </c>
      <c r="AA35" s="336">
        <f t="shared" si="21"/>
        <v>0</v>
      </c>
      <c r="AB35" s="336">
        <f t="shared" si="21"/>
        <v>0</v>
      </c>
      <c r="AC35" s="336">
        <f t="shared" si="21"/>
        <v>0</v>
      </c>
      <c r="AD35" s="366">
        <f t="shared" si="21"/>
        <v>0</v>
      </c>
      <c r="AE35" s="352">
        <f t="shared" si="21"/>
        <v>0</v>
      </c>
      <c r="AF35" s="336">
        <f t="shared" si="21"/>
        <v>0</v>
      </c>
      <c r="AG35" s="336">
        <f t="shared" si="21"/>
        <v>0</v>
      </c>
      <c r="AH35" s="336">
        <f>+AG35+AH34</f>
        <v>0</v>
      </c>
      <c r="AI35" s="352">
        <f>+AH35+AI34</f>
        <v>0</v>
      </c>
      <c r="AJ35" s="352">
        <f>+AI35+AJ34</f>
        <v>0</v>
      </c>
      <c r="AK35" s="46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319">
        <f>+[1]NEW!$I$36</f>
        <v>24</v>
      </c>
      <c r="G36" s="351">
        <v>0</v>
      </c>
      <c r="H36" s="342">
        <v>0</v>
      </c>
      <c r="I36" s="334">
        <v>0</v>
      </c>
      <c r="J36" s="351">
        <v>0</v>
      </c>
      <c r="K36" s="334">
        <v>0</v>
      </c>
      <c r="L36" s="334">
        <v>0</v>
      </c>
      <c r="M36" s="371">
        <v>24</v>
      </c>
      <c r="N36" s="334">
        <v>0</v>
      </c>
      <c r="O36" s="334">
        <v>0</v>
      </c>
      <c r="P36" s="362">
        <v>0</v>
      </c>
      <c r="Q36" s="351">
        <v>0</v>
      </c>
      <c r="R36" s="334">
        <f>24-Q37</f>
        <v>0</v>
      </c>
      <c r="S36" s="334">
        <v>0</v>
      </c>
      <c r="T36" s="334">
        <v>0</v>
      </c>
      <c r="U36" s="334">
        <v>0</v>
      </c>
      <c r="V36" s="334">
        <v>0</v>
      </c>
      <c r="W36" s="362">
        <v>0</v>
      </c>
      <c r="X36" s="351">
        <v>0</v>
      </c>
      <c r="Y36" s="334">
        <v>0</v>
      </c>
      <c r="Z36" s="334">
        <v>0</v>
      </c>
      <c r="AA36" s="334">
        <v>0</v>
      </c>
      <c r="AB36" s="334">
        <v>0</v>
      </c>
      <c r="AC36" s="334">
        <v>0</v>
      </c>
      <c r="AD36" s="362">
        <v>0</v>
      </c>
      <c r="AE36" s="351">
        <v>0</v>
      </c>
      <c r="AF36" s="334">
        <v>0</v>
      </c>
      <c r="AG36" s="334">
        <v>0</v>
      </c>
      <c r="AH36" s="334">
        <v>0</v>
      </c>
      <c r="AI36" s="351">
        <v>0</v>
      </c>
      <c r="AJ36" s="351">
        <v>0</v>
      </c>
      <c r="AK36" s="36">
        <v>0</v>
      </c>
      <c r="AL36" s="37">
        <f>AK37</f>
        <v>24</v>
      </c>
      <c r="AM36" s="38">
        <f>AL36</f>
        <v>24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324"/>
      <c r="G37" s="352">
        <f t="shared" ref="G37:AG37" si="22">+F37+G36</f>
        <v>0</v>
      </c>
      <c r="H37" s="336">
        <f t="shared" si="22"/>
        <v>0</v>
      </c>
      <c r="I37" s="335">
        <f t="shared" si="22"/>
        <v>0</v>
      </c>
      <c r="J37" s="352">
        <f t="shared" si="22"/>
        <v>0</v>
      </c>
      <c r="K37" s="336">
        <f t="shared" si="22"/>
        <v>0</v>
      </c>
      <c r="L37" s="336">
        <f t="shared" si="22"/>
        <v>0</v>
      </c>
      <c r="M37" s="336">
        <f t="shared" si="22"/>
        <v>24</v>
      </c>
      <c r="N37" s="336">
        <f t="shared" si="22"/>
        <v>24</v>
      </c>
      <c r="O37" s="336">
        <f t="shared" si="22"/>
        <v>24</v>
      </c>
      <c r="P37" s="366">
        <f t="shared" si="22"/>
        <v>24</v>
      </c>
      <c r="Q37" s="352">
        <f t="shared" si="22"/>
        <v>24</v>
      </c>
      <c r="R37" s="336">
        <f t="shared" si="22"/>
        <v>24</v>
      </c>
      <c r="S37" s="336">
        <f t="shared" si="22"/>
        <v>24</v>
      </c>
      <c r="T37" s="336">
        <f t="shared" si="22"/>
        <v>24</v>
      </c>
      <c r="U37" s="336">
        <f t="shared" si="22"/>
        <v>24</v>
      </c>
      <c r="V37" s="336">
        <f t="shared" si="22"/>
        <v>24</v>
      </c>
      <c r="W37" s="366">
        <f t="shared" si="22"/>
        <v>24</v>
      </c>
      <c r="X37" s="352">
        <f t="shared" si="22"/>
        <v>24</v>
      </c>
      <c r="Y37" s="336">
        <f t="shared" si="22"/>
        <v>24</v>
      </c>
      <c r="Z37" s="336">
        <f t="shared" si="22"/>
        <v>24</v>
      </c>
      <c r="AA37" s="336">
        <f t="shared" si="22"/>
        <v>24</v>
      </c>
      <c r="AB37" s="336">
        <f t="shared" si="22"/>
        <v>24</v>
      </c>
      <c r="AC37" s="336">
        <f t="shared" si="22"/>
        <v>24</v>
      </c>
      <c r="AD37" s="366">
        <f t="shared" si="22"/>
        <v>24</v>
      </c>
      <c r="AE37" s="352">
        <f t="shared" si="22"/>
        <v>24</v>
      </c>
      <c r="AF37" s="336">
        <f t="shared" si="22"/>
        <v>24</v>
      </c>
      <c r="AG37" s="336">
        <f t="shared" si="22"/>
        <v>24</v>
      </c>
      <c r="AH37" s="336">
        <f>+AG37+AH36</f>
        <v>24</v>
      </c>
      <c r="AI37" s="352">
        <f>+AH37+AI36</f>
        <v>24</v>
      </c>
      <c r="AJ37" s="352">
        <f>+AI37+AJ36</f>
        <v>24</v>
      </c>
      <c r="AK37" s="46">
        <f>+AJ37+AK36</f>
        <v>24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319">
        <v>0</v>
      </c>
      <c r="G38" s="351">
        <v>0</v>
      </c>
      <c r="H38" s="342">
        <v>0</v>
      </c>
      <c r="I38" s="334">
        <v>0</v>
      </c>
      <c r="J38" s="351">
        <v>0</v>
      </c>
      <c r="K38" s="334">
        <v>0</v>
      </c>
      <c r="L38" s="334">
        <v>0</v>
      </c>
      <c r="M38" s="334">
        <v>0</v>
      </c>
      <c r="N38" s="334">
        <v>0</v>
      </c>
      <c r="O38" s="334">
        <v>0</v>
      </c>
      <c r="P38" s="362">
        <v>0</v>
      </c>
      <c r="Q38" s="351">
        <v>0</v>
      </c>
      <c r="R38" s="334">
        <v>0</v>
      </c>
      <c r="S38" s="334">
        <v>0</v>
      </c>
      <c r="T38" s="334">
        <v>0</v>
      </c>
      <c r="U38" s="334">
        <v>0</v>
      </c>
      <c r="V38" s="334">
        <v>0</v>
      </c>
      <c r="W38" s="362">
        <v>0</v>
      </c>
      <c r="X38" s="351">
        <v>0</v>
      </c>
      <c r="Y38" s="334">
        <v>0</v>
      </c>
      <c r="Z38" s="334">
        <v>0</v>
      </c>
      <c r="AA38" s="334">
        <v>0</v>
      </c>
      <c r="AB38" s="334">
        <v>0</v>
      </c>
      <c r="AC38" s="334">
        <v>0</v>
      </c>
      <c r="AD38" s="362">
        <v>0</v>
      </c>
      <c r="AE38" s="351">
        <v>0</v>
      </c>
      <c r="AF38" s="334">
        <v>0</v>
      </c>
      <c r="AG38" s="334">
        <v>0</v>
      </c>
      <c r="AH38" s="334">
        <v>0</v>
      </c>
      <c r="AI38" s="351">
        <v>0</v>
      </c>
      <c r="AJ38" s="351">
        <v>0</v>
      </c>
      <c r="AK38" s="36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322"/>
      <c r="G39" s="352">
        <f t="shared" ref="G39:AG39" si="23">+F39+G38</f>
        <v>0</v>
      </c>
      <c r="H39" s="336">
        <f t="shared" si="23"/>
        <v>0</v>
      </c>
      <c r="I39" s="335">
        <f t="shared" si="23"/>
        <v>0</v>
      </c>
      <c r="J39" s="352">
        <f t="shared" si="23"/>
        <v>0</v>
      </c>
      <c r="K39" s="336">
        <f t="shared" si="23"/>
        <v>0</v>
      </c>
      <c r="L39" s="336">
        <f t="shared" si="23"/>
        <v>0</v>
      </c>
      <c r="M39" s="336">
        <f t="shared" si="23"/>
        <v>0</v>
      </c>
      <c r="N39" s="336">
        <f t="shared" si="23"/>
        <v>0</v>
      </c>
      <c r="O39" s="336">
        <f t="shared" si="23"/>
        <v>0</v>
      </c>
      <c r="P39" s="366">
        <f t="shared" si="23"/>
        <v>0</v>
      </c>
      <c r="Q39" s="352">
        <f t="shared" si="23"/>
        <v>0</v>
      </c>
      <c r="R39" s="336">
        <f t="shared" si="23"/>
        <v>0</v>
      </c>
      <c r="S39" s="336">
        <f t="shared" si="23"/>
        <v>0</v>
      </c>
      <c r="T39" s="336">
        <f t="shared" si="23"/>
        <v>0</v>
      </c>
      <c r="U39" s="336">
        <f t="shared" si="23"/>
        <v>0</v>
      </c>
      <c r="V39" s="336">
        <f t="shared" si="23"/>
        <v>0</v>
      </c>
      <c r="W39" s="366">
        <f t="shared" si="23"/>
        <v>0</v>
      </c>
      <c r="X39" s="352">
        <f t="shared" si="23"/>
        <v>0</v>
      </c>
      <c r="Y39" s="336">
        <f t="shared" si="23"/>
        <v>0</v>
      </c>
      <c r="Z39" s="336">
        <f t="shared" si="23"/>
        <v>0</v>
      </c>
      <c r="AA39" s="336">
        <f t="shared" si="23"/>
        <v>0</v>
      </c>
      <c r="AB39" s="336">
        <f t="shared" si="23"/>
        <v>0</v>
      </c>
      <c r="AC39" s="336">
        <f t="shared" si="23"/>
        <v>0</v>
      </c>
      <c r="AD39" s="366">
        <f t="shared" si="23"/>
        <v>0</v>
      </c>
      <c r="AE39" s="352">
        <f t="shared" si="23"/>
        <v>0</v>
      </c>
      <c r="AF39" s="336">
        <f t="shared" si="23"/>
        <v>0</v>
      </c>
      <c r="AG39" s="336">
        <f t="shared" si="23"/>
        <v>0</v>
      </c>
      <c r="AH39" s="336">
        <f>+AG39+AH38</f>
        <v>0</v>
      </c>
      <c r="AI39" s="352">
        <f>+AH39+AI38</f>
        <v>0</v>
      </c>
      <c r="AJ39" s="352">
        <f>+AI39+AJ38</f>
        <v>0</v>
      </c>
      <c r="AK39" s="4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320">
        <v>0</v>
      </c>
      <c r="G40" s="351">
        <v>0</v>
      </c>
      <c r="H40" s="342">
        <v>0</v>
      </c>
      <c r="I40" s="334">
        <v>0</v>
      </c>
      <c r="J40" s="351">
        <v>0</v>
      </c>
      <c r="K40" s="334">
        <v>0</v>
      </c>
      <c r="L40" s="334">
        <v>0</v>
      </c>
      <c r="M40" s="334">
        <v>0</v>
      </c>
      <c r="N40" s="334">
        <v>0</v>
      </c>
      <c r="O40" s="334">
        <v>0</v>
      </c>
      <c r="P40" s="362">
        <v>0</v>
      </c>
      <c r="Q40" s="351">
        <v>0</v>
      </c>
      <c r="R40" s="334">
        <v>0</v>
      </c>
      <c r="S40" s="334">
        <v>0</v>
      </c>
      <c r="T40" s="334">
        <v>0</v>
      </c>
      <c r="U40" s="334">
        <v>0</v>
      </c>
      <c r="V40" s="334">
        <v>0</v>
      </c>
      <c r="W40" s="362">
        <v>0</v>
      </c>
      <c r="X40" s="351">
        <v>0</v>
      </c>
      <c r="Y40" s="334">
        <v>0</v>
      </c>
      <c r="Z40" s="334">
        <v>0</v>
      </c>
      <c r="AA40" s="334">
        <v>0</v>
      </c>
      <c r="AB40" s="334">
        <v>0</v>
      </c>
      <c r="AC40" s="334">
        <v>0</v>
      </c>
      <c r="AD40" s="362">
        <v>0</v>
      </c>
      <c r="AE40" s="351">
        <v>0</v>
      </c>
      <c r="AF40" s="334">
        <v>0</v>
      </c>
      <c r="AG40" s="334">
        <v>0</v>
      </c>
      <c r="AH40" s="334">
        <v>0</v>
      </c>
      <c r="AI40" s="351">
        <v>0</v>
      </c>
      <c r="AJ40" s="355">
        <v>0</v>
      </c>
      <c r="AK40" s="69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321"/>
      <c r="G41" s="352">
        <f t="shared" ref="G41:AG41" si="24">+F41+G40</f>
        <v>0</v>
      </c>
      <c r="H41" s="336">
        <f t="shared" si="24"/>
        <v>0</v>
      </c>
      <c r="I41" s="335">
        <f t="shared" si="24"/>
        <v>0</v>
      </c>
      <c r="J41" s="352">
        <f t="shared" si="24"/>
        <v>0</v>
      </c>
      <c r="K41" s="336">
        <f t="shared" si="24"/>
        <v>0</v>
      </c>
      <c r="L41" s="336">
        <f t="shared" si="24"/>
        <v>0</v>
      </c>
      <c r="M41" s="336">
        <f t="shared" si="24"/>
        <v>0</v>
      </c>
      <c r="N41" s="336">
        <f t="shared" si="24"/>
        <v>0</v>
      </c>
      <c r="O41" s="336">
        <f t="shared" si="24"/>
        <v>0</v>
      </c>
      <c r="P41" s="366">
        <f t="shared" si="24"/>
        <v>0</v>
      </c>
      <c r="Q41" s="352">
        <f t="shared" si="24"/>
        <v>0</v>
      </c>
      <c r="R41" s="336">
        <f t="shared" si="24"/>
        <v>0</v>
      </c>
      <c r="S41" s="336">
        <f t="shared" si="24"/>
        <v>0</v>
      </c>
      <c r="T41" s="336">
        <f t="shared" si="24"/>
        <v>0</v>
      </c>
      <c r="U41" s="336">
        <f t="shared" si="24"/>
        <v>0</v>
      </c>
      <c r="V41" s="336">
        <f t="shared" si="24"/>
        <v>0</v>
      </c>
      <c r="W41" s="366">
        <f t="shared" si="24"/>
        <v>0</v>
      </c>
      <c r="X41" s="352">
        <f t="shared" si="24"/>
        <v>0</v>
      </c>
      <c r="Y41" s="336">
        <f t="shared" si="24"/>
        <v>0</v>
      </c>
      <c r="Z41" s="336">
        <f t="shared" si="24"/>
        <v>0</v>
      </c>
      <c r="AA41" s="336">
        <f t="shared" si="24"/>
        <v>0</v>
      </c>
      <c r="AB41" s="336">
        <f t="shared" si="24"/>
        <v>0</v>
      </c>
      <c r="AC41" s="336">
        <f t="shared" si="24"/>
        <v>0</v>
      </c>
      <c r="AD41" s="366">
        <f t="shared" si="24"/>
        <v>0</v>
      </c>
      <c r="AE41" s="352">
        <f t="shared" si="24"/>
        <v>0</v>
      </c>
      <c r="AF41" s="336">
        <f t="shared" si="24"/>
        <v>0</v>
      </c>
      <c r="AG41" s="336">
        <f t="shared" si="24"/>
        <v>0</v>
      </c>
      <c r="AH41" s="336">
        <f>+AG41+AH40</f>
        <v>0</v>
      </c>
      <c r="AI41" s="352">
        <f>+AH41+AI40</f>
        <v>0</v>
      </c>
      <c r="AJ41" s="352">
        <f>+AI41+AJ40</f>
        <v>0</v>
      </c>
      <c r="AK41" s="4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319">
        <v>0</v>
      </c>
      <c r="G42" s="351">
        <v>0</v>
      </c>
      <c r="H42" s="342">
        <v>0</v>
      </c>
      <c r="I42" s="334">
        <v>0</v>
      </c>
      <c r="J42" s="351">
        <v>0</v>
      </c>
      <c r="K42" s="334">
        <v>0</v>
      </c>
      <c r="L42" s="334">
        <v>0</v>
      </c>
      <c r="M42" s="334">
        <v>0</v>
      </c>
      <c r="N42" s="334">
        <v>0</v>
      </c>
      <c r="O42" s="334">
        <v>0</v>
      </c>
      <c r="P42" s="362">
        <v>0</v>
      </c>
      <c r="Q42" s="351">
        <v>0</v>
      </c>
      <c r="R42" s="334">
        <v>0</v>
      </c>
      <c r="S42" s="334">
        <v>0</v>
      </c>
      <c r="T42" s="334">
        <v>0</v>
      </c>
      <c r="U42" s="334">
        <v>0</v>
      </c>
      <c r="V42" s="334">
        <v>0</v>
      </c>
      <c r="W42" s="362">
        <v>0</v>
      </c>
      <c r="X42" s="351">
        <v>0</v>
      </c>
      <c r="Y42" s="334">
        <v>0</v>
      </c>
      <c r="Z42" s="334">
        <v>0</v>
      </c>
      <c r="AA42" s="334">
        <v>0</v>
      </c>
      <c r="AB42" s="334">
        <v>0</v>
      </c>
      <c r="AC42" s="334">
        <v>0</v>
      </c>
      <c r="AD42" s="362">
        <v>0</v>
      </c>
      <c r="AE42" s="351">
        <v>0</v>
      </c>
      <c r="AF42" s="334">
        <v>0</v>
      </c>
      <c r="AG42" s="334">
        <v>0</v>
      </c>
      <c r="AH42" s="334">
        <v>0</v>
      </c>
      <c r="AI42" s="351">
        <v>0</v>
      </c>
      <c r="AJ42" s="351">
        <v>0</v>
      </c>
      <c r="AK42" s="36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324"/>
      <c r="G43" s="352">
        <f t="shared" ref="G43:AG43" si="25">+F43+G42</f>
        <v>0</v>
      </c>
      <c r="H43" s="336">
        <f t="shared" si="25"/>
        <v>0</v>
      </c>
      <c r="I43" s="335">
        <f t="shared" si="25"/>
        <v>0</v>
      </c>
      <c r="J43" s="352">
        <f t="shared" si="25"/>
        <v>0</v>
      </c>
      <c r="K43" s="336">
        <f t="shared" si="25"/>
        <v>0</v>
      </c>
      <c r="L43" s="336">
        <f t="shared" si="25"/>
        <v>0</v>
      </c>
      <c r="M43" s="336">
        <f t="shared" si="25"/>
        <v>0</v>
      </c>
      <c r="N43" s="336">
        <f t="shared" si="25"/>
        <v>0</v>
      </c>
      <c r="O43" s="336">
        <f t="shared" si="25"/>
        <v>0</v>
      </c>
      <c r="P43" s="366">
        <f t="shared" si="25"/>
        <v>0</v>
      </c>
      <c r="Q43" s="352">
        <f t="shared" si="25"/>
        <v>0</v>
      </c>
      <c r="R43" s="336">
        <f t="shared" si="25"/>
        <v>0</v>
      </c>
      <c r="S43" s="336">
        <f t="shared" si="25"/>
        <v>0</v>
      </c>
      <c r="T43" s="336">
        <f t="shared" si="25"/>
        <v>0</v>
      </c>
      <c r="U43" s="336">
        <f t="shared" si="25"/>
        <v>0</v>
      </c>
      <c r="V43" s="336">
        <f t="shared" si="25"/>
        <v>0</v>
      </c>
      <c r="W43" s="366">
        <f t="shared" si="25"/>
        <v>0</v>
      </c>
      <c r="X43" s="352">
        <f t="shared" si="25"/>
        <v>0</v>
      </c>
      <c r="Y43" s="336">
        <f t="shared" si="25"/>
        <v>0</v>
      </c>
      <c r="Z43" s="336">
        <f t="shared" si="25"/>
        <v>0</v>
      </c>
      <c r="AA43" s="336">
        <f t="shared" si="25"/>
        <v>0</v>
      </c>
      <c r="AB43" s="336">
        <f t="shared" si="25"/>
        <v>0</v>
      </c>
      <c r="AC43" s="336">
        <f t="shared" si="25"/>
        <v>0</v>
      </c>
      <c r="AD43" s="366">
        <f t="shared" si="25"/>
        <v>0</v>
      </c>
      <c r="AE43" s="352">
        <f t="shared" si="25"/>
        <v>0</v>
      </c>
      <c r="AF43" s="336">
        <f t="shared" si="25"/>
        <v>0</v>
      </c>
      <c r="AG43" s="336">
        <f t="shared" si="25"/>
        <v>0</v>
      </c>
      <c r="AH43" s="336">
        <f>+AG43+AH42</f>
        <v>0</v>
      </c>
      <c r="AI43" s="352">
        <f>+AH43+AI42</f>
        <v>0</v>
      </c>
      <c r="AJ43" s="352">
        <f>+AI43+AJ42</f>
        <v>0</v>
      </c>
      <c r="AK43" s="46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32" t="s">
        <v>174</v>
      </c>
      <c r="D44" s="63"/>
      <c r="E44" s="76"/>
      <c r="F44" s="319">
        <f>+[1]NEW!$I$54</f>
        <v>29</v>
      </c>
      <c r="G44" s="351">
        <v>0</v>
      </c>
      <c r="H44" s="342">
        <v>0</v>
      </c>
      <c r="I44" s="334">
        <v>0</v>
      </c>
      <c r="J44" s="351">
        <v>0</v>
      </c>
      <c r="K44" s="334">
        <v>0</v>
      </c>
      <c r="L44" s="334">
        <v>0</v>
      </c>
      <c r="M44" s="371">
        <v>9</v>
      </c>
      <c r="N44" s="334">
        <v>0</v>
      </c>
      <c r="O44" s="334">
        <v>0</v>
      </c>
      <c r="P44" s="362">
        <v>0</v>
      </c>
      <c r="Q44" s="351">
        <v>0</v>
      </c>
      <c r="R44" s="334">
        <f>9-Q45</f>
        <v>0</v>
      </c>
      <c r="S44" s="334">
        <v>0</v>
      </c>
      <c r="T44" s="334">
        <v>0</v>
      </c>
      <c r="U44" s="334">
        <v>0</v>
      </c>
      <c r="V44" s="334">
        <v>0</v>
      </c>
      <c r="W44" s="362">
        <v>0</v>
      </c>
      <c r="X44" s="351">
        <v>0</v>
      </c>
      <c r="Y44" s="334">
        <v>0</v>
      </c>
      <c r="Z44" s="334">
        <v>0</v>
      </c>
      <c r="AA44" s="334">
        <v>0</v>
      </c>
      <c r="AB44" s="334">
        <v>0</v>
      </c>
      <c r="AC44" s="334">
        <v>0</v>
      </c>
      <c r="AD44" s="371">
        <f>29-AC45</f>
        <v>20</v>
      </c>
      <c r="AE44" s="351">
        <v>0</v>
      </c>
      <c r="AF44" s="334">
        <v>0</v>
      </c>
      <c r="AG44" s="334">
        <v>0</v>
      </c>
      <c r="AH44" s="334">
        <v>0</v>
      </c>
      <c r="AI44" s="351">
        <v>0</v>
      </c>
      <c r="AJ44" s="351">
        <v>0</v>
      </c>
      <c r="AK44" s="36">
        <v>0</v>
      </c>
      <c r="AL44" s="37">
        <f>SUM(G44:AK44)</f>
        <v>29</v>
      </c>
      <c r="AM44" s="38">
        <f>AL44</f>
        <v>29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39"/>
      <c r="D45" s="78"/>
      <c r="E45" s="79"/>
      <c r="F45" s="325"/>
      <c r="G45" s="352">
        <f t="shared" ref="G45:AG45" si="26">+F45+G44</f>
        <v>0</v>
      </c>
      <c r="H45" s="336">
        <f t="shared" si="26"/>
        <v>0</v>
      </c>
      <c r="I45" s="335">
        <f t="shared" si="26"/>
        <v>0</v>
      </c>
      <c r="J45" s="352">
        <f t="shared" si="26"/>
        <v>0</v>
      </c>
      <c r="K45" s="336">
        <f t="shared" si="26"/>
        <v>0</v>
      </c>
      <c r="L45" s="336">
        <f t="shared" si="26"/>
        <v>0</v>
      </c>
      <c r="M45" s="336">
        <f t="shared" si="26"/>
        <v>9</v>
      </c>
      <c r="N45" s="336">
        <f t="shared" si="26"/>
        <v>9</v>
      </c>
      <c r="O45" s="336">
        <f t="shared" si="26"/>
        <v>9</v>
      </c>
      <c r="P45" s="366">
        <f t="shared" si="26"/>
        <v>9</v>
      </c>
      <c r="Q45" s="352">
        <f t="shared" si="26"/>
        <v>9</v>
      </c>
      <c r="R45" s="336">
        <f t="shared" si="26"/>
        <v>9</v>
      </c>
      <c r="S45" s="336">
        <f t="shared" si="26"/>
        <v>9</v>
      </c>
      <c r="T45" s="336">
        <f t="shared" si="26"/>
        <v>9</v>
      </c>
      <c r="U45" s="336">
        <f t="shared" si="26"/>
        <v>9</v>
      </c>
      <c r="V45" s="336">
        <f t="shared" si="26"/>
        <v>9</v>
      </c>
      <c r="W45" s="366">
        <f t="shared" si="26"/>
        <v>9</v>
      </c>
      <c r="X45" s="352">
        <f t="shared" si="26"/>
        <v>9</v>
      </c>
      <c r="Y45" s="336">
        <f t="shared" si="26"/>
        <v>9</v>
      </c>
      <c r="Z45" s="336">
        <f t="shared" si="26"/>
        <v>9</v>
      </c>
      <c r="AA45" s="336">
        <f t="shared" si="26"/>
        <v>9</v>
      </c>
      <c r="AB45" s="336">
        <f t="shared" si="26"/>
        <v>9</v>
      </c>
      <c r="AC45" s="336">
        <f t="shared" si="26"/>
        <v>9</v>
      </c>
      <c r="AD45" s="366">
        <f t="shared" si="26"/>
        <v>29</v>
      </c>
      <c r="AE45" s="352">
        <f t="shared" si="26"/>
        <v>29</v>
      </c>
      <c r="AF45" s="336">
        <f t="shared" si="26"/>
        <v>29</v>
      </c>
      <c r="AG45" s="336">
        <f t="shared" si="26"/>
        <v>29</v>
      </c>
      <c r="AH45" s="336">
        <f>+AG45+AH44</f>
        <v>29</v>
      </c>
      <c r="AI45" s="352">
        <f>+AH45+AI44</f>
        <v>29</v>
      </c>
      <c r="AJ45" s="352">
        <f>+AI45+AJ44</f>
        <v>29</v>
      </c>
      <c r="AK45" s="46">
        <f>+AJ45+AK44</f>
        <v>29</v>
      </c>
      <c r="AL45" s="37"/>
    </row>
    <row r="46" spans="1:42" ht="34.5" customHeight="1">
      <c r="A46" s="624">
        <v>17</v>
      </c>
      <c r="B46" s="655" t="s">
        <v>90</v>
      </c>
      <c r="C46" s="32" t="s">
        <v>174</v>
      </c>
      <c r="D46" s="71"/>
      <c r="E46" s="49"/>
      <c r="F46" s="319">
        <f>+[1]NEW!$I$57</f>
        <v>25</v>
      </c>
      <c r="G46" s="351">
        <v>0</v>
      </c>
      <c r="H46" s="342">
        <v>0</v>
      </c>
      <c r="I46" s="334">
        <v>0</v>
      </c>
      <c r="J46" s="351">
        <v>0</v>
      </c>
      <c r="K46" s="334">
        <v>0</v>
      </c>
      <c r="L46" s="334">
        <v>0</v>
      </c>
      <c r="M46" s="334">
        <v>0</v>
      </c>
      <c r="N46" s="334">
        <v>0</v>
      </c>
      <c r="O46" s="334">
        <v>0</v>
      </c>
      <c r="P46" s="362">
        <v>0</v>
      </c>
      <c r="Q46" s="351">
        <v>0</v>
      </c>
      <c r="R46" s="334">
        <v>0</v>
      </c>
      <c r="S46" s="334">
        <v>0</v>
      </c>
      <c r="T46" s="334">
        <v>0</v>
      </c>
      <c r="U46" s="334">
        <v>0</v>
      </c>
      <c r="V46" s="334">
        <v>0</v>
      </c>
      <c r="W46" s="362">
        <v>0</v>
      </c>
      <c r="X46" s="351">
        <v>0</v>
      </c>
      <c r="Y46" s="334">
        <v>0</v>
      </c>
      <c r="Z46" s="334">
        <v>0</v>
      </c>
      <c r="AA46" s="334">
        <v>0</v>
      </c>
      <c r="AB46" s="334">
        <v>0</v>
      </c>
      <c r="AC46" s="342">
        <v>0</v>
      </c>
      <c r="AD46" s="371">
        <f>25-AC47</f>
        <v>25</v>
      </c>
      <c r="AE46" s="351">
        <v>0</v>
      </c>
      <c r="AF46" s="334">
        <v>0</v>
      </c>
      <c r="AG46" s="334">
        <v>0</v>
      </c>
      <c r="AH46" s="334">
        <v>0</v>
      </c>
      <c r="AI46" s="351">
        <v>0</v>
      </c>
      <c r="AJ46" s="351">
        <v>0</v>
      </c>
      <c r="AK46" s="36">
        <v>0</v>
      </c>
      <c r="AL46" s="37">
        <f>AK47</f>
        <v>25</v>
      </c>
      <c r="AM46" s="38">
        <f>AL46</f>
        <v>25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39"/>
      <c r="D47" s="73"/>
      <c r="E47" s="52"/>
      <c r="F47" s="322"/>
      <c r="G47" s="352">
        <f t="shared" ref="G47:AG47" si="27">+F47+G46</f>
        <v>0</v>
      </c>
      <c r="H47" s="336">
        <f t="shared" si="27"/>
        <v>0</v>
      </c>
      <c r="I47" s="335">
        <f t="shared" si="27"/>
        <v>0</v>
      </c>
      <c r="J47" s="352">
        <f t="shared" si="27"/>
        <v>0</v>
      </c>
      <c r="K47" s="336">
        <f t="shared" si="27"/>
        <v>0</v>
      </c>
      <c r="L47" s="336">
        <f t="shared" si="27"/>
        <v>0</v>
      </c>
      <c r="M47" s="336">
        <f t="shared" si="27"/>
        <v>0</v>
      </c>
      <c r="N47" s="336">
        <f t="shared" si="27"/>
        <v>0</v>
      </c>
      <c r="O47" s="336">
        <f t="shared" si="27"/>
        <v>0</v>
      </c>
      <c r="P47" s="366">
        <f t="shared" si="27"/>
        <v>0</v>
      </c>
      <c r="Q47" s="352">
        <f t="shared" si="27"/>
        <v>0</v>
      </c>
      <c r="R47" s="336">
        <f t="shared" si="27"/>
        <v>0</v>
      </c>
      <c r="S47" s="336">
        <f t="shared" si="27"/>
        <v>0</v>
      </c>
      <c r="T47" s="336">
        <f t="shared" si="27"/>
        <v>0</v>
      </c>
      <c r="U47" s="336">
        <f t="shared" si="27"/>
        <v>0</v>
      </c>
      <c r="V47" s="336">
        <f t="shared" si="27"/>
        <v>0</v>
      </c>
      <c r="W47" s="366">
        <f t="shared" si="27"/>
        <v>0</v>
      </c>
      <c r="X47" s="352">
        <f t="shared" si="27"/>
        <v>0</v>
      </c>
      <c r="Y47" s="336">
        <f t="shared" si="27"/>
        <v>0</v>
      </c>
      <c r="Z47" s="336">
        <f t="shared" si="27"/>
        <v>0</v>
      </c>
      <c r="AA47" s="336">
        <f t="shared" si="27"/>
        <v>0</v>
      </c>
      <c r="AB47" s="336">
        <f t="shared" si="27"/>
        <v>0</v>
      </c>
      <c r="AC47" s="336">
        <f t="shared" si="27"/>
        <v>0</v>
      </c>
      <c r="AD47" s="366">
        <f t="shared" si="27"/>
        <v>25</v>
      </c>
      <c r="AE47" s="352">
        <f t="shared" si="27"/>
        <v>25</v>
      </c>
      <c r="AF47" s="336">
        <f t="shared" si="27"/>
        <v>25</v>
      </c>
      <c r="AG47" s="336">
        <f t="shared" si="27"/>
        <v>25</v>
      </c>
      <c r="AH47" s="336">
        <f>+AG47+AH46</f>
        <v>25</v>
      </c>
      <c r="AI47" s="352">
        <f>+AH47+AI46</f>
        <v>25</v>
      </c>
      <c r="AJ47" s="352">
        <f>+AI47+AJ46</f>
        <v>25</v>
      </c>
      <c r="AK47" s="46">
        <f>+AJ47+AK46</f>
        <v>25</v>
      </c>
      <c r="AL47" s="37"/>
    </row>
    <row r="48" spans="1:42" ht="35.1" hidden="1" customHeight="1">
      <c r="A48" s="217"/>
      <c r="B48" s="216"/>
      <c r="C48" s="59"/>
      <c r="D48" s="81"/>
      <c r="E48" s="52"/>
      <c r="F48" s="322"/>
      <c r="G48" s="354"/>
      <c r="H48" s="341"/>
      <c r="I48" s="340"/>
      <c r="J48" s="354"/>
      <c r="K48" s="341"/>
      <c r="L48" s="341"/>
      <c r="M48" s="341"/>
      <c r="N48" s="341"/>
      <c r="O48" s="341"/>
      <c r="P48" s="365"/>
      <c r="Q48" s="354"/>
      <c r="R48" s="341"/>
      <c r="S48" s="341"/>
      <c r="T48" s="341"/>
      <c r="U48" s="341"/>
      <c r="V48" s="341"/>
      <c r="W48" s="365"/>
      <c r="X48" s="354"/>
      <c r="Y48" s="341"/>
      <c r="Z48" s="341"/>
      <c r="AA48" s="341"/>
      <c r="AB48" s="341"/>
      <c r="AC48" s="341"/>
      <c r="AD48" s="365"/>
      <c r="AE48" s="354"/>
      <c r="AF48" s="341"/>
      <c r="AG48" s="341"/>
      <c r="AH48" s="341"/>
      <c r="AI48" s="354"/>
      <c r="AJ48" s="354"/>
      <c r="AK48" s="84"/>
      <c r="AL48" s="37"/>
    </row>
    <row r="49" spans="1:42" ht="34.5" customHeight="1">
      <c r="A49" s="624">
        <v>18</v>
      </c>
      <c r="B49" s="657" t="s">
        <v>91</v>
      </c>
      <c r="C49" s="32" t="s">
        <v>174</v>
      </c>
      <c r="D49" s="63"/>
      <c r="E49" s="54"/>
      <c r="F49" s="326">
        <f>+[1]NEW!$I$60</f>
        <v>65</v>
      </c>
      <c r="G49" s="351">
        <v>0</v>
      </c>
      <c r="H49" s="342">
        <v>0</v>
      </c>
      <c r="I49" s="334">
        <v>0</v>
      </c>
      <c r="J49" s="351">
        <v>0</v>
      </c>
      <c r="K49" s="334">
        <v>0</v>
      </c>
      <c r="L49" s="334">
        <v>0</v>
      </c>
      <c r="M49" s="334">
        <v>0</v>
      </c>
      <c r="N49" s="334">
        <v>0</v>
      </c>
      <c r="O49" s="334">
        <v>0</v>
      </c>
      <c r="P49" s="362">
        <v>0</v>
      </c>
      <c r="Q49" s="351">
        <v>0</v>
      </c>
      <c r="R49" s="334">
        <v>0</v>
      </c>
      <c r="S49" s="334">
        <v>0</v>
      </c>
      <c r="T49" s="334">
        <v>0</v>
      </c>
      <c r="U49" s="334">
        <v>0</v>
      </c>
      <c r="V49" s="334">
        <v>0</v>
      </c>
      <c r="W49" s="362">
        <v>0</v>
      </c>
      <c r="X49" s="351">
        <v>0</v>
      </c>
      <c r="Y49" s="334">
        <v>0</v>
      </c>
      <c r="Z49" s="334">
        <v>0</v>
      </c>
      <c r="AA49" s="334">
        <v>0</v>
      </c>
      <c r="AB49" s="334">
        <v>0</v>
      </c>
      <c r="AC49" s="342">
        <v>0</v>
      </c>
      <c r="AD49" s="371">
        <f>65-AC50</f>
        <v>65</v>
      </c>
      <c r="AE49" s="351">
        <v>0</v>
      </c>
      <c r="AF49" s="334">
        <v>0</v>
      </c>
      <c r="AG49" s="334">
        <v>0</v>
      </c>
      <c r="AH49" s="334">
        <v>0</v>
      </c>
      <c r="AI49" s="351">
        <v>0</v>
      </c>
      <c r="AJ49" s="351">
        <v>0</v>
      </c>
      <c r="AK49" s="36">
        <v>0</v>
      </c>
      <c r="AL49" s="37">
        <f>SUM(G49:AK49)</f>
        <v>65</v>
      </c>
      <c r="AM49" s="38">
        <f>AL49</f>
        <v>65</v>
      </c>
      <c r="AN49" s="38">
        <v>863000</v>
      </c>
      <c r="AO49" s="38">
        <f>AL49*AN49/1000</f>
        <v>56095</v>
      </c>
      <c r="AP49" s="38">
        <f>AN49*AM49/1000</f>
        <v>56095</v>
      </c>
    </row>
    <row r="50" spans="1:42" ht="34.5" customHeight="1">
      <c r="A50" s="625"/>
      <c r="B50" s="658"/>
      <c r="C50" s="39"/>
      <c r="D50" s="78"/>
      <c r="E50" s="85"/>
      <c r="F50" s="327"/>
      <c r="G50" s="352">
        <f t="shared" ref="G50:AG50" si="28">+F50+G49</f>
        <v>0</v>
      </c>
      <c r="H50" s="336">
        <f t="shared" si="28"/>
        <v>0</v>
      </c>
      <c r="I50" s="335">
        <f t="shared" si="28"/>
        <v>0</v>
      </c>
      <c r="J50" s="352">
        <f t="shared" si="28"/>
        <v>0</v>
      </c>
      <c r="K50" s="336">
        <f t="shared" si="28"/>
        <v>0</v>
      </c>
      <c r="L50" s="336">
        <f t="shared" si="28"/>
        <v>0</v>
      </c>
      <c r="M50" s="336">
        <f t="shared" si="28"/>
        <v>0</v>
      </c>
      <c r="N50" s="336">
        <f t="shared" si="28"/>
        <v>0</v>
      </c>
      <c r="O50" s="336">
        <f t="shared" si="28"/>
        <v>0</v>
      </c>
      <c r="P50" s="366">
        <f t="shared" si="28"/>
        <v>0</v>
      </c>
      <c r="Q50" s="352">
        <f t="shared" si="28"/>
        <v>0</v>
      </c>
      <c r="R50" s="336">
        <f t="shared" si="28"/>
        <v>0</v>
      </c>
      <c r="S50" s="336">
        <f t="shared" si="28"/>
        <v>0</v>
      </c>
      <c r="T50" s="336">
        <f t="shared" si="28"/>
        <v>0</v>
      </c>
      <c r="U50" s="336">
        <f t="shared" si="28"/>
        <v>0</v>
      </c>
      <c r="V50" s="336">
        <f t="shared" si="28"/>
        <v>0</v>
      </c>
      <c r="W50" s="366">
        <f t="shared" si="28"/>
        <v>0</v>
      </c>
      <c r="X50" s="352">
        <f t="shared" si="28"/>
        <v>0</v>
      </c>
      <c r="Y50" s="336">
        <f t="shared" si="28"/>
        <v>0</v>
      </c>
      <c r="Z50" s="336">
        <f t="shared" si="28"/>
        <v>0</v>
      </c>
      <c r="AA50" s="336">
        <f t="shared" si="28"/>
        <v>0</v>
      </c>
      <c r="AB50" s="336">
        <f t="shared" si="28"/>
        <v>0</v>
      </c>
      <c r="AC50" s="336">
        <f t="shared" si="28"/>
        <v>0</v>
      </c>
      <c r="AD50" s="366">
        <f t="shared" si="28"/>
        <v>65</v>
      </c>
      <c r="AE50" s="352">
        <f t="shared" si="28"/>
        <v>65</v>
      </c>
      <c r="AF50" s="336">
        <f t="shared" si="28"/>
        <v>65</v>
      </c>
      <c r="AG50" s="336">
        <f t="shared" si="28"/>
        <v>65</v>
      </c>
      <c r="AH50" s="336">
        <f>+AG50+AH49</f>
        <v>65</v>
      </c>
      <c r="AI50" s="352">
        <f>+AH50+AI49</f>
        <v>65</v>
      </c>
      <c r="AJ50" s="352">
        <f>+AI50+AJ49</f>
        <v>65</v>
      </c>
      <c r="AK50" s="46">
        <f>+AJ50+AK49</f>
        <v>65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328">
        <v>0</v>
      </c>
      <c r="G51" s="351">
        <v>0</v>
      </c>
      <c r="H51" s="342">
        <v>0</v>
      </c>
      <c r="I51" s="334">
        <v>0</v>
      </c>
      <c r="J51" s="351">
        <v>0</v>
      </c>
      <c r="K51" s="334">
        <v>0</v>
      </c>
      <c r="L51" s="334">
        <v>0</v>
      </c>
      <c r="M51" s="334">
        <v>0</v>
      </c>
      <c r="N51" s="334">
        <v>0</v>
      </c>
      <c r="O51" s="334">
        <v>0</v>
      </c>
      <c r="P51" s="362">
        <v>0</v>
      </c>
      <c r="Q51" s="351">
        <v>0</v>
      </c>
      <c r="R51" s="334">
        <v>0</v>
      </c>
      <c r="S51" s="334">
        <v>0</v>
      </c>
      <c r="T51" s="334">
        <v>0</v>
      </c>
      <c r="U51" s="334">
        <v>0</v>
      </c>
      <c r="V51" s="334">
        <v>0</v>
      </c>
      <c r="W51" s="362">
        <v>0</v>
      </c>
      <c r="X51" s="351">
        <v>0</v>
      </c>
      <c r="Y51" s="334">
        <v>0</v>
      </c>
      <c r="Z51" s="334">
        <v>0</v>
      </c>
      <c r="AA51" s="334">
        <v>0</v>
      </c>
      <c r="AB51" s="334">
        <v>0</v>
      </c>
      <c r="AC51" s="334">
        <v>0</v>
      </c>
      <c r="AD51" s="362">
        <v>0</v>
      </c>
      <c r="AE51" s="351">
        <v>0</v>
      </c>
      <c r="AF51" s="334">
        <v>0</v>
      </c>
      <c r="AG51" s="334">
        <v>0</v>
      </c>
      <c r="AH51" s="334">
        <v>0</v>
      </c>
      <c r="AI51" s="351">
        <v>0</v>
      </c>
      <c r="AJ51" s="351">
        <v>0</v>
      </c>
      <c r="AK51" s="36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329"/>
      <c r="G52" s="352">
        <f t="shared" ref="G52:AG52" si="29">+F52+G51</f>
        <v>0</v>
      </c>
      <c r="H52" s="336">
        <f t="shared" si="29"/>
        <v>0</v>
      </c>
      <c r="I52" s="335">
        <f t="shared" si="29"/>
        <v>0</v>
      </c>
      <c r="J52" s="352">
        <f t="shared" si="29"/>
        <v>0</v>
      </c>
      <c r="K52" s="336">
        <f t="shared" si="29"/>
        <v>0</v>
      </c>
      <c r="L52" s="336">
        <f t="shared" si="29"/>
        <v>0</v>
      </c>
      <c r="M52" s="336">
        <f t="shared" si="29"/>
        <v>0</v>
      </c>
      <c r="N52" s="336">
        <f t="shared" si="29"/>
        <v>0</v>
      </c>
      <c r="O52" s="336">
        <f t="shared" si="29"/>
        <v>0</v>
      </c>
      <c r="P52" s="366">
        <f t="shared" si="29"/>
        <v>0</v>
      </c>
      <c r="Q52" s="352">
        <f t="shared" si="29"/>
        <v>0</v>
      </c>
      <c r="R52" s="336">
        <f t="shared" si="29"/>
        <v>0</v>
      </c>
      <c r="S52" s="336">
        <f t="shared" si="29"/>
        <v>0</v>
      </c>
      <c r="T52" s="336">
        <f t="shared" si="29"/>
        <v>0</v>
      </c>
      <c r="U52" s="336">
        <f t="shared" si="29"/>
        <v>0</v>
      </c>
      <c r="V52" s="336">
        <f t="shared" si="29"/>
        <v>0</v>
      </c>
      <c r="W52" s="366">
        <f t="shared" si="29"/>
        <v>0</v>
      </c>
      <c r="X52" s="352">
        <f t="shared" si="29"/>
        <v>0</v>
      </c>
      <c r="Y52" s="336">
        <f t="shared" si="29"/>
        <v>0</v>
      </c>
      <c r="Z52" s="336">
        <f t="shared" si="29"/>
        <v>0</v>
      </c>
      <c r="AA52" s="336">
        <f t="shared" si="29"/>
        <v>0</v>
      </c>
      <c r="AB52" s="336">
        <f t="shared" si="29"/>
        <v>0</v>
      </c>
      <c r="AC52" s="336">
        <f t="shared" si="29"/>
        <v>0</v>
      </c>
      <c r="AD52" s="366">
        <f t="shared" si="29"/>
        <v>0</v>
      </c>
      <c r="AE52" s="352">
        <f t="shared" si="29"/>
        <v>0</v>
      </c>
      <c r="AF52" s="336">
        <f t="shared" si="29"/>
        <v>0</v>
      </c>
      <c r="AG52" s="336">
        <f t="shared" si="29"/>
        <v>0</v>
      </c>
      <c r="AH52" s="336">
        <f>+AG52+AH51</f>
        <v>0</v>
      </c>
      <c r="AI52" s="352">
        <f>+AH52+AI51</f>
        <v>0</v>
      </c>
      <c r="AJ52" s="352">
        <f>+AI52+AJ51</f>
        <v>0</v>
      </c>
      <c r="AK52" s="4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319">
        <v>0</v>
      </c>
      <c r="G53" s="351">
        <v>0</v>
      </c>
      <c r="H53" s="342">
        <v>0</v>
      </c>
      <c r="I53" s="334">
        <v>0</v>
      </c>
      <c r="J53" s="351">
        <v>0</v>
      </c>
      <c r="K53" s="334">
        <v>0</v>
      </c>
      <c r="L53" s="334">
        <v>0</v>
      </c>
      <c r="M53" s="334">
        <v>0</v>
      </c>
      <c r="N53" s="334">
        <v>0</v>
      </c>
      <c r="O53" s="334">
        <v>0</v>
      </c>
      <c r="P53" s="362">
        <v>0</v>
      </c>
      <c r="Q53" s="351">
        <v>0</v>
      </c>
      <c r="R53" s="334">
        <v>0</v>
      </c>
      <c r="S53" s="334">
        <v>0</v>
      </c>
      <c r="T53" s="334">
        <v>0</v>
      </c>
      <c r="U53" s="334">
        <v>0</v>
      </c>
      <c r="V53" s="334">
        <v>0</v>
      </c>
      <c r="W53" s="362">
        <v>0</v>
      </c>
      <c r="X53" s="351">
        <v>0</v>
      </c>
      <c r="Y53" s="334">
        <v>0</v>
      </c>
      <c r="Z53" s="334">
        <v>0</v>
      </c>
      <c r="AA53" s="334">
        <v>0</v>
      </c>
      <c r="AB53" s="334">
        <v>0</v>
      </c>
      <c r="AC53" s="334">
        <v>0</v>
      </c>
      <c r="AD53" s="362">
        <v>0</v>
      </c>
      <c r="AE53" s="351">
        <v>0</v>
      </c>
      <c r="AF53" s="334">
        <v>0</v>
      </c>
      <c r="AG53" s="334">
        <v>0</v>
      </c>
      <c r="AH53" s="334">
        <v>0</v>
      </c>
      <c r="AI53" s="351">
        <v>0</v>
      </c>
      <c r="AJ53" s="351">
        <v>0</v>
      </c>
      <c r="AK53" s="36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322"/>
      <c r="G54" s="352">
        <f t="shared" ref="G54:AG54" si="30">+F54+G53</f>
        <v>0</v>
      </c>
      <c r="H54" s="336">
        <f t="shared" si="30"/>
        <v>0</v>
      </c>
      <c r="I54" s="335">
        <f t="shared" si="30"/>
        <v>0</v>
      </c>
      <c r="J54" s="352">
        <f t="shared" si="30"/>
        <v>0</v>
      </c>
      <c r="K54" s="336">
        <f t="shared" si="30"/>
        <v>0</v>
      </c>
      <c r="L54" s="336">
        <f t="shared" si="30"/>
        <v>0</v>
      </c>
      <c r="M54" s="336">
        <f t="shared" si="30"/>
        <v>0</v>
      </c>
      <c r="N54" s="336">
        <f t="shared" si="30"/>
        <v>0</v>
      </c>
      <c r="O54" s="336">
        <f t="shared" si="30"/>
        <v>0</v>
      </c>
      <c r="P54" s="366">
        <f t="shared" si="30"/>
        <v>0</v>
      </c>
      <c r="Q54" s="352">
        <f t="shared" si="30"/>
        <v>0</v>
      </c>
      <c r="R54" s="336">
        <f t="shared" si="30"/>
        <v>0</v>
      </c>
      <c r="S54" s="336">
        <f t="shared" si="30"/>
        <v>0</v>
      </c>
      <c r="T54" s="336">
        <f t="shared" si="30"/>
        <v>0</v>
      </c>
      <c r="U54" s="336">
        <f t="shared" si="30"/>
        <v>0</v>
      </c>
      <c r="V54" s="336">
        <f t="shared" si="30"/>
        <v>0</v>
      </c>
      <c r="W54" s="366">
        <f t="shared" si="30"/>
        <v>0</v>
      </c>
      <c r="X54" s="352">
        <f t="shared" si="30"/>
        <v>0</v>
      </c>
      <c r="Y54" s="336">
        <f t="shared" si="30"/>
        <v>0</v>
      </c>
      <c r="Z54" s="336">
        <f t="shared" si="30"/>
        <v>0</v>
      </c>
      <c r="AA54" s="336">
        <f t="shared" si="30"/>
        <v>0</v>
      </c>
      <c r="AB54" s="336">
        <f t="shared" si="30"/>
        <v>0</v>
      </c>
      <c r="AC54" s="336">
        <f t="shared" si="30"/>
        <v>0</v>
      </c>
      <c r="AD54" s="366">
        <f t="shared" si="30"/>
        <v>0</v>
      </c>
      <c r="AE54" s="352">
        <f t="shared" si="30"/>
        <v>0</v>
      </c>
      <c r="AF54" s="336">
        <f t="shared" si="30"/>
        <v>0</v>
      </c>
      <c r="AG54" s="336">
        <f t="shared" si="30"/>
        <v>0</v>
      </c>
      <c r="AH54" s="336">
        <f>+AG54+AH53</f>
        <v>0</v>
      </c>
      <c r="AI54" s="352">
        <f>+AH54+AI53</f>
        <v>0</v>
      </c>
      <c r="AJ54" s="352">
        <f>+AI54+AJ53</f>
        <v>0</v>
      </c>
      <c r="AK54" s="4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320">
        <v>0</v>
      </c>
      <c r="G55" s="351">
        <v>0</v>
      </c>
      <c r="H55" s="342">
        <v>0</v>
      </c>
      <c r="I55" s="334">
        <v>0</v>
      </c>
      <c r="J55" s="351">
        <v>0</v>
      </c>
      <c r="K55" s="334">
        <v>0</v>
      </c>
      <c r="L55" s="334">
        <v>0</v>
      </c>
      <c r="M55" s="334">
        <v>0</v>
      </c>
      <c r="N55" s="334">
        <v>0</v>
      </c>
      <c r="O55" s="334">
        <v>0</v>
      </c>
      <c r="P55" s="362">
        <v>0</v>
      </c>
      <c r="Q55" s="351">
        <v>0</v>
      </c>
      <c r="R55" s="334">
        <v>0</v>
      </c>
      <c r="S55" s="334">
        <v>0</v>
      </c>
      <c r="T55" s="334">
        <v>0</v>
      </c>
      <c r="U55" s="334">
        <v>0</v>
      </c>
      <c r="V55" s="334">
        <v>0</v>
      </c>
      <c r="W55" s="362">
        <v>0</v>
      </c>
      <c r="X55" s="351">
        <v>0</v>
      </c>
      <c r="Y55" s="334">
        <v>0</v>
      </c>
      <c r="Z55" s="334">
        <v>0</v>
      </c>
      <c r="AA55" s="334">
        <v>0</v>
      </c>
      <c r="AB55" s="334">
        <v>0</v>
      </c>
      <c r="AC55" s="334">
        <v>0</v>
      </c>
      <c r="AD55" s="362">
        <v>0</v>
      </c>
      <c r="AE55" s="351">
        <v>0</v>
      </c>
      <c r="AF55" s="334">
        <v>0</v>
      </c>
      <c r="AG55" s="334">
        <v>0</v>
      </c>
      <c r="AH55" s="334">
        <v>0</v>
      </c>
      <c r="AI55" s="351">
        <v>0</v>
      </c>
      <c r="AJ55" s="351">
        <v>0</v>
      </c>
      <c r="AK55" s="36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319"/>
      <c r="G56" s="352">
        <f t="shared" ref="G56:AG56" si="31">+F56+G55</f>
        <v>0</v>
      </c>
      <c r="H56" s="336">
        <f t="shared" si="31"/>
        <v>0</v>
      </c>
      <c r="I56" s="335">
        <f t="shared" si="31"/>
        <v>0</v>
      </c>
      <c r="J56" s="352">
        <f t="shared" si="31"/>
        <v>0</v>
      </c>
      <c r="K56" s="336">
        <f t="shared" si="31"/>
        <v>0</v>
      </c>
      <c r="L56" s="336">
        <f t="shared" si="31"/>
        <v>0</v>
      </c>
      <c r="M56" s="336">
        <f t="shared" si="31"/>
        <v>0</v>
      </c>
      <c r="N56" s="336">
        <f t="shared" si="31"/>
        <v>0</v>
      </c>
      <c r="O56" s="336">
        <f t="shared" si="31"/>
        <v>0</v>
      </c>
      <c r="P56" s="366">
        <f t="shared" si="31"/>
        <v>0</v>
      </c>
      <c r="Q56" s="352">
        <f t="shared" si="31"/>
        <v>0</v>
      </c>
      <c r="R56" s="336">
        <f t="shared" si="31"/>
        <v>0</v>
      </c>
      <c r="S56" s="336">
        <f t="shared" si="31"/>
        <v>0</v>
      </c>
      <c r="T56" s="336">
        <f t="shared" si="31"/>
        <v>0</v>
      </c>
      <c r="U56" s="336">
        <f t="shared" si="31"/>
        <v>0</v>
      </c>
      <c r="V56" s="336">
        <f t="shared" si="31"/>
        <v>0</v>
      </c>
      <c r="W56" s="366">
        <f t="shared" si="31"/>
        <v>0</v>
      </c>
      <c r="X56" s="352">
        <f t="shared" si="31"/>
        <v>0</v>
      </c>
      <c r="Y56" s="336">
        <f t="shared" si="31"/>
        <v>0</v>
      </c>
      <c r="Z56" s="336">
        <f t="shared" si="31"/>
        <v>0</v>
      </c>
      <c r="AA56" s="336">
        <f t="shared" si="31"/>
        <v>0</v>
      </c>
      <c r="AB56" s="336">
        <f t="shared" si="31"/>
        <v>0</v>
      </c>
      <c r="AC56" s="336">
        <f t="shared" si="31"/>
        <v>0</v>
      </c>
      <c r="AD56" s="366">
        <f t="shared" si="31"/>
        <v>0</v>
      </c>
      <c r="AE56" s="352">
        <f t="shared" si="31"/>
        <v>0</v>
      </c>
      <c r="AF56" s="336">
        <f t="shared" si="31"/>
        <v>0</v>
      </c>
      <c r="AG56" s="336">
        <f t="shared" si="31"/>
        <v>0</v>
      </c>
      <c r="AH56" s="336">
        <f>+AG56+AH55</f>
        <v>0</v>
      </c>
      <c r="AI56" s="352">
        <f>+AH56+AI55</f>
        <v>0</v>
      </c>
      <c r="AJ56" s="352">
        <f>+AI56+AJ55</f>
        <v>0</v>
      </c>
      <c r="AK56" s="4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320">
        <f>+[1]NEW!$I$78</f>
        <v>574</v>
      </c>
      <c r="G57" s="351">
        <v>0</v>
      </c>
      <c r="H57" s="342">
        <v>0</v>
      </c>
      <c r="I57" s="342">
        <v>0</v>
      </c>
      <c r="J57" s="351">
        <v>0</v>
      </c>
      <c r="K57" s="342">
        <v>0</v>
      </c>
      <c r="L57" s="342">
        <v>0</v>
      </c>
      <c r="M57" s="342">
        <v>0</v>
      </c>
      <c r="N57" s="371">
        <v>268</v>
      </c>
      <c r="O57" s="371">
        <f>574-N58</f>
        <v>306</v>
      </c>
      <c r="P57" s="362">
        <v>0</v>
      </c>
      <c r="Q57" s="351">
        <v>0</v>
      </c>
      <c r="R57" s="342">
        <v>0</v>
      </c>
      <c r="S57" s="342">
        <v>0</v>
      </c>
      <c r="T57" s="342">
        <f>574-S58</f>
        <v>0</v>
      </c>
      <c r="U57" s="342">
        <v>0</v>
      </c>
      <c r="V57" s="342">
        <v>0</v>
      </c>
      <c r="W57" s="362">
        <v>0</v>
      </c>
      <c r="X57" s="351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62">
        <v>0</v>
      </c>
      <c r="AE57" s="351">
        <v>0</v>
      </c>
      <c r="AF57" s="342">
        <v>0</v>
      </c>
      <c r="AG57" s="342">
        <v>0</v>
      </c>
      <c r="AH57" s="342">
        <v>0</v>
      </c>
      <c r="AI57" s="351">
        <v>0</v>
      </c>
      <c r="AJ57" s="351">
        <v>0</v>
      </c>
      <c r="AK57" s="86">
        <v>0</v>
      </c>
      <c r="AL57" s="37">
        <f>AK58</f>
        <v>574</v>
      </c>
      <c r="AM57" s="38">
        <f>AL57</f>
        <v>574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324"/>
      <c r="G58" s="352">
        <f t="shared" ref="G58:AJ58" si="32">+F58+G57</f>
        <v>0</v>
      </c>
      <c r="H58" s="336">
        <f t="shared" si="32"/>
        <v>0</v>
      </c>
      <c r="I58" s="335">
        <f t="shared" si="32"/>
        <v>0</v>
      </c>
      <c r="J58" s="352">
        <f t="shared" si="32"/>
        <v>0</v>
      </c>
      <c r="K58" s="336">
        <f t="shared" si="32"/>
        <v>0</v>
      </c>
      <c r="L58" s="336">
        <f t="shared" si="32"/>
        <v>0</v>
      </c>
      <c r="M58" s="336">
        <f t="shared" si="32"/>
        <v>0</v>
      </c>
      <c r="N58" s="336">
        <f t="shared" si="32"/>
        <v>268</v>
      </c>
      <c r="O58" s="336">
        <f t="shared" si="32"/>
        <v>574</v>
      </c>
      <c r="P58" s="366">
        <f t="shared" si="32"/>
        <v>574</v>
      </c>
      <c r="Q58" s="352">
        <f t="shared" si="32"/>
        <v>574</v>
      </c>
      <c r="R58" s="336">
        <f t="shared" si="32"/>
        <v>574</v>
      </c>
      <c r="S58" s="336">
        <f t="shared" si="32"/>
        <v>574</v>
      </c>
      <c r="T58" s="336">
        <f t="shared" si="32"/>
        <v>574</v>
      </c>
      <c r="U58" s="336">
        <f t="shared" si="32"/>
        <v>574</v>
      </c>
      <c r="V58" s="336">
        <f t="shared" si="32"/>
        <v>574</v>
      </c>
      <c r="W58" s="366">
        <f t="shared" si="32"/>
        <v>574</v>
      </c>
      <c r="X58" s="352">
        <f t="shared" si="32"/>
        <v>574</v>
      </c>
      <c r="Y58" s="336">
        <f t="shared" si="32"/>
        <v>574</v>
      </c>
      <c r="Z58" s="336">
        <f t="shared" si="32"/>
        <v>574</v>
      </c>
      <c r="AA58" s="336">
        <f t="shared" si="32"/>
        <v>574</v>
      </c>
      <c r="AB58" s="336">
        <f t="shared" si="32"/>
        <v>574</v>
      </c>
      <c r="AC58" s="336">
        <f t="shared" si="32"/>
        <v>574</v>
      </c>
      <c r="AD58" s="366">
        <f t="shared" si="32"/>
        <v>574</v>
      </c>
      <c r="AE58" s="352">
        <f t="shared" si="32"/>
        <v>574</v>
      </c>
      <c r="AF58" s="336">
        <f t="shared" si="32"/>
        <v>574</v>
      </c>
      <c r="AG58" s="336">
        <f t="shared" si="32"/>
        <v>574</v>
      </c>
      <c r="AH58" s="336">
        <f t="shared" si="32"/>
        <v>574</v>
      </c>
      <c r="AI58" s="352">
        <f t="shared" si="32"/>
        <v>574</v>
      </c>
      <c r="AJ58" s="352">
        <f t="shared" si="32"/>
        <v>574</v>
      </c>
      <c r="AK58" s="46">
        <f t="shared" ref="AK58" si="33">+AJ58+AK57</f>
        <v>574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320">
        <f>+[1]NEW!$I$81</f>
        <v>249</v>
      </c>
      <c r="G59" s="351">
        <v>0</v>
      </c>
      <c r="H59" s="371">
        <v>70</v>
      </c>
      <c r="I59" s="342">
        <v>0</v>
      </c>
      <c r="J59" s="351">
        <v>0</v>
      </c>
      <c r="K59" s="342">
        <v>0</v>
      </c>
      <c r="L59" s="342">
        <v>0</v>
      </c>
      <c r="M59" s="342">
        <v>0</v>
      </c>
      <c r="N59" s="371">
        <f>174-M60</f>
        <v>104</v>
      </c>
      <c r="O59" s="342">
        <v>0</v>
      </c>
      <c r="P59" s="362">
        <v>0</v>
      </c>
      <c r="Q59" s="351">
        <v>0</v>
      </c>
      <c r="R59" s="342">
        <v>0</v>
      </c>
      <c r="S59" s="342">
        <f>174-R60</f>
        <v>0</v>
      </c>
      <c r="T59" s="342">
        <v>0</v>
      </c>
      <c r="U59" s="342">
        <v>0</v>
      </c>
      <c r="V59" s="342">
        <v>0</v>
      </c>
      <c r="W59" s="362">
        <v>0</v>
      </c>
      <c r="X59" s="351">
        <v>0</v>
      </c>
      <c r="Y59" s="342">
        <v>0</v>
      </c>
      <c r="Z59" s="342">
        <v>0</v>
      </c>
      <c r="AA59" s="342">
        <v>0</v>
      </c>
      <c r="AB59" s="334">
        <v>0</v>
      </c>
      <c r="AC59" s="342">
        <v>0</v>
      </c>
      <c r="AD59" s="371">
        <f>249-AC60</f>
        <v>75</v>
      </c>
      <c r="AE59" s="351">
        <v>0</v>
      </c>
      <c r="AF59" s="342">
        <v>0</v>
      </c>
      <c r="AG59" s="342">
        <v>0</v>
      </c>
      <c r="AH59" s="342">
        <v>0</v>
      </c>
      <c r="AI59" s="351">
        <v>0</v>
      </c>
      <c r="AJ59" s="351">
        <v>0</v>
      </c>
      <c r="AK59" s="86">
        <v>0</v>
      </c>
      <c r="AL59" s="37"/>
    </row>
    <row r="60" spans="1:42" ht="34.5" customHeight="1">
      <c r="A60" s="625"/>
      <c r="B60" s="660"/>
      <c r="C60" s="39"/>
      <c r="D60" s="78"/>
      <c r="E60" s="79"/>
      <c r="F60" s="325"/>
      <c r="G60" s="352">
        <f t="shared" ref="G60:AJ60" si="34">+F60+G59</f>
        <v>0</v>
      </c>
      <c r="H60" s="336">
        <f t="shared" si="34"/>
        <v>70</v>
      </c>
      <c r="I60" s="335">
        <f t="shared" si="34"/>
        <v>70</v>
      </c>
      <c r="J60" s="352">
        <f t="shared" si="34"/>
        <v>70</v>
      </c>
      <c r="K60" s="336">
        <f t="shared" si="34"/>
        <v>70</v>
      </c>
      <c r="L60" s="336">
        <f t="shared" si="34"/>
        <v>70</v>
      </c>
      <c r="M60" s="336">
        <f t="shared" si="34"/>
        <v>70</v>
      </c>
      <c r="N60" s="336">
        <f t="shared" si="34"/>
        <v>174</v>
      </c>
      <c r="O60" s="336">
        <f t="shared" si="34"/>
        <v>174</v>
      </c>
      <c r="P60" s="366">
        <f t="shared" si="34"/>
        <v>174</v>
      </c>
      <c r="Q60" s="352">
        <f t="shared" si="34"/>
        <v>174</v>
      </c>
      <c r="R60" s="336">
        <f t="shared" si="34"/>
        <v>174</v>
      </c>
      <c r="S60" s="336">
        <f t="shared" si="34"/>
        <v>174</v>
      </c>
      <c r="T60" s="336">
        <f t="shared" si="34"/>
        <v>174</v>
      </c>
      <c r="U60" s="336">
        <f t="shared" si="34"/>
        <v>174</v>
      </c>
      <c r="V60" s="336">
        <f t="shared" si="34"/>
        <v>174</v>
      </c>
      <c r="W60" s="366">
        <f t="shared" si="34"/>
        <v>174</v>
      </c>
      <c r="X60" s="352">
        <f t="shared" si="34"/>
        <v>174</v>
      </c>
      <c r="Y60" s="336">
        <f t="shared" si="34"/>
        <v>174</v>
      </c>
      <c r="Z60" s="336">
        <f t="shared" si="34"/>
        <v>174</v>
      </c>
      <c r="AA60" s="336">
        <f t="shared" si="34"/>
        <v>174</v>
      </c>
      <c r="AB60" s="336">
        <f t="shared" si="34"/>
        <v>174</v>
      </c>
      <c r="AC60" s="336">
        <f t="shared" si="34"/>
        <v>174</v>
      </c>
      <c r="AD60" s="366">
        <f t="shared" si="34"/>
        <v>249</v>
      </c>
      <c r="AE60" s="352">
        <f t="shared" si="34"/>
        <v>249</v>
      </c>
      <c r="AF60" s="336">
        <f t="shared" si="34"/>
        <v>249</v>
      </c>
      <c r="AG60" s="336">
        <f t="shared" si="34"/>
        <v>249</v>
      </c>
      <c r="AH60" s="336">
        <f t="shared" si="34"/>
        <v>249</v>
      </c>
      <c r="AI60" s="352">
        <f t="shared" si="34"/>
        <v>249</v>
      </c>
      <c r="AJ60" s="352">
        <f t="shared" si="34"/>
        <v>249</v>
      </c>
      <c r="AK60" s="46">
        <f t="shared" ref="AK60" si="35">+AJ60+AK59</f>
        <v>249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326">
        <f>+[1]NEW!$I$84</f>
        <v>613</v>
      </c>
      <c r="G61" s="351">
        <v>0</v>
      </c>
      <c r="H61" s="342">
        <v>0</v>
      </c>
      <c r="I61" s="342">
        <v>0</v>
      </c>
      <c r="J61" s="351">
        <v>0</v>
      </c>
      <c r="K61" s="342">
        <v>0</v>
      </c>
      <c r="L61" s="342">
        <v>0</v>
      </c>
      <c r="M61" s="342">
        <v>0</v>
      </c>
      <c r="N61" s="342">
        <v>0</v>
      </c>
      <c r="O61" s="342">
        <v>0</v>
      </c>
      <c r="P61" s="362">
        <v>0</v>
      </c>
      <c r="Q61" s="351">
        <v>0</v>
      </c>
      <c r="R61" s="334">
        <v>0</v>
      </c>
      <c r="S61" s="371">
        <f>613-R62</f>
        <v>613</v>
      </c>
      <c r="T61" s="334">
        <f>613-S62</f>
        <v>0</v>
      </c>
      <c r="U61" s="342">
        <v>0</v>
      </c>
      <c r="V61" s="342">
        <v>0</v>
      </c>
      <c r="W61" s="362">
        <v>0</v>
      </c>
      <c r="X61" s="351">
        <v>0</v>
      </c>
      <c r="Y61" s="342">
        <v>0</v>
      </c>
      <c r="Z61" s="342">
        <v>0</v>
      </c>
      <c r="AA61" s="342">
        <v>0</v>
      </c>
      <c r="AB61" s="342">
        <v>0</v>
      </c>
      <c r="AC61" s="342">
        <v>0</v>
      </c>
      <c r="AD61" s="362">
        <v>0</v>
      </c>
      <c r="AE61" s="351">
        <v>0</v>
      </c>
      <c r="AF61" s="342">
        <v>0</v>
      </c>
      <c r="AG61" s="342">
        <v>0</v>
      </c>
      <c r="AH61" s="342">
        <v>0</v>
      </c>
      <c r="AI61" s="351">
        <v>0</v>
      </c>
      <c r="AJ61" s="351">
        <v>0</v>
      </c>
      <c r="AK61" s="86">
        <v>0</v>
      </c>
      <c r="AL61" s="37"/>
    </row>
    <row r="62" spans="1:42" ht="35.1" customHeight="1">
      <c r="A62" s="651"/>
      <c r="B62" s="660"/>
      <c r="C62" s="39"/>
      <c r="D62" s="60"/>
      <c r="E62" s="52"/>
      <c r="F62" s="322"/>
      <c r="G62" s="354">
        <f>+F62+G61</f>
        <v>0</v>
      </c>
      <c r="H62" s="341">
        <f t="shared" ref="H62:AJ62" si="36">+G62+H61</f>
        <v>0</v>
      </c>
      <c r="I62" s="340">
        <f t="shared" si="36"/>
        <v>0</v>
      </c>
      <c r="J62" s="354">
        <f t="shared" si="36"/>
        <v>0</v>
      </c>
      <c r="K62" s="341">
        <f t="shared" si="36"/>
        <v>0</v>
      </c>
      <c r="L62" s="341">
        <f t="shared" si="36"/>
        <v>0</v>
      </c>
      <c r="M62" s="341">
        <f t="shared" si="36"/>
        <v>0</v>
      </c>
      <c r="N62" s="341">
        <f t="shared" si="36"/>
        <v>0</v>
      </c>
      <c r="O62" s="341">
        <f t="shared" si="36"/>
        <v>0</v>
      </c>
      <c r="P62" s="365">
        <f t="shared" si="36"/>
        <v>0</v>
      </c>
      <c r="Q62" s="354">
        <f t="shared" si="36"/>
        <v>0</v>
      </c>
      <c r="R62" s="341">
        <f t="shared" si="36"/>
        <v>0</v>
      </c>
      <c r="S62" s="341">
        <f t="shared" si="36"/>
        <v>613</v>
      </c>
      <c r="T62" s="341">
        <f t="shared" si="36"/>
        <v>613</v>
      </c>
      <c r="U62" s="341">
        <f t="shared" si="36"/>
        <v>613</v>
      </c>
      <c r="V62" s="341">
        <f t="shared" si="36"/>
        <v>613</v>
      </c>
      <c r="W62" s="365">
        <f t="shared" si="36"/>
        <v>613</v>
      </c>
      <c r="X62" s="354">
        <f t="shared" si="36"/>
        <v>613</v>
      </c>
      <c r="Y62" s="341">
        <f t="shared" si="36"/>
        <v>613</v>
      </c>
      <c r="Z62" s="341">
        <f t="shared" si="36"/>
        <v>613</v>
      </c>
      <c r="AA62" s="341">
        <f t="shared" si="36"/>
        <v>613</v>
      </c>
      <c r="AB62" s="341">
        <f t="shared" si="36"/>
        <v>613</v>
      </c>
      <c r="AC62" s="341">
        <f t="shared" si="36"/>
        <v>613</v>
      </c>
      <c r="AD62" s="365">
        <f t="shared" si="36"/>
        <v>613</v>
      </c>
      <c r="AE62" s="354">
        <f t="shared" si="36"/>
        <v>613</v>
      </c>
      <c r="AF62" s="341">
        <f t="shared" si="36"/>
        <v>613</v>
      </c>
      <c r="AG62" s="341">
        <f t="shared" si="36"/>
        <v>613</v>
      </c>
      <c r="AH62" s="341">
        <f t="shared" si="36"/>
        <v>613</v>
      </c>
      <c r="AI62" s="354">
        <f t="shared" si="36"/>
        <v>613</v>
      </c>
      <c r="AJ62" s="354">
        <f t="shared" si="36"/>
        <v>613</v>
      </c>
      <c r="AK62" s="84">
        <f t="shared" ref="AK62" si="37">+AJ62+AK61</f>
        <v>613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320">
        <f>+[1]NEW!$I$87</f>
        <v>381</v>
      </c>
      <c r="G63" s="353">
        <v>0</v>
      </c>
      <c r="H63" s="372">
        <f>15+106</f>
        <v>121</v>
      </c>
      <c r="I63" s="343">
        <v>0</v>
      </c>
      <c r="J63" s="353">
        <v>0</v>
      </c>
      <c r="K63" s="343">
        <v>0</v>
      </c>
      <c r="L63" s="343">
        <v>0</v>
      </c>
      <c r="M63" s="338">
        <v>0</v>
      </c>
      <c r="N63" s="372">
        <f>381-M64</f>
        <v>260</v>
      </c>
      <c r="O63" s="343">
        <v>0</v>
      </c>
      <c r="P63" s="364">
        <v>0</v>
      </c>
      <c r="Q63" s="353">
        <v>0</v>
      </c>
      <c r="R63" s="343">
        <v>0</v>
      </c>
      <c r="S63" s="343">
        <f>381-R64</f>
        <v>0</v>
      </c>
      <c r="T63" s="343">
        <v>0</v>
      </c>
      <c r="U63" s="343">
        <v>0</v>
      </c>
      <c r="V63" s="343">
        <v>0</v>
      </c>
      <c r="W63" s="364">
        <v>0</v>
      </c>
      <c r="X63" s="353">
        <v>0</v>
      </c>
      <c r="Y63" s="343">
        <v>0</v>
      </c>
      <c r="Z63" s="343">
        <v>0</v>
      </c>
      <c r="AA63" s="343">
        <v>0</v>
      </c>
      <c r="AB63" s="343">
        <v>0</v>
      </c>
      <c r="AC63" s="343">
        <v>0</v>
      </c>
      <c r="AD63" s="364">
        <v>0</v>
      </c>
      <c r="AE63" s="353">
        <v>0</v>
      </c>
      <c r="AF63" s="343">
        <v>0</v>
      </c>
      <c r="AG63" s="343">
        <v>0</v>
      </c>
      <c r="AH63" s="343">
        <v>0</v>
      </c>
      <c r="AI63" s="353">
        <v>0</v>
      </c>
      <c r="AJ63" s="353">
        <v>0</v>
      </c>
      <c r="AK63" s="87">
        <v>0</v>
      </c>
      <c r="AL63" s="37">
        <f>SUM(G63:AK63)</f>
        <v>381</v>
      </c>
      <c r="AM63" s="38">
        <f>AL63</f>
        <v>381</v>
      </c>
      <c r="AN63" s="38">
        <v>893900</v>
      </c>
      <c r="AO63" s="38">
        <f>AL63*AN63/1000</f>
        <v>340575.9</v>
      </c>
      <c r="AP63" s="38">
        <f>AN63*AM63/1000</f>
        <v>340575.9</v>
      </c>
    </row>
    <row r="64" spans="1:42" ht="35.1" customHeight="1">
      <c r="A64" s="625"/>
      <c r="B64" s="660"/>
      <c r="C64" s="39"/>
      <c r="D64" s="95"/>
      <c r="E64" s="79"/>
      <c r="F64" s="325"/>
      <c r="G64" s="352">
        <f t="shared" ref="G64:AJ64" si="38">+F64+G63</f>
        <v>0</v>
      </c>
      <c r="H64" s="336">
        <f t="shared" si="38"/>
        <v>121</v>
      </c>
      <c r="I64" s="336">
        <f t="shared" si="38"/>
        <v>121</v>
      </c>
      <c r="J64" s="352">
        <f t="shared" si="38"/>
        <v>121</v>
      </c>
      <c r="K64" s="336">
        <f t="shared" si="38"/>
        <v>121</v>
      </c>
      <c r="L64" s="336">
        <f t="shared" si="38"/>
        <v>121</v>
      </c>
      <c r="M64" s="336">
        <f t="shared" si="38"/>
        <v>121</v>
      </c>
      <c r="N64" s="336">
        <f t="shared" si="38"/>
        <v>381</v>
      </c>
      <c r="O64" s="336">
        <f t="shared" si="38"/>
        <v>381</v>
      </c>
      <c r="P64" s="363">
        <f t="shared" si="38"/>
        <v>381</v>
      </c>
      <c r="Q64" s="352">
        <f t="shared" si="38"/>
        <v>381</v>
      </c>
      <c r="R64" s="336">
        <f t="shared" si="38"/>
        <v>381</v>
      </c>
      <c r="S64" s="336">
        <f t="shared" si="38"/>
        <v>381</v>
      </c>
      <c r="T64" s="336">
        <f t="shared" si="38"/>
        <v>381</v>
      </c>
      <c r="U64" s="336">
        <f t="shared" si="38"/>
        <v>381</v>
      </c>
      <c r="V64" s="336">
        <f t="shared" si="38"/>
        <v>381</v>
      </c>
      <c r="W64" s="363">
        <f t="shared" si="38"/>
        <v>381</v>
      </c>
      <c r="X64" s="352">
        <f t="shared" si="38"/>
        <v>381</v>
      </c>
      <c r="Y64" s="336">
        <f t="shared" si="38"/>
        <v>381</v>
      </c>
      <c r="Z64" s="336">
        <f t="shared" si="38"/>
        <v>381</v>
      </c>
      <c r="AA64" s="336">
        <f t="shared" si="38"/>
        <v>381</v>
      </c>
      <c r="AB64" s="336">
        <f t="shared" si="38"/>
        <v>381</v>
      </c>
      <c r="AC64" s="336">
        <f t="shared" si="38"/>
        <v>381</v>
      </c>
      <c r="AD64" s="363">
        <f t="shared" si="38"/>
        <v>381</v>
      </c>
      <c r="AE64" s="352">
        <f t="shared" si="38"/>
        <v>381</v>
      </c>
      <c r="AF64" s="336">
        <f t="shared" si="38"/>
        <v>381</v>
      </c>
      <c r="AG64" s="336">
        <f t="shared" si="38"/>
        <v>381</v>
      </c>
      <c r="AH64" s="336">
        <f t="shared" si="38"/>
        <v>381</v>
      </c>
      <c r="AI64" s="352">
        <f t="shared" si="38"/>
        <v>381</v>
      </c>
      <c r="AJ64" s="352">
        <f t="shared" si="38"/>
        <v>381</v>
      </c>
      <c r="AK64" s="46">
        <f t="shared" ref="AK64" si="39">+AJ64+AK63</f>
        <v>381</v>
      </c>
      <c r="AL64" s="37"/>
    </row>
    <row r="65" spans="1:42" ht="35.1" customHeight="1">
      <c r="A65" s="624">
        <v>23</v>
      </c>
      <c r="B65" s="655" t="s">
        <v>171</v>
      </c>
      <c r="C65" s="80"/>
      <c r="D65" s="90"/>
      <c r="E65" s="91"/>
      <c r="F65" s="326">
        <f>+[1]NEW!$I$1383</f>
        <v>80</v>
      </c>
      <c r="G65" s="351">
        <v>0</v>
      </c>
      <c r="H65" s="343">
        <v>0</v>
      </c>
      <c r="I65" s="350">
        <v>0</v>
      </c>
      <c r="J65" s="351">
        <v>0</v>
      </c>
      <c r="K65" s="343">
        <v>0</v>
      </c>
      <c r="L65" s="343">
        <v>0</v>
      </c>
      <c r="M65" s="343">
        <v>0</v>
      </c>
      <c r="N65" s="342">
        <v>0</v>
      </c>
      <c r="O65" s="342">
        <v>0</v>
      </c>
      <c r="P65" s="362">
        <v>0</v>
      </c>
      <c r="Q65" s="351">
        <v>0</v>
      </c>
      <c r="R65" s="342">
        <v>0</v>
      </c>
      <c r="S65" s="342">
        <v>0</v>
      </c>
      <c r="T65" s="343">
        <v>0</v>
      </c>
      <c r="U65" s="342">
        <v>0</v>
      </c>
      <c r="V65" s="257">
        <v>0</v>
      </c>
      <c r="W65" s="362">
        <v>0</v>
      </c>
      <c r="X65" s="351">
        <v>0</v>
      </c>
      <c r="Y65" s="334">
        <v>0</v>
      </c>
      <c r="Z65" s="371">
        <f>80-Y66</f>
        <v>80</v>
      </c>
      <c r="AA65" s="334">
        <f>80-Z66</f>
        <v>0</v>
      </c>
      <c r="AB65" s="342">
        <v>0</v>
      </c>
      <c r="AC65" s="342">
        <v>0</v>
      </c>
      <c r="AD65" s="362">
        <v>0</v>
      </c>
      <c r="AE65" s="351">
        <v>0</v>
      </c>
      <c r="AF65" s="342">
        <v>0</v>
      </c>
      <c r="AG65" s="342">
        <v>0</v>
      </c>
      <c r="AH65" s="343">
        <v>0</v>
      </c>
      <c r="AI65" s="351">
        <v>0</v>
      </c>
      <c r="AJ65" s="353">
        <v>0</v>
      </c>
      <c r="AK65" s="87">
        <v>0</v>
      </c>
      <c r="AL65" s="37"/>
    </row>
    <row r="66" spans="1:42" ht="35.1" customHeight="1">
      <c r="A66" s="651"/>
      <c r="B66" s="656"/>
      <c r="C66" s="59"/>
      <c r="D66" s="60"/>
      <c r="E66" s="52"/>
      <c r="F66" s="322"/>
      <c r="G66" s="354">
        <f t="shared" ref="G66:AJ66" si="40">+F66+G65</f>
        <v>0</v>
      </c>
      <c r="H66" s="341">
        <f t="shared" si="40"/>
        <v>0</v>
      </c>
      <c r="I66" s="340">
        <f t="shared" si="40"/>
        <v>0</v>
      </c>
      <c r="J66" s="354">
        <f t="shared" si="40"/>
        <v>0</v>
      </c>
      <c r="K66" s="341">
        <f t="shared" si="40"/>
        <v>0</v>
      </c>
      <c r="L66" s="341">
        <f t="shared" si="40"/>
        <v>0</v>
      </c>
      <c r="M66" s="341">
        <f t="shared" si="40"/>
        <v>0</v>
      </c>
      <c r="N66" s="341">
        <f t="shared" si="40"/>
        <v>0</v>
      </c>
      <c r="O66" s="341">
        <f t="shared" si="40"/>
        <v>0</v>
      </c>
      <c r="P66" s="365">
        <f t="shared" si="40"/>
        <v>0</v>
      </c>
      <c r="Q66" s="354">
        <f t="shared" si="40"/>
        <v>0</v>
      </c>
      <c r="R66" s="341">
        <f t="shared" si="40"/>
        <v>0</v>
      </c>
      <c r="S66" s="341">
        <f t="shared" si="40"/>
        <v>0</v>
      </c>
      <c r="T66" s="341">
        <f t="shared" si="40"/>
        <v>0</v>
      </c>
      <c r="U66" s="341">
        <f t="shared" si="40"/>
        <v>0</v>
      </c>
      <c r="V66" s="341">
        <f t="shared" si="40"/>
        <v>0</v>
      </c>
      <c r="W66" s="365">
        <f t="shared" si="40"/>
        <v>0</v>
      </c>
      <c r="X66" s="354">
        <f t="shared" si="40"/>
        <v>0</v>
      </c>
      <c r="Y66" s="349">
        <f t="shared" si="40"/>
        <v>0</v>
      </c>
      <c r="Z66" s="341">
        <f t="shared" si="40"/>
        <v>80</v>
      </c>
      <c r="AA66" s="349">
        <f t="shared" si="40"/>
        <v>80</v>
      </c>
      <c r="AB66" s="341">
        <f t="shared" si="40"/>
        <v>80</v>
      </c>
      <c r="AC66" s="341">
        <f t="shared" si="40"/>
        <v>80</v>
      </c>
      <c r="AD66" s="365">
        <f t="shared" si="40"/>
        <v>80</v>
      </c>
      <c r="AE66" s="354">
        <f t="shared" si="40"/>
        <v>80</v>
      </c>
      <c r="AF66" s="341">
        <f t="shared" si="40"/>
        <v>80</v>
      </c>
      <c r="AG66" s="341">
        <f t="shared" si="40"/>
        <v>80</v>
      </c>
      <c r="AH66" s="341">
        <f t="shared" si="40"/>
        <v>80</v>
      </c>
      <c r="AI66" s="354">
        <f t="shared" si="40"/>
        <v>80</v>
      </c>
      <c r="AJ66" s="354">
        <f t="shared" si="40"/>
        <v>80</v>
      </c>
      <c r="AK66" s="84">
        <f t="shared" ref="AK66" si="41">+AJ66+AK65</f>
        <v>80</v>
      </c>
      <c r="AL66" s="37"/>
    </row>
    <row r="67" spans="1:42" ht="35.1" customHeight="1">
      <c r="A67" s="624">
        <v>24</v>
      </c>
      <c r="B67" s="655" t="s">
        <v>172</v>
      </c>
      <c r="C67" s="53"/>
      <c r="D67" s="53"/>
      <c r="E67" s="54"/>
      <c r="F67" s="320">
        <f>+[1]NEW!$I$1386</f>
        <v>20</v>
      </c>
      <c r="G67" s="353">
        <v>0</v>
      </c>
      <c r="H67" s="343">
        <v>0</v>
      </c>
      <c r="I67" s="343">
        <v>0</v>
      </c>
      <c r="J67" s="353">
        <v>0</v>
      </c>
      <c r="K67" s="343">
        <v>0</v>
      </c>
      <c r="L67" s="343">
        <v>0</v>
      </c>
      <c r="M67" s="343">
        <v>0</v>
      </c>
      <c r="N67" s="343">
        <v>0</v>
      </c>
      <c r="O67" s="343">
        <v>0</v>
      </c>
      <c r="P67" s="364">
        <v>0</v>
      </c>
      <c r="Q67" s="353">
        <v>0</v>
      </c>
      <c r="R67" s="343">
        <v>0</v>
      </c>
      <c r="S67" s="343">
        <v>0</v>
      </c>
      <c r="T67" s="343">
        <v>0</v>
      </c>
      <c r="U67" s="343">
        <v>0</v>
      </c>
      <c r="V67" s="258">
        <v>0</v>
      </c>
      <c r="W67" s="364">
        <v>0</v>
      </c>
      <c r="X67" s="353">
        <v>0</v>
      </c>
      <c r="Y67" s="338">
        <v>0</v>
      </c>
      <c r="Z67" s="372">
        <f>20-Y68</f>
        <v>20</v>
      </c>
      <c r="AA67" s="338">
        <f>20-Z68</f>
        <v>0</v>
      </c>
      <c r="AB67" s="343">
        <v>0</v>
      </c>
      <c r="AC67" s="343">
        <v>0</v>
      </c>
      <c r="AD67" s="364">
        <v>0</v>
      </c>
      <c r="AE67" s="353">
        <v>0</v>
      </c>
      <c r="AF67" s="343">
        <v>0</v>
      </c>
      <c r="AG67" s="343">
        <v>0</v>
      </c>
      <c r="AH67" s="343">
        <v>0</v>
      </c>
      <c r="AI67" s="353">
        <v>0</v>
      </c>
      <c r="AJ67" s="353">
        <v>0</v>
      </c>
      <c r="AK67" s="87">
        <v>0</v>
      </c>
      <c r="AL67" s="37">
        <f>SUM(G67:AK67)</f>
        <v>20</v>
      </c>
      <c r="AM67" s="38">
        <f>AL67</f>
        <v>20</v>
      </c>
      <c r="AN67" s="38">
        <v>893900</v>
      </c>
      <c r="AO67" s="38">
        <f>AL67*AN67/1000</f>
        <v>17878</v>
      </c>
      <c r="AP67" s="38">
        <f>AN67*AM67/1000</f>
        <v>17878</v>
      </c>
    </row>
    <row r="68" spans="1:42" ht="35.1" customHeight="1">
      <c r="A68" s="625"/>
      <c r="B68" s="656"/>
      <c r="C68" s="94"/>
      <c r="D68" s="95"/>
      <c r="E68" s="79"/>
      <c r="F68" s="325"/>
      <c r="G68" s="352">
        <f t="shared" ref="G68:AJ68" si="42">+F68+G67</f>
        <v>0</v>
      </c>
      <c r="H68" s="336">
        <f t="shared" si="42"/>
        <v>0</v>
      </c>
      <c r="I68" s="336">
        <f t="shared" si="42"/>
        <v>0</v>
      </c>
      <c r="J68" s="352">
        <f t="shared" si="42"/>
        <v>0</v>
      </c>
      <c r="K68" s="336">
        <f t="shared" si="42"/>
        <v>0</v>
      </c>
      <c r="L68" s="336">
        <f t="shared" si="42"/>
        <v>0</v>
      </c>
      <c r="M68" s="336">
        <f t="shared" si="42"/>
        <v>0</v>
      </c>
      <c r="N68" s="336">
        <f t="shared" si="42"/>
        <v>0</v>
      </c>
      <c r="O68" s="336">
        <f t="shared" si="42"/>
        <v>0</v>
      </c>
      <c r="P68" s="363">
        <f t="shared" si="42"/>
        <v>0</v>
      </c>
      <c r="Q68" s="352">
        <f t="shared" si="42"/>
        <v>0</v>
      </c>
      <c r="R68" s="336">
        <f t="shared" si="42"/>
        <v>0</v>
      </c>
      <c r="S68" s="336">
        <f t="shared" si="42"/>
        <v>0</v>
      </c>
      <c r="T68" s="336">
        <f t="shared" si="42"/>
        <v>0</v>
      </c>
      <c r="U68" s="336">
        <f t="shared" si="42"/>
        <v>0</v>
      </c>
      <c r="V68" s="336">
        <f t="shared" si="42"/>
        <v>0</v>
      </c>
      <c r="W68" s="363">
        <f t="shared" si="42"/>
        <v>0</v>
      </c>
      <c r="X68" s="352">
        <f t="shared" si="42"/>
        <v>0</v>
      </c>
      <c r="Y68" s="348">
        <f t="shared" si="42"/>
        <v>0</v>
      </c>
      <c r="Z68" s="336">
        <f t="shared" si="42"/>
        <v>20</v>
      </c>
      <c r="AA68" s="348">
        <f t="shared" si="42"/>
        <v>20</v>
      </c>
      <c r="AB68" s="336">
        <f t="shared" si="42"/>
        <v>20</v>
      </c>
      <c r="AC68" s="336">
        <f t="shared" si="42"/>
        <v>20</v>
      </c>
      <c r="AD68" s="363">
        <f t="shared" si="42"/>
        <v>20</v>
      </c>
      <c r="AE68" s="352">
        <f t="shared" si="42"/>
        <v>20</v>
      </c>
      <c r="AF68" s="336">
        <f t="shared" si="42"/>
        <v>20</v>
      </c>
      <c r="AG68" s="336">
        <f t="shared" si="42"/>
        <v>20</v>
      </c>
      <c r="AH68" s="336">
        <f t="shared" si="42"/>
        <v>20</v>
      </c>
      <c r="AI68" s="352">
        <f t="shared" si="42"/>
        <v>20</v>
      </c>
      <c r="AJ68" s="352">
        <f t="shared" si="42"/>
        <v>20</v>
      </c>
      <c r="AK68" s="46">
        <f t="shared" ref="AK68" si="43">+AJ68+AK67</f>
        <v>20</v>
      </c>
      <c r="AL68" s="37"/>
    </row>
    <row r="69" spans="1:42" ht="34.5" customHeight="1">
      <c r="A69" s="624">
        <v>25</v>
      </c>
      <c r="B69" s="655" t="s">
        <v>173</v>
      </c>
      <c r="C69" s="32"/>
      <c r="D69" s="33"/>
      <c r="E69" s="34"/>
      <c r="F69" s="319">
        <f>+[1]NEW!$I$1389</f>
        <v>40</v>
      </c>
      <c r="G69" s="353">
        <v>0</v>
      </c>
      <c r="H69" s="343">
        <v>0</v>
      </c>
      <c r="I69" s="343">
        <v>0</v>
      </c>
      <c r="J69" s="353">
        <v>0</v>
      </c>
      <c r="K69" s="343">
        <v>0</v>
      </c>
      <c r="L69" s="343">
        <v>0</v>
      </c>
      <c r="M69" s="343">
        <v>0</v>
      </c>
      <c r="N69" s="343">
        <v>0</v>
      </c>
      <c r="O69" s="343">
        <v>0</v>
      </c>
      <c r="P69" s="364">
        <v>0</v>
      </c>
      <c r="Q69" s="353">
        <v>0</v>
      </c>
      <c r="R69" s="343">
        <v>0</v>
      </c>
      <c r="S69" s="343">
        <v>0</v>
      </c>
      <c r="T69" s="343">
        <v>0</v>
      </c>
      <c r="U69" s="343">
        <v>0</v>
      </c>
      <c r="V69" s="258">
        <v>0</v>
      </c>
      <c r="W69" s="364">
        <v>0</v>
      </c>
      <c r="X69" s="353">
        <v>0</v>
      </c>
      <c r="Y69" s="338">
        <v>0</v>
      </c>
      <c r="Z69" s="372">
        <f>40-Y70</f>
        <v>40</v>
      </c>
      <c r="AA69" s="338">
        <f>40-Z70</f>
        <v>0</v>
      </c>
      <c r="AB69" s="343">
        <v>0</v>
      </c>
      <c r="AC69" s="343">
        <v>0</v>
      </c>
      <c r="AD69" s="364">
        <v>0</v>
      </c>
      <c r="AE69" s="353">
        <v>0</v>
      </c>
      <c r="AF69" s="343">
        <v>0</v>
      </c>
      <c r="AG69" s="343">
        <v>0</v>
      </c>
      <c r="AH69" s="343">
        <v>0</v>
      </c>
      <c r="AI69" s="353">
        <v>0</v>
      </c>
      <c r="AJ69" s="353">
        <v>0</v>
      </c>
      <c r="AK69" s="36"/>
      <c r="AL69" s="37"/>
      <c r="AM69" s="38"/>
      <c r="AN69" s="38"/>
      <c r="AO69" s="38"/>
      <c r="AP69" s="38"/>
    </row>
    <row r="70" spans="1:42" ht="34.5" customHeight="1">
      <c r="A70" s="625"/>
      <c r="B70" s="656"/>
      <c r="C70" s="39"/>
      <c r="D70" s="40"/>
      <c r="E70" s="41"/>
      <c r="F70" s="325"/>
      <c r="G70" s="352">
        <f t="shared" ref="G70:AJ70" si="44">+F70+G69</f>
        <v>0</v>
      </c>
      <c r="H70" s="336">
        <f t="shared" si="44"/>
        <v>0</v>
      </c>
      <c r="I70" s="336">
        <f t="shared" si="44"/>
        <v>0</v>
      </c>
      <c r="J70" s="352">
        <f t="shared" si="44"/>
        <v>0</v>
      </c>
      <c r="K70" s="336">
        <f t="shared" si="44"/>
        <v>0</v>
      </c>
      <c r="L70" s="336">
        <f t="shared" si="44"/>
        <v>0</v>
      </c>
      <c r="M70" s="336">
        <f t="shared" si="44"/>
        <v>0</v>
      </c>
      <c r="N70" s="336">
        <f t="shared" si="44"/>
        <v>0</v>
      </c>
      <c r="O70" s="336">
        <f t="shared" si="44"/>
        <v>0</v>
      </c>
      <c r="P70" s="363">
        <f t="shared" si="44"/>
        <v>0</v>
      </c>
      <c r="Q70" s="352">
        <f t="shared" si="44"/>
        <v>0</v>
      </c>
      <c r="R70" s="336">
        <f t="shared" si="44"/>
        <v>0</v>
      </c>
      <c r="S70" s="336">
        <f t="shared" si="44"/>
        <v>0</v>
      </c>
      <c r="T70" s="336">
        <f t="shared" si="44"/>
        <v>0</v>
      </c>
      <c r="U70" s="336">
        <f t="shared" si="44"/>
        <v>0</v>
      </c>
      <c r="V70" s="336">
        <f t="shared" si="44"/>
        <v>0</v>
      </c>
      <c r="W70" s="363">
        <f t="shared" si="44"/>
        <v>0</v>
      </c>
      <c r="X70" s="352">
        <f t="shared" si="44"/>
        <v>0</v>
      </c>
      <c r="Y70" s="348">
        <f t="shared" si="44"/>
        <v>0</v>
      </c>
      <c r="Z70" s="336">
        <f t="shared" si="44"/>
        <v>40</v>
      </c>
      <c r="AA70" s="348">
        <f t="shared" si="44"/>
        <v>40</v>
      </c>
      <c r="AB70" s="336">
        <f t="shared" si="44"/>
        <v>40</v>
      </c>
      <c r="AC70" s="336">
        <f t="shared" si="44"/>
        <v>40</v>
      </c>
      <c r="AD70" s="363">
        <f t="shared" si="44"/>
        <v>40</v>
      </c>
      <c r="AE70" s="352">
        <f t="shared" si="44"/>
        <v>40</v>
      </c>
      <c r="AF70" s="336">
        <f t="shared" si="44"/>
        <v>40</v>
      </c>
      <c r="AG70" s="336">
        <f t="shared" si="44"/>
        <v>40</v>
      </c>
      <c r="AH70" s="336">
        <f t="shared" si="44"/>
        <v>40</v>
      </c>
      <c r="AI70" s="352">
        <f t="shared" si="44"/>
        <v>40</v>
      </c>
      <c r="AJ70" s="352">
        <f t="shared" si="44"/>
        <v>40</v>
      </c>
      <c r="AK70" s="46"/>
      <c r="AL70" s="47"/>
    </row>
    <row r="71" spans="1:42" ht="34.5" customHeight="1">
      <c r="A71" s="624">
        <v>26</v>
      </c>
      <c r="B71" s="655" t="s">
        <v>209</v>
      </c>
      <c r="C71" s="48"/>
      <c r="D71" s="48"/>
      <c r="E71" s="49"/>
      <c r="F71" s="320">
        <f>+[1]NEW!$I$1392</f>
        <v>60</v>
      </c>
      <c r="G71" s="353">
        <v>0</v>
      </c>
      <c r="H71" s="343">
        <v>0</v>
      </c>
      <c r="I71" s="343">
        <v>0</v>
      </c>
      <c r="J71" s="353">
        <v>0</v>
      </c>
      <c r="K71" s="343">
        <v>0</v>
      </c>
      <c r="L71" s="343">
        <v>0</v>
      </c>
      <c r="M71" s="343">
        <v>0</v>
      </c>
      <c r="N71" s="343">
        <v>0</v>
      </c>
      <c r="O71" s="343">
        <v>0</v>
      </c>
      <c r="P71" s="364">
        <v>0</v>
      </c>
      <c r="Q71" s="353">
        <v>0</v>
      </c>
      <c r="R71" s="343">
        <v>0</v>
      </c>
      <c r="S71" s="343">
        <v>0</v>
      </c>
      <c r="T71" s="343">
        <v>0</v>
      </c>
      <c r="U71" s="343">
        <v>0</v>
      </c>
      <c r="V71" s="258">
        <v>0</v>
      </c>
      <c r="W71" s="364">
        <v>0</v>
      </c>
      <c r="X71" s="353">
        <v>0</v>
      </c>
      <c r="Y71" s="338">
        <v>0</v>
      </c>
      <c r="Z71" s="372">
        <f>60-Y72</f>
        <v>60</v>
      </c>
      <c r="AA71" s="338">
        <f>60-Z72</f>
        <v>0</v>
      </c>
      <c r="AB71" s="343">
        <v>0</v>
      </c>
      <c r="AC71" s="343">
        <v>0</v>
      </c>
      <c r="AD71" s="364">
        <v>0</v>
      </c>
      <c r="AE71" s="353">
        <v>0</v>
      </c>
      <c r="AF71" s="343">
        <v>0</v>
      </c>
      <c r="AG71" s="343">
        <v>0</v>
      </c>
      <c r="AH71" s="343">
        <v>0</v>
      </c>
      <c r="AI71" s="353">
        <v>0</v>
      </c>
      <c r="AJ71" s="353">
        <v>0</v>
      </c>
      <c r="AK71" s="36"/>
      <c r="AL71" s="37"/>
      <c r="AM71" s="38"/>
      <c r="AN71" s="38"/>
      <c r="AO71" s="38"/>
      <c r="AP71" s="38"/>
    </row>
    <row r="72" spans="1:42" ht="34.5" customHeight="1">
      <c r="A72" s="625"/>
      <c r="B72" s="656"/>
      <c r="C72" s="40"/>
      <c r="D72" s="40"/>
      <c r="E72" s="41"/>
      <c r="F72" s="325"/>
      <c r="G72" s="352">
        <f t="shared" ref="G72:AJ72" si="45">+F72+G71</f>
        <v>0</v>
      </c>
      <c r="H72" s="336">
        <f t="shared" si="45"/>
        <v>0</v>
      </c>
      <c r="I72" s="336">
        <f t="shared" si="45"/>
        <v>0</v>
      </c>
      <c r="J72" s="352">
        <f t="shared" si="45"/>
        <v>0</v>
      </c>
      <c r="K72" s="336">
        <f t="shared" si="45"/>
        <v>0</v>
      </c>
      <c r="L72" s="336">
        <f t="shared" si="45"/>
        <v>0</v>
      </c>
      <c r="M72" s="336">
        <f t="shared" si="45"/>
        <v>0</v>
      </c>
      <c r="N72" s="336">
        <f t="shared" si="45"/>
        <v>0</v>
      </c>
      <c r="O72" s="336">
        <f t="shared" si="45"/>
        <v>0</v>
      </c>
      <c r="P72" s="363">
        <f t="shared" si="45"/>
        <v>0</v>
      </c>
      <c r="Q72" s="352">
        <f t="shared" si="45"/>
        <v>0</v>
      </c>
      <c r="R72" s="336">
        <f t="shared" si="45"/>
        <v>0</v>
      </c>
      <c r="S72" s="336">
        <f t="shared" si="45"/>
        <v>0</v>
      </c>
      <c r="T72" s="336">
        <f t="shared" si="45"/>
        <v>0</v>
      </c>
      <c r="U72" s="336">
        <f t="shared" si="45"/>
        <v>0</v>
      </c>
      <c r="V72" s="336">
        <f t="shared" si="45"/>
        <v>0</v>
      </c>
      <c r="W72" s="363">
        <f t="shared" si="45"/>
        <v>0</v>
      </c>
      <c r="X72" s="352">
        <f t="shared" si="45"/>
        <v>0</v>
      </c>
      <c r="Y72" s="348">
        <f t="shared" si="45"/>
        <v>0</v>
      </c>
      <c r="Z72" s="336">
        <f t="shared" si="45"/>
        <v>60</v>
      </c>
      <c r="AA72" s="348">
        <f t="shared" si="45"/>
        <v>60</v>
      </c>
      <c r="AB72" s="336">
        <f t="shared" si="45"/>
        <v>60</v>
      </c>
      <c r="AC72" s="336">
        <f t="shared" si="45"/>
        <v>60</v>
      </c>
      <c r="AD72" s="363">
        <f t="shared" si="45"/>
        <v>60</v>
      </c>
      <c r="AE72" s="352">
        <f t="shared" si="45"/>
        <v>60</v>
      </c>
      <c r="AF72" s="336">
        <f t="shared" si="45"/>
        <v>60</v>
      </c>
      <c r="AG72" s="336">
        <f t="shared" si="45"/>
        <v>60</v>
      </c>
      <c r="AH72" s="336">
        <f t="shared" si="45"/>
        <v>60</v>
      </c>
      <c r="AI72" s="352">
        <f t="shared" si="45"/>
        <v>60</v>
      </c>
      <c r="AJ72" s="352">
        <f t="shared" si="45"/>
        <v>60</v>
      </c>
      <c r="AK72" s="46"/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320" t="e">
        <f>+#REF!</f>
        <v>#REF!</v>
      </c>
      <c r="G73" s="353">
        <v>0</v>
      </c>
      <c r="H73" s="343">
        <v>0</v>
      </c>
      <c r="I73" s="343">
        <v>0</v>
      </c>
      <c r="J73" s="353">
        <v>0</v>
      </c>
      <c r="K73" s="343">
        <v>0</v>
      </c>
      <c r="L73" s="343">
        <v>0</v>
      </c>
      <c r="M73" s="343">
        <v>0</v>
      </c>
      <c r="N73" s="343">
        <v>0</v>
      </c>
      <c r="O73" s="343">
        <v>0</v>
      </c>
      <c r="P73" s="364">
        <v>0</v>
      </c>
      <c r="Q73" s="353">
        <v>0</v>
      </c>
      <c r="R73" s="343">
        <v>0</v>
      </c>
      <c r="S73" s="343">
        <v>0</v>
      </c>
      <c r="T73" s="343">
        <v>0</v>
      </c>
      <c r="U73" s="343">
        <v>0</v>
      </c>
      <c r="V73" s="343">
        <v>0</v>
      </c>
      <c r="W73" s="364">
        <v>0</v>
      </c>
      <c r="X73" s="353">
        <v>0</v>
      </c>
      <c r="Y73" s="338">
        <v>0</v>
      </c>
      <c r="Z73" s="343">
        <v>0</v>
      </c>
      <c r="AA73" s="338">
        <v>0</v>
      </c>
      <c r="AB73" s="343">
        <v>0</v>
      </c>
      <c r="AC73" s="343">
        <v>0</v>
      </c>
      <c r="AD73" s="364">
        <v>0</v>
      </c>
      <c r="AE73" s="353">
        <v>0</v>
      </c>
      <c r="AF73" s="343">
        <v>0</v>
      </c>
      <c r="AG73" s="343">
        <v>0</v>
      </c>
      <c r="AH73" s="343">
        <v>0</v>
      </c>
      <c r="AI73" s="353">
        <v>0</v>
      </c>
      <c r="AJ73" s="353">
        <v>0</v>
      </c>
      <c r="AK73" s="87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325"/>
      <c r="G74" s="352">
        <f t="shared" ref="G74:AJ74" si="46">+F74+G73</f>
        <v>0</v>
      </c>
      <c r="H74" s="336">
        <f t="shared" si="46"/>
        <v>0</v>
      </c>
      <c r="I74" s="336">
        <f t="shared" si="46"/>
        <v>0</v>
      </c>
      <c r="J74" s="352">
        <f t="shared" si="46"/>
        <v>0</v>
      </c>
      <c r="K74" s="336">
        <f t="shared" si="46"/>
        <v>0</v>
      </c>
      <c r="L74" s="336">
        <f t="shared" si="46"/>
        <v>0</v>
      </c>
      <c r="M74" s="336">
        <f t="shared" si="46"/>
        <v>0</v>
      </c>
      <c r="N74" s="336">
        <f t="shared" si="46"/>
        <v>0</v>
      </c>
      <c r="O74" s="336">
        <f t="shared" si="46"/>
        <v>0</v>
      </c>
      <c r="P74" s="363">
        <f t="shared" si="46"/>
        <v>0</v>
      </c>
      <c r="Q74" s="352">
        <f t="shared" si="46"/>
        <v>0</v>
      </c>
      <c r="R74" s="336">
        <f t="shared" si="46"/>
        <v>0</v>
      </c>
      <c r="S74" s="336">
        <f t="shared" si="46"/>
        <v>0</v>
      </c>
      <c r="T74" s="336">
        <f t="shared" si="46"/>
        <v>0</v>
      </c>
      <c r="U74" s="336">
        <f t="shared" si="46"/>
        <v>0</v>
      </c>
      <c r="V74" s="336">
        <f t="shared" si="46"/>
        <v>0</v>
      </c>
      <c r="W74" s="363">
        <f t="shared" si="46"/>
        <v>0</v>
      </c>
      <c r="X74" s="352">
        <f t="shared" si="46"/>
        <v>0</v>
      </c>
      <c r="Y74" s="348">
        <f t="shared" si="46"/>
        <v>0</v>
      </c>
      <c r="Z74" s="336">
        <f t="shared" si="46"/>
        <v>0</v>
      </c>
      <c r="AA74" s="348">
        <f t="shared" si="46"/>
        <v>0</v>
      </c>
      <c r="AB74" s="336">
        <f t="shared" si="46"/>
        <v>0</v>
      </c>
      <c r="AC74" s="336">
        <f t="shared" si="46"/>
        <v>0</v>
      </c>
      <c r="AD74" s="363">
        <f t="shared" si="46"/>
        <v>0</v>
      </c>
      <c r="AE74" s="352">
        <f t="shared" si="46"/>
        <v>0</v>
      </c>
      <c r="AF74" s="336">
        <f t="shared" si="46"/>
        <v>0</v>
      </c>
      <c r="AG74" s="336">
        <f t="shared" si="46"/>
        <v>0</v>
      </c>
      <c r="AH74" s="336">
        <f t="shared" si="46"/>
        <v>0</v>
      </c>
      <c r="AI74" s="352">
        <f t="shared" si="46"/>
        <v>0</v>
      </c>
      <c r="AJ74" s="352">
        <f t="shared" si="46"/>
        <v>0</v>
      </c>
      <c r="AK74" s="46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320" t="e">
        <f>+#REF!</f>
        <v>#REF!</v>
      </c>
      <c r="G75" s="353">
        <v>0</v>
      </c>
      <c r="H75" s="343">
        <v>0</v>
      </c>
      <c r="I75" s="343">
        <v>0</v>
      </c>
      <c r="J75" s="353">
        <v>0</v>
      </c>
      <c r="K75" s="343">
        <v>0</v>
      </c>
      <c r="L75" s="343">
        <v>0</v>
      </c>
      <c r="M75" s="343">
        <v>0</v>
      </c>
      <c r="N75" s="343">
        <v>0</v>
      </c>
      <c r="O75" s="343">
        <v>0</v>
      </c>
      <c r="P75" s="364">
        <v>0</v>
      </c>
      <c r="Q75" s="353">
        <v>0</v>
      </c>
      <c r="R75" s="343">
        <v>0</v>
      </c>
      <c r="S75" s="343">
        <v>0</v>
      </c>
      <c r="T75" s="343">
        <v>0</v>
      </c>
      <c r="U75" s="343">
        <v>0</v>
      </c>
      <c r="V75" s="343">
        <v>0</v>
      </c>
      <c r="W75" s="364">
        <v>0</v>
      </c>
      <c r="X75" s="353">
        <v>0</v>
      </c>
      <c r="Y75" s="338">
        <v>0</v>
      </c>
      <c r="Z75" s="343">
        <v>0</v>
      </c>
      <c r="AA75" s="338">
        <v>0</v>
      </c>
      <c r="AB75" s="343">
        <v>0</v>
      </c>
      <c r="AC75" s="343">
        <v>0</v>
      </c>
      <c r="AD75" s="364">
        <v>0</v>
      </c>
      <c r="AE75" s="353">
        <v>0</v>
      </c>
      <c r="AF75" s="343">
        <v>0</v>
      </c>
      <c r="AG75" s="343">
        <v>0</v>
      </c>
      <c r="AH75" s="343">
        <v>0</v>
      </c>
      <c r="AI75" s="353">
        <v>0</v>
      </c>
      <c r="AJ75" s="353">
        <v>0</v>
      </c>
      <c r="AK75" s="51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319"/>
      <c r="G76" s="352">
        <f t="shared" ref="G76:AJ76" si="47">+F76+G75</f>
        <v>0</v>
      </c>
      <c r="H76" s="336">
        <f t="shared" si="47"/>
        <v>0</v>
      </c>
      <c r="I76" s="336">
        <f t="shared" si="47"/>
        <v>0</v>
      </c>
      <c r="J76" s="352">
        <f t="shared" si="47"/>
        <v>0</v>
      </c>
      <c r="K76" s="336">
        <f t="shared" si="47"/>
        <v>0</v>
      </c>
      <c r="L76" s="336">
        <f t="shared" si="47"/>
        <v>0</v>
      </c>
      <c r="M76" s="336">
        <f t="shared" si="47"/>
        <v>0</v>
      </c>
      <c r="N76" s="336">
        <f t="shared" si="47"/>
        <v>0</v>
      </c>
      <c r="O76" s="336">
        <f t="shared" si="47"/>
        <v>0</v>
      </c>
      <c r="P76" s="363">
        <f t="shared" si="47"/>
        <v>0</v>
      </c>
      <c r="Q76" s="352">
        <f t="shared" si="47"/>
        <v>0</v>
      </c>
      <c r="R76" s="336">
        <f t="shared" si="47"/>
        <v>0</v>
      </c>
      <c r="S76" s="336">
        <f t="shared" si="47"/>
        <v>0</v>
      </c>
      <c r="T76" s="336">
        <f t="shared" si="47"/>
        <v>0</v>
      </c>
      <c r="U76" s="336">
        <f t="shared" si="47"/>
        <v>0</v>
      </c>
      <c r="V76" s="336">
        <f t="shared" si="47"/>
        <v>0</v>
      </c>
      <c r="W76" s="363">
        <f t="shared" si="47"/>
        <v>0</v>
      </c>
      <c r="X76" s="352">
        <f t="shared" si="47"/>
        <v>0</v>
      </c>
      <c r="Y76" s="348">
        <f t="shared" si="47"/>
        <v>0</v>
      </c>
      <c r="Z76" s="336">
        <f t="shared" si="47"/>
        <v>0</v>
      </c>
      <c r="AA76" s="348">
        <f t="shared" si="47"/>
        <v>0</v>
      </c>
      <c r="AB76" s="336">
        <f t="shared" si="47"/>
        <v>0</v>
      </c>
      <c r="AC76" s="336">
        <f t="shared" si="47"/>
        <v>0</v>
      </c>
      <c r="AD76" s="363">
        <f t="shared" si="47"/>
        <v>0</v>
      </c>
      <c r="AE76" s="352">
        <f t="shared" si="47"/>
        <v>0</v>
      </c>
      <c r="AF76" s="336">
        <f t="shared" si="47"/>
        <v>0</v>
      </c>
      <c r="AG76" s="336">
        <f t="shared" si="47"/>
        <v>0</v>
      </c>
      <c r="AH76" s="336">
        <f t="shared" si="47"/>
        <v>0</v>
      </c>
      <c r="AI76" s="352">
        <f t="shared" si="47"/>
        <v>0</v>
      </c>
      <c r="AJ76" s="352">
        <f t="shared" si="47"/>
        <v>0</v>
      </c>
      <c r="AK76" s="46"/>
      <c r="AL76" s="37"/>
    </row>
    <row r="77" spans="1:42" ht="34.5" customHeight="1">
      <c r="A77" s="624">
        <v>27</v>
      </c>
      <c r="B77" s="629" t="s">
        <v>51</v>
      </c>
      <c r="C77" s="48"/>
      <c r="D77" s="48"/>
      <c r="E77" s="49"/>
      <c r="F77" s="320">
        <f>+[1]NEW!$I$1401</f>
        <v>30</v>
      </c>
      <c r="G77" s="353">
        <v>0</v>
      </c>
      <c r="H77" s="343">
        <v>0</v>
      </c>
      <c r="I77" s="343">
        <v>0</v>
      </c>
      <c r="J77" s="353">
        <v>0</v>
      </c>
      <c r="K77" s="343">
        <v>0</v>
      </c>
      <c r="L77" s="343">
        <v>0</v>
      </c>
      <c r="M77" s="343">
        <v>0</v>
      </c>
      <c r="N77" s="343">
        <v>0</v>
      </c>
      <c r="O77" s="343">
        <v>0</v>
      </c>
      <c r="P77" s="364">
        <v>0</v>
      </c>
      <c r="Q77" s="353">
        <v>0</v>
      </c>
      <c r="R77" s="343">
        <v>0</v>
      </c>
      <c r="S77" s="343">
        <v>0</v>
      </c>
      <c r="T77" s="343">
        <v>0</v>
      </c>
      <c r="U77" s="343">
        <v>0</v>
      </c>
      <c r="V77" s="258">
        <v>0</v>
      </c>
      <c r="W77" s="364">
        <v>0</v>
      </c>
      <c r="X77" s="353">
        <v>0</v>
      </c>
      <c r="Y77" s="338">
        <v>0</v>
      </c>
      <c r="Z77" s="372">
        <f>30-Y78</f>
        <v>30</v>
      </c>
      <c r="AA77" s="338">
        <f>30-Z78</f>
        <v>0</v>
      </c>
      <c r="AB77" s="343">
        <v>0</v>
      </c>
      <c r="AC77" s="343">
        <v>0</v>
      </c>
      <c r="AD77" s="364">
        <v>0</v>
      </c>
      <c r="AE77" s="353">
        <v>0</v>
      </c>
      <c r="AF77" s="343">
        <v>0</v>
      </c>
      <c r="AG77" s="343">
        <v>0</v>
      </c>
      <c r="AH77" s="343">
        <v>0</v>
      </c>
      <c r="AI77" s="353">
        <v>0</v>
      </c>
      <c r="AJ77" s="353">
        <v>0</v>
      </c>
      <c r="AK77" s="87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30"/>
      <c r="C78" s="40"/>
      <c r="D78" s="40"/>
      <c r="E78" s="41"/>
      <c r="F78" s="325"/>
      <c r="G78" s="352">
        <f t="shared" ref="G78:AJ78" si="48">+F78+G77</f>
        <v>0</v>
      </c>
      <c r="H78" s="336">
        <f t="shared" si="48"/>
        <v>0</v>
      </c>
      <c r="I78" s="336">
        <f t="shared" si="48"/>
        <v>0</v>
      </c>
      <c r="J78" s="352">
        <f t="shared" si="48"/>
        <v>0</v>
      </c>
      <c r="K78" s="336">
        <f t="shared" si="48"/>
        <v>0</v>
      </c>
      <c r="L78" s="336">
        <f t="shared" si="48"/>
        <v>0</v>
      </c>
      <c r="M78" s="336">
        <f t="shared" si="48"/>
        <v>0</v>
      </c>
      <c r="N78" s="336">
        <f t="shared" si="48"/>
        <v>0</v>
      </c>
      <c r="O78" s="336">
        <f t="shared" si="48"/>
        <v>0</v>
      </c>
      <c r="P78" s="363">
        <f t="shared" si="48"/>
        <v>0</v>
      </c>
      <c r="Q78" s="352">
        <f t="shared" si="48"/>
        <v>0</v>
      </c>
      <c r="R78" s="336">
        <f t="shared" si="48"/>
        <v>0</v>
      </c>
      <c r="S78" s="336">
        <f t="shared" si="48"/>
        <v>0</v>
      </c>
      <c r="T78" s="336">
        <f t="shared" si="48"/>
        <v>0</v>
      </c>
      <c r="U78" s="336">
        <f t="shared" si="48"/>
        <v>0</v>
      </c>
      <c r="V78" s="336">
        <f t="shared" si="48"/>
        <v>0</v>
      </c>
      <c r="W78" s="363">
        <f t="shared" si="48"/>
        <v>0</v>
      </c>
      <c r="X78" s="352">
        <f t="shared" si="48"/>
        <v>0</v>
      </c>
      <c r="Y78" s="336">
        <f t="shared" si="48"/>
        <v>0</v>
      </c>
      <c r="Z78" s="336">
        <f t="shared" si="48"/>
        <v>30</v>
      </c>
      <c r="AA78" s="336">
        <f t="shared" si="48"/>
        <v>30</v>
      </c>
      <c r="AB78" s="336">
        <f t="shared" si="48"/>
        <v>30</v>
      </c>
      <c r="AC78" s="336">
        <f t="shared" si="48"/>
        <v>30</v>
      </c>
      <c r="AD78" s="363">
        <f t="shared" si="48"/>
        <v>30</v>
      </c>
      <c r="AE78" s="352">
        <f t="shared" si="48"/>
        <v>30</v>
      </c>
      <c r="AF78" s="336">
        <f t="shared" si="48"/>
        <v>30</v>
      </c>
      <c r="AG78" s="336">
        <f t="shared" si="48"/>
        <v>30</v>
      </c>
      <c r="AH78" s="336">
        <f t="shared" si="48"/>
        <v>30</v>
      </c>
      <c r="AI78" s="352">
        <f t="shared" si="48"/>
        <v>30</v>
      </c>
      <c r="AJ78" s="352">
        <f t="shared" si="48"/>
        <v>30</v>
      </c>
      <c r="AK78" s="46">
        <f t="shared" ref="AK78" si="49">+AJ78+AK77</f>
        <v>30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320" t="e">
        <f>+#REF!</f>
        <v>#REF!</v>
      </c>
      <c r="G79" s="353">
        <v>0</v>
      </c>
      <c r="H79" s="343">
        <v>0</v>
      </c>
      <c r="I79" s="343">
        <v>0</v>
      </c>
      <c r="J79" s="353">
        <v>0</v>
      </c>
      <c r="K79" s="343">
        <v>0</v>
      </c>
      <c r="L79" s="343">
        <v>0</v>
      </c>
      <c r="M79" s="343">
        <v>0</v>
      </c>
      <c r="N79" s="343">
        <v>0</v>
      </c>
      <c r="O79" s="343">
        <v>0</v>
      </c>
      <c r="P79" s="364">
        <v>0</v>
      </c>
      <c r="Q79" s="353">
        <v>0</v>
      </c>
      <c r="R79" s="343">
        <v>0</v>
      </c>
      <c r="S79" s="343">
        <v>0</v>
      </c>
      <c r="T79" s="343">
        <v>0</v>
      </c>
      <c r="U79" s="343">
        <v>0</v>
      </c>
      <c r="V79" s="343">
        <v>0</v>
      </c>
      <c r="W79" s="364">
        <v>0</v>
      </c>
      <c r="X79" s="353">
        <v>0</v>
      </c>
      <c r="Y79" s="343">
        <v>0</v>
      </c>
      <c r="Z79" s="343">
        <v>0</v>
      </c>
      <c r="AA79" s="343">
        <v>0</v>
      </c>
      <c r="AB79" s="343">
        <v>0</v>
      </c>
      <c r="AC79" s="343">
        <v>0</v>
      </c>
      <c r="AD79" s="364">
        <v>0</v>
      </c>
      <c r="AE79" s="353">
        <v>0</v>
      </c>
      <c r="AF79" s="343">
        <v>0</v>
      </c>
      <c r="AG79" s="343">
        <v>0</v>
      </c>
      <c r="AH79" s="343">
        <v>0</v>
      </c>
      <c r="AI79" s="353">
        <v>0</v>
      </c>
      <c r="AJ79" s="353">
        <v>0</v>
      </c>
      <c r="AK79" s="51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319"/>
      <c r="G80" s="352">
        <f t="shared" ref="G80:AJ80" si="50">+F80+G79</f>
        <v>0</v>
      </c>
      <c r="H80" s="336">
        <f t="shared" si="50"/>
        <v>0</v>
      </c>
      <c r="I80" s="336">
        <f t="shared" si="50"/>
        <v>0</v>
      </c>
      <c r="J80" s="352">
        <f t="shared" si="50"/>
        <v>0</v>
      </c>
      <c r="K80" s="336">
        <f t="shared" si="50"/>
        <v>0</v>
      </c>
      <c r="L80" s="336">
        <f t="shared" si="50"/>
        <v>0</v>
      </c>
      <c r="M80" s="336">
        <f t="shared" si="50"/>
        <v>0</v>
      </c>
      <c r="N80" s="336">
        <f t="shared" si="50"/>
        <v>0</v>
      </c>
      <c r="O80" s="336">
        <f t="shared" si="50"/>
        <v>0</v>
      </c>
      <c r="P80" s="363">
        <f t="shared" si="50"/>
        <v>0</v>
      </c>
      <c r="Q80" s="352">
        <f t="shared" si="50"/>
        <v>0</v>
      </c>
      <c r="R80" s="336">
        <f t="shared" si="50"/>
        <v>0</v>
      </c>
      <c r="S80" s="336">
        <f t="shared" si="50"/>
        <v>0</v>
      </c>
      <c r="T80" s="336">
        <f t="shared" si="50"/>
        <v>0</v>
      </c>
      <c r="U80" s="336">
        <f t="shared" si="50"/>
        <v>0</v>
      </c>
      <c r="V80" s="336">
        <f t="shared" si="50"/>
        <v>0</v>
      </c>
      <c r="W80" s="363">
        <f t="shared" si="50"/>
        <v>0</v>
      </c>
      <c r="X80" s="352">
        <f t="shared" si="50"/>
        <v>0</v>
      </c>
      <c r="Y80" s="336">
        <f t="shared" si="50"/>
        <v>0</v>
      </c>
      <c r="Z80" s="336">
        <f t="shared" si="50"/>
        <v>0</v>
      </c>
      <c r="AA80" s="336">
        <f t="shared" si="50"/>
        <v>0</v>
      </c>
      <c r="AB80" s="336">
        <f t="shared" si="50"/>
        <v>0</v>
      </c>
      <c r="AC80" s="336">
        <f t="shared" si="50"/>
        <v>0</v>
      </c>
      <c r="AD80" s="363">
        <f t="shared" si="50"/>
        <v>0</v>
      </c>
      <c r="AE80" s="352">
        <f t="shared" si="50"/>
        <v>0</v>
      </c>
      <c r="AF80" s="336">
        <f t="shared" si="50"/>
        <v>0</v>
      </c>
      <c r="AG80" s="336">
        <f t="shared" si="50"/>
        <v>0</v>
      </c>
      <c r="AH80" s="336">
        <f t="shared" si="50"/>
        <v>0</v>
      </c>
      <c r="AI80" s="352">
        <f t="shared" si="50"/>
        <v>0</v>
      </c>
      <c r="AJ80" s="352">
        <f t="shared" si="50"/>
        <v>0</v>
      </c>
      <c r="AK80" s="46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320"/>
      <c r="G81" s="353"/>
      <c r="H81" s="343"/>
      <c r="I81" s="338"/>
      <c r="J81" s="353"/>
      <c r="K81" s="338"/>
      <c r="L81" s="338"/>
      <c r="M81" s="338"/>
      <c r="N81" s="338"/>
      <c r="O81" s="338"/>
      <c r="P81" s="364"/>
      <c r="Q81" s="353"/>
      <c r="R81" s="338"/>
      <c r="S81" s="338"/>
      <c r="T81" s="338"/>
      <c r="U81" s="338"/>
      <c r="V81" s="338"/>
      <c r="W81" s="364"/>
      <c r="X81" s="353"/>
      <c r="Y81" s="338"/>
      <c r="Z81" s="338"/>
      <c r="AA81" s="338"/>
      <c r="AB81" s="338"/>
      <c r="AC81" s="338"/>
      <c r="AD81" s="364"/>
      <c r="AE81" s="353"/>
      <c r="AF81" s="338"/>
      <c r="AG81" s="338"/>
      <c r="AH81" s="338"/>
      <c r="AI81" s="353"/>
      <c r="AJ81" s="353"/>
      <c r="AK81" s="51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321"/>
      <c r="G82" s="352"/>
      <c r="H82" s="336"/>
      <c r="I82" s="335"/>
      <c r="J82" s="352"/>
      <c r="K82" s="336"/>
      <c r="L82" s="336"/>
      <c r="M82" s="336"/>
      <c r="N82" s="336"/>
      <c r="O82" s="336"/>
      <c r="P82" s="366"/>
      <c r="Q82" s="352"/>
      <c r="R82" s="336"/>
      <c r="S82" s="336"/>
      <c r="T82" s="336"/>
      <c r="U82" s="336"/>
      <c r="V82" s="336"/>
      <c r="W82" s="366"/>
      <c r="X82" s="352"/>
      <c r="Y82" s="336"/>
      <c r="Z82" s="336"/>
      <c r="AA82" s="336"/>
      <c r="AB82" s="336"/>
      <c r="AC82" s="336"/>
      <c r="AD82" s="366"/>
      <c r="AE82" s="352"/>
      <c r="AF82" s="336"/>
      <c r="AG82" s="336"/>
      <c r="AH82" s="336"/>
      <c r="AI82" s="352"/>
      <c r="AJ82" s="352"/>
      <c r="AK82" s="46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320"/>
      <c r="G83" s="351"/>
      <c r="H83" s="342"/>
      <c r="I83" s="334"/>
      <c r="J83" s="351"/>
      <c r="K83" s="334"/>
      <c r="L83" s="334"/>
      <c r="M83" s="334"/>
      <c r="N83" s="334"/>
      <c r="O83" s="334"/>
      <c r="P83" s="362"/>
      <c r="Q83" s="351"/>
      <c r="R83" s="334"/>
      <c r="S83" s="334"/>
      <c r="T83" s="334"/>
      <c r="U83" s="334"/>
      <c r="V83" s="334"/>
      <c r="W83" s="362"/>
      <c r="X83" s="351"/>
      <c r="Y83" s="334"/>
      <c r="Z83" s="334"/>
      <c r="AA83" s="334"/>
      <c r="AB83" s="334"/>
      <c r="AC83" s="334"/>
      <c r="AD83" s="362"/>
      <c r="AE83" s="351"/>
      <c r="AF83" s="334"/>
      <c r="AG83" s="334"/>
      <c r="AH83" s="334"/>
      <c r="AI83" s="351"/>
      <c r="AJ83" s="351"/>
      <c r="AK83" s="36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322"/>
      <c r="G84" s="352"/>
      <c r="H84" s="336"/>
      <c r="I84" s="335"/>
      <c r="J84" s="352"/>
      <c r="K84" s="336"/>
      <c r="L84" s="336"/>
      <c r="M84" s="336"/>
      <c r="N84" s="336"/>
      <c r="O84" s="336"/>
      <c r="P84" s="366"/>
      <c r="Q84" s="352"/>
      <c r="R84" s="336"/>
      <c r="S84" s="336"/>
      <c r="T84" s="336"/>
      <c r="U84" s="336"/>
      <c r="V84" s="336"/>
      <c r="W84" s="366"/>
      <c r="X84" s="352"/>
      <c r="Y84" s="336"/>
      <c r="Z84" s="336"/>
      <c r="AA84" s="336"/>
      <c r="AB84" s="336"/>
      <c r="AC84" s="336"/>
      <c r="AD84" s="366"/>
      <c r="AE84" s="352"/>
      <c r="AF84" s="336"/>
      <c r="AG84" s="336"/>
      <c r="AH84" s="336"/>
      <c r="AI84" s="352"/>
      <c r="AJ84" s="352"/>
      <c r="AK84" s="46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320"/>
      <c r="G85" s="351"/>
      <c r="H85" s="342"/>
      <c r="I85" s="334"/>
      <c r="J85" s="351"/>
      <c r="K85" s="334"/>
      <c r="L85" s="334"/>
      <c r="M85" s="334"/>
      <c r="N85" s="334"/>
      <c r="O85" s="334"/>
      <c r="P85" s="362"/>
      <c r="Q85" s="351"/>
      <c r="R85" s="334"/>
      <c r="S85" s="334"/>
      <c r="T85" s="334"/>
      <c r="U85" s="334"/>
      <c r="V85" s="334"/>
      <c r="W85" s="362"/>
      <c r="X85" s="351"/>
      <c r="Y85" s="334"/>
      <c r="Z85" s="334"/>
      <c r="AA85" s="334"/>
      <c r="AB85" s="334"/>
      <c r="AC85" s="334"/>
      <c r="AD85" s="362"/>
      <c r="AE85" s="351"/>
      <c r="AF85" s="334"/>
      <c r="AG85" s="334"/>
      <c r="AH85" s="334"/>
      <c r="AI85" s="351"/>
      <c r="AJ85" s="351"/>
      <c r="AK85" s="36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323"/>
      <c r="G86" s="352"/>
      <c r="H86" s="336"/>
      <c r="I86" s="335"/>
      <c r="J86" s="352"/>
      <c r="K86" s="336"/>
      <c r="L86" s="336"/>
      <c r="M86" s="336"/>
      <c r="N86" s="336"/>
      <c r="O86" s="336"/>
      <c r="P86" s="366"/>
      <c r="Q86" s="352"/>
      <c r="R86" s="336"/>
      <c r="S86" s="336"/>
      <c r="T86" s="336"/>
      <c r="U86" s="336"/>
      <c r="V86" s="336"/>
      <c r="W86" s="366"/>
      <c r="X86" s="352"/>
      <c r="Y86" s="336"/>
      <c r="Z86" s="336"/>
      <c r="AA86" s="336"/>
      <c r="AB86" s="336"/>
      <c r="AC86" s="336"/>
      <c r="AD86" s="366"/>
      <c r="AE86" s="352"/>
      <c r="AF86" s="336"/>
      <c r="AG86" s="336"/>
      <c r="AH86" s="336"/>
      <c r="AI86" s="352"/>
      <c r="AJ86" s="352"/>
      <c r="AK86" s="46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320"/>
      <c r="G87" s="351"/>
      <c r="H87" s="342"/>
      <c r="I87" s="334"/>
      <c r="J87" s="351"/>
      <c r="K87" s="334"/>
      <c r="L87" s="334"/>
      <c r="M87" s="334"/>
      <c r="N87" s="334"/>
      <c r="O87" s="334"/>
      <c r="P87" s="362"/>
      <c r="Q87" s="351"/>
      <c r="R87" s="334"/>
      <c r="S87" s="334"/>
      <c r="T87" s="334"/>
      <c r="U87" s="334"/>
      <c r="V87" s="334"/>
      <c r="W87" s="362"/>
      <c r="X87" s="351"/>
      <c r="Y87" s="334"/>
      <c r="Z87" s="334"/>
      <c r="AA87" s="334"/>
      <c r="AB87" s="334"/>
      <c r="AC87" s="334"/>
      <c r="AD87" s="362"/>
      <c r="AE87" s="351"/>
      <c r="AF87" s="334"/>
      <c r="AG87" s="334"/>
      <c r="AH87" s="334"/>
      <c r="AI87" s="351"/>
      <c r="AJ87" s="351"/>
      <c r="AK87" s="36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321"/>
      <c r="G88" s="352"/>
      <c r="H88" s="336"/>
      <c r="I88" s="335"/>
      <c r="J88" s="352"/>
      <c r="K88" s="336"/>
      <c r="L88" s="336"/>
      <c r="M88" s="336"/>
      <c r="N88" s="336"/>
      <c r="O88" s="336"/>
      <c r="P88" s="366"/>
      <c r="Q88" s="352"/>
      <c r="R88" s="336"/>
      <c r="S88" s="336"/>
      <c r="T88" s="336"/>
      <c r="U88" s="336"/>
      <c r="V88" s="336"/>
      <c r="W88" s="366"/>
      <c r="X88" s="352"/>
      <c r="Y88" s="336"/>
      <c r="Z88" s="336"/>
      <c r="AA88" s="336"/>
      <c r="AB88" s="336"/>
      <c r="AC88" s="336"/>
      <c r="AD88" s="366"/>
      <c r="AE88" s="352"/>
      <c r="AF88" s="336"/>
      <c r="AG88" s="336"/>
      <c r="AH88" s="336"/>
      <c r="AI88" s="352"/>
      <c r="AJ88" s="352"/>
      <c r="AK88" s="46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320"/>
      <c r="G89" s="351"/>
      <c r="H89" s="342"/>
      <c r="I89" s="334"/>
      <c r="J89" s="351"/>
      <c r="K89" s="334"/>
      <c r="L89" s="334"/>
      <c r="M89" s="334"/>
      <c r="N89" s="334"/>
      <c r="O89" s="334"/>
      <c r="P89" s="362"/>
      <c r="Q89" s="351"/>
      <c r="R89" s="334"/>
      <c r="S89" s="334"/>
      <c r="T89" s="334"/>
      <c r="U89" s="334"/>
      <c r="V89" s="334"/>
      <c r="W89" s="362"/>
      <c r="X89" s="351"/>
      <c r="Y89" s="334"/>
      <c r="Z89" s="334"/>
      <c r="AA89" s="334"/>
      <c r="AB89" s="334"/>
      <c r="AC89" s="334"/>
      <c r="AD89" s="362"/>
      <c r="AE89" s="351"/>
      <c r="AF89" s="334"/>
      <c r="AG89" s="334"/>
      <c r="AH89" s="334"/>
      <c r="AI89" s="351"/>
      <c r="AJ89" s="351"/>
      <c r="AK89" s="36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323"/>
      <c r="G90" s="352"/>
      <c r="H90" s="336"/>
      <c r="I90" s="335"/>
      <c r="J90" s="352"/>
      <c r="K90" s="336"/>
      <c r="L90" s="336"/>
      <c r="M90" s="336"/>
      <c r="N90" s="336"/>
      <c r="O90" s="336"/>
      <c r="P90" s="366"/>
      <c r="Q90" s="352"/>
      <c r="R90" s="336"/>
      <c r="S90" s="336"/>
      <c r="T90" s="336"/>
      <c r="U90" s="336"/>
      <c r="V90" s="336"/>
      <c r="W90" s="366"/>
      <c r="X90" s="352"/>
      <c r="Y90" s="336"/>
      <c r="Z90" s="336"/>
      <c r="AA90" s="336"/>
      <c r="AB90" s="336"/>
      <c r="AC90" s="336"/>
      <c r="AD90" s="366"/>
      <c r="AE90" s="352"/>
      <c r="AF90" s="336"/>
      <c r="AG90" s="336"/>
      <c r="AH90" s="336"/>
      <c r="AI90" s="352"/>
      <c r="AJ90" s="352"/>
      <c r="AK90" s="46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320"/>
      <c r="G91" s="351"/>
      <c r="H91" s="342"/>
      <c r="I91" s="334"/>
      <c r="J91" s="351"/>
      <c r="K91" s="334"/>
      <c r="L91" s="334"/>
      <c r="M91" s="334"/>
      <c r="N91" s="334"/>
      <c r="O91" s="334"/>
      <c r="P91" s="362"/>
      <c r="Q91" s="351"/>
      <c r="R91" s="334"/>
      <c r="S91" s="334"/>
      <c r="T91" s="334"/>
      <c r="U91" s="334"/>
      <c r="V91" s="334"/>
      <c r="W91" s="362"/>
      <c r="X91" s="351"/>
      <c r="Y91" s="334"/>
      <c r="Z91" s="334"/>
      <c r="AA91" s="334"/>
      <c r="AB91" s="334"/>
      <c r="AC91" s="334"/>
      <c r="AD91" s="362"/>
      <c r="AE91" s="351"/>
      <c r="AF91" s="334"/>
      <c r="AG91" s="334"/>
      <c r="AH91" s="334"/>
      <c r="AI91" s="351"/>
      <c r="AJ91" s="351"/>
      <c r="AK91" s="36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321"/>
      <c r="G92" s="352"/>
      <c r="H92" s="336"/>
      <c r="I92" s="335"/>
      <c r="J92" s="352"/>
      <c r="K92" s="336"/>
      <c r="L92" s="336"/>
      <c r="M92" s="336"/>
      <c r="N92" s="336"/>
      <c r="O92" s="336"/>
      <c r="P92" s="366"/>
      <c r="Q92" s="352"/>
      <c r="R92" s="336"/>
      <c r="S92" s="336"/>
      <c r="T92" s="336"/>
      <c r="U92" s="336"/>
      <c r="V92" s="336"/>
      <c r="W92" s="366"/>
      <c r="X92" s="352"/>
      <c r="Y92" s="336"/>
      <c r="Z92" s="336"/>
      <c r="AA92" s="336"/>
      <c r="AB92" s="336"/>
      <c r="AC92" s="336"/>
      <c r="AD92" s="366"/>
      <c r="AE92" s="352"/>
      <c r="AF92" s="336"/>
      <c r="AG92" s="336"/>
      <c r="AH92" s="336"/>
      <c r="AI92" s="352"/>
      <c r="AJ92" s="352"/>
      <c r="AK92" s="46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319"/>
      <c r="G93" s="351"/>
      <c r="H93" s="342"/>
      <c r="I93" s="334"/>
      <c r="J93" s="351"/>
      <c r="K93" s="334"/>
      <c r="L93" s="334"/>
      <c r="M93" s="334"/>
      <c r="N93" s="334"/>
      <c r="O93" s="334"/>
      <c r="P93" s="362"/>
      <c r="Q93" s="351"/>
      <c r="R93" s="334"/>
      <c r="S93" s="334"/>
      <c r="T93" s="334"/>
      <c r="U93" s="334"/>
      <c r="V93" s="334"/>
      <c r="W93" s="362"/>
      <c r="X93" s="351"/>
      <c r="Y93" s="334"/>
      <c r="Z93" s="334"/>
      <c r="AA93" s="334"/>
      <c r="AB93" s="334"/>
      <c r="AC93" s="334"/>
      <c r="AD93" s="362"/>
      <c r="AE93" s="351"/>
      <c r="AF93" s="334"/>
      <c r="AG93" s="334"/>
      <c r="AH93" s="334"/>
      <c r="AI93" s="351"/>
      <c r="AJ93" s="351"/>
      <c r="AK93" s="36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322"/>
      <c r="G94" s="352"/>
      <c r="H94" s="336"/>
      <c r="I94" s="335"/>
      <c r="J94" s="352"/>
      <c r="K94" s="336"/>
      <c r="L94" s="336"/>
      <c r="M94" s="336"/>
      <c r="N94" s="336"/>
      <c r="O94" s="336"/>
      <c r="P94" s="366"/>
      <c r="Q94" s="352"/>
      <c r="R94" s="336"/>
      <c r="S94" s="336"/>
      <c r="T94" s="336"/>
      <c r="U94" s="336"/>
      <c r="V94" s="336"/>
      <c r="W94" s="366"/>
      <c r="X94" s="352"/>
      <c r="Y94" s="336"/>
      <c r="Z94" s="336"/>
      <c r="AA94" s="336"/>
      <c r="AB94" s="336"/>
      <c r="AC94" s="336"/>
      <c r="AD94" s="366"/>
      <c r="AE94" s="352"/>
      <c r="AF94" s="336"/>
      <c r="AG94" s="336"/>
      <c r="AH94" s="336"/>
      <c r="AI94" s="352"/>
      <c r="AJ94" s="352"/>
      <c r="AK94" s="46"/>
      <c r="AL94" s="37"/>
    </row>
    <row r="95" spans="1:42" ht="35.1" customHeight="1">
      <c r="A95" s="624">
        <v>28</v>
      </c>
      <c r="B95" s="661" t="s">
        <v>183</v>
      </c>
      <c r="C95" s="62">
        <v>0</v>
      </c>
      <c r="D95" s="63"/>
      <c r="E95" s="54"/>
      <c r="F95" s="320">
        <f>+[1]NEW!$I$414</f>
        <v>2800</v>
      </c>
      <c r="G95" s="351">
        <v>0</v>
      </c>
      <c r="H95" s="334">
        <v>0</v>
      </c>
      <c r="I95" s="371">
        <v>642</v>
      </c>
      <c r="J95" s="351">
        <v>0</v>
      </c>
      <c r="K95" s="371">
        <f>1000-J96</f>
        <v>358</v>
      </c>
      <c r="L95" s="371">
        <v>187</v>
      </c>
      <c r="M95" s="371">
        <f>2000-L96</f>
        <v>813</v>
      </c>
      <c r="N95" s="342">
        <v>0</v>
      </c>
      <c r="O95" s="342">
        <v>0</v>
      </c>
      <c r="P95" s="362">
        <v>0</v>
      </c>
      <c r="Q95" s="351">
        <v>0</v>
      </c>
      <c r="R95" s="342">
        <f>2000-Q96</f>
        <v>0</v>
      </c>
      <c r="S95" s="342">
        <v>0</v>
      </c>
      <c r="T95" s="342">
        <v>0</v>
      </c>
      <c r="U95" s="371">
        <v>100</v>
      </c>
      <c r="V95" s="342">
        <v>0</v>
      </c>
      <c r="W95" s="362">
        <v>0</v>
      </c>
      <c r="X95" s="351">
        <v>0</v>
      </c>
      <c r="Y95" s="371">
        <f>2800-X96</f>
        <v>700</v>
      </c>
      <c r="Z95" s="342">
        <v>0</v>
      </c>
      <c r="AA95" s="342">
        <v>0</v>
      </c>
      <c r="AB95" s="342">
        <v>0</v>
      </c>
      <c r="AC95" s="342">
        <v>0</v>
      </c>
      <c r="AD95" s="362">
        <v>0</v>
      </c>
      <c r="AE95" s="351">
        <v>0</v>
      </c>
      <c r="AF95" s="342">
        <v>0</v>
      </c>
      <c r="AG95" s="342">
        <v>0</v>
      </c>
      <c r="AH95" s="342">
        <v>0</v>
      </c>
      <c r="AI95" s="351">
        <v>0</v>
      </c>
      <c r="AJ95" s="351">
        <v>0</v>
      </c>
      <c r="AK95" s="86">
        <v>0</v>
      </c>
      <c r="AL95" s="37">
        <f>SUM(G95:AK95)</f>
        <v>2800</v>
      </c>
      <c r="AM95" s="38">
        <f>AL95</f>
        <v>2800</v>
      </c>
      <c r="AN95" s="38">
        <v>800000</v>
      </c>
      <c r="AO95" s="38">
        <f>AL95*AN95/1000</f>
        <v>2240000</v>
      </c>
      <c r="AP95" s="38">
        <f>AN95*AM95/1000</f>
        <v>2240000</v>
      </c>
    </row>
    <row r="96" spans="1:42" ht="35.1" customHeight="1">
      <c r="A96" s="625"/>
      <c r="B96" s="662"/>
      <c r="C96" s="68"/>
      <c r="D96" s="65"/>
      <c r="E96" s="57"/>
      <c r="F96" s="321"/>
      <c r="G96" s="352">
        <f t="shared" ref="G96:AJ96" si="51">+F96+G95</f>
        <v>0</v>
      </c>
      <c r="H96" s="336">
        <f t="shared" si="51"/>
        <v>0</v>
      </c>
      <c r="I96" s="336">
        <f t="shared" si="51"/>
        <v>642</v>
      </c>
      <c r="J96" s="352">
        <f t="shared" si="51"/>
        <v>642</v>
      </c>
      <c r="K96" s="336">
        <f t="shared" si="51"/>
        <v>1000</v>
      </c>
      <c r="L96" s="336">
        <f t="shared" si="51"/>
        <v>1187</v>
      </c>
      <c r="M96" s="336">
        <f t="shared" si="51"/>
        <v>2000</v>
      </c>
      <c r="N96" s="336">
        <f t="shared" si="51"/>
        <v>2000</v>
      </c>
      <c r="O96" s="336">
        <f t="shared" si="51"/>
        <v>2000</v>
      </c>
      <c r="P96" s="363">
        <f t="shared" si="51"/>
        <v>2000</v>
      </c>
      <c r="Q96" s="352">
        <f t="shared" si="51"/>
        <v>2000</v>
      </c>
      <c r="R96" s="336">
        <f t="shared" si="51"/>
        <v>2000</v>
      </c>
      <c r="S96" s="336">
        <f t="shared" si="51"/>
        <v>2000</v>
      </c>
      <c r="T96" s="336">
        <f t="shared" si="51"/>
        <v>2000</v>
      </c>
      <c r="U96" s="336">
        <f t="shared" si="51"/>
        <v>2100</v>
      </c>
      <c r="V96" s="336">
        <f t="shared" si="51"/>
        <v>2100</v>
      </c>
      <c r="W96" s="363">
        <f t="shared" si="51"/>
        <v>2100</v>
      </c>
      <c r="X96" s="352">
        <f t="shared" si="51"/>
        <v>2100</v>
      </c>
      <c r="Y96" s="336">
        <f t="shared" si="51"/>
        <v>2800</v>
      </c>
      <c r="Z96" s="336">
        <f t="shared" si="51"/>
        <v>2800</v>
      </c>
      <c r="AA96" s="336">
        <f t="shared" si="51"/>
        <v>2800</v>
      </c>
      <c r="AB96" s="336">
        <f t="shared" si="51"/>
        <v>2800</v>
      </c>
      <c r="AC96" s="336">
        <f t="shared" si="51"/>
        <v>2800</v>
      </c>
      <c r="AD96" s="363">
        <f t="shared" si="51"/>
        <v>2800</v>
      </c>
      <c r="AE96" s="352">
        <f t="shared" si="51"/>
        <v>2800</v>
      </c>
      <c r="AF96" s="336">
        <f t="shared" si="51"/>
        <v>2800</v>
      </c>
      <c r="AG96" s="336">
        <f t="shared" si="51"/>
        <v>2800</v>
      </c>
      <c r="AH96" s="336">
        <f t="shared" si="51"/>
        <v>2800</v>
      </c>
      <c r="AI96" s="352">
        <f t="shared" si="51"/>
        <v>2800</v>
      </c>
      <c r="AJ96" s="352">
        <f t="shared" si="51"/>
        <v>2800</v>
      </c>
      <c r="AK96" s="46">
        <f t="shared" ref="AK96" si="52">+AJ96+AK95</f>
        <v>2800</v>
      </c>
      <c r="AL96" s="37"/>
    </row>
    <row r="97" spans="1:42" ht="35.1" customHeight="1">
      <c r="A97" s="624">
        <v>29</v>
      </c>
      <c r="B97" s="661" t="s">
        <v>184</v>
      </c>
      <c r="C97" s="62">
        <v>0</v>
      </c>
      <c r="D97" s="71"/>
      <c r="E97" s="34"/>
      <c r="F97" s="319">
        <f>+[1]NEW!$I$417</f>
        <v>1080</v>
      </c>
      <c r="G97" s="351">
        <v>0</v>
      </c>
      <c r="H97" s="342">
        <v>0</v>
      </c>
      <c r="I97" s="342">
        <v>0</v>
      </c>
      <c r="J97" s="351">
        <v>0</v>
      </c>
      <c r="K97" s="371">
        <v>244</v>
      </c>
      <c r="L97" s="371">
        <f>1000-K98</f>
        <v>756</v>
      </c>
      <c r="M97" s="342">
        <v>0</v>
      </c>
      <c r="N97" s="342">
        <v>0</v>
      </c>
      <c r="O97" s="342">
        <v>0</v>
      </c>
      <c r="P97" s="362">
        <v>0</v>
      </c>
      <c r="Q97" s="351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62">
        <v>0</v>
      </c>
      <c r="X97" s="351">
        <v>0</v>
      </c>
      <c r="Y97" s="334">
        <v>0</v>
      </c>
      <c r="Z97" s="371">
        <f>1080-Y98</f>
        <v>80</v>
      </c>
      <c r="AA97" s="342">
        <v>0</v>
      </c>
      <c r="AB97" s="342">
        <v>0</v>
      </c>
      <c r="AC97" s="342">
        <v>0</v>
      </c>
      <c r="AD97" s="362">
        <v>0</v>
      </c>
      <c r="AE97" s="351">
        <v>0</v>
      </c>
      <c r="AF97" s="342">
        <v>0</v>
      </c>
      <c r="AG97" s="342">
        <v>0</v>
      </c>
      <c r="AH97" s="342">
        <v>0</v>
      </c>
      <c r="AI97" s="351">
        <v>0</v>
      </c>
      <c r="AJ97" s="351">
        <v>0</v>
      </c>
      <c r="AK97" s="86">
        <v>0</v>
      </c>
      <c r="AL97" s="37">
        <f>AK98</f>
        <v>1080</v>
      </c>
      <c r="AM97" s="38">
        <f>AL97</f>
        <v>1080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63"/>
      <c r="C98" s="72"/>
      <c r="D98" s="73"/>
      <c r="E98" s="41"/>
      <c r="F98" s="324"/>
      <c r="G98" s="352">
        <f t="shared" ref="G98:AJ98" si="53">+F98+G97</f>
        <v>0</v>
      </c>
      <c r="H98" s="336">
        <f t="shared" si="53"/>
        <v>0</v>
      </c>
      <c r="I98" s="336">
        <f t="shared" si="53"/>
        <v>0</v>
      </c>
      <c r="J98" s="352">
        <f t="shared" si="53"/>
        <v>0</v>
      </c>
      <c r="K98" s="336">
        <f t="shared" si="53"/>
        <v>244</v>
      </c>
      <c r="L98" s="336">
        <f t="shared" si="53"/>
        <v>1000</v>
      </c>
      <c r="M98" s="336">
        <f t="shared" si="53"/>
        <v>1000</v>
      </c>
      <c r="N98" s="336">
        <f t="shared" si="53"/>
        <v>1000</v>
      </c>
      <c r="O98" s="336">
        <f t="shared" si="53"/>
        <v>1000</v>
      </c>
      <c r="P98" s="363">
        <f t="shared" si="53"/>
        <v>1000</v>
      </c>
      <c r="Q98" s="352">
        <f t="shared" si="53"/>
        <v>1000</v>
      </c>
      <c r="R98" s="336">
        <f t="shared" si="53"/>
        <v>1000</v>
      </c>
      <c r="S98" s="336">
        <f t="shared" si="53"/>
        <v>1000</v>
      </c>
      <c r="T98" s="336">
        <f t="shared" si="53"/>
        <v>1000</v>
      </c>
      <c r="U98" s="336">
        <f t="shared" si="53"/>
        <v>1000</v>
      </c>
      <c r="V98" s="336">
        <f t="shared" si="53"/>
        <v>1000</v>
      </c>
      <c r="W98" s="363">
        <f t="shared" si="53"/>
        <v>1000</v>
      </c>
      <c r="X98" s="352">
        <f t="shared" si="53"/>
        <v>1000</v>
      </c>
      <c r="Y98" s="336">
        <f t="shared" si="53"/>
        <v>1000</v>
      </c>
      <c r="Z98" s="336">
        <f t="shared" si="53"/>
        <v>1080</v>
      </c>
      <c r="AA98" s="336">
        <f t="shared" si="53"/>
        <v>1080</v>
      </c>
      <c r="AB98" s="336">
        <f t="shared" si="53"/>
        <v>1080</v>
      </c>
      <c r="AC98" s="336">
        <f t="shared" si="53"/>
        <v>1080</v>
      </c>
      <c r="AD98" s="363">
        <f t="shared" si="53"/>
        <v>1080</v>
      </c>
      <c r="AE98" s="352">
        <f t="shared" si="53"/>
        <v>1080</v>
      </c>
      <c r="AF98" s="336">
        <f t="shared" si="53"/>
        <v>1080</v>
      </c>
      <c r="AG98" s="336">
        <f t="shared" si="53"/>
        <v>1080</v>
      </c>
      <c r="AH98" s="336">
        <f t="shared" si="53"/>
        <v>1080</v>
      </c>
      <c r="AI98" s="352">
        <f t="shared" si="53"/>
        <v>1080</v>
      </c>
      <c r="AJ98" s="352">
        <f t="shared" si="53"/>
        <v>1080</v>
      </c>
      <c r="AK98" s="46">
        <f t="shared" ref="AK98" si="54">+AJ98+AK97</f>
        <v>1080</v>
      </c>
      <c r="AL98" s="37"/>
    </row>
    <row r="99" spans="1:42" ht="35.1" customHeight="1">
      <c r="A99" s="652">
        <v>30</v>
      </c>
      <c r="B99" s="661" t="s">
        <v>185</v>
      </c>
      <c r="C99" s="59"/>
      <c r="D99" s="60"/>
      <c r="E99" s="34"/>
      <c r="F99" s="319">
        <f>+[1]NEW!$I$420</f>
        <v>572</v>
      </c>
      <c r="G99" s="351">
        <v>0</v>
      </c>
      <c r="H99" s="342">
        <v>0</v>
      </c>
      <c r="I99" s="342">
        <v>0</v>
      </c>
      <c r="J99" s="351">
        <v>0</v>
      </c>
      <c r="K99" s="342">
        <v>0</v>
      </c>
      <c r="L99" s="342">
        <v>0</v>
      </c>
      <c r="M99" s="342">
        <v>0</v>
      </c>
      <c r="N99" s="342">
        <v>0</v>
      </c>
      <c r="O99" s="342">
        <v>0</v>
      </c>
      <c r="P99" s="362">
        <v>0</v>
      </c>
      <c r="Q99" s="351">
        <v>0</v>
      </c>
      <c r="R99" s="342">
        <v>0</v>
      </c>
      <c r="S99" s="342">
        <v>0</v>
      </c>
      <c r="T99" s="342">
        <v>0</v>
      </c>
      <c r="U99" s="342">
        <v>0</v>
      </c>
      <c r="V99" s="342">
        <v>0</v>
      </c>
      <c r="W99" s="362">
        <v>0</v>
      </c>
      <c r="X99" s="351">
        <v>0</v>
      </c>
      <c r="Y99" s="371">
        <v>112</v>
      </c>
      <c r="Z99" s="371">
        <f>572-Y100</f>
        <v>460</v>
      </c>
      <c r="AA99" s="342">
        <v>0</v>
      </c>
      <c r="AB99" s="342">
        <v>0</v>
      </c>
      <c r="AC99" s="342">
        <v>0</v>
      </c>
      <c r="AD99" s="362">
        <v>0</v>
      </c>
      <c r="AE99" s="351">
        <v>0</v>
      </c>
      <c r="AF99" s="342">
        <v>0</v>
      </c>
      <c r="AG99" s="342">
        <v>0</v>
      </c>
      <c r="AH99" s="342">
        <v>0</v>
      </c>
      <c r="AI99" s="351">
        <v>0</v>
      </c>
      <c r="AJ99" s="351">
        <v>0</v>
      </c>
      <c r="AK99" s="86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63"/>
      <c r="C100" s="59"/>
      <c r="D100" s="60"/>
      <c r="E100" s="52"/>
      <c r="F100" s="322"/>
      <c r="G100" s="352">
        <f t="shared" ref="G100:AJ100" si="55">+F100+G99</f>
        <v>0</v>
      </c>
      <c r="H100" s="336">
        <f t="shared" si="55"/>
        <v>0</v>
      </c>
      <c r="I100" s="336">
        <f t="shared" si="55"/>
        <v>0</v>
      </c>
      <c r="J100" s="352">
        <f t="shared" si="55"/>
        <v>0</v>
      </c>
      <c r="K100" s="336">
        <f t="shared" si="55"/>
        <v>0</v>
      </c>
      <c r="L100" s="336">
        <f t="shared" si="55"/>
        <v>0</v>
      </c>
      <c r="M100" s="336">
        <f t="shared" si="55"/>
        <v>0</v>
      </c>
      <c r="N100" s="336">
        <f t="shared" si="55"/>
        <v>0</v>
      </c>
      <c r="O100" s="336">
        <f t="shared" si="55"/>
        <v>0</v>
      </c>
      <c r="P100" s="363">
        <f t="shared" si="55"/>
        <v>0</v>
      </c>
      <c r="Q100" s="352">
        <f t="shared" si="55"/>
        <v>0</v>
      </c>
      <c r="R100" s="336">
        <f t="shared" si="55"/>
        <v>0</v>
      </c>
      <c r="S100" s="336">
        <f t="shared" si="55"/>
        <v>0</v>
      </c>
      <c r="T100" s="336">
        <f t="shared" si="55"/>
        <v>0</v>
      </c>
      <c r="U100" s="336">
        <f t="shared" si="55"/>
        <v>0</v>
      </c>
      <c r="V100" s="336">
        <f t="shared" si="55"/>
        <v>0</v>
      </c>
      <c r="W100" s="363">
        <f t="shared" si="55"/>
        <v>0</v>
      </c>
      <c r="X100" s="352">
        <f t="shared" si="55"/>
        <v>0</v>
      </c>
      <c r="Y100" s="336">
        <f t="shared" si="55"/>
        <v>112</v>
      </c>
      <c r="Z100" s="336">
        <f t="shared" si="55"/>
        <v>572</v>
      </c>
      <c r="AA100" s="336">
        <f t="shared" si="55"/>
        <v>572</v>
      </c>
      <c r="AB100" s="336">
        <f t="shared" si="55"/>
        <v>572</v>
      </c>
      <c r="AC100" s="336">
        <f t="shared" si="55"/>
        <v>572</v>
      </c>
      <c r="AD100" s="363">
        <f t="shared" si="55"/>
        <v>572</v>
      </c>
      <c r="AE100" s="352">
        <f t="shared" si="55"/>
        <v>572</v>
      </c>
      <c r="AF100" s="336">
        <f t="shared" si="55"/>
        <v>572</v>
      </c>
      <c r="AG100" s="336">
        <f t="shared" si="55"/>
        <v>572</v>
      </c>
      <c r="AH100" s="336">
        <f t="shared" si="55"/>
        <v>572</v>
      </c>
      <c r="AI100" s="352">
        <f t="shared" si="55"/>
        <v>572</v>
      </c>
      <c r="AJ100" s="352">
        <f t="shared" si="55"/>
        <v>572</v>
      </c>
      <c r="AK100" s="46">
        <f t="shared" ref="AK100" si="56">+AJ100+AK99</f>
        <v>572</v>
      </c>
      <c r="AL100" s="37"/>
    </row>
    <row r="101" spans="1:42" ht="35.1" customHeight="1">
      <c r="A101" s="624">
        <v>31</v>
      </c>
      <c r="B101" s="664" t="s">
        <v>186</v>
      </c>
      <c r="C101" s="62">
        <v>0</v>
      </c>
      <c r="D101" s="63"/>
      <c r="E101" s="54"/>
      <c r="F101" s="320">
        <f>+[1]NEW!$I$423</f>
        <v>28</v>
      </c>
      <c r="G101" s="351">
        <v>0</v>
      </c>
      <c r="H101" s="334">
        <v>0</v>
      </c>
      <c r="I101" s="371">
        <f>28-H102</f>
        <v>28</v>
      </c>
      <c r="J101" s="351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62">
        <v>0</v>
      </c>
      <c r="Q101" s="351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62">
        <v>0</v>
      </c>
      <c r="X101" s="351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62">
        <v>0</v>
      </c>
      <c r="AE101" s="351">
        <v>0</v>
      </c>
      <c r="AF101" s="342">
        <v>0</v>
      </c>
      <c r="AG101" s="342">
        <v>0</v>
      </c>
      <c r="AH101" s="342">
        <v>0</v>
      </c>
      <c r="AI101" s="351">
        <v>0</v>
      </c>
      <c r="AJ101" s="351">
        <v>0</v>
      </c>
      <c r="AK101" s="86">
        <v>0</v>
      </c>
      <c r="AL101" s="37">
        <f>SUM(G101:AK101)</f>
        <v>28</v>
      </c>
      <c r="AM101" s="38">
        <f>AL101</f>
        <v>28</v>
      </c>
      <c r="AN101" s="38">
        <v>800000</v>
      </c>
      <c r="AO101" s="38">
        <f>AL101*AN101/1000</f>
        <v>22400</v>
      </c>
      <c r="AP101" s="38">
        <f>AN101*AM101/1000</f>
        <v>22400</v>
      </c>
    </row>
    <row r="102" spans="1:42" ht="35.1" customHeight="1">
      <c r="A102" s="625"/>
      <c r="B102" s="665"/>
      <c r="C102" s="68"/>
      <c r="D102" s="65"/>
      <c r="E102" s="57"/>
      <c r="F102" s="321"/>
      <c r="G102" s="352">
        <f t="shared" ref="G102:AJ102" si="57">+F102+G101</f>
        <v>0</v>
      </c>
      <c r="H102" s="336">
        <f t="shared" si="57"/>
        <v>0</v>
      </c>
      <c r="I102" s="336">
        <f t="shared" si="57"/>
        <v>28</v>
      </c>
      <c r="J102" s="352">
        <f t="shared" si="57"/>
        <v>28</v>
      </c>
      <c r="K102" s="336">
        <f t="shared" si="57"/>
        <v>28</v>
      </c>
      <c r="L102" s="336">
        <f t="shared" si="57"/>
        <v>28</v>
      </c>
      <c r="M102" s="336">
        <f t="shared" si="57"/>
        <v>28</v>
      </c>
      <c r="N102" s="336">
        <f t="shared" si="57"/>
        <v>28</v>
      </c>
      <c r="O102" s="336">
        <f t="shared" si="57"/>
        <v>28</v>
      </c>
      <c r="P102" s="363">
        <f t="shared" si="57"/>
        <v>28</v>
      </c>
      <c r="Q102" s="352">
        <f t="shared" si="57"/>
        <v>28</v>
      </c>
      <c r="R102" s="336">
        <f t="shared" si="57"/>
        <v>28</v>
      </c>
      <c r="S102" s="336">
        <f t="shared" si="57"/>
        <v>28</v>
      </c>
      <c r="T102" s="336">
        <f t="shared" si="57"/>
        <v>28</v>
      </c>
      <c r="U102" s="336">
        <f t="shared" si="57"/>
        <v>28</v>
      </c>
      <c r="V102" s="336">
        <f t="shared" si="57"/>
        <v>28</v>
      </c>
      <c r="W102" s="363">
        <f t="shared" si="57"/>
        <v>28</v>
      </c>
      <c r="X102" s="352">
        <f t="shared" si="57"/>
        <v>28</v>
      </c>
      <c r="Y102" s="336">
        <f t="shared" si="57"/>
        <v>28</v>
      </c>
      <c r="Z102" s="336">
        <f t="shared" si="57"/>
        <v>28</v>
      </c>
      <c r="AA102" s="336">
        <f t="shared" si="57"/>
        <v>28</v>
      </c>
      <c r="AB102" s="336">
        <f t="shared" si="57"/>
        <v>28</v>
      </c>
      <c r="AC102" s="336">
        <f t="shared" si="57"/>
        <v>28</v>
      </c>
      <c r="AD102" s="363">
        <f t="shared" si="57"/>
        <v>28</v>
      </c>
      <c r="AE102" s="352">
        <f t="shared" si="57"/>
        <v>28</v>
      </c>
      <c r="AF102" s="336">
        <f t="shared" si="57"/>
        <v>28</v>
      </c>
      <c r="AG102" s="336">
        <f t="shared" si="57"/>
        <v>28</v>
      </c>
      <c r="AH102" s="336">
        <f t="shared" si="57"/>
        <v>28</v>
      </c>
      <c r="AI102" s="352">
        <f t="shared" si="57"/>
        <v>28</v>
      </c>
      <c r="AJ102" s="352">
        <f t="shared" si="57"/>
        <v>28</v>
      </c>
      <c r="AK102" s="46">
        <f t="shared" ref="AK102" si="58">+AJ102+AK101</f>
        <v>28</v>
      </c>
      <c r="AL102" s="37"/>
    </row>
    <row r="103" spans="1:42" ht="35.1" customHeight="1">
      <c r="A103" s="624">
        <v>32</v>
      </c>
      <c r="B103" s="661" t="s">
        <v>187</v>
      </c>
      <c r="C103" s="62">
        <v>0</v>
      </c>
      <c r="D103" s="71"/>
      <c r="E103" s="34"/>
      <c r="F103" s="319">
        <f>+[1]NEW!$I$426</f>
        <v>0</v>
      </c>
      <c r="G103" s="351">
        <v>0</v>
      </c>
      <c r="H103" s="342">
        <v>0</v>
      </c>
      <c r="I103" s="342">
        <v>0</v>
      </c>
      <c r="J103" s="351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62">
        <v>0</v>
      </c>
      <c r="Q103" s="351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62">
        <v>0</v>
      </c>
      <c r="X103" s="351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62">
        <v>0</v>
      </c>
      <c r="AE103" s="351">
        <v>0</v>
      </c>
      <c r="AF103" s="342">
        <v>0</v>
      </c>
      <c r="AG103" s="342">
        <v>0</v>
      </c>
      <c r="AH103" s="342">
        <v>0</v>
      </c>
      <c r="AI103" s="351">
        <v>0</v>
      </c>
      <c r="AJ103" s="351">
        <v>0</v>
      </c>
      <c r="AK103" s="86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663"/>
      <c r="C104" s="72"/>
      <c r="D104" s="73"/>
      <c r="E104" s="41"/>
      <c r="F104" s="324"/>
      <c r="G104" s="352">
        <f>+F104+G103</f>
        <v>0</v>
      </c>
      <c r="H104" s="336">
        <f t="shared" ref="H104:AJ104" si="59">+G104+H103</f>
        <v>0</v>
      </c>
      <c r="I104" s="336">
        <f t="shared" si="59"/>
        <v>0</v>
      </c>
      <c r="J104" s="352">
        <f t="shared" si="59"/>
        <v>0</v>
      </c>
      <c r="K104" s="336">
        <f t="shared" si="59"/>
        <v>0</v>
      </c>
      <c r="L104" s="336">
        <f t="shared" si="59"/>
        <v>0</v>
      </c>
      <c r="M104" s="336">
        <f t="shared" si="59"/>
        <v>0</v>
      </c>
      <c r="N104" s="336">
        <f t="shared" si="59"/>
        <v>0</v>
      </c>
      <c r="O104" s="336">
        <f t="shared" si="59"/>
        <v>0</v>
      </c>
      <c r="P104" s="363">
        <f t="shared" si="59"/>
        <v>0</v>
      </c>
      <c r="Q104" s="352">
        <f t="shared" si="59"/>
        <v>0</v>
      </c>
      <c r="R104" s="336">
        <f t="shared" si="59"/>
        <v>0</v>
      </c>
      <c r="S104" s="336">
        <f t="shared" si="59"/>
        <v>0</v>
      </c>
      <c r="T104" s="336">
        <f t="shared" si="59"/>
        <v>0</v>
      </c>
      <c r="U104" s="336">
        <f t="shared" si="59"/>
        <v>0</v>
      </c>
      <c r="V104" s="336">
        <f t="shared" si="59"/>
        <v>0</v>
      </c>
      <c r="W104" s="363">
        <f t="shared" si="59"/>
        <v>0</v>
      </c>
      <c r="X104" s="352">
        <f t="shared" si="59"/>
        <v>0</v>
      </c>
      <c r="Y104" s="336">
        <f t="shared" si="59"/>
        <v>0</v>
      </c>
      <c r="Z104" s="336">
        <f t="shared" si="59"/>
        <v>0</v>
      </c>
      <c r="AA104" s="336">
        <f t="shared" si="59"/>
        <v>0</v>
      </c>
      <c r="AB104" s="336">
        <f t="shared" si="59"/>
        <v>0</v>
      </c>
      <c r="AC104" s="336">
        <f t="shared" si="59"/>
        <v>0</v>
      </c>
      <c r="AD104" s="363">
        <f t="shared" si="59"/>
        <v>0</v>
      </c>
      <c r="AE104" s="352">
        <f t="shared" si="59"/>
        <v>0</v>
      </c>
      <c r="AF104" s="336">
        <f t="shared" si="59"/>
        <v>0</v>
      </c>
      <c r="AG104" s="336">
        <f t="shared" si="59"/>
        <v>0</v>
      </c>
      <c r="AH104" s="336">
        <f t="shared" si="59"/>
        <v>0</v>
      </c>
      <c r="AI104" s="352">
        <f t="shared" si="59"/>
        <v>0</v>
      </c>
      <c r="AJ104" s="352">
        <f t="shared" si="59"/>
        <v>0</v>
      </c>
      <c r="AK104" s="46">
        <f t="shared" ref="AK104" si="60">+AJ104+AK103</f>
        <v>0</v>
      </c>
      <c r="AL104" s="37"/>
    </row>
    <row r="105" spans="1:42" ht="35.1" customHeight="1">
      <c r="A105" s="624">
        <v>33</v>
      </c>
      <c r="B105" s="661" t="s">
        <v>188</v>
      </c>
      <c r="C105" s="75">
        <v>0</v>
      </c>
      <c r="D105" s="63"/>
      <c r="E105" s="76"/>
      <c r="F105" s="319">
        <f>+[1]NEW!$I$429</f>
        <v>0</v>
      </c>
      <c r="G105" s="351">
        <v>0</v>
      </c>
      <c r="H105" s="342">
        <v>0</v>
      </c>
      <c r="I105" s="342">
        <v>0</v>
      </c>
      <c r="J105" s="351">
        <v>0</v>
      </c>
      <c r="K105" s="342">
        <v>0</v>
      </c>
      <c r="L105" s="342">
        <v>0</v>
      </c>
      <c r="M105" s="342">
        <v>0</v>
      </c>
      <c r="N105" s="342">
        <v>0</v>
      </c>
      <c r="O105" s="342">
        <v>0</v>
      </c>
      <c r="P105" s="362">
        <v>0</v>
      </c>
      <c r="Q105" s="351">
        <v>0</v>
      </c>
      <c r="R105" s="342">
        <v>0</v>
      </c>
      <c r="S105" s="342">
        <v>0</v>
      </c>
      <c r="T105" s="342">
        <v>0</v>
      </c>
      <c r="U105" s="342">
        <v>0</v>
      </c>
      <c r="V105" s="342">
        <v>0</v>
      </c>
      <c r="W105" s="362">
        <v>0</v>
      </c>
      <c r="X105" s="351">
        <v>0</v>
      </c>
      <c r="Y105" s="342">
        <v>0</v>
      </c>
      <c r="Z105" s="342">
        <v>0</v>
      </c>
      <c r="AA105" s="342">
        <v>0</v>
      </c>
      <c r="AB105" s="342">
        <v>0</v>
      </c>
      <c r="AC105" s="342">
        <v>0</v>
      </c>
      <c r="AD105" s="362">
        <v>0</v>
      </c>
      <c r="AE105" s="351">
        <v>0</v>
      </c>
      <c r="AF105" s="342">
        <v>0</v>
      </c>
      <c r="AG105" s="342">
        <v>0</v>
      </c>
      <c r="AH105" s="342">
        <v>0</v>
      </c>
      <c r="AI105" s="351">
        <v>0</v>
      </c>
      <c r="AJ105" s="351">
        <v>0</v>
      </c>
      <c r="AK105" s="86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663"/>
      <c r="C106" s="77"/>
      <c r="D106" s="78"/>
      <c r="E106" s="79"/>
      <c r="F106" s="325"/>
      <c r="G106" s="352">
        <f t="shared" ref="G106:AJ106" si="61">+F106+G105</f>
        <v>0</v>
      </c>
      <c r="H106" s="336">
        <f t="shared" si="61"/>
        <v>0</v>
      </c>
      <c r="I106" s="336">
        <f t="shared" si="61"/>
        <v>0</v>
      </c>
      <c r="J106" s="352">
        <f t="shared" si="61"/>
        <v>0</v>
      </c>
      <c r="K106" s="336">
        <f t="shared" si="61"/>
        <v>0</v>
      </c>
      <c r="L106" s="336">
        <f t="shared" si="61"/>
        <v>0</v>
      </c>
      <c r="M106" s="336">
        <f t="shared" si="61"/>
        <v>0</v>
      </c>
      <c r="N106" s="336">
        <f t="shared" si="61"/>
        <v>0</v>
      </c>
      <c r="O106" s="336">
        <f t="shared" si="61"/>
        <v>0</v>
      </c>
      <c r="P106" s="363">
        <f t="shared" si="61"/>
        <v>0</v>
      </c>
      <c r="Q106" s="352">
        <f t="shared" si="61"/>
        <v>0</v>
      </c>
      <c r="R106" s="336">
        <f t="shared" si="61"/>
        <v>0</v>
      </c>
      <c r="S106" s="336">
        <f t="shared" si="61"/>
        <v>0</v>
      </c>
      <c r="T106" s="336">
        <f t="shared" si="61"/>
        <v>0</v>
      </c>
      <c r="U106" s="336">
        <f t="shared" si="61"/>
        <v>0</v>
      </c>
      <c r="V106" s="336">
        <f t="shared" si="61"/>
        <v>0</v>
      </c>
      <c r="W106" s="363">
        <f t="shared" si="61"/>
        <v>0</v>
      </c>
      <c r="X106" s="352">
        <f t="shared" si="61"/>
        <v>0</v>
      </c>
      <c r="Y106" s="336">
        <f t="shared" si="61"/>
        <v>0</v>
      </c>
      <c r="Z106" s="336">
        <f t="shared" si="61"/>
        <v>0</v>
      </c>
      <c r="AA106" s="336">
        <f t="shared" si="61"/>
        <v>0</v>
      </c>
      <c r="AB106" s="336">
        <f t="shared" si="61"/>
        <v>0</v>
      </c>
      <c r="AC106" s="336">
        <f t="shared" si="61"/>
        <v>0</v>
      </c>
      <c r="AD106" s="363">
        <f t="shared" si="61"/>
        <v>0</v>
      </c>
      <c r="AE106" s="352">
        <f t="shared" si="61"/>
        <v>0</v>
      </c>
      <c r="AF106" s="336">
        <f t="shared" si="61"/>
        <v>0</v>
      </c>
      <c r="AG106" s="336">
        <f t="shared" si="61"/>
        <v>0</v>
      </c>
      <c r="AH106" s="336">
        <f t="shared" si="61"/>
        <v>0</v>
      </c>
      <c r="AI106" s="352">
        <f t="shared" si="61"/>
        <v>0</v>
      </c>
      <c r="AJ106" s="352">
        <f t="shared" si="61"/>
        <v>0</v>
      </c>
      <c r="AK106" s="46">
        <f t="shared" ref="AK106" si="62">+AJ106+AK105</f>
        <v>0</v>
      </c>
      <c r="AL106" s="37"/>
    </row>
    <row r="107" spans="1:42" ht="34.5" customHeight="1">
      <c r="A107" s="624">
        <v>34</v>
      </c>
      <c r="B107" s="661" t="s">
        <v>189</v>
      </c>
      <c r="C107" s="80"/>
      <c r="D107" s="71"/>
      <c r="E107" s="49"/>
      <c r="F107" s="319">
        <f>+[1]NEW!$I$432</f>
        <v>0</v>
      </c>
      <c r="G107" s="351">
        <v>0</v>
      </c>
      <c r="H107" s="342">
        <v>0</v>
      </c>
      <c r="I107" s="342">
        <v>0</v>
      </c>
      <c r="J107" s="351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62">
        <v>0</v>
      </c>
      <c r="Q107" s="351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62">
        <v>0</v>
      </c>
      <c r="X107" s="351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62">
        <v>0</v>
      </c>
      <c r="AE107" s="351">
        <v>0</v>
      </c>
      <c r="AF107" s="342">
        <v>0</v>
      </c>
      <c r="AG107" s="342">
        <v>0</v>
      </c>
      <c r="AH107" s="342">
        <v>0</v>
      </c>
      <c r="AI107" s="351">
        <v>0</v>
      </c>
      <c r="AJ107" s="351">
        <v>0</v>
      </c>
      <c r="AK107" s="86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663"/>
      <c r="C108" s="72"/>
      <c r="D108" s="73"/>
      <c r="E108" s="52"/>
      <c r="F108" s="322"/>
      <c r="G108" s="352">
        <f t="shared" ref="G108:AJ108" si="63">+F108+G107</f>
        <v>0</v>
      </c>
      <c r="H108" s="336">
        <f t="shared" si="63"/>
        <v>0</v>
      </c>
      <c r="I108" s="336">
        <f t="shared" si="63"/>
        <v>0</v>
      </c>
      <c r="J108" s="352">
        <f t="shared" si="63"/>
        <v>0</v>
      </c>
      <c r="K108" s="336">
        <f t="shared" si="63"/>
        <v>0</v>
      </c>
      <c r="L108" s="336">
        <f t="shared" si="63"/>
        <v>0</v>
      </c>
      <c r="M108" s="336">
        <f t="shared" si="63"/>
        <v>0</v>
      </c>
      <c r="N108" s="336">
        <f t="shared" si="63"/>
        <v>0</v>
      </c>
      <c r="O108" s="336">
        <f t="shared" si="63"/>
        <v>0</v>
      </c>
      <c r="P108" s="363">
        <f t="shared" si="63"/>
        <v>0</v>
      </c>
      <c r="Q108" s="352">
        <f t="shared" si="63"/>
        <v>0</v>
      </c>
      <c r="R108" s="336">
        <f t="shared" si="63"/>
        <v>0</v>
      </c>
      <c r="S108" s="336">
        <f t="shared" si="63"/>
        <v>0</v>
      </c>
      <c r="T108" s="336">
        <f t="shared" si="63"/>
        <v>0</v>
      </c>
      <c r="U108" s="336">
        <f t="shared" si="63"/>
        <v>0</v>
      </c>
      <c r="V108" s="336">
        <f t="shared" si="63"/>
        <v>0</v>
      </c>
      <c r="W108" s="363">
        <f t="shared" si="63"/>
        <v>0</v>
      </c>
      <c r="X108" s="352">
        <f t="shared" si="63"/>
        <v>0</v>
      </c>
      <c r="Y108" s="336">
        <f t="shared" si="63"/>
        <v>0</v>
      </c>
      <c r="Z108" s="336">
        <f t="shared" si="63"/>
        <v>0</v>
      </c>
      <c r="AA108" s="336">
        <f t="shared" si="63"/>
        <v>0</v>
      </c>
      <c r="AB108" s="336">
        <f t="shared" si="63"/>
        <v>0</v>
      </c>
      <c r="AC108" s="336">
        <f t="shared" si="63"/>
        <v>0</v>
      </c>
      <c r="AD108" s="363">
        <f t="shared" si="63"/>
        <v>0</v>
      </c>
      <c r="AE108" s="352">
        <f t="shared" si="63"/>
        <v>0</v>
      </c>
      <c r="AF108" s="336">
        <f t="shared" si="63"/>
        <v>0</v>
      </c>
      <c r="AG108" s="336">
        <f t="shared" si="63"/>
        <v>0</v>
      </c>
      <c r="AH108" s="336">
        <f t="shared" si="63"/>
        <v>0</v>
      </c>
      <c r="AI108" s="352">
        <f t="shared" si="63"/>
        <v>0</v>
      </c>
      <c r="AJ108" s="352">
        <f t="shared" si="63"/>
        <v>0</v>
      </c>
      <c r="AK108" s="46">
        <f t="shared" ref="AK108" si="64">+AJ108+AK107</f>
        <v>0</v>
      </c>
      <c r="AL108" s="37"/>
    </row>
    <row r="109" spans="1:42" ht="34.5" customHeight="1">
      <c r="A109" s="624">
        <v>35</v>
      </c>
      <c r="B109" s="661" t="s">
        <v>190</v>
      </c>
      <c r="C109" s="62">
        <v>0</v>
      </c>
      <c r="D109" s="63"/>
      <c r="E109" s="54"/>
      <c r="F109" s="320">
        <f>+[1]NEW!$I$435</f>
        <v>0</v>
      </c>
      <c r="G109" s="353">
        <v>0</v>
      </c>
      <c r="H109" s="343">
        <v>0</v>
      </c>
      <c r="I109" s="343">
        <v>0</v>
      </c>
      <c r="J109" s="353">
        <v>0</v>
      </c>
      <c r="K109" s="343">
        <v>0</v>
      </c>
      <c r="L109" s="343">
        <v>0</v>
      </c>
      <c r="M109" s="343">
        <v>0</v>
      </c>
      <c r="N109" s="343">
        <v>0</v>
      </c>
      <c r="O109" s="343">
        <v>0</v>
      </c>
      <c r="P109" s="364">
        <v>0</v>
      </c>
      <c r="Q109" s="353">
        <v>0</v>
      </c>
      <c r="R109" s="343">
        <v>0</v>
      </c>
      <c r="S109" s="343">
        <v>0</v>
      </c>
      <c r="T109" s="343">
        <v>0</v>
      </c>
      <c r="U109" s="343">
        <v>0</v>
      </c>
      <c r="V109" s="343">
        <v>0</v>
      </c>
      <c r="W109" s="364">
        <v>0</v>
      </c>
      <c r="X109" s="353">
        <v>0</v>
      </c>
      <c r="Y109" s="343">
        <v>0</v>
      </c>
      <c r="Z109" s="343">
        <v>0</v>
      </c>
      <c r="AA109" s="343">
        <v>0</v>
      </c>
      <c r="AB109" s="343">
        <v>0</v>
      </c>
      <c r="AC109" s="343">
        <v>0</v>
      </c>
      <c r="AD109" s="364">
        <v>0</v>
      </c>
      <c r="AE109" s="353">
        <v>0</v>
      </c>
      <c r="AF109" s="343">
        <v>0</v>
      </c>
      <c r="AG109" s="343">
        <v>0</v>
      </c>
      <c r="AH109" s="343">
        <v>0</v>
      </c>
      <c r="AI109" s="353">
        <v>0</v>
      </c>
      <c r="AJ109" s="353">
        <v>0</v>
      </c>
      <c r="AK109" s="36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663"/>
      <c r="C110" s="77"/>
      <c r="D110" s="78"/>
      <c r="E110" s="79"/>
      <c r="F110" s="330"/>
      <c r="G110" s="352">
        <f t="shared" ref="G110:AJ110" si="65">+F110+G109</f>
        <v>0</v>
      </c>
      <c r="H110" s="336">
        <f t="shared" si="65"/>
        <v>0</v>
      </c>
      <c r="I110" s="336">
        <f t="shared" si="65"/>
        <v>0</v>
      </c>
      <c r="J110" s="352">
        <f t="shared" si="65"/>
        <v>0</v>
      </c>
      <c r="K110" s="336">
        <f t="shared" si="65"/>
        <v>0</v>
      </c>
      <c r="L110" s="336">
        <f t="shared" si="65"/>
        <v>0</v>
      </c>
      <c r="M110" s="336">
        <f t="shared" si="65"/>
        <v>0</v>
      </c>
      <c r="N110" s="336">
        <f t="shared" si="65"/>
        <v>0</v>
      </c>
      <c r="O110" s="336">
        <f t="shared" si="65"/>
        <v>0</v>
      </c>
      <c r="P110" s="363">
        <f t="shared" si="65"/>
        <v>0</v>
      </c>
      <c r="Q110" s="352">
        <f t="shared" si="65"/>
        <v>0</v>
      </c>
      <c r="R110" s="336">
        <f t="shared" si="65"/>
        <v>0</v>
      </c>
      <c r="S110" s="336">
        <f t="shared" si="65"/>
        <v>0</v>
      </c>
      <c r="T110" s="336">
        <f t="shared" si="65"/>
        <v>0</v>
      </c>
      <c r="U110" s="336">
        <f t="shared" si="65"/>
        <v>0</v>
      </c>
      <c r="V110" s="336">
        <f t="shared" si="65"/>
        <v>0</v>
      </c>
      <c r="W110" s="363">
        <f t="shared" si="65"/>
        <v>0</v>
      </c>
      <c r="X110" s="352">
        <f t="shared" si="65"/>
        <v>0</v>
      </c>
      <c r="Y110" s="336">
        <f t="shared" si="65"/>
        <v>0</v>
      </c>
      <c r="Z110" s="336">
        <f t="shared" si="65"/>
        <v>0</v>
      </c>
      <c r="AA110" s="336">
        <f t="shared" si="65"/>
        <v>0</v>
      </c>
      <c r="AB110" s="336">
        <f t="shared" si="65"/>
        <v>0</v>
      </c>
      <c r="AC110" s="336">
        <f t="shared" si="65"/>
        <v>0</v>
      </c>
      <c r="AD110" s="363">
        <f t="shared" si="65"/>
        <v>0</v>
      </c>
      <c r="AE110" s="352">
        <f t="shared" si="65"/>
        <v>0</v>
      </c>
      <c r="AF110" s="336">
        <f t="shared" si="65"/>
        <v>0</v>
      </c>
      <c r="AG110" s="336">
        <f t="shared" si="65"/>
        <v>0</v>
      </c>
      <c r="AH110" s="336">
        <f t="shared" si="65"/>
        <v>0</v>
      </c>
      <c r="AI110" s="352">
        <f t="shared" si="65"/>
        <v>0</v>
      </c>
      <c r="AJ110" s="352">
        <f t="shared" si="65"/>
        <v>0</v>
      </c>
      <c r="AK110" s="46"/>
      <c r="AL110" s="37"/>
    </row>
    <row r="111" spans="1:42" ht="35.1" hidden="1" customHeight="1">
      <c r="A111" s="624">
        <v>31</v>
      </c>
      <c r="B111" s="668" t="s">
        <v>150</v>
      </c>
      <c r="C111" s="210" t="s">
        <v>178</v>
      </c>
      <c r="D111" s="63"/>
      <c r="E111" s="76"/>
      <c r="F111" s="319">
        <f>+[1]NEW!$I$591</f>
        <v>0</v>
      </c>
      <c r="G111" s="351">
        <v>0</v>
      </c>
      <c r="H111" s="342">
        <v>0</v>
      </c>
      <c r="I111" s="342">
        <v>0</v>
      </c>
      <c r="J111" s="351">
        <v>0</v>
      </c>
      <c r="K111" s="342">
        <v>0</v>
      </c>
      <c r="L111" s="342">
        <v>0</v>
      </c>
      <c r="M111" s="342">
        <v>0</v>
      </c>
      <c r="N111" s="342">
        <v>0</v>
      </c>
      <c r="O111" s="342">
        <v>0</v>
      </c>
      <c r="P111" s="362">
        <v>0</v>
      </c>
      <c r="Q111" s="351">
        <v>0</v>
      </c>
      <c r="R111" s="342">
        <v>0</v>
      </c>
      <c r="S111" s="342">
        <v>0</v>
      </c>
      <c r="T111" s="342">
        <v>0</v>
      </c>
      <c r="U111" s="342">
        <v>0</v>
      </c>
      <c r="V111" s="342">
        <v>0</v>
      </c>
      <c r="W111" s="362">
        <v>0</v>
      </c>
      <c r="X111" s="351">
        <v>0</v>
      </c>
      <c r="Y111" s="342">
        <v>0</v>
      </c>
      <c r="Z111" s="342">
        <v>0</v>
      </c>
      <c r="AA111" s="342">
        <v>0</v>
      </c>
      <c r="AB111" s="342">
        <v>0</v>
      </c>
      <c r="AC111" s="342">
        <v>0</v>
      </c>
      <c r="AD111" s="362">
        <v>0</v>
      </c>
      <c r="AE111" s="351">
        <v>0</v>
      </c>
      <c r="AF111" s="342">
        <v>0</v>
      </c>
      <c r="AG111" s="342">
        <v>0</v>
      </c>
      <c r="AH111" s="342">
        <v>0</v>
      </c>
      <c r="AI111" s="351">
        <v>0</v>
      </c>
      <c r="AJ111" s="351">
        <v>0</v>
      </c>
      <c r="AK111" s="86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8"/>
      <c r="E112" s="79"/>
      <c r="F112" s="325"/>
      <c r="G112" s="352">
        <f t="shared" ref="G112:AJ112" si="66">+F112+G111</f>
        <v>0</v>
      </c>
      <c r="H112" s="336">
        <f t="shared" si="66"/>
        <v>0</v>
      </c>
      <c r="I112" s="336">
        <f t="shared" si="66"/>
        <v>0</v>
      </c>
      <c r="J112" s="352">
        <f t="shared" si="66"/>
        <v>0</v>
      </c>
      <c r="K112" s="336">
        <f t="shared" si="66"/>
        <v>0</v>
      </c>
      <c r="L112" s="336">
        <f t="shared" si="66"/>
        <v>0</v>
      </c>
      <c r="M112" s="336">
        <f t="shared" si="66"/>
        <v>0</v>
      </c>
      <c r="N112" s="336">
        <f t="shared" si="66"/>
        <v>0</v>
      </c>
      <c r="O112" s="336">
        <f t="shared" si="66"/>
        <v>0</v>
      </c>
      <c r="P112" s="363">
        <f t="shared" si="66"/>
        <v>0</v>
      </c>
      <c r="Q112" s="352">
        <f t="shared" si="66"/>
        <v>0</v>
      </c>
      <c r="R112" s="336">
        <f t="shared" si="66"/>
        <v>0</v>
      </c>
      <c r="S112" s="336">
        <f t="shared" si="66"/>
        <v>0</v>
      </c>
      <c r="T112" s="336">
        <f t="shared" si="66"/>
        <v>0</v>
      </c>
      <c r="U112" s="336">
        <f t="shared" si="66"/>
        <v>0</v>
      </c>
      <c r="V112" s="336">
        <f t="shared" si="66"/>
        <v>0</v>
      </c>
      <c r="W112" s="363">
        <f t="shared" si="66"/>
        <v>0</v>
      </c>
      <c r="X112" s="352">
        <f t="shared" si="66"/>
        <v>0</v>
      </c>
      <c r="Y112" s="336">
        <f t="shared" si="66"/>
        <v>0</v>
      </c>
      <c r="Z112" s="336">
        <f t="shared" si="66"/>
        <v>0</v>
      </c>
      <c r="AA112" s="336">
        <f t="shared" si="66"/>
        <v>0</v>
      </c>
      <c r="AB112" s="336">
        <f t="shared" si="66"/>
        <v>0</v>
      </c>
      <c r="AC112" s="336">
        <f t="shared" si="66"/>
        <v>0</v>
      </c>
      <c r="AD112" s="363">
        <f t="shared" si="66"/>
        <v>0</v>
      </c>
      <c r="AE112" s="352">
        <f t="shared" si="66"/>
        <v>0</v>
      </c>
      <c r="AF112" s="336">
        <f t="shared" si="66"/>
        <v>0</v>
      </c>
      <c r="AG112" s="336">
        <f t="shared" si="66"/>
        <v>0</v>
      </c>
      <c r="AH112" s="336">
        <f t="shared" si="66"/>
        <v>0</v>
      </c>
      <c r="AI112" s="352">
        <f t="shared" si="66"/>
        <v>0</v>
      </c>
      <c r="AJ112" s="352">
        <f t="shared" si="66"/>
        <v>0</v>
      </c>
      <c r="AK112" s="46">
        <f t="shared" ref="AK112" si="67">+AJ112+AK111</f>
        <v>0</v>
      </c>
      <c r="AL112" s="37"/>
    </row>
    <row r="113" spans="1:42" ht="34.5" hidden="1" customHeight="1">
      <c r="A113" s="624">
        <v>32</v>
      </c>
      <c r="B113" s="668" t="s">
        <v>151</v>
      </c>
      <c r="C113" s="211" t="s">
        <v>178</v>
      </c>
      <c r="D113" s="71"/>
      <c r="E113" s="49"/>
      <c r="F113" s="319">
        <f>+[1]NEW!$I$594</f>
        <v>0</v>
      </c>
      <c r="G113" s="351">
        <v>0</v>
      </c>
      <c r="H113" s="342">
        <v>0</v>
      </c>
      <c r="I113" s="342">
        <v>0</v>
      </c>
      <c r="J113" s="351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62">
        <v>0</v>
      </c>
      <c r="Q113" s="351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62">
        <v>0</v>
      </c>
      <c r="X113" s="351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62">
        <v>0</v>
      </c>
      <c r="AE113" s="351">
        <v>0</v>
      </c>
      <c r="AF113" s="342">
        <v>0</v>
      </c>
      <c r="AG113" s="342">
        <v>0</v>
      </c>
      <c r="AH113" s="342">
        <v>0</v>
      </c>
      <c r="AI113" s="351">
        <v>0</v>
      </c>
      <c r="AJ113" s="351">
        <v>0</v>
      </c>
      <c r="AK113" s="86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73"/>
      <c r="E114" s="52"/>
      <c r="F114" s="322"/>
      <c r="G114" s="352">
        <f t="shared" ref="G114:AJ114" si="68">+F114+G113</f>
        <v>0</v>
      </c>
      <c r="H114" s="336">
        <f t="shared" si="68"/>
        <v>0</v>
      </c>
      <c r="I114" s="336">
        <f t="shared" si="68"/>
        <v>0</v>
      </c>
      <c r="J114" s="352">
        <f t="shared" si="68"/>
        <v>0</v>
      </c>
      <c r="K114" s="336">
        <f t="shared" si="68"/>
        <v>0</v>
      </c>
      <c r="L114" s="336">
        <f t="shared" si="68"/>
        <v>0</v>
      </c>
      <c r="M114" s="336">
        <f t="shared" si="68"/>
        <v>0</v>
      </c>
      <c r="N114" s="336">
        <f t="shared" si="68"/>
        <v>0</v>
      </c>
      <c r="O114" s="336">
        <f t="shared" si="68"/>
        <v>0</v>
      </c>
      <c r="P114" s="363">
        <f t="shared" si="68"/>
        <v>0</v>
      </c>
      <c r="Q114" s="352">
        <f t="shared" si="68"/>
        <v>0</v>
      </c>
      <c r="R114" s="336">
        <f t="shared" si="68"/>
        <v>0</v>
      </c>
      <c r="S114" s="336">
        <f t="shared" si="68"/>
        <v>0</v>
      </c>
      <c r="T114" s="336">
        <f t="shared" si="68"/>
        <v>0</v>
      </c>
      <c r="U114" s="336">
        <f t="shared" si="68"/>
        <v>0</v>
      </c>
      <c r="V114" s="336">
        <f t="shared" si="68"/>
        <v>0</v>
      </c>
      <c r="W114" s="363">
        <f t="shared" si="68"/>
        <v>0</v>
      </c>
      <c r="X114" s="352">
        <f t="shared" si="68"/>
        <v>0</v>
      </c>
      <c r="Y114" s="336">
        <f t="shared" si="68"/>
        <v>0</v>
      </c>
      <c r="Z114" s="336">
        <f t="shared" si="68"/>
        <v>0</v>
      </c>
      <c r="AA114" s="336">
        <f t="shared" si="68"/>
        <v>0</v>
      </c>
      <c r="AB114" s="336">
        <f t="shared" si="68"/>
        <v>0</v>
      </c>
      <c r="AC114" s="336">
        <f t="shared" si="68"/>
        <v>0</v>
      </c>
      <c r="AD114" s="363">
        <f t="shared" si="68"/>
        <v>0</v>
      </c>
      <c r="AE114" s="352">
        <f t="shared" si="68"/>
        <v>0</v>
      </c>
      <c r="AF114" s="336">
        <f t="shared" si="68"/>
        <v>0</v>
      </c>
      <c r="AG114" s="336">
        <f t="shared" si="68"/>
        <v>0</v>
      </c>
      <c r="AH114" s="336">
        <f t="shared" si="68"/>
        <v>0</v>
      </c>
      <c r="AI114" s="352">
        <f t="shared" si="68"/>
        <v>0</v>
      </c>
      <c r="AJ114" s="352">
        <f t="shared" si="68"/>
        <v>0</v>
      </c>
      <c r="AK114" s="46">
        <f t="shared" ref="AK114" si="69">+AJ114+AK113</f>
        <v>0</v>
      </c>
      <c r="AL114" s="37"/>
    </row>
    <row r="115" spans="1:42" ht="34.5" hidden="1" customHeight="1">
      <c r="A115" s="624">
        <v>33</v>
      </c>
      <c r="B115" s="668" t="s">
        <v>152</v>
      </c>
      <c r="C115" s="209" t="s">
        <v>179</v>
      </c>
      <c r="D115" s="63"/>
      <c r="E115" s="54"/>
      <c r="F115" s="320">
        <f>+[1]NEW!$I$597</f>
        <v>0</v>
      </c>
      <c r="G115" s="351">
        <v>0</v>
      </c>
      <c r="H115" s="342">
        <v>0</v>
      </c>
      <c r="I115" s="342">
        <v>0</v>
      </c>
      <c r="J115" s="351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62">
        <v>0</v>
      </c>
      <c r="Q115" s="351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62">
        <v>0</v>
      </c>
      <c r="X115" s="351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62">
        <v>0</v>
      </c>
      <c r="AE115" s="351">
        <v>0</v>
      </c>
      <c r="AF115" s="342">
        <v>0</v>
      </c>
      <c r="AG115" s="342">
        <v>0</v>
      </c>
      <c r="AH115" s="342">
        <v>0</v>
      </c>
      <c r="AI115" s="351">
        <v>0</v>
      </c>
      <c r="AJ115" s="351">
        <v>0</v>
      </c>
      <c r="AK115" s="86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78"/>
      <c r="E116" s="85"/>
      <c r="F116" s="319"/>
      <c r="G116" s="352">
        <f t="shared" ref="G116:AJ116" si="70">+F116+G115</f>
        <v>0</v>
      </c>
      <c r="H116" s="336">
        <f t="shared" si="70"/>
        <v>0</v>
      </c>
      <c r="I116" s="336">
        <f t="shared" si="70"/>
        <v>0</v>
      </c>
      <c r="J116" s="352">
        <f t="shared" si="70"/>
        <v>0</v>
      </c>
      <c r="K116" s="336">
        <f t="shared" si="70"/>
        <v>0</v>
      </c>
      <c r="L116" s="336">
        <f t="shared" si="70"/>
        <v>0</v>
      </c>
      <c r="M116" s="336">
        <f t="shared" si="70"/>
        <v>0</v>
      </c>
      <c r="N116" s="336">
        <f t="shared" si="70"/>
        <v>0</v>
      </c>
      <c r="O116" s="336">
        <f t="shared" si="70"/>
        <v>0</v>
      </c>
      <c r="P116" s="363">
        <f t="shared" si="70"/>
        <v>0</v>
      </c>
      <c r="Q116" s="352">
        <f t="shared" si="70"/>
        <v>0</v>
      </c>
      <c r="R116" s="336">
        <f t="shared" si="70"/>
        <v>0</v>
      </c>
      <c r="S116" s="336">
        <f t="shared" si="70"/>
        <v>0</v>
      </c>
      <c r="T116" s="336">
        <f t="shared" si="70"/>
        <v>0</v>
      </c>
      <c r="U116" s="336">
        <f t="shared" si="70"/>
        <v>0</v>
      </c>
      <c r="V116" s="336">
        <f t="shared" si="70"/>
        <v>0</v>
      </c>
      <c r="W116" s="363">
        <f t="shared" si="70"/>
        <v>0</v>
      </c>
      <c r="X116" s="352">
        <f t="shared" si="70"/>
        <v>0</v>
      </c>
      <c r="Y116" s="336">
        <f t="shared" si="70"/>
        <v>0</v>
      </c>
      <c r="Z116" s="336">
        <f t="shared" si="70"/>
        <v>0</v>
      </c>
      <c r="AA116" s="336">
        <f t="shared" si="70"/>
        <v>0</v>
      </c>
      <c r="AB116" s="336">
        <f t="shared" si="70"/>
        <v>0</v>
      </c>
      <c r="AC116" s="336">
        <f t="shared" si="70"/>
        <v>0</v>
      </c>
      <c r="AD116" s="363">
        <f t="shared" si="70"/>
        <v>0</v>
      </c>
      <c r="AE116" s="352">
        <f t="shared" si="70"/>
        <v>0</v>
      </c>
      <c r="AF116" s="336">
        <f t="shared" si="70"/>
        <v>0</v>
      </c>
      <c r="AG116" s="336">
        <f t="shared" si="70"/>
        <v>0</v>
      </c>
      <c r="AH116" s="336">
        <f t="shared" si="70"/>
        <v>0</v>
      </c>
      <c r="AI116" s="352">
        <f t="shared" si="70"/>
        <v>0</v>
      </c>
      <c r="AJ116" s="352">
        <f t="shared" si="70"/>
        <v>0</v>
      </c>
      <c r="AK116" s="46">
        <f t="shared" ref="AK116" si="71">+AJ116+AK115</f>
        <v>0</v>
      </c>
      <c r="AL116" s="37"/>
    </row>
    <row r="117" spans="1:42" ht="35.1" hidden="1" customHeight="1">
      <c r="A117" s="624">
        <v>31</v>
      </c>
      <c r="B117" s="666" t="s">
        <v>157</v>
      </c>
      <c r="C117" s="32" t="s">
        <v>180</v>
      </c>
      <c r="D117" s="71"/>
      <c r="E117" s="49"/>
      <c r="F117" s="320">
        <f>+[1]NEW!$I$345</f>
        <v>0</v>
      </c>
      <c r="G117" s="351">
        <v>0</v>
      </c>
      <c r="H117" s="342">
        <v>0</v>
      </c>
      <c r="I117" s="342">
        <v>0</v>
      </c>
      <c r="J117" s="351">
        <v>0</v>
      </c>
      <c r="K117" s="342">
        <v>0</v>
      </c>
      <c r="L117" s="342">
        <v>0</v>
      </c>
      <c r="M117" s="342">
        <v>0</v>
      </c>
      <c r="N117" s="342">
        <v>0</v>
      </c>
      <c r="O117" s="342">
        <v>0</v>
      </c>
      <c r="P117" s="362">
        <v>0</v>
      </c>
      <c r="Q117" s="351">
        <v>0</v>
      </c>
      <c r="R117" s="342">
        <v>0</v>
      </c>
      <c r="S117" s="342">
        <v>0</v>
      </c>
      <c r="T117" s="342">
        <v>0</v>
      </c>
      <c r="U117" s="342">
        <v>0</v>
      </c>
      <c r="V117" s="342">
        <v>0</v>
      </c>
      <c r="W117" s="362">
        <v>0</v>
      </c>
      <c r="X117" s="351">
        <v>0</v>
      </c>
      <c r="Y117" s="342">
        <v>0</v>
      </c>
      <c r="Z117" s="342">
        <v>0</v>
      </c>
      <c r="AA117" s="342">
        <v>0</v>
      </c>
      <c r="AB117" s="342">
        <v>0</v>
      </c>
      <c r="AC117" s="342">
        <v>0</v>
      </c>
      <c r="AD117" s="362">
        <v>0</v>
      </c>
      <c r="AE117" s="351">
        <v>0</v>
      </c>
      <c r="AF117" s="342">
        <v>0</v>
      </c>
      <c r="AG117" s="342">
        <v>0</v>
      </c>
      <c r="AH117" s="342">
        <v>0</v>
      </c>
      <c r="AI117" s="351">
        <v>0</v>
      </c>
      <c r="AJ117" s="351">
        <v>0</v>
      </c>
      <c r="AK117" s="86">
        <f>290-AJ118</f>
        <v>290</v>
      </c>
      <c r="AL117" s="37">
        <f>AK118</f>
        <v>290</v>
      </c>
      <c r="AM117" s="38">
        <f>AL117</f>
        <v>290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67"/>
      <c r="C118" s="39"/>
      <c r="D118" s="88"/>
      <c r="E118" s="41"/>
      <c r="F118" s="324"/>
      <c r="G118" s="352">
        <f t="shared" ref="G118:AJ132" si="72">+F118+G117</f>
        <v>0</v>
      </c>
      <c r="H118" s="336">
        <f t="shared" si="72"/>
        <v>0</v>
      </c>
      <c r="I118" s="336">
        <f t="shared" si="72"/>
        <v>0</v>
      </c>
      <c r="J118" s="352">
        <f t="shared" si="72"/>
        <v>0</v>
      </c>
      <c r="K118" s="336">
        <f t="shared" si="72"/>
        <v>0</v>
      </c>
      <c r="L118" s="336">
        <f t="shared" si="72"/>
        <v>0</v>
      </c>
      <c r="M118" s="336">
        <f t="shared" si="72"/>
        <v>0</v>
      </c>
      <c r="N118" s="336">
        <f t="shared" si="72"/>
        <v>0</v>
      </c>
      <c r="O118" s="336">
        <f t="shared" si="72"/>
        <v>0</v>
      </c>
      <c r="P118" s="363">
        <f t="shared" si="72"/>
        <v>0</v>
      </c>
      <c r="Q118" s="352">
        <f t="shared" si="72"/>
        <v>0</v>
      </c>
      <c r="R118" s="336">
        <f t="shared" si="72"/>
        <v>0</v>
      </c>
      <c r="S118" s="336">
        <f t="shared" si="72"/>
        <v>0</v>
      </c>
      <c r="T118" s="336">
        <f t="shared" si="72"/>
        <v>0</v>
      </c>
      <c r="U118" s="336">
        <f t="shared" si="72"/>
        <v>0</v>
      </c>
      <c r="V118" s="336">
        <f t="shared" si="72"/>
        <v>0</v>
      </c>
      <c r="W118" s="363">
        <f t="shared" si="72"/>
        <v>0</v>
      </c>
      <c r="X118" s="352">
        <f t="shared" si="72"/>
        <v>0</v>
      </c>
      <c r="Y118" s="336">
        <f t="shared" si="72"/>
        <v>0</v>
      </c>
      <c r="Z118" s="336">
        <f t="shared" si="72"/>
        <v>0</v>
      </c>
      <c r="AA118" s="336">
        <f t="shared" si="72"/>
        <v>0</v>
      </c>
      <c r="AB118" s="336">
        <f t="shared" si="72"/>
        <v>0</v>
      </c>
      <c r="AC118" s="336">
        <f t="shared" si="72"/>
        <v>0</v>
      </c>
      <c r="AD118" s="363">
        <f t="shared" si="72"/>
        <v>0</v>
      </c>
      <c r="AE118" s="352">
        <f t="shared" si="72"/>
        <v>0</v>
      </c>
      <c r="AF118" s="336">
        <f t="shared" si="72"/>
        <v>0</v>
      </c>
      <c r="AG118" s="336">
        <f t="shared" si="72"/>
        <v>0</v>
      </c>
      <c r="AH118" s="336">
        <f t="shared" si="72"/>
        <v>0</v>
      </c>
      <c r="AI118" s="352">
        <f t="shared" si="72"/>
        <v>0</v>
      </c>
      <c r="AJ118" s="352">
        <f t="shared" si="72"/>
        <v>0</v>
      </c>
      <c r="AK118" s="46">
        <f t="shared" ref="AK118:AK132" si="73">+AJ118+AK117</f>
        <v>290</v>
      </c>
      <c r="AL118" s="37"/>
    </row>
    <row r="119" spans="1:42" ht="35.1" hidden="1" customHeight="1">
      <c r="A119" s="624">
        <v>32</v>
      </c>
      <c r="B119" s="666" t="s">
        <v>158</v>
      </c>
      <c r="C119" s="32" t="s">
        <v>180</v>
      </c>
      <c r="D119" s="53"/>
      <c r="E119" s="89"/>
      <c r="F119" s="320">
        <f>+[1]NEW!$I$348</f>
        <v>0</v>
      </c>
      <c r="G119" s="351">
        <v>0</v>
      </c>
      <c r="H119" s="342">
        <v>0</v>
      </c>
      <c r="I119" s="342">
        <v>0</v>
      </c>
      <c r="J119" s="351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62">
        <v>0</v>
      </c>
      <c r="Q119" s="351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62">
        <v>0</v>
      </c>
      <c r="X119" s="351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62">
        <v>0</v>
      </c>
      <c r="AE119" s="351">
        <v>0</v>
      </c>
      <c r="AF119" s="342">
        <v>0</v>
      </c>
      <c r="AG119" s="342">
        <v>0</v>
      </c>
      <c r="AH119" s="342">
        <v>0</v>
      </c>
      <c r="AI119" s="351">
        <v>0</v>
      </c>
      <c r="AJ119" s="351">
        <v>0</v>
      </c>
      <c r="AK119" s="86">
        <v>0</v>
      </c>
      <c r="AL119" s="37"/>
    </row>
    <row r="120" spans="1:42" ht="34.5" hidden="1" customHeight="1">
      <c r="A120" s="625"/>
      <c r="B120" s="667"/>
      <c r="C120" s="39"/>
      <c r="D120" s="78"/>
      <c r="E120" s="79"/>
      <c r="F120" s="325"/>
      <c r="G120" s="352">
        <f t="shared" si="72"/>
        <v>0</v>
      </c>
      <c r="H120" s="336">
        <f t="shared" si="72"/>
        <v>0</v>
      </c>
      <c r="I120" s="336">
        <f t="shared" si="72"/>
        <v>0</v>
      </c>
      <c r="J120" s="352">
        <f t="shared" si="72"/>
        <v>0</v>
      </c>
      <c r="K120" s="336">
        <f t="shared" si="72"/>
        <v>0</v>
      </c>
      <c r="L120" s="336">
        <f t="shared" si="72"/>
        <v>0</v>
      </c>
      <c r="M120" s="336">
        <f t="shared" si="72"/>
        <v>0</v>
      </c>
      <c r="N120" s="336">
        <f t="shared" si="72"/>
        <v>0</v>
      </c>
      <c r="O120" s="336">
        <f t="shared" si="72"/>
        <v>0</v>
      </c>
      <c r="P120" s="363">
        <f t="shared" si="72"/>
        <v>0</v>
      </c>
      <c r="Q120" s="352">
        <f t="shared" si="72"/>
        <v>0</v>
      </c>
      <c r="R120" s="336">
        <f t="shared" si="72"/>
        <v>0</v>
      </c>
      <c r="S120" s="336">
        <f t="shared" si="72"/>
        <v>0</v>
      </c>
      <c r="T120" s="336">
        <f t="shared" si="72"/>
        <v>0</v>
      </c>
      <c r="U120" s="336">
        <f t="shared" si="72"/>
        <v>0</v>
      </c>
      <c r="V120" s="336">
        <f t="shared" si="72"/>
        <v>0</v>
      </c>
      <c r="W120" s="363">
        <f t="shared" si="72"/>
        <v>0</v>
      </c>
      <c r="X120" s="352">
        <f t="shared" si="72"/>
        <v>0</v>
      </c>
      <c r="Y120" s="336">
        <f t="shared" si="72"/>
        <v>0</v>
      </c>
      <c r="Z120" s="336">
        <f t="shared" si="72"/>
        <v>0</v>
      </c>
      <c r="AA120" s="336">
        <f t="shared" si="72"/>
        <v>0</v>
      </c>
      <c r="AB120" s="336">
        <f t="shared" si="72"/>
        <v>0</v>
      </c>
      <c r="AC120" s="336">
        <f t="shared" si="72"/>
        <v>0</v>
      </c>
      <c r="AD120" s="363">
        <f t="shared" si="72"/>
        <v>0</v>
      </c>
      <c r="AE120" s="352">
        <f t="shared" si="72"/>
        <v>0</v>
      </c>
      <c r="AF120" s="336">
        <f t="shared" si="72"/>
        <v>0</v>
      </c>
      <c r="AG120" s="336">
        <f t="shared" si="72"/>
        <v>0</v>
      </c>
      <c r="AH120" s="336">
        <f t="shared" si="72"/>
        <v>0</v>
      </c>
      <c r="AI120" s="352">
        <f t="shared" si="72"/>
        <v>0</v>
      </c>
      <c r="AJ120" s="352">
        <f t="shared" si="72"/>
        <v>0</v>
      </c>
      <c r="AK120" s="46">
        <f t="shared" si="73"/>
        <v>0</v>
      </c>
      <c r="AL120" s="37"/>
    </row>
    <row r="121" spans="1:42" ht="35.1" hidden="1" customHeight="1">
      <c r="A121" s="624">
        <v>33</v>
      </c>
      <c r="B121" s="666" t="s">
        <v>159</v>
      </c>
      <c r="C121" s="32" t="s">
        <v>180</v>
      </c>
      <c r="D121" s="90"/>
      <c r="E121" s="91"/>
      <c r="F121" s="326">
        <f>+[1]NEW!$I$351</f>
        <v>0</v>
      </c>
      <c r="G121" s="351">
        <v>0</v>
      </c>
      <c r="H121" s="342">
        <v>0</v>
      </c>
      <c r="I121" s="342">
        <v>0</v>
      </c>
      <c r="J121" s="351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62">
        <v>0</v>
      </c>
      <c r="Q121" s="351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62">
        <v>0</v>
      </c>
      <c r="X121" s="351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62">
        <v>0</v>
      </c>
      <c r="AE121" s="351">
        <v>0</v>
      </c>
      <c r="AF121" s="342">
        <v>0</v>
      </c>
      <c r="AG121" s="342">
        <v>0</v>
      </c>
      <c r="AH121" s="342">
        <v>0</v>
      </c>
      <c r="AI121" s="351">
        <v>0</v>
      </c>
      <c r="AJ121" s="351">
        <v>0</v>
      </c>
      <c r="AK121" s="86">
        <f>216-AJ122</f>
        <v>216</v>
      </c>
      <c r="AL121" s="37"/>
    </row>
    <row r="122" spans="1:42" ht="35.1" hidden="1" customHeight="1">
      <c r="A122" s="651"/>
      <c r="B122" s="667"/>
      <c r="C122" s="39"/>
      <c r="D122" s="60"/>
      <c r="E122" s="52"/>
      <c r="F122" s="322"/>
      <c r="G122" s="352">
        <f t="shared" si="72"/>
        <v>0</v>
      </c>
      <c r="H122" s="336">
        <f t="shared" si="72"/>
        <v>0</v>
      </c>
      <c r="I122" s="336">
        <f t="shared" si="72"/>
        <v>0</v>
      </c>
      <c r="J122" s="352">
        <f t="shared" si="72"/>
        <v>0</v>
      </c>
      <c r="K122" s="336">
        <f t="shared" si="72"/>
        <v>0</v>
      </c>
      <c r="L122" s="336">
        <f t="shared" si="72"/>
        <v>0</v>
      </c>
      <c r="M122" s="336">
        <f t="shared" si="72"/>
        <v>0</v>
      </c>
      <c r="N122" s="336">
        <f t="shared" si="72"/>
        <v>0</v>
      </c>
      <c r="O122" s="336">
        <f t="shared" si="72"/>
        <v>0</v>
      </c>
      <c r="P122" s="363">
        <f t="shared" si="72"/>
        <v>0</v>
      </c>
      <c r="Q122" s="352">
        <f t="shared" si="72"/>
        <v>0</v>
      </c>
      <c r="R122" s="336">
        <f t="shared" si="72"/>
        <v>0</v>
      </c>
      <c r="S122" s="336">
        <f t="shared" si="72"/>
        <v>0</v>
      </c>
      <c r="T122" s="336">
        <f t="shared" si="72"/>
        <v>0</v>
      </c>
      <c r="U122" s="336">
        <f t="shared" si="72"/>
        <v>0</v>
      </c>
      <c r="V122" s="336">
        <f t="shared" si="72"/>
        <v>0</v>
      </c>
      <c r="W122" s="363">
        <f t="shared" si="72"/>
        <v>0</v>
      </c>
      <c r="X122" s="352">
        <f t="shared" si="72"/>
        <v>0</v>
      </c>
      <c r="Y122" s="336">
        <f t="shared" si="72"/>
        <v>0</v>
      </c>
      <c r="Z122" s="336">
        <f t="shared" si="72"/>
        <v>0</v>
      </c>
      <c r="AA122" s="336">
        <f t="shared" si="72"/>
        <v>0</v>
      </c>
      <c r="AB122" s="336">
        <f t="shared" si="72"/>
        <v>0</v>
      </c>
      <c r="AC122" s="336">
        <f t="shared" si="72"/>
        <v>0</v>
      </c>
      <c r="AD122" s="363">
        <f t="shared" si="72"/>
        <v>0</v>
      </c>
      <c r="AE122" s="352">
        <f t="shared" si="72"/>
        <v>0</v>
      </c>
      <c r="AF122" s="336">
        <f t="shared" si="72"/>
        <v>0</v>
      </c>
      <c r="AG122" s="336">
        <f t="shared" si="72"/>
        <v>0</v>
      </c>
      <c r="AH122" s="336">
        <f t="shared" si="72"/>
        <v>0</v>
      </c>
      <c r="AI122" s="352">
        <f t="shared" si="72"/>
        <v>0</v>
      </c>
      <c r="AJ122" s="352">
        <f t="shared" si="72"/>
        <v>0</v>
      </c>
      <c r="AK122" s="46">
        <f t="shared" si="73"/>
        <v>216</v>
      </c>
      <c r="AL122" s="37"/>
    </row>
    <row r="123" spans="1:42" ht="35.1" hidden="1" customHeight="1">
      <c r="A123" s="624">
        <v>34</v>
      </c>
      <c r="B123" s="666" t="s">
        <v>160</v>
      </c>
      <c r="C123" s="32" t="s">
        <v>180</v>
      </c>
      <c r="D123" s="53"/>
      <c r="E123" s="54"/>
      <c r="F123" s="320">
        <f>+[1]NEW!$I$354</f>
        <v>0</v>
      </c>
      <c r="G123" s="353">
        <v>0</v>
      </c>
      <c r="H123" s="343">
        <v>0</v>
      </c>
      <c r="I123" s="343">
        <v>0</v>
      </c>
      <c r="J123" s="353">
        <v>0</v>
      </c>
      <c r="K123" s="343">
        <v>0</v>
      </c>
      <c r="L123" s="343">
        <v>0</v>
      </c>
      <c r="M123" s="343">
        <v>0</v>
      </c>
      <c r="N123" s="343">
        <v>0</v>
      </c>
      <c r="O123" s="343">
        <v>0</v>
      </c>
      <c r="P123" s="364">
        <v>0</v>
      </c>
      <c r="Q123" s="353">
        <v>0</v>
      </c>
      <c r="R123" s="343">
        <v>0</v>
      </c>
      <c r="S123" s="343">
        <v>0</v>
      </c>
      <c r="T123" s="343">
        <v>0</v>
      </c>
      <c r="U123" s="343">
        <v>0</v>
      </c>
      <c r="V123" s="343">
        <v>0</v>
      </c>
      <c r="W123" s="364">
        <v>0</v>
      </c>
      <c r="X123" s="353">
        <v>0</v>
      </c>
      <c r="Y123" s="343">
        <v>0</v>
      </c>
      <c r="Z123" s="343">
        <v>0</v>
      </c>
      <c r="AA123" s="343">
        <v>0</v>
      </c>
      <c r="AB123" s="343">
        <v>0</v>
      </c>
      <c r="AC123" s="343">
        <v>0</v>
      </c>
      <c r="AD123" s="364">
        <v>0</v>
      </c>
      <c r="AE123" s="353">
        <v>0</v>
      </c>
      <c r="AF123" s="343">
        <v>0</v>
      </c>
      <c r="AG123" s="343">
        <v>0</v>
      </c>
      <c r="AH123" s="343">
        <v>0</v>
      </c>
      <c r="AI123" s="353">
        <v>0</v>
      </c>
      <c r="AJ123" s="353">
        <v>0</v>
      </c>
      <c r="AK123" s="87">
        <f>24-AJ124</f>
        <v>24</v>
      </c>
      <c r="AL123" s="37">
        <f>SUM(G123:AK123)</f>
        <v>24</v>
      </c>
      <c r="AM123" s="38">
        <f>AL123</f>
        <v>24</v>
      </c>
      <c r="AN123" s="38">
        <v>893900</v>
      </c>
      <c r="AO123" s="38">
        <f>AL123*AN123/1000</f>
        <v>21453.599999999999</v>
      </c>
      <c r="AP123" s="38">
        <f>AN123*AM123/1000</f>
        <v>21453.599999999999</v>
      </c>
    </row>
    <row r="124" spans="1:42" ht="35.1" hidden="1" customHeight="1">
      <c r="A124" s="625"/>
      <c r="B124" s="667"/>
      <c r="C124" s="39"/>
      <c r="D124" s="95"/>
      <c r="E124" s="79"/>
      <c r="F124" s="325"/>
      <c r="G124" s="352">
        <f t="shared" si="72"/>
        <v>0</v>
      </c>
      <c r="H124" s="336">
        <f t="shared" si="72"/>
        <v>0</v>
      </c>
      <c r="I124" s="336">
        <f t="shared" si="72"/>
        <v>0</v>
      </c>
      <c r="J124" s="352">
        <f t="shared" si="72"/>
        <v>0</v>
      </c>
      <c r="K124" s="336">
        <f t="shared" si="72"/>
        <v>0</v>
      </c>
      <c r="L124" s="336">
        <f t="shared" si="72"/>
        <v>0</v>
      </c>
      <c r="M124" s="336">
        <f t="shared" si="72"/>
        <v>0</v>
      </c>
      <c r="N124" s="336">
        <f t="shared" si="72"/>
        <v>0</v>
      </c>
      <c r="O124" s="336">
        <f t="shared" si="72"/>
        <v>0</v>
      </c>
      <c r="P124" s="363">
        <f t="shared" si="72"/>
        <v>0</v>
      </c>
      <c r="Q124" s="352">
        <f t="shared" si="72"/>
        <v>0</v>
      </c>
      <c r="R124" s="336">
        <f t="shared" si="72"/>
        <v>0</v>
      </c>
      <c r="S124" s="336">
        <f t="shared" si="72"/>
        <v>0</v>
      </c>
      <c r="T124" s="336">
        <f t="shared" si="72"/>
        <v>0</v>
      </c>
      <c r="U124" s="336">
        <f t="shared" si="72"/>
        <v>0</v>
      </c>
      <c r="V124" s="336">
        <f t="shared" si="72"/>
        <v>0</v>
      </c>
      <c r="W124" s="363">
        <f t="shared" si="72"/>
        <v>0</v>
      </c>
      <c r="X124" s="352">
        <f t="shared" si="72"/>
        <v>0</v>
      </c>
      <c r="Y124" s="336">
        <f t="shared" si="72"/>
        <v>0</v>
      </c>
      <c r="Z124" s="336">
        <f t="shared" si="72"/>
        <v>0</v>
      </c>
      <c r="AA124" s="336">
        <f t="shared" si="72"/>
        <v>0</v>
      </c>
      <c r="AB124" s="336">
        <f t="shared" si="72"/>
        <v>0</v>
      </c>
      <c r="AC124" s="336">
        <f t="shared" si="72"/>
        <v>0</v>
      </c>
      <c r="AD124" s="363">
        <f t="shared" si="72"/>
        <v>0</v>
      </c>
      <c r="AE124" s="352">
        <f t="shared" si="72"/>
        <v>0</v>
      </c>
      <c r="AF124" s="336">
        <f t="shared" si="72"/>
        <v>0</v>
      </c>
      <c r="AG124" s="336">
        <f t="shared" si="72"/>
        <v>0</v>
      </c>
      <c r="AH124" s="336">
        <f t="shared" si="72"/>
        <v>0</v>
      </c>
      <c r="AI124" s="352">
        <f t="shared" si="72"/>
        <v>0</v>
      </c>
      <c r="AJ124" s="352">
        <f t="shared" si="72"/>
        <v>0</v>
      </c>
      <c r="AK124" s="46">
        <f t="shared" si="73"/>
        <v>24</v>
      </c>
      <c r="AL124" s="37"/>
    </row>
    <row r="125" spans="1:42" ht="35.1" hidden="1" customHeight="1">
      <c r="A125" s="624">
        <v>35</v>
      </c>
      <c r="B125" s="666" t="s">
        <v>161</v>
      </c>
      <c r="C125" s="209" t="s">
        <v>181</v>
      </c>
      <c r="D125" s="90"/>
      <c r="E125" s="91"/>
      <c r="F125" s="326">
        <f>+[1]NEW!$I$357</f>
        <v>0</v>
      </c>
      <c r="G125" s="351">
        <v>0</v>
      </c>
      <c r="H125" s="342">
        <v>0</v>
      </c>
      <c r="I125" s="342">
        <v>0</v>
      </c>
      <c r="J125" s="351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62">
        <v>0</v>
      </c>
      <c r="Q125" s="351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62">
        <v>0</v>
      </c>
      <c r="X125" s="351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62">
        <v>0</v>
      </c>
      <c r="AE125" s="351">
        <v>0</v>
      </c>
      <c r="AF125" s="342">
        <v>0</v>
      </c>
      <c r="AG125" s="342">
        <v>0</v>
      </c>
      <c r="AH125" s="342">
        <v>0</v>
      </c>
      <c r="AI125" s="351">
        <v>0</v>
      </c>
      <c r="AJ125" s="351">
        <v>0</v>
      </c>
      <c r="AK125" s="86">
        <f>85-AJ126</f>
        <v>85</v>
      </c>
      <c r="AL125" s="37"/>
    </row>
    <row r="126" spans="1:42" ht="35.1" hidden="1" customHeight="1">
      <c r="A126" s="651"/>
      <c r="B126" s="667"/>
      <c r="C126" s="94"/>
      <c r="D126" s="60"/>
      <c r="E126" s="52"/>
      <c r="F126" s="322"/>
      <c r="G126" s="352">
        <f t="shared" si="72"/>
        <v>0</v>
      </c>
      <c r="H126" s="336">
        <f t="shared" si="72"/>
        <v>0</v>
      </c>
      <c r="I126" s="336">
        <f t="shared" si="72"/>
        <v>0</v>
      </c>
      <c r="J126" s="352">
        <f t="shared" si="72"/>
        <v>0</v>
      </c>
      <c r="K126" s="336">
        <f t="shared" si="72"/>
        <v>0</v>
      </c>
      <c r="L126" s="336">
        <f t="shared" si="72"/>
        <v>0</v>
      </c>
      <c r="M126" s="336">
        <f t="shared" si="72"/>
        <v>0</v>
      </c>
      <c r="N126" s="336">
        <f t="shared" si="72"/>
        <v>0</v>
      </c>
      <c r="O126" s="336">
        <f t="shared" si="72"/>
        <v>0</v>
      </c>
      <c r="P126" s="363">
        <f t="shared" si="72"/>
        <v>0</v>
      </c>
      <c r="Q126" s="352">
        <f t="shared" si="72"/>
        <v>0</v>
      </c>
      <c r="R126" s="336">
        <f t="shared" si="72"/>
        <v>0</v>
      </c>
      <c r="S126" s="336">
        <f t="shared" si="72"/>
        <v>0</v>
      </c>
      <c r="T126" s="336">
        <f t="shared" si="72"/>
        <v>0</v>
      </c>
      <c r="U126" s="336">
        <f t="shared" si="72"/>
        <v>0</v>
      </c>
      <c r="V126" s="336">
        <f t="shared" si="72"/>
        <v>0</v>
      </c>
      <c r="W126" s="363">
        <f t="shared" si="72"/>
        <v>0</v>
      </c>
      <c r="X126" s="352">
        <f t="shared" si="72"/>
        <v>0</v>
      </c>
      <c r="Y126" s="336">
        <f t="shared" si="72"/>
        <v>0</v>
      </c>
      <c r="Z126" s="336">
        <f t="shared" si="72"/>
        <v>0</v>
      </c>
      <c r="AA126" s="336">
        <f t="shared" si="72"/>
        <v>0</v>
      </c>
      <c r="AB126" s="336">
        <f t="shared" si="72"/>
        <v>0</v>
      </c>
      <c r="AC126" s="336">
        <f t="shared" si="72"/>
        <v>0</v>
      </c>
      <c r="AD126" s="363">
        <f t="shared" si="72"/>
        <v>0</v>
      </c>
      <c r="AE126" s="352">
        <f t="shared" si="72"/>
        <v>0</v>
      </c>
      <c r="AF126" s="336">
        <f t="shared" si="72"/>
        <v>0</v>
      </c>
      <c r="AG126" s="336">
        <f t="shared" si="72"/>
        <v>0</v>
      </c>
      <c r="AH126" s="336">
        <f t="shared" si="72"/>
        <v>0</v>
      </c>
      <c r="AI126" s="352">
        <f t="shared" si="72"/>
        <v>0</v>
      </c>
      <c r="AJ126" s="352">
        <f t="shared" si="72"/>
        <v>0</v>
      </c>
      <c r="AK126" s="46">
        <f t="shared" si="73"/>
        <v>85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3"/>
      <c r="E127" s="54"/>
      <c r="F127" s="320">
        <f>+[1]NEW!$I$360</f>
        <v>0</v>
      </c>
      <c r="G127" s="353">
        <v>0</v>
      </c>
      <c r="H127" s="343">
        <v>0</v>
      </c>
      <c r="I127" s="343">
        <v>0</v>
      </c>
      <c r="J127" s="353">
        <v>0</v>
      </c>
      <c r="K127" s="343">
        <v>0</v>
      </c>
      <c r="L127" s="343">
        <v>0</v>
      </c>
      <c r="M127" s="343">
        <v>0</v>
      </c>
      <c r="N127" s="343">
        <v>0</v>
      </c>
      <c r="O127" s="343">
        <v>0</v>
      </c>
      <c r="P127" s="364">
        <v>0</v>
      </c>
      <c r="Q127" s="353">
        <v>0</v>
      </c>
      <c r="R127" s="343">
        <v>0</v>
      </c>
      <c r="S127" s="343">
        <v>0</v>
      </c>
      <c r="T127" s="343">
        <v>0</v>
      </c>
      <c r="U127" s="343">
        <v>0</v>
      </c>
      <c r="V127" s="343">
        <v>0</v>
      </c>
      <c r="W127" s="364">
        <v>0</v>
      </c>
      <c r="X127" s="353">
        <v>0</v>
      </c>
      <c r="Y127" s="343">
        <v>0</v>
      </c>
      <c r="Z127" s="343">
        <v>0</v>
      </c>
      <c r="AA127" s="343">
        <v>0</v>
      </c>
      <c r="AB127" s="343">
        <v>0</v>
      </c>
      <c r="AC127" s="343">
        <v>0</v>
      </c>
      <c r="AD127" s="364">
        <v>0</v>
      </c>
      <c r="AE127" s="353">
        <v>0</v>
      </c>
      <c r="AF127" s="343">
        <v>0</v>
      </c>
      <c r="AG127" s="343">
        <v>0</v>
      </c>
      <c r="AH127" s="343">
        <v>0</v>
      </c>
      <c r="AI127" s="353">
        <v>0</v>
      </c>
      <c r="AJ127" s="353">
        <v>0</v>
      </c>
      <c r="AK127" s="87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95"/>
      <c r="E128" s="79"/>
      <c r="F128" s="325"/>
      <c r="G128" s="352">
        <f t="shared" si="72"/>
        <v>0</v>
      </c>
      <c r="H128" s="336">
        <f t="shared" si="72"/>
        <v>0</v>
      </c>
      <c r="I128" s="336">
        <f t="shared" si="72"/>
        <v>0</v>
      </c>
      <c r="J128" s="352">
        <f t="shared" si="72"/>
        <v>0</v>
      </c>
      <c r="K128" s="336">
        <f t="shared" si="72"/>
        <v>0</v>
      </c>
      <c r="L128" s="336">
        <f t="shared" si="72"/>
        <v>0</v>
      </c>
      <c r="M128" s="336">
        <f t="shared" si="72"/>
        <v>0</v>
      </c>
      <c r="N128" s="336">
        <f t="shared" si="72"/>
        <v>0</v>
      </c>
      <c r="O128" s="336">
        <f t="shared" si="72"/>
        <v>0</v>
      </c>
      <c r="P128" s="363">
        <f t="shared" si="72"/>
        <v>0</v>
      </c>
      <c r="Q128" s="352">
        <f t="shared" si="72"/>
        <v>0</v>
      </c>
      <c r="R128" s="336">
        <f t="shared" si="72"/>
        <v>0</v>
      </c>
      <c r="S128" s="336">
        <f t="shared" si="72"/>
        <v>0</v>
      </c>
      <c r="T128" s="336">
        <f t="shared" si="72"/>
        <v>0</v>
      </c>
      <c r="U128" s="336">
        <f t="shared" si="72"/>
        <v>0</v>
      </c>
      <c r="V128" s="336">
        <f t="shared" si="72"/>
        <v>0</v>
      </c>
      <c r="W128" s="363">
        <f t="shared" si="72"/>
        <v>0</v>
      </c>
      <c r="X128" s="352">
        <f t="shared" si="72"/>
        <v>0</v>
      </c>
      <c r="Y128" s="336">
        <f t="shared" si="72"/>
        <v>0</v>
      </c>
      <c r="Z128" s="336">
        <f t="shared" si="72"/>
        <v>0</v>
      </c>
      <c r="AA128" s="336">
        <f t="shared" si="72"/>
        <v>0</v>
      </c>
      <c r="AB128" s="336">
        <f t="shared" si="72"/>
        <v>0</v>
      </c>
      <c r="AC128" s="336">
        <f t="shared" si="72"/>
        <v>0</v>
      </c>
      <c r="AD128" s="363">
        <f t="shared" si="72"/>
        <v>0</v>
      </c>
      <c r="AE128" s="352">
        <f t="shared" si="72"/>
        <v>0</v>
      </c>
      <c r="AF128" s="336">
        <f t="shared" si="72"/>
        <v>0</v>
      </c>
      <c r="AG128" s="336">
        <f t="shared" si="72"/>
        <v>0</v>
      </c>
      <c r="AH128" s="336">
        <f t="shared" si="72"/>
        <v>0</v>
      </c>
      <c r="AI128" s="352">
        <f t="shared" si="72"/>
        <v>0</v>
      </c>
      <c r="AJ128" s="352">
        <f t="shared" si="72"/>
        <v>0</v>
      </c>
      <c r="AK128" s="46">
        <f t="shared" si="73"/>
        <v>0</v>
      </c>
      <c r="AL128" s="37"/>
    </row>
    <row r="129" spans="1:42" ht="34.5" customHeight="1">
      <c r="A129" s="624">
        <v>36</v>
      </c>
      <c r="B129" s="661" t="s">
        <v>127</v>
      </c>
      <c r="C129" s="32" t="s">
        <v>175</v>
      </c>
      <c r="D129" s="48"/>
      <c r="E129" s="49"/>
      <c r="F129" s="326">
        <f>+[1]NEW!$I$114+[1]NEW!$I$1419</f>
        <v>70</v>
      </c>
      <c r="G129" s="353">
        <v>0</v>
      </c>
      <c r="H129" s="343">
        <v>0</v>
      </c>
      <c r="I129" s="343">
        <v>0</v>
      </c>
      <c r="J129" s="353">
        <v>0</v>
      </c>
      <c r="K129" s="343">
        <v>0</v>
      </c>
      <c r="L129" s="343">
        <v>0</v>
      </c>
      <c r="M129" s="343">
        <v>0</v>
      </c>
      <c r="N129" s="343">
        <v>0</v>
      </c>
      <c r="O129" s="343">
        <v>0</v>
      </c>
      <c r="P129" s="364">
        <v>0</v>
      </c>
      <c r="Q129" s="353">
        <v>0</v>
      </c>
      <c r="R129" s="343">
        <v>0</v>
      </c>
      <c r="S129" s="343">
        <v>0</v>
      </c>
      <c r="T129" s="343">
        <v>0</v>
      </c>
      <c r="U129" s="343">
        <v>0</v>
      </c>
      <c r="V129" s="343">
        <v>0</v>
      </c>
      <c r="W129" s="364">
        <v>0</v>
      </c>
      <c r="X129" s="353">
        <v>0</v>
      </c>
      <c r="Y129" s="338">
        <v>0</v>
      </c>
      <c r="Z129" s="343">
        <v>0</v>
      </c>
      <c r="AA129" s="338">
        <v>0</v>
      </c>
      <c r="AB129" s="338">
        <v>0</v>
      </c>
      <c r="AC129" s="343">
        <v>0</v>
      </c>
      <c r="AD129" s="372">
        <f>70-AC130</f>
        <v>70</v>
      </c>
      <c r="AE129" s="353">
        <v>0</v>
      </c>
      <c r="AF129" s="343">
        <f>70-AE130</f>
        <v>0</v>
      </c>
      <c r="AG129" s="343">
        <v>0</v>
      </c>
      <c r="AH129" s="343">
        <v>0</v>
      </c>
      <c r="AI129" s="353">
        <v>0</v>
      </c>
      <c r="AJ129" s="353">
        <v>0</v>
      </c>
      <c r="AK129" s="87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39"/>
      <c r="D130" s="40"/>
      <c r="E130" s="41"/>
      <c r="F130" s="330"/>
      <c r="G130" s="352">
        <f t="shared" si="72"/>
        <v>0</v>
      </c>
      <c r="H130" s="336">
        <f t="shared" si="72"/>
        <v>0</v>
      </c>
      <c r="I130" s="335">
        <f t="shared" si="72"/>
        <v>0</v>
      </c>
      <c r="J130" s="352">
        <f t="shared" si="72"/>
        <v>0</v>
      </c>
      <c r="K130" s="336">
        <f t="shared" si="72"/>
        <v>0</v>
      </c>
      <c r="L130" s="336">
        <f t="shared" si="72"/>
        <v>0</v>
      </c>
      <c r="M130" s="336">
        <f t="shared" si="72"/>
        <v>0</v>
      </c>
      <c r="N130" s="336">
        <f t="shared" si="72"/>
        <v>0</v>
      </c>
      <c r="O130" s="336">
        <f t="shared" si="72"/>
        <v>0</v>
      </c>
      <c r="P130" s="366">
        <f t="shared" si="72"/>
        <v>0</v>
      </c>
      <c r="Q130" s="352">
        <f t="shared" si="72"/>
        <v>0</v>
      </c>
      <c r="R130" s="336">
        <f t="shared" si="72"/>
        <v>0</v>
      </c>
      <c r="S130" s="336">
        <f t="shared" si="72"/>
        <v>0</v>
      </c>
      <c r="T130" s="336">
        <f t="shared" si="72"/>
        <v>0</v>
      </c>
      <c r="U130" s="336">
        <f t="shared" si="72"/>
        <v>0</v>
      </c>
      <c r="V130" s="336">
        <f t="shared" si="72"/>
        <v>0</v>
      </c>
      <c r="W130" s="366">
        <f t="shared" si="72"/>
        <v>0</v>
      </c>
      <c r="X130" s="352">
        <f t="shared" si="72"/>
        <v>0</v>
      </c>
      <c r="Y130" s="336">
        <f t="shared" si="72"/>
        <v>0</v>
      </c>
      <c r="Z130" s="336">
        <f t="shared" si="72"/>
        <v>0</v>
      </c>
      <c r="AA130" s="336">
        <f t="shared" si="72"/>
        <v>0</v>
      </c>
      <c r="AB130" s="348">
        <f t="shared" si="72"/>
        <v>0</v>
      </c>
      <c r="AC130" s="336">
        <f t="shared" si="72"/>
        <v>0</v>
      </c>
      <c r="AD130" s="366">
        <f t="shared" si="72"/>
        <v>70</v>
      </c>
      <c r="AE130" s="352">
        <f t="shared" si="72"/>
        <v>70</v>
      </c>
      <c r="AF130" s="336">
        <f t="shared" si="72"/>
        <v>70</v>
      </c>
      <c r="AG130" s="336">
        <f t="shared" si="72"/>
        <v>70</v>
      </c>
      <c r="AH130" s="336">
        <f t="shared" si="72"/>
        <v>70</v>
      </c>
      <c r="AI130" s="352">
        <f t="shared" si="72"/>
        <v>70</v>
      </c>
      <c r="AJ130" s="352">
        <f t="shared" si="72"/>
        <v>70</v>
      </c>
      <c r="AK130" s="46">
        <f t="shared" si="73"/>
        <v>70</v>
      </c>
      <c r="AL130" s="47"/>
    </row>
    <row r="131" spans="1:42" ht="34.5" customHeight="1">
      <c r="A131" s="624">
        <v>37</v>
      </c>
      <c r="B131" s="661" t="s">
        <v>128</v>
      </c>
      <c r="C131" s="32" t="s">
        <v>175</v>
      </c>
      <c r="D131" s="48"/>
      <c r="E131" s="49"/>
      <c r="F131" s="320">
        <f>+[1]NEW!$I$117+[1]NEW!$I$1422</f>
        <v>25</v>
      </c>
      <c r="G131" s="353">
        <v>0</v>
      </c>
      <c r="H131" s="343">
        <v>0</v>
      </c>
      <c r="I131" s="343">
        <v>0</v>
      </c>
      <c r="J131" s="353">
        <v>0</v>
      </c>
      <c r="K131" s="343">
        <v>0</v>
      </c>
      <c r="L131" s="343">
        <v>0</v>
      </c>
      <c r="M131" s="343">
        <v>0</v>
      </c>
      <c r="N131" s="343">
        <v>0</v>
      </c>
      <c r="O131" s="343">
        <v>0</v>
      </c>
      <c r="P131" s="364">
        <v>0</v>
      </c>
      <c r="Q131" s="353">
        <v>0</v>
      </c>
      <c r="R131" s="338">
        <v>0</v>
      </c>
      <c r="S131" s="372">
        <f>25-R132</f>
        <v>25</v>
      </c>
      <c r="T131" s="338">
        <f>25-S132</f>
        <v>0</v>
      </c>
      <c r="U131" s="343">
        <v>0</v>
      </c>
      <c r="V131" s="343">
        <v>0</v>
      </c>
      <c r="W131" s="364">
        <v>0</v>
      </c>
      <c r="X131" s="353">
        <v>0</v>
      </c>
      <c r="Y131" s="338">
        <v>0</v>
      </c>
      <c r="Z131" s="343">
        <v>0</v>
      </c>
      <c r="AA131" s="338">
        <v>0</v>
      </c>
      <c r="AB131" s="338">
        <v>0</v>
      </c>
      <c r="AC131" s="258">
        <f>25-AB132</f>
        <v>0</v>
      </c>
      <c r="AD131" s="364">
        <v>0</v>
      </c>
      <c r="AE131" s="353">
        <v>0</v>
      </c>
      <c r="AF131" s="343">
        <f>25-AE132</f>
        <v>0</v>
      </c>
      <c r="AG131" s="343">
        <v>0</v>
      </c>
      <c r="AH131" s="343">
        <v>0</v>
      </c>
      <c r="AI131" s="353">
        <v>0</v>
      </c>
      <c r="AJ131" s="353">
        <v>0</v>
      </c>
      <c r="AK131" s="87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39"/>
      <c r="D132" s="40"/>
      <c r="E132" s="41"/>
      <c r="F132" s="325"/>
      <c r="G132" s="352">
        <f t="shared" si="72"/>
        <v>0</v>
      </c>
      <c r="H132" s="336">
        <f t="shared" si="72"/>
        <v>0</v>
      </c>
      <c r="I132" s="335">
        <f t="shared" si="72"/>
        <v>0</v>
      </c>
      <c r="J132" s="352">
        <f t="shared" si="72"/>
        <v>0</v>
      </c>
      <c r="K132" s="336">
        <f t="shared" si="72"/>
        <v>0</v>
      </c>
      <c r="L132" s="336">
        <f t="shared" si="72"/>
        <v>0</v>
      </c>
      <c r="M132" s="336">
        <f t="shared" si="72"/>
        <v>0</v>
      </c>
      <c r="N132" s="336">
        <f t="shared" si="72"/>
        <v>0</v>
      </c>
      <c r="O132" s="336">
        <f t="shared" si="72"/>
        <v>0</v>
      </c>
      <c r="P132" s="366">
        <f t="shared" si="72"/>
        <v>0</v>
      </c>
      <c r="Q132" s="352">
        <f t="shared" si="72"/>
        <v>0</v>
      </c>
      <c r="R132" s="336">
        <f t="shared" si="72"/>
        <v>0</v>
      </c>
      <c r="S132" s="336">
        <f t="shared" si="72"/>
        <v>25</v>
      </c>
      <c r="T132" s="336">
        <f t="shared" si="72"/>
        <v>25</v>
      </c>
      <c r="U132" s="336">
        <f t="shared" si="72"/>
        <v>25</v>
      </c>
      <c r="V132" s="336">
        <f t="shared" si="72"/>
        <v>25</v>
      </c>
      <c r="W132" s="366">
        <f t="shared" si="72"/>
        <v>25</v>
      </c>
      <c r="X132" s="352">
        <f t="shared" si="72"/>
        <v>25</v>
      </c>
      <c r="Y132" s="336">
        <f t="shared" si="72"/>
        <v>25</v>
      </c>
      <c r="Z132" s="336">
        <f t="shared" si="72"/>
        <v>25</v>
      </c>
      <c r="AA132" s="336">
        <f t="shared" si="72"/>
        <v>25</v>
      </c>
      <c r="AB132" s="348">
        <f t="shared" si="72"/>
        <v>25</v>
      </c>
      <c r="AC132" s="381">
        <f t="shared" si="72"/>
        <v>25</v>
      </c>
      <c r="AD132" s="366">
        <f t="shared" si="72"/>
        <v>25</v>
      </c>
      <c r="AE132" s="352">
        <f t="shared" si="72"/>
        <v>25</v>
      </c>
      <c r="AF132" s="336">
        <f t="shared" si="72"/>
        <v>25</v>
      </c>
      <c r="AG132" s="336">
        <f t="shared" si="72"/>
        <v>25</v>
      </c>
      <c r="AH132" s="336">
        <f t="shared" si="72"/>
        <v>25</v>
      </c>
      <c r="AI132" s="352">
        <f t="shared" si="72"/>
        <v>25</v>
      </c>
      <c r="AJ132" s="352">
        <f t="shared" si="72"/>
        <v>25</v>
      </c>
      <c r="AK132" s="46">
        <f t="shared" si="73"/>
        <v>25</v>
      </c>
      <c r="AL132" s="37"/>
    </row>
    <row r="133" spans="1:42" ht="34.5" customHeight="1">
      <c r="A133" s="624">
        <v>38</v>
      </c>
      <c r="B133" s="661" t="s">
        <v>129</v>
      </c>
      <c r="C133" s="32" t="s">
        <v>175</v>
      </c>
      <c r="D133" s="48"/>
      <c r="E133" s="49"/>
      <c r="F133" s="320">
        <f>+[1]NEW!$I$120+[1]NEW!$I$1425</f>
        <v>155</v>
      </c>
      <c r="G133" s="353">
        <v>0</v>
      </c>
      <c r="H133" s="343">
        <v>0</v>
      </c>
      <c r="I133" s="343">
        <v>0</v>
      </c>
      <c r="J133" s="353">
        <v>0</v>
      </c>
      <c r="K133" s="343">
        <v>0</v>
      </c>
      <c r="L133" s="343">
        <v>0</v>
      </c>
      <c r="M133" s="343">
        <v>0</v>
      </c>
      <c r="N133" s="343">
        <v>0</v>
      </c>
      <c r="O133" s="343">
        <v>0</v>
      </c>
      <c r="P133" s="364">
        <v>0</v>
      </c>
      <c r="Q133" s="353">
        <v>0</v>
      </c>
      <c r="R133" s="338">
        <v>0</v>
      </c>
      <c r="S133" s="372">
        <v>148</v>
      </c>
      <c r="T133" s="258">
        <v>0</v>
      </c>
      <c r="U133" s="372">
        <v>5</v>
      </c>
      <c r="V133" s="372">
        <f>155-U134</f>
        <v>2</v>
      </c>
      <c r="W133" s="364">
        <v>0</v>
      </c>
      <c r="X133" s="353">
        <v>0</v>
      </c>
      <c r="Y133" s="338">
        <v>0</v>
      </c>
      <c r="Z133" s="343">
        <v>0</v>
      </c>
      <c r="AA133" s="338">
        <v>0</v>
      </c>
      <c r="AB133" s="338">
        <v>0</v>
      </c>
      <c r="AC133" s="258">
        <f>155-AB134</f>
        <v>0</v>
      </c>
      <c r="AD133" s="364">
        <v>0</v>
      </c>
      <c r="AE133" s="353">
        <v>0</v>
      </c>
      <c r="AF133" s="343">
        <f>155-AE134</f>
        <v>0</v>
      </c>
      <c r="AG133" s="343">
        <v>0</v>
      </c>
      <c r="AH133" s="343">
        <v>0</v>
      </c>
      <c r="AI133" s="353">
        <v>0</v>
      </c>
      <c r="AJ133" s="353">
        <v>0</v>
      </c>
      <c r="AK133" s="87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39"/>
      <c r="D134" s="40"/>
      <c r="E134" s="41"/>
      <c r="F134" s="325"/>
      <c r="G134" s="352">
        <f t="shared" ref="G134:AJ136" si="74">+F134+G133</f>
        <v>0</v>
      </c>
      <c r="H134" s="336">
        <f t="shared" si="74"/>
        <v>0</v>
      </c>
      <c r="I134" s="335">
        <f t="shared" si="74"/>
        <v>0</v>
      </c>
      <c r="J134" s="352">
        <f t="shared" si="74"/>
        <v>0</v>
      </c>
      <c r="K134" s="336">
        <f t="shared" si="74"/>
        <v>0</v>
      </c>
      <c r="L134" s="336">
        <f t="shared" si="74"/>
        <v>0</v>
      </c>
      <c r="M134" s="336">
        <f t="shared" si="74"/>
        <v>0</v>
      </c>
      <c r="N134" s="336">
        <f t="shared" si="74"/>
        <v>0</v>
      </c>
      <c r="O134" s="336">
        <f t="shared" si="74"/>
        <v>0</v>
      </c>
      <c r="P134" s="366">
        <f t="shared" si="74"/>
        <v>0</v>
      </c>
      <c r="Q134" s="352">
        <f t="shared" si="74"/>
        <v>0</v>
      </c>
      <c r="R134" s="336">
        <f t="shared" si="74"/>
        <v>0</v>
      </c>
      <c r="S134" s="336">
        <f t="shared" si="74"/>
        <v>148</v>
      </c>
      <c r="T134" s="336">
        <f t="shared" si="74"/>
        <v>148</v>
      </c>
      <c r="U134" s="336">
        <f t="shared" si="74"/>
        <v>153</v>
      </c>
      <c r="V134" s="336">
        <f t="shared" si="74"/>
        <v>155</v>
      </c>
      <c r="W134" s="366">
        <f t="shared" si="74"/>
        <v>155</v>
      </c>
      <c r="X134" s="352">
        <f t="shared" si="74"/>
        <v>155</v>
      </c>
      <c r="Y134" s="336">
        <f t="shared" si="74"/>
        <v>155</v>
      </c>
      <c r="Z134" s="336">
        <f t="shared" si="74"/>
        <v>155</v>
      </c>
      <c r="AA134" s="336">
        <f t="shared" si="74"/>
        <v>155</v>
      </c>
      <c r="AB134" s="336">
        <f t="shared" si="74"/>
        <v>155</v>
      </c>
      <c r="AC134" s="381">
        <f t="shared" si="74"/>
        <v>155</v>
      </c>
      <c r="AD134" s="366">
        <f t="shared" si="74"/>
        <v>155</v>
      </c>
      <c r="AE134" s="352">
        <f t="shared" si="74"/>
        <v>155</v>
      </c>
      <c r="AF134" s="336">
        <f t="shared" si="74"/>
        <v>155</v>
      </c>
      <c r="AG134" s="336">
        <f t="shared" si="74"/>
        <v>155</v>
      </c>
      <c r="AH134" s="336">
        <f t="shared" si="74"/>
        <v>155</v>
      </c>
      <c r="AI134" s="352">
        <f t="shared" si="74"/>
        <v>155</v>
      </c>
      <c r="AJ134" s="352">
        <f t="shared" si="74"/>
        <v>155</v>
      </c>
      <c r="AK134" s="46">
        <f t="shared" ref="AK134:AK136" si="75">+AJ134+AK133</f>
        <v>155</v>
      </c>
      <c r="AL134" s="37"/>
    </row>
    <row r="135" spans="1:42" ht="34.5" customHeight="1">
      <c r="A135" s="624">
        <v>39</v>
      </c>
      <c r="B135" s="661" t="s">
        <v>130</v>
      </c>
      <c r="C135" s="32" t="s">
        <v>175</v>
      </c>
      <c r="D135" s="48"/>
      <c r="E135" s="49"/>
      <c r="F135" s="320">
        <f>+[1]NEW!$I$123+[1]NEW!$I$1428</f>
        <v>0</v>
      </c>
      <c r="G135" s="353">
        <v>0</v>
      </c>
      <c r="H135" s="343">
        <v>0</v>
      </c>
      <c r="I135" s="343">
        <v>0</v>
      </c>
      <c r="J135" s="353">
        <v>0</v>
      </c>
      <c r="K135" s="343">
        <v>0</v>
      </c>
      <c r="L135" s="343">
        <v>0</v>
      </c>
      <c r="M135" s="343">
        <v>0</v>
      </c>
      <c r="N135" s="343">
        <v>0</v>
      </c>
      <c r="O135" s="343">
        <v>0</v>
      </c>
      <c r="P135" s="364">
        <v>0</v>
      </c>
      <c r="Q135" s="353">
        <v>0</v>
      </c>
      <c r="R135" s="343">
        <v>0</v>
      </c>
      <c r="S135" s="343">
        <v>0</v>
      </c>
      <c r="T135" s="343">
        <v>0</v>
      </c>
      <c r="U135" s="343">
        <v>0</v>
      </c>
      <c r="V135" s="343">
        <v>0</v>
      </c>
      <c r="W135" s="364">
        <v>0</v>
      </c>
      <c r="X135" s="353">
        <v>0</v>
      </c>
      <c r="Y135" s="338">
        <v>0</v>
      </c>
      <c r="Z135" s="343">
        <v>0</v>
      </c>
      <c r="AA135" s="343">
        <v>0</v>
      </c>
      <c r="AB135" s="338">
        <v>0</v>
      </c>
      <c r="AC135" s="258">
        <v>0</v>
      </c>
      <c r="AD135" s="364">
        <v>0</v>
      </c>
      <c r="AE135" s="353">
        <v>0</v>
      </c>
      <c r="AF135" s="343">
        <v>0</v>
      </c>
      <c r="AG135" s="343">
        <v>0</v>
      </c>
      <c r="AH135" s="343">
        <v>0</v>
      </c>
      <c r="AI135" s="353">
        <v>0</v>
      </c>
      <c r="AJ135" s="353">
        <v>0</v>
      </c>
      <c r="AK135" s="87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39"/>
      <c r="D136" s="33"/>
      <c r="E136" s="52"/>
      <c r="F136" s="322"/>
      <c r="G136" s="352">
        <f t="shared" si="74"/>
        <v>0</v>
      </c>
      <c r="H136" s="336">
        <f t="shared" si="74"/>
        <v>0</v>
      </c>
      <c r="I136" s="335">
        <f t="shared" si="74"/>
        <v>0</v>
      </c>
      <c r="J136" s="352">
        <f t="shared" si="74"/>
        <v>0</v>
      </c>
      <c r="K136" s="336">
        <f t="shared" si="74"/>
        <v>0</v>
      </c>
      <c r="L136" s="336">
        <f t="shared" si="74"/>
        <v>0</v>
      </c>
      <c r="M136" s="336">
        <f t="shared" si="74"/>
        <v>0</v>
      </c>
      <c r="N136" s="336">
        <f t="shared" si="74"/>
        <v>0</v>
      </c>
      <c r="O136" s="336">
        <f t="shared" si="74"/>
        <v>0</v>
      </c>
      <c r="P136" s="366">
        <f t="shared" si="74"/>
        <v>0</v>
      </c>
      <c r="Q136" s="352">
        <f t="shared" si="74"/>
        <v>0</v>
      </c>
      <c r="R136" s="336">
        <f t="shared" si="74"/>
        <v>0</v>
      </c>
      <c r="S136" s="336">
        <f t="shared" si="74"/>
        <v>0</v>
      </c>
      <c r="T136" s="336">
        <f t="shared" si="74"/>
        <v>0</v>
      </c>
      <c r="U136" s="336">
        <f t="shared" si="74"/>
        <v>0</v>
      </c>
      <c r="V136" s="336">
        <f t="shared" si="74"/>
        <v>0</v>
      </c>
      <c r="W136" s="366">
        <f t="shared" si="74"/>
        <v>0</v>
      </c>
      <c r="X136" s="352">
        <f t="shared" si="74"/>
        <v>0</v>
      </c>
      <c r="Y136" s="336">
        <f t="shared" si="74"/>
        <v>0</v>
      </c>
      <c r="Z136" s="336">
        <f t="shared" si="74"/>
        <v>0</v>
      </c>
      <c r="AA136" s="336">
        <f t="shared" si="74"/>
        <v>0</v>
      </c>
      <c r="AB136" s="336">
        <f t="shared" si="74"/>
        <v>0</v>
      </c>
      <c r="AC136" s="336">
        <f t="shared" si="74"/>
        <v>0</v>
      </c>
      <c r="AD136" s="366">
        <f t="shared" si="74"/>
        <v>0</v>
      </c>
      <c r="AE136" s="352">
        <f t="shared" si="74"/>
        <v>0</v>
      </c>
      <c r="AF136" s="336">
        <f t="shared" si="74"/>
        <v>0</v>
      </c>
      <c r="AG136" s="336">
        <f t="shared" si="74"/>
        <v>0</v>
      </c>
      <c r="AH136" s="336">
        <f t="shared" si="74"/>
        <v>0</v>
      </c>
      <c r="AI136" s="352">
        <f t="shared" si="74"/>
        <v>0</v>
      </c>
      <c r="AJ136" s="352">
        <f t="shared" si="74"/>
        <v>0</v>
      </c>
      <c r="AK136" s="46">
        <f t="shared" si="75"/>
        <v>0</v>
      </c>
      <c r="AL136" s="37"/>
    </row>
    <row r="137" spans="1:42" ht="34.5" customHeight="1">
      <c r="A137" s="624">
        <v>40</v>
      </c>
      <c r="B137" s="661" t="s">
        <v>131</v>
      </c>
      <c r="C137" s="53" t="s">
        <v>177</v>
      </c>
      <c r="D137" s="53"/>
      <c r="E137" s="54"/>
      <c r="F137" s="320">
        <f>+[1]NEW!$I$126+[1]NEW!$I$1431+[1]NEW!$I$1107</f>
        <v>40</v>
      </c>
      <c r="G137" s="353">
        <v>0</v>
      </c>
      <c r="H137" s="343">
        <v>0</v>
      </c>
      <c r="I137" s="343">
        <v>0</v>
      </c>
      <c r="J137" s="353">
        <v>0</v>
      </c>
      <c r="K137" s="343">
        <v>0</v>
      </c>
      <c r="L137" s="343">
        <v>0</v>
      </c>
      <c r="M137" s="343">
        <v>0</v>
      </c>
      <c r="N137" s="343">
        <v>0</v>
      </c>
      <c r="O137" s="343">
        <v>0</v>
      </c>
      <c r="P137" s="364">
        <v>0</v>
      </c>
      <c r="Q137" s="353">
        <v>0</v>
      </c>
      <c r="R137" s="343">
        <v>0</v>
      </c>
      <c r="S137" s="338">
        <v>0</v>
      </c>
      <c r="T137" s="372">
        <f>32-S138</f>
        <v>32</v>
      </c>
      <c r="U137" s="338">
        <f>32-T138</f>
        <v>0</v>
      </c>
      <c r="V137" s="343">
        <v>0</v>
      </c>
      <c r="W137" s="364">
        <v>0</v>
      </c>
      <c r="X137" s="353">
        <v>0</v>
      </c>
      <c r="Y137" s="338">
        <v>0</v>
      </c>
      <c r="Z137" s="343">
        <v>0</v>
      </c>
      <c r="AA137" s="343">
        <v>0</v>
      </c>
      <c r="AB137" s="338">
        <v>0</v>
      </c>
      <c r="AC137" s="343">
        <v>0</v>
      </c>
      <c r="AD137" s="372">
        <f>40-AC138</f>
        <v>8</v>
      </c>
      <c r="AE137" s="353">
        <v>0</v>
      </c>
      <c r="AF137" s="343">
        <v>0</v>
      </c>
      <c r="AG137" s="343">
        <v>0</v>
      </c>
      <c r="AH137" s="343">
        <v>0</v>
      </c>
      <c r="AI137" s="353">
        <v>0</v>
      </c>
      <c r="AJ137" s="353">
        <v>0</v>
      </c>
      <c r="AK137" s="87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5"/>
      <c r="D138" s="56"/>
      <c r="E138" s="57"/>
      <c r="F138" s="321"/>
      <c r="G138" s="352">
        <f t="shared" ref="G138:AJ138" si="76">+F138+G137</f>
        <v>0</v>
      </c>
      <c r="H138" s="336">
        <f t="shared" si="76"/>
        <v>0</v>
      </c>
      <c r="I138" s="335">
        <f t="shared" si="76"/>
        <v>0</v>
      </c>
      <c r="J138" s="352">
        <f t="shared" si="76"/>
        <v>0</v>
      </c>
      <c r="K138" s="336">
        <f t="shared" si="76"/>
        <v>0</v>
      </c>
      <c r="L138" s="336">
        <f t="shared" si="76"/>
        <v>0</v>
      </c>
      <c r="M138" s="336">
        <f t="shared" si="76"/>
        <v>0</v>
      </c>
      <c r="N138" s="336">
        <f t="shared" si="76"/>
        <v>0</v>
      </c>
      <c r="O138" s="336">
        <f t="shared" si="76"/>
        <v>0</v>
      </c>
      <c r="P138" s="366">
        <f t="shared" si="76"/>
        <v>0</v>
      </c>
      <c r="Q138" s="352">
        <f t="shared" si="76"/>
        <v>0</v>
      </c>
      <c r="R138" s="336">
        <f t="shared" si="76"/>
        <v>0</v>
      </c>
      <c r="S138" s="336">
        <f t="shared" si="76"/>
        <v>0</v>
      </c>
      <c r="T138" s="336">
        <f t="shared" si="76"/>
        <v>32</v>
      </c>
      <c r="U138" s="336">
        <f t="shared" si="76"/>
        <v>32</v>
      </c>
      <c r="V138" s="336">
        <f t="shared" si="76"/>
        <v>32</v>
      </c>
      <c r="W138" s="366">
        <f t="shared" si="76"/>
        <v>32</v>
      </c>
      <c r="X138" s="352">
        <f t="shared" si="76"/>
        <v>32</v>
      </c>
      <c r="Y138" s="336">
        <f t="shared" si="76"/>
        <v>32</v>
      </c>
      <c r="Z138" s="336">
        <f t="shared" si="76"/>
        <v>32</v>
      </c>
      <c r="AA138" s="336">
        <f t="shared" si="76"/>
        <v>32</v>
      </c>
      <c r="AB138" s="336">
        <f t="shared" si="76"/>
        <v>32</v>
      </c>
      <c r="AC138" s="336">
        <f t="shared" si="76"/>
        <v>32</v>
      </c>
      <c r="AD138" s="366">
        <f t="shared" si="76"/>
        <v>40</v>
      </c>
      <c r="AE138" s="352">
        <f t="shared" si="76"/>
        <v>40</v>
      </c>
      <c r="AF138" s="336">
        <f t="shared" si="76"/>
        <v>40</v>
      </c>
      <c r="AG138" s="336">
        <f t="shared" si="76"/>
        <v>40</v>
      </c>
      <c r="AH138" s="336">
        <f t="shared" si="76"/>
        <v>40</v>
      </c>
      <c r="AI138" s="352">
        <f t="shared" si="76"/>
        <v>40</v>
      </c>
      <c r="AJ138" s="352">
        <f t="shared" si="76"/>
        <v>40</v>
      </c>
      <c r="AK138" s="46">
        <f t="shared" ref="AK138" si="77">+AJ138+AK137</f>
        <v>40</v>
      </c>
      <c r="AL138" s="37"/>
    </row>
    <row r="139" spans="1:42" ht="34.5" customHeight="1">
      <c r="A139" s="624">
        <v>41</v>
      </c>
      <c r="B139" s="661" t="s">
        <v>132</v>
      </c>
      <c r="C139" s="53" t="s">
        <v>177</v>
      </c>
      <c r="D139" s="60"/>
      <c r="E139" s="34"/>
      <c r="F139" s="320">
        <f>+[1]NEW!$I$129</f>
        <v>0</v>
      </c>
      <c r="G139" s="351">
        <v>0</v>
      </c>
      <c r="H139" s="343">
        <v>0</v>
      </c>
      <c r="I139" s="343">
        <v>0</v>
      </c>
      <c r="J139" s="351">
        <v>0</v>
      </c>
      <c r="K139" s="343">
        <v>0</v>
      </c>
      <c r="L139" s="343">
        <v>0</v>
      </c>
      <c r="M139" s="343">
        <v>0</v>
      </c>
      <c r="N139" s="343">
        <v>0</v>
      </c>
      <c r="O139" s="343">
        <v>0</v>
      </c>
      <c r="P139" s="364">
        <v>0</v>
      </c>
      <c r="Q139" s="351">
        <v>0</v>
      </c>
      <c r="R139" s="343">
        <v>0</v>
      </c>
      <c r="S139" s="343">
        <v>0</v>
      </c>
      <c r="T139" s="343">
        <v>0</v>
      </c>
      <c r="U139" s="343">
        <v>0</v>
      </c>
      <c r="V139" s="343">
        <v>0</v>
      </c>
      <c r="W139" s="364">
        <v>0</v>
      </c>
      <c r="X139" s="351">
        <v>0</v>
      </c>
      <c r="Y139" s="343">
        <v>0</v>
      </c>
      <c r="Z139" s="343">
        <v>0</v>
      </c>
      <c r="AA139" s="343">
        <v>0</v>
      </c>
      <c r="AB139" s="343">
        <v>0</v>
      </c>
      <c r="AC139" s="338">
        <v>0</v>
      </c>
      <c r="AD139" s="364">
        <v>0</v>
      </c>
      <c r="AE139" s="351">
        <v>0</v>
      </c>
      <c r="AF139" s="338">
        <v>0</v>
      </c>
      <c r="AG139" s="343">
        <v>0</v>
      </c>
      <c r="AH139" s="342">
        <v>0</v>
      </c>
      <c r="AI139" s="351">
        <v>0</v>
      </c>
      <c r="AJ139" s="351">
        <v>0</v>
      </c>
      <c r="AK139" s="86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60"/>
      <c r="D140" s="60"/>
      <c r="E140" s="52"/>
      <c r="F140" s="322"/>
      <c r="G140" s="352">
        <f t="shared" ref="G140:AJ140" si="78">+F140+G139</f>
        <v>0</v>
      </c>
      <c r="H140" s="336">
        <f t="shared" si="78"/>
        <v>0</v>
      </c>
      <c r="I140" s="335">
        <f t="shared" si="78"/>
        <v>0</v>
      </c>
      <c r="J140" s="352">
        <f t="shared" si="78"/>
        <v>0</v>
      </c>
      <c r="K140" s="336">
        <f t="shared" si="78"/>
        <v>0</v>
      </c>
      <c r="L140" s="336">
        <f t="shared" si="78"/>
        <v>0</v>
      </c>
      <c r="M140" s="336">
        <f t="shared" si="78"/>
        <v>0</v>
      </c>
      <c r="N140" s="336">
        <f t="shared" si="78"/>
        <v>0</v>
      </c>
      <c r="O140" s="336">
        <f t="shared" si="78"/>
        <v>0</v>
      </c>
      <c r="P140" s="366">
        <f t="shared" si="78"/>
        <v>0</v>
      </c>
      <c r="Q140" s="352">
        <f t="shared" si="78"/>
        <v>0</v>
      </c>
      <c r="R140" s="336">
        <f t="shared" si="78"/>
        <v>0</v>
      </c>
      <c r="S140" s="336">
        <f t="shared" si="78"/>
        <v>0</v>
      </c>
      <c r="T140" s="336">
        <f t="shared" si="78"/>
        <v>0</v>
      </c>
      <c r="U140" s="336">
        <f t="shared" si="78"/>
        <v>0</v>
      </c>
      <c r="V140" s="336">
        <f t="shared" si="78"/>
        <v>0</v>
      </c>
      <c r="W140" s="366">
        <f t="shared" si="78"/>
        <v>0</v>
      </c>
      <c r="X140" s="352">
        <f t="shared" si="78"/>
        <v>0</v>
      </c>
      <c r="Y140" s="336">
        <f t="shared" si="78"/>
        <v>0</v>
      </c>
      <c r="Z140" s="336">
        <f t="shared" si="78"/>
        <v>0</v>
      </c>
      <c r="AA140" s="336">
        <f t="shared" si="78"/>
        <v>0</v>
      </c>
      <c r="AB140" s="336">
        <f t="shared" si="78"/>
        <v>0</v>
      </c>
      <c r="AC140" s="336">
        <f t="shared" si="78"/>
        <v>0</v>
      </c>
      <c r="AD140" s="366">
        <f t="shared" si="78"/>
        <v>0</v>
      </c>
      <c r="AE140" s="352">
        <f t="shared" si="78"/>
        <v>0</v>
      </c>
      <c r="AF140" s="336">
        <f t="shared" si="78"/>
        <v>0</v>
      </c>
      <c r="AG140" s="336">
        <f t="shared" si="78"/>
        <v>0</v>
      </c>
      <c r="AH140" s="336">
        <f t="shared" si="78"/>
        <v>0</v>
      </c>
      <c r="AI140" s="352">
        <f t="shared" si="78"/>
        <v>0</v>
      </c>
      <c r="AJ140" s="352">
        <f t="shared" si="78"/>
        <v>0</v>
      </c>
      <c r="AK140" s="46">
        <f t="shared" ref="AK140" si="79">+AJ140+AK139</f>
        <v>0</v>
      </c>
      <c r="AL140" s="37"/>
    </row>
    <row r="141" spans="1:42" ht="34.5" customHeight="1">
      <c r="A141" s="624">
        <v>42</v>
      </c>
      <c r="B141" s="668" t="s">
        <v>133</v>
      </c>
      <c r="C141" s="118" t="s">
        <v>175</v>
      </c>
      <c r="D141" s="63"/>
      <c r="E141" s="54"/>
      <c r="F141" s="320">
        <f>+[1]NEW!$I$135</f>
        <v>0</v>
      </c>
      <c r="G141" s="351">
        <v>0</v>
      </c>
      <c r="H141" s="343">
        <v>0</v>
      </c>
      <c r="I141" s="343">
        <v>0</v>
      </c>
      <c r="J141" s="351">
        <v>0</v>
      </c>
      <c r="K141" s="343">
        <v>0</v>
      </c>
      <c r="L141" s="343">
        <v>0</v>
      </c>
      <c r="M141" s="343">
        <v>0</v>
      </c>
      <c r="N141" s="343">
        <v>0</v>
      </c>
      <c r="O141" s="343">
        <v>0</v>
      </c>
      <c r="P141" s="364">
        <v>0</v>
      </c>
      <c r="Q141" s="351">
        <v>0</v>
      </c>
      <c r="R141" s="343">
        <v>0</v>
      </c>
      <c r="S141" s="343">
        <v>0</v>
      </c>
      <c r="T141" s="343">
        <v>0</v>
      </c>
      <c r="U141" s="343">
        <v>0</v>
      </c>
      <c r="V141" s="343">
        <v>0</v>
      </c>
      <c r="W141" s="364">
        <v>0</v>
      </c>
      <c r="X141" s="351">
        <v>0</v>
      </c>
      <c r="Y141" s="343">
        <v>0</v>
      </c>
      <c r="Z141" s="343">
        <v>0</v>
      </c>
      <c r="AA141" s="343">
        <v>0</v>
      </c>
      <c r="AB141" s="343">
        <v>0</v>
      </c>
      <c r="AC141" s="343">
        <v>0</v>
      </c>
      <c r="AD141" s="364">
        <v>0</v>
      </c>
      <c r="AE141" s="351">
        <v>0</v>
      </c>
      <c r="AF141" s="343">
        <v>0</v>
      </c>
      <c r="AG141" s="343">
        <v>0</v>
      </c>
      <c r="AH141" s="342">
        <v>0</v>
      </c>
      <c r="AI141" s="351">
        <v>0</v>
      </c>
      <c r="AJ141" s="351">
        <v>0</v>
      </c>
      <c r="AK141" s="86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39"/>
      <c r="D142" s="65"/>
      <c r="E142" s="66"/>
      <c r="F142" s="323"/>
      <c r="G142" s="352">
        <f t="shared" ref="G142:AJ142" si="80">+F142+G141</f>
        <v>0</v>
      </c>
      <c r="H142" s="336">
        <f t="shared" si="80"/>
        <v>0</v>
      </c>
      <c r="I142" s="335">
        <f t="shared" si="80"/>
        <v>0</v>
      </c>
      <c r="J142" s="352">
        <f t="shared" si="80"/>
        <v>0</v>
      </c>
      <c r="K142" s="336">
        <f t="shared" si="80"/>
        <v>0</v>
      </c>
      <c r="L142" s="336">
        <f t="shared" si="80"/>
        <v>0</v>
      </c>
      <c r="M142" s="336">
        <f t="shared" si="80"/>
        <v>0</v>
      </c>
      <c r="N142" s="336">
        <f t="shared" si="80"/>
        <v>0</v>
      </c>
      <c r="O142" s="336">
        <f t="shared" si="80"/>
        <v>0</v>
      </c>
      <c r="P142" s="366">
        <f t="shared" si="80"/>
        <v>0</v>
      </c>
      <c r="Q142" s="352">
        <f t="shared" si="80"/>
        <v>0</v>
      </c>
      <c r="R142" s="336">
        <f t="shared" si="80"/>
        <v>0</v>
      </c>
      <c r="S142" s="336">
        <f t="shared" si="80"/>
        <v>0</v>
      </c>
      <c r="T142" s="336">
        <f t="shared" si="80"/>
        <v>0</v>
      </c>
      <c r="U142" s="336">
        <f t="shared" si="80"/>
        <v>0</v>
      </c>
      <c r="V142" s="336">
        <f t="shared" si="80"/>
        <v>0</v>
      </c>
      <c r="W142" s="366">
        <f t="shared" si="80"/>
        <v>0</v>
      </c>
      <c r="X142" s="352">
        <f t="shared" si="80"/>
        <v>0</v>
      </c>
      <c r="Y142" s="336">
        <f t="shared" si="80"/>
        <v>0</v>
      </c>
      <c r="Z142" s="336">
        <f t="shared" si="80"/>
        <v>0</v>
      </c>
      <c r="AA142" s="336">
        <f t="shared" si="80"/>
        <v>0</v>
      </c>
      <c r="AB142" s="336">
        <f t="shared" si="80"/>
        <v>0</v>
      </c>
      <c r="AC142" s="336">
        <f t="shared" si="80"/>
        <v>0</v>
      </c>
      <c r="AD142" s="366">
        <f t="shared" si="80"/>
        <v>0</v>
      </c>
      <c r="AE142" s="352">
        <f t="shared" si="80"/>
        <v>0</v>
      </c>
      <c r="AF142" s="336">
        <f t="shared" si="80"/>
        <v>0</v>
      </c>
      <c r="AG142" s="336">
        <f t="shared" si="80"/>
        <v>0</v>
      </c>
      <c r="AH142" s="341">
        <f t="shared" si="80"/>
        <v>0</v>
      </c>
      <c r="AI142" s="352">
        <f t="shared" si="80"/>
        <v>0</v>
      </c>
      <c r="AJ142" s="354">
        <f t="shared" si="80"/>
        <v>0</v>
      </c>
      <c r="AK142" s="84">
        <f t="shared" ref="AK142" si="81">+AJ142+AK141</f>
        <v>0</v>
      </c>
      <c r="AL142" s="37"/>
    </row>
    <row r="143" spans="1:42" ht="34.5" customHeight="1">
      <c r="A143" s="624">
        <v>43</v>
      </c>
      <c r="B143" s="668" t="s">
        <v>141</v>
      </c>
      <c r="C143" s="32" t="s">
        <v>175</v>
      </c>
      <c r="D143" s="53"/>
      <c r="E143" s="54"/>
      <c r="F143" s="320">
        <f>+[1]NEW!$I$138</f>
        <v>24</v>
      </c>
      <c r="G143" s="351">
        <v>0</v>
      </c>
      <c r="H143" s="343">
        <v>0</v>
      </c>
      <c r="I143" s="343">
        <v>0</v>
      </c>
      <c r="J143" s="351">
        <v>0</v>
      </c>
      <c r="K143" s="343">
        <v>0</v>
      </c>
      <c r="L143" s="343">
        <v>0</v>
      </c>
      <c r="M143" s="343">
        <v>0</v>
      </c>
      <c r="N143" s="343">
        <v>0</v>
      </c>
      <c r="O143" s="343">
        <v>0</v>
      </c>
      <c r="P143" s="364">
        <v>0</v>
      </c>
      <c r="Q143" s="351">
        <v>0</v>
      </c>
      <c r="R143" s="338">
        <v>0</v>
      </c>
      <c r="S143" s="338">
        <v>0</v>
      </c>
      <c r="T143" s="372">
        <f>24-S144</f>
        <v>24</v>
      </c>
      <c r="U143" s="338">
        <f>24-T144</f>
        <v>0</v>
      </c>
      <c r="V143" s="343">
        <v>0</v>
      </c>
      <c r="W143" s="364">
        <v>0</v>
      </c>
      <c r="X143" s="351">
        <v>0</v>
      </c>
      <c r="Y143" s="343">
        <v>0</v>
      </c>
      <c r="Z143" s="343">
        <v>0</v>
      </c>
      <c r="AA143" s="343">
        <v>0</v>
      </c>
      <c r="AB143" s="343">
        <v>0</v>
      </c>
      <c r="AC143" s="343">
        <v>0</v>
      </c>
      <c r="AD143" s="364">
        <v>0</v>
      </c>
      <c r="AE143" s="351">
        <v>0</v>
      </c>
      <c r="AF143" s="343">
        <v>0</v>
      </c>
      <c r="AG143" s="343">
        <v>0</v>
      </c>
      <c r="AH143" s="343">
        <v>0</v>
      </c>
      <c r="AI143" s="351">
        <v>0</v>
      </c>
      <c r="AJ143" s="353">
        <v>0</v>
      </c>
      <c r="AK143" s="87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39"/>
      <c r="D144" s="56"/>
      <c r="E144" s="57"/>
      <c r="F144" s="321"/>
      <c r="G144" s="352">
        <f t="shared" ref="G144:AJ144" si="82">+F144+G143</f>
        <v>0</v>
      </c>
      <c r="H144" s="336">
        <f t="shared" si="82"/>
        <v>0</v>
      </c>
      <c r="I144" s="335">
        <f t="shared" si="82"/>
        <v>0</v>
      </c>
      <c r="J144" s="352">
        <f t="shared" si="82"/>
        <v>0</v>
      </c>
      <c r="K144" s="336">
        <f t="shared" si="82"/>
        <v>0</v>
      </c>
      <c r="L144" s="336">
        <f t="shared" si="82"/>
        <v>0</v>
      </c>
      <c r="M144" s="336">
        <f t="shared" si="82"/>
        <v>0</v>
      </c>
      <c r="N144" s="336">
        <f t="shared" si="82"/>
        <v>0</v>
      </c>
      <c r="O144" s="336">
        <f t="shared" si="82"/>
        <v>0</v>
      </c>
      <c r="P144" s="366">
        <f t="shared" si="82"/>
        <v>0</v>
      </c>
      <c r="Q144" s="352">
        <f t="shared" si="82"/>
        <v>0</v>
      </c>
      <c r="R144" s="336">
        <f t="shared" si="82"/>
        <v>0</v>
      </c>
      <c r="S144" s="348">
        <f t="shared" si="82"/>
        <v>0</v>
      </c>
      <c r="T144" s="336">
        <f t="shared" si="82"/>
        <v>24</v>
      </c>
      <c r="U144" s="336">
        <f t="shared" si="82"/>
        <v>24</v>
      </c>
      <c r="V144" s="336">
        <f t="shared" si="82"/>
        <v>24</v>
      </c>
      <c r="W144" s="366">
        <f t="shared" si="82"/>
        <v>24</v>
      </c>
      <c r="X144" s="352">
        <f t="shared" si="82"/>
        <v>24</v>
      </c>
      <c r="Y144" s="336">
        <f t="shared" si="82"/>
        <v>24</v>
      </c>
      <c r="Z144" s="336">
        <f t="shared" si="82"/>
        <v>24</v>
      </c>
      <c r="AA144" s="336">
        <f t="shared" si="82"/>
        <v>24</v>
      </c>
      <c r="AB144" s="336">
        <f t="shared" si="82"/>
        <v>24</v>
      </c>
      <c r="AC144" s="336">
        <f t="shared" si="82"/>
        <v>24</v>
      </c>
      <c r="AD144" s="366">
        <f t="shared" si="82"/>
        <v>24</v>
      </c>
      <c r="AE144" s="352">
        <f t="shared" si="82"/>
        <v>24</v>
      </c>
      <c r="AF144" s="336">
        <f t="shared" si="82"/>
        <v>24</v>
      </c>
      <c r="AG144" s="336">
        <f t="shared" si="82"/>
        <v>24</v>
      </c>
      <c r="AH144" s="336">
        <f t="shared" si="82"/>
        <v>24</v>
      </c>
      <c r="AI144" s="352">
        <f t="shared" si="82"/>
        <v>24</v>
      </c>
      <c r="AJ144" s="352">
        <f t="shared" si="82"/>
        <v>24</v>
      </c>
      <c r="AK144" s="46">
        <f t="shared" ref="AK144" si="83">+AJ144+AK143</f>
        <v>24</v>
      </c>
      <c r="AL144" s="37"/>
    </row>
    <row r="145" spans="1:42" ht="35.1" customHeight="1">
      <c r="A145" s="624">
        <v>44</v>
      </c>
      <c r="B145" s="668" t="s">
        <v>142</v>
      </c>
      <c r="C145" s="32" t="s">
        <v>175</v>
      </c>
      <c r="D145" s="60"/>
      <c r="E145" s="34"/>
      <c r="F145" s="319">
        <f>+[1]NEW!$I$141</f>
        <v>64</v>
      </c>
      <c r="G145" s="351">
        <v>0</v>
      </c>
      <c r="H145" s="343">
        <v>0</v>
      </c>
      <c r="I145" s="343">
        <v>0</v>
      </c>
      <c r="J145" s="351">
        <v>0</v>
      </c>
      <c r="K145" s="343">
        <v>0</v>
      </c>
      <c r="L145" s="343">
        <v>0</v>
      </c>
      <c r="M145" s="343">
        <v>0</v>
      </c>
      <c r="N145" s="343">
        <v>0</v>
      </c>
      <c r="O145" s="343">
        <v>0</v>
      </c>
      <c r="P145" s="364">
        <v>0</v>
      </c>
      <c r="Q145" s="351">
        <v>0</v>
      </c>
      <c r="R145" s="338">
        <v>0</v>
      </c>
      <c r="S145" s="338">
        <v>0</v>
      </c>
      <c r="T145" s="372">
        <f>64-S146</f>
        <v>64</v>
      </c>
      <c r="U145" s="338">
        <f>64-T146</f>
        <v>0</v>
      </c>
      <c r="V145" s="343">
        <v>0</v>
      </c>
      <c r="W145" s="364">
        <v>0</v>
      </c>
      <c r="X145" s="351">
        <v>0</v>
      </c>
      <c r="Y145" s="343">
        <v>0</v>
      </c>
      <c r="Z145" s="343">
        <v>0</v>
      </c>
      <c r="AA145" s="343">
        <v>0</v>
      </c>
      <c r="AB145" s="343">
        <v>0</v>
      </c>
      <c r="AC145" s="343">
        <v>0</v>
      </c>
      <c r="AD145" s="364">
        <v>0</v>
      </c>
      <c r="AE145" s="351">
        <v>0</v>
      </c>
      <c r="AF145" s="343">
        <v>0</v>
      </c>
      <c r="AG145" s="343">
        <v>0</v>
      </c>
      <c r="AH145" s="342">
        <v>0</v>
      </c>
      <c r="AI145" s="351">
        <v>0</v>
      </c>
      <c r="AJ145" s="351">
        <v>0</v>
      </c>
      <c r="AK145" s="86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39"/>
      <c r="D146" s="60"/>
      <c r="E146" s="52"/>
      <c r="F146" s="322"/>
      <c r="G146" s="352">
        <f t="shared" ref="G146:AJ146" si="84">+F146+G145</f>
        <v>0</v>
      </c>
      <c r="H146" s="336">
        <f t="shared" si="84"/>
        <v>0</v>
      </c>
      <c r="I146" s="335">
        <f t="shared" si="84"/>
        <v>0</v>
      </c>
      <c r="J146" s="352">
        <f t="shared" si="84"/>
        <v>0</v>
      </c>
      <c r="K146" s="336">
        <f t="shared" si="84"/>
        <v>0</v>
      </c>
      <c r="L146" s="336">
        <f t="shared" si="84"/>
        <v>0</v>
      </c>
      <c r="M146" s="336">
        <f t="shared" si="84"/>
        <v>0</v>
      </c>
      <c r="N146" s="336">
        <f t="shared" si="84"/>
        <v>0</v>
      </c>
      <c r="O146" s="336">
        <f t="shared" si="84"/>
        <v>0</v>
      </c>
      <c r="P146" s="366">
        <f t="shared" si="84"/>
        <v>0</v>
      </c>
      <c r="Q146" s="352">
        <f t="shared" si="84"/>
        <v>0</v>
      </c>
      <c r="R146" s="336">
        <f t="shared" si="84"/>
        <v>0</v>
      </c>
      <c r="S146" s="336">
        <f t="shared" si="84"/>
        <v>0</v>
      </c>
      <c r="T146" s="336">
        <f t="shared" si="84"/>
        <v>64</v>
      </c>
      <c r="U146" s="336">
        <f t="shared" si="84"/>
        <v>64</v>
      </c>
      <c r="V146" s="336">
        <f t="shared" si="84"/>
        <v>64</v>
      </c>
      <c r="W146" s="366">
        <f t="shared" si="84"/>
        <v>64</v>
      </c>
      <c r="X146" s="352">
        <f t="shared" si="84"/>
        <v>64</v>
      </c>
      <c r="Y146" s="336">
        <f t="shared" si="84"/>
        <v>64</v>
      </c>
      <c r="Z146" s="336">
        <f t="shared" si="84"/>
        <v>64</v>
      </c>
      <c r="AA146" s="336">
        <f t="shared" si="84"/>
        <v>64</v>
      </c>
      <c r="AB146" s="336">
        <f t="shared" si="84"/>
        <v>64</v>
      </c>
      <c r="AC146" s="336">
        <f t="shared" si="84"/>
        <v>64</v>
      </c>
      <c r="AD146" s="366">
        <f t="shared" si="84"/>
        <v>64</v>
      </c>
      <c r="AE146" s="352">
        <f t="shared" si="84"/>
        <v>64</v>
      </c>
      <c r="AF146" s="336">
        <f t="shared" si="84"/>
        <v>64</v>
      </c>
      <c r="AG146" s="336">
        <f t="shared" si="84"/>
        <v>64</v>
      </c>
      <c r="AH146" s="336">
        <f t="shared" si="84"/>
        <v>64</v>
      </c>
      <c r="AI146" s="352">
        <f t="shared" si="84"/>
        <v>64</v>
      </c>
      <c r="AJ146" s="352">
        <f t="shared" si="84"/>
        <v>64</v>
      </c>
      <c r="AK146" s="46">
        <f t="shared" ref="AK146" si="85">+AJ146+AK145</f>
        <v>64</v>
      </c>
      <c r="AL146" s="37"/>
    </row>
    <row r="147" spans="1:42" ht="35.1" customHeight="1">
      <c r="A147" s="624">
        <v>45</v>
      </c>
      <c r="B147" s="668" t="s">
        <v>143</v>
      </c>
      <c r="C147" s="32" t="s">
        <v>175</v>
      </c>
      <c r="D147" s="63"/>
      <c r="E147" s="54"/>
      <c r="F147" s="320">
        <f>+[1]NEW!$I$144</f>
        <v>42</v>
      </c>
      <c r="G147" s="351">
        <v>0</v>
      </c>
      <c r="H147" s="343">
        <v>0</v>
      </c>
      <c r="I147" s="343">
        <v>0</v>
      </c>
      <c r="J147" s="351">
        <v>0</v>
      </c>
      <c r="K147" s="343">
        <v>0</v>
      </c>
      <c r="L147" s="343">
        <v>0</v>
      </c>
      <c r="M147" s="343">
        <v>0</v>
      </c>
      <c r="N147" s="343">
        <v>0</v>
      </c>
      <c r="O147" s="343">
        <v>0</v>
      </c>
      <c r="P147" s="364">
        <v>0</v>
      </c>
      <c r="Q147" s="351">
        <v>0</v>
      </c>
      <c r="R147" s="343">
        <v>0</v>
      </c>
      <c r="S147" s="338">
        <v>0</v>
      </c>
      <c r="T147" s="338">
        <v>0</v>
      </c>
      <c r="U147" s="338">
        <v>0</v>
      </c>
      <c r="V147" s="372">
        <v>39</v>
      </c>
      <c r="W147" s="372">
        <f>42-V148</f>
        <v>3</v>
      </c>
      <c r="X147" s="351">
        <v>0</v>
      </c>
      <c r="Y147" s="343">
        <v>0</v>
      </c>
      <c r="Z147" s="343">
        <v>0</v>
      </c>
      <c r="AA147" s="343">
        <v>0</v>
      </c>
      <c r="AB147" s="343">
        <v>0</v>
      </c>
      <c r="AC147" s="343">
        <v>0</v>
      </c>
      <c r="AD147" s="364">
        <v>0</v>
      </c>
      <c r="AE147" s="351">
        <v>0</v>
      </c>
      <c r="AF147" s="343">
        <v>0</v>
      </c>
      <c r="AG147" s="343">
        <v>0</v>
      </c>
      <c r="AH147" s="342">
        <v>0</v>
      </c>
      <c r="AI147" s="351">
        <v>0</v>
      </c>
      <c r="AJ147" s="351">
        <v>0</v>
      </c>
      <c r="AK147" s="86">
        <v>0</v>
      </c>
      <c r="AL147" s="37">
        <f>SUM(G147:AK147)</f>
        <v>42</v>
      </c>
      <c r="AM147" s="38">
        <f>AL147</f>
        <v>42</v>
      </c>
      <c r="AN147" s="38">
        <v>800000</v>
      </c>
      <c r="AO147" s="38">
        <f>AL147*AN147/1000</f>
        <v>33600</v>
      </c>
      <c r="AP147" s="38">
        <f>AN147*AM147/1000</f>
        <v>33600</v>
      </c>
    </row>
    <row r="148" spans="1:42" ht="35.1" customHeight="1">
      <c r="A148" s="670"/>
      <c r="B148" s="669"/>
      <c r="C148" s="39"/>
      <c r="D148" s="65"/>
      <c r="E148" s="57"/>
      <c r="F148" s="321"/>
      <c r="G148" s="356">
        <f t="shared" ref="G148:AJ152" si="86">+F148+G147</f>
        <v>0</v>
      </c>
      <c r="H148" s="336">
        <f t="shared" si="86"/>
        <v>0</v>
      </c>
      <c r="I148" s="335">
        <f t="shared" si="86"/>
        <v>0</v>
      </c>
      <c r="J148" s="356">
        <f t="shared" si="86"/>
        <v>0</v>
      </c>
      <c r="K148" s="336">
        <f t="shared" si="86"/>
        <v>0</v>
      </c>
      <c r="L148" s="336">
        <f t="shared" si="86"/>
        <v>0</v>
      </c>
      <c r="M148" s="336">
        <f t="shared" si="86"/>
        <v>0</v>
      </c>
      <c r="N148" s="336">
        <f t="shared" si="86"/>
        <v>0</v>
      </c>
      <c r="O148" s="336">
        <f t="shared" si="86"/>
        <v>0</v>
      </c>
      <c r="P148" s="366">
        <f t="shared" si="86"/>
        <v>0</v>
      </c>
      <c r="Q148" s="356">
        <f t="shared" si="86"/>
        <v>0</v>
      </c>
      <c r="R148" s="336">
        <f t="shared" si="86"/>
        <v>0</v>
      </c>
      <c r="S148" s="336">
        <f t="shared" si="86"/>
        <v>0</v>
      </c>
      <c r="T148" s="336">
        <f t="shared" si="86"/>
        <v>0</v>
      </c>
      <c r="U148" s="336">
        <f t="shared" si="86"/>
        <v>0</v>
      </c>
      <c r="V148" s="336">
        <f t="shared" si="86"/>
        <v>39</v>
      </c>
      <c r="W148" s="366">
        <f t="shared" si="86"/>
        <v>42</v>
      </c>
      <c r="X148" s="356">
        <f t="shared" si="86"/>
        <v>42</v>
      </c>
      <c r="Y148" s="336">
        <f t="shared" si="86"/>
        <v>42</v>
      </c>
      <c r="Z148" s="336">
        <f t="shared" si="86"/>
        <v>42</v>
      </c>
      <c r="AA148" s="336">
        <f t="shared" si="86"/>
        <v>42</v>
      </c>
      <c r="AB148" s="336">
        <f t="shared" si="86"/>
        <v>42</v>
      </c>
      <c r="AC148" s="336">
        <f t="shared" si="86"/>
        <v>42</v>
      </c>
      <c r="AD148" s="366">
        <f t="shared" si="86"/>
        <v>42</v>
      </c>
      <c r="AE148" s="356">
        <f t="shared" si="86"/>
        <v>42</v>
      </c>
      <c r="AF148" s="336">
        <f t="shared" si="86"/>
        <v>42</v>
      </c>
      <c r="AG148" s="336">
        <f t="shared" si="86"/>
        <v>42</v>
      </c>
      <c r="AH148" s="335">
        <f t="shared" si="86"/>
        <v>42</v>
      </c>
      <c r="AI148" s="356">
        <f t="shared" si="86"/>
        <v>42</v>
      </c>
      <c r="AJ148" s="356">
        <f t="shared" si="86"/>
        <v>42</v>
      </c>
      <c r="AK148" s="45">
        <f t="shared" ref="AK148:AK152" si="87">+AJ148+AK147</f>
        <v>42</v>
      </c>
      <c r="AL148" s="37"/>
    </row>
    <row r="149" spans="1:42" ht="35.1" customHeight="1">
      <c r="A149" s="624">
        <v>46</v>
      </c>
      <c r="B149" s="668" t="s">
        <v>144</v>
      </c>
      <c r="C149" s="53" t="s">
        <v>177</v>
      </c>
      <c r="D149" s="71"/>
      <c r="E149" s="34"/>
      <c r="F149" s="319">
        <f>+[1]NEW!$I$147</f>
        <v>49</v>
      </c>
      <c r="G149" s="351">
        <v>0</v>
      </c>
      <c r="H149" s="343">
        <v>0</v>
      </c>
      <c r="I149" s="343">
        <v>0</v>
      </c>
      <c r="J149" s="351">
        <v>0</v>
      </c>
      <c r="K149" s="343">
        <v>0</v>
      </c>
      <c r="L149" s="343">
        <v>0</v>
      </c>
      <c r="M149" s="343">
        <v>0</v>
      </c>
      <c r="N149" s="343">
        <v>0</v>
      </c>
      <c r="O149" s="343">
        <v>0</v>
      </c>
      <c r="P149" s="364">
        <v>0</v>
      </c>
      <c r="Q149" s="351">
        <v>0</v>
      </c>
      <c r="R149" s="343">
        <v>0</v>
      </c>
      <c r="S149" s="338">
        <v>0</v>
      </c>
      <c r="T149" s="372">
        <f>49-S150</f>
        <v>49</v>
      </c>
      <c r="U149" s="338">
        <f>49-T150</f>
        <v>0</v>
      </c>
      <c r="V149" s="343">
        <v>0</v>
      </c>
      <c r="W149" s="364">
        <v>0</v>
      </c>
      <c r="X149" s="351">
        <v>0</v>
      </c>
      <c r="Y149" s="343">
        <v>0</v>
      </c>
      <c r="Z149" s="343">
        <v>0</v>
      </c>
      <c r="AA149" s="343">
        <v>0</v>
      </c>
      <c r="AB149" s="343">
        <v>0</v>
      </c>
      <c r="AC149" s="343">
        <v>0</v>
      </c>
      <c r="AD149" s="364">
        <v>0</v>
      </c>
      <c r="AE149" s="351">
        <v>0</v>
      </c>
      <c r="AF149" s="343">
        <v>0</v>
      </c>
      <c r="AG149" s="343">
        <v>0</v>
      </c>
      <c r="AH149" s="342">
        <v>0</v>
      </c>
      <c r="AI149" s="351">
        <v>0</v>
      </c>
      <c r="AJ149" s="351">
        <v>0</v>
      </c>
      <c r="AK149" s="86">
        <v>0</v>
      </c>
      <c r="AL149" s="37">
        <f>AK150</f>
        <v>49</v>
      </c>
      <c r="AM149" s="38">
        <f>AL149</f>
        <v>49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88"/>
      <c r="D150" s="73"/>
      <c r="E150" s="41"/>
      <c r="F150" s="324"/>
      <c r="G150" s="356">
        <f t="shared" si="86"/>
        <v>0</v>
      </c>
      <c r="H150" s="336">
        <f t="shared" si="86"/>
        <v>0</v>
      </c>
      <c r="I150" s="335">
        <f t="shared" si="86"/>
        <v>0</v>
      </c>
      <c r="J150" s="356">
        <f t="shared" si="86"/>
        <v>0</v>
      </c>
      <c r="K150" s="336">
        <f t="shared" si="86"/>
        <v>0</v>
      </c>
      <c r="L150" s="336">
        <f t="shared" si="86"/>
        <v>0</v>
      </c>
      <c r="M150" s="336">
        <f t="shared" si="86"/>
        <v>0</v>
      </c>
      <c r="N150" s="336">
        <f t="shared" si="86"/>
        <v>0</v>
      </c>
      <c r="O150" s="336">
        <f t="shared" si="86"/>
        <v>0</v>
      </c>
      <c r="P150" s="366">
        <f t="shared" si="86"/>
        <v>0</v>
      </c>
      <c r="Q150" s="356">
        <f t="shared" si="86"/>
        <v>0</v>
      </c>
      <c r="R150" s="336">
        <f t="shared" si="86"/>
        <v>0</v>
      </c>
      <c r="S150" s="336">
        <f t="shared" si="86"/>
        <v>0</v>
      </c>
      <c r="T150" s="336">
        <f t="shared" si="86"/>
        <v>49</v>
      </c>
      <c r="U150" s="336">
        <f t="shared" si="86"/>
        <v>49</v>
      </c>
      <c r="V150" s="336">
        <f t="shared" si="86"/>
        <v>49</v>
      </c>
      <c r="W150" s="366">
        <f t="shared" si="86"/>
        <v>49</v>
      </c>
      <c r="X150" s="356">
        <f t="shared" si="86"/>
        <v>49</v>
      </c>
      <c r="Y150" s="336">
        <f t="shared" si="86"/>
        <v>49</v>
      </c>
      <c r="Z150" s="336">
        <f t="shared" si="86"/>
        <v>49</v>
      </c>
      <c r="AA150" s="336">
        <f t="shared" si="86"/>
        <v>49</v>
      </c>
      <c r="AB150" s="336">
        <f t="shared" si="86"/>
        <v>49</v>
      </c>
      <c r="AC150" s="336">
        <f t="shared" si="86"/>
        <v>49</v>
      </c>
      <c r="AD150" s="366">
        <f t="shared" si="86"/>
        <v>49</v>
      </c>
      <c r="AE150" s="356">
        <f t="shared" si="86"/>
        <v>49</v>
      </c>
      <c r="AF150" s="336">
        <f t="shared" si="86"/>
        <v>49</v>
      </c>
      <c r="AG150" s="336">
        <f t="shared" si="86"/>
        <v>49</v>
      </c>
      <c r="AH150" s="336">
        <f t="shared" si="86"/>
        <v>49</v>
      </c>
      <c r="AI150" s="352">
        <f t="shared" si="86"/>
        <v>49</v>
      </c>
      <c r="AJ150" s="352">
        <f t="shared" si="86"/>
        <v>49</v>
      </c>
      <c r="AK150" s="46">
        <f t="shared" si="87"/>
        <v>49</v>
      </c>
      <c r="AL150" s="37"/>
    </row>
    <row r="151" spans="1:42" ht="35.1" customHeight="1">
      <c r="A151" s="624">
        <v>47</v>
      </c>
      <c r="B151" s="668" t="s">
        <v>145</v>
      </c>
      <c r="C151" s="53" t="s">
        <v>177</v>
      </c>
      <c r="D151" s="63"/>
      <c r="E151" s="76"/>
      <c r="F151" s="319">
        <f>+[1]NEW!$I$150</f>
        <v>0</v>
      </c>
      <c r="G151" s="351">
        <v>0</v>
      </c>
      <c r="H151" s="343">
        <v>0</v>
      </c>
      <c r="I151" s="343">
        <v>0</v>
      </c>
      <c r="J151" s="351">
        <v>0</v>
      </c>
      <c r="K151" s="343">
        <v>0</v>
      </c>
      <c r="L151" s="343">
        <v>0</v>
      </c>
      <c r="M151" s="343">
        <v>0</v>
      </c>
      <c r="N151" s="343">
        <v>0</v>
      </c>
      <c r="O151" s="343">
        <v>0</v>
      </c>
      <c r="P151" s="364">
        <v>0</v>
      </c>
      <c r="Q151" s="351">
        <v>0</v>
      </c>
      <c r="R151" s="343">
        <v>0</v>
      </c>
      <c r="S151" s="343">
        <v>0</v>
      </c>
      <c r="T151" s="343">
        <v>0</v>
      </c>
      <c r="U151" s="343">
        <v>0</v>
      </c>
      <c r="V151" s="343">
        <v>0</v>
      </c>
      <c r="W151" s="364">
        <v>0</v>
      </c>
      <c r="X151" s="351">
        <v>0</v>
      </c>
      <c r="Y151" s="343">
        <v>0</v>
      </c>
      <c r="Z151" s="343">
        <v>0</v>
      </c>
      <c r="AA151" s="343">
        <v>0</v>
      </c>
      <c r="AB151" s="343">
        <v>0</v>
      </c>
      <c r="AC151" s="343">
        <v>0</v>
      </c>
      <c r="AD151" s="364">
        <v>0</v>
      </c>
      <c r="AE151" s="351">
        <v>0</v>
      </c>
      <c r="AF151" s="343">
        <v>0</v>
      </c>
      <c r="AG151" s="343">
        <v>0</v>
      </c>
      <c r="AH151" s="342">
        <v>0</v>
      </c>
      <c r="AI151" s="351">
        <v>0</v>
      </c>
      <c r="AJ151" s="351">
        <v>0</v>
      </c>
      <c r="AK151" s="86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94"/>
      <c r="D152" s="78"/>
      <c r="E152" s="79"/>
      <c r="F152" s="325"/>
      <c r="G152" s="356">
        <f t="shared" si="86"/>
        <v>0</v>
      </c>
      <c r="H152" s="336">
        <f t="shared" si="86"/>
        <v>0</v>
      </c>
      <c r="I152" s="335">
        <f t="shared" si="86"/>
        <v>0</v>
      </c>
      <c r="J152" s="356">
        <f t="shared" si="86"/>
        <v>0</v>
      </c>
      <c r="K152" s="336">
        <f t="shared" si="86"/>
        <v>0</v>
      </c>
      <c r="L152" s="336">
        <f t="shared" si="86"/>
        <v>0</v>
      </c>
      <c r="M152" s="336">
        <f t="shared" si="86"/>
        <v>0</v>
      </c>
      <c r="N152" s="336">
        <f t="shared" si="86"/>
        <v>0</v>
      </c>
      <c r="O152" s="336">
        <f t="shared" si="86"/>
        <v>0</v>
      </c>
      <c r="P152" s="366">
        <f t="shared" si="86"/>
        <v>0</v>
      </c>
      <c r="Q152" s="356">
        <f t="shared" si="86"/>
        <v>0</v>
      </c>
      <c r="R152" s="336">
        <f t="shared" si="86"/>
        <v>0</v>
      </c>
      <c r="S152" s="336">
        <f t="shared" si="86"/>
        <v>0</v>
      </c>
      <c r="T152" s="336">
        <f t="shared" si="86"/>
        <v>0</v>
      </c>
      <c r="U152" s="336">
        <f t="shared" si="86"/>
        <v>0</v>
      </c>
      <c r="V152" s="336">
        <f t="shared" si="86"/>
        <v>0</v>
      </c>
      <c r="W152" s="366">
        <f t="shared" si="86"/>
        <v>0</v>
      </c>
      <c r="X152" s="356">
        <f t="shared" si="86"/>
        <v>0</v>
      </c>
      <c r="Y152" s="336">
        <f t="shared" si="86"/>
        <v>0</v>
      </c>
      <c r="Z152" s="336">
        <f t="shared" si="86"/>
        <v>0</v>
      </c>
      <c r="AA152" s="336">
        <f t="shared" si="86"/>
        <v>0</v>
      </c>
      <c r="AB152" s="336">
        <f t="shared" si="86"/>
        <v>0</v>
      </c>
      <c r="AC152" s="336">
        <f t="shared" si="86"/>
        <v>0</v>
      </c>
      <c r="AD152" s="366">
        <f t="shared" si="86"/>
        <v>0</v>
      </c>
      <c r="AE152" s="356">
        <f t="shared" si="86"/>
        <v>0</v>
      </c>
      <c r="AF152" s="336">
        <f t="shared" si="86"/>
        <v>0</v>
      </c>
      <c r="AG152" s="336">
        <f t="shared" si="86"/>
        <v>0</v>
      </c>
      <c r="AH152" s="336">
        <f t="shared" si="86"/>
        <v>0</v>
      </c>
      <c r="AI152" s="352">
        <f t="shared" si="86"/>
        <v>0</v>
      </c>
      <c r="AJ152" s="352">
        <f t="shared" si="86"/>
        <v>0</v>
      </c>
      <c r="AK152" s="46">
        <f t="shared" si="87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354">
        <v>0</v>
      </c>
      <c r="H153" s="339">
        <v>0</v>
      </c>
      <c r="I153" s="339">
        <v>0</v>
      </c>
      <c r="J153" s="355">
        <v>0</v>
      </c>
      <c r="K153" s="339">
        <v>0</v>
      </c>
      <c r="L153" s="339">
        <v>0</v>
      </c>
      <c r="M153" s="339">
        <v>0</v>
      </c>
      <c r="N153" s="339">
        <v>0</v>
      </c>
      <c r="O153" s="339">
        <v>0</v>
      </c>
      <c r="P153" s="367">
        <v>0</v>
      </c>
      <c r="Q153" s="355">
        <v>0</v>
      </c>
      <c r="R153" s="339">
        <v>0</v>
      </c>
      <c r="S153" s="339">
        <v>0</v>
      </c>
      <c r="T153" s="339">
        <v>0</v>
      </c>
      <c r="U153" s="339">
        <v>0</v>
      </c>
      <c r="V153" s="339">
        <v>0</v>
      </c>
      <c r="W153" s="367">
        <v>0</v>
      </c>
      <c r="X153" s="355">
        <v>0</v>
      </c>
      <c r="Y153" s="339">
        <v>0</v>
      </c>
      <c r="Z153" s="339">
        <v>0</v>
      </c>
      <c r="AA153" s="339">
        <v>0</v>
      </c>
      <c r="AB153" s="339">
        <v>0</v>
      </c>
      <c r="AC153" s="339">
        <v>0</v>
      </c>
      <c r="AD153" s="367">
        <v>0</v>
      </c>
      <c r="AE153" s="355">
        <v>0</v>
      </c>
      <c r="AF153" s="339">
        <v>0</v>
      </c>
      <c r="AG153" s="339">
        <v>0</v>
      </c>
      <c r="AH153" s="341">
        <v>0</v>
      </c>
      <c r="AI153" s="354">
        <v>0</v>
      </c>
      <c r="AJ153" s="354">
        <v>0</v>
      </c>
      <c r="AK153" s="84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352">
        <f t="shared" ref="G154:AJ154" si="88">+F154+G153</f>
        <v>0</v>
      </c>
      <c r="H154" s="336">
        <f t="shared" si="88"/>
        <v>0</v>
      </c>
      <c r="I154" s="335">
        <f t="shared" si="88"/>
        <v>0</v>
      </c>
      <c r="J154" s="352">
        <f t="shared" si="88"/>
        <v>0</v>
      </c>
      <c r="K154" s="336">
        <f t="shared" si="88"/>
        <v>0</v>
      </c>
      <c r="L154" s="336">
        <f t="shared" si="88"/>
        <v>0</v>
      </c>
      <c r="M154" s="336">
        <f t="shared" si="88"/>
        <v>0</v>
      </c>
      <c r="N154" s="336">
        <f t="shared" si="88"/>
        <v>0</v>
      </c>
      <c r="O154" s="336">
        <f t="shared" si="88"/>
        <v>0</v>
      </c>
      <c r="P154" s="366">
        <f t="shared" si="88"/>
        <v>0</v>
      </c>
      <c r="Q154" s="352">
        <f t="shared" si="88"/>
        <v>0</v>
      </c>
      <c r="R154" s="336">
        <f t="shared" si="88"/>
        <v>0</v>
      </c>
      <c r="S154" s="336">
        <f t="shared" si="88"/>
        <v>0</v>
      </c>
      <c r="T154" s="336">
        <f t="shared" si="88"/>
        <v>0</v>
      </c>
      <c r="U154" s="336">
        <f t="shared" si="88"/>
        <v>0</v>
      </c>
      <c r="V154" s="336">
        <f t="shared" si="88"/>
        <v>0</v>
      </c>
      <c r="W154" s="366">
        <f t="shared" si="88"/>
        <v>0</v>
      </c>
      <c r="X154" s="352">
        <f t="shared" si="88"/>
        <v>0</v>
      </c>
      <c r="Y154" s="336">
        <f t="shared" si="88"/>
        <v>0</v>
      </c>
      <c r="Z154" s="336">
        <f t="shared" si="88"/>
        <v>0</v>
      </c>
      <c r="AA154" s="336">
        <f t="shared" si="88"/>
        <v>0</v>
      </c>
      <c r="AB154" s="336">
        <f t="shared" si="88"/>
        <v>0</v>
      </c>
      <c r="AC154" s="336">
        <f t="shared" si="88"/>
        <v>0</v>
      </c>
      <c r="AD154" s="366">
        <f t="shared" si="88"/>
        <v>0</v>
      </c>
      <c r="AE154" s="352">
        <f t="shared" si="88"/>
        <v>0</v>
      </c>
      <c r="AF154" s="336">
        <f t="shared" si="88"/>
        <v>0</v>
      </c>
      <c r="AG154" s="336">
        <f t="shared" si="88"/>
        <v>0</v>
      </c>
      <c r="AH154" s="336">
        <f t="shared" si="88"/>
        <v>0</v>
      </c>
      <c r="AI154" s="352">
        <f t="shared" si="88"/>
        <v>0</v>
      </c>
      <c r="AJ154" s="352">
        <f t="shared" si="88"/>
        <v>0</v>
      </c>
      <c r="AK154" s="46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354">
        <v>0</v>
      </c>
      <c r="H155" s="339">
        <v>0</v>
      </c>
      <c r="I155" s="339">
        <v>0</v>
      </c>
      <c r="J155" s="355">
        <v>0</v>
      </c>
      <c r="K155" s="339">
        <v>0</v>
      </c>
      <c r="L155" s="339">
        <v>0</v>
      </c>
      <c r="M155" s="339">
        <v>0</v>
      </c>
      <c r="N155" s="339">
        <v>0</v>
      </c>
      <c r="O155" s="339">
        <v>0</v>
      </c>
      <c r="P155" s="367">
        <v>0</v>
      </c>
      <c r="Q155" s="355">
        <v>0</v>
      </c>
      <c r="R155" s="339">
        <v>0</v>
      </c>
      <c r="S155" s="339">
        <v>0</v>
      </c>
      <c r="T155" s="339">
        <v>0</v>
      </c>
      <c r="U155" s="339">
        <v>0</v>
      </c>
      <c r="V155" s="339">
        <v>0</v>
      </c>
      <c r="W155" s="367">
        <v>0</v>
      </c>
      <c r="X155" s="355">
        <v>0</v>
      </c>
      <c r="Y155" s="339">
        <v>0</v>
      </c>
      <c r="Z155" s="339">
        <v>0</v>
      </c>
      <c r="AA155" s="339">
        <v>0</v>
      </c>
      <c r="AB155" s="339">
        <v>0</v>
      </c>
      <c r="AC155" s="339">
        <v>0</v>
      </c>
      <c r="AD155" s="367">
        <v>0</v>
      </c>
      <c r="AE155" s="355">
        <v>0</v>
      </c>
      <c r="AF155" s="339">
        <v>0</v>
      </c>
      <c r="AG155" s="339">
        <v>0</v>
      </c>
      <c r="AH155" s="341">
        <v>0</v>
      </c>
      <c r="AI155" s="354">
        <v>0</v>
      </c>
      <c r="AJ155" s="354">
        <v>0</v>
      </c>
      <c r="AK155" s="84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352">
        <f t="shared" ref="G156:AJ156" si="89">+F156+G155</f>
        <v>0</v>
      </c>
      <c r="H156" s="336">
        <f t="shared" si="89"/>
        <v>0</v>
      </c>
      <c r="I156" s="335">
        <f t="shared" si="89"/>
        <v>0</v>
      </c>
      <c r="J156" s="352">
        <f t="shared" si="89"/>
        <v>0</v>
      </c>
      <c r="K156" s="336">
        <f t="shared" si="89"/>
        <v>0</v>
      </c>
      <c r="L156" s="336">
        <f t="shared" si="89"/>
        <v>0</v>
      </c>
      <c r="M156" s="336">
        <f t="shared" si="89"/>
        <v>0</v>
      </c>
      <c r="N156" s="336">
        <f t="shared" si="89"/>
        <v>0</v>
      </c>
      <c r="O156" s="336">
        <f t="shared" si="89"/>
        <v>0</v>
      </c>
      <c r="P156" s="366">
        <f t="shared" si="89"/>
        <v>0</v>
      </c>
      <c r="Q156" s="352">
        <f t="shared" si="89"/>
        <v>0</v>
      </c>
      <c r="R156" s="336">
        <f t="shared" si="89"/>
        <v>0</v>
      </c>
      <c r="S156" s="336">
        <f t="shared" si="89"/>
        <v>0</v>
      </c>
      <c r="T156" s="336">
        <f t="shared" si="89"/>
        <v>0</v>
      </c>
      <c r="U156" s="336">
        <f t="shared" si="89"/>
        <v>0</v>
      </c>
      <c r="V156" s="336">
        <f t="shared" si="89"/>
        <v>0</v>
      </c>
      <c r="W156" s="366">
        <f t="shared" si="89"/>
        <v>0</v>
      </c>
      <c r="X156" s="352">
        <f t="shared" si="89"/>
        <v>0</v>
      </c>
      <c r="Y156" s="336">
        <f t="shared" si="89"/>
        <v>0</v>
      </c>
      <c r="Z156" s="336">
        <f t="shared" si="89"/>
        <v>0</v>
      </c>
      <c r="AA156" s="336">
        <f t="shared" si="89"/>
        <v>0</v>
      </c>
      <c r="AB156" s="336">
        <f t="shared" si="89"/>
        <v>0</v>
      </c>
      <c r="AC156" s="336">
        <f t="shared" si="89"/>
        <v>0</v>
      </c>
      <c r="AD156" s="366">
        <f t="shared" si="89"/>
        <v>0</v>
      </c>
      <c r="AE156" s="352">
        <f t="shared" si="89"/>
        <v>0</v>
      </c>
      <c r="AF156" s="336">
        <f t="shared" si="89"/>
        <v>0</v>
      </c>
      <c r="AG156" s="336">
        <f t="shared" si="89"/>
        <v>0</v>
      </c>
      <c r="AH156" s="336">
        <f t="shared" si="89"/>
        <v>0</v>
      </c>
      <c r="AI156" s="352">
        <f t="shared" si="89"/>
        <v>0</v>
      </c>
      <c r="AJ156" s="352">
        <f t="shared" si="89"/>
        <v>0</v>
      </c>
      <c r="AK156" s="46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354">
        <v>0</v>
      </c>
      <c r="H157" s="339">
        <v>0</v>
      </c>
      <c r="I157" s="339">
        <v>0</v>
      </c>
      <c r="J157" s="355">
        <v>0</v>
      </c>
      <c r="K157" s="339">
        <v>0</v>
      </c>
      <c r="L157" s="339">
        <v>0</v>
      </c>
      <c r="M157" s="339">
        <v>0</v>
      </c>
      <c r="N157" s="339">
        <v>0</v>
      </c>
      <c r="O157" s="339">
        <v>0</v>
      </c>
      <c r="P157" s="367">
        <v>0</v>
      </c>
      <c r="Q157" s="355">
        <v>0</v>
      </c>
      <c r="R157" s="339">
        <v>0</v>
      </c>
      <c r="S157" s="339">
        <v>0</v>
      </c>
      <c r="T157" s="339">
        <v>0</v>
      </c>
      <c r="U157" s="339">
        <v>0</v>
      </c>
      <c r="V157" s="339">
        <v>0</v>
      </c>
      <c r="W157" s="367">
        <v>0</v>
      </c>
      <c r="X157" s="355">
        <v>0</v>
      </c>
      <c r="Y157" s="339">
        <v>0</v>
      </c>
      <c r="Z157" s="339">
        <v>0</v>
      </c>
      <c r="AA157" s="339">
        <v>0</v>
      </c>
      <c r="AB157" s="339">
        <v>0</v>
      </c>
      <c r="AC157" s="339">
        <v>0</v>
      </c>
      <c r="AD157" s="367">
        <v>0</v>
      </c>
      <c r="AE157" s="355">
        <v>0</v>
      </c>
      <c r="AF157" s="339">
        <v>0</v>
      </c>
      <c r="AG157" s="339">
        <v>0</v>
      </c>
      <c r="AH157" s="341">
        <v>0</v>
      </c>
      <c r="AI157" s="354">
        <v>0</v>
      </c>
      <c r="AJ157" s="354">
        <v>0</v>
      </c>
      <c r="AK157" s="84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352">
        <f t="shared" ref="G158:AJ158" si="90">+F158+G157</f>
        <v>0</v>
      </c>
      <c r="H158" s="336">
        <f t="shared" si="90"/>
        <v>0</v>
      </c>
      <c r="I158" s="335">
        <f t="shared" si="90"/>
        <v>0</v>
      </c>
      <c r="J158" s="352">
        <f t="shared" si="90"/>
        <v>0</v>
      </c>
      <c r="K158" s="336">
        <f t="shared" si="90"/>
        <v>0</v>
      </c>
      <c r="L158" s="336">
        <f t="shared" si="90"/>
        <v>0</v>
      </c>
      <c r="M158" s="336">
        <f t="shared" si="90"/>
        <v>0</v>
      </c>
      <c r="N158" s="336">
        <f t="shared" si="90"/>
        <v>0</v>
      </c>
      <c r="O158" s="336">
        <f t="shared" si="90"/>
        <v>0</v>
      </c>
      <c r="P158" s="366">
        <f t="shared" si="90"/>
        <v>0</v>
      </c>
      <c r="Q158" s="352">
        <f t="shared" si="90"/>
        <v>0</v>
      </c>
      <c r="R158" s="336">
        <f t="shared" si="90"/>
        <v>0</v>
      </c>
      <c r="S158" s="336">
        <f t="shared" si="90"/>
        <v>0</v>
      </c>
      <c r="T158" s="336">
        <f t="shared" si="90"/>
        <v>0</v>
      </c>
      <c r="U158" s="336">
        <f t="shared" si="90"/>
        <v>0</v>
      </c>
      <c r="V158" s="336">
        <f t="shared" si="90"/>
        <v>0</v>
      </c>
      <c r="W158" s="366">
        <f t="shared" si="90"/>
        <v>0</v>
      </c>
      <c r="X158" s="352">
        <f t="shared" si="90"/>
        <v>0</v>
      </c>
      <c r="Y158" s="336">
        <f t="shared" si="90"/>
        <v>0</v>
      </c>
      <c r="Z158" s="336">
        <f t="shared" si="90"/>
        <v>0</v>
      </c>
      <c r="AA158" s="336">
        <f t="shared" si="90"/>
        <v>0</v>
      </c>
      <c r="AB158" s="336">
        <f t="shared" si="90"/>
        <v>0</v>
      </c>
      <c r="AC158" s="336">
        <f t="shared" si="90"/>
        <v>0</v>
      </c>
      <c r="AD158" s="366">
        <f t="shared" si="90"/>
        <v>0</v>
      </c>
      <c r="AE158" s="352">
        <f t="shared" si="90"/>
        <v>0</v>
      </c>
      <c r="AF158" s="336">
        <f t="shared" si="90"/>
        <v>0</v>
      </c>
      <c r="AG158" s="336">
        <f t="shared" si="90"/>
        <v>0</v>
      </c>
      <c r="AH158" s="336">
        <f t="shared" si="90"/>
        <v>0</v>
      </c>
      <c r="AI158" s="352">
        <f t="shared" si="90"/>
        <v>0</v>
      </c>
      <c r="AJ158" s="352">
        <f t="shared" si="90"/>
        <v>0</v>
      </c>
      <c r="AK158" s="46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354">
        <v>0</v>
      </c>
      <c r="H159" s="339">
        <v>0</v>
      </c>
      <c r="I159" s="339">
        <v>0</v>
      </c>
      <c r="J159" s="355">
        <v>0</v>
      </c>
      <c r="K159" s="339">
        <v>0</v>
      </c>
      <c r="L159" s="339">
        <v>0</v>
      </c>
      <c r="M159" s="339">
        <v>0</v>
      </c>
      <c r="N159" s="339">
        <v>0</v>
      </c>
      <c r="O159" s="339">
        <v>0</v>
      </c>
      <c r="P159" s="367">
        <v>0</v>
      </c>
      <c r="Q159" s="355">
        <v>0</v>
      </c>
      <c r="R159" s="339">
        <v>0</v>
      </c>
      <c r="S159" s="339">
        <v>0</v>
      </c>
      <c r="T159" s="339">
        <v>0</v>
      </c>
      <c r="U159" s="339">
        <v>0</v>
      </c>
      <c r="V159" s="339">
        <v>0</v>
      </c>
      <c r="W159" s="367">
        <v>0</v>
      </c>
      <c r="X159" s="355">
        <v>0</v>
      </c>
      <c r="Y159" s="339">
        <v>0</v>
      </c>
      <c r="Z159" s="339">
        <v>0</v>
      </c>
      <c r="AA159" s="339">
        <v>0</v>
      </c>
      <c r="AB159" s="339">
        <v>0</v>
      </c>
      <c r="AC159" s="339">
        <v>0</v>
      </c>
      <c r="AD159" s="367">
        <v>0</v>
      </c>
      <c r="AE159" s="355">
        <v>0</v>
      </c>
      <c r="AF159" s="339">
        <v>0</v>
      </c>
      <c r="AG159" s="339">
        <v>0</v>
      </c>
      <c r="AH159" s="341">
        <v>0</v>
      </c>
      <c r="AI159" s="354">
        <v>0</v>
      </c>
      <c r="AJ159" s="354">
        <v>0</v>
      </c>
      <c r="AK159" s="84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352">
        <f t="shared" ref="G160:AJ160" si="91">+F160+G159</f>
        <v>0</v>
      </c>
      <c r="H160" s="336">
        <f t="shared" si="91"/>
        <v>0</v>
      </c>
      <c r="I160" s="335">
        <f t="shared" si="91"/>
        <v>0</v>
      </c>
      <c r="J160" s="352">
        <f t="shared" si="91"/>
        <v>0</v>
      </c>
      <c r="K160" s="336">
        <f t="shared" si="91"/>
        <v>0</v>
      </c>
      <c r="L160" s="336">
        <f t="shared" si="91"/>
        <v>0</v>
      </c>
      <c r="M160" s="336">
        <f t="shared" si="91"/>
        <v>0</v>
      </c>
      <c r="N160" s="336">
        <f t="shared" si="91"/>
        <v>0</v>
      </c>
      <c r="O160" s="336">
        <f t="shared" si="91"/>
        <v>0</v>
      </c>
      <c r="P160" s="366">
        <f t="shared" si="91"/>
        <v>0</v>
      </c>
      <c r="Q160" s="352">
        <f t="shared" si="91"/>
        <v>0</v>
      </c>
      <c r="R160" s="336">
        <f t="shared" si="91"/>
        <v>0</v>
      </c>
      <c r="S160" s="336">
        <f t="shared" si="91"/>
        <v>0</v>
      </c>
      <c r="T160" s="336">
        <f t="shared" si="91"/>
        <v>0</v>
      </c>
      <c r="U160" s="336">
        <f t="shared" si="91"/>
        <v>0</v>
      </c>
      <c r="V160" s="336">
        <f t="shared" si="91"/>
        <v>0</v>
      </c>
      <c r="W160" s="366">
        <f t="shared" si="91"/>
        <v>0</v>
      </c>
      <c r="X160" s="352">
        <f t="shared" si="91"/>
        <v>0</v>
      </c>
      <c r="Y160" s="336">
        <f t="shared" si="91"/>
        <v>0</v>
      </c>
      <c r="Z160" s="336">
        <f t="shared" si="91"/>
        <v>0</v>
      </c>
      <c r="AA160" s="336">
        <f t="shared" si="91"/>
        <v>0</v>
      </c>
      <c r="AB160" s="336">
        <f t="shared" si="91"/>
        <v>0</v>
      </c>
      <c r="AC160" s="336">
        <f t="shared" si="91"/>
        <v>0</v>
      </c>
      <c r="AD160" s="366">
        <f t="shared" si="91"/>
        <v>0</v>
      </c>
      <c r="AE160" s="352">
        <f t="shared" si="91"/>
        <v>0</v>
      </c>
      <c r="AF160" s="336">
        <f t="shared" si="91"/>
        <v>0</v>
      </c>
      <c r="AG160" s="336">
        <f t="shared" si="91"/>
        <v>0</v>
      </c>
      <c r="AH160" s="336">
        <f t="shared" si="91"/>
        <v>0</v>
      </c>
      <c r="AI160" s="352">
        <f t="shared" si="91"/>
        <v>0</v>
      </c>
      <c r="AJ160" s="352">
        <f t="shared" si="91"/>
        <v>0</v>
      </c>
      <c r="AK160" s="46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354">
        <f>+F161</f>
        <v>0</v>
      </c>
      <c r="H161" s="339">
        <v>0</v>
      </c>
      <c r="I161" s="344">
        <v>0</v>
      </c>
      <c r="J161" s="355">
        <v>0</v>
      </c>
      <c r="K161" s="339">
        <v>0</v>
      </c>
      <c r="L161" s="339">
        <v>0</v>
      </c>
      <c r="M161" s="339">
        <v>0</v>
      </c>
      <c r="N161" s="341">
        <v>0</v>
      </c>
      <c r="O161" s="341">
        <v>0</v>
      </c>
      <c r="P161" s="365">
        <v>0</v>
      </c>
      <c r="Q161" s="354">
        <v>0</v>
      </c>
      <c r="R161" s="341">
        <v>0</v>
      </c>
      <c r="S161" s="341">
        <v>0</v>
      </c>
      <c r="T161" s="339">
        <v>0</v>
      </c>
      <c r="U161" s="341">
        <v>0</v>
      </c>
      <c r="V161" s="341">
        <v>0</v>
      </c>
      <c r="W161" s="365">
        <v>0</v>
      </c>
      <c r="X161" s="354">
        <v>0</v>
      </c>
      <c r="Y161" s="341">
        <v>0</v>
      </c>
      <c r="Z161" s="341">
        <v>0</v>
      </c>
      <c r="AA161" s="341">
        <v>0</v>
      </c>
      <c r="AB161" s="341">
        <v>0</v>
      </c>
      <c r="AC161" s="341">
        <v>0</v>
      </c>
      <c r="AD161" s="365">
        <v>0</v>
      </c>
      <c r="AE161" s="354">
        <v>0</v>
      </c>
      <c r="AF161" s="341">
        <v>0</v>
      </c>
      <c r="AG161" s="341">
        <v>0</v>
      </c>
      <c r="AH161" s="339">
        <v>0</v>
      </c>
      <c r="AI161" s="354">
        <v>0</v>
      </c>
      <c r="AJ161" s="355">
        <v>0</v>
      </c>
      <c r="AK161" s="69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354">
        <f t="shared" ref="G162:AJ162" si="92">+F162+G161</f>
        <v>0</v>
      </c>
      <c r="H162" s="341">
        <f t="shared" si="92"/>
        <v>0</v>
      </c>
      <c r="I162" s="340">
        <f t="shared" si="92"/>
        <v>0</v>
      </c>
      <c r="J162" s="354">
        <f t="shared" si="92"/>
        <v>0</v>
      </c>
      <c r="K162" s="341">
        <f t="shared" si="92"/>
        <v>0</v>
      </c>
      <c r="L162" s="341">
        <f t="shared" si="92"/>
        <v>0</v>
      </c>
      <c r="M162" s="341">
        <f t="shared" si="92"/>
        <v>0</v>
      </c>
      <c r="N162" s="341">
        <f t="shared" si="92"/>
        <v>0</v>
      </c>
      <c r="O162" s="341">
        <f t="shared" si="92"/>
        <v>0</v>
      </c>
      <c r="P162" s="365">
        <f t="shared" si="92"/>
        <v>0</v>
      </c>
      <c r="Q162" s="354">
        <f t="shared" si="92"/>
        <v>0</v>
      </c>
      <c r="R162" s="341">
        <f t="shared" si="92"/>
        <v>0</v>
      </c>
      <c r="S162" s="341">
        <f t="shared" si="92"/>
        <v>0</v>
      </c>
      <c r="T162" s="341">
        <f t="shared" si="92"/>
        <v>0</v>
      </c>
      <c r="U162" s="341">
        <f t="shared" si="92"/>
        <v>0</v>
      </c>
      <c r="V162" s="341">
        <f t="shared" si="92"/>
        <v>0</v>
      </c>
      <c r="W162" s="365">
        <f t="shared" si="92"/>
        <v>0</v>
      </c>
      <c r="X162" s="354">
        <f t="shared" si="92"/>
        <v>0</v>
      </c>
      <c r="Y162" s="341">
        <f t="shared" si="92"/>
        <v>0</v>
      </c>
      <c r="Z162" s="341">
        <f t="shared" si="92"/>
        <v>0</v>
      </c>
      <c r="AA162" s="341">
        <f t="shared" si="92"/>
        <v>0</v>
      </c>
      <c r="AB162" s="341">
        <f t="shared" si="92"/>
        <v>0</v>
      </c>
      <c r="AC162" s="341">
        <f t="shared" si="92"/>
        <v>0</v>
      </c>
      <c r="AD162" s="365">
        <f t="shared" si="92"/>
        <v>0</v>
      </c>
      <c r="AE162" s="354">
        <f t="shared" si="92"/>
        <v>0</v>
      </c>
      <c r="AF162" s="341">
        <f t="shared" si="92"/>
        <v>0</v>
      </c>
      <c r="AG162" s="341">
        <f t="shared" si="92"/>
        <v>0</v>
      </c>
      <c r="AH162" s="341">
        <f t="shared" si="92"/>
        <v>0</v>
      </c>
      <c r="AI162" s="354">
        <f t="shared" si="92"/>
        <v>0</v>
      </c>
      <c r="AJ162" s="361">
        <f t="shared" si="92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355">
        <v>0</v>
      </c>
      <c r="H163" s="339">
        <v>0</v>
      </c>
      <c r="I163" s="339">
        <v>0</v>
      </c>
      <c r="J163" s="355">
        <v>0</v>
      </c>
      <c r="K163" s="339">
        <v>0</v>
      </c>
      <c r="L163" s="339">
        <v>0</v>
      </c>
      <c r="M163" s="339">
        <v>0</v>
      </c>
      <c r="N163" s="339">
        <v>0</v>
      </c>
      <c r="O163" s="343">
        <v>0</v>
      </c>
      <c r="P163" s="367">
        <v>0</v>
      </c>
      <c r="Q163" s="355">
        <v>0</v>
      </c>
      <c r="R163" s="339">
        <v>0</v>
      </c>
      <c r="S163" s="339">
        <v>0</v>
      </c>
      <c r="T163" s="339">
        <v>0</v>
      </c>
      <c r="U163" s="339">
        <v>0</v>
      </c>
      <c r="V163" s="339">
        <v>0</v>
      </c>
      <c r="W163" s="367">
        <v>0</v>
      </c>
      <c r="X163" s="355">
        <v>0</v>
      </c>
      <c r="Y163" s="339">
        <v>0</v>
      </c>
      <c r="Z163" s="339">
        <v>0</v>
      </c>
      <c r="AA163" s="339">
        <v>0</v>
      </c>
      <c r="AB163" s="339">
        <v>0</v>
      </c>
      <c r="AC163" s="339">
        <v>0</v>
      </c>
      <c r="AD163" s="367">
        <v>0</v>
      </c>
      <c r="AE163" s="355">
        <v>0</v>
      </c>
      <c r="AF163" s="339">
        <v>0</v>
      </c>
      <c r="AG163" s="339">
        <v>0</v>
      </c>
      <c r="AH163" s="339">
        <v>0</v>
      </c>
      <c r="AI163" s="355">
        <v>0</v>
      </c>
      <c r="AJ163" s="354">
        <v>0</v>
      </c>
      <c r="AK163" s="84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352">
        <f t="shared" ref="G164:AJ164" si="93">+F164+G163</f>
        <v>0</v>
      </c>
      <c r="H164" s="336">
        <f t="shared" si="93"/>
        <v>0</v>
      </c>
      <c r="I164" s="336">
        <f t="shared" si="93"/>
        <v>0</v>
      </c>
      <c r="J164" s="352">
        <f t="shared" si="93"/>
        <v>0</v>
      </c>
      <c r="K164" s="336">
        <f t="shared" si="93"/>
        <v>0</v>
      </c>
      <c r="L164" s="336">
        <f t="shared" si="93"/>
        <v>0</v>
      </c>
      <c r="M164" s="336">
        <f t="shared" si="93"/>
        <v>0</v>
      </c>
      <c r="N164" s="336">
        <f t="shared" si="93"/>
        <v>0</v>
      </c>
      <c r="O164" s="336">
        <f t="shared" si="93"/>
        <v>0</v>
      </c>
      <c r="P164" s="363">
        <f t="shared" si="93"/>
        <v>0</v>
      </c>
      <c r="Q164" s="352">
        <f t="shared" si="93"/>
        <v>0</v>
      </c>
      <c r="R164" s="336">
        <f t="shared" si="93"/>
        <v>0</v>
      </c>
      <c r="S164" s="336">
        <f t="shared" si="93"/>
        <v>0</v>
      </c>
      <c r="T164" s="336">
        <f t="shared" si="93"/>
        <v>0</v>
      </c>
      <c r="U164" s="336">
        <f t="shared" si="93"/>
        <v>0</v>
      </c>
      <c r="V164" s="336">
        <f t="shared" si="93"/>
        <v>0</v>
      </c>
      <c r="W164" s="363">
        <f t="shared" si="93"/>
        <v>0</v>
      </c>
      <c r="X164" s="352">
        <f t="shared" si="93"/>
        <v>0</v>
      </c>
      <c r="Y164" s="336">
        <f t="shared" si="93"/>
        <v>0</v>
      </c>
      <c r="Z164" s="336">
        <f t="shared" si="93"/>
        <v>0</v>
      </c>
      <c r="AA164" s="336">
        <f t="shared" si="93"/>
        <v>0</v>
      </c>
      <c r="AB164" s="336">
        <f t="shared" si="93"/>
        <v>0</v>
      </c>
      <c r="AC164" s="336">
        <f t="shared" si="93"/>
        <v>0</v>
      </c>
      <c r="AD164" s="363">
        <f t="shared" si="93"/>
        <v>0</v>
      </c>
      <c r="AE164" s="352">
        <f t="shared" si="93"/>
        <v>0</v>
      </c>
      <c r="AF164" s="336">
        <f t="shared" si="93"/>
        <v>0</v>
      </c>
      <c r="AG164" s="336">
        <f t="shared" si="93"/>
        <v>0</v>
      </c>
      <c r="AH164" s="336">
        <f t="shared" si="93"/>
        <v>0</v>
      </c>
      <c r="AI164" s="352">
        <f t="shared" si="93"/>
        <v>0</v>
      </c>
      <c r="AJ164" s="352">
        <f t="shared" si="93"/>
        <v>0</v>
      </c>
      <c r="AK164" s="46">
        <f t="shared" ref="AK164" si="94">+AJ164+AK163</f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354">
        <v>0</v>
      </c>
      <c r="H165" s="341">
        <v>0</v>
      </c>
      <c r="I165" s="341">
        <v>0</v>
      </c>
      <c r="J165" s="354">
        <v>0</v>
      </c>
      <c r="K165" s="341">
        <v>0</v>
      </c>
      <c r="L165" s="341">
        <v>0</v>
      </c>
      <c r="M165" s="341">
        <v>0</v>
      </c>
      <c r="N165" s="341">
        <v>0</v>
      </c>
      <c r="O165" s="342">
        <v>0</v>
      </c>
      <c r="P165" s="365">
        <v>0</v>
      </c>
      <c r="Q165" s="354">
        <v>0</v>
      </c>
      <c r="R165" s="341">
        <v>0</v>
      </c>
      <c r="S165" s="341">
        <v>0</v>
      </c>
      <c r="T165" s="341">
        <v>0</v>
      </c>
      <c r="U165" s="341">
        <v>0</v>
      </c>
      <c r="V165" s="341">
        <v>0</v>
      </c>
      <c r="W165" s="365">
        <v>0</v>
      </c>
      <c r="X165" s="354">
        <v>0</v>
      </c>
      <c r="Y165" s="341">
        <v>0</v>
      </c>
      <c r="Z165" s="341">
        <v>0</v>
      </c>
      <c r="AA165" s="341">
        <v>0</v>
      </c>
      <c r="AB165" s="341">
        <v>0</v>
      </c>
      <c r="AC165" s="341">
        <v>0</v>
      </c>
      <c r="AD165" s="365">
        <v>0</v>
      </c>
      <c r="AE165" s="354">
        <v>0</v>
      </c>
      <c r="AF165" s="341">
        <v>0</v>
      </c>
      <c r="AG165" s="341">
        <v>0</v>
      </c>
      <c r="AH165" s="341">
        <v>0</v>
      </c>
      <c r="AI165" s="354">
        <v>0</v>
      </c>
      <c r="AJ165" s="354">
        <v>0</v>
      </c>
      <c r="AK165" s="84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352">
        <f t="shared" ref="G166:AJ166" si="95">+F166+G165</f>
        <v>0</v>
      </c>
      <c r="H166" s="335">
        <f t="shared" si="95"/>
        <v>0</v>
      </c>
      <c r="I166" s="335">
        <f t="shared" si="95"/>
        <v>0</v>
      </c>
      <c r="J166" s="352">
        <f t="shared" si="95"/>
        <v>0</v>
      </c>
      <c r="K166" s="336">
        <f t="shared" si="95"/>
        <v>0</v>
      </c>
      <c r="L166" s="336">
        <f t="shared" si="95"/>
        <v>0</v>
      </c>
      <c r="M166" s="336">
        <f t="shared" si="95"/>
        <v>0</v>
      </c>
      <c r="N166" s="336">
        <f t="shared" si="95"/>
        <v>0</v>
      </c>
      <c r="O166" s="335">
        <f t="shared" si="95"/>
        <v>0</v>
      </c>
      <c r="P166" s="366">
        <f t="shared" si="95"/>
        <v>0</v>
      </c>
      <c r="Q166" s="352">
        <f t="shared" si="95"/>
        <v>0</v>
      </c>
      <c r="R166" s="336">
        <f t="shared" si="95"/>
        <v>0</v>
      </c>
      <c r="S166" s="336">
        <f t="shared" si="95"/>
        <v>0</v>
      </c>
      <c r="T166" s="336">
        <f t="shared" si="95"/>
        <v>0</v>
      </c>
      <c r="U166" s="336">
        <f t="shared" si="95"/>
        <v>0</v>
      </c>
      <c r="V166" s="335">
        <f t="shared" si="95"/>
        <v>0</v>
      </c>
      <c r="W166" s="366">
        <f t="shared" si="95"/>
        <v>0</v>
      </c>
      <c r="X166" s="352">
        <f t="shared" si="95"/>
        <v>0</v>
      </c>
      <c r="Y166" s="336">
        <f t="shared" si="95"/>
        <v>0</v>
      </c>
      <c r="Z166" s="336">
        <f t="shared" si="95"/>
        <v>0</v>
      </c>
      <c r="AA166" s="336">
        <f t="shared" si="95"/>
        <v>0</v>
      </c>
      <c r="AB166" s="336">
        <f t="shared" si="95"/>
        <v>0</v>
      </c>
      <c r="AC166" s="335">
        <f t="shared" si="95"/>
        <v>0</v>
      </c>
      <c r="AD166" s="366">
        <f t="shared" si="95"/>
        <v>0</v>
      </c>
      <c r="AE166" s="352">
        <f t="shared" si="95"/>
        <v>0</v>
      </c>
      <c r="AF166" s="336">
        <f t="shared" si="95"/>
        <v>0</v>
      </c>
      <c r="AG166" s="336">
        <f t="shared" si="95"/>
        <v>0</v>
      </c>
      <c r="AH166" s="336">
        <f t="shared" si="95"/>
        <v>0</v>
      </c>
      <c r="AI166" s="352">
        <f t="shared" si="95"/>
        <v>0</v>
      </c>
      <c r="AJ166" s="356">
        <f t="shared" si="95"/>
        <v>0</v>
      </c>
      <c r="AK166" s="45">
        <f t="shared" ref="AK166" si="96">+AJ166+AK165</f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354">
        <v>0</v>
      </c>
      <c r="H167" s="341">
        <v>0</v>
      </c>
      <c r="I167" s="341">
        <v>0</v>
      </c>
      <c r="J167" s="354">
        <v>0</v>
      </c>
      <c r="K167" s="341">
        <v>0</v>
      </c>
      <c r="L167" s="341">
        <v>0</v>
      </c>
      <c r="M167" s="341">
        <v>0</v>
      </c>
      <c r="N167" s="341">
        <v>0</v>
      </c>
      <c r="O167" s="342">
        <v>0</v>
      </c>
      <c r="P167" s="365">
        <v>0</v>
      </c>
      <c r="Q167" s="354">
        <v>0</v>
      </c>
      <c r="R167" s="341">
        <v>0</v>
      </c>
      <c r="S167" s="341">
        <v>0</v>
      </c>
      <c r="T167" s="341">
        <v>0</v>
      </c>
      <c r="U167" s="341">
        <v>0</v>
      </c>
      <c r="V167" s="341">
        <v>0</v>
      </c>
      <c r="W167" s="365">
        <v>0</v>
      </c>
      <c r="X167" s="354">
        <v>0</v>
      </c>
      <c r="Y167" s="341">
        <v>0</v>
      </c>
      <c r="Z167" s="341">
        <v>0</v>
      </c>
      <c r="AA167" s="341">
        <v>0</v>
      </c>
      <c r="AB167" s="341">
        <v>0</v>
      </c>
      <c r="AC167" s="341">
        <v>0</v>
      </c>
      <c r="AD167" s="365">
        <v>0</v>
      </c>
      <c r="AE167" s="354">
        <v>0</v>
      </c>
      <c r="AF167" s="341">
        <v>0</v>
      </c>
      <c r="AG167" s="341">
        <v>0</v>
      </c>
      <c r="AH167" s="341">
        <v>0</v>
      </c>
      <c r="AI167" s="354">
        <v>0</v>
      </c>
      <c r="AJ167" s="354">
        <v>0</v>
      </c>
      <c r="AK167" s="84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354">
        <f t="shared" ref="G168:AJ168" si="97">+F168+G167</f>
        <v>0</v>
      </c>
      <c r="H168" s="341">
        <f t="shared" si="97"/>
        <v>0</v>
      </c>
      <c r="I168" s="341">
        <f t="shared" si="97"/>
        <v>0</v>
      </c>
      <c r="J168" s="354">
        <f t="shared" si="97"/>
        <v>0</v>
      </c>
      <c r="K168" s="341">
        <f t="shared" si="97"/>
        <v>0</v>
      </c>
      <c r="L168" s="341">
        <f t="shared" si="97"/>
        <v>0</v>
      </c>
      <c r="M168" s="341">
        <f t="shared" si="97"/>
        <v>0</v>
      </c>
      <c r="N168" s="341">
        <f t="shared" si="97"/>
        <v>0</v>
      </c>
      <c r="O168" s="341">
        <f t="shared" si="97"/>
        <v>0</v>
      </c>
      <c r="P168" s="365">
        <f t="shared" si="97"/>
        <v>0</v>
      </c>
      <c r="Q168" s="354">
        <f t="shared" si="97"/>
        <v>0</v>
      </c>
      <c r="R168" s="341">
        <f t="shared" si="97"/>
        <v>0</v>
      </c>
      <c r="S168" s="341">
        <f t="shared" si="97"/>
        <v>0</v>
      </c>
      <c r="T168" s="341">
        <f t="shared" si="97"/>
        <v>0</v>
      </c>
      <c r="U168" s="341">
        <f t="shared" si="97"/>
        <v>0</v>
      </c>
      <c r="V168" s="341">
        <f t="shared" si="97"/>
        <v>0</v>
      </c>
      <c r="W168" s="365">
        <f t="shared" si="97"/>
        <v>0</v>
      </c>
      <c r="X168" s="354">
        <f t="shared" si="97"/>
        <v>0</v>
      </c>
      <c r="Y168" s="341">
        <f t="shared" si="97"/>
        <v>0</v>
      </c>
      <c r="Z168" s="341">
        <f t="shared" si="97"/>
        <v>0</v>
      </c>
      <c r="AA168" s="341">
        <f t="shared" si="97"/>
        <v>0</v>
      </c>
      <c r="AB168" s="341">
        <f t="shared" si="97"/>
        <v>0</v>
      </c>
      <c r="AC168" s="341">
        <f t="shared" si="97"/>
        <v>0</v>
      </c>
      <c r="AD168" s="365">
        <f t="shared" si="97"/>
        <v>0</v>
      </c>
      <c r="AE168" s="354">
        <f t="shared" si="97"/>
        <v>0</v>
      </c>
      <c r="AF168" s="341">
        <f t="shared" si="97"/>
        <v>0</v>
      </c>
      <c r="AG168" s="341">
        <f t="shared" si="97"/>
        <v>0</v>
      </c>
      <c r="AH168" s="341">
        <f t="shared" si="97"/>
        <v>0</v>
      </c>
      <c r="AI168" s="354">
        <f t="shared" si="97"/>
        <v>0</v>
      </c>
      <c r="AJ168" s="352">
        <f t="shared" si="97"/>
        <v>0</v>
      </c>
      <c r="AK168" s="46">
        <f t="shared" ref="AK168" si="98">+AJ168+AK167</f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2018</v>
      </c>
      <c r="G169" s="351">
        <f>+G8</f>
        <v>0</v>
      </c>
      <c r="H169" s="334">
        <f t="shared" ref="H169:AJ169" si="99">+H8</f>
        <v>0</v>
      </c>
      <c r="I169" s="334">
        <f t="shared" si="99"/>
        <v>0</v>
      </c>
      <c r="J169" s="351">
        <f t="shared" si="99"/>
        <v>0</v>
      </c>
      <c r="K169" s="334">
        <f t="shared" si="99"/>
        <v>0</v>
      </c>
      <c r="L169" s="334">
        <f t="shared" si="99"/>
        <v>0</v>
      </c>
      <c r="M169" s="334">
        <f t="shared" si="99"/>
        <v>0</v>
      </c>
      <c r="N169" s="334">
        <f t="shared" si="99"/>
        <v>0</v>
      </c>
      <c r="O169" s="371">
        <v>706</v>
      </c>
      <c r="P169" s="371">
        <f>1000-O170</f>
        <v>294</v>
      </c>
      <c r="Q169" s="351">
        <f t="shared" si="99"/>
        <v>0</v>
      </c>
      <c r="R169" s="334">
        <f t="shared" si="99"/>
        <v>0</v>
      </c>
      <c r="S169" s="334">
        <f t="shared" si="99"/>
        <v>0</v>
      </c>
      <c r="T169" s="334">
        <f t="shared" si="99"/>
        <v>0</v>
      </c>
      <c r="U169" s="334">
        <f t="shared" si="99"/>
        <v>0</v>
      </c>
      <c r="V169" s="334">
        <f t="shared" si="99"/>
        <v>0</v>
      </c>
      <c r="W169" s="362">
        <f t="shared" si="99"/>
        <v>0</v>
      </c>
      <c r="X169" s="351">
        <f t="shared" si="99"/>
        <v>0</v>
      </c>
      <c r="Y169" s="334">
        <f t="shared" si="99"/>
        <v>0</v>
      </c>
      <c r="Z169" s="334">
        <f t="shared" si="99"/>
        <v>0</v>
      </c>
      <c r="AA169" s="334">
        <f t="shared" si="99"/>
        <v>0</v>
      </c>
      <c r="AB169" s="334">
        <f t="shared" si="99"/>
        <v>0</v>
      </c>
      <c r="AC169" s="342">
        <f t="shared" si="99"/>
        <v>0</v>
      </c>
      <c r="AD169" s="371">
        <f>786-AD171-AD185-AD205-AD207-AD209-AD219</f>
        <v>140</v>
      </c>
      <c r="AE169" s="351">
        <f t="shared" si="99"/>
        <v>0</v>
      </c>
      <c r="AF169" s="371">
        <f>2018-AE170</f>
        <v>878</v>
      </c>
      <c r="AG169" s="334">
        <f t="shared" si="99"/>
        <v>0</v>
      </c>
      <c r="AH169" s="334">
        <f t="shared" si="99"/>
        <v>0</v>
      </c>
      <c r="AI169" s="351">
        <f t="shared" si="99"/>
        <v>0</v>
      </c>
      <c r="AJ169" s="351">
        <f t="shared" si="99"/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352">
        <f t="shared" ref="G170:AJ170" si="100">+F170+G169</f>
        <v>0</v>
      </c>
      <c r="H170" s="348">
        <f t="shared" si="100"/>
        <v>0</v>
      </c>
      <c r="I170" s="335">
        <f t="shared" si="100"/>
        <v>0</v>
      </c>
      <c r="J170" s="352">
        <f t="shared" si="100"/>
        <v>0</v>
      </c>
      <c r="K170" s="336">
        <f t="shared" si="100"/>
        <v>0</v>
      </c>
      <c r="L170" s="336">
        <f t="shared" si="100"/>
        <v>0</v>
      </c>
      <c r="M170" s="336">
        <f t="shared" si="100"/>
        <v>0</v>
      </c>
      <c r="N170" s="336">
        <f t="shared" si="100"/>
        <v>0</v>
      </c>
      <c r="O170" s="336">
        <f t="shared" si="100"/>
        <v>706</v>
      </c>
      <c r="P170" s="366">
        <f t="shared" si="100"/>
        <v>1000</v>
      </c>
      <c r="Q170" s="352">
        <f t="shared" si="100"/>
        <v>1000</v>
      </c>
      <c r="R170" s="336">
        <f t="shared" si="100"/>
        <v>1000</v>
      </c>
      <c r="S170" s="336">
        <f t="shared" si="100"/>
        <v>1000</v>
      </c>
      <c r="T170" s="336">
        <f t="shared" si="100"/>
        <v>1000</v>
      </c>
      <c r="U170" s="336">
        <f t="shared" si="100"/>
        <v>1000</v>
      </c>
      <c r="V170" s="336">
        <f t="shared" si="100"/>
        <v>1000</v>
      </c>
      <c r="W170" s="366">
        <f t="shared" si="100"/>
        <v>1000</v>
      </c>
      <c r="X170" s="352">
        <f t="shared" si="100"/>
        <v>1000</v>
      </c>
      <c r="Y170" s="336">
        <f t="shared" si="100"/>
        <v>1000</v>
      </c>
      <c r="Z170" s="336">
        <f t="shared" si="100"/>
        <v>1000</v>
      </c>
      <c r="AA170" s="336">
        <f t="shared" si="100"/>
        <v>1000</v>
      </c>
      <c r="AB170" s="336">
        <f t="shared" si="100"/>
        <v>1000</v>
      </c>
      <c r="AC170" s="336">
        <f t="shared" si="100"/>
        <v>1000</v>
      </c>
      <c r="AD170" s="366">
        <f t="shared" si="100"/>
        <v>1140</v>
      </c>
      <c r="AE170" s="352">
        <f t="shared" si="100"/>
        <v>1140</v>
      </c>
      <c r="AF170" s="336">
        <f t="shared" si="100"/>
        <v>2018</v>
      </c>
      <c r="AG170" s="336">
        <f t="shared" si="100"/>
        <v>2018</v>
      </c>
      <c r="AH170" s="336">
        <f t="shared" si="100"/>
        <v>2018</v>
      </c>
      <c r="AI170" s="352">
        <f t="shared" si="100"/>
        <v>2018</v>
      </c>
      <c r="AJ170" s="352">
        <f t="shared" si="100"/>
        <v>2018</v>
      </c>
      <c r="AK170" s="45">
        <f t="shared" ref="AK170" si="101">+AJ170+AK169</f>
        <v>2018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50">
        <f>+F10</f>
        <v>796</v>
      </c>
      <c r="G171" s="351">
        <f>+G10</f>
        <v>0</v>
      </c>
      <c r="H171" s="334">
        <f t="shared" ref="H171:AJ171" si="102">+H10</f>
        <v>0</v>
      </c>
      <c r="I171" s="334">
        <f t="shared" si="102"/>
        <v>0</v>
      </c>
      <c r="J171" s="351">
        <f t="shared" si="102"/>
        <v>0</v>
      </c>
      <c r="K171" s="334">
        <f t="shared" si="102"/>
        <v>0</v>
      </c>
      <c r="L171" s="334">
        <f t="shared" si="102"/>
        <v>0</v>
      </c>
      <c r="M171" s="334">
        <f t="shared" si="102"/>
        <v>0</v>
      </c>
      <c r="N171" s="334">
        <f t="shared" si="102"/>
        <v>0</v>
      </c>
      <c r="O171" s="334">
        <f t="shared" si="102"/>
        <v>0</v>
      </c>
      <c r="P171" s="371">
        <v>69</v>
      </c>
      <c r="Q171" s="351">
        <f t="shared" si="102"/>
        <v>0</v>
      </c>
      <c r="R171" s="371">
        <f>536-Q172</f>
        <v>467</v>
      </c>
      <c r="S171" s="334">
        <f t="shared" si="102"/>
        <v>0</v>
      </c>
      <c r="T171" s="334">
        <f t="shared" si="102"/>
        <v>0</v>
      </c>
      <c r="U171" s="334">
        <f t="shared" si="102"/>
        <v>0</v>
      </c>
      <c r="V171" s="334">
        <f t="shared" si="102"/>
        <v>0</v>
      </c>
      <c r="W171" s="362">
        <f t="shared" si="102"/>
        <v>0</v>
      </c>
      <c r="X171" s="351">
        <f t="shared" si="102"/>
        <v>0</v>
      </c>
      <c r="Y171" s="334">
        <f t="shared" si="102"/>
        <v>0</v>
      </c>
      <c r="Z171" s="334">
        <f t="shared" si="102"/>
        <v>0</v>
      </c>
      <c r="AA171" s="334">
        <f t="shared" si="102"/>
        <v>0</v>
      </c>
      <c r="AB171" s="334">
        <f t="shared" si="102"/>
        <v>0</v>
      </c>
      <c r="AC171" s="342">
        <f t="shared" si="102"/>
        <v>0</v>
      </c>
      <c r="AD171" s="371">
        <f>796-AC172</f>
        <v>260</v>
      </c>
      <c r="AE171" s="351">
        <f t="shared" si="102"/>
        <v>0</v>
      </c>
      <c r="AF171" s="334">
        <f t="shared" si="102"/>
        <v>0</v>
      </c>
      <c r="AG171" s="334">
        <f t="shared" si="102"/>
        <v>0</v>
      </c>
      <c r="AH171" s="334">
        <f t="shared" si="102"/>
        <v>0</v>
      </c>
      <c r="AI171" s="351">
        <f t="shared" si="102"/>
        <v>0</v>
      </c>
      <c r="AJ171" s="351">
        <f t="shared" si="102"/>
        <v>0</v>
      </c>
      <c r="AK171" s="11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352">
        <f t="shared" ref="G172:AJ172" si="103">+F172+G171</f>
        <v>0</v>
      </c>
      <c r="H172" s="348">
        <f t="shared" si="103"/>
        <v>0</v>
      </c>
      <c r="I172" s="335">
        <f t="shared" si="103"/>
        <v>0</v>
      </c>
      <c r="J172" s="352">
        <f t="shared" si="103"/>
        <v>0</v>
      </c>
      <c r="K172" s="336">
        <f t="shared" si="103"/>
        <v>0</v>
      </c>
      <c r="L172" s="336">
        <f t="shared" si="103"/>
        <v>0</v>
      </c>
      <c r="M172" s="336">
        <f t="shared" si="103"/>
        <v>0</v>
      </c>
      <c r="N172" s="336">
        <f t="shared" si="103"/>
        <v>0</v>
      </c>
      <c r="O172" s="336">
        <f t="shared" si="103"/>
        <v>0</v>
      </c>
      <c r="P172" s="366">
        <f t="shared" si="103"/>
        <v>69</v>
      </c>
      <c r="Q172" s="352">
        <f t="shared" si="103"/>
        <v>69</v>
      </c>
      <c r="R172" s="336">
        <f t="shared" si="103"/>
        <v>536</v>
      </c>
      <c r="S172" s="336">
        <f t="shared" si="103"/>
        <v>536</v>
      </c>
      <c r="T172" s="336">
        <f t="shared" si="103"/>
        <v>536</v>
      </c>
      <c r="U172" s="336">
        <f t="shared" si="103"/>
        <v>536</v>
      </c>
      <c r="V172" s="336">
        <f t="shared" si="103"/>
        <v>536</v>
      </c>
      <c r="W172" s="366">
        <f t="shared" si="103"/>
        <v>536</v>
      </c>
      <c r="X172" s="352">
        <f t="shared" si="103"/>
        <v>536</v>
      </c>
      <c r="Y172" s="336">
        <f t="shared" si="103"/>
        <v>536</v>
      </c>
      <c r="Z172" s="336">
        <f t="shared" si="103"/>
        <v>536</v>
      </c>
      <c r="AA172" s="336">
        <f t="shared" si="103"/>
        <v>536</v>
      </c>
      <c r="AB172" s="336">
        <f t="shared" si="103"/>
        <v>536</v>
      </c>
      <c r="AC172" s="336">
        <f t="shared" si="103"/>
        <v>536</v>
      </c>
      <c r="AD172" s="366">
        <f t="shared" si="103"/>
        <v>796</v>
      </c>
      <c r="AE172" s="352">
        <f t="shared" si="103"/>
        <v>796</v>
      </c>
      <c r="AF172" s="336">
        <f t="shared" si="103"/>
        <v>796</v>
      </c>
      <c r="AG172" s="336">
        <f t="shared" si="103"/>
        <v>796</v>
      </c>
      <c r="AH172" s="336">
        <f t="shared" si="103"/>
        <v>796</v>
      </c>
      <c r="AI172" s="352">
        <f t="shared" si="103"/>
        <v>796</v>
      </c>
      <c r="AJ172" s="352">
        <f t="shared" si="103"/>
        <v>796</v>
      </c>
      <c r="AK172" s="45">
        <f t="shared" ref="AK172" si="104">+AJ172+AK171</f>
        <v>796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50">
        <f>+F12</f>
        <v>2495</v>
      </c>
      <c r="G173" s="351">
        <f>+G12</f>
        <v>0</v>
      </c>
      <c r="H173" s="334">
        <f t="shared" ref="H173:AJ173" si="105">+H12</f>
        <v>0</v>
      </c>
      <c r="I173" s="334">
        <f t="shared" si="105"/>
        <v>0</v>
      </c>
      <c r="J173" s="351">
        <f t="shared" si="105"/>
        <v>0</v>
      </c>
      <c r="K173" s="334">
        <f t="shared" si="105"/>
        <v>0</v>
      </c>
      <c r="L173" s="334">
        <f t="shared" si="105"/>
        <v>0</v>
      </c>
      <c r="M173" s="334">
        <f t="shared" si="105"/>
        <v>0</v>
      </c>
      <c r="N173" s="334">
        <f t="shared" si="105"/>
        <v>0</v>
      </c>
      <c r="O173" s="334">
        <f t="shared" si="105"/>
        <v>0</v>
      </c>
      <c r="P173" s="362">
        <f t="shared" si="105"/>
        <v>0</v>
      </c>
      <c r="Q173" s="351">
        <f t="shared" si="105"/>
        <v>0</v>
      </c>
      <c r="R173" s="371">
        <v>800</v>
      </c>
      <c r="S173" s="371">
        <f>1000-R174</f>
        <v>200</v>
      </c>
      <c r="T173" s="334">
        <f t="shared" si="105"/>
        <v>0</v>
      </c>
      <c r="U173" s="334">
        <f t="shared" si="105"/>
        <v>0</v>
      </c>
      <c r="V173" s="334">
        <f t="shared" si="105"/>
        <v>0</v>
      </c>
      <c r="W173" s="362">
        <f t="shared" si="105"/>
        <v>0</v>
      </c>
      <c r="X173" s="351">
        <f t="shared" si="105"/>
        <v>0</v>
      </c>
      <c r="Y173" s="334">
        <f t="shared" si="105"/>
        <v>0</v>
      </c>
      <c r="Z173" s="334">
        <f t="shared" si="105"/>
        <v>0</v>
      </c>
      <c r="AA173" s="371">
        <f t="shared" si="105"/>
        <v>500</v>
      </c>
      <c r="AB173" s="334">
        <f t="shared" si="105"/>
        <v>0</v>
      </c>
      <c r="AC173" s="334">
        <f t="shared" si="105"/>
        <v>0</v>
      </c>
      <c r="AD173" s="362">
        <f t="shared" si="105"/>
        <v>0</v>
      </c>
      <c r="AE173" s="351">
        <f t="shared" si="105"/>
        <v>0</v>
      </c>
      <c r="AF173" s="371">
        <f>1018-AF169</f>
        <v>140</v>
      </c>
      <c r="AG173" s="371">
        <f>2495-AF174</f>
        <v>855</v>
      </c>
      <c r="AH173" s="334">
        <f t="shared" si="105"/>
        <v>0</v>
      </c>
      <c r="AI173" s="351">
        <f t="shared" si="105"/>
        <v>0</v>
      </c>
      <c r="AJ173" s="351">
        <f t="shared" si="105"/>
        <v>0</v>
      </c>
      <c r="AK173" s="11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352">
        <f t="shared" ref="G174:AJ174" si="106">+F174+G173</f>
        <v>0</v>
      </c>
      <c r="H174" s="348">
        <f t="shared" si="106"/>
        <v>0</v>
      </c>
      <c r="I174" s="335">
        <f t="shared" si="106"/>
        <v>0</v>
      </c>
      <c r="J174" s="352">
        <f t="shared" si="106"/>
        <v>0</v>
      </c>
      <c r="K174" s="336">
        <f t="shared" si="106"/>
        <v>0</v>
      </c>
      <c r="L174" s="336">
        <f t="shared" si="106"/>
        <v>0</v>
      </c>
      <c r="M174" s="336">
        <f t="shared" si="106"/>
        <v>0</v>
      </c>
      <c r="N174" s="336">
        <f t="shared" si="106"/>
        <v>0</v>
      </c>
      <c r="O174" s="336">
        <f t="shared" si="106"/>
        <v>0</v>
      </c>
      <c r="P174" s="366">
        <f t="shared" si="106"/>
        <v>0</v>
      </c>
      <c r="Q174" s="352">
        <f t="shared" si="106"/>
        <v>0</v>
      </c>
      <c r="R174" s="336">
        <f t="shared" si="106"/>
        <v>800</v>
      </c>
      <c r="S174" s="336">
        <f t="shared" si="106"/>
        <v>1000</v>
      </c>
      <c r="T174" s="336">
        <f t="shared" si="106"/>
        <v>1000</v>
      </c>
      <c r="U174" s="336">
        <f t="shared" si="106"/>
        <v>1000</v>
      </c>
      <c r="V174" s="336">
        <f t="shared" si="106"/>
        <v>1000</v>
      </c>
      <c r="W174" s="366">
        <f t="shared" si="106"/>
        <v>1000</v>
      </c>
      <c r="X174" s="352">
        <f t="shared" si="106"/>
        <v>1000</v>
      </c>
      <c r="Y174" s="336">
        <f t="shared" si="106"/>
        <v>1000</v>
      </c>
      <c r="Z174" s="336">
        <f t="shared" si="106"/>
        <v>1000</v>
      </c>
      <c r="AA174" s="336">
        <f t="shared" si="106"/>
        <v>1500</v>
      </c>
      <c r="AB174" s="336">
        <f t="shared" si="106"/>
        <v>1500</v>
      </c>
      <c r="AC174" s="336">
        <f t="shared" si="106"/>
        <v>1500</v>
      </c>
      <c r="AD174" s="366">
        <f t="shared" si="106"/>
        <v>1500</v>
      </c>
      <c r="AE174" s="352">
        <f t="shared" si="106"/>
        <v>1500</v>
      </c>
      <c r="AF174" s="336">
        <f t="shared" si="106"/>
        <v>1640</v>
      </c>
      <c r="AG174" s="336">
        <f t="shared" si="106"/>
        <v>2495</v>
      </c>
      <c r="AH174" s="336">
        <f t="shared" si="106"/>
        <v>2495</v>
      </c>
      <c r="AI174" s="352">
        <f t="shared" si="106"/>
        <v>2495</v>
      </c>
      <c r="AJ174" s="352">
        <f t="shared" si="106"/>
        <v>2495</v>
      </c>
      <c r="AK174" s="45">
        <f t="shared" ref="AK174" si="107">+AJ174+AK173</f>
        <v>2495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50">
        <f>+F14</f>
        <v>1197</v>
      </c>
      <c r="G175" s="353">
        <f>+G14</f>
        <v>0</v>
      </c>
      <c r="H175" s="338">
        <f t="shared" ref="H175:AJ175" si="108">+H14</f>
        <v>0</v>
      </c>
      <c r="I175" s="338">
        <f t="shared" si="108"/>
        <v>0</v>
      </c>
      <c r="J175" s="353">
        <f t="shared" si="108"/>
        <v>0</v>
      </c>
      <c r="K175" s="338">
        <f t="shared" si="108"/>
        <v>0</v>
      </c>
      <c r="L175" s="338">
        <f t="shared" si="108"/>
        <v>0</v>
      </c>
      <c r="M175" s="338">
        <f t="shared" si="108"/>
        <v>0</v>
      </c>
      <c r="N175" s="338">
        <f t="shared" si="108"/>
        <v>0</v>
      </c>
      <c r="O175" s="338">
        <f t="shared" si="108"/>
        <v>0</v>
      </c>
      <c r="P175" s="372">
        <v>500</v>
      </c>
      <c r="Q175" s="353">
        <f t="shared" si="108"/>
        <v>0</v>
      </c>
      <c r="R175" s="338">
        <f>500-Q176</f>
        <v>0</v>
      </c>
      <c r="S175" s="338">
        <f t="shared" si="108"/>
        <v>0</v>
      </c>
      <c r="T175" s="338">
        <f t="shared" si="108"/>
        <v>0</v>
      </c>
      <c r="U175" s="338">
        <f t="shared" si="108"/>
        <v>0</v>
      </c>
      <c r="V175" s="338">
        <f t="shared" si="108"/>
        <v>0</v>
      </c>
      <c r="W175" s="364">
        <f t="shared" si="108"/>
        <v>0</v>
      </c>
      <c r="X175" s="353">
        <f t="shared" si="108"/>
        <v>0</v>
      </c>
      <c r="Y175" s="338">
        <f t="shared" si="108"/>
        <v>0</v>
      </c>
      <c r="Z175" s="372">
        <v>250</v>
      </c>
      <c r="AA175" s="372">
        <f>1197-Z176</f>
        <v>447</v>
      </c>
      <c r="AB175" s="338">
        <f t="shared" si="108"/>
        <v>0</v>
      </c>
      <c r="AC175" s="338">
        <f t="shared" si="108"/>
        <v>0</v>
      </c>
      <c r="AD175" s="364">
        <f t="shared" si="108"/>
        <v>0</v>
      </c>
      <c r="AE175" s="353">
        <f t="shared" si="108"/>
        <v>0</v>
      </c>
      <c r="AF175" s="338">
        <f t="shared" si="108"/>
        <v>0</v>
      </c>
      <c r="AG175" s="338">
        <f t="shared" si="108"/>
        <v>0</v>
      </c>
      <c r="AH175" s="338">
        <f t="shared" si="108"/>
        <v>0</v>
      </c>
      <c r="AI175" s="353">
        <f t="shared" si="108"/>
        <v>0</v>
      </c>
      <c r="AJ175" s="353">
        <f t="shared" si="108"/>
        <v>0</v>
      </c>
      <c r="AK175" s="11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352">
        <f t="shared" ref="G176:AG176" si="109">+F176+G175</f>
        <v>0</v>
      </c>
      <c r="H176" s="348">
        <f t="shared" si="109"/>
        <v>0</v>
      </c>
      <c r="I176" s="335">
        <f t="shared" si="109"/>
        <v>0</v>
      </c>
      <c r="J176" s="352">
        <f t="shared" si="109"/>
        <v>0</v>
      </c>
      <c r="K176" s="336">
        <f t="shared" si="109"/>
        <v>0</v>
      </c>
      <c r="L176" s="336">
        <f t="shared" si="109"/>
        <v>0</v>
      </c>
      <c r="M176" s="336">
        <f t="shared" si="109"/>
        <v>0</v>
      </c>
      <c r="N176" s="336">
        <f t="shared" si="109"/>
        <v>0</v>
      </c>
      <c r="O176" s="336">
        <f t="shared" si="109"/>
        <v>0</v>
      </c>
      <c r="P176" s="366">
        <f t="shared" si="109"/>
        <v>500</v>
      </c>
      <c r="Q176" s="352">
        <f t="shared" si="109"/>
        <v>500</v>
      </c>
      <c r="R176" s="336">
        <f t="shared" si="109"/>
        <v>500</v>
      </c>
      <c r="S176" s="336">
        <f t="shared" si="109"/>
        <v>500</v>
      </c>
      <c r="T176" s="336">
        <f t="shared" si="109"/>
        <v>500</v>
      </c>
      <c r="U176" s="336">
        <f t="shared" si="109"/>
        <v>500</v>
      </c>
      <c r="V176" s="336">
        <f t="shared" si="109"/>
        <v>500</v>
      </c>
      <c r="W176" s="366">
        <f t="shared" si="109"/>
        <v>500</v>
      </c>
      <c r="X176" s="352">
        <f t="shared" si="109"/>
        <v>500</v>
      </c>
      <c r="Y176" s="336">
        <f t="shared" si="109"/>
        <v>500</v>
      </c>
      <c r="Z176" s="336">
        <f t="shared" si="109"/>
        <v>750</v>
      </c>
      <c r="AA176" s="336">
        <f t="shared" si="109"/>
        <v>1197</v>
      </c>
      <c r="AB176" s="336">
        <f t="shared" si="109"/>
        <v>1197</v>
      </c>
      <c r="AC176" s="336">
        <f t="shared" si="109"/>
        <v>1197</v>
      </c>
      <c r="AD176" s="366">
        <f t="shared" si="109"/>
        <v>1197</v>
      </c>
      <c r="AE176" s="352">
        <f t="shared" si="109"/>
        <v>1197</v>
      </c>
      <c r="AF176" s="336">
        <f t="shared" si="109"/>
        <v>1197</v>
      </c>
      <c r="AG176" s="336">
        <f t="shared" si="109"/>
        <v>1197</v>
      </c>
      <c r="AH176" s="336">
        <f>+AG176+AH175</f>
        <v>1197</v>
      </c>
      <c r="AI176" s="352">
        <f t="shared" ref="AI176" si="110">+AH176+AI175</f>
        <v>1197</v>
      </c>
      <c r="AJ176" s="352">
        <f>+AI176+AJ175</f>
        <v>1197</v>
      </c>
      <c r="AK176" s="45">
        <f>+AJ176+AK175</f>
        <v>1197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50">
        <f>+F16</f>
        <v>2317</v>
      </c>
      <c r="G177" s="351">
        <f>+G16</f>
        <v>0</v>
      </c>
      <c r="H177" s="334">
        <f t="shared" ref="H177:AJ177" si="111">+H16</f>
        <v>0</v>
      </c>
      <c r="I177" s="334">
        <f t="shared" si="111"/>
        <v>0</v>
      </c>
      <c r="J177" s="351">
        <f t="shared" si="111"/>
        <v>0</v>
      </c>
      <c r="K177" s="334">
        <f t="shared" si="111"/>
        <v>0</v>
      </c>
      <c r="L177" s="334">
        <f t="shared" si="111"/>
        <v>0</v>
      </c>
      <c r="M177" s="334">
        <f t="shared" si="111"/>
        <v>0</v>
      </c>
      <c r="N177" s="334">
        <f t="shared" si="111"/>
        <v>0</v>
      </c>
      <c r="O177" s="334">
        <f t="shared" si="111"/>
        <v>0</v>
      </c>
      <c r="P177" s="362">
        <f t="shared" si="111"/>
        <v>0</v>
      </c>
      <c r="Q177" s="351">
        <f t="shared" si="111"/>
        <v>0</v>
      </c>
      <c r="R177" s="334">
        <f t="shared" si="111"/>
        <v>0</v>
      </c>
      <c r="S177" s="334">
        <f t="shared" si="111"/>
        <v>0</v>
      </c>
      <c r="T177" s="334">
        <f t="shared" si="111"/>
        <v>0</v>
      </c>
      <c r="U177" s="334">
        <f t="shared" si="111"/>
        <v>0</v>
      </c>
      <c r="V177" s="371">
        <v>570</v>
      </c>
      <c r="W177" s="371">
        <v>382</v>
      </c>
      <c r="X177" s="371">
        <f>1500-W178</f>
        <v>548</v>
      </c>
      <c r="Y177" s="257">
        <f>1500-X178</f>
        <v>0</v>
      </c>
      <c r="Z177" s="257">
        <f t="shared" si="111"/>
        <v>0</v>
      </c>
      <c r="AA177" s="371">
        <v>177</v>
      </c>
      <c r="AB177" s="371">
        <f>2317-AA178</f>
        <v>640</v>
      </c>
      <c r="AC177" s="334">
        <f t="shared" si="111"/>
        <v>0</v>
      </c>
      <c r="AD177" s="362">
        <f t="shared" si="111"/>
        <v>0</v>
      </c>
      <c r="AE177" s="351">
        <f t="shared" si="111"/>
        <v>0</v>
      </c>
      <c r="AF177" s="334">
        <f t="shared" si="111"/>
        <v>0</v>
      </c>
      <c r="AG177" s="334">
        <f t="shared" si="111"/>
        <v>0</v>
      </c>
      <c r="AH177" s="334">
        <f t="shared" si="111"/>
        <v>0</v>
      </c>
      <c r="AI177" s="351">
        <f t="shared" si="111"/>
        <v>0</v>
      </c>
      <c r="AJ177" s="351">
        <f t="shared" si="111"/>
        <v>0</v>
      </c>
      <c r="AK177" s="11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373">
        <f t="shared" ref="G178:AJ178" si="112">+F178+G177</f>
        <v>0</v>
      </c>
      <c r="H178" s="348">
        <f t="shared" si="112"/>
        <v>0</v>
      </c>
      <c r="I178" s="335">
        <f t="shared" si="112"/>
        <v>0</v>
      </c>
      <c r="J178" s="352">
        <f t="shared" si="112"/>
        <v>0</v>
      </c>
      <c r="K178" s="336">
        <f t="shared" si="112"/>
        <v>0</v>
      </c>
      <c r="L178" s="336">
        <f t="shared" si="112"/>
        <v>0</v>
      </c>
      <c r="M178" s="336">
        <f t="shared" si="112"/>
        <v>0</v>
      </c>
      <c r="N178" s="336">
        <f t="shared" si="112"/>
        <v>0</v>
      </c>
      <c r="O178" s="336">
        <f t="shared" si="112"/>
        <v>0</v>
      </c>
      <c r="P178" s="366">
        <f t="shared" si="112"/>
        <v>0</v>
      </c>
      <c r="Q178" s="352">
        <f t="shared" si="112"/>
        <v>0</v>
      </c>
      <c r="R178" s="336">
        <f t="shared" si="112"/>
        <v>0</v>
      </c>
      <c r="S178" s="336">
        <f t="shared" si="112"/>
        <v>0</v>
      </c>
      <c r="T178" s="336">
        <f t="shared" si="112"/>
        <v>0</v>
      </c>
      <c r="U178" s="336">
        <f t="shared" si="112"/>
        <v>0</v>
      </c>
      <c r="V178" s="336">
        <f t="shared" si="112"/>
        <v>570</v>
      </c>
      <c r="W178" s="366">
        <f t="shared" si="112"/>
        <v>952</v>
      </c>
      <c r="X178" s="352">
        <f t="shared" si="112"/>
        <v>1500</v>
      </c>
      <c r="Y178" s="336">
        <f t="shared" si="112"/>
        <v>1500</v>
      </c>
      <c r="Z178" s="336">
        <f t="shared" si="112"/>
        <v>1500</v>
      </c>
      <c r="AA178" s="336">
        <f t="shared" si="112"/>
        <v>1677</v>
      </c>
      <c r="AB178" s="336">
        <f t="shared" si="112"/>
        <v>2317</v>
      </c>
      <c r="AC178" s="336">
        <f t="shared" si="112"/>
        <v>2317</v>
      </c>
      <c r="AD178" s="366">
        <f t="shared" si="112"/>
        <v>2317</v>
      </c>
      <c r="AE178" s="352">
        <f t="shared" si="112"/>
        <v>2317</v>
      </c>
      <c r="AF178" s="336">
        <f t="shared" si="112"/>
        <v>2317</v>
      </c>
      <c r="AG178" s="336">
        <f t="shared" si="112"/>
        <v>2317</v>
      </c>
      <c r="AH178" s="336">
        <f t="shared" si="112"/>
        <v>2317</v>
      </c>
      <c r="AI178" s="352">
        <f t="shared" si="112"/>
        <v>2317</v>
      </c>
      <c r="AJ178" s="352">
        <f t="shared" si="112"/>
        <v>2317</v>
      </c>
      <c r="AK178" s="45">
        <f t="shared" ref="AK178" si="113">+AJ178+AK177</f>
        <v>2317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50">
        <f>+F18</f>
        <v>67</v>
      </c>
      <c r="G179" s="353">
        <f>+G18</f>
        <v>0</v>
      </c>
      <c r="H179" s="338">
        <f t="shared" ref="H179:AJ179" si="114">+H18</f>
        <v>0</v>
      </c>
      <c r="I179" s="338">
        <f t="shared" si="114"/>
        <v>0</v>
      </c>
      <c r="J179" s="353">
        <f t="shared" si="114"/>
        <v>0</v>
      </c>
      <c r="K179" s="338">
        <f t="shared" si="114"/>
        <v>0</v>
      </c>
      <c r="L179" s="338">
        <f t="shared" si="114"/>
        <v>0</v>
      </c>
      <c r="M179" s="338">
        <f t="shared" si="114"/>
        <v>0</v>
      </c>
      <c r="N179" s="338">
        <f t="shared" si="114"/>
        <v>0</v>
      </c>
      <c r="O179" s="338">
        <f t="shared" si="114"/>
        <v>0</v>
      </c>
      <c r="P179" s="364">
        <f t="shared" si="114"/>
        <v>0</v>
      </c>
      <c r="Q179" s="353">
        <f t="shared" si="114"/>
        <v>0</v>
      </c>
      <c r="R179" s="338">
        <f t="shared" si="114"/>
        <v>0</v>
      </c>
      <c r="S179" s="338">
        <f t="shared" si="114"/>
        <v>0</v>
      </c>
      <c r="T179" s="338">
        <f t="shared" si="114"/>
        <v>0</v>
      </c>
      <c r="U179" s="338">
        <f t="shared" si="114"/>
        <v>0</v>
      </c>
      <c r="V179" s="338">
        <f t="shared" si="114"/>
        <v>0</v>
      </c>
      <c r="W179" s="364">
        <f t="shared" si="114"/>
        <v>0</v>
      </c>
      <c r="X179" s="372">
        <v>27</v>
      </c>
      <c r="Y179" s="338">
        <f>27-X180</f>
        <v>0</v>
      </c>
      <c r="Z179" s="338">
        <f t="shared" si="114"/>
        <v>0</v>
      </c>
      <c r="AA179" s="338">
        <f t="shared" si="114"/>
        <v>0</v>
      </c>
      <c r="AB179" s="372">
        <f t="shared" si="114"/>
        <v>40</v>
      </c>
      <c r="AC179" s="338">
        <f t="shared" si="114"/>
        <v>0</v>
      </c>
      <c r="AD179" s="364">
        <f t="shared" si="114"/>
        <v>0</v>
      </c>
      <c r="AE179" s="353">
        <f t="shared" si="114"/>
        <v>0</v>
      </c>
      <c r="AF179" s="338">
        <f t="shared" si="114"/>
        <v>0</v>
      </c>
      <c r="AG179" s="338">
        <f t="shared" si="114"/>
        <v>0</v>
      </c>
      <c r="AH179" s="338">
        <f t="shared" si="114"/>
        <v>0</v>
      </c>
      <c r="AI179" s="353">
        <f t="shared" si="114"/>
        <v>0</v>
      </c>
      <c r="AJ179" s="353">
        <f t="shared" si="114"/>
        <v>0</v>
      </c>
      <c r="AK179" s="11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373">
        <f t="shared" ref="G180:AG180" si="115">+F180+G179</f>
        <v>0</v>
      </c>
      <c r="H180" s="348">
        <f t="shared" si="115"/>
        <v>0</v>
      </c>
      <c r="I180" s="335">
        <f t="shared" si="115"/>
        <v>0</v>
      </c>
      <c r="J180" s="352">
        <f t="shared" si="115"/>
        <v>0</v>
      </c>
      <c r="K180" s="336">
        <f t="shared" si="115"/>
        <v>0</v>
      </c>
      <c r="L180" s="336">
        <f t="shared" si="115"/>
        <v>0</v>
      </c>
      <c r="M180" s="336">
        <f t="shared" si="115"/>
        <v>0</v>
      </c>
      <c r="N180" s="336">
        <f t="shared" si="115"/>
        <v>0</v>
      </c>
      <c r="O180" s="336">
        <f t="shared" si="115"/>
        <v>0</v>
      </c>
      <c r="P180" s="366">
        <f t="shared" si="115"/>
        <v>0</v>
      </c>
      <c r="Q180" s="352">
        <f t="shared" si="115"/>
        <v>0</v>
      </c>
      <c r="R180" s="336">
        <f t="shared" si="115"/>
        <v>0</v>
      </c>
      <c r="S180" s="336">
        <f t="shared" si="115"/>
        <v>0</v>
      </c>
      <c r="T180" s="336">
        <f t="shared" si="115"/>
        <v>0</v>
      </c>
      <c r="U180" s="336">
        <f t="shared" si="115"/>
        <v>0</v>
      </c>
      <c r="V180" s="336">
        <f t="shared" si="115"/>
        <v>0</v>
      </c>
      <c r="W180" s="366">
        <f t="shared" si="115"/>
        <v>0</v>
      </c>
      <c r="X180" s="352">
        <f t="shared" si="115"/>
        <v>27</v>
      </c>
      <c r="Y180" s="336">
        <f t="shared" si="115"/>
        <v>27</v>
      </c>
      <c r="Z180" s="336">
        <f t="shared" si="115"/>
        <v>27</v>
      </c>
      <c r="AA180" s="336">
        <f t="shared" si="115"/>
        <v>27</v>
      </c>
      <c r="AB180" s="336">
        <f t="shared" si="115"/>
        <v>67</v>
      </c>
      <c r="AC180" s="336">
        <f t="shared" si="115"/>
        <v>67</v>
      </c>
      <c r="AD180" s="366">
        <f t="shared" si="115"/>
        <v>67</v>
      </c>
      <c r="AE180" s="352">
        <f t="shared" si="115"/>
        <v>67</v>
      </c>
      <c r="AF180" s="336">
        <f t="shared" si="115"/>
        <v>67</v>
      </c>
      <c r="AG180" s="336">
        <f t="shared" si="115"/>
        <v>67</v>
      </c>
      <c r="AH180" s="336">
        <f>+AG180+AH179</f>
        <v>67</v>
      </c>
      <c r="AI180" s="352">
        <f t="shared" ref="AI180" si="116">+AH180+AI179</f>
        <v>67</v>
      </c>
      <c r="AJ180" s="352">
        <f>+AI180+AJ179</f>
        <v>67</v>
      </c>
      <c r="AK180" s="45">
        <f>+AJ180+AK179</f>
        <v>67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481</v>
      </c>
      <c r="G181" s="353">
        <f>+G20</f>
        <v>0</v>
      </c>
      <c r="H181" s="338">
        <f t="shared" ref="H181:AJ181" si="117">+H20</f>
        <v>0</v>
      </c>
      <c r="I181" s="338">
        <f t="shared" si="117"/>
        <v>0</v>
      </c>
      <c r="J181" s="353">
        <f t="shared" si="117"/>
        <v>0</v>
      </c>
      <c r="K181" s="338">
        <f t="shared" si="117"/>
        <v>0</v>
      </c>
      <c r="L181" s="338">
        <f t="shared" si="117"/>
        <v>0</v>
      </c>
      <c r="M181" s="372">
        <f t="shared" si="117"/>
        <v>47</v>
      </c>
      <c r="N181" s="338">
        <f t="shared" si="117"/>
        <v>0</v>
      </c>
      <c r="O181" s="338">
        <f t="shared" si="117"/>
        <v>0</v>
      </c>
      <c r="P181" s="364">
        <f t="shared" si="117"/>
        <v>0</v>
      </c>
      <c r="Q181" s="353">
        <f t="shared" si="117"/>
        <v>0</v>
      </c>
      <c r="R181" s="338">
        <f t="shared" si="117"/>
        <v>0</v>
      </c>
      <c r="S181" s="338">
        <f t="shared" si="117"/>
        <v>0</v>
      </c>
      <c r="T181" s="338">
        <f t="shared" si="117"/>
        <v>0</v>
      </c>
      <c r="U181" s="338">
        <f t="shared" si="117"/>
        <v>0</v>
      </c>
      <c r="V181" s="338">
        <f t="shared" si="117"/>
        <v>0</v>
      </c>
      <c r="W181" s="364">
        <f t="shared" si="117"/>
        <v>0</v>
      </c>
      <c r="X181" s="353">
        <f t="shared" si="117"/>
        <v>0</v>
      </c>
      <c r="Y181" s="338">
        <f t="shared" si="117"/>
        <v>0</v>
      </c>
      <c r="Z181" s="338">
        <f t="shared" si="117"/>
        <v>0</v>
      </c>
      <c r="AA181" s="338">
        <f t="shared" si="117"/>
        <v>0</v>
      </c>
      <c r="AB181" s="343">
        <f t="shared" si="117"/>
        <v>0</v>
      </c>
      <c r="AC181" s="372">
        <f>481-AB182</f>
        <v>434</v>
      </c>
      <c r="AD181" s="364">
        <f t="shared" si="117"/>
        <v>0</v>
      </c>
      <c r="AE181" s="353">
        <f t="shared" si="117"/>
        <v>0</v>
      </c>
      <c r="AF181" s="338">
        <f t="shared" si="117"/>
        <v>0</v>
      </c>
      <c r="AG181" s="338">
        <f t="shared" si="117"/>
        <v>0</v>
      </c>
      <c r="AH181" s="338">
        <f t="shared" si="117"/>
        <v>0</v>
      </c>
      <c r="AI181" s="353">
        <f t="shared" si="117"/>
        <v>0</v>
      </c>
      <c r="AJ181" s="353">
        <f t="shared" si="117"/>
        <v>0</v>
      </c>
      <c r="AK181" s="11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352">
        <f t="shared" ref="G182:AJ182" si="118">+F182+G181</f>
        <v>0</v>
      </c>
      <c r="H182" s="348">
        <f t="shared" si="118"/>
        <v>0</v>
      </c>
      <c r="I182" s="335">
        <f t="shared" si="118"/>
        <v>0</v>
      </c>
      <c r="J182" s="352">
        <f t="shared" si="118"/>
        <v>0</v>
      </c>
      <c r="K182" s="336">
        <f t="shared" si="118"/>
        <v>0</v>
      </c>
      <c r="L182" s="336">
        <f t="shared" si="118"/>
        <v>0</v>
      </c>
      <c r="M182" s="336">
        <f t="shared" si="118"/>
        <v>47</v>
      </c>
      <c r="N182" s="336">
        <f t="shared" si="118"/>
        <v>47</v>
      </c>
      <c r="O182" s="336">
        <f t="shared" si="118"/>
        <v>47</v>
      </c>
      <c r="P182" s="366">
        <f t="shared" si="118"/>
        <v>47</v>
      </c>
      <c r="Q182" s="352">
        <f t="shared" si="118"/>
        <v>47</v>
      </c>
      <c r="R182" s="336">
        <f t="shared" si="118"/>
        <v>47</v>
      </c>
      <c r="S182" s="336">
        <f t="shared" si="118"/>
        <v>47</v>
      </c>
      <c r="T182" s="336">
        <f t="shared" si="118"/>
        <v>47</v>
      </c>
      <c r="U182" s="336">
        <f t="shared" si="118"/>
        <v>47</v>
      </c>
      <c r="V182" s="336">
        <f t="shared" si="118"/>
        <v>47</v>
      </c>
      <c r="W182" s="366">
        <f t="shared" si="118"/>
        <v>47</v>
      </c>
      <c r="X182" s="352">
        <f t="shared" si="118"/>
        <v>47</v>
      </c>
      <c r="Y182" s="336">
        <f t="shared" si="118"/>
        <v>47</v>
      </c>
      <c r="Z182" s="336">
        <f t="shared" si="118"/>
        <v>47</v>
      </c>
      <c r="AA182" s="336">
        <f t="shared" si="118"/>
        <v>47</v>
      </c>
      <c r="AB182" s="336">
        <f t="shared" si="118"/>
        <v>47</v>
      </c>
      <c r="AC182" s="336">
        <f t="shared" si="118"/>
        <v>481</v>
      </c>
      <c r="AD182" s="366">
        <f t="shared" si="118"/>
        <v>481</v>
      </c>
      <c r="AE182" s="352">
        <f t="shared" si="118"/>
        <v>481</v>
      </c>
      <c r="AF182" s="336">
        <f t="shared" si="118"/>
        <v>481</v>
      </c>
      <c r="AG182" s="336">
        <f t="shared" si="118"/>
        <v>481</v>
      </c>
      <c r="AH182" s="336">
        <f t="shared" si="118"/>
        <v>481</v>
      </c>
      <c r="AI182" s="352">
        <f t="shared" si="118"/>
        <v>481</v>
      </c>
      <c r="AJ182" s="352">
        <f t="shared" si="118"/>
        <v>481</v>
      </c>
      <c r="AK182" s="45">
        <f t="shared" ref="AK182" si="119">+AJ182+AK181</f>
        <v>481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177</v>
      </c>
      <c r="G183" s="351">
        <f>+G22</f>
        <v>0</v>
      </c>
      <c r="H183" s="371">
        <v>30</v>
      </c>
      <c r="I183" s="334">
        <f t="shared" ref="I183:AJ183" si="120">+I22</f>
        <v>0</v>
      </c>
      <c r="J183" s="351">
        <f t="shared" si="120"/>
        <v>0</v>
      </c>
      <c r="K183" s="334">
        <f t="shared" si="120"/>
        <v>0</v>
      </c>
      <c r="L183" s="334">
        <f t="shared" si="120"/>
        <v>0</v>
      </c>
      <c r="M183" s="334">
        <f t="shared" si="120"/>
        <v>0</v>
      </c>
      <c r="N183" s="334">
        <f t="shared" si="120"/>
        <v>0</v>
      </c>
      <c r="O183" s="334">
        <f t="shared" si="120"/>
        <v>0</v>
      </c>
      <c r="P183" s="362">
        <f t="shared" si="120"/>
        <v>0</v>
      </c>
      <c r="Q183" s="351">
        <f t="shared" si="120"/>
        <v>0</v>
      </c>
      <c r="R183" s="334">
        <f t="shared" si="120"/>
        <v>0</v>
      </c>
      <c r="S183" s="334">
        <f t="shared" si="120"/>
        <v>0</v>
      </c>
      <c r="T183" s="334">
        <f t="shared" si="120"/>
        <v>0</v>
      </c>
      <c r="U183" s="334">
        <f t="shared" si="120"/>
        <v>0</v>
      </c>
      <c r="V183" s="334">
        <f t="shared" si="120"/>
        <v>0</v>
      </c>
      <c r="W183" s="362">
        <f t="shared" si="120"/>
        <v>0</v>
      </c>
      <c r="X183" s="351">
        <f t="shared" si="120"/>
        <v>0</v>
      </c>
      <c r="Y183" s="334">
        <f t="shared" si="120"/>
        <v>0</v>
      </c>
      <c r="Z183" s="334">
        <f t="shared" si="120"/>
        <v>0</v>
      </c>
      <c r="AA183" s="334">
        <f t="shared" si="120"/>
        <v>0</v>
      </c>
      <c r="AB183" s="342">
        <f t="shared" si="120"/>
        <v>0</v>
      </c>
      <c r="AC183" s="371">
        <f>177-AB184</f>
        <v>147</v>
      </c>
      <c r="AD183" s="362">
        <f t="shared" si="120"/>
        <v>0</v>
      </c>
      <c r="AE183" s="351">
        <f t="shared" si="120"/>
        <v>0</v>
      </c>
      <c r="AF183" s="334">
        <f t="shared" si="120"/>
        <v>0</v>
      </c>
      <c r="AG183" s="334">
        <f t="shared" si="120"/>
        <v>0</v>
      </c>
      <c r="AH183" s="334">
        <f t="shared" si="120"/>
        <v>0</v>
      </c>
      <c r="AI183" s="351">
        <f t="shared" si="120"/>
        <v>0</v>
      </c>
      <c r="AJ183" s="351">
        <f t="shared" si="120"/>
        <v>0</v>
      </c>
      <c r="AK183" s="11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352">
        <f t="shared" ref="G184:AJ184" si="121">+F184+G183</f>
        <v>0</v>
      </c>
      <c r="H184" s="348">
        <f t="shared" si="121"/>
        <v>30</v>
      </c>
      <c r="I184" s="335">
        <f t="shared" si="121"/>
        <v>30</v>
      </c>
      <c r="J184" s="352">
        <f t="shared" si="121"/>
        <v>30</v>
      </c>
      <c r="K184" s="336">
        <f t="shared" si="121"/>
        <v>30</v>
      </c>
      <c r="L184" s="336">
        <f t="shared" si="121"/>
        <v>30</v>
      </c>
      <c r="M184" s="336">
        <f t="shared" si="121"/>
        <v>30</v>
      </c>
      <c r="N184" s="336">
        <f t="shared" si="121"/>
        <v>30</v>
      </c>
      <c r="O184" s="336">
        <f t="shared" si="121"/>
        <v>30</v>
      </c>
      <c r="P184" s="366">
        <f t="shared" si="121"/>
        <v>30</v>
      </c>
      <c r="Q184" s="352">
        <f t="shared" si="121"/>
        <v>30</v>
      </c>
      <c r="R184" s="336">
        <f t="shared" si="121"/>
        <v>30</v>
      </c>
      <c r="S184" s="336">
        <f t="shared" si="121"/>
        <v>30</v>
      </c>
      <c r="T184" s="336">
        <f t="shared" si="121"/>
        <v>30</v>
      </c>
      <c r="U184" s="336">
        <f t="shared" si="121"/>
        <v>30</v>
      </c>
      <c r="V184" s="336">
        <f t="shared" si="121"/>
        <v>30</v>
      </c>
      <c r="W184" s="366">
        <f t="shared" si="121"/>
        <v>30</v>
      </c>
      <c r="X184" s="352">
        <f t="shared" si="121"/>
        <v>30</v>
      </c>
      <c r="Y184" s="336">
        <f t="shared" si="121"/>
        <v>30</v>
      </c>
      <c r="Z184" s="336">
        <f t="shared" si="121"/>
        <v>30</v>
      </c>
      <c r="AA184" s="336">
        <f t="shared" si="121"/>
        <v>30</v>
      </c>
      <c r="AB184" s="336">
        <f t="shared" si="121"/>
        <v>30</v>
      </c>
      <c r="AC184" s="336">
        <f t="shared" si="121"/>
        <v>177</v>
      </c>
      <c r="AD184" s="366">
        <f t="shared" si="121"/>
        <v>177</v>
      </c>
      <c r="AE184" s="352">
        <f t="shared" si="121"/>
        <v>177</v>
      </c>
      <c r="AF184" s="336">
        <f t="shared" si="121"/>
        <v>177</v>
      </c>
      <c r="AG184" s="336">
        <f t="shared" si="121"/>
        <v>177</v>
      </c>
      <c r="AH184" s="336">
        <f t="shared" si="121"/>
        <v>177</v>
      </c>
      <c r="AI184" s="352">
        <f t="shared" si="121"/>
        <v>177</v>
      </c>
      <c r="AJ184" s="352">
        <f t="shared" si="121"/>
        <v>177</v>
      </c>
      <c r="AK184" s="45">
        <f t="shared" ref="AK184" si="122">+AJ184+AK183</f>
        <v>177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580</v>
      </c>
      <c r="G185" s="351">
        <f>+G24</f>
        <v>0</v>
      </c>
      <c r="H185" s="334">
        <f t="shared" ref="H185:AJ185" si="123">+H24</f>
        <v>0</v>
      </c>
      <c r="I185" s="334">
        <f t="shared" si="123"/>
        <v>0</v>
      </c>
      <c r="J185" s="351">
        <f t="shared" si="123"/>
        <v>0</v>
      </c>
      <c r="K185" s="334">
        <f t="shared" si="123"/>
        <v>0</v>
      </c>
      <c r="L185" s="334">
        <f t="shared" si="123"/>
        <v>0</v>
      </c>
      <c r="M185" s="371">
        <v>139</v>
      </c>
      <c r="N185" s="334">
        <f>139-M186</f>
        <v>0</v>
      </c>
      <c r="O185" s="334">
        <f t="shared" si="123"/>
        <v>0</v>
      </c>
      <c r="P185" s="362">
        <f t="shared" si="123"/>
        <v>0</v>
      </c>
      <c r="Q185" s="351">
        <f t="shared" si="123"/>
        <v>0</v>
      </c>
      <c r="R185" s="334">
        <f t="shared" si="123"/>
        <v>0</v>
      </c>
      <c r="S185" s="334">
        <f t="shared" si="123"/>
        <v>0</v>
      </c>
      <c r="T185" s="334">
        <f t="shared" si="123"/>
        <v>0</v>
      </c>
      <c r="U185" s="334">
        <f t="shared" si="123"/>
        <v>0</v>
      </c>
      <c r="V185" s="334">
        <f t="shared" si="123"/>
        <v>0</v>
      </c>
      <c r="W185" s="362">
        <f t="shared" si="123"/>
        <v>0</v>
      </c>
      <c r="X185" s="351">
        <f t="shared" si="123"/>
        <v>0</v>
      </c>
      <c r="Y185" s="334">
        <f t="shared" si="123"/>
        <v>0</v>
      </c>
      <c r="Z185" s="334">
        <f t="shared" si="123"/>
        <v>0</v>
      </c>
      <c r="AA185" s="334">
        <f t="shared" si="123"/>
        <v>0</v>
      </c>
      <c r="AB185" s="342">
        <f t="shared" si="123"/>
        <v>0</v>
      </c>
      <c r="AC185" s="371">
        <f>961-AC183-AC181-AC225-AC227-AC229</f>
        <v>240</v>
      </c>
      <c r="AD185" s="371">
        <f>580-AC186</f>
        <v>201</v>
      </c>
      <c r="AE185" s="351">
        <f t="shared" si="123"/>
        <v>0</v>
      </c>
      <c r="AF185" s="334">
        <f t="shared" si="123"/>
        <v>0</v>
      </c>
      <c r="AG185" s="334">
        <f t="shared" si="123"/>
        <v>0</v>
      </c>
      <c r="AH185" s="334">
        <f t="shared" si="123"/>
        <v>0</v>
      </c>
      <c r="AI185" s="351">
        <f t="shared" si="123"/>
        <v>0</v>
      </c>
      <c r="AJ185" s="351">
        <f t="shared" si="123"/>
        <v>0</v>
      </c>
      <c r="AK185" s="11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352">
        <f t="shared" ref="G186:AJ186" si="124">+F186+G185</f>
        <v>0</v>
      </c>
      <c r="H186" s="348">
        <f t="shared" si="124"/>
        <v>0</v>
      </c>
      <c r="I186" s="335">
        <f t="shared" si="124"/>
        <v>0</v>
      </c>
      <c r="J186" s="352">
        <f t="shared" si="124"/>
        <v>0</v>
      </c>
      <c r="K186" s="336">
        <f t="shared" si="124"/>
        <v>0</v>
      </c>
      <c r="L186" s="336">
        <f t="shared" si="124"/>
        <v>0</v>
      </c>
      <c r="M186" s="336">
        <f t="shared" si="124"/>
        <v>139</v>
      </c>
      <c r="N186" s="336">
        <f t="shared" si="124"/>
        <v>139</v>
      </c>
      <c r="O186" s="336">
        <f t="shared" si="124"/>
        <v>139</v>
      </c>
      <c r="P186" s="366">
        <f t="shared" si="124"/>
        <v>139</v>
      </c>
      <c r="Q186" s="352">
        <f t="shared" si="124"/>
        <v>139</v>
      </c>
      <c r="R186" s="336">
        <f t="shared" si="124"/>
        <v>139</v>
      </c>
      <c r="S186" s="336">
        <f t="shared" si="124"/>
        <v>139</v>
      </c>
      <c r="T186" s="336">
        <f t="shared" si="124"/>
        <v>139</v>
      </c>
      <c r="U186" s="336">
        <f t="shared" si="124"/>
        <v>139</v>
      </c>
      <c r="V186" s="336">
        <f t="shared" si="124"/>
        <v>139</v>
      </c>
      <c r="W186" s="366">
        <f t="shared" si="124"/>
        <v>139</v>
      </c>
      <c r="X186" s="352">
        <f t="shared" si="124"/>
        <v>139</v>
      </c>
      <c r="Y186" s="336">
        <f t="shared" si="124"/>
        <v>139</v>
      </c>
      <c r="Z186" s="336">
        <f t="shared" si="124"/>
        <v>139</v>
      </c>
      <c r="AA186" s="336">
        <f t="shared" si="124"/>
        <v>139</v>
      </c>
      <c r="AB186" s="336">
        <f t="shared" si="124"/>
        <v>139</v>
      </c>
      <c r="AC186" s="336">
        <f t="shared" si="124"/>
        <v>379</v>
      </c>
      <c r="AD186" s="366">
        <f t="shared" si="124"/>
        <v>580</v>
      </c>
      <c r="AE186" s="352">
        <f t="shared" si="124"/>
        <v>580</v>
      </c>
      <c r="AF186" s="336">
        <f t="shared" si="124"/>
        <v>580</v>
      </c>
      <c r="AG186" s="336">
        <f t="shared" si="124"/>
        <v>580</v>
      </c>
      <c r="AH186" s="336">
        <f t="shared" si="124"/>
        <v>580</v>
      </c>
      <c r="AI186" s="352">
        <f t="shared" si="124"/>
        <v>580</v>
      </c>
      <c r="AJ186" s="352">
        <f t="shared" si="124"/>
        <v>580</v>
      </c>
      <c r="AK186" s="45">
        <f t="shared" ref="AK186" si="125">+AJ186+AK185</f>
        <v>580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288</v>
      </c>
      <c r="G187" s="351">
        <f>+G26</f>
        <v>0</v>
      </c>
      <c r="H187" s="371">
        <v>110</v>
      </c>
      <c r="I187" s="334">
        <f t="shared" ref="I187:AJ187" si="126">+I26</f>
        <v>0</v>
      </c>
      <c r="J187" s="351">
        <f t="shared" si="126"/>
        <v>0</v>
      </c>
      <c r="K187" s="334">
        <f t="shared" si="126"/>
        <v>0</v>
      </c>
      <c r="L187" s="334">
        <f t="shared" si="126"/>
        <v>0</v>
      </c>
      <c r="M187" s="334">
        <f t="shared" si="126"/>
        <v>0</v>
      </c>
      <c r="N187" s="371">
        <f t="shared" si="126"/>
        <v>178</v>
      </c>
      <c r="O187" s="334">
        <f t="shared" si="126"/>
        <v>0</v>
      </c>
      <c r="P187" s="362">
        <f t="shared" si="126"/>
        <v>0</v>
      </c>
      <c r="Q187" s="351">
        <f t="shared" si="126"/>
        <v>0</v>
      </c>
      <c r="R187" s="334">
        <f t="shared" si="126"/>
        <v>0</v>
      </c>
      <c r="S187" s="334">
        <f t="shared" si="126"/>
        <v>0</v>
      </c>
      <c r="T187" s="334">
        <f t="shared" si="126"/>
        <v>0</v>
      </c>
      <c r="U187" s="334">
        <f t="shared" si="126"/>
        <v>0</v>
      </c>
      <c r="V187" s="334">
        <f t="shared" si="126"/>
        <v>0</v>
      </c>
      <c r="W187" s="362">
        <f t="shared" si="126"/>
        <v>0</v>
      </c>
      <c r="X187" s="351">
        <f t="shared" si="126"/>
        <v>0</v>
      </c>
      <c r="Y187" s="334">
        <f t="shared" si="126"/>
        <v>0</v>
      </c>
      <c r="Z187" s="334">
        <f t="shared" si="126"/>
        <v>0</v>
      </c>
      <c r="AA187" s="334">
        <f t="shared" si="126"/>
        <v>0</v>
      </c>
      <c r="AB187" s="257">
        <f t="shared" si="126"/>
        <v>0</v>
      </c>
      <c r="AC187" s="334">
        <f t="shared" si="126"/>
        <v>0</v>
      </c>
      <c r="AD187" s="362">
        <f t="shared" si="126"/>
        <v>0</v>
      </c>
      <c r="AE187" s="351">
        <f t="shared" si="126"/>
        <v>0</v>
      </c>
      <c r="AF187" s="334">
        <f t="shared" si="126"/>
        <v>0</v>
      </c>
      <c r="AG187" s="334">
        <f t="shared" si="126"/>
        <v>0</v>
      </c>
      <c r="AH187" s="334">
        <f t="shared" si="126"/>
        <v>0</v>
      </c>
      <c r="AI187" s="351">
        <f t="shared" si="126"/>
        <v>0</v>
      </c>
      <c r="AJ187" s="351">
        <f t="shared" si="126"/>
        <v>0</v>
      </c>
      <c r="AK187" s="11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352">
        <f t="shared" ref="G188:AG188" si="127">+F188+G187</f>
        <v>0</v>
      </c>
      <c r="H188" s="348">
        <f t="shared" si="127"/>
        <v>110</v>
      </c>
      <c r="I188" s="335">
        <f t="shared" si="127"/>
        <v>110</v>
      </c>
      <c r="J188" s="352">
        <f t="shared" si="127"/>
        <v>110</v>
      </c>
      <c r="K188" s="336">
        <f t="shared" si="127"/>
        <v>110</v>
      </c>
      <c r="L188" s="336">
        <f t="shared" si="127"/>
        <v>110</v>
      </c>
      <c r="M188" s="336">
        <f t="shared" si="127"/>
        <v>110</v>
      </c>
      <c r="N188" s="336">
        <f t="shared" si="127"/>
        <v>288</v>
      </c>
      <c r="O188" s="336">
        <f t="shared" si="127"/>
        <v>288</v>
      </c>
      <c r="P188" s="366">
        <f t="shared" si="127"/>
        <v>288</v>
      </c>
      <c r="Q188" s="352">
        <f t="shared" si="127"/>
        <v>288</v>
      </c>
      <c r="R188" s="336">
        <f t="shared" si="127"/>
        <v>288</v>
      </c>
      <c r="S188" s="336">
        <f t="shared" si="127"/>
        <v>288</v>
      </c>
      <c r="T188" s="336">
        <f t="shared" si="127"/>
        <v>288</v>
      </c>
      <c r="U188" s="336">
        <f t="shared" si="127"/>
        <v>288</v>
      </c>
      <c r="V188" s="336">
        <f t="shared" si="127"/>
        <v>288</v>
      </c>
      <c r="W188" s="366">
        <f t="shared" si="127"/>
        <v>288</v>
      </c>
      <c r="X188" s="352">
        <f t="shared" si="127"/>
        <v>288</v>
      </c>
      <c r="Y188" s="336">
        <f t="shared" si="127"/>
        <v>288</v>
      </c>
      <c r="Z188" s="336">
        <f t="shared" si="127"/>
        <v>288</v>
      </c>
      <c r="AA188" s="336">
        <f t="shared" si="127"/>
        <v>288</v>
      </c>
      <c r="AB188" s="336">
        <f t="shared" si="127"/>
        <v>288</v>
      </c>
      <c r="AC188" s="336">
        <f t="shared" si="127"/>
        <v>288</v>
      </c>
      <c r="AD188" s="366">
        <f t="shared" si="127"/>
        <v>288</v>
      </c>
      <c r="AE188" s="352">
        <f t="shared" si="127"/>
        <v>288</v>
      </c>
      <c r="AF188" s="336">
        <f t="shared" si="127"/>
        <v>288</v>
      </c>
      <c r="AG188" s="336">
        <f t="shared" si="127"/>
        <v>288</v>
      </c>
      <c r="AH188" s="336">
        <f>+AG188+AH187</f>
        <v>288</v>
      </c>
      <c r="AI188" s="352">
        <f>+AH188+AI187</f>
        <v>288</v>
      </c>
      <c r="AJ188" s="352">
        <f>+AI188+AJ187</f>
        <v>288</v>
      </c>
      <c r="AK188" s="45">
        <f>+AJ188+AK187</f>
        <v>288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1512</v>
      </c>
      <c r="G189" s="351">
        <f>+G28</f>
        <v>0</v>
      </c>
      <c r="H189" s="334">
        <f t="shared" ref="H189:AJ189" si="128">+H28</f>
        <v>0</v>
      </c>
      <c r="I189" s="334">
        <f t="shared" si="128"/>
        <v>0</v>
      </c>
      <c r="J189" s="351">
        <f t="shared" si="128"/>
        <v>0</v>
      </c>
      <c r="K189" s="334">
        <f t="shared" si="128"/>
        <v>0</v>
      </c>
      <c r="L189" s="334">
        <f t="shared" si="128"/>
        <v>0</v>
      </c>
      <c r="M189" s="334">
        <f t="shared" si="128"/>
        <v>0</v>
      </c>
      <c r="N189" s="334">
        <f t="shared" si="128"/>
        <v>0</v>
      </c>
      <c r="O189" s="334">
        <f t="shared" si="128"/>
        <v>0</v>
      </c>
      <c r="P189" s="362">
        <f t="shared" si="128"/>
        <v>0</v>
      </c>
      <c r="Q189" s="351">
        <f t="shared" si="128"/>
        <v>0</v>
      </c>
      <c r="R189" s="334">
        <f t="shared" si="128"/>
        <v>0</v>
      </c>
      <c r="S189" s="334">
        <f t="shared" si="128"/>
        <v>0</v>
      </c>
      <c r="T189" s="371">
        <v>599</v>
      </c>
      <c r="U189" s="371">
        <v>573</v>
      </c>
      <c r="V189" s="371">
        <f>1190-U190</f>
        <v>18</v>
      </c>
      <c r="W189" s="362">
        <f t="shared" si="128"/>
        <v>0</v>
      </c>
      <c r="X189" s="351">
        <f t="shared" si="128"/>
        <v>0</v>
      </c>
      <c r="Y189" s="334">
        <f t="shared" si="128"/>
        <v>0</v>
      </c>
      <c r="Z189" s="334">
        <f t="shared" si="128"/>
        <v>0</v>
      </c>
      <c r="AA189" s="334">
        <f t="shared" si="128"/>
        <v>0</v>
      </c>
      <c r="AB189" s="371">
        <f>880-AB179-AB177</f>
        <v>200</v>
      </c>
      <c r="AC189" s="371">
        <f>1512-AB190</f>
        <v>122</v>
      </c>
      <c r="AD189" s="362">
        <f t="shared" si="128"/>
        <v>0</v>
      </c>
      <c r="AE189" s="351">
        <f t="shared" si="128"/>
        <v>0</v>
      </c>
      <c r="AF189" s="334">
        <f t="shared" si="128"/>
        <v>0</v>
      </c>
      <c r="AG189" s="334">
        <f t="shared" si="128"/>
        <v>0</v>
      </c>
      <c r="AH189" s="334">
        <f t="shared" si="128"/>
        <v>0</v>
      </c>
      <c r="AI189" s="351">
        <f t="shared" si="128"/>
        <v>0</v>
      </c>
      <c r="AJ189" s="351">
        <f t="shared" si="128"/>
        <v>0</v>
      </c>
      <c r="AK189" s="11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352">
        <f t="shared" ref="G190:AJ190" si="129">+F190+G189</f>
        <v>0</v>
      </c>
      <c r="H190" s="348">
        <f t="shared" si="129"/>
        <v>0</v>
      </c>
      <c r="I190" s="335">
        <f t="shared" si="129"/>
        <v>0</v>
      </c>
      <c r="J190" s="352">
        <f t="shared" si="129"/>
        <v>0</v>
      </c>
      <c r="K190" s="336">
        <f t="shared" si="129"/>
        <v>0</v>
      </c>
      <c r="L190" s="336">
        <f t="shared" si="129"/>
        <v>0</v>
      </c>
      <c r="M190" s="336">
        <f t="shared" si="129"/>
        <v>0</v>
      </c>
      <c r="N190" s="336">
        <f t="shared" si="129"/>
        <v>0</v>
      </c>
      <c r="O190" s="336">
        <f t="shared" si="129"/>
        <v>0</v>
      </c>
      <c r="P190" s="366">
        <f t="shared" si="129"/>
        <v>0</v>
      </c>
      <c r="Q190" s="352">
        <f t="shared" si="129"/>
        <v>0</v>
      </c>
      <c r="R190" s="336">
        <f t="shared" si="129"/>
        <v>0</v>
      </c>
      <c r="S190" s="336">
        <f t="shared" si="129"/>
        <v>0</v>
      </c>
      <c r="T190" s="336">
        <f t="shared" si="129"/>
        <v>599</v>
      </c>
      <c r="U190" s="336">
        <f t="shared" si="129"/>
        <v>1172</v>
      </c>
      <c r="V190" s="336">
        <f t="shared" si="129"/>
        <v>1190</v>
      </c>
      <c r="W190" s="366">
        <f t="shared" si="129"/>
        <v>1190</v>
      </c>
      <c r="X190" s="352">
        <f t="shared" si="129"/>
        <v>1190</v>
      </c>
      <c r="Y190" s="336">
        <f t="shared" si="129"/>
        <v>1190</v>
      </c>
      <c r="Z190" s="336">
        <f t="shared" si="129"/>
        <v>1190</v>
      </c>
      <c r="AA190" s="336">
        <f t="shared" si="129"/>
        <v>1190</v>
      </c>
      <c r="AB190" s="336">
        <f t="shared" si="129"/>
        <v>1390</v>
      </c>
      <c r="AC190" s="336">
        <f t="shared" si="129"/>
        <v>1512</v>
      </c>
      <c r="AD190" s="366">
        <f t="shared" si="129"/>
        <v>1512</v>
      </c>
      <c r="AE190" s="352">
        <f t="shared" si="129"/>
        <v>1512</v>
      </c>
      <c r="AF190" s="336">
        <f t="shared" si="129"/>
        <v>1512</v>
      </c>
      <c r="AG190" s="336">
        <f t="shared" si="129"/>
        <v>1512</v>
      </c>
      <c r="AH190" s="336">
        <f t="shared" si="129"/>
        <v>1512</v>
      </c>
      <c r="AI190" s="352">
        <f t="shared" si="129"/>
        <v>1512</v>
      </c>
      <c r="AJ190" s="352">
        <f t="shared" si="129"/>
        <v>1512</v>
      </c>
      <c r="AK190" s="45">
        <f t="shared" ref="AK190" si="130">+AJ190+AK189</f>
        <v>1512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131</v>
      </c>
      <c r="G191" s="351">
        <f>+G30</f>
        <v>0</v>
      </c>
      <c r="H191" s="334">
        <v>0</v>
      </c>
      <c r="I191" s="371">
        <f>100-H192</f>
        <v>100</v>
      </c>
      <c r="J191" s="351">
        <f t="shared" ref="J191:AJ191" si="131">+J30</f>
        <v>0</v>
      </c>
      <c r="K191" s="334">
        <f t="shared" si="131"/>
        <v>0</v>
      </c>
      <c r="L191" s="334">
        <f t="shared" si="131"/>
        <v>0</v>
      </c>
      <c r="M191" s="334">
        <f t="shared" si="131"/>
        <v>0</v>
      </c>
      <c r="N191" s="334">
        <f t="shared" si="131"/>
        <v>0</v>
      </c>
      <c r="O191" s="334">
        <f t="shared" si="131"/>
        <v>0</v>
      </c>
      <c r="P191" s="362">
        <f t="shared" si="131"/>
        <v>0</v>
      </c>
      <c r="Q191" s="351">
        <f t="shared" si="131"/>
        <v>0</v>
      </c>
      <c r="R191" s="334">
        <f t="shared" si="131"/>
        <v>0</v>
      </c>
      <c r="S191" s="334">
        <f t="shared" si="131"/>
        <v>0</v>
      </c>
      <c r="T191" s="371">
        <f t="shared" si="131"/>
        <v>31</v>
      </c>
      <c r="U191" s="334">
        <f t="shared" si="131"/>
        <v>0</v>
      </c>
      <c r="V191" s="334">
        <f t="shared" si="131"/>
        <v>0</v>
      </c>
      <c r="W191" s="362">
        <f t="shared" si="131"/>
        <v>0</v>
      </c>
      <c r="X191" s="351">
        <f t="shared" si="131"/>
        <v>0</v>
      </c>
      <c r="Y191" s="334">
        <f t="shared" si="131"/>
        <v>0</v>
      </c>
      <c r="Z191" s="334">
        <f t="shared" si="131"/>
        <v>0</v>
      </c>
      <c r="AA191" s="334">
        <f t="shared" si="131"/>
        <v>0</v>
      </c>
      <c r="AB191" s="334">
        <f t="shared" si="131"/>
        <v>0</v>
      </c>
      <c r="AC191" s="334">
        <f t="shared" si="131"/>
        <v>0</v>
      </c>
      <c r="AD191" s="362">
        <f t="shared" si="131"/>
        <v>0</v>
      </c>
      <c r="AE191" s="351">
        <f t="shared" si="131"/>
        <v>0</v>
      </c>
      <c r="AF191" s="334">
        <f t="shared" si="131"/>
        <v>0</v>
      </c>
      <c r="AG191" s="334">
        <f t="shared" si="131"/>
        <v>0</v>
      </c>
      <c r="AH191" s="334">
        <f t="shared" si="131"/>
        <v>0</v>
      </c>
      <c r="AI191" s="351">
        <f t="shared" si="131"/>
        <v>0</v>
      </c>
      <c r="AJ191" s="351">
        <f t="shared" si="131"/>
        <v>0</v>
      </c>
      <c r="AK191" s="11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352">
        <f t="shared" ref="G192:AG192" si="132">+F192+G191</f>
        <v>0</v>
      </c>
      <c r="H192" s="348">
        <f t="shared" si="132"/>
        <v>0</v>
      </c>
      <c r="I192" s="335">
        <f t="shared" si="132"/>
        <v>100</v>
      </c>
      <c r="J192" s="352">
        <f t="shared" si="132"/>
        <v>100</v>
      </c>
      <c r="K192" s="336">
        <f t="shared" si="132"/>
        <v>100</v>
      </c>
      <c r="L192" s="336">
        <f t="shared" si="132"/>
        <v>100</v>
      </c>
      <c r="M192" s="336">
        <f t="shared" si="132"/>
        <v>100</v>
      </c>
      <c r="N192" s="336">
        <f t="shared" si="132"/>
        <v>100</v>
      </c>
      <c r="O192" s="336">
        <f t="shared" si="132"/>
        <v>100</v>
      </c>
      <c r="P192" s="366">
        <f t="shared" si="132"/>
        <v>100</v>
      </c>
      <c r="Q192" s="352">
        <f t="shared" si="132"/>
        <v>100</v>
      </c>
      <c r="R192" s="336">
        <f t="shared" si="132"/>
        <v>100</v>
      </c>
      <c r="S192" s="336">
        <f t="shared" si="132"/>
        <v>100</v>
      </c>
      <c r="T192" s="336">
        <f t="shared" si="132"/>
        <v>131</v>
      </c>
      <c r="U192" s="336">
        <f t="shared" si="132"/>
        <v>131</v>
      </c>
      <c r="V192" s="336">
        <f t="shared" si="132"/>
        <v>131</v>
      </c>
      <c r="W192" s="366">
        <f t="shared" si="132"/>
        <v>131</v>
      </c>
      <c r="X192" s="352">
        <f t="shared" si="132"/>
        <v>131</v>
      </c>
      <c r="Y192" s="336">
        <f t="shared" si="132"/>
        <v>131</v>
      </c>
      <c r="Z192" s="336">
        <f t="shared" si="132"/>
        <v>131</v>
      </c>
      <c r="AA192" s="336">
        <f t="shared" si="132"/>
        <v>131</v>
      </c>
      <c r="AB192" s="336">
        <f t="shared" si="132"/>
        <v>131</v>
      </c>
      <c r="AC192" s="336">
        <f t="shared" si="132"/>
        <v>131</v>
      </c>
      <c r="AD192" s="366">
        <f t="shared" si="132"/>
        <v>131</v>
      </c>
      <c r="AE192" s="352">
        <f t="shared" si="132"/>
        <v>131</v>
      </c>
      <c r="AF192" s="336">
        <f t="shared" si="132"/>
        <v>131</v>
      </c>
      <c r="AG192" s="336">
        <f t="shared" si="132"/>
        <v>131</v>
      </c>
      <c r="AH192" s="336">
        <f>+AG192+AH191</f>
        <v>131</v>
      </c>
      <c r="AI192" s="352">
        <f>+AH192+AI191</f>
        <v>131</v>
      </c>
      <c r="AJ192" s="352">
        <f>+AI192+AJ191</f>
        <v>131</v>
      </c>
      <c r="AK192" s="45">
        <f>+AJ192+AK191</f>
        <v>131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0</v>
      </c>
      <c r="G193" s="351">
        <f>+G32</f>
        <v>0</v>
      </c>
      <c r="H193" s="334">
        <f t="shared" ref="H193:AJ193" si="133">+H32</f>
        <v>0</v>
      </c>
      <c r="I193" s="334">
        <f t="shared" si="133"/>
        <v>0</v>
      </c>
      <c r="J193" s="351">
        <f t="shared" si="133"/>
        <v>0</v>
      </c>
      <c r="K193" s="334">
        <f t="shared" si="133"/>
        <v>0</v>
      </c>
      <c r="L193" s="334">
        <f t="shared" si="133"/>
        <v>0</v>
      </c>
      <c r="M193" s="334">
        <f t="shared" si="133"/>
        <v>0</v>
      </c>
      <c r="N193" s="334">
        <f t="shared" si="133"/>
        <v>0</v>
      </c>
      <c r="O193" s="334">
        <f t="shared" si="133"/>
        <v>0</v>
      </c>
      <c r="P193" s="362">
        <f t="shared" si="133"/>
        <v>0</v>
      </c>
      <c r="Q193" s="351">
        <f t="shared" si="133"/>
        <v>0</v>
      </c>
      <c r="R193" s="334">
        <f t="shared" si="133"/>
        <v>0</v>
      </c>
      <c r="S193" s="334">
        <f t="shared" si="133"/>
        <v>0</v>
      </c>
      <c r="T193" s="334">
        <f t="shared" si="133"/>
        <v>0</v>
      </c>
      <c r="U193" s="334">
        <f t="shared" si="133"/>
        <v>0</v>
      </c>
      <c r="V193" s="334">
        <f t="shared" si="133"/>
        <v>0</v>
      </c>
      <c r="W193" s="362">
        <f t="shared" si="133"/>
        <v>0</v>
      </c>
      <c r="X193" s="351">
        <f t="shared" si="133"/>
        <v>0</v>
      </c>
      <c r="Y193" s="334">
        <f t="shared" si="133"/>
        <v>0</v>
      </c>
      <c r="Z193" s="334">
        <f t="shared" si="133"/>
        <v>0</v>
      </c>
      <c r="AA193" s="334">
        <f t="shared" si="133"/>
        <v>0</v>
      </c>
      <c r="AB193" s="334">
        <f t="shared" si="133"/>
        <v>0</v>
      </c>
      <c r="AC193" s="334">
        <f t="shared" si="133"/>
        <v>0</v>
      </c>
      <c r="AD193" s="362">
        <f t="shared" si="133"/>
        <v>0</v>
      </c>
      <c r="AE193" s="351">
        <f t="shared" si="133"/>
        <v>0</v>
      </c>
      <c r="AF193" s="334">
        <f t="shared" si="133"/>
        <v>0</v>
      </c>
      <c r="AG193" s="334">
        <f t="shared" si="133"/>
        <v>0</v>
      </c>
      <c r="AH193" s="334">
        <f t="shared" si="133"/>
        <v>0</v>
      </c>
      <c r="AI193" s="351">
        <f t="shared" si="133"/>
        <v>0</v>
      </c>
      <c r="AJ193" s="351">
        <f t="shared" si="133"/>
        <v>0</v>
      </c>
      <c r="AK193" s="11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352">
        <f t="shared" ref="G194:AG194" si="134">+F194+G193</f>
        <v>0</v>
      </c>
      <c r="H194" s="348">
        <f t="shared" si="134"/>
        <v>0</v>
      </c>
      <c r="I194" s="335">
        <f t="shared" si="134"/>
        <v>0</v>
      </c>
      <c r="J194" s="352">
        <f t="shared" si="134"/>
        <v>0</v>
      </c>
      <c r="K194" s="336">
        <f t="shared" si="134"/>
        <v>0</v>
      </c>
      <c r="L194" s="336">
        <f t="shared" si="134"/>
        <v>0</v>
      </c>
      <c r="M194" s="336">
        <f t="shared" si="134"/>
        <v>0</v>
      </c>
      <c r="N194" s="336">
        <f t="shared" si="134"/>
        <v>0</v>
      </c>
      <c r="O194" s="336">
        <f t="shared" si="134"/>
        <v>0</v>
      </c>
      <c r="P194" s="366">
        <f t="shared" si="134"/>
        <v>0</v>
      </c>
      <c r="Q194" s="352">
        <f t="shared" si="134"/>
        <v>0</v>
      </c>
      <c r="R194" s="336">
        <f t="shared" si="134"/>
        <v>0</v>
      </c>
      <c r="S194" s="336">
        <f t="shared" si="134"/>
        <v>0</v>
      </c>
      <c r="T194" s="336">
        <f t="shared" si="134"/>
        <v>0</v>
      </c>
      <c r="U194" s="336">
        <f t="shared" si="134"/>
        <v>0</v>
      </c>
      <c r="V194" s="336">
        <f t="shared" si="134"/>
        <v>0</v>
      </c>
      <c r="W194" s="366">
        <f t="shared" si="134"/>
        <v>0</v>
      </c>
      <c r="X194" s="352">
        <f t="shared" si="134"/>
        <v>0</v>
      </c>
      <c r="Y194" s="336">
        <f t="shared" si="134"/>
        <v>0</v>
      </c>
      <c r="Z194" s="336">
        <f t="shared" si="134"/>
        <v>0</v>
      </c>
      <c r="AA194" s="336">
        <f t="shared" si="134"/>
        <v>0</v>
      </c>
      <c r="AB194" s="336">
        <f t="shared" si="134"/>
        <v>0</v>
      </c>
      <c r="AC194" s="336">
        <f t="shared" si="134"/>
        <v>0</v>
      </c>
      <c r="AD194" s="366">
        <f t="shared" si="134"/>
        <v>0</v>
      </c>
      <c r="AE194" s="352">
        <f t="shared" si="134"/>
        <v>0</v>
      </c>
      <c r="AF194" s="336">
        <f t="shared" si="134"/>
        <v>0</v>
      </c>
      <c r="AG194" s="336">
        <f t="shared" si="134"/>
        <v>0</v>
      </c>
      <c r="AH194" s="336">
        <f>+AG194+AH193</f>
        <v>0</v>
      </c>
      <c r="AI194" s="352">
        <f>+AH194+AI193</f>
        <v>0</v>
      </c>
      <c r="AJ194" s="352">
        <f>+AI194+AJ193</f>
        <v>0</v>
      </c>
      <c r="AK194" s="45">
        <f>+AJ194+AK193</f>
        <v>0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0</v>
      </c>
      <c r="G195" s="351">
        <f>+G34</f>
        <v>0</v>
      </c>
      <c r="H195" s="334">
        <f t="shared" ref="H195:AJ195" si="135">+H34</f>
        <v>0</v>
      </c>
      <c r="I195" s="334">
        <f t="shared" si="135"/>
        <v>0</v>
      </c>
      <c r="J195" s="351">
        <f t="shared" si="135"/>
        <v>0</v>
      </c>
      <c r="K195" s="334">
        <f t="shared" si="135"/>
        <v>0</v>
      </c>
      <c r="L195" s="334">
        <f t="shared" si="135"/>
        <v>0</v>
      </c>
      <c r="M195" s="334">
        <f t="shared" si="135"/>
        <v>0</v>
      </c>
      <c r="N195" s="334">
        <f t="shared" si="135"/>
        <v>0</v>
      </c>
      <c r="O195" s="334">
        <f t="shared" si="135"/>
        <v>0</v>
      </c>
      <c r="P195" s="362">
        <f t="shared" si="135"/>
        <v>0</v>
      </c>
      <c r="Q195" s="351">
        <f t="shared" si="135"/>
        <v>0</v>
      </c>
      <c r="R195" s="334">
        <f t="shared" si="135"/>
        <v>0</v>
      </c>
      <c r="S195" s="334">
        <f t="shared" si="135"/>
        <v>0</v>
      </c>
      <c r="T195" s="334">
        <f t="shared" si="135"/>
        <v>0</v>
      </c>
      <c r="U195" s="334">
        <f t="shared" si="135"/>
        <v>0</v>
      </c>
      <c r="V195" s="334">
        <f t="shared" si="135"/>
        <v>0</v>
      </c>
      <c r="W195" s="362">
        <f t="shared" si="135"/>
        <v>0</v>
      </c>
      <c r="X195" s="351">
        <f t="shared" si="135"/>
        <v>0</v>
      </c>
      <c r="Y195" s="334">
        <f t="shared" si="135"/>
        <v>0</v>
      </c>
      <c r="Z195" s="334">
        <f t="shared" si="135"/>
        <v>0</v>
      </c>
      <c r="AA195" s="334">
        <f t="shared" si="135"/>
        <v>0</v>
      </c>
      <c r="AB195" s="334">
        <f t="shared" si="135"/>
        <v>0</v>
      </c>
      <c r="AC195" s="334">
        <f t="shared" si="135"/>
        <v>0</v>
      </c>
      <c r="AD195" s="362">
        <f t="shared" si="135"/>
        <v>0</v>
      </c>
      <c r="AE195" s="351">
        <f t="shared" si="135"/>
        <v>0</v>
      </c>
      <c r="AF195" s="334">
        <f t="shared" si="135"/>
        <v>0</v>
      </c>
      <c r="AG195" s="334">
        <f t="shared" si="135"/>
        <v>0</v>
      </c>
      <c r="AH195" s="334">
        <f t="shared" si="135"/>
        <v>0</v>
      </c>
      <c r="AI195" s="351">
        <f t="shared" si="135"/>
        <v>0</v>
      </c>
      <c r="AJ195" s="351">
        <f t="shared" si="135"/>
        <v>0</v>
      </c>
      <c r="AK195" s="115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352">
        <f t="shared" ref="G196:AG196" si="136">+F196+G195</f>
        <v>0</v>
      </c>
      <c r="H196" s="348">
        <f t="shared" si="136"/>
        <v>0</v>
      </c>
      <c r="I196" s="335">
        <f t="shared" si="136"/>
        <v>0</v>
      </c>
      <c r="J196" s="352">
        <f t="shared" si="136"/>
        <v>0</v>
      </c>
      <c r="K196" s="336">
        <f t="shared" si="136"/>
        <v>0</v>
      </c>
      <c r="L196" s="336">
        <f t="shared" si="136"/>
        <v>0</v>
      </c>
      <c r="M196" s="336">
        <f t="shared" si="136"/>
        <v>0</v>
      </c>
      <c r="N196" s="336">
        <f t="shared" si="136"/>
        <v>0</v>
      </c>
      <c r="O196" s="336">
        <f t="shared" si="136"/>
        <v>0</v>
      </c>
      <c r="P196" s="366">
        <f t="shared" si="136"/>
        <v>0</v>
      </c>
      <c r="Q196" s="352">
        <f t="shared" si="136"/>
        <v>0</v>
      </c>
      <c r="R196" s="336">
        <f t="shared" si="136"/>
        <v>0</v>
      </c>
      <c r="S196" s="336">
        <f t="shared" si="136"/>
        <v>0</v>
      </c>
      <c r="T196" s="336">
        <f t="shared" si="136"/>
        <v>0</v>
      </c>
      <c r="U196" s="336">
        <f t="shared" si="136"/>
        <v>0</v>
      </c>
      <c r="V196" s="336">
        <f t="shared" si="136"/>
        <v>0</v>
      </c>
      <c r="W196" s="366">
        <f t="shared" si="136"/>
        <v>0</v>
      </c>
      <c r="X196" s="352">
        <f t="shared" si="136"/>
        <v>0</v>
      </c>
      <c r="Y196" s="336">
        <f t="shared" si="136"/>
        <v>0</v>
      </c>
      <c r="Z196" s="336">
        <f t="shared" si="136"/>
        <v>0</v>
      </c>
      <c r="AA196" s="336">
        <f t="shared" si="136"/>
        <v>0</v>
      </c>
      <c r="AB196" s="336">
        <f t="shared" si="136"/>
        <v>0</v>
      </c>
      <c r="AC196" s="336">
        <f t="shared" si="136"/>
        <v>0</v>
      </c>
      <c r="AD196" s="366">
        <f t="shared" si="136"/>
        <v>0</v>
      </c>
      <c r="AE196" s="352">
        <f t="shared" si="136"/>
        <v>0</v>
      </c>
      <c r="AF196" s="336">
        <f t="shared" si="136"/>
        <v>0</v>
      </c>
      <c r="AG196" s="336">
        <f t="shared" si="136"/>
        <v>0</v>
      </c>
      <c r="AH196" s="336">
        <f>+AG196+AH195</f>
        <v>0</v>
      </c>
      <c r="AI196" s="352">
        <f>+AH196+AI195</f>
        <v>0</v>
      </c>
      <c r="AJ196" s="352">
        <f>+AI196+AJ195</f>
        <v>0</v>
      </c>
      <c r="AK196" s="45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24</v>
      </c>
      <c r="G197" s="351">
        <f>+G36</f>
        <v>0</v>
      </c>
      <c r="H197" s="334">
        <f t="shared" ref="H197:AJ197" si="137">+H36</f>
        <v>0</v>
      </c>
      <c r="I197" s="334">
        <f t="shared" si="137"/>
        <v>0</v>
      </c>
      <c r="J197" s="351">
        <f t="shared" si="137"/>
        <v>0</v>
      </c>
      <c r="K197" s="334">
        <f t="shared" si="137"/>
        <v>0</v>
      </c>
      <c r="L197" s="334">
        <f t="shared" si="137"/>
        <v>0</v>
      </c>
      <c r="M197" s="371">
        <f t="shared" si="137"/>
        <v>24</v>
      </c>
      <c r="N197" s="334">
        <f t="shared" si="137"/>
        <v>0</v>
      </c>
      <c r="O197" s="334">
        <f t="shared" si="137"/>
        <v>0</v>
      </c>
      <c r="P197" s="362">
        <f t="shared" si="137"/>
        <v>0</v>
      </c>
      <c r="Q197" s="351">
        <f t="shared" si="137"/>
        <v>0</v>
      </c>
      <c r="R197" s="334">
        <f t="shared" si="137"/>
        <v>0</v>
      </c>
      <c r="S197" s="334">
        <f t="shared" si="137"/>
        <v>0</v>
      </c>
      <c r="T197" s="334">
        <f t="shared" si="137"/>
        <v>0</v>
      </c>
      <c r="U197" s="334">
        <f t="shared" si="137"/>
        <v>0</v>
      </c>
      <c r="V197" s="334">
        <f t="shared" si="137"/>
        <v>0</v>
      </c>
      <c r="W197" s="362">
        <f t="shared" si="137"/>
        <v>0</v>
      </c>
      <c r="X197" s="351">
        <f t="shared" si="137"/>
        <v>0</v>
      </c>
      <c r="Y197" s="334">
        <f t="shared" si="137"/>
        <v>0</v>
      </c>
      <c r="Z197" s="334">
        <f t="shared" si="137"/>
        <v>0</v>
      </c>
      <c r="AA197" s="334">
        <f t="shared" si="137"/>
        <v>0</v>
      </c>
      <c r="AB197" s="334">
        <f t="shared" si="137"/>
        <v>0</v>
      </c>
      <c r="AC197" s="334">
        <f t="shared" si="137"/>
        <v>0</v>
      </c>
      <c r="AD197" s="362">
        <f t="shared" si="137"/>
        <v>0</v>
      </c>
      <c r="AE197" s="351">
        <f t="shared" si="137"/>
        <v>0</v>
      </c>
      <c r="AF197" s="334">
        <f t="shared" si="137"/>
        <v>0</v>
      </c>
      <c r="AG197" s="334">
        <f t="shared" si="137"/>
        <v>0</v>
      </c>
      <c r="AH197" s="334">
        <f t="shared" si="137"/>
        <v>0</v>
      </c>
      <c r="AI197" s="351">
        <f t="shared" si="137"/>
        <v>0</v>
      </c>
      <c r="AJ197" s="351">
        <f t="shared" si="137"/>
        <v>0</v>
      </c>
      <c r="AK197" s="116">
        <f>+AK36</f>
        <v>0</v>
      </c>
      <c r="AL197" s="37">
        <f>AK198</f>
        <v>24</v>
      </c>
      <c r="AM197" s="38">
        <f>AL197</f>
        <v>24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352">
        <f t="shared" ref="G198:AG198" si="138">+F198+G197</f>
        <v>0</v>
      </c>
      <c r="H198" s="348">
        <f t="shared" si="138"/>
        <v>0</v>
      </c>
      <c r="I198" s="335">
        <f t="shared" si="138"/>
        <v>0</v>
      </c>
      <c r="J198" s="352">
        <f t="shared" si="138"/>
        <v>0</v>
      </c>
      <c r="K198" s="336">
        <f t="shared" si="138"/>
        <v>0</v>
      </c>
      <c r="L198" s="336">
        <f t="shared" si="138"/>
        <v>0</v>
      </c>
      <c r="M198" s="336">
        <f t="shared" si="138"/>
        <v>24</v>
      </c>
      <c r="N198" s="336">
        <f t="shared" si="138"/>
        <v>24</v>
      </c>
      <c r="O198" s="336">
        <f t="shared" si="138"/>
        <v>24</v>
      </c>
      <c r="P198" s="366">
        <f t="shared" si="138"/>
        <v>24</v>
      </c>
      <c r="Q198" s="352">
        <f t="shared" si="138"/>
        <v>24</v>
      </c>
      <c r="R198" s="336">
        <f t="shared" si="138"/>
        <v>24</v>
      </c>
      <c r="S198" s="336">
        <f t="shared" si="138"/>
        <v>24</v>
      </c>
      <c r="T198" s="336">
        <f t="shared" si="138"/>
        <v>24</v>
      </c>
      <c r="U198" s="336">
        <f t="shared" si="138"/>
        <v>24</v>
      </c>
      <c r="V198" s="336">
        <f t="shared" si="138"/>
        <v>24</v>
      </c>
      <c r="W198" s="366">
        <f t="shared" si="138"/>
        <v>24</v>
      </c>
      <c r="X198" s="352">
        <f t="shared" si="138"/>
        <v>24</v>
      </c>
      <c r="Y198" s="336">
        <f t="shared" si="138"/>
        <v>24</v>
      </c>
      <c r="Z198" s="336">
        <f t="shared" si="138"/>
        <v>24</v>
      </c>
      <c r="AA198" s="336">
        <f t="shared" si="138"/>
        <v>24</v>
      </c>
      <c r="AB198" s="336">
        <f t="shared" si="138"/>
        <v>24</v>
      </c>
      <c r="AC198" s="336">
        <f t="shared" si="138"/>
        <v>24</v>
      </c>
      <c r="AD198" s="366">
        <f t="shared" si="138"/>
        <v>24</v>
      </c>
      <c r="AE198" s="352">
        <f t="shared" si="138"/>
        <v>24</v>
      </c>
      <c r="AF198" s="336">
        <f t="shared" si="138"/>
        <v>24</v>
      </c>
      <c r="AG198" s="336">
        <f t="shared" si="138"/>
        <v>24</v>
      </c>
      <c r="AH198" s="336">
        <f>+AG198+AH197</f>
        <v>24</v>
      </c>
      <c r="AI198" s="352">
        <f>+AH198+AI197</f>
        <v>24</v>
      </c>
      <c r="AJ198" s="352">
        <f>+AI198+AJ197</f>
        <v>24</v>
      </c>
      <c r="AK198" s="45">
        <f>+AJ198+AK197</f>
        <v>24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39">+F38</f>
        <v>0</v>
      </c>
      <c r="G199" s="357">
        <f t="shared" si="139"/>
        <v>0</v>
      </c>
      <c r="H199" s="346">
        <f t="shared" si="139"/>
        <v>0</v>
      </c>
      <c r="I199" s="346">
        <f t="shared" si="139"/>
        <v>0</v>
      </c>
      <c r="J199" s="357">
        <f t="shared" si="139"/>
        <v>0</v>
      </c>
      <c r="K199" s="346">
        <f t="shared" si="139"/>
        <v>0</v>
      </c>
      <c r="L199" s="346">
        <f t="shared" si="139"/>
        <v>0</v>
      </c>
      <c r="M199" s="346">
        <f t="shared" si="139"/>
        <v>0</v>
      </c>
      <c r="N199" s="346">
        <f t="shared" si="139"/>
        <v>0</v>
      </c>
      <c r="O199" s="346">
        <f t="shared" si="139"/>
        <v>0</v>
      </c>
      <c r="P199" s="368">
        <f t="shared" si="139"/>
        <v>0</v>
      </c>
      <c r="Q199" s="357">
        <f t="shared" si="139"/>
        <v>0</v>
      </c>
      <c r="R199" s="346">
        <f t="shared" si="139"/>
        <v>0</v>
      </c>
      <c r="S199" s="346">
        <f t="shared" si="139"/>
        <v>0</v>
      </c>
      <c r="T199" s="346">
        <f t="shared" si="139"/>
        <v>0</v>
      </c>
      <c r="U199" s="346">
        <f t="shared" si="139"/>
        <v>0</v>
      </c>
      <c r="V199" s="346">
        <f t="shared" si="139"/>
        <v>0</v>
      </c>
      <c r="W199" s="368">
        <f t="shared" si="139"/>
        <v>0</v>
      </c>
      <c r="X199" s="357">
        <f t="shared" si="139"/>
        <v>0</v>
      </c>
      <c r="Y199" s="346">
        <f t="shared" si="139"/>
        <v>0</v>
      </c>
      <c r="Z199" s="346">
        <f t="shared" si="139"/>
        <v>0</v>
      </c>
      <c r="AA199" s="346">
        <f t="shared" si="139"/>
        <v>0</v>
      </c>
      <c r="AB199" s="346">
        <f t="shared" si="139"/>
        <v>0</v>
      </c>
      <c r="AC199" s="346">
        <f t="shared" si="139"/>
        <v>0</v>
      </c>
      <c r="AD199" s="368">
        <f t="shared" si="139"/>
        <v>0</v>
      </c>
      <c r="AE199" s="357">
        <f t="shared" si="139"/>
        <v>0</v>
      </c>
      <c r="AF199" s="346">
        <f t="shared" si="139"/>
        <v>0</v>
      </c>
      <c r="AG199" s="346">
        <f t="shared" si="139"/>
        <v>0</v>
      </c>
      <c r="AH199" s="346">
        <f t="shared" si="139"/>
        <v>0</v>
      </c>
      <c r="AI199" s="357">
        <f t="shared" si="139"/>
        <v>0</v>
      </c>
      <c r="AJ199" s="377">
        <f t="shared" si="139"/>
        <v>0</v>
      </c>
      <c r="AK199" s="116">
        <f t="shared" si="139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52">
        <f t="shared" ref="G200:AJ200" si="140">+F200+G199</f>
        <v>0</v>
      </c>
      <c r="H200" s="348">
        <f t="shared" si="140"/>
        <v>0</v>
      </c>
      <c r="I200" s="335">
        <f t="shared" si="140"/>
        <v>0</v>
      </c>
      <c r="J200" s="356">
        <f t="shared" si="140"/>
        <v>0</v>
      </c>
      <c r="K200" s="335">
        <f t="shared" si="140"/>
        <v>0</v>
      </c>
      <c r="L200" s="335">
        <f t="shared" si="140"/>
        <v>0</v>
      </c>
      <c r="M200" s="335">
        <f t="shared" si="140"/>
        <v>0</v>
      </c>
      <c r="N200" s="335">
        <f t="shared" si="140"/>
        <v>0</v>
      </c>
      <c r="O200" s="335">
        <f t="shared" si="140"/>
        <v>0</v>
      </c>
      <c r="P200" s="366">
        <f t="shared" si="140"/>
        <v>0</v>
      </c>
      <c r="Q200" s="356">
        <f t="shared" si="140"/>
        <v>0</v>
      </c>
      <c r="R200" s="335">
        <f t="shared" si="140"/>
        <v>0</v>
      </c>
      <c r="S200" s="335">
        <f t="shared" si="140"/>
        <v>0</v>
      </c>
      <c r="T200" s="335">
        <f t="shared" si="140"/>
        <v>0</v>
      </c>
      <c r="U200" s="335">
        <f t="shared" si="140"/>
        <v>0</v>
      </c>
      <c r="V200" s="335">
        <f t="shared" si="140"/>
        <v>0</v>
      </c>
      <c r="W200" s="366">
        <f t="shared" si="140"/>
        <v>0</v>
      </c>
      <c r="X200" s="356">
        <f t="shared" si="140"/>
        <v>0</v>
      </c>
      <c r="Y200" s="335">
        <f t="shared" si="140"/>
        <v>0</v>
      </c>
      <c r="Z200" s="335">
        <f t="shared" si="140"/>
        <v>0</v>
      </c>
      <c r="AA200" s="335">
        <f t="shared" si="140"/>
        <v>0</v>
      </c>
      <c r="AB200" s="335">
        <f t="shared" si="140"/>
        <v>0</v>
      </c>
      <c r="AC200" s="335">
        <f t="shared" si="140"/>
        <v>0</v>
      </c>
      <c r="AD200" s="366">
        <f t="shared" si="140"/>
        <v>0</v>
      </c>
      <c r="AE200" s="356">
        <f t="shared" si="140"/>
        <v>0</v>
      </c>
      <c r="AF200" s="335">
        <f t="shared" si="140"/>
        <v>0</v>
      </c>
      <c r="AG200" s="335">
        <f t="shared" si="140"/>
        <v>0</v>
      </c>
      <c r="AH200" s="335">
        <f t="shared" si="140"/>
        <v>0</v>
      </c>
      <c r="AI200" s="356">
        <f t="shared" si="140"/>
        <v>0</v>
      </c>
      <c r="AJ200" s="356">
        <f t="shared" si="140"/>
        <v>0</v>
      </c>
      <c r="AK200" s="45">
        <f t="shared" ref="AK200" si="141">+AJ200+AK199</f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142">+F40</f>
        <v>0</v>
      </c>
      <c r="G201" s="358">
        <f t="shared" si="142"/>
        <v>0</v>
      </c>
      <c r="H201" s="345">
        <f t="shared" si="142"/>
        <v>0</v>
      </c>
      <c r="I201" s="345">
        <f t="shared" si="142"/>
        <v>0</v>
      </c>
      <c r="J201" s="358">
        <f t="shared" si="142"/>
        <v>0</v>
      </c>
      <c r="K201" s="345">
        <f t="shared" si="142"/>
        <v>0</v>
      </c>
      <c r="L201" s="345">
        <f t="shared" si="142"/>
        <v>0</v>
      </c>
      <c r="M201" s="345">
        <f t="shared" si="142"/>
        <v>0</v>
      </c>
      <c r="N201" s="345">
        <f t="shared" si="142"/>
        <v>0</v>
      </c>
      <c r="O201" s="345">
        <f t="shared" si="142"/>
        <v>0</v>
      </c>
      <c r="P201" s="369">
        <f t="shared" si="142"/>
        <v>0</v>
      </c>
      <c r="Q201" s="358">
        <f t="shared" si="142"/>
        <v>0</v>
      </c>
      <c r="R201" s="345">
        <f t="shared" si="142"/>
        <v>0</v>
      </c>
      <c r="S201" s="345">
        <f t="shared" si="142"/>
        <v>0</v>
      </c>
      <c r="T201" s="345">
        <f t="shared" si="142"/>
        <v>0</v>
      </c>
      <c r="U201" s="345">
        <f t="shared" si="142"/>
        <v>0</v>
      </c>
      <c r="V201" s="345">
        <f t="shared" si="142"/>
        <v>0</v>
      </c>
      <c r="W201" s="369">
        <f t="shared" si="142"/>
        <v>0</v>
      </c>
      <c r="X201" s="358">
        <f t="shared" si="142"/>
        <v>0</v>
      </c>
      <c r="Y201" s="345">
        <f t="shared" si="142"/>
        <v>0</v>
      </c>
      <c r="Z201" s="345">
        <f t="shared" si="142"/>
        <v>0</v>
      </c>
      <c r="AA201" s="345">
        <f t="shared" si="142"/>
        <v>0</v>
      </c>
      <c r="AB201" s="345">
        <f t="shared" si="142"/>
        <v>0</v>
      </c>
      <c r="AC201" s="345">
        <f t="shared" si="142"/>
        <v>0</v>
      </c>
      <c r="AD201" s="369">
        <f t="shared" si="142"/>
        <v>0</v>
      </c>
      <c r="AE201" s="358">
        <f t="shared" si="142"/>
        <v>0</v>
      </c>
      <c r="AF201" s="345">
        <f t="shared" si="142"/>
        <v>0</v>
      </c>
      <c r="AG201" s="345">
        <f t="shared" si="142"/>
        <v>0</v>
      </c>
      <c r="AH201" s="345">
        <f t="shared" si="142"/>
        <v>0</v>
      </c>
      <c r="AI201" s="358">
        <f t="shared" si="142"/>
        <v>0</v>
      </c>
      <c r="AJ201" s="378">
        <f t="shared" si="142"/>
        <v>0</v>
      </c>
      <c r="AK201" s="115">
        <f t="shared" si="142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356">
        <f t="shared" ref="G202:AJ202" si="143">+F202+G201</f>
        <v>0</v>
      </c>
      <c r="H202" s="348">
        <f t="shared" si="143"/>
        <v>0</v>
      </c>
      <c r="I202" s="335">
        <f t="shared" si="143"/>
        <v>0</v>
      </c>
      <c r="J202" s="356">
        <f t="shared" si="143"/>
        <v>0</v>
      </c>
      <c r="K202" s="335">
        <f t="shared" si="143"/>
        <v>0</v>
      </c>
      <c r="L202" s="335">
        <f t="shared" si="143"/>
        <v>0</v>
      </c>
      <c r="M202" s="335">
        <f t="shared" si="143"/>
        <v>0</v>
      </c>
      <c r="N202" s="335">
        <f t="shared" si="143"/>
        <v>0</v>
      </c>
      <c r="O202" s="335">
        <f t="shared" si="143"/>
        <v>0</v>
      </c>
      <c r="P202" s="366">
        <f t="shared" si="143"/>
        <v>0</v>
      </c>
      <c r="Q202" s="356">
        <f t="shared" si="143"/>
        <v>0</v>
      </c>
      <c r="R202" s="335">
        <f t="shared" si="143"/>
        <v>0</v>
      </c>
      <c r="S202" s="335">
        <f t="shared" si="143"/>
        <v>0</v>
      </c>
      <c r="T202" s="335">
        <f t="shared" si="143"/>
        <v>0</v>
      </c>
      <c r="U202" s="335">
        <f t="shared" si="143"/>
        <v>0</v>
      </c>
      <c r="V202" s="335">
        <f t="shared" si="143"/>
        <v>0</v>
      </c>
      <c r="W202" s="366">
        <f t="shared" si="143"/>
        <v>0</v>
      </c>
      <c r="X202" s="356">
        <f t="shared" si="143"/>
        <v>0</v>
      </c>
      <c r="Y202" s="335">
        <f t="shared" si="143"/>
        <v>0</v>
      </c>
      <c r="Z202" s="335">
        <f t="shared" si="143"/>
        <v>0</v>
      </c>
      <c r="AA202" s="335">
        <f t="shared" si="143"/>
        <v>0</v>
      </c>
      <c r="AB202" s="335">
        <f t="shared" si="143"/>
        <v>0</v>
      </c>
      <c r="AC202" s="335">
        <f t="shared" si="143"/>
        <v>0</v>
      </c>
      <c r="AD202" s="366">
        <f t="shared" si="143"/>
        <v>0</v>
      </c>
      <c r="AE202" s="356">
        <f t="shared" si="143"/>
        <v>0</v>
      </c>
      <c r="AF202" s="335">
        <f t="shared" si="143"/>
        <v>0</v>
      </c>
      <c r="AG202" s="335">
        <f t="shared" si="143"/>
        <v>0</v>
      </c>
      <c r="AH202" s="335">
        <f t="shared" si="143"/>
        <v>0</v>
      </c>
      <c r="AI202" s="356">
        <f t="shared" si="143"/>
        <v>0</v>
      </c>
      <c r="AJ202" s="356">
        <f t="shared" si="143"/>
        <v>0</v>
      </c>
      <c r="AK202" s="45">
        <f t="shared" ref="AK202" si="144">+AJ202+AK201</f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45">+F42</f>
        <v>0</v>
      </c>
      <c r="G203" s="357">
        <f t="shared" si="145"/>
        <v>0</v>
      </c>
      <c r="H203" s="346">
        <f t="shared" si="145"/>
        <v>0</v>
      </c>
      <c r="I203" s="346">
        <f t="shared" si="145"/>
        <v>0</v>
      </c>
      <c r="J203" s="357">
        <f t="shared" si="145"/>
        <v>0</v>
      </c>
      <c r="K203" s="346">
        <f t="shared" si="145"/>
        <v>0</v>
      </c>
      <c r="L203" s="346">
        <f t="shared" si="145"/>
        <v>0</v>
      </c>
      <c r="M203" s="346">
        <f t="shared" si="145"/>
        <v>0</v>
      </c>
      <c r="N203" s="346">
        <f t="shared" si="145"/>
        <v>0</v>
      </c>
      <c r="O203" s="346">
        <f t="shared" si="145"/>
        <v>0</v>
      </c>
      <c r="P203" s="368">
        <f t="shared" si="145"/>
        <v>0</v>
      </c>
      <c r="Q203" s="357">
        <f t="shared" si="145"/>
        <v>0</v>
      </c>
      <c r="R203" s="346">
        <f t="shared" si="145"/>
        <v>0</v>
      </c>
      <c r="S203" s="346">
        <f t="shared" si="145"/>
        <v>0</v>
      </c>
      <c r="T203" s="346">
        <f t="shared" si="145"/>
        <v>0</v>
      </c>
      <c r="U203" s="346">
        <f t="shared" si="145"/>
        <v>0</v>
      </c>
      <c r="V203" s="346">
        <f t="shared" si="145"/>
        <v>0</v>
      </c>
      <c r="W203" s="368">
        <f t="shared" si="145"/>
        <v>0</v>
      </c>
      <c r="X203" s="357">
        <f t="shared" si="145"/>
        <v>0</v>
      </c>
      <c r="Y203" s="346">
        <f t="shared" si="145"/>
        <v>0</v>
      </c>
      <c r="Z203" s="346">
        <f t="shared" si="145"/>
        <v>0</v>
      </c>
      <c r="AA203" s="346">
        <f t="shared" si="145"/>
        <v>0</v>
      </c>
      <c r="AB203" s="346">
        <f t="shared" si="145"/>
        <v>0</v>
      </c>
      <c r="AC203" s="346">
        <f t="shared" si="145"/>
        <v>0</v>
      </c>
      <c r="AD203" s="368">
        <f t="shared" si="145"/>
        <v>0</v>
      </c>
      <c r="AE203" s="357">
        <f t="shared" si="145"/>
        <v>0</v>
      </c>
      <c r="AF203" s="346">
        <f t="shared" si="145"/>
        <v>0</v>
      </c>
      <c r="AG203" s="346">
        <f t="shared" si="145"/>
        <v>0</v>
      </c>
      <c r="AH203" s="346">
        <f t="shared" si="145"/>
        <v>0</v>
      </c>
      <c r="AI203" s="357">
        <f t="shared" si="145"/>
        <v>0</v>
      </c>
      <c r="AJ203" s="377">
        <f t="shared" si="145"/>
        <v>0</v>
      </c>
      <c r="AK203" s="116">
        <f t="shared" si="145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52">
        <f t="shared" ref="G204:AJ204" si="146">+F204+G203</f>
        <v>0</v>
      </c>
      <c r="H204" s="348">
        <f t="shared" si="146"/>
        <v>0</v>
      </c>
      <c r="I204" s="335">
        <f t="shared" si="146"/>
        <v>0</v>
      </c>
      <c r="J204" s="356">
        <f t="shared" si="146"/>
        <v>0</v>
      </c>
      <c r="K204" s="335">
        <f t="shared" si="146"/>
        <v>0</v>
      </c>
      <c r="L204" s="335">
        <f t="shared" si="146"/>
        <v>0</v>
      </c>
      <c r="M204" s="335">
        <f t="shared" si="146"/>
        <v>0</v>
      </c>
      <c r="N204" s="335">
        <f t="shared" si="146"/>
        <v>0</v>
      </c>
      <c r="O204" s="335">
        <f t="shared" si="146"/>
        <v>0</v>
      </c>
      <c r="P204" s="366">
        <f t="shared" si="146"/>
        <v>0</v>
      </c>
      <c r="Q204" s="356">
        <f t="shared" si="146"/>
        <v>0</v>
      </c>
      <c r="R204" s="335">
        <f t="shared" si="146"/>
        <v>0</v>
      </c>
      <c r="S204" s="335">
        <f t="shared" si="146"/>
        <v>0</v>
      </c>
      <c r="T204" s="335">
        <f t="shared" si="146"/>
        <v>0</v>
      </c>
      <c r="U204" s="335">
        <f t="shared" si="146"/>
        <v>0</v>
      </c>
      <c r="V204" s="335">
        <f t="shared" si="146"/>
        <v>0</v>
      </c>
      <c r="W204" s="366">
        <f t="shared" si="146"/>
        <v>0</v>
      </c>
      <c r="X204" s="356">
        <f t="shared" si="146"/>
        <v>0</v>
      </c>
      <c r="Y204" s="335">
        <f t="shared" si="146"/>
        <v>0</v>
      </c>
      <c r="Z204" s="335">
        <f t="shared" si="146"/>
        <v>0</v>
      </c>
      <c r="AA204" s="335">
        <f t="shared" si="146"/>
        <v>0</v>
      </c>
      <c r="AB204" s="335">
        <f t="shared" si="146"/>
        <v>0</v>
      </c>
      <c r="AC204" s="335">
        <f t="shared" si="146"/>
        <v>0</v>
      </c>
      <c r="AD204" s="366">
        <f t="shared" si="146"/>
        <v>0</v>
      </c>
      <c r="AE204" s="356">
        <f t="shared" si="146"/>
        <v>0</v>
      </c>
      <c r="AF204" s="335">
        <f t="shared" si="146"/>
        <v>0</v>
      </c>
      <c r="AG204" s="335">
        <f t="shared" si="146"/>
        <v>0</v>
      </c>
      <c r="AH204" s="335">
        <f t="shared" si="146"/>
        <v>0</v>
      </c>
      <c r="AI204" s="356">
        <f t="shared" si="146"/>
        <v>0</v>
      </c>
      <c r="AJ204" s="356">
        <f t="shared" si="146"/>
        <v>0</v>
      </c>
      <c r="AK204" s="45">
        <f t="shared" ref="AK204" si="147">+AJ204+AK203</f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29</v>
      </c>
      <c r="G205" s="351">
        <f>+G44</f>
        <v>0</v>
      </c>
      <c r="H205" s="334">
        <f t="shared" ref="H205:AJ205" si="148">+H44</f>
        <v>0</v>
      </c>
      <c r="I205" s="334">
        <f t="shared" si="148"/>
        <v>0</v>
      </c>
      <c r="J205" s="351">
        <f t="shared" si="148"/>
        <v>0</v>
      </c>
      <c r="K205" s="334">
        <f t="shared" si="148"/>
        <v>0</v>
      </c>
      <c r="L205" s="334">
        <f t="shared" si="148"/>
        <v>0</v>
      </c>
      <c r="M205" s="371">
        <f t="shared" si="148"/>
        <v>9</v>
      </c>
      <c r="N205" s="334">
        <f t="shared" si="148"/>
        <v>0</v>
      </c>
      <c r="O205" s="334">
        <f t="shared" si="148"/>
        <v>0</v>
      </c>
      <c r="P205" s="362">
        <f t="shared" si="148"/>
        <v>0</v>
      </c>
      <c r="Q205" s="351">
        <f t="shared" si="148"/>
        <v>0</v>
      </c>
      <c r="R205" s="334">
        <f t="shared" si="148"/>
        <v>0</v>
      </c>
      <c r="S205" s="334">
        <f t="shared" si="148"/>
        <v>0</v>
      </c>
      <c r="T205" s="334">
        <f t="shared" si="148"/>
        <v>0</v>
      </c>
      <c r="U205" s="334">
        <f t="shared" si="148"/>
        <v>0</v>
      </c>
      <c r="V205" s="334">
        <f t="shared" si="148"/>
        <v>0</v>
      </c>
      <c r="W205" s="362">
        <f t="shared" si="148"/>
        <v>0</v>
      </c>
      <c r="X205" s="351">
        <f t="shared" si="148"/>
        <v>0</v>
      </c>
      <c r="Y205" s="334">
        <f t="shared" si="148"/>
        <v>0</v>
      </c>
      <c r="Z205" s="334">
        <f t="shared" si="148"/>
        <v>0</v>
      </c>
      <c r="AA205" s="334">
        <f t="shared" si="148"/>
        <v>0</v>
      </c>
      <c r="AB205" s="334">
        <f t="shared" si="148"/>
        <v>0</v>
      </c>
      <c r="AC205" s="334">
        <f t="shared" si="148"/>
        <v>0</v>
      </c>
      <c r="AD205" s="371">
        <f>29-AC206</f>
        <v>20</v>
      </c>
      <c r="AE205" s="351">
        <f t="shared" si="148"/>
        <v>0</v>
      </c>
      <c r="AF205" s="334">
        <f t="shared" si="148"/>
        <v>0</v>
      </c>
      <c r="AG205" s="334">
        <f t="shared" si="148"/>
        <v>0</v>
      </c>
      <c r="AH205" s="334">
        <f t="shared" si="148"/>
        <v>0</v>
      </c>
      <c r="AI205" s="351">
        <f t="shared" si="148"/>
        <v>0</v>
      </c>
      <c r="AJ205" s="351">
        <f t="shared" si="148"/>
        <v>0</v>
      </c>
      <c r="AK205" s="116">
        <f>+AK44</f>
        <v>0</v>
      </c>
      <c r="AL205" s="37">
        <f>SUM(G205:AK205)</f>
        <v>29</v>
      </c>
      <c r="AM205" s="38">
        <f>AL205</f>
        <v>29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56"/>
      <c r="C206" s="39"/>
      <c r="D206" s="78"/>
      <c r="E206" s="79"/>
      <c r="F206" s="42"/>
      <c r="G206" s="352">
        <f t="shared" ref="G206:AG206" si="149">+F206+G205</f>
        <v>0</v>
      </c>
      <c r="H206" s="348">
        <f t="shared" si="149"/>
        <v>0</v>
      </c>
      <c r="I206" s="335">
        <f t="shared" si="149"/>
        <v>0</v>
      </c>
      <c r="J206" s="352">
        <f t="shared" si="149"/>
        <v>0</v>
      </c>
      <c r="K206" s="336">
        <f t="shared" si="149"/>
        <v>0</v>
      </c>
      <c r="L206" s="336">
        <f t="shared" si="149"/>
        <v>0</v>
      </c>
      <c r="M206" s="336">
        <f t="shared" si="149"/>
        <v>9</v>
      </c>
      <c r="N206" s="336">
        <f t="shared" si="149"/>
        <v>9</v>
      </c>
      <c r="O206" s="336">
        <f t="shared" si="149"/>
        <v>9</v>
      </c>
      <c r="P206" s="366">
        <f t="shared" si="149"/>
        <v>9</v>
      </c>
      <c r="Q206" s="352">
        <f t="shared" si="149"/>
        <v>9</v>
      </c>
      <c r="R206" s="336">
        <f t="shared" si="149"/>
        <v>9</v>
      </c>
      <c r="S206" s="336">
        <f t="shared" si="149"/>
        <v>9</v>
      </c>
      <c r="T206" s="336">
        <f t="shared" si="149"/>
        <v>9</v>
      </c>
      <c r="U206" s="336">
        <f t="shared" si="149"/>
        <v>9</v>
      </c>
      <c r="V206" s="336">
        <f t="shared" si="149"/>
        <v>9</v>
      </c>
      <c r="W206" s="366">
        <f t="shared" si="149"/>
        <v>9</v>
      </c>
      <c r="X206" s="352">
        <f t="shared" si="149"/>
        <v>9</v>
      </c>
      <c r="Y206" s="336">
        <f t="shared" si="149"/>
        <v>9</v>
      </c>
      <c r="Z206" s="336">
        <f t="shared" si="149"/>
        <v>9</v>
      </c>
      <c r="AA206" s="336">
        <f t="shared" si="149"/>
        <v>9</v>
      </c>
      <c r="AB206" s="336">
        <f t="shared" si="149"/>
        <v>9</v>
      </c>
      <c r="AC206" s="336">
        <f t="shared" si="149"/>
        <v>9</v>
      </c>
      <c r="AD206" s="366">
        <f t="shared" si="149"/>
        <v>29</v>
      </c>
      <c r="AE206" s="352">
        <f t="shared" si="149"/>
        <v>29</v>
      </c>
      <c r="AF206" s="336">
        <f t="shared" si="149"/>
        <v>29</v>
      </c>
      <c r="AG206" s="336">
        <f t="shared" si="149"/>
        <v>29</v>
      </c>
      <c r="AH206" s="336">
        <f>+AG206+AH205</f>
        <v>29</v>
      </c>
      <c r="AI206" s="352">
        <f>+AH206+AI205</f>
        <v>29</v>
      </c>
      <c r="AJ206" s="352">
        <f>+AI206+AJ205</f>
        <v>29</v>
      </c>
      <c r="AK206" s="45">
        <f>+AJ206+AK205</f>
        <v>29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25</v>
      </c>
      <c r="G207" s="351">
        <f>+G46</f>
        <v>0</v>
      </c>
      <c r="H207" s="334">
        <f t="shared" ref="H207:AJ207" si="150">+H46</f>
        <v>0</v>
      </c>
      <c r="I207" s="334">
        <f t="shared" si="150"/>
        <v>0</v>
      </c>
      <c r="J207" s="351">
        <f t="shared" si="150"/>
        <v>0</v>
      </c>
      <c r="K207" s="334">
        <f t="shared" si="150"/>
        <v>0</v>
      </c>
      <c r="L207" s="334">
        <f t="shared" si="150"/>
        <v>0</v>
      </c>
      <c r="M207" s="334">
        <f t="shared" si="150"/>
        <v>0</v>
      </c>
      <c r="N207" s="334">
        <f t="shared" si="150"/>
        <v>0</v>
      </c>
      <c r="O207" s="334">
        <f t="shared" si="150"/>
        <v>0</v>
      </c>
      <c r="P207" s="362">
        <f t="shared" si="150"/>
        <v>0</v>
      </c>
      <c r="Q207" s="351">
        <f t="shared" si="150"/>
        <v>0</v>
      </c>
      <c r="R207" s="334">
        <f t="shared" si="150"/>
        <v>0</v>
      </c>
      <c r="S207" s="334">
        <f t="shared" si="150"/>
        <v>0</v>
      </c>
      <c r="T207" s="334">
        <f t="shared" si="150"/>
        <v>0</v>
      </c>
      <c r="U207" s="334">
        <f t="shared" si="150"/>
        <v>0</v>
      </c>
      <c r="V207" s="334">
        <f t="shared" si="150"/>
        <v>0</v>
      </c>
      <c r="W207" s="362">
        <f t="shared" si="150"/>
        <v>0</v>
      </c>
      <c r="X207" s="351">
        <f t="shared" si="150"/>
        <v>0</v>
      </c>
      <c r="Y207" s="334">
        <f t="shared" si="150"/>
        <v>0</v>
      </c>
      <c r="Z207" s="334">
        <f t="shared" si="150"/>
        <v>0</v>
      </c>
      <c r="AA207" s="334">
        <f t="shared" si="150"/>
        <v>0</v>
      </c>
      <c r="AB207" s="334">
        <f t="shared" si="150"/>
        <v>0</v>
      </c>
      <c r="AC207" s="342">
        <f t="shared" si="150"/>
        <v>0</v>
      </c>
      <c r="AD207" s="371">
        <f>25-AC208</f>
        <v>25</v>
      </c>
      <c r="AE207" s="351">
        <f t="shared" si="150"/>
        <v>0</v>
      </c>
      <c r="AF207" s="334">
        <f t="shared" si="150"/>
        <v>0</v>
      </c>
      <c r="AG207" s="334">
        <f t="shared" si="150"/>
        <v>0</v>
      </c>
      <c r="AH207" s="334">
        <f t="shared" si="150"/>
        <v>0</v>
      </c>
      <c r="AI207" s="351">
        <f t="shared" si="150"/>
        <v>0</v>
      </c>
      <c r="AJ207" s="351">
        <f t="shared" si="150"/>
        <v>0</v>
      </c>
      <c r="AK207" s="116">
        <f>+AK46</f>
        <v>0</v>
      </c>
      <c r="AL207" s="37">
        <f>AK208</f>
        <v>25</v>
      </c>
      <c r="AM207" s="38">
        <f>AL207</f>
        <v>25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56"/>
      <c r="C208" s="39"/>
      <c r="D208" s="73"/>
      <c r="E208" s="52"/>
      <c r="F208" s="61"/>
      <c r="G208" s="352">
        <f t="shared" ref="G208:AG208" si="151">+F208+G207</f>
        <v>0</v>
      </c>
      <c r="H208" s="348">
        <f t="shared" si="151"/>
        <v>0</v>
      </c>
      <c r="I208" s="335">
        <f t="shared" si="151"/>
        <v>0</v>
      </c>
      <c r="J208" s="352">
        <f t="shared" si="151"/>
        <v>0</v>
      </c>
      <c r="K208" s="336">
        <f t="shared" si="151"/>
        <v>0</v>
      </c>
      <c r="L208" s="336">
        <f t="shared" si="151"/>
        <v>0</v>
      </c>
      <c r="M208" s="336">
        <f t="shared" si="151"/>
        <v>0</v>
      </c>
      <c r="N208" s="336">
        <f t="shared" si="151"/>
        <v>0</v>
      </c>
      <c r="O208" s="336">
        <f t="shared" si="151"/>
        <v>0</v>
      </c>
      <c r="P208" s="366">
        <f t="shared" si="151"/>
        <v>0</v>
      </c>
      <c r="Q208" s="352">
        <f t="shared" si="151"/>
        <v>0</v>
      </c>
      <c r="R208" s="336">
        <f t="shared" si="151"/>
        <v>0</v>
      </c>
      <c r="S208" s="336">
        <f t="shared" si="151"/>
        <v>0</v>
      </c>
      <c r="T208" s="336">
        <f t="shared" si="151"/>
        <v>0</v>
      </c>
      <c r="U208" s="336">
        <f t="shared" si="151"/>
        <v>0</v>
      </c>
      <c r="V208" s="336">
        <f t="shared" si="151"/>
        <v>0</v>
      </c>
      <c r="W208" s="366">
        <f t="shared" si="151"/>
        <v>0</v>
      </c>
      <c r="X208" s="352">
        <f t="shared" si="151"/>
        <v>0</v>
      </c>
      <c r="Y208" s="336">
        <f t="shared" si="151"/>
        <v>0</v>
      </c>
      <c r="Z208" s="336">
        <f t="shared" si="151"/>
        <v>0</v>
      </c>
      <c r="AA208" s="336">
        <f t="shared" si="151"/>
        <v>0</v>
      </c>
      <c r="AB208" s="336">
        <f t="shared" si="151"/>
        <v>0</v>
      </c>
      <c r="AC208" s="336">
        <f t="shared" si="151"/>
        <v>0</v>
      </c>
      <c r="AD208" s="366">
        <f t="shared" si="151"/>
        <v>25</v>
      </c>
      <c r="AE208" s="352">
        <f t="shared" si="151"/>
        <v>25</v>
      </c>
      <c r="AF208" s="336">
        <f t="shared" si="151"/>
        <v>25</v>
      </c>
      <c r="AG208" s="336">
        <f t="shared" si="151"/>
        <v>25</v>
      </c>
      <c r="AH208" s="336">
        <f>+AG208+AH207</f>
        <v>25</v>
      </c>
      <c r="AI208" s="352">
        <f>+AH208+AI207</f>
        <v>25</v>
      </c>
      <c r="AJ208" s="352">
        <f>+AI208+AJ207</f>
        <v>25</v>
      </c>
      <c r="AK208" s="45">
        <f>+AJ208+AK207</f>
        <v>25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65</v>
      </c>
      <c r="G209" s="351">
        <f>+G49</f>
        <v>0</v>
      </c>
      <c r="H209" s="334">
        <f t="shared" ref="H209:AJ209" si="152">+H49</f>
        <v>0</v>
      </c>
      <c r="I209" s="334">
        <f t="shared" si="152"/>
        <v>0</v>
      </c>
      <c r="J209" s="351">
        <f t="shared" si="152"/>
        <v>0</v>
      </c>
      <c r="K209" s="334">
        <f t="shared" si="152"/>
        <v>0</v>
      </c>
      <c r="L209" s="334">
        <f t="shared" si="152"/>
        <v>0</v>
      </c>
      <c r="M209" s="334">
        <f t="shared" si="152"/>
        <v>0</v>
      </c>
      <c r="N209" s="334">
        <f t="shared" si="152"/>
        <v>0</v>
      </c>
      <c r="O209" s="334">
        <f t="shared" si="152"/>
        <v>0</v>
      </c>
      <c r="P209" s="362">
        <f t="shared" si="152"/>
        <v>0</v>
      </c>
      <c r="Q209" s="351">
        <f t="shared" si="152"/>
        <v>0</v>
      </c>
      <c r="R209" s="334">
        <f t="shared" si="152"/>
        <v>0</v>
      </c>
      <c r="S209" s="334">
        <f t="shared" si="152"/>
        <v>0</v>
      </c>
      <c r="T209" s="334">
        <f t="shared" si="152"/>
        <v>0</v>
      </c>
      <c r="U209" s="334">
        <f t="shared" si="152"/>
        <v>0</v>
      </c>
      <c r="V209" s="334">
        <f t="shared" si="152"/>
        <v>0</v>
      </c>
      <c r="W209" s="362">
        <f t="shared" si="152"/>
        <v>0</v>
      </c>
      <c r="X209" s="351">
        <f t="shared" si="152"/>
        <v>0</v>
      </c>
      <c r="Y209" s="334">
        <f t="shared" si="152"/>
        <v>0</v>
      </c>
      <c r="Z209" s="334">
        <f t="shared" si="152"/>
        <v>0</v>
      </c>
      <c r="AA209" s="334">
        <f t="shared" si="152"/>
        <v>0</v>
      </c>
      <c r="AB209" s="334">
        <f t="shared" si="152"/>
        <v>0</v>
      </c>
      <c r="AC209" s="342">
        <f t="shared" si="152"/>
        <v>0</v>
      </c>
      <c r="AD209" s="371">
        <f>65-AC210</f>
        <v>65</v>
      </c>
      <c r="AE209" s="351">
        <f t="shared" si="152"/>
        <v>0</v>
      </c>
      <c r="AF209" s="334">
        <f t="shared" si="152"/>
        <v>0</v>
      </c>
      <c r="AG209" s="334">
        <f t="shared" si="152"/>
        <v>0</v>
      </c>
      <c r="AH209" s="334">
        <f t="shared" si="152"/>
        <v>0</v>
      </c>
      <c r="AI209" s="351">
        <f t="shared" si="152"/>
        <v>0</v>
      </c>
      <c r="AJ209" s="351">
        <f t="shared" si="152"/>
        <v>0</v>
      </c>
      <c r="AK209" s="115">
        <f>+AK49</f>
        <v>0</v>
      </c>
      <c r="AL209" s="37">
        <f>SUM(G209:AK209)</f>
        <v>65</v>
      </c>
      <c r="AM209" s="38">
        <f>AL209</f>
        <v>65</v>
      </c>
      <c r="AN209" s="38">
        <v>863000</v>
      </c>
      <c r="AO209" s="38">
        <f>AL209*AN209/1000</f>
        <v>56095</v>
      </c>
      <c r="AP209" s="38">
        <f>AN209*AM209/1000</f>
        <v>56095</v>
      </c>
    </row>
    <row r="210" spans="1:42" ht="34.5" customHeight="1">
      <c r="A210" s="625"/>
      <c r="B210" s="658"/>
      <c r="C210" s="39"/>
      <c r="D210" s="78"/>
      <c r="E210" s="168"/>
      <c r="F210" s="167"/>
      <c r="G210" s="352">
        <f t="shared" ref="G210:AG210" si="153">+F210+G209</f>
        <v>0</v>
      </c>
      <c r="H210" s="348">
        <f t="shared" si="153"/>
        <v>0</v>
      </c>
      <c r="I210" s="335">
        <f t="shared" si="153"/>
        <v>0</v>
      </c>
      <c r="J210" s="352">
        <f t="shared" si="153"/>
        <v>0</v>
      </c>
      <c r="K210" s="336">
        <f t="shared" si="153"/>
        <v>0</v>
      </c>
      <c r="L210" s="336">
        <f t="shared" si="153"/>
        <v>0</v>
      </c>
      <c r="M210" s="336">
        <f t="shared" si="153"/>
        <v>0</v>
      </c>
      <c r="N210" s="336">
        <f t="shared" si="153"/>
        <v>0</v>
      </c>
      <c r="O210" s="336">
        <f t="shared" si="153"/>
        <v>0</v>
      </c>
      <c r="P210" s="366">
        <f t="shared" si="153"/>
        <v>0</v>
      </c>
      <c r="Q210" s="352">
        <f t="shared" si="153"/>
        <v>0</v>
      </c>
      <c r="R210" s="336">
        <f t="shared" si="153"/>
        <v>0</v>
      </c>
      <c r="S210" s="336">
        <f t="shared" si="153"/>
        <v>0</v>
      </c>
      <c r="T210" s="336">
        <f t="shared" si="153"/>
        <v>0</v>
      </c>
      <c r="U210" s="336">
        <f t="shared" si="153"/>
        <v>0</v>
      </c>
      <c r="V210" s="336">
        <f t="shared" si="153"/>
        <v>0</v>
      </c>
      <c r="W210" s="366">
        <f t="shared" si="153"/>
        <v>0</v>
      </c>
      <c r="X210" s="352">
        <f t="shared" si="153"/>
        <v>0</v>
      </c>
      <c r="Y210" s="336">
        <f t="shared" si="153"/>
        <v>0</v>
      </c>
      <c r="Z210" s="336">
        <f t="shared" si="153"/>
        <v>0</v>
      </c>
      <c r="AA210" s="336">
        <f t="shared" si="153"/>
        <v>0</v>
      </c>
      <c r="AB210" s="336">
        <f t="shared" si="153"/>
        <v>0</v>
      </c>
      <c r="AC210" s="336">
        <f t="shared" si="153"/>
        <v>0</v>
      </c>
      <c r="AD210" s="366">
        <f t="shared" si="153"/>
        <v>65</v>
      </c>
      <c r="AE210" s="352">
        <f t="shared" si="153"/>
        <v>65</v>
      </c>
      <c r="AF210" s="336">
        <f t="shared" si="153"/>
        <v>65</v>
      </c>
      <c r="AG210" s="336">
        <f t="shared" si="153"/>
        <v>65</v>
      </c>
      <c r="AH210" s="336">
        <f>+AG210+AH209</f>
        <v>65</v>
      </c>
      <c r="AI210" s="352">
        <f>+AH210+AI209</f>
        <v>65</v>
      </c>
      <c r="AJ210" s="352">
        <f>+AI210+AJ209</f>
        <v>65</v>
      </c>
      <c r="AK210" s="45">
        <f>+AJ210+AK209</f>
        <v>65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54">+F50</f>
        <v>0</v>
      </c>
      <c r="G211" s="357">
        <f t="shared" si="154"/>
        <v>0</v>
      </c>
      <c r="H211" s="346">
        <f t="shared" si="154"/>
        <v>0</v>
      </c>
      <c r="I211" s="346">
        <f t="shared" si="154"/>
        <v>0</v>
      </c>
      <c r="J211" s="357">
        <f t="shared" si="154"/>
        <v>0</v>
      </c>
      <c r="K211" s="346">
        <f t="shared" si="154"/>
        <v>0</v>
      </c>
      <c r="L211" s="346">
        <f t="shared" si="154"/>
        <v>0</v>
      </c>
      <c r="M211" s="346">
        <f t="shared" si="154"/>
        <v>0</v>
      </c>
      <c r="N211" s="346">
        <f t="shared" si="154"/>
        <v>0</v>
      </c>
      <c r="O211" s="346">
        <f t="shared" si="154"/>
        <v>0</v>
      </c>
      <c r="P211" s="368">
        <f t="shared" si="154"/>
        <v>0</v>
      </c>
      <c r="Q211" s="357">
        <f>+Q51</f>
        <v>0</v>
      </c>
      <c r="R211" s="346">
        <f t="shared" ref="R211:AJ211" si="155">+R51</f>
        <v>0</v>
      </c>
      <c r="S211" s="346">
        <f t="shared" si="155"/>
        <v>0</v>
      </c>
      <c r="T211" s="346">
        <f t="shared" si="155"/>
        <v>0</v>
      </c>
      <c r="U211" s="346">
        <f t="shared" si="155"/>
        <v>0</v>
      </c>
      <c r="V211" s="346">
        <f t="shared" si="155"/>
        <v>0</v>
      </c>
      <c r="W211" s="368">
        <f t="shared" si="155"/>
        <v>0</v>
      </c>
      <c r="X211" s="357">
        <f t="shared" si="155"/>
        <v>0</v>
      </c>
      <c r="Y211" s="346">
        <f t="shared" si="155"/>
        <v>0</v>
      </c>
      <c r="Z211" s="346">
        <f t="shared" si="155"/>
        <v>0</v>
      </c>
      <c r="AA211" s="346">
        <f t="shared" si="155"/>
        <v>0</v>
      </c>
      <c r="AB211" s="346">
        <f t="shared" si="155"/>
        <v>0</v>
      </c>
      <c r="AC211" s="346">
        <f t="shared" si="155"/>
        <v>0</v>
      </c>
      <c r="AD211" s="368">
        <f t="shared" si="155"/>
        <v>0</v>
      </c>
      <c r="AE211" s="357">
        <f t="shared" si="155"/>
        <v>0</v>
      </c>
      <c r="AF211" s="346">
        <f t="shared" si="155"/>
        <v>0</v>
      </c>
      <c r="AG211" s="346">
        <f t="shared" si="155"/>
        <v>0</v>
      </c>
      <c r="AH211" s="346">
        <f t="shared" si="155"/>
        <v>0</v>
      </c>
      <c r="AI211" s="357">
        <f t="shared" si="155"/>
        <v>0</v>
      </c>
      <c r="AJ211" s="377">
        <f t="shared" si="155"/>
        <v>0</v>
      </c>
      <c r="AK211" s="116">
        <f>+AK50</f>
        <v>65</v>
      </c>
      <c r="AL211" s="37">
        <f>SUM(G211:AK211)</f>
        <v>65</v>
      </c>
      <c r="AM211" s="38">
        <f>AL211</f>
        <v>65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52">
        <f t="shared" ref="G212:AJ212" si="156">+F212+G211</f>
        <v>0</v>
      </c>
      <c r="H212" s="348">
        <f t="shared" si="156"/>
        <v>0</v>
      </c>
      <c r="I212" s="335">
        <f t="shared" si="156"/>
        <v>0</v>
      </c>
      <c r="J212" s="356">
        <f t="shared" si="156"/>
        <v>0</v>
      </c>
      <c r="K212" s="335">
        <f t="shared" si="156"/>
        <v>0</v>
      </c>
      <c r="L212" s="335">
        <f t="shared" si="156"/>
        <v>0</v>
      </c>
      <c r="M212" s="335">
        <f t="shared" si="156"/>
        <v>0</v>
      </c>
      <c r="N212" s="335">
        <f t="shared" si="156"/>
        <v>0</v>
      </c>
      <c r="O212" s="335">
        <f t="shared" si="156"/>
        <v>0</v>
      </c>
      <c r="P212" s="366">
        <f t="shared" si="156"/>
        <v>0</v>
      </c>
      <c r="Q212" s="356">
        <f t="shared" si="156"/>
        <v>0</v>
      </c>
      <c r="R212" s="335">
        <f t="shared" si="156"/>
        <v>0</v>
      </c>
      <c r="S212" s="335">
        <f t="shared" si="156"/>
        <v>0</v>
      </c>
      <c r="T212" s="335">
        <f t="shared" si="156"/>
        <v>0</v>
      </c>
      <c r="U212" s="335">
        <f t="shared" si="156"/>
        <v>0</v>
      </c>
      <c r="V212" s="335">
        <f t="shared" si="156"/>
        <v>0</v>
      </c>
      <c r="W212" s="366">
        <f t="shared" si="156"/>
        <v>0</v>
      </c>
      <c r="X212" s="356">
        <f t="shared" si="156"/>
        <v>0</v>
      </c>
      <c r="Y212" s="335">
        <f t="shared" si="156"/>
        <v>0</v>
      </c>
      <c r="Z212" s="335">
        <f t="shared" si="156"/>
        <v>0</v>
      </c>
      <c r="AA212" s="335">
        <f t="shared" si="156"/>
        <v>0</v>
      </c>
      <c r="AB212" s="335">
        <f t="shared" si="156"/>
        <v>0</v>
      </c>
      <c r="AC212" s="335">
        <f t="shared" si="156"/>
        <v>0</v>
      </c>
      <c r="AD212" s="366">
        <f t="shared" si="156"/>
        <v>0</v>
      </c>
      <c r="AE212" s="356">
        <f t="shared" si="156"/>
        <v>0</v>
      </c>
      <c r="AF212" s="335">
        <f t="shared" si="156"/>
        <v>0</v>
      </c>
      <c r="AG212" s="335">
        <f t="shared" si="156"/>
        <v>0</v>
      </c>
      <c r="AH212" s="335">
        <f t="shared" si="156"/>
        <v>0</v>
      </c>
      <c r="AI212" s="356">
        <f t="shared" si="156"/>
        <v>0</v>
      </c>
      <c r="AJ212" s="356">
        <f t="shared" si="156"/>
        <v>0</v>
      </c>
      <c r="AK212" s="45">
        <f t="shared" ref="AK212" si="157">+AJ212+AK211</f>
        <v>65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58">+F52</f>
        <v>0</v>
      </c>
      <c r="G213" s="357">
        <f t="shared" si="158"/>
        <v>0</v>
      </c>
      <c r="H213" s="346">
        <f t="shared" si="158"/>
        <v>0</v>
      </c>
      <c r="I213" s="346">
        <f t="shared" si="158"/>
        <v>0</v>
      </c>
      <c r="J213" s="357">
        <f t="shared" si="158"/>
        <v>0</v>
      </c>
      <c r="K213" s="346">
        <f t="shared" si="158"/>
        <v>0</v>
      </c>
      <c r="L213" s="346">
        <f t="shared" si="158"/>
        <v>0</v>
      </c>
      <c r="M213" s="346">
        <f t="shared" si="158"/>
        <v>0</v>
      </c>
      <c r="N213" s="346">
        <f t="shared" si="158"/>
        <v>0</v>
      </c>
      <c r="O213" s="346">
        <f t="shared" si="158"/>
        <v>0</v>
      </c>
      <c r="P213" s="368">
        <f t="shared" si="158"/>
        <v>0</v>
      </c>
      <c r="Q213" s="357">
        <f t="shared" si="158"/>
        <v>0</v>
      </c>
      <c r="R213" s="346">
        <f t="shared" si="158"/>
        <v>0</v>
      </c>
      <c r="S213" s="346">
        <f t="shared" si="158"/>
        <v>0</v>
      </c>
      <c r="T213" s="346">
        <f t="shared" si="158"/>
        <v>0</v>
      </c>
      <c r="U213" s="346">
        <f t="shared" si="158"/>
        <v>0</v>
      </c>
      <c r="V213" s="346">
        <f t="shared" si="158"/>
        <v>0</v>
      </c>
      <c r="W213" s="368">
        <f t="shared" si="158"/>
        <v>0</v>
      </c>
      <c r="X213" s="357">
        <f t="shared" si="158"/>
        <v>0</v>
      </c>
      <c r="Y213" s="346">
        <f t="shared" si="158"/>
        <v>0</v>
      </c>
      <c r="Z213" s="346">
        <f t="shared" si="158"/>
        <v>0</v>
      </c>
      <c r="AA213" s="346">
        <f t="shared" si="158"/>
        <v>0</v>
      </c>
      <c r="AB213" s="346">
        <f t="shared" si="158"/>
        <v>0</v>
      </c>
      <c r="AC213" s="346">
        <f t="shared" si="158"/>
        <v>0</v>
      </c>
      <c r="AD213" s="368">
        <f t="shared" si="158"/>
        <v>0</v>
      </c>
      <c r="AE213" s="357">
        <f t="shared" si="158"/>
        <v>0</v>
      </c>
      <c r="AF213" s="346">
        <f t="shared" si="158"/>
        <v>0</v>
      </c>
      <c r="AG213" s="346">
        <f t="shared" si="158"/>
        <v>0</v>
      </c>
      <c r="AH213" s="346">
        <f t="shared" si="158"/>
        <v>0</v>
      </c>
      <c r="AI213" s="357">
        <f t="shared" si="158"/>
        <v>0</v>
      </c>
      <c r="AJ213" s="377">
        <f t="shared" si="158"/>
        <v>0</v>
      </c>
      <c r="AK213" s="116">
        <f t="shared" si="158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52">
        <f t="shared" ref="G214:AJ214" si="159">+F214+G213</f>
        <v>0</v>
      </c>
      <c r="H214" s="348">
        <f t="shared" si="159"/>
        <v>0</v>
      </c>
      <c r="I214" s="335">
        <f t="shared" si="159"/>
        <v>0</v>
      </c>
      <c r="J214" s="356">
        <f t="shared" si="159"/>
        <v>0</v>
      </c>
      <c r="K214" s="335">
        <f t="shared" si="159"/>
        <v>0</v>
      </c>
      <c r="L214" s="335">
        <f t="shared" si="159"/>
        <v>0</v>
      </c>
      <c r="M214" s="335">
        <f t="shared" si="159"/>
        <v>0</v>
      </c>
      <c r="N214" s="335">
        <f t="shared" si="159"/>
        <v>0</v>
      </c>
      <c r="O214" s="335">
        <f t="shared" si="159"/>
        <v>0</v>
      </c>
      <c r="P214" s="366">
        <f t="shared" si="159"/>
        <v>0</v>
      </c>
      <c r="Q214" s="356">
        <f t="shared" si="159"/>
        <v>0</v>
      </c>
      <c r="R214" s="335">
        <f t="shared" si="159"/>
        <v>0</v>
      </c>
      <c r="S214" s="335">
        <f t="shared" si="159"/>
        <v>0</v>
      </c>
      <c r="T214" s="335">
        <f t="shared" si="159"/>
        <v>0</v>
      </c>
      <c r="U214" s="335">
        <f t="shared" si="159"/>
        <v>0</v>
      </c>
      <c r="V214" s="335">
        <f t="shared" si="159"/>
        <v>0</v>
      </c>
      <c r="W214" s="366">
        <f t="shared" si="159"/>
        <v>0</v>
      </c>
      <c r="X214" s="356">
        <f t="shared" si="159"/>
        <v>0</v>
      </c>
      <c r="Y214" s="335">
        <f t="shared" si="159"/>
        <v>0</v>
      </c>
      <c r="Z214" s="335">
        <f t="shared" si="159"/>
        <v>0</v>
      </c>
      <c r="AA214" s="335">
        <f t="shared" si="159"/>
        <v>0</v>
      </c>
      <c r="AB214" s="335">
        <f t="shared" si="159"/>
        <v>0</v>
      </c>
      <c r="AC214" s="335">
        <f t="shared" si="159"/>
        <v>0</v>
      </c>
      <c r="AD214" s="366">
        <f t="shared" si="159"/>
        <v>0</v>
      </c>
      <c r="AE214" s="356">
        <f t="shared" si="159"/>
        <v>0</v>
      </c>
      <c r="AF214" s="335">
        <f t="shared" si="159"/>
        <v>0</v>
      </c>
      <c r="AG214" s="335">
        <f t="shared" si="159"/>
        <v>0</v>
      </c>
      <c r="AH214" s="335">
        <f t="shared" si="159"/>
        <v>0</v>
      </c>
      <c r="AI214" s="356">
        <f t="shared" si="159"/>
        <v>0</v>
      </c>
      <c r="AJ214" s="356">
        <f t="shared" si="159"/>
        <v>0</v>
      </c>
      <c r="AK214" s="45">
        <f t="shared" ref="AK214" si="160">+AJ214+AK213</f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359">
        <f t="shared" ref="G215:AJ215" si="161">+G55</f>
        <v>0</v>
      </c>
      <c r="H215" s="337">
        <f t="shared" si="161"/>
        <v>0</v>
      </c>
      <c r="I215" s="337">
        <f t="shared" si="161"/>
        <v>0</v>
      </c>
      <c r="J215" s="359">
        <f t="shared" si="161"/>
        <v>0</v>
      </c>
      <c r="K215" s="337">
        <f t="shared" si="161"/>
        <v>0</v>
      </c>
      <c r="L215" s="337">
        <f t="shared" si="161"/>
        <v>0</v>
      </c>
      <c r="M215" s="337">
        <f t="shared" si="161"/>
        <v>0</v>
      </c>
      <c r="N215" s="337">
        <f t="shared" si="161"/>
        <v>0</v>
      </c>
      <c r="O215" s="337">
        <f t="shared" si="161"/>
        <v>0</v>
      </c>
      <c r="P215" s="370">
        <f t="shared" si="161"/>
        <v>0</v>
      </c>
      <c r="Q215" s="359">
        <f t="shared" si="161"/>
        <v>0</v>
      </c>
      <c r="R215" s="337">
        <f t="shared" si="161"/>
        <v>0</v>
      </c>
      <c r="S215" s="337">
        <f t="shared" si="161"/>
        <v>0</v>
      </c>
      <c r="T215" s="337">
        <f t="shared" si="161"/>
        <v>0</v>
      </c>
      <c r="U215" s="337">
        <f t="shared" si="161"/>
        <v>0</v>
      </c>
      <c r="V215" s="337">
        <f t="shared" si="161"/>
        <v>0</v>
      </c>
      <c r="W215" s="370">
        <f t="shared" si="161"/>
        <v>0</v>
      </c>
      <c r="X215" s="359">
        <f t="shared" si="161"/>
        <v>0</v>
      </c>
      <c r="Y215" s="337">
        <f t="shared" si="161"/>
        <v>0</v>
      </c>
      <c r="Z215" s="337">
        <f t="shared" si="161"/>
        <v>0</v>
      </c>
      <c r="AA215" s="337">
        <f t="shared" si="161"/>
        <v>0</v>
      </c>
      <c r="AB215" s="337">
        <f t="shared" si="161"/>
        <v>0</v>
      </c>
      <c r="AC215" s="337">
        <f t="shared" si="161"/>
        <v>0</v>
      </c>
      <c r="AD215" s="370">
        <f t="shared" si="161"/>
        <v>0</v>
      </c>
      <c r="AE215" s="359">
        <f t="shared" si="161"/>
        <v>0</v>
      </c>
      <c r="AF215" s="337">
        <f t="shared" si="161"/>
        <v>0</v>
      </c>
      <c r="AG215" s="337">
        <f t="shared" si="161"/>
        <v>0</v>
      </c>
      <c r="AH215" s="337">
        <f t="shared" si="161"/>
        <v>0</v>
      </c>
      <c r="AI215" s="359">
        <f t="shared" si="161"/>
        <v>0</v>
      </c>
      <c r="AJ215" s="379">
        <f t="shared" si="161"/>
        <v>0</v>
      </c>
      <c r="AK215" s="50">
        <f t="shared" ref="AK215" si="162">+AK55</f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52">
        <f t="shared" ref="G216:AJ216" si="163">+F216+G215</f>
        <v>0</v>
      </c>
      <c r="H216" s="348">
        <f t="shared" si="163"/>
        <v>0</v>
      </c>
      <c r="I216" s="335">
        <f t="shared" si="163"/>
        <v>0</v>
      </c>
      <c r="J216" s="356">
        <f t="shared" si="163"/>
        <v>0</v>
      </c>
      <c r="K216" s="335">
        <f t="shared" si="163"/>
        <v>0</v>
      </c>
      <c r="L216" s="335">
        <f t="shared" si="163"/>
        <v>0</v>
      </c>
      <c r="M216" s="335">
        <f t="shared" si="163"/>
        <v>0</v>
      </c>
      <c r="N216" s="335">
        <f t="shared" si="163"/>
        <v>0</v>
      </c>
      <c r="O216" s="335">
        <f t="shared" si="163"/>
        <v>0</v>
      </c>
      <c r="P216" s="366">
        <f t="shared" si="163"/>
        <v>0</v>
      </c>
      <c r="Q216" s="356">
        <f t="shared" si="163"/>
        <v>0</v>
      </c>
      <c r="R216" s="335">
        <f t="shared" si="163"/>
        <v>0</v>
      </c>
      <c r="S216" s="335">
        <f t="shared" si="163"/>
        <v>0</v>
      </c>
      <c r="T216" s="335">
        <f t="shared" si="163"/>
        <v>0</v>
      </c>
      <c r="U216" s="335">
        <f t="shared" si="163"/>
        <v>0</v>
      </c>
      <c r="V216" s="335">
        <f t="shared" si="163"/>
        <v>0</v>
      </c>
      <c r="W216" s="366">
        <f t="shared" si="163"/>
        <v>0</v>
      </c>
      <c r="X216" s="356">
        <f t="shared" si="163"/>
        <v>0</v>
      </c>
      <c r="Y216" s="335">
        <f t="shared" si="163"/>
        <v>0</v>
      </c>
      <c r="Z216" s="335">
        <f t="shared" si="163"/>
        <v>0</v>
      </c>
      <c r="AA216" s="335">
        <f t="shared" si="163"/>
        <v>0</v>
      </c>
      <c r="AB216" s="335">
        <f t="shared" si="163"/>
        <v>0</v>
      </c>
      <c r="AC216" s="335">
        <f t="shared" si="163"/>
        <v>0</v>
      </c>
      <c r="AD216" s="366">
        <f t="shared" si="163"/>
        <v>0</v>
      </c>
      <c r="AE216" s="356">
        <f t="shared" si="163"/>
        <v>0</v>
      </c>
      <c r="AF216" s="335">
        <f t="shared" si="163"/>
        <v>0</v>
      </c>
      <c r="AG216" s="335">
        <f t="shared" si="163"/>
        <v>0</v>
      </c>
      <c r="AH216" s="335">
        <f t="shared" si="163"/>
        <v>0</v>
      </c>
      <c r="AI216" s="356">
        <f t="shared" si="163"/>
        <v>0</v>
      </c>
      <c r="AJ216" s="356">
        <f t="shared" si="163"/>
        <v>0</v>
      </c>
      <c r="AK216" s="45">
        <f t="shared" ref="AK216" si="164">+AJ216+AK215</f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574</v>
      </c>
      <c r="G217" s="351">
        <f>+G57</f>
        <v>0</v>
      </c>
      <c r="H217" s="342">
        <f t="shared" ref="H217:AJ217" si="165">+H57</f>
        <v>0</v>
      </c>
      <c r="I217" s="342">
        <f t="shared" si="165"/>
        <v>0</v>
      </c>
      <c r="J217" s="351">
        <f t="shared" si="165"/>
        <v>0</v>
      </c>
      <c r="K217" s="342">
        <f t="shared" si="165"/>
        <v>0</v>
      </c>
      <c r="L217" s="342">
        <f t="shared" si="165"/>
        <v>0</v>
      </c>
      <c r="M217" s="342">
        <f t="shared" si="165"/>
        <v>0</v>
      </c>
      <c r="N217" s="371">
        <v>228</v>
      </c>
      <c r="O217" s="371">
        <f>574-N218</f>
        <v>346</v>
      </c>
      <c r="P217" s="362">
        <f t="shared" si="165"/>
        <v>0</v>
      </c>
      <c r="Q217" s="351">
        <f t="shared" si="165"/>
        <v>0</v>
      </c>
      <c r="R217" s="342">
        <f t="shared" si="165"/>
        <v>0</v>
      </c>
      <c r="S217" s="342">
        <f t="shared" si="165"/>
        <v>0</v>
      </c>
      <c r="T217" s="342">
        <f t="shared" si="165"/>
        <v>0</v>
      </c>
      <c r="U217" s="342">
        <f t="shared" si="165"/>
        <v>0</v>
      </c>
      <c r="V217" s="342">
        <f t="shared" si="165"/>
        <v>0</v>
      </c>
      <c r="W217" s="362">
        <f t="shared" si="165"/>
        <v>0</v>
      </c>
      <c r="X217" s="351">
        <f t="shared" si="165"/>
        <v>0</v>
      </c>
      <c r="Y217" s="342">
        <f t="shared" si="165"/>
        <v>0</v>
      </c>
      <c r="Z217" s="342">
        <f t="shared" si="165"/>
        <v>0</v>
      </c>
      <c r="AA217" s="342">
        <f t="shared" si="165"/>
        <v>0</v>
      </c>
      <c r="AB217" s="342">
        <f t="shared" si="165"/>
        <v>0</v>
      </c>
      <c r="AC217" s="342">
        <f t="shared" si="165"/>
        <v>0</v>
      </c>
      <c r="AD217" s="362">
        <f t="shared" si="165"/>
        <v>0</v>
      </c>
      <c r="AE217" s="351">
        <f t="shared" si="165"/>
        <v>0</v>
      </c>
      <c r="AF217" s="342">
        <f t="shared" si="165"/>
        <v>0</v>
      </c>
      <c r="AG217" s="342">
        <f t="shared" si="165"/>
        <v>0</v>
      </c>
      <c r="AH217" s="342">
        <f t="shared" si="165"/>
        <v>0</v>
      </c>
      <c r="AI217" s="351">
        <f t="shared" si="165"/>
        <v>0</v>
      </c>
      <c r="AJ217" s="351">
        <f t="shared" si="165"/>
        <v>0</v>
      </c>
      <c r="AK217" s="115">
        <f>+AK57</f>
        <v>0</v>
      </c>
      <c r="AL217" s="37">
        <f>AK218</f>
        <v>574</v>
      </c>
      <c r="AM217" s="38">
        <f>AL217</f>
        <v>574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352">
        <f t="shared" ref="G218:AJ218" si="166">+F218+G217</f>
        <v>0</v>
      </c>
      <c r="H218" s="336">
        <f t="shared" si="166"/>
        <v>0</v>
      </c>
      <c r="I218" s="335">
        <f t="shared" si="166"/>
        <v>0</v>
      </c>
      <c r="J218" s="352">
        <f t="shared" si="166"/>
        <v>0</v>
      </c>
      <c r="K218" s="336">
        <f t="shared" si="166"/>
        <v>0</v>
      </c>
      <c r="L218" s="336">
        <f t="shared" si="166"/>
        <v>0</v>
      </c>
      <c r="M218" s="336">
        <f t="shared" si="166"/>
        <v>0</v>
      </c>
      <c r="N218" s="336">
        <f t="shared" si="166"/>
        <v>228</v>
      </c>
      <c r="O218" s="336">
        <f t="shared" si="166"/>
        <v>574</v>
      </c>
      <c r="P218" s="366">
        <f t="shared" si="166"/>
        <v>574</v>
      </c>
      <c r="Q218" s="352">
        <f t="shared" si="166"/>
        <v>574</v>
      </c>
      <c r="R218" s="336">
        <f t="shared" si="166"/>
        <v>574</v>
      </c>
      <c r="S218" s="336">
        <f t="shared" si="166"/>
        <v>574</v>
      </c>
      <c r="T218" s="336">
        <f t="shared" si="166"/>
        <v>574</v>
      </c>
      <c r="U218" s="336">
        <f t="shared" si="166"/>
        <v>574</v>
      </c>
      <c r="V218" s="336">
        <f t="shared" si="166"/>
        <v>574</v>
      </c>
      <c r="W218" s="366">
        <f t="shared" si="166"/>
        <v>574</v>
      </c>
      <c r="X218" s="352">
        <f t="shared" si="166"/>
        <v>574</v>
      </c>
      <c r="Y218" s="336">
        <f t="shared" si="166"/>
        <v>574</v>
      </c>
      <c r="Z218" s="336">
        <f t="shared" si="166"/>
        <v>574</v>
      </c>
      <c r="AA218" s="336">
        <f t="shared" si="166"/>
        <v>574</v>
      </c>
      <c r="AB218" s="336">
        <f t="shared" si="166"/>
        <v>574</v>
      </c>
      <c r="AC218" s="336">
        <f t="shared" si="166"/>
        <v>574</v>
      </c>
      <c r="AD218" s="366">
        <f t="shared" si="166"/>
        <v>574</v>
      </c>
      <c r="AE218" s="352">
        <f t="shared" si="166"/>
        <v>574</v>
      </c>
      <c r="AF218" s="336">
        <f t="shared" si="166"/>
        <v>574</v>
      </c>
      <c r="AG218" s="336">
        <f t="shared" si="166"/>
        <v>574</v>
      </c>
      <c r="AH218" s="336">
        <f t="shared" si="166"/>
        <v>574</v>
      </c>
      <c r="AI218" s="352">
        <f t="shared" si="166"/>
        <v>574</v>
      </c>
      <c r="AJ218" s="352">
        <f t="shared" si="166"/>
        <v>574</v>
      </c>
      <c r="AK218" s="46">
        <f t="shared" ref="AK218" si="167">+AJ218+AK217</f>
        <v>574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249</v>
      </c>
      <c r="G219" s="351">
        <f>+G59</f>
        <v>0</v>
      </c>
      <c r="H219" s="371">
        <v>70</v>
      </c>
      <c r="I219" s="342">
        <f t="shared" ref="I219:AJ219" si="168">+I59</f>
        <v>0</v>
      </c>
      <c r="J219" s="351">
        <f t="shared" si="168"/>
        <v>0</v>
      </c>
      <c r="K219" s="342">
        <f t="shared" si="168"/>
        <v>0</v>
      </c>
      <c r="L219" s="342">
        <f t="shared" si="168"/>
        <v>0</v>
      </c>
      <c r="M219" s="342">
        <f t="shared" si="168"/>
        <v>0</v>
      </c>
      <c r="N219" s="371">
        <f t="shared" si="168"/>
        <v>104</v>
      </c>
      <c r="O219" s="342">
        <f t="shared" si="168"/>
        <v>0</v>
      </c>
      <c r="P219" s="362">
        <f t="shared" si="168"/>
        <v>0</v>
      </c>
      <c r="Q219" s="351">
        <f t="shared" si="168"/>
        <v>0</v>
      </c>
      <c r="R219" s="342">
        <f t="shared" si="168"/>
        <v>0</v>
      </c>
      <c r="S219" s="342">
        <f t="shared" si="168"/>
        <v>0</v>
      </c>
      <c r="T219" s="342">
        <f t="shared" si="168"/>
        <v>0</v>
      </c>
      <c r="U219" s="342">
        <f t="shared" si="168"/>
        <v>0</v>
      </c>
      <c r="V219" s="342">
        <f t="shared" si="168"/>
        <v>0</v>
      </c>
      <c r="W219" s="362">
        <f t="shared" si="168"/>
        <v>0</v>
      </c>
      <c r="X219" s="351">
        <f t="shared" si="168"/>
        <v>0</v>
      </c>
      <c r="Y219" s="342">
        <f t="shared" si="168"/>
        <v>0</v>
      </c>
      <c r="Z219" s="342">
        <f t="shared" si="168"/>
        <v>0</v>
      </c>
      <c r="AA219" s="342">
        <f t="shared" si="168"/>
        <v>0</v>
      </c>
      <c r="AB219" s="334">
        <f t="shared" si="168"/>
        <v>0</v>
      </c>
      <c r="AC219" s="342">
        <f t="shared" si="168"/>
        <v>0</v>
      </c>
      <c r="AD219" s="371">
        <f>249-AC220</f>
        <v>75</v>
      </c>
      <c r="AE219" s="351">
        <f t="shared" si="168"/>
        <v>0</v>
      </c>
      <c r="AF219" s="342">
        <f t="shared" si="168"/>
        <v>0</v>
      </c>
      <c r="AG219" s="342">
        <f t="shared" si="168"/>
        <v>0</v>
      </c>
      <c r="AH219" s="342">
        <f t="shared" si="168"/>
        <v>0</v>
      </c>
      <c r="AI219" s="351">
        <f t="shared" si="168"/>
        <v>0</v>
      </c>
      <c r="AJ219" s="351">
        <f t="shared" si="168"/>
        <v>0</v>
      </c>
      <c r="AK219" s="115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352">
        <f t="shared" ref="G220:AJ220" si="169">+F220+G219</f>
        <v>0</v>
      </c>
      <c r="H220" s="336">
        <f t="shared" si="169"/>
        <v>70</v>
      </c>
      <c r="I220" s="335">
        <f t="shared" si="169"/>
        <v>70</v>
      </c>
      <c r="J220" s="352">
        <f t="shared" si="169"/>
        <v>70</v>
      </c>
      <c r="K220" s="336">
        <f t="shared" si="169"/>
        <v>70</v>
      </c>
      <c r="L220" s="336">
        <f t="shared" si="169"/>
        <v>70</v>
      </c>
      <c r="M220" s="336">
        <f t="shared" si="169"/>
        <v>70</v>
      </c>
      <c r="N220" s="336">
        <f t="shared" si="169"/>
        <v>174</v>
      </c>
      <c r="O220" s="336">
        <f t="shared" si="169"/>
        <v>174</v>
      </c>
      <c r="P220" s="366">
        <f t="shared" si="169"/>
        <v>174</v>
      </c>
      <c r="Q220" s="352">
        <f t="shared" si="169"/>
        <v>174</v>
      </c>
      <c r="R220" s="336">
        <f t="shared" si="169"/>
        <v>174</v>
      </c>
      <c r="S220" s="336">
        <f t="shared" si="169"/>
        <v>174</v>
      </c>
      <c r="T220" s="336">
        <f t="shared" si="169"/>
        <v>174</v>
      </c>
      <c r="U220" s="336">
        <f t="shared" si="169"/>
        <v>174</v>
      </c>
      <c r="V220" s="336">
        <f t="shared" si="169"/>
        <v>174</v>
      </c>
      <c r="W220" s="366">
        <f t="shared" si="169"/>
        <v>174</v>
      </c>
      <c r="X220" s="352">
        <f t="shared" si="169"/>
        <v>174</v>
      </c>
      <c r="Y220" s="336">
        <f t="shared" si="169"/>
        <v>174</v>
      </c>
      <c r="Z220" s="336">
        <f t="shared" si="169"/>
        <v>174</v>
      </c>
      <c r="AA220" s="336">
        <f t="shared" si="169"/>
        <v>174</v>
      </c>
      <c r="AB220" s="336">
        <f t="shared" si="169"/>
        <v>174</v>
      </c>
      <c r="AC220" s="336">
        <f t="shared" si="169"/>
        <v>174</v>
      </c>
      <c r="AD220" s="366">
        <f t="shared" si="169"/>
        <v>249</v>
      </c>
      <c r="AE220" s="352">
        <f t="shared" si="169"/>
        <v>249</v>
      </c>
      <c r="AF220" s="336">
        <f t="shared" si="169"/>
        <v>249</v>
      </c>
      <c r="AG220" s="336">
        <f t="shared" si="169"/>
        <v>249</v>
      </c>
      <c r="AH220" s="336">
        <f t="shared" si="169"/>
        <v>249</v>
      </c>
      <c r="AI220" s="352">
        <f t="shared" si="169"/>
        <v>249</v>
      </c>
      <c r="AJ220" s="352">
        <f t="shared" si="169"/>
        <v>249</v>
      </c>
      <c r="AK220" s="46">
        <f t="shared" ref="AK220" si="170">+AJ220+AK219</f>
        <v>249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613</v>
      </c>
      <c r="G221" s="351">
        <f>+G61</f>
        <v>0</v>
      </c>
      <c r="H221" s="342">
        <f t="shared" ref="H221:AJ221" si="171">+H61</f>
        <v>0</v>
      </c>
      <c r="I221" s="342">
        <f t="shared" si="171"/>
        <v>0</v>
      </c>
      <c r="J221" s="351">
        <f t="shared" si="171"/>
        <v>0</v>
      </c>
      <c r="K221" s="342">
        <f t="shared" si="171"/>
        <v>0</v>
      </c>
      <c r="L221" s="342">
        <f t="shared" si="171"/>
        <v>0</v>
      </c>
      <c r="M221" s="342">
        <f t="shared" si="171"/>
        <v>0</v>
      </c>
      <c r="N221" s="342">
        <f t="shared" si="171"/>
        <v>0</v>
      </c>
      <c r="O221" s="342">
        <f t="shared" si="171"/>
        <v>0</v>
      </c>
      <c r="P221" s="362">
        <f t="shared" si="171"/>
        <v>0</v>
      </c>
      <c r="Q221" s="351">
        <f t="shared" si="171"/>
        <v>0</v>
      </c>
      <c r="R221" s="342">
        <f t="shared" si="171"/>
        <v>0</v>
      </c>
      <c r="S221" s="371">
        <f t="shared" si="171"/>
        <v>613</v>
      </c>
      <c r="T221" s="334">
        <f t="shared" si="171"/>
        <v>0</v>
      </c>
      <c r="U221" s="342">
        <f t="shared" si="171"/>
        <v>0</v>
      </c>
      <c r="V221" s="342">
        <f t="shared" si="171"/>
        <v>0</v>
      </c>
      <c r="W221" s="362">
        <f t="shared" si="171"/>
        <v>0</v>
      </c>
      <c r="X221" s="351">
        <f t="shared" si="171"/>
        <v>0</v>
      </c>
      <c r="Y221" s="342">
        <f t="shared" si="171"/>
        <v>0</v>
      </c>
      <c r="Z221" s="342">
        <f t="shared" si="171"/>
        <v>0</v>
      </c>
      <c r="AA221" s="342">
        <f t="shared" si="171"/>
        <v>0</v>
      </c>
      <c r="AB221" s="342">
        <f t="shared" si="171"/>
        <v>0</v>
      </c>
      <c r="AC221" s="342">
        <f t="shared" si="171"/>
        <v>0</v>
      </c>
      <c r="AD221" s="362">
        <f t="shared" si="171"/>
        <v>0</v>
      </c>
      <c r="AE221" s="351">
        <f t="shared" si="171"/>
        <v>0</v>
      </c>
      <c r="AF221" s="342">
        <f t="shared" si="171"/>
        <v>0</v>
      </c>
      <c r="AG221" s="342">
        <f t="shared" si="171"/>
        <v>0</v>
      </c>
      <c r="AH221" s="342">
        <f t="shared" si="171"/>
        <v>0</v>
      </c>
      <c r="AI221" s="351">
        <f t="shared" si="171"/>
        <v>0</v>
      </c>
      <c r="AJ221" s="351">
        <f t="shared" si="171"/>
        <v>0</v>
      </c>
      <c r="AK221" s="86">
        <f t="shared" ref="AK221" si="172">+AK61</f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354">
        <f t="shared" ref="G222:AJ222" si="173">+F222+G221</f>
        <v>0</v>
      </c>
      <c r="H222" s="341">
        <f t="shared" si="173"/>
        <v>0</v>
      </c>
      <c r="I222" s="340">
        <f t="shared" si="173"/>
        <v>0</v>
      </c>
      <c r="J222" s="354">
        <f t="shared" si="173"/>
        <v>0</v>
      </c>
      <c r="K222" s="341">
        <f t="shared" si="173"/>
        <v>0</v>
      </c>
      <c r="L222" s="341">
        <f t="shared" si="173"/>
        <v>0</v>
      </c>
      <c r="M222" s="341">
        <f t="shared" si="173"/>
        <v>0</v>
      </c>
      <c r="N222" s="341">
        <f t="shared" si="173"/>
        <v>0</v>
      </c>
      <c r="O222" s="341">
        <f t="shared" si="173"/>
        <v>0</v>
      </c>
      <c r="P222" s="365">
        <f t="shared" si="173"/>
        <v>0</v>
      </c>
      <c r="Q222" s="354">
        <f t="shared" si="173"/>
        <v>0</v>
      </c>
      <c r="R222" s="341">
        <f t="shared" si="173"/>
        <v>0</v>
      </c>
      <c r="S222" s="341">
        <f t="shared" si="173"/>
        <v>613</v>
      </c>
      <c r="T222" s="341">
        <f t="shared" si="173"/>
        <v>613</v>
      </c>
      <c r="U222" s="341">
        <f t="shared" si="173"/>
        <v>613</v>
      </c>
      <c r="V222" s="341">
        <f t="shared" si="173"/>
        <v>613</v>
      </c>
      <c r="W222" s="365">
        <f t="shared" si="173"/>
        <v>613</v>
      </c>
      <c r="X222" s="354">
        <f t="shared" si="173"/>
        <v>613</v>
      </c>
      <c r="Y222" s="341">
        <f t="shared" si="173"/>
        <v>613</v>
      </c>
      <c r="Z222" s="341">
        <f t="shared" si="173"/>
        <v>613</v>
      </c>
      <c r="AA222" s="341">
        <f t="shared" si="173"/>
        <v>613</v>
      </c>
      <c r="AB222" s="341">
        <f t="shared" si="173"/>
        <v>613</v>
      </c>
      <c r="AC222" s="341">
        <f t="shared" si="173"/>
        <v>613</v>
      </c>
      <c r="AD222" s="365">
        <f t="shared" si="173"/>
        <v>613</v>
      </c>
      <c r="AE222" s="354">
        <f t="shared" si="173"/>
        <v>613</v>
      </c>
      <c r="AF222" s="341">
        <f t="shared" si="173"/>
        <v>613</v>
      </c>
      <c r="AG222" s="341">
        <f t="shared" si="173"/>
        <v>613</v>
      </c>
      <c r="AH222" s="341">
        <f t="shared" si="173"/>
        <v>613</v>
      </c>
      <c r="AI222" s="354">
        <f t="shared" si="173"/>
        <v>613</v>
      </c>
      <c r="AJ222" s="354">
        <f t="shared" si="173"/>
        <v>613</v>
      </c>
      <c r="AK222" s="84">
        <f t="shared" ref="AK222" si="174">+AJ222+AK221</f>
        <v>613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381</v>
      </c>
      <c r="G223" s="353">
        <f>+G63</f>
        <v>0</v>
      </c>
      <c r="H223" s="372">
        <v>121</v>
      </c>
      <c r="I223" s="343">
        <f t="shared" ref="I223:AJ223" si="175">+I63</f>
        <v>0</v>
      </c>
      <c r="J223" s="353">
        <f t="shared" si="175"/>
        <v>0</v>
      </c>
      <c r="K223" s="343">
        <f t="shared" si="175"/>
        <v>0</v>
      </c>
      <c r="L223" s="343">
        <f t="shared" si="175"/>
        <v>0</v>
      </c>
      <c r="M223" s="343">
        <f t="shared" si="175"/>
        <v>0</v>
      </c>
      <c r="N223" s="372">
        <f t="shared" si="175"/>
        <v>260</v>
      </c>
      <c r="O223" s="343">
        <f t="shared" si="175"/>
        <v>0</v>
      </c>
      <c r="P223" s="364">
        <f t="shared" si="175"/>
        <v>0</v>
      </c>
      <c r="Q223" s="353">
        <f t="shared" si="175"/>
        <v>0</v>
      </c>
      <c r="R223" s="343">
        <f t="shared" si="175"/>
        <v>0</v>
      </c>
      <c r="S223" s="343">
        <f t="shared" si="175"/>
        <v>0</v>
      </c>
      <c r="T223" s="343">
        <f t="shared" si="175"/>
        <v>0</v>
      </c>
      <c r="U223" s="343">
        <f t="shared" si="175"/>
        <v>0</v>
      </c>
      <c r="V223" s="343">
        <f t="shared" si="175"/>
        <v>0</v>
      </c>
      <c r="W223" s="364">
        <f t="shared" si="175"/>
        <v>0</v>
      </c>
      <c r="X223" s="353">
        <f t="shared" si="175"/>
        <v>0</v>
      </c>
      <c r="Y223" s="343">
        <f t="shared" si="175"/>
        <v>0</v>
      </c>
      <c r="Z223" s="343">
        <f t="shared" si="175"/>
        <v>0</v>
      </c>
      <c r="AA223" s="343">
        <f t="shared" si="175"/>
        <v>0</v>
      </c>
      <c r="AB223" s="343">
        <f t="shared" si="175"/>
        <v>0</v>
      </c>
      <c r="AC223" s="343">
        <f t="shared" si="175"/>
        <v>0</v>
      </c>
      <c r="AD223" s="364">
        <f t="shared" si="175"/>
        <v>0</v>
      </c>
      <c r="AE223" s="353">
        <f t="shared" si="175"/>
        <v>0</v>
      </c>
      <c r="AF223" s="343">
        <f t="shared" si="175"/>
        <v>0</v>
      </c>
      <c r="AG223" s="343">
        <f t="shared" si="175"/>
        <v>0</v>
      </c>
      <c r="AH223" s="343">
        <f t="shared" si="175"/>
        <v>0</v>
      </c>
      <c r="AI223" s="353">
        <f t="shared" si="175"/>
        <v>0</v>
      </c>
      <c r="AJ223" s="353">
        <f t="shared" si="175"/>
        <v>0</v>
      </c>
      <c r="AK223" s="115">
        <f>+AK63</f>
        <v>0</v>
      </c>
      <c r="AL223" s="37">
        <f>SUM(G223:AK223)</f>
        <v>381</v>
      </c>
      <c r="AM223" s="38">
        <f>AL223</f>
        <v>381</v>
      </c>
      <c r="AN223" s="38">
        <v>893900</v>
      </c>
      <c r="AO223" s="38">
        <f>AL223*AN223/1000</f>
        <v>340575.9</v>
      </c>
      <c r="AP223" s="38">
        <f>AN223*AM223/1000</f>
        <v>340575.9</v>
      </c>
    </row>
    <row r="224" spans="1:42" ht="35.1" customHeight="1">
      <c r="A224" s="625"/>
      <c r="B224" s="660"/>
      <c r="C224" s="39"/>
      <c r="D224" s="95"/>
      <c r="E224" s="79"/>
      <c r="F224" s="42"/>
      <c r="G224" s="352">
        <f t="shared" ref="G224:AJ224" si="176">+F224+G223</f>
        <v>0</v>
      </c>
      <c r="H224" s="336">
        <f t="shared" si="176"/>
        <v>121</v>
      </c>
      <c r="I224" s="336">
        <f t="shared" si="176"/>
        <v>121</v>
      </c>
      <c r="J224" s="352">
        <f t="shared" si="176"/>
        <v>121</v>
      </c>
      <c r="K224" s="336">
        <f t="shared" si="176"/>
        <v>121</v>
      </c>
      <c r="L224" s="336">
        <f t="shared" si="176"/>
        <v>121</v>
      </c>
      <c r="M224" s="336">
        <f t="shared" si="176"/>
        <v>121</v>
      </c>
      <c r="N224" s="336">
        <f t="shared" si="176"/>
        <v>381</v>
      </c>
      <c r="O224" s="336">
        <f t="shared" si="176"/>
        <v>381</v>
      </c>
      <c r="P224" s="363">
        <f t="shared" si="176"/>
        <v>381</v>
      </c>
      <c r="Q224" s="352">
        <f t="shared" si="176"/>
        <v>381</v>
      </c>
      <c r="R224" s="336">
        <f t="shared" si="176"/>
        <v>381</v>
      </c>
      <c r="S224" s="336">
        <f t="shared" si="176"/>
        <v>381</v>
      </c>
      <c r="T224" s="336">
        <f t="shared" si="176"/>
        <v>381</v>
      </c>
      <c r="U224" s="336">
        <f t="shared" si="176"/>
        <v>381</v>
      </c>
      <c r="V224" s="336">
        <f t="shared" si="176"/>
        <v>381</v>
      </c>
      <c r="W224" s="363">
        <f t="shared" si="176"/>
        <v>381</v>
      </c>
      <c r="X224" s="352">
        <f t="shared" si="176"/>
        <v>381</v>
      </c>
      <c r="Y224" s="336">
        <f t="shared" si="176"/>
        <v>381</v>
      </c>
      <c r="Z224" s="336">
        <f t="shared" si="176"/>
        <v>381</v>
      </c>
      <c r="AA224" s="336">
        <f t="shared" si="176"/>
        <v>381</v>
      </c>
      <c r="AB224" s="336">
        <f t="shared" si="176"/>
        <v>381</v>
      </c>
      <c r="AC224" s="336">
        <f t="shared" si="176"/>
        <v>381</v>
      </c>
      <c r="AD224" s="363">
        <f t="shared" si="176"/>
        <v>381</v>
      </c>
      <c r="AE224" s="352">
        <f t="shared" si="176"/>
        <v>381</v>
      </c>
      <c r="AF224" s="336">
        <f t="shared" si="176"/>
        <v>381</v>
      </c>
      <c r="AG224" s="336">
        <f t="shared" si="176"/>
        <v>381</v>
      </c>
      <c r="AH224" s="336">
        <f t="shared" si="176"/>
        <v>381</v>
      </c>
      <c r="AI224" s="352">
        <f t="shared" si="176"/>
        <v>381</v>
      </c>
      <c r="AJ224" s="352">
        <f t="shared" si="176"/>
        <v>381</v>
      </c>
      <c r="AK224" s="46">
        <f t="shared" ref="AK224" si="177">+AJ224+AK223</f>
        <v>381</v>
      </c>
      <c r="AL224" s="37"/>
    </row>
    <row r="225" spans="1:42" ht="35.1" customHeight="1">
      <c r="A225" s="624">
        <v>23</v>
      </c>
      <c r="B225" s="655" t="s">
        <v>168</v>
      </c>
      <c r="C225" s="53"/>
      <c r="D225" s="90"/>
      <c r="E225" s="49"/>
      <c r="F225" s="35">
        <f>+F65</f>
        <v>80</v>
      </c>
      <c r="G225" s="351">
        <f>+G65</f>
        <v>0</v>
      </c>
      <c r="H225" s="334">
        <f t="shared" ref="H225:AJ225" si="178">+H65</f>
        <v>0</v>
      </c>
      <c r="I225" s="334">
        <f t="shared" si="178"/>
        <v>0</v>
      </c>
      <c r="J225" s="351">
        <f t="shared" si="178"/>
        <v>0</v>
      </c>
      <c r="K225" s="334">
        <f t="shared" si="178"/>
        <v>0</v>
      </c>
      <c r="L225" s="334">
        <f t="shared" si="178"/>
        <v>0</v>
      </c>
      <c r="M225" s="334">
        <f t="shared" si="178"/>
        <v>0</v>
      </c>
      <c r="N225" s="334">
        <f t="shared" si="178"/>
        <v>0</v>
      </c>
      <c r="O225" s="334">
        <f t="shared" si="178"/>
        <v>0</v>
      </c>
      <c r="P225" s="362">
        <f t="shared" si="178"/>
        <v>0</v>
      </c>
      <c r="Q225" s="351">
        <f t="shared" si="178"/>
        <v>0</v>
      </c>
      <c r="R225" s="334">
        <f t="shared" si="178"/>
        <v>0</v>
      </c>
      <c r="S225" s="334">
        <f t="shared" si="178"/>
        <v>0</v>
      </c>
      <c r="T225" s="334">
        <f t="shared" si="178"/>
        <v>0</v>
      </c>
      <c r="U225" s="334">
        <f t="shared" si="178"/>
        <v>0</v>
      </c>
      <c r="V225" s="334">
        <f t="shared" si="178"/>
        <v>0</v>
      </c>
      <c r="W225" s="362">
        <f t="shared" si="178"/>
        <v>0</v>
      </c>
      <c r="X225" s="351">
        <f t="shared" si="178"/>
        <v>0</v>
      </c>
      <c r="Y225" s="334">
        <f t="shared" si="178"/>
        <v>0</v>
      </c>
      <c r="Z225" s="334">
        <v>0</v>
      </c>
      <c r="AA225" s="334">
        <v>0</v>
      </c>
      <c r="AB225" s="334">
        <f t="shared" si="178"/>
        <v>0</v>
      </c>
      <c r="AC225" s="371">
        <f>80-AB226</f>
        <v>80</v>
      </c>
      <c r="AD225" s="362">
        <f t="shared" si="178"/>
        <v>0</v>
      </c>
      <c r="AE225" s="351">
        <f t="shared" si="178"/>
        <v>0</v>
      </c>
      <c r="AF225" s="334">
        <f t="shared" si="178"/>
        <v>0</v>
      </c>
      <c r="AG225" s="334">
        <f t="shared" si="178"/>
        <v>0</v>
      </c>
      <c r="AH225" s="334">
        <f t="shared" si="178"/>
        <v>0</v>
      </c>
      <c r="AI225" s="351">
        <f t="shared" si="178"/>
        <v>0</v>
      </c>
      <c r="AJ225" s="351">
        <f t="shared" si="178"/>
        <v>0</v>
      </c>
      <c r="AK225" s="84"/>
      <c r="AL225" s="37">
        <f>SUM(G225:AK225)</f>
        <v>80</v>
      </c>
      <c r="AM225" s="38">
        <f>AL225</f>
        <v>80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656"/>
      <c r="C226" s="33"/>
      <c r="D226" s="60"/>
      <c r="E226" s="52"/>
      <c r="F226" s="61"/>
      <c r="G226" s="352">
        <f t="shared" ref="G226:AJ226" si="179">+F226+G225</f>
        <v>0</v>
      </c>
      <c r="H226" s="348">
        <f t="shared" si="179"/>
        <v>0</v>
      </c>
      <c r="I226" s="335">
        <f t="shared" si="179"/>
        <v>0</v>
      </c>
      <c r="J226" s="352">
        <f t="shared" si="179"/>
        <v>0</v>
      </c>
      <c r="K226" s="336">
        <f t="shared" si="179"/>
        <v>0</v>
      </c>
      <c r="L226" s="336">
        <f t="shared" si="179"/>
        <v>0</v>
      </c>
      <c r="M226" s="336">
        <f t="shared" si="179"/>
        <v>0</v>
      </c>
      <c r="N226" s="336">
        <f t="shared" si="179"/>
        <v>0</v>
      </c>
      <c r="O226" s="336">
        <f t="shared" si="179"/>
        <v>0</v>
      </c>
      <c r="P226" s="366">
        <f t="shared" si="179"/>
        <v>0</v>
      </c>
      <c r="Q226" s="352">
        <f t="shared" si="179"/>
        <v>0</v>
      </c>
      <c r="R226" s="336">
        <f t="shared" si="179"/>
        <v>0</v>
      </c>
      <c r="S226" s="336">
        <f t="shared" si="179"/>
        <v>0</v>
      </c>
      <c r="T226" s="336">
        <f t="shared" si="179"/>
        <v>0</v>
      </c>
      <c r="U226" s="336">
        <f t="shared" si="179"/>
        <v>0</v>
      </c>
      <c r="V226" s="336">
        <f t="shared" si="179"/>
        <v>0</v>
      </c>
      <c r="W226" s="366">
        <f t="shared" si="179"/>
        <v>0</v>
      </c>
      <c r="X226" s="352">
        <f t="shared" si="179"/>
        <v>0</v>
      </c>
      <c r="Y226" s="336">
        <f t="shared" si="179"/>
        <v>0</v>
      </c>
      <c r="Z226" s="336">
        <f t="shared" si="179"/>
        <v>0</v>
      </c>
      <c r="AA226" s="348">
        <f t="shared" si="179"/>
        <v>0</v>
      </c>
      <c r="AB226" s="336">
        <f t="shared" si="179"/>
        <v>0</v>
      </c>
      <c r="AC226" s="336">
        <f t="shared" si="179"/>
        <v>80</v>
      </c>
      <c r="AD226" s="366">
        <f t="shared" si="179"/>
        <v>80</v>
      </c>
      <c r="AE226" s="352">
        <f t="shared" si="179"/>
        <v>80</v>
      </c>
      <c r="AF226" s="336">
        <f t="shared" si="179"/>
        <v>80</v>
      </c>
      <c r="AG226" s="336">
        <f t="shared" si="179"/>
        <v>80</v>
      </c>
      <c r="AH226" s="336">
        <f t="shared" si="179"/>
        <v>80</v>
      </c>
      <c r="AI226" s="352">
        <f t="shared" si="179"/>
        <v>80</v>
      </c>
      <c r="AJ226" s="352">
        <f t="shared" si="179"/>
        <v>80</v>
      </c>
      <c r="AK226" s="45"/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655" t="s">
        <v>169</v>
      </c>
      <c r="C227" s="96"/>
      <c r="D227" s="97"/>
      <c r="E227" s="98"/>
      <c r="F227" s="50">
        <f>+F67</f>
        <v>20</v>
      </c>
      <c r="G227" s="357">
        <f>+G67</f>
        <v>0</v>
      </c>
      <c r="H227" s="346">
        <f t="shared" ref="H227:AJ227" si="180">+H67</f>
        <v>0</v>
      </c>
      <c r="I227" s="346">
        <f t="shared" si="180"/>
        <v>0</v>
      </c>
      <c r="J227" s="357">
        <f t="shared" si="180"/>
        <v>0</v>
      </c>
      <c r="K227" s="346">
        <f t="shared" si="180"/>
        <v>0</v>
      </c>
      <c r="L227" s="346">
        <f t="shared" si="180"/>
        <v>0</v>
      </c>
      <c r="M227" s="346">
        <f t="shared" si="180"/>
        <v>0</v>
      </c>
      <c r="N227" s="346">
        <f t="shared" si="180"/>
        <v>0</v>
      </c>
      <c r="O227" s="346">
        <f t="shared" si="180"/>
        <v>0</v>
      </c>
      <c r="P227" s="368">
        <f t="shared" si="180"/>
        <v>0</v>
      </c>
      <c r="Q227" s="357">
        <f t="shared" si="180"/>
        <v>0</v>
      </c>
      <c r="R227" s="346">
        <f t="shared" si="180"/>
        <v>0</v>
      </c>
      <c r="S227" s="346">
        <f t="shared" si="180"/>
        <v>0</v>
      </c>
      <c r="T227" s="346">
        <f t="shared" si="180"/>
        <v>0</v>
      </c>
      <c r="U227" s="346">
        <f t="shared" si="180"/>
        <v>0</v>
      </c>
      <c r="V227" s="346">
        <f t="shared" si="180"/>
        <v>0</v>
      </c>
      <c r="W227" s="368">
        <f t="shared" si="180"/>
        <v>0</v>
      </c>
      <c r="X227" s="357">
        <f t="shared" si="180"/>
        <v>0</v>
      </c>
      <c r="Y227" s="375">
        <f t="shared" si="180"/>
        <v>0</v>
      </c>
      <c r="Z227" s="375">
        <v>0</v>
      </c>
      <c r="AA227" s="375">
        <v>0</v>
      </c>
      <c r="AB227" s="346">
        <f t="shared" si="180"/>
        <v>0</v>
      </c>
      <c r="AC227" s="374">
        <f>20-AB228</f>
        <v>20</v>
      </c>
      <c r="AD227" s="368">
        <f t="shared" si="180"/>
        <v>0</v>
      </c>
      <c r="AE227" s="357">
        <f t="shared" si="180"/>
        <v>0</v>
      </c>
      <c r="AF227" s="346">
        <f t="shared" si="180"/>
        <v>0</v>
      </c>
      <c r="AG227" s="346">
        <f t="shared" si="180"/>
        <v>0</v>
      </c>
      <c r="AH227" s="346">
        <f t="shared" si="180"/>
        <v>0</v>
      </c>
      <c r="AI227" s="357">
        <f t="shared" si="180"/>
        <v>0</v>
      </c>
      <c r="AJ227" s="377">
        <f t="shared" si="180"/>
        <v>0</v>
      </c>
      <c r="AK227" s="84"/>
      <c r="AL227" s="37">
        <f>SUM(G227:AK227)</f>
        <v>20</v>
      </c>
      <c r="AM227" s="38">
        <f>AL227</f>
        <v>20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51"/>
      <c r="B228" s="656"/>
      <c r="C228" s="107"/>
      <c r="D228" s="108"/>
      <c r="E228" s="109"/>
      <c r="F228" s="117"/>
      <c r="G228" s="352">
        <f t="shared" ref="G228:AJ228" si="181">+F228+G227</f>
        <v>0</v>
      </c>
      <c r="H228" s="348">
        <f t="shared" si="181"/>
        <v>0</v>
      </c>
      <c r="I228" s="335">
        <f t="shared" si="181"/>
        <v>0</v>
      </c>
      <c r="J228" s="356">
        <f t="shared" si="181"/>
        <v>0</v>
      </c>
      <c r="K228" s="335">
        <f t="shared" si="181"/>
        <v>0</v>
      </c>
      <c r="L228" s="335">
        <f t="shared" si="181"/>
        <v>0</v>
      </c>
      <c r="M228" s="335">
        <f t="shared" si="181"/>
        <v>0</v>
      </c>
      <c r="N228" s="335">
        <f t="shared" si="181"/>
        <v>0</v>
      </c>
      <c r="O228" s="335">
        <f t="shared" si="181"/>
        <v>0</v>
      </c>
      <c r="P228" s="366">
        <f t="shared" si="181"/>
        <v>0</v>
      </c>
      <c r="Q228" s="356">
        <f t="shared" si="181"/>
        <v>0</v>
      </c>
      <c r="R228" s="335">
        <f t="shared" si="181"/>
        <v>0</v>
      </c>
      <c r="S228" s="335">
        <f t="shared" si="181"/>
        <v>0</v>
      </c>
      <c r="T228" s="335">
        <f t="shared" si="181"/>
        <v>0</v>
      </c>
      <c r="U228" s="335">
        <f t="shared" si="181"/>
        <v>0</v>
      </c>
      <c r="V228" s="335">
        <f t="shared" si="181"/>
        <v>0</v>
      </c>
      <c r="W228" s="366">
        <f t="shared" si="181"/>
        <v>0</v>
      </c>
      <c r="X228" s="356">
        <f t="shared" si="181"/>
        <v>0</v>
      </c>
      <c r="Y228" s="335">
        <f t="shared" si="181"/>
        <v>0</v>
      </c>
      <c r="Z228" s="70">
        <f t="shared" si="181"/>
        <v>0</v>
      </c>
      <c r="AA228" s="70">
        <f t="shared" si="181"/>
        <v>0</v>
      </c>
      <c r="AB228" s="335">
        <f t="shared" si="181"/>
        <v>0</v>
      </c>
      <c r="AC228" s="335">
        <f t="shared" si="181"/>
        <v>20</v>
      </c>
      <c r="AD228" s="366">
        <f t="shared" si="181"/>
        <v>20</v>
      </c>
      <c r="AE228" s="356">
        <f t="shared" si="181"/>
        <v>20</v>
      </c>
      <c r="AF228" s="335">
        <f t="shared" si="181"/>
        <v>20</v>
      </c>
      <c r="AG228" s="335">
        <f t="shared" si="181"/>
        <v>20</v>
      </c>
      <c r="AH228" s="335">
        <f t="shared" si="181"/>
        <v>20</v>
      </c>
      <c r="AI228" s="356">
        <f t="shared" si="181"/>
        <v>20</v>
      </c>
      <c r="AJ228" s="356">
        <f t="shared" si="181"/>
        <v>20</v>
      </c>
      <c r="AK228" s="46"/>
      <c r="AL228" s="37">
        <f>SUM(G228:AK228)</f>
        <v>160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657" t="s">
        <v>170</v>
      </c>
      <c r="C229" s="118"/>
      <c r="D229" s="48"/>
      <c r="E229" s="49"/>
      <c r="F229" s="119">
        <f>+F69</f>
        <v>40</v>
      </c>
      <c r="G229" s="357">
        <f>+G69</f>
        <v>0</v>
      </c>
      <c r="H229" s="346">
        <f t="shared" ref="H229:AJ229" si="182">+H69</f>
        <v>0</v>
      </c>
      <c r="I229" s="346">
        <f t="shared" si="182"/>
        <v>0</v>
      </c>
      <c r="J229" s="357">
        <f t="shared" si="182"/>
        <v>0</v>
      </c>
      <c r="K229" s="346">
        <f t="shared" si="182"/>
        <v>0</v>
      </c>
      <c r="L229" s="346">
        <f t="shared" si="182"/>
        <v>0</v>
      </c>
      <c r="M229" s="346">
        <f t="shared" si="182"/>
        <v>0</v>
      </c>
      <c r="N229" s="346">
        <f t="shared" si="182"/>
        <v>0</v>
      </c>
      <c r="O229" s="346">
        <f t="shared" si="182"/>
        <v>0</v>
      </c>
      <c r="P229" s="368">
        <f t="shared" si="182"/>
        <v>0</v>
      </c>
      <c r="Q229" s="357">
        <f t="shared" si="182"/>
        <v>0</v>
      </c>
      <c r="R229" s="346">
        <f t="shared" si="182"/>
        <v>0</v>
      </c>
      <c r="S229" s="346">
        <f t="shared" si="182"/>
        <v>0</v>
      </c>
      <c r="T229" s="346">
        <f t="shared" si="182"/>
        <v>0</v>
      </c>
      <c r="U229" s="346">
        <f t="shared" si="182"/>
        <v>0</v>
      </c>
      <c r="V229" s="346">
        <f t="shared" si="182"/>
        <v>0</v>
      </c>
      <c r="W229" s="368">
        <f t="shared" si="182"/>
        <v>0</v>
      </c>
      <c r="X229" s="357">
        <f t="shared" si="182"/>
        <v>0</v>
      </c>
      <c r="Y229" s="375">
        <f t="shared" si="182"/>
        <v>0</v>
      </c>
      <c r="Z229" s="375">
        <v>0</v>
      </c>
      <c r="AA229" s="375">
        <v>0</v>
      </c>
      <c r="AB229" s="346">
        <f t="shared" si="182"/>
        <v>0</v>
      </c>
      <c r="AC229" s="374">
        <f>40-AB230</f>
        <v>40</v>
      </c>
      <c r="AD229" s="368">
        <f t="shared" si="182"/>
        <v>0</v>
      </c>
      <c r="AE229" s="357">
        <f t="shared" si="182"/>
        <v>0</v>
      </c>
      <c r="AF229" s="346">
        <f t="shared" si="182"/>
        <v>0</v>
      </c>
      <c r="AG229" s="346">
        <f t="shared" si="182"/>
        <v>0</v>
      </c>
      <c r="AH229" s="346">
        <f t="shared" si="182"/>
        <v>0</v>
      </c>
      <c r="AI229" s="357">
        <f t="shared" si="182"/>
        <v>0</v>
      </c>
      <c r="AJ229" s="377">
        <f t="shared" si="182"/>
        <v>0</v>
      </c>
      <c r="AK229" s="100"/>
      <c r="AL229" s="37"/>
      <c r="AM229" s="38"/>
      <c r="AN229" s="38"/>
      <c r="AO229" s="38"/>
      <c r="AP229" s="38"/>
    </row>
    <row r="230" spans="1:42" ht="34.5" customHeight="1">
      <c r="A230" s="625"/>
      <c r="B230" s="658"/>
      <c r="C230" s="39"/>
      <c r="D230" s="40"/>
      <c r="E230" s="41"/>
      <c r="F230" s="120"/>
      <c r="G230" s="352">
        <f t="shared" ref="G230:AJ230" si="183">+F230+G229</f>
        <v>0</v>
      </c>
      <c r="H230" s="348">
        <f t="shared" si="183"/>
        <v>0</v>
      </c>
      <c r="I230" s="335">
        <f t="shared" si="183"/>
        <v>0</v>
      </c>
      <c r="J230" s="356">
        <f t="shared" si="183"/>
        <v>0</v>
      </c>
      <c r="K230" s="335">
        <f t="shared" si="183"/>
        <v>0</v>
      </c>
      <c r="L230" s="335">
        <f t="shared" si="183"/>
        <v>0</v>
      </c>
      <c r="M230" s="335">
        <f t="shared" si="183"/>
        <v>0</v>
      </c>
      <c r="N230" s="335">
        <f t="shared" si="183"/>
        <v>0</v>
      </c>
      <c r="O230" s="335">
        <f t="shared" si="183"/>
        <v>0</v>
      </c>
      <c r="P230" s="366">
        <f t="shared" si="183"/>
        <v>0</v>
      </c>
      <c r="Q230" s="356">
        <f t="shared" si="183"/>
        <v>0</v>
      </c>
      <c r="R230" s="335">
        <f t="shared" si="183"/>
        <v>0</v>
      </c>
      <c r="S230" s="335">
        <f t="shared" si="183"/>
        <v>0</v>
      </c>
      <c r="T230" s="335">
        <f t="shared" si="183"/>
        <v>0</v>
      </c>
      <c r="U230" s="335">
        <f t="shared" si="183"/>
        <v>0</v>
      </c>
      <c r="V230" s="335">
        <f t="shared" si="183"/>
        <v>0</v>
      </c>
      <c r="W230" s="366">
        <f t="shared" si="183"/>
        <v>0</v>
      </c>
      <c r="X230" s="356">
        <f t="shared" si="183"/>
        <v>0</v>
      </c>
      <c r="Y230" s="335">
        <f t="shared" si="183"/>
        <v>0</v>
      </c>
      <c r="Z230" s="70">
        <f t="shared" si="183"/>
        <v>0</v>
      </c>
      <c r="AA230" s="70">
        <f t="shared" si="183"/>
        <v>0</v>
      </c>
      <c r="AB230" s="335">
        <f t="shared" si="183"/>
        <v>0</v>
      </c>
      <c r="AC230" s="335">
        <f t="shared" si="183"/>
        <v>40</v>
      </c>
      <c r="AD230" s="366">
        <f t="shared" si="183"/>
        <v>40</v>
      </c>
      <c r="AE230" s="356">
        <f t="shared" si="183"/>
        <v>40</v>
      </c>
      <c r="AF230" s="335">
        <f t="shared" si="183"/>
        <v>40</v>
      </c>
      <c r="AG230" s="335">
        <f t="shared" si="183"/>
        <v>40</v>
      </c>
      <c r="AH230" s="335">
        <f t="shared" si="183"/>
        <v>40</v>
      </c>
      <c r="AI230" s="356">
        <f t="shared" si="183"/>
        <v>40</v>
      </c>
      <c r="AJ230" s="356">
        <f t="shared" si="183"/>
        <v>40</v>
      </c>
      <c r="AK230" s="102"/>
      <c r="AL230" s="47"/>
    </row>
    <row r="231" spans="1:42" ht="34.5" customHeight="1">
      <c r="A231" s="624">
        <v>26</v>
      </c>
      <c r="B231" s="657" t="s">
        <v>210</v>
      </c>
      <c r="C231" s="48"/>
      <c r="D231" s="48"/>
      <c r="E231" s="49"/>
      <c r="F231" s="50">
        <f>+F71</f>
        <v>60</v>
      </c>
      <c r="G231" s="359">
        <f>+G71</f>
        <v>0</v>
      </c>
      <c r="H231" s="337">
        <f t="shared" ref="H231:AJ231" si="184">+H71</f>
        <v>0</v>
      </c>
      <c r="I231" s="337">
        <f t="shared" si="184"/>
        <v>0</v>
      </c>
      <c r="J231" s="359">
        <f t="shared" si="184"/>
        <v>0</v>
      </c>
      <c r="K231" s="337">
        <f t="shared" si="184"/>
        <v>0</v>
      </c>
      <c r="L231" s="337">
        <f t="shared" si="184"/>
        <v>0</v>
      </c>
      <c r="M231" s="337">
        <f t="shared" si="184"/>
        <v>0</v>
      </c>
      <c r="N231" s="337">
        <f t="shared" si="184"/>
        <v>0</v>
      </c>
      <c r="O231" s="337">
        <f t="shared" si="184"/>
        <v>0</v>
      </c>
      <c r="P231" s="370">
        <f t="shared" si="184"/>
        <v>0</v>
      </c>
      <c r="Q231" s="359">
        <f t="shared" si="184"/>
        <v>0</v>
      </c>
      <c r="R231" s="337">
        <f t="shared" si="184"/>
        <v>0</v>
      </c>
      <c r="S231" s="337">
        <f t="shared" si="184"/>
        <v>0</v>
      </c>
      <c r="T231" s="337">
        <f t="shared" si="184"/>
        <v>0</v>
      </c>
      <c r="U231" s="337">
        <f t="shared" si="184"/>
        <v>0</v>
      </c>
      <c r="V231" s="337">
        <f t="shared" si="184"/>
        <v>0</v>
      </c>
      <c r="W231" s="370">
        <f t="shared" si="184"/>
        <v>0</v>
      </c>
      <c r="X231" s="359">
        <f t="shared" si="184"/>
        <v>0</v>
      </c>
      <c r="Y231" s="320">
        <f t="shared" si="184"/>
        <v>0</v>
      </c>
      <c r="Z231" s="320">
        <v>0</v>
      </c>
      <c r="AA231" s="320">
        <v>0</v>
      </c>
      <c r="AB231" s="337">
        <f t="shared" si="184"/>
        <v>0</v>
      </c>
      <c r="AC231" s="397">
        <f>60-AB232</f>
        <v>60</v>
      </c>
      <c r="AD231" s="370">
        <f t="shared" si="184"/>
        <v>0</v>
      </c>
      <c r="AE231" s="359">
        <f t="shared" si="184"/>
        <v>0</v>
      </c>
      <c r="AF231" s="337">
        <f t="shared" si="184"/>
        <v>0</v>
      </c>
      <c r="AG231" s="337">
        <f t="shared" si="184"/>
        <v>0</v>
      </c>
      <c r="AH231" s="337">
        <f t="shared" si="184"/>
        <v>0</v>
      </c>
      <c r="AI231" s="359">
        <f t="shared" si="184"/>
        <v>0</v>
      </c>
      <c r="AJ231" s="379">
        <f t="shared" si="184"/>
        <v>0</v>
      </c>
      <c r="AK231" s="103"/>
      <c r="AL231" s="37"/>
      <c r="AM231" s="38"/>
      <c r="AN231" s="38"/>
      <c r="AO231" s="38"/>
      <c r="AP231" s="38"/>
    </row>
    <row r="232" spans="1:42" ht="34.5" customHeight="1">
      <c r="A232" s="625"/>
      <c r="B232" s="658"/>
      <c r="C232" s="40"/>
      <c r="D232" s="40"/>
      <c r="E232" s="41"/>
      <c r="F232" s="74"/>
      <c r="G232" s="352">
        <f t="shared" ref="G232:AJ236" si="185">+F232+G231</f>
        <v>0</v>
      </c>
      <c r="H232" s="348">
        <f t="shared" si="185"/>
        <v>0</v>
      </c>
      <c r="I232" s="335">
        <f t="shared" si="185"/>
        <v>0</v>
      </c>
      <c r="J232" s="356">
        <f t="shared" si="185"/>
        <v>0</v>
      </c>
      <c r="K232" s="335">
        <f t="shared" si="185"/>
        <v>0</v>
      </c>
      <c r="L232" s="335">
        <f t="shared" si="185"/>
        <v>0</v>
      </c>
      <c r="M232" s="335">
        <f t="shared" si="185"/>
        <v>0</v>
      </c>
      <c r="N232" s="335">
        <f t="shared" si="185"/>
        <v>0</v>
      </c>
      <c r="O232" s="335">
        <f t="shared" si="185"/>
        <v>0</v>
      </c>
      <c r="P232" s="366">
        <f t="shared" si="185"/>
        <v>0</v>
      </c>
      <c r="Q232" s="356">
        <f t="shared" si="185"/>
        <v>0</v>
      </c>
      <c r="R232" s="335">
        <f t="shared" si="185"/>
        <v>0</v>
      </c>
      <c r="S232" s="335">
        <f t="shared" si="185"/>
        <v>0</v>
      </c>
      <c r="T232" s="335">
        <f t="shared" si="185"/>
        <v>0</v>
      </c>
      <c r="U232" s="335">
        <f t="shared" si="185"/>
        <v>0</v>
      </c>
      <c r="V232" s="335">
        <f t="shared" si="185"/>
        <v>0</v>
      </c>
      <c r="W232" s="366">
        <f t="shared" si="185"/>
        <v>0</v>
      </c>
      <c r="X232" s="356">
        <f t="shared" si="185"/>
        <v>0</v>
      </c>
      <c r="Y232" s="335">
        <f t="shared" si="185"/>
        <v>0</v>
      </c>
      <c r="Z232" s="335">
        <f t="shared" si="185"/>
        <v>0</v>
      </c>
      <c r="AA232" s="70">
        <f t="shared" si="185"/>
        <v>0</v>
      </c>
      <c r="AB232" s="335">
        <f t="shared" si="185"/>
        <v>0</v>
      </c>
      <c r="AC232" s="335">
        <f t="shared" si="185"/>
        <v>60</v>
      </c>
      <c r="AD232" s="366">
        <f t="shared" si="185"/>
        <v>60</v>
      </c>
      <c r="AE232" s="356">
        <f t="shared" si="185"/>
        <v>60</v>
      </c>
      <c r="AF232" s="335">
        <f t="shared" si="185"/>
        <v>60</v>
      </c>
      <c r="AG232" s="335">
        <f t="shared" si="185"/>
        <v>60</v>
      </c>
      <c r="AH232" s="335">
        <f t="shared" si="185"/>
        <v>60</v>
      </c>
      <c r="AI232" s="356">
        <f t="shared" si="185"/>
        <v>60</v>
      </c>
      <c r="AJ232" s="356">
        <f t="shared" si="185"/>
        <v>60</v>
      </c>
      <c r="AK232" s="102"/>
      <c r="AL232" s="37"/>
    </row>
    <row r="233" spans="1:42" ht="34.5" customHeight="1">
      <c r="A233" s="624">
        <v>27</v>
      </c>
      <c r="B233" s="629" t="s">
        <v>211</v>
      </c>
      <c r="C233" s="48"/>
      <c r="D233" s="48"/>
      <c r="E233" s="49"/>
      <c r="F233" s="50">
        <f>+F77</f>
        <v>30</v>
      </c>
      <c r="G233" s="351">
        <f>+G77</f>
        <v>0</v>
      </c>
      <c r="H233" s="342">
        <f t="shared" ref="H233:AJ233" si="186">+H77</f>
        <v>0</v>
      </c>
      <c r="I233" s="342">
        <f t="shared" si="186"/>
        <v>0</v>
      </c>
      <c r="J233" s="351">
        <f t="shared" si="186"/>
        <v>0</v>
      </c>
      <c r="K233" s="342">
        <f t="shared" si="186"/>
        <v>0</v>
      </c>
      <c r="L233" s="342">
        <f t="shared" si="186"/>
        <v>0</v>
      </c>
      <c r="M233" s="342">
        <f t="shared" si="186"/>
        <v>0</v>
      </c>
      <c r="N233" s="342">
        <f t="shared" si="186"/>
        <v>0</v>
      </c>
      <c r="O233" s="342">
        <f t="shared" si="186"/>
        <v>0</v>
      </c>
      <c r="P233" s="362">
        <f t="shared" si="186"/>
        <v>0</v>
      </c>
      <c r="Q233" s="351">
        <f t="shared" si="186"/>
        <v>0</v>
      </c>
      <c r="R233" s="342">
        <f t="shared" si="186"/>
        <v>0</v>
      </c>
      <c r="S233" s="342">
        <f t="shared" si="186"/>
        <v>0</v>
      </c>
      <c r="T233" s="342">
        <f t="shared" si="186"/>
        <v>0</v>
      </c>
      <c r="U233" s="342">
        <f t="shared" si="186"/>
        <v>0</v>
      </c>
      <c r="V233" s="342">
        <f t="shared" si="186"/>
        <v>0</v>
      </c>
      <c r="W233" s="362">
        <f t="shared" si="186"/>
        <v>0</v>
      </c>
      <c r="X233" s="351">
        <f t="shared" si="186"/>
        <v>0</v>
      </c>
      <c r="Y233" s="334">
        <f t="shared" si="186"/>
        <v>0</v>
      </c>
      <c r="Z233" s="371">
        <f t="shared" si="186"/>
        <v>30</v>
      </c>
      <c r="AA233" s="334">
        <f t="shared" si="186"/>
        <v>0</v>
      </c>
      <c r="AB233" s="342">
        <f t="shared" si="186"/>
        <v>0</v>
      </c>
      <c r="AC233" s="342">
        <f t="shared" si="186"/>
        <v>0</v>
      </c>
      <c r="AD233" s="362">
        <f t="shared" si="186"/>
        <v>0</v>
      </c>
      <c r="AE233" s="351">
        <f t="shared" si="186"/>
        <v>0</v>
      </c>
      <c r="AF233" s="342">
        <f t="shared" si="186"/>
        <v>0</v>
      </c>
      <c r="AG233" s="342">
        <f t="shared" si="186"/>
        <v>0</v>
      </c>
      <c r="AH233" s="342">
        <f t="shared" si="186"/>
        <v>0</v>
      </c>
      <c r="AI233" s="351">
        <f t="shared" si="186"/>
        <v>0</v>
      </c>
      <c r="AJ233" s="351">
        <f t="shared" si="186"/>
        <v>0</v>
      </c>
      <c r="AK233" s="103"/>
      <c r="AL233" s="37"/>
      <c r="AM233" s="38"/>
      <c r="AN233" s="38"/>
      <c r="AO233" s="38"/>
      <c r="AP233" s="38"/>
    </row>
    <row r="234" spans="1:42" ht="34.5" customHeight="1">
      <c r="A234" s="625"/>
      <c r="B234" s="630"/>
      <c r="C234" s="40"/>
      <c r="D234" s="40"/>
      <c r="E234" s="41"/>
      <c r="F234" s="74"/>
      <c r="G234" s="352">
        <f t="shared" si="185"/>
        <v>0</v>
      </c>
      <c r="H234" s="336">
        <f t="shared" si="185"/>
        <v>0</v>
      </c>
      <c r="I234" s="335">
        <f t="shared" si="185"/>
        <v>0</v>
      </c>
      <c r="J234" s="352">
        <f t="shared" si="185"/>
        <v>0</v>
      </c>
      <c r="K234" s="336">
        <f t="shared" si="185"/>
        <v>0</v>
      </c>
      <c r="L234" s="336">
        <f t="shared" si="185"/>
        <v>0</v>
      </c>
      <c r="M234" s="336">
        <f t="shared" si="185"/>
        <v>0</v>
      </c>
      <c r="N234" s="336">
        <f t="shared" si="185"/>
        <v>0</v>
      </c>
      <c r="O234" s="336">
        <f t="shared" si="185"/>
        <v>0</v>
      </c>
      <c r="P234" s="366">
        <f t="shared" si="185"/>
        <v>0</v>
      </c>
      <c r="Q234" s="352">
        <f t="shared" si="185"/>
        <v>0</v>
      </c>
      <c r="R234" s="336">
        <f t="shared" si="185"/>
        <v>0</v>
      </c>
      <c r="S234" s="336">
        <f t="shared" si="185"/>
        <v>0</v>
      </c>
      <c r="T234" s="336">
        <f t="shared" si="185"/>
        <v>0</v>
      </c>
      <c r="U234" s="336">
        <f t="shared" si="185"/>
        <v>0</v>
      </c>
      <c r="V234" s="336">
        <f t="shared" si="185"/>
        <v>0</v>
      </c>
      <c r="W234" s="366">
        <f t="shared" si="185"/>
        <v>0</v>
      </c>
      <c r="X234" s="352">
        <f t="shared" si="185"/>
        <v>0</v>
      </c>
      <c r="Y234" s="336">
        <f t="shared" si="185"/>
        <v>0</v>
      </c>
      <c r="Z234" s="336">
        <f t="shared" si="185"/>
        <v>30</v>
      </c>
      <c r="AA234" s="336">
        <f t="shared" si="185"/>
        <v>30</v>
      </c>
      <c r="AB234" s="336">
        <f t="shared" si="185"/>
        <v>30</v>
      </c>
      <c r="AC234" s="336">
        <f t="shared" si="185"/>
        <v>30</v>
      </c>
      <c r="AD234" s="366">
        <f t="shared" si="185"/>
        <v>30</v>
      </c>
      <c r="AE234" s="352">
        <f t="shared" si="185"/>
        <v>30</v>
      </c>
      <c r="AF234" s="336">
        <f t="shared" si="185"/>
        <v>30</v>
      </c>
      <c r="AG234" s="336">
        <f t="shared" si="185"/>
        <v>30</v>
      </c>
      <c r="AH234" s="336">
        <f t="shared" si="185"/>
        <v>30</v>
      </c>
      <c r="AI234" s="352">
        <f t="shared" si="185"/>
        <v>30</v>
      </c>
      <c r="AJ234" s="352">
        <f t="shared" si="185"/>
        <v>30</v>
      </c>
      <c r="AK234" s="102"/>
      <c r="AL234" s="37"/>
    </row>
    <row r="235" spans="1:42" ht="34.5" customHeight="1">
      <c r="A235" s="624">
        <v>28</v>
      </c>
      <c r="B235" s="661" t="s">
        <v>191</v>
      </c>
      <c r="C235" s="48"/>
      <c r="D235" s="48"/>
      <c r="E235" s="49"/>
      <c r="F235" s="50">
        <f>+F95</f>
        <v>2800</v>
      </c>
      <c r="G235" s="351">
        <f>+G95</f>
        <v>0</v>
      </c>
      <c r="H235" s="371">
        <v>41</v>
      </c>
      <c r="I235" s="371">
        <v>515</v>
      </c>
      <c r="J235" s="351">
        <f t="shared" ref="J235:AJ235" si="187">+J95</f>
        <v>0</v>
      </c>
      <c r="K235" s="371">
        <f>1000-J236</f>
        <v>444</v>
      </c>
      <c r="L235" s="371">
        <v>348</v>
      </c>
      <c r="M235" s="371">
        <v>473</v>
      </c>
      <c r="N235" s="371">
        <f>2000-M236</f>
        <v>179</v>
      </c>
      <c r="O235" s="342">
        <f t="shared" si="187"/>
        <v>0</v>
      </c>
      <c r="P235" s="362">
        <f t="shared" si="187"/>
        <v>0</v>
      </c>
      <c r="Q235" s="351">
        <f t="shared" si="187"/>
        <v>0</v>
      </c>
      <c r="R235" s="342">
        <f t="shared" si="187"/>
        <v>0</v>
      </c>
      <c r="S235" s="342">
        <f t="shared" si="187"/>
        <v>0</v>
      </c>
      <c r="T235" s="342">
        <f t="shared" si="187"/>
        <v>0</v>
      </c>
      <c r="U235" s="371">
        <v>52</v>
      </c>
      <c r="V235" s="371">
        <f>100-U235</f>
        <v>48</v>
      </c>
      <c r="W235" s="362">
        <f t="shared" si="187"/>
        <v>0</v>
      </c>
      <c r="X235" s="371">
        <v>149</v>
      </c>
      <c r="Y235" s="371">
        <f>2800-X236</f>
        <v>551</v>
      </c>
      <c r="Z235" s="342">
        <f t="shared" si="187"/>
        <v>0</v>
      </c>
      <c r="AA235" s="342">
        <f t="shared" si="187"/>
        <v>0</v>
      </c>
      <c r="AB235" s="342">
        <f t="shared" si="187"/>
        <v>0</v>
      </c>
      <c r="AC235" s="342">
        <f t="shared" si="187"/>
        <v>0</v>
      </c>
      <c r="AD235" s="362">
        <f t="shared" si="187"/>
        <v>0</v>
      </c>
      <c r="AE235" s="351">
        <f t="shared" si="187"/>
        <v>0</v>
      </c>
      <c r="AF235" s="342">
        <f t="shared" si="187"/>
        <v>0</v>
      </c>
      <c r="AG235" s="342">
        <f t="shared" si="187"/>
        <v>0</v>
      </c>
      <c r="AH235" s="342">
        <f t="shared" si="187"/>
        <v>0</v>
      </c>
      <c r="AI235" s="351">
        <f t="shared" si="187"/>
        <v>0</v>
      </c>
      <c r="AJ235" s="351">
        <f t="shared" si="187"/>
        <v>0</v>
      </c>
      <c r="AK235" s="87">
        <f t="shared" ref="AK235" si="188">+AK95</f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2"/>
      <c r="C236" s="33"/>
      <c r="D236" s="33"/>
      <c r="E236" s="52"/>
      <c r="F236" s="61"/>
      <c r="G236" s="352">
        <f t="shared" si="185"/>
        <v>0</v>
      </c>
      <c r="H236" s="336">
        <f t="shared" si="185"/>
        <v>41</v>
      </c>
      <c r="I236" s="335">
        <f t="shared" si="185"/>
        <v>556</v>
      </c>
      <c r="J236" s="352">
        <f t="shared" si="185"/>
        <v>556</v>
      </c>
      <c r="K236" s="336">
        <f t="shared" si="185"/>
        <v>1000</v>
      </c>
      <c r="L236" s="336">
        <f t="shared" si="185"/>
        <v>1348</v>
      </c>
      <c r="M236" s="336">
        <f t="shared" si="185"/>
        <v>1821</v>
      </c>
      <c r="N236" s="336">
        <f t="shared" si="185"/>
        <v>2000</v>
      </c>
      <c r="O236" s="336">
        <f t="shared" si="185"/>
        <v>2000</v>
      </c>
      <c r="P236" s="366">
        <f t="shared" si="185"/>
        <v>2000</v>
      </c>
      <c r="Q236" s="352">
        <f t="shared" si="185"/>
        <v>2000</v>
      </c>
      <c r="R236" s="336">
        <f t="shared" si="185"/>
        <v>2000</v>
      </c>
      <c r="S236" s="336">
        <f t="shared" si="185"/>
        <v>2000</v>
      </c>
      <c r="T236" s="336">
        <f t="shared" si="185"/>
        <v>2000</v>
      </c>
      <c r="U236" s="336">
        <f t="shared" si="185"/>
        <v>2052</v>
      </c>
      <c r="V236" s="336">
        <f t="shared" si="185"/>
        <v>2100</v>
      </c>
      <c r="W236" s="366">
        <f t="shared" si="185"/>
        <v>2100</v>
      </c>
      <c r="X236" s="352">
        <f t="shared" si="185"/>
        <v>2249</v>
      </c>
      <c r="Y236" s="336">
        <f t="shared" si="185"/>
        <v>2800</v>
      </c>
      <c r="Z236" s="336">
        <f t="shared" si="185"/>
        <v>2800</v>
      </c>
      <c r="AA236" s="336">
        <f t="shared" si="185"/>
        <v>2800</v>
      </c>
      <c r="AB236" s="336">
        <f t="shared" si="185"/>
        <v>2800</v>
      </c>
      <c r="AC236" s="336">
        <f t="shared" si="185"/>
        <v>2800</v>
      </c>
      <c r="AD236" s="366">
        <f t="shared" si="185"/>
        <v>2800</v>
      </c>
      <c r="AE236" s="352">
        <f t="shared" si="185"/>
        <v>2800</v>
      </c>
      <c r="AF236" s="336">
        <f t="shared" si="185"/>
        <v>2800</v>
      </c>
      <c r="AG236" s="336">
        <f t="shared" si="185"/>
        <v>2800</v>
      </c>
      <c r="AH236" s="336">
        <f t="shared" si="185"/>
        <v>2800</v>
      </c>
      <c r="AI236" s="352">
        <f t="shared" si="185"/>
        <v>2800</v>
      </c>
      <c r="AJ236" s="352">
        <f t="shared" si="185"/>
        <v>2800</v>
      </c>
      <c r="AK236" s="46">
        <f t="shared" ref="AK236" si="189">+AJ236+AK235</f>
        <v>2800</v>
      </c>
      <c r="AL236" s="37"/>
    </row>
    <row r="237" spans="1:42" ht="34.5" customHeight="1">
      <c r="A237" s="624">
        <v>29</v>
      </c>
      <c r="B237" s="661" t="s">
        <v>192</v>
      </c>
      <c r="C237" s="53"/>
      <c r="D237" s="53"/>
      <c r="E237" s="54"/>
      <c r="F237" s="50">
        <f>+F97</f>
        <v>1080</v>
      </c>
      <c r="G237" s="351">
        <f>+G97</f>
        <v>0</v>
      </c>
      <c r="H237" s="342">
        <f t="shared" ref="H237:AJ237" si="190">+H97</f>
        <v>0</v>
      </c>
      <c r="I237" s="342">
        <f t="shared" si="190"/>
        <v>0</v>
      </c>
      <c r="J237" s="351">
        <f t="shared" si="190"/>
        <v>0</v>
      </c>
      <c r="K237" s="371">
        <v>262</v>
      </c>
      <c r="L237" s="371">
        <f>1000-K238</f>
        <v>738</v>
      </c>
      <c r="M237" s="342">
        <f t="shared" si="190"/>
        <v>0</v>
      </c>
      <c r="N237" s="342">
        <f t="shared" si="190"/>
        <v>0</v>
      </c>
      <c r="O237" s="342">
        <f t="shared" si="190"/>
        <v>0</v>
      </c>
      <c r="P237" s="362">
        <f t="shared" si="190"/>
        <v>0</v>
      </c>
      <c r="Q237" s="351">
        <f t="shared" si="190"/>
        <v>0</v>
      </c>
      <c r="R237" s="342">
        <f t="shared" si="190"/>
        <v>0</v>
      </c>
      <c r="S237" s="342">
        <f t="shared" si="190"/>
        <v>0</v>
      </c>
      <c r="T237" s="342">
        <f t="shared" si="190"/>
        <v>0</v>
      </c>
      <c r="U237" s="342">
        <f t="shared" si="190"/>
        <v>0</v>
      </c>
      <c r="V237" s="342">
        <f t="shared" si="190"/>
        <v>0</v>
      </c>
      <c r="W237" s="362">
        <f t="shared" si="190"/>
        <v>0</v>
      </c>
      <c r="X237" s="351">
        <f t="shared" si="190"/>
        <v>0</v>
      </c>
      <c r="Y237" s="371">
        <v>80</v>
      </c>
      <c r="Z237" s="342">
        <f>1080-Y238</f>
        <v>0</v>
      </c>
      <c r="AA237" s="342">
        <f t="shared" si="190"/>
        <v>0</v>
      </c>
      <c r="AB237" s="342">
        <f t="shared" si="190"/>
        <v>0</v>
      </c>
      <c r="AC237" s="342">
        <f t="shared" si="190"/>
        <v>0</v>
      </c>
      <c r="AD237" s="362">
        <f t="shared" si="190"/>
        <v>0</v>
      </c>
      <c r="AE237" s="351">
        <f t="shared" si="190"/>
        <v>0</v>
      </c>
      <c r="AF237" s="342">
        <f t="shared" si="190"/>
        <v>0</v>
      </c>
      <c r="AG237" s="342">
        <f t="shared" si="190"/>
        <v>0</v>
      </c>
      <c r="AH237" s="342">
        <f t="shared" si="190"/>
        <v>0</v>
      </c>
      <c r="AI237" s="351">
        <f t="shared" si="190"/>
        <v>0</v>
      </c>
      <c r="AJ237" s="351">
        <f t="shared" si="190"/>
        <v>0</v>
      </c>
      <c r="AK237" s="87">
        <f t="shared" ref="AK237" si="191">+AK97</f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663"/>
      <c r="C238" s="55"/>
      <c r="D238" s="56"/>
      <c r="E238" s="57"/>
      <c r="F238" s="58"/>
      <c r="G238" s="354">
        <f t="shared" ref="G238:AJ238" si="192">+F238+G237</f>
        <v>0</v>
      </c>
      <c r="H238" s="341">
        <f t="shared" si="192"/>
        <v>0</v>
      </c>
      <c r="I238" s="340">
        <f t="shared" si="192"/>
        <v>0</v>
      </c>
      <c r="J238" s="354">
        <f t="shared" si="192"/>
        <v>0</v>
      </c>
      <c r="K238" s="341">
        <f t="shared" si="192"/>
        <v>262</v>
      </c>
      <c r="L238" s="341">
        <f t="shared" si="192"/>
        <v>1000</v>
      </c>
      <c r="M238" s="341">
        <f t="shared" si="192"/>
        <v>1000</v>
      </c>
      <c r="N238" s="341">
        <f t="shared" si="192"/>
        <v>1000</v>
      </c>
      <c r="O238" s="341">
        <f t="shared" si="192"/>
        <v>1000</v>
      </c>
      <c r="P238" s="365">
        <f t="shared" si="192"/>
        <v>1000</v>
      </c>
      <c r="Q238" s="354">
        <f t="shared" si="192"/>
        <v>1000</v>
      </c>
      <c r="R238" s="341">
        <f t="shared" si="192"/>
        <v>1000</v>
      </c>
      <c r="S238" s="341">
        <f t="shared" si="192"/>
        <v>1000</v>
      </c>
      <c r="T238" s="341">
        <f t="shared" si="192"/>
        <v>1000</v>
      </c>
      <c r="U238" s="341">
        <f t="shared" si="192"/>
        <v>1000</v>
      </c>
      <c r="V238" s="341">
        <f t="shared" si="192"/>
        <v>1000</v>
      </c>
      <c r="W238" s="365">
        <f t="shared" si="192"/>
        <v>1000</v>
      </c>
      <c r="X238" s="354">
        <f t="shared" si="192"/>
        <v>1000</v>
      </c>
      <c r="Y238" s="341">
        <f t="shared" si="192"/>
        <v>1080</v>
      </c>
      <c r="Z238" s="341">
        <f t="shared" si="192"/>
        <v>1080</v>
      </c>
      <c r="AA238" s="341">
        <f t="shared" si="192"/>
        <v>1080</v>
      </c>
      <c r="AB238" s="341">
        <f t="shared" si="192"/>
        <v>1080</v>
      </c>
      <c r="AC238" s="341">
        <f t="shared" si="192"/>
        <v>1080</v>
      </c>
      <c r="AD238" s="365">
        <f t="shared" si="192"/>
        <v>1080</v>
      </c>
      <c r="AE238" s="354">
        <f t="shared" si="192"/>
        <v>1080</v>
      </c>
      <c r="AF238" s="341">
        <f t="shared" si="192"/>
        <v>1080</v>
      </c>
      <c r="AG238" s="341">
        <f t="shared" si="192"/>
        <v>1080</v>
      </c>
      <c r="AH238" s="341">
        <f t="shared" si="192"/>
        <v>1080</v>
      </c>
      <c r="AI238" s="354">
        <f t="shared" si="192"/>
        <v>1080</v>
      </c>
      <c r="AJ238" s="354">
        <f t="shared" si="192"/>
        <v>1080</v>
      </c>
      <c r="AK238" s="46">
        <f t="shared" ref="AK238" si="193">+AJ238+AK237</f>
        <v>1080</v>
      </c>
      <c r="AL238" s="37"/>
    </row>
    <row r="239" spans="1:42" ht="34.5" customHeight="1">
      <c r="A239" s="624">
        <v>30</v>
      </c>
      <c r="B239" s="661" t="s">
        <v>193</v>
      </c>
      <c r="C239" s="59"/>
      <c r="D239" s="60"/>
      <c r="E239" s="34"/>
      <c r="F239" s="50">
        <f>+F99</f>
        <v>572</v>
      </c>
      <c r="G239" s="353">
        <f>+G99</f>
        <v>0</v>
      </c>
      <c r="H239" s="343">
        <f t="shared" ref="H239:AJ239" si="194">+H99</f>
        <v>0</v>
      </c>
      <c r="I239" s="343">
        <f t="shared" si="194"/>
        <v>0</v>
      </c>
      <c r="J239" s="353">
        <f t="shared" si="194"/>
        <v>0</v>
      </c>
      <c r="K239" s="343">
        <f t="shared" si="194"/>
        <v>0</v>
      </c>
      <c r="L239" s="343">
        <f t="shared" si="194"/>
        <v>0</v>
      </c>
      <c r="M239" s="343">
        <f t="shared" si="194"/>
        <v>0</v>
      </c>
      <c r="N239" s="343">
        <f t="shared" si="194"/>
        <v>0</v>
      </c>
      <c r="O239" s="343">
        <f t="shared" si="194"/>
        <v>0</v>
      </c>
      <c r="P239" s="364">
        <f t="shared" si="194"/>
        <v>0</v>
      </c>
      <c r="Q239" s="353">
        <f t="shared" si="194"/>
        <v>0</v>
      </c>
      <c r="R239" s="343">
        <f t="shared" si="194"/>
        <v>0</v>
      </c>
      <c r="S239" s="343">
        <f t="shared" si="194"/>
        <v>0</v>
      </c>
      <c r="T239" s="343">
        <f t="shared" si="194"/>
        <v>0</v>
      </c>
      <c r="U239" s="343">
        <f t="shared" si="194"/>
        <v>0</v>
      </c>
      <c r="V239" s="343">
        <f t="shared" si="194"/>
        <v>0</v>
      </c>
      <c r="W239" s="364">
        <f t="shared" si="194"/>
        <v>0</v>
      </c>
      <c r="X239" s="353">
        <f t="shared" si="194"/>
        <v>0</v>
      </c>
      <c r="Y239" s="372">
        <v>47</v>
      </c>
      <c r="Z239" s="372">
        <f>572-Y240</f>
        <v>525</v>
      </c>
      <c r="AA239" s="343">
        <f t="shared" si="194"/>
        <v>0</v>
      </c>
      <c r="AB239" s="343">
        <f t="shared" si="194"/>
        <v>0</v>
      </c>
      <c r="AC239" s="343">
        <f t="shared" si="194"/>
        <v>0</v>
      </c>
      <c r="AD239" s="364">
        <f t="shared" si="194"/>
        <v>0</v>
      </c>
      <c r="AE239" s="353">
        <f t="shared" si="194"/>
        <v>0</v>
      </c>
      <c r="AF239" s="343">
        <f t="shared" si="194"/>
        <v>0</v>
      </c>
      <c r="AG239" s="343">
        <f t="shared" si="194"/>
        <v>0</v>
      </c>
      <c r="AH239" s="343">
        <f t="shared" si="194"/>
        <v>0</v>
      </c>
      <c r="AI239" s="353">
        <f t="shared" si="194"/>
        <v>0</v>
      </c>
      <c r="AJ239" s="353">
        <f t="shared" si="194"/>
        <v>0</v>
      </c>
      <c r="AK239" s="86">
        <f t="shared" ref="AK239" si="195">+AK99</f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663"/>
      <c r="C240" s="59"/>
      <c r="D240" s="60"/>
      <c r="E240" s="52"/>
      <c r="F240" s="61"/>
      <c r="G240" s="352">
        <f t="shared" ref="G240:AJ240" si="196">+F240+G239</f>
        <v>0</v>
      </c>
      <c r="H240" s="336">
        <f t="shared" si="196"/>
        <v>0</v>
      </c>
      <c r="I240" s="336">
        <f t="shared" si="196"/>
        <v>0</v>
      </c>
      <c r="J240" s="352">
        <f t="shared" si="196"/>
        <v>0</v>
      </c>
      <c r="K240" s="336">
        <f t="shared" si="196"/>
        <v>0</v>
      </c>
      <c r="L240" s="336">
        <f t="shared" si="196"/>
        <v>0</v>
      </c>
      <c r="M240" s="336">
        <f t="shared" si="196"/>
        <v>0</v>
      </c>
      <c r="N240" s="336">
        <f t="shared" si="196"/>
        <v>0</v>
      </c>
      <c r="O240" s="336">
        <f t="shared" si="196"/>
        <v>0</v>
      </c>
      <c r="P240" s="363">
        <f t="shared" si="196"/>
        <v>0</v>
      </c>
      <c r="Q240" s="352">
        <f t="shared" si="196"/>
        <v>0</v>
      </c>
      <c r="R240" s="336">
        <f t="shared" si="196"/>
        <v>0</v>
      </c>
      <c r="S240" s="336">
        <f t="shared" si="196"/>
        <v>0</v>
      </c>
      <c r="T240" s="336">
        <f t="shared" si="196"/>
        <v>0</v>
      </c>
      <c r="U240" s="336">
        <f t="shared" si="196"/>
        <v>0</v>
      </c>
      <c r="V240" s="336">
        <f t="shared" si="196"/>
        <v>0</v>
      </c>
      <c r="W240" s="363">
        <f t="shared" si="196"/>
        <v>0</v>
      </c>
      <c r="X240" s="352">
        <f t="shared" si="196"/>
        <v>0</v>
      </c>
      <c r="Y240" s="336">
        <f t="shared" si="196"/>
        <v>47</v>
      </c>
      <c r="Z240" s="336">
        <f t="shared" si="196"/>
        <v>572</v>
      </c>
      <c r="AA240" s="336">
        <f t="shared" si="196"/>
        <v>572</v>
      </c>
      <c r="AB240" s="336">
        <f t="shared" si="196"/>
        <v>572</v>
      </c>
      <c r="AC240" s="336">
        <f t="shared" si="196"/>
        <v>572</v>
      </c>
      <c r="AD240" s="363">
        <f t="shared" si="196"/>
        <v>572</v>
      </c>
      <c r="AE240" s="352">
        <f t="shared" si="196"/>
        <v>572</v>
      </c>
      <c r="AF240" s="336">
        <f t="shared" si="196"/>
        <v>572</v>
      </c>
      <c r="AG240" s="336">
        <f t="shared" si="196"/>
        <v>572</v>
      </c>
      <c r="AH240" s="336">
        <f t="shared" si="196"/>
        <v>572</v>
      </c>
      <c r="AI240" s="352">
        <f t="shared" si="196"/>
        <v>572</v>
      </c>
      <c r="AJ240" s="352">
        <f t="shared" si="196"/>
        <v>572</v>
      </c>
      <c r="AK240" s="46">
        <f t="shared" ref="AK240" si="197">+AJ240+AK239</f>
        <v>572</v>
      </c>
      <c r="AL240" s="37"/>
    </row>
    <row r="241" spans="1:42" ht="34.5" customHeight="1">
      <c r="A241" s="624">
        <v>31</v>
      </c>
      <c r="B241" s="664" t="s">
        <v>194</v>
      </c>
      <c r="C241" s="62">
        <v>0</v>
      </c>
      <c r="D241" s="63"/>
      <c r="E241" s="54"/>
      <c r="F241" s="50">
        <f>+F101</f>
        <v>28</v>
      </c>
      <c r="G241" s="351">
        <f>+G101</f>
        <v>0</v>
      </c>
      <c r="H241" s="334">
        <f t="shared" ref="H241:AJ241" si="198">+H101</f>
        <v>0</v>
      </c>
      <c r="I241" s="371">
        <v>6</v>
      </c>
      <c r="J241" s="351">
        <f t="shared" si="198"/>
        <v>0</v>
      </c>
      <c r="K241" s="371">
        <f>28-J242</f>
        <v>22</v>
      </c>
      <c r="L241" s="342">
        <f t="shared" si="198"/>
        <v>0</v>
      </c>
      <c r="M241" s="342">
        <f t="shared" si="198"/>
        <v>0</v>
      </c>
      <c r="N241" s="342">
        <f t="shared" si="198"/>
        <v>0</v>
      </c>
      <c r="O241" s="342">
        <f t="shared" si="198"/>
        <v>0</v>
      </c>
      <c r="P241" s="362">
        <f t="shared" si="198"/>
        <v>0</v>
      </c>
      <c r="Q241" s="351">
        <f t="shared" si="198"/>
        <v>0</v>
      </c>
      <c r="R241" s="342">
        <f t="shared" si="198"/>
        <v>0</v>
      </c>
      <c r="S241" s="342">
        <f t="shared" si="198"/>
        <v>0</v>
      </c>
      <c r="T241" s="342">
        <f t="shared" si="198"/>
        <v>0</v>
      </c>
      <c r="U241" s="342">
        <f t="shared" si="198"/>
        <v>0</v>
      </c>
      <c r="V241" s="342">
        <f t="shared" si="198"/>
        <v>0</v>
      </c>
      <c r="W241" s="362">
        <f t="shared" si="198"/>
        <v>0</v>
      </c>
      <c r="X241" s="351">
        <f t="shared" si="198"/>
        <v>0</v>
      </c>
      <c r="Y241" s="342">
        <f t="shared" si="198"/>
        <v>0</v>
      </c>
      <c r="Z241" s="342">
        <f t="shared" si="198"/>
        <v>0</v>
      </c>
      <c r="AA241" s="342">
        <f t="shared" si="198"/>
        <v>0</v>
      </c>
      <c r="AB241" s="342">
        <f t="shared" si="198"/>
        <v>0</v>
      </c>
      <c r="AC241" s="342">
        <f t="shared" si="198"/>
        <v>0</v>
      </c>
      <c r="AD241" s="362">
        <f t="shared" si="198"/>
        <v>0</v>
      </c>
      <c r="AE241" s="351">
        <f t="shared" si="198"/>
        <v>0</v>
      </c>
      <c r="AF241" s="342">
        <f t="shared" si="198"/>
        <v>0</v>
      </c>
      <c r="AG241" s="342">
        <f t="shared" si="198"/>
        <v>0</v>
      </c>
      <c r="AH241" s="342">
        <f t="shared" si="198"/>
        <v>0</v>
      </c>
      <c r="AI241" s="351">
        <f t="shared" si="198"/>
        <v>0</v>
      </c>
      <c r="AJ241" s="351">
        <f t="shared" si="198"/>
        <v>0</v>
      </c>
      <c r="AK241" s="86">
        <f t="shared" ref="AK241" si="199">+AK101</f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665"/>
      <c r="C242" s="68"/>
      <c r="D242" s="207"/>
      <c r="E242" s="57"/>
      <c r="F242" s="208"/>
      <c r="G242" s="352">
        <f t="shared" ref="G242:AJ242" si="200">+F242+G241</f>
        <v>0</v>
      </c>
      <c r="H242" s="336">
        <f t="shared" si="200"/>
        <v>0</v>
      </c>
      <c r="I242" s="335">
        <f t="shared" si="200"/>
        <v>6</v>
      </c>
      <c r="J242" s="352">
        <f t="shared" si="200"/>
        <v>6</v>
      </c>
      <c r="K242" s="336">
        <f t="shared" si="200"/>
        <v>28</v>
      </c>
      <c r="L242" s="336">
        <f t="shared" si="200"/>
        <v>28</v>
      </c>
      <c r="M242" s="336">
        <f t="shared" si="200"/>
        <v>28</v>
      </c>
      <c r="N242" s="336">
        <f t="shared" si="200"/>
        <v>28</v>
      </c>
      <c r="O242" s="336">
        <f t="shared" si="200"/>
        <v>28</v>
      </c>
      <c r="P242" s="366">
        <f t="shared" si="200"/>
        <v>28</v>
      </c>
      <c r="Q242" s="352">
        <f t="shared" si="200"/>
        <v>28</v>
      </c>
      <c r="R242" s="336">
        <f t="shared" si="200"/>
        <v>28</v>
      </c>
      <c r="S242" s="336">
        <f t="shared" si="200"/>
        <v>28</v>
      </c>
      <c r="T242" s="336">
        <f t="shared" si="200"/>
        <v>28</v>
      </c>
      <c r="U242" s="336">
        <f t="shared" si="200"/>
        <v>28</v>
      </c>
      <c r="V242" s="336">
        <f t="shared" si="200"/>
        <v>28</v>
      </c>
      <c r="W242" s="366">
        <f t="shared" si="200"/>
        <v>28</v>
      </c>
      <c r="X242" s="352">
        <f t="shared" si="200"/>
        <v>28</v>
      </c>
      <c r="Y242" s="336">
        <f t="shared" si="200"/>
        <v>28</v>
      </c>
      <c r="Z242" s="336">
        <f t="shared" si="200"/>
        <v>28</v>
      </c>
      <c r="AA242" s="336">
        <f t="shared" si="200"/>
        <v>28</v>
      </c>
      <c r="AB242" s="336">
        <f t="shared" si="200"/>
        <v>28</v>
      </c>
      <c r="AC242" s="336">
        <f t="shared" si="200"/>
        <v>28</v>
      </c>
      <c r="AD242" s="366">
        <f t="shared" si="200"/>
        <v>28</v>
      </c>
      <c r="AE242" s="352">
        <f t="shared" si="200"/>
        <v>28</v>
      </c>
      <c r="AF242" s="336">
        <f t="shared" si="200"/>
        <v>28</v>
      </c>
      <c r="AG242" s="336">
        <f t="shared" si="200"/>
        <v>28</v>
      </c>
      <c r="AH242" s="336">
        <f t="shared" si="200"/>
        <v>28</v>
      </c>
      <c r="AI242" s="352">
        <f t="shared" si="200"/>
        <v>28</v>
      </c>
      <c r="AJ242" s="352">
        <f t="shared" si="200"/>
        <v>28</v>
      </c>
      <c r="AK242" s="46">
        <f t="shared" ref="AK242" si="201">+AJ242+AK241</f>
        <v>28</v>
      </c>
      <c r="AL242" s="37"/>
    </row>
    <row r="243" spans="1:42" ht="34.5" customHeight="1">
      <c r="A243" s="624">
        <v>32</v>
      </c>
      <c r="B243" s="661" t="s">
        <v>195</v>
      </c>
      <c r="C243" s="62">
        <v>650</v>
      </c>
      <c r="D243" s="53"/>
      <c r="E243" s="54"/>
      <c r="F243" s="50">
        <f>+F103</f>
        <v>0</v>
      </c>
      <c r="G243" s="351">
        <f>+G103</f>
        <v>0</v>
      </c>
      <c r="H243" s="342">
        <f t="shared" ref="H243:AJ243" si="202">+H103</f>
        <v>0</v>
      </c>
      <c r="I243" s="342">
        <f t="shared" si="202"/>
        <v>0</v>
      </c>
      <c r="J243" s="351">
        <f t="shared" si="202"/>
        <v>0</v>
      </c>
      <c r="K243" s="342">
        <f t="shared" si="202"/>
        <v>0</v>
      </c>
      <c r="L243" s="342">
        <f t="shared" si="202"/>
        <v>0</v>
      </c>
      <c r="M243" s="342">
        <f t="shared" si="202"/>
        <v>0</v>
      </c>
      <c r="N243" s="342">
        <f t="shared" si="202"/>
        <v>0</v>
      </c>
      <c r="O243" s="342">
        <f t="shared" si="202"/>
        <v>0</v>
      </c>
      <c r="P243" s="362">
        <f t="shared" si="202"/>
        <v>0</v>
      </c>
      <c r="Q243" s="351">
        <f t="shared" si="202"/>
        <v>0</v>
      </c>
      <c r="R243" s="342">
        <f t="shared" si="202"/>
        <v>0</v>
      </c>
      <c r="S243" s="342">
        <f t="shared" si="202"/>
        <v>0</v>
      </c>
      <c r="T243" s="342">
        <f t="shared" si="202"/>
        <v>0</v>
      </c>
      <c r="U243" s="342">
        <f t="shared" si="202"/>
        <v>0</v>
      </c>
      <c r="V243" s="342">
        <f t="shared" si="202"/>
        <v>0</v>
      </c>
      <c r="W243" s="362">
        <f t="shared" si="202"/>
        <v>0</v>
      </c>
      <c r="X243" s="351">
        <f t="shared" si="202"/>
        <v>0</v>
      </c>
      <c r="Y243" s="342">
        <f t="shared" si="202"/>
        <v>0</v>
      </c>
      <c r="Z243" s="342">
        <f t="shared" si="202"/>
        <v>0</v>
      </c>
      <c r="AA243" s="342">
        <f t="shared" si="202"/>
        <v>0</v>
      </c>
      <c r="AB243" s="342">
        <f t="shared" si="202"/>
        <v>0</v>
      </c>
      <c r="AC243" s="342">
        <f t="shared" si="202"/>
        <v>0</v>
      </c>
      <c r="AD243" s="362">
        <f t="shared" si="202"/>
        <v>0</v>
      </c>
      <c r="AE243" s="351">
        <f t="shared" si="202"/>
        <v>0</v>
      </c>
      <c r="AF243" s="342">
        <f t="shared" si="202"/>
        <v>0</v>
      </c>
      <c r="AG243" s="342">
        <f t="shared" si="202"/>
        <v>0</v>
      </c>
      <c r="AH243" s="342">
        <f t="shared" si="202"/>
        <v>0</v>
      </c>
      <c r="AI243" s="351">
        <f t="shared" si="202"/>
        <v>0</v>
      </c>
      <c r="AJ243" s="351">
        <f t="shared" si="202"/>
        <v>0</v>
      </c>
      <c r="AK243" s="86">
        <f t="shared" ref="AK243" si="203">+AK103</f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663"/>
      <c r="C244" s="68"/>
      <c r="D244" s="56"/>
      <c r="E244" s="57"/>
      <c r="F244" s="58"/>
      <c r="G244" s="352">
        <f t="shared" ref="G244:AJ244" si="204">+F244+G243</f>
        <v>0</v>
      </c>
      <c r="H244" s="336">
        <f t="shared" si="204"/>
        <v>0</v>
      </c>
      <c r="I244" s="335">
        <f t="shared" si="204"/>
        <v>0</v>
      </c>
      <c r="J244" s="352">
        <f t="shared" si="204"/>
        <v>0</v>
      </c>
      <c r="K244" s="336">
        <f t="shared" si="204"/>
        <v>0</v>
      </c>
      <c r="L244" s="336">
        <f t="shared" si="204"/>
        <v>0</v>
      </c>
      <c r="M244" s="336">
        <f t="shared" si="204"/>
        <v>0</v>
      </c>
      <c r="N244" s="336">
        <f t="shared" si="204"/>
        <v>0</v>
      </c>
      <c r="O244" s="336">
        <f t="shared" si="204"/>
        <v>0</v>
      </c>
      <c r="P244" s="366">
        <f t="shared" si="204"/>
        <v>0</v>
      </c>
      <c r="Q244" s="352">
        <f t="shared" si="204"/>
        <v>0</v>
      </c>
      <c r="R244" s="336">
        <f t="shared" si="204"/>
        <v>0</v>
      </c>
      <c r="S244" s="336">
        <f t="shared" si="204"/>
        <v>0</v>
      </c>
      <c r="T244" s="336">
        <f t="shared" si="204"/>
        <v>0</v>
      </c>
      <c r="U244" s="336">
        <f t="shared" si="204"/>
        <v>0</v>
      </c>
      <c r="V244" s="336">
        <f t="shared" si="204"/>
        <v>0</v>
      </c>
      <c r="W244" s="366">
        <f t="shared" si="204"/>
        <v>0</v>
      </c>
      <c r="X244" s="352">
        <f t="shared" si="204"/>
        <v>0</v>
      </c>
      <c r="Y244" s="336">
        <f t="shared" si="204"/>
        <v>0</v>
      </c>
      <c r="Z244" s="336">
        <f t="shared" si="204"/>
        <v>0</v>
      </c>
      <c r="AA244" s="336">
        <f t="shared" si="204"/>
        <v>0</v>
      </c>
      <c r="AB244" s="336">
        <f t="shared" si="204"/>
        <v>0</v>
      </c>
      <c r="AC244" s="336">
        <f t="shared" si="204"/>
        <v>0</v>
      </c>
      <c r="AD244" s="366">
        <f t="shared" si="204"/>
        <v>0</v>
      </c>
      <c r="AE244" s="352">
        <f t="shared" si="204"/>
        <v>0</v>
      </c>
      <c r="AF244" s="336">
        <f t="shared" si="204"/>
        <v>0</v>
      </c>
      <c r="AG244" s="336">
        <f t="shared" si="204"/>
        <v>0</v>
      </c>
      <c r="AH244" s="336">
        <f t="shared" si="204"/>
        <v>0</v>
      </c>
      <c r="AI244" s="352">
        <f t="shared" si="204"/>
        <v>0</v>
      </c>
      <c r="AJ244" s="352">
        <f t="shared" si="204"/>
        <v>0</v>
      </c>
      <c r="AK244" s="46">
        <f t="shared" ref="AK244" si="205">+AJ244+AK243</f>
        <v>0</v>
      </c>
      <c r="AL244" s="37"/>
    </row>
    <row r="245" spans="1:42" ht="35.1" customHeight="1">
      <c r="A245" s="652">
        <v>33</v>
      </c>
      <c r="B245" s="661" t="s">
        <v>196</v>
      </c>
      <c r="C245" s="59"/>
      <c r="D245" s="60"/>
      <c r="E245" s="34"/>
      <c r="F245" s="35">
        <f>+F105</f>
        <v>0</v>
      </c>
      <c r="G245" s="351">
        <f>+G105</f>
        <v>0</v>
      </c>
      <c r="H245" s="342">
        <f t="shared" ref="H245:AJ245" si="206">+H105</f>
        <v>0</v>
      </c>
      <c r="I245" s="342">
        <f t="shared" si="206"/>
        <v>0</v>
      </c>
      <c r="J245" s="351">
        <f t="shared" si="206"/>
        <v>0</v>
      </c>
      <c r="K245" s="342">
        <f t="shared" si="206"/>
        <v>0</v>
      </c>
      <c r="L245" s="342">
        <f t="shared" si="206"/>
        <v>0</v>
      </c>
      <c r="M245" s="342">
        <f t="shared" si="206"/>
        <v>0</v>
      </c>
      <c r="N245" s="342">
        <f t="shared" si="206"/>
        <v>0</v>
      </c>
      <c r="O245" s="342">
        <f t="shared" si="206"/>
        <v>0</v>
      </c>
      <c r="P245" s="362">
        <f t="shared" si="206"/>
        <v>0</v>
      </c>
      <c r="Q245" s="351">
        <f t="shared" si="206"/>
        <v>0</v>
      </c>
      <c r="R245" s="342">
        <f t="shared" si="206"/>
        <v>0</v>
      </c>
      <c r="S245" s="342">
        <f t="shared" si="206"/>
        <v>0</v>
      </c>
      <c r="T245" s="342">
        <f t="shared" si="206"/>
        <v>0</v>
      </c>
      <c r="U245" s="342">
        <f t="shared" si="206"/>
        <v>0</v>
      </c>
      <c r="V245" s="342">
        <f t="shared" si="206"/>
        <v>0</v>
      </c>
      <c r="W245" s="362">
        <f t="shared" si="206"/>
        <v>0</v>
      </c>
      <c r="X245" s="351">
        <f t="shared" si="206"/>
        <v>0</v>
      </c>
      <c r="Y245" s="342">
        <f t="shared" si="206"/>
        <v>0</v>
      </c>
      <c r="Z245" s="342">
        <f t="shared" si="206"/>
        <v>0</v>
      </c>
      <c r="AA245" s="342">
        <f t="shared" si="206"/>
        <v>0</v>
      </c>
      <c r="AB245" s="342">
        <f t="shared" si="206"/>
        <v>0</v>
      </c>
      <c r="AC245" s="342">
        <f t="shared" si="206"/>
        <v>0</v>
      </c>
      <c r="AD245" s="362">
        <f t="shared" si="206"/>
        <v>0</v>
      </c>
      <c r="AE245" s="351">
        <f t="shared" si="206"/>
        <v>0</v>
      </c>
      <c r="AF245" s="342">
        <f t="shared" si="206"/>
        <v>0</v>
      </c>
      <c r="AG245" s="342">
        <f t="shared" si="206"/>
        <v>0</v>
      </c>
      <c r="AH245" s="342">
        <f t="shared" si="206"/>
        <v>0</v>
      </c>
      <c r="AI245" s="351">
        <f t="shared" si="206"/>
        <v>0</v>
      </c>
      <c r="AJ245" s="351">
        <f t="shared" si="206"/>
        <v>0</v>
      </c>
      <c r="AK245" s="86">
        <f t="shared" ref="AK245" si="207">+AK105</f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663"/>
      <c r="C246" s="59"/>
      <c r="D246" s="60"/>
      <c r="E246" s="52"/>
      <c r="F246" s="61"/>
      <c r="G246" s="352">
        <f t="shared" ref="G246:AJ246" si="208">+F246+G245</f>
        <v>0</v>
      </c>
      <c r="H246" s="336">
        <f t="shared" si="208"/>
        <v>0</v>
      </c>
      <c r="I246" s="335">
        <f t="shared" si="208"/>
        <v>0</v>
      </c>
      <c r="J246" s="352">
        <f t="shared" si="208"/>
        <v>0</v>
      </c>
      <c r="K246" s="336">
        <f t="shared" si="208"/>
        <v>0</v>
      </c>
      <c r="L246" s="336">
        <f t="shared" si="208"/>
        <v>0</v>
      </c>
      <c r="M246" s="336">
        <f t="shared" si="208"/>
        <v>0</v>
      </c>
      <c r="N246" s="336">
        <f t="shared" si="208"/>
        <v>0</v>
      </c>
      <c r="O246" s="336">
        <f t="shared" si="208"/>
        <v>0</v>
      </c>
      <c r="P246" s="366">
        <f t="shared" si="208"/>
        <v>0</v>
      </c>
      <c r="Q246" s="352">
        <f t="shared" si="208"/>
        <v>0</v>
      </c>
      <c r="R246" s="336">
        <f t="shared" si="208"/>
        <v>0</v>
      </c>
      <c r="S246" s="336">
        <f t="shared" si="208"/>
        <v>0</v>
      </c>
      <c r="T246" s="336">
        <f t="shared" si="208"/>
        <v>0</v>
      </c>
      <c r="U246" s="336">
        <f t="shared" si="208"/>
        <v>0</v>
      </c>
      <c r="V246" s="336">
        <f t="shared" si="208"/>
        <v>0</v>
      </c>
      <c r="W246" s="366">
        <f t="shared" si="208"/>
        <v>0</v>
      </c>
      <c r="X246" s="352">
        <f t="shared" si="208"/>
        <v>0</v>
      </c>
      <c r="Y246" s="336">
        <f t="shared" si="208"/>
        <v>0</v>
      </c>
      <c r="Z246" s="336">
        <f t="shared" si="208"/>
        <v>0</v>
      </c>
      <c r="AA246" s="336">
        <f t="shared" si="208"/>
        <v>0</v>
      </c>
      <c r="AB246" s="336">
        <f t="shared" si="208"/>
        <v>0</v>
      </c>
      <c r="AC246" s="336">
        <f t="shared" si="208"/>
        <v>0</v>
      </c>
      <c r="AD246" s="366">
        <f t="shared" si="208"/>
        <v>0</v>
      </c>
      <c r="AE246" s="352">
        <f t="shared" si="208"/>
        <v>0</v>
      </c>
      <c r="AF246" s="336">
        <f t="shared" si="208"/>
        <v>0</v>
      </c>
      <c r="AG246" s="336">
        <f t="shared" si="208"/>
        <v>0</v>
      </c>
      <c r="AH246" s="336">
        <f t="shared" si="208"/>
        <v>0</v>
      </c>
      <c r="AI246" s="352">
        <f t="shared" si="208"/>
        <v>0</v>
      </c>
      <c r="AJ246" s="352">
        <f t="shared" si="208"/>
        <v>0</v>
      </c>
      <c r="AK246" s="46"/>
      <c r="AL246" s="37"/>
    </row>
    <row r="247" spans="1:42" ht="35.1" customHeight="1">
      <c r="A247" s="624">
        <v>34</v>
      </c>
      <c r="B247" s="661" t="s">
        <v>197</v>
      </c>
      <c r="C247" s="62">
        <v>0</v>
      </c>
      <c r="D247" s="63"/>
      <c r="E247" s="54"/>
      <c r="F247" s="50">
        <f>+F107</f>
        <v>0</v>
      </c>
      <c r="G247" s="351">
        <f>+G107</f>
        <v>0</v>
      </c>
      <c r="H247" s="342">
        <f t="shared" ref="H247:AJ247" si="209">+H107</f>
        <v>0</v>
      </c>
      <c r="I247" s="342">
        <f t="shared" si="209"/>
        <v>0</v>
      </c>
      <c r="J247" s="351">
        <f t="shared" si="209"/>
        <v>0</v>
      </c>
      <c r="K247" s="342">
        <f t="shared" si="209"/>
        <v>0</v>
      </c>
      <c r="L247" s="342">
        <f t="shared" si="209"/>
        <v>0</v>
      </c>
      <c r="M247" s="342">
        <f t="shared" si="209"/>
        <v>0</v>
      </c>
      <c r="N247" s="342">
        <f t="shared" si="209"/>
        <v>0</v>
      </c>
      <c r="O247" s="342">
        <f t="shared" si="209"/>
        <v>0</v>
      </c>
      <c r="P247" s="362">
        <f t="shared" si="209"/>
        <v>0</v>
      </c>
      <c r="Q247" s="351">
        <f t="shared" si="209"/>
        <v>0</v>
      </c>
      <c r="R247" s="342">
        <f t="shared" si="209"/>
        <v>0</v>
      </c>
      <c r="S247" s="342">
        <f t="shared" si="209"/>
        <v>0</v>
      </c>
      <c r="T247" s="342">
        <f t="shared" si="209"/>
        <v>0</v>
      </c>
      <c r="U247" s="342">
        <f t="shared" si="209"/>
        <v>0</v>
      </c>
      <c r="V247" s="342">
        <f t="shared" si="209"/>
        <v>0</v>
      </c>
      <c r="W247" s="362">
        <f t="shared" si="209"/>
        <v>0</v>
      </c>
      <c r="X247" s="351">
        <f t="shared" si="209"/>
        <v>0</v>
      </c>
      <c r="Y247" s="342">
        <f t="shared" si="209"/>
        <v>0</v>
      </c>
      <c r="Z247" s="342">
        <f t="shared" si="209"/>
        <v>0</v>
      </c>
      <c r="AA247" s="342">
        <f t="shared" si="209"/>
        <v>0</v>
      </c>
      <c r="AB247" s="342">
        <f t="shared" si="209"/>
        <v>0</v>
      </c>
      <c r="AC247" s="342">
        <f t="shared" si="209"/>
        <v>0</v>
      </c>
      <c r="AD247" s="362">
        <f t="shared" si="209"/>
        <v>0</v>
      </c>
      <c r="AE247" s="351">
        <f t="shared" si="209"/>
        <v>0</v>
      </c>
      <c r="AF247" s="342">
        <f t="shared" si="209"/>
        <v>0</v>
      </c>
      <c r="AG247" s="342">
        <f t="shared" si="209"/>
        <v>0</v>
      </c>
      <c r="AH247" s="342">
        <f t="shared" si="209"/>
        <v>0</v>
      </c>
      <c r="AI247" s="351">
        <f t="shared" si="209"/>
        <v>0</v>
      </c>
      <c r="AJ247" s="351">
        <f t="shared" si="209"/>
        <v>0</v>
      </c>
      <c r="AK247" s="86">
        <f t="shared" ref="AK247" si="210">+AK107</f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customHeight="1">
      <c r="A248" s="625"/>
      <c r="B248" s="663"/>
      <c r="C248" s="68"/>
      <c r="D248" s="65"/>
      <c r="E248" s="57"/>
      <c r="F248" s="58"/>
      <c r="G248" s="356">
        <f t="shared" ref="G248:AJ248" si="211">+F248+G247</f>
        <v>0</v>
      </c>
      <c r="H248" s="336">
        <f t="shared" si="211"/>
        <v>0</v>
      </c>
      <c r="I248" s="335">
        <f t="shared" si="211"/>
        <v>0</v>
      </c>
      <c r="J248" s="352">
        <f t="shared" si="211"/>
        <v>0</v>
      </c>
      <c r="K248" s="336">
        <f t="shared" si="211"/>
        <v>0</v>
      </c>
      <c r="L248" s="336">
        <f t="shared" si="211"/>
        <v>0</v>
      </c>
      <c r="M248" s="336">
        <f t="shared" si="211"/>
        <v>0</v>
      </c>
      <c r="N248" s="336">
        <f t="shared" si="211"/>
        <v>0</v>
      </c>
      <c r="O248" s="336">
        <f t="shared" si="211"/>
        <v>0</v>
      </c>
      <c r="P248" s="366">
        <f t="shared" si="211"/>
        <v>0</v>
      </c>
      <c r="Q248" s="352">
        <f t="shared" si="211"/>
        <v>0</v>
      </c>
      <c r="R248" s="336">
        <f t="shared" si="211"/>
        <v>0</v>
      </c>
      <c r="S248" s="336">
        <f t="shared" si="211"/>
        <v>0</v>
      </c>
      <c r="T248" s="336">
        <f t="shared" si="211"/>
        <v>0</v>
      </c>
      <c r="U248" s="336">
        <f t="shared" si="211"/>
        <v>0</v>
      </c>
      <c r="V248" s="336">
        <f t="shared" si="211"/>
        <v>0</v>
      </c>
      <c r="W248" s="366">
        <f t="shared" si="211"/>
        <v>0</v>
      </c>
      <c r="X248" s="352">
        <f t="shared" si="211"/>
        <v>0</v>
      </c>
      <c r="Y248" s="336">
        <f t="shared" si="211"/>
        <v>0</v>
      </c>
      <c r="Z248" s="336">
        <f t="shared" si="211"/>
        <v>0</v>
      </c>
      <c r="AA248" s="336">
        <f t="shared" si="211"/>
        <v>0</v>
      </c>
      <c r="AB248" s="336">
        <f t="shared" si="211"/>
        <v>0</v>
      </c>
      <c r="AC248" s="336">
        <f t="shared" si="211"/>
        <v>0</v>
      </c>
      <c r="AD248" s="366">
        <f t="shared" si="211"/>
        <v>0</v>
      </c>
      <c r="AE248" s="352">
        <f t="shared" si="211"/>
        <v>0</v>
      </c>
      <c r="AF248" s="336">
        <f t="shared" si="211"/>
        <v>0</v>
      </c>
      <c r="AG248" s="336">
        <f t="shared" si="211"/>
        <v>0</v>
      </c>
      <c r="AH248" s="335">
        <f t="shared" si="211"/>
        <v>0</v>
      </c>
      <c r="AI248" s="356">
        <f t="shared" si="211"/>
        <v>0</v>
      </c>
      <c r="AJ248" s="356">
        <f t="shared" si="211"/>
        <v>0</v>
      </c>
      <c r="AK248" s="45">
        <f t="shared" ref="AK248" si="212">+AJ248+AK247</f>
        <v>0</v>
      </c>
      <c r="AL248" s="37"/>
    </row>
    <row r="249" spans="1:42" ht="35.1" customHeight="1">
      <c r="A249" s="624">
        <v>35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351">
        <f>+G109</f>
        <v>0</v>
      </c>
      <c r="H249" s="342">
        <f t="shared" ref="H249:AJ249" si="213">+H109</f>
        <v>0</v>
      </c>
      <c r="I249" s="342">
        <f t="shared" si="213"/>
        <v>0</v>
      </c>
      <c r="J249" s="351">
        <f t="shared" si="213"/>
        <v>0</v>
      </c>
      <c r="K249" s="342">
        <f t="shared" si="213"/>
        <v>0</v>
      </c>
      <c r="L249" s="342">
        <f t="shared" si="213"/>
        <v>0</v>
      </c>
      <c r="M249" s="342">
        <f t="shared" si="213"/>
        <v>0</v>
      </c>
      <c r="N249" s="342">
        <f t="shared" si="213"/>
        <v>0</v>
      </c>
      <c r="O249" s="342">
        <f t="shared" si="213"/>
        <v>0</v>
      </c>
      <c r="P249" s="362">
        <f t="shared" si="213"/>
        <v>0</v>
      </c>
      <c r="Q249" s="351">
        <f t="shared" si="213"/>
        <v>0</v>
      </c>
      <c r="R249" s="342">
        <f t="shared" si="213"/>
        <v>0</v>
      </c>
      <c r="S249" s="342">
        <f t="shared" si="213"/>
        <v>0</v>
      </c>
      <c r="T249" s="342">
        <f t="shared" si="213"/>
        <v>0</v>
      </c>
      <c r="U249" s="342">
        <f t="shared" si="213"/>
        <v>0</v>
      </c>
      <c r="V249" s="342">
        <f t="shared" si="213"/>
        <v>0</v>
      </c>
      <c r="W249" s="362">
        <f t="shared" si="213"/>
        <v>0</v>
      </c>
      <c r="X249" s="351">
        <f t="shared" si="213"/>
        <v>0</v>
      </c>
      <c r="Y249" s="342">
        <f t="shared" si="213"/>
        <v>0</v>
      </c>
      <c r="Z249" s="342">
        <f t="shared" si="213"/>
        <v>0</v>
      </c>
      <c r="AA249" s="342">
        <f t="shared" si="213"/>
        <v>0</v>
      </c>
      <c r="AB249" s="342">
        <f t="shared" si="213"/>
        <v>0</v>
      </c>
      <c r="AC249" s="342">
        <f t="shared" si="213"/>
        <v>0</v>
      </c>
      <c r="AD249" s="362">
        <f t="shared" si="213"/>
        <v>0</v>
      </c>
      <c r="AE249" s="351">
        <f t="shared" si="213"/>
        <v>0</v>
      </c>
      <c r="AF249" s="342">
        <f t="shared" si="213"/>
        <v>0</v>
      </c>
      <c r="AG249" s="342">
        <f t="shared" si="213"/>
        <v>0</v>
      </c>
      <c r="AH249" s="342">
        <f t="shared" si="213"/>
        <v>0</v>
      </c>
      <c r="AI249" s="351">
        <f t="shared" si="213"/>
        <v>0</v>
      </c>
      <c r="AJ249" s="351">
        <f t="shared" si="213"/>
        <v>0</v>
      </c>
      <c r="AK249" s="86">
        <f t="shared" ref="AK249" si="214">+AK109</f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663"/>
      <c r="C250" s="72"/>
      <c r="D250" s="73"/>
      <c r="E250" s="41"/>
      <c r="F250" s="74"/>
      <c r="G250" s="352">
        <f t="shared" ref="G250:AJ250" si="215">+F250+G249</f>
        <v>0</v>
      </c>
      <c r="H250" s="336">
        <f t="shared" si="215"/>
        <v>0</v>
      </c>
      <c r="I250" s="335">
        <f t="shared" si="215"/>
        <v>0</v>
      </c>
      <c r="J250" s="352">
        <f t="shared" si="215"/>
        <v>0</v>
      </c>
      <c r="K250" s="336">
        <f t="shared" si="215"/>
        <v>0</v>
      </c>
      <c r="L250" s="336">
        <f t="shared" si="215"/>
        <v>0</v>
      </c>
      <c r="M250" s="336">
        <f t="shared" si="215"/>
        <v>0</v>
      </c>
      <c r="N250" s="336">
        <f t="shared" si="215"/>
        <v>0</v>
      </c>
      <c r="O250" s="336">
        <f t="shared" si="215"/>
        <v>0</v>
      </c>
      <c r="P250" s="366">
        <f t="shared" si="215"/>
        <v>0</v>
      </c>
      <c r="Q250" s="352">
        <f t="shared" si="215"/>
        <v>0</v>
      </c>
      <c r="R250" s="336">
        <f t="shared" si="215"/>
        <v>0</v>
      </c>
      <c r="S250" s="336">
        <f t="shared" si="215"/>
        <v>0</v>
      </c>
      <c r="T250" s="336">
        <f t="shared" si="215"/>
        <v>0</v>
      </c>
      <c r="U250" s="336">
        <f t="shared" si="215"/>
        <v>0</v>
      </c>
      <c r="V250" s="336">
        <f t="shared" si="215"/>
        <v>0</v>
      </c>
      <c r="W250" s="366">
        <f t="shared" si="215"/>
        <v>0</v>
      </c>
      <c r="X250" s="352">
        <f t="shared" si="215"/>
        <v>0</v>
      </c>
      <c r="Y250" s="336">
        <f t="shared" si="215"/>
        <v>0</v>
      </c>
      <c r="Z250" s="336">
        <f t="shared" si="215"/>
        <v>0</v>
      </c>
      <c r="AA250" s="336">
        <f t="shared" si="215"/>
        <v>0</v>
      </c>
      <c r="AB250" s="336">
        <f t="shared" si="215"/>
        <v>0</v>
      </c>
      <c r="AC250" s="336">
        <f t="shared" si="215"/>
        <v>0</v>
      </c>
      <c r="AD250" s="366">
        <f t="shared" si="215"/>
        <v>0</v>
      </c>
      <c r="AE250" s="352">
        <f t="shared" si="215"/>
        <v>0</v>
      </c>
      <c r="AF250" s="336">
        <f t="shared" si="215"/>
        <v>0</v>
      </c>
      <c r="AG250" s="336">
        <f t="shared" si="215"/>
        <v>0</v>
      </c>
      <c r="AH250" s="336">
        <f t="shared" si="215"/>
        <v>0</v>
      </c>
      <c r="AI250" s="352">
        <f t="shared" si="215"/>
        <v>0</v>
      </c>
      <c r="AJ250" s="352">
        <f t="shared" si="215"/>
        <v>0</v>
      </c>
      <c r="AK250" s="46">
        <f t="shared" ref="AK250" si="216">+AJ250+AK249</f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351">
        <f>+G111</f>
        <v>0</v>
      </c>
      <c r="H251" s="342">
        <f t="shared" ref="H251:AJ251" si="217">+H111</f>
        <v>0</v>
      </c>
      <c r="I251" s="342">
        <f t="shared" si="217"/>
        <v>0</v>
      </c>
      <c r="J251" s="351">
        <f t="shared" si="217"/>
        <v>0</v>
      </c>
      <c r="K251" s="342">
        <f t="shared" si="217"/>
        <v>0</v>
      </c>
      <c r="L251" s="342">
        <f t="shared" si="217"/>
        <v>0</v>
      </c>
      <c r="M251" s="342">
        <f t="shared" si="217"/>
        <v>0</v>
      </c>
      <c r="N251" s="342">
        <f t="shared" si="217"/>
        <v>0</v>
      </c>
      <c r="O251" s="342">
        <f t="shared" si="217"/>
        <v>0</v>
      </c>
      <c r="P251" s="362">
        <f t="shared" si="217"/>
        <v>0</v>
      </c>
      <c r="Q251" s="351">
        <f t="shared" si="217"/>
        <v>0</v>
      </c>
      <c r="R251" s="342">
        <f t="shared" si="217"/>
        <v>0</v>
      </c>
      <c r="S251" s="342">
        <f t="shared" si="217"/>
        <v>0</v>
      </c>
      <c r="T251" s="342">
        <f t="shared" si="217"/>
        <v>0</v>
      </c>
      <c r="U251" s="342">
        <f t="shared" si="217"/>
        <v>0</v>
      </c>
      <c r="V251" s="342">
        <f t="shared" si="217"/>
        <v>0</v>
      </c>
      <c r="W251" s="362">
        <f t="shared" si="217"/>
        <v>0</v>
      </c>
      <c r="X251" s="351">
        <f t="shared" si="217"/>
        <v>0</v>
      </c>
      <c r="Y251" s="342">
        <f t="shared" si="217"/>
        <v>0</v>
      </c>
      <c r="Z251" s="342">
        <f t="shared" si="217"/>
        <v>0</v>
      </c>
      <c r="AA251" s="342">
        <f t="shared" si="217"/>
        <v>0</v>
      </c>
      <c r="AB251" s="342">
        <f t="shared" si="217"/>
        <v>0</v>
      </c>
      <c r="AC251" s="342">
        <f t="shared" si="217"/>
        <v>0</v>
      </c>
      <c r="AD251" s="362">
        <f t="shared" si="217"/>
        <v>0</v>
      </c>
      <c r="AE251" s="351">
        <f t="shared" si="217"/>
        <v>0</v>
      </c>
      <c r="AF251" s="342">
        <f t="shared" si="217"/>
        <v>0</v>
      </c>
      <c r="AG251" s="342">
        <f t="shared" si="217"/>
        <v>0</v>
      </c>
      <c r="AH251" s="342">
        <f t="shared" si="217"/>
        <v>0</v>
      </c>
      <c r="AI251" s="351">
        <f t="shared" si="217"/>
        <v>0</v>
      </c>
      <c r="AJ251" s="351">
        <f t="shared" si="217"/>
        <v>0</v>
      </c>
      <c r="AK251" s="35">
        <f t="shared" ref="AK251" si="218">+AK111</f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352">
        <f t="shared" ref="G252:AJ252" si="219">+F252+G251</f>
        <v>0</v>
      </c>
      <c r="H252" s="336">
        <f t="shared" si="219"/>
        <v>0</v>
      </c>
      <c r="I252" s="336">
        <f t="shared" si="219"/>
        <v>0</v>
      </c>
      <c r="J252" s="352">
        <f t="shared" si="219"/>
        <v>0</v>
      </c>
      <c r="K252" s="336">
        <f t="shared" si="219"/>
        <v>0</v>
      </c>
      <c r="L252" s="336">
        <f t="shared" si="219"/>
        <v>0</v>
      </c>
      <c r="M252" s="336">
        <f t="shared" si="219"/>
        <v>0</v>
      </c>
      <c r="N252" s="336">
        <f t="shared" si="219"/>
        <v>0</v>
      </c>
      <c r="O252" s="336">
        <f t="shared" si="219"/>
        <v>0</v>
      </c>
      <c r="P252" s="363">
        <f t="shared" si="219"/>
        <v>0</v>
      </c>
      <c r="Q252" s="352">
        <f t="shared" si="219"/>
        <v>0</v>
      </c>
      <c r="R252" s="336">
        <f t="shared" si="219"/>
        <v>0</v>
      </c>
      <c r="S252" s="336">
        <f t="shared" si="219"/>
        <v>0</v>
      </c>
      <c r="T252" s="336">
        <f t="shared" si="219"/>
        <v>0</v>
      </c>
      <c r="U252" s="336">
        <f t="shared" si="219"/>
        <v>0</v>
      </c>
      <c r="V252" s="336">
        <f t="shared" si="219"/>
        <v>0</v>
      </c>
      <c r="W252" s="363">
        <f t="shared" si="219"/>
        <v>0</v>
      </c>
      <c r="X252" s="352">
        <f t="shared" si="219"/>
        <v>0</v>
      </c>
      <c r="Y252" s="336">
        <f t="shared" si="219"/>
        <v>0</v>
      </c>
      <c r="Z252" s="336">
        <f t="shared" si="219"/>
        <v>0</v>
      </c>
      <c r="AA252" s="336">
        <f t="shared" si="219"/>
        <v>0</v>
      </c>
      <c r="AB252" s="336">
        <f t="shared" si="219"/>
        <v>0</v>
      </c>
      <c r="AC252" s="336">
        <f t="shared" si="219"/>
        <v>0</v>
      </c>
      <c r="AD252" s="363">
        <f t="shared" si="219"/>
        <v>0</v>
      </c>
      <c r="AE252" s="352">
        <f t="shared" si="219"/>
        <v>0</v>
      </c>
      <c r="AF252" s="336">
        <f t="shared" si="219"/>
        <v>0</v>
      </c>
      <c r="AG252" s="336">
        <f t="shared" si="219"/>
        <v>0</v>
      </c>
      <c r="AH252" s="336">
        <f t="shared" si="219"/>
        <v>0</v>
      </c>
      <c r="AI252" s="352">
        <f t="shared" si="219"/>
        <v>0</v>
      </c>
      <c r="AJ252" s="352">
        <f t="shared" si="219"/>
        <v>0</v>
      </c>
      <c r="AK252" s="46">
        <f t="shared" ref="AK252" si="220">+AJ252+AK251</f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351">
        <f>+G113</f>
        <v>0</v>
      </c>
      <c r="H253" s="342">
        <f t="shared" ref="H253:AJ253" si="221">+H113</f>
        <v>0</v>
      </c>
      <c r="I253" s="342">
        <f t="shared" si="221"/>
        <v>0</v>
      </c>
      <c r="J253" s="351">
        <f t="shared" si="221"/>
        <v>0</v>
      </c>
      <c r="K253" s="342">
        <f t="shared" si="221"/>
        <v>0</v>
      </c>
      <c r="L253" s="342">
        <f t="shared" si="221"/>
        <v>0</v>
      </c>
      <c r="M253" s="342">
        <f t="shared" si="221"/>
        <v>0</v>
      </c>
      <c r="N253" s="342">
        <f t="shared" si="221"/>
        <v>0</v>
      </c>
      <c r="O253" s="342">
        <f t="shared" si="221"/>
        <v>0</v>
      </c>
      <c r="P253" s="362">
        <f t="shared" si="221"/>
        <v>0</v>
      </c>
      <c r="Q253" s="351">
        <f t="shared" si="221"/>
        <v>0</v>
      </c>
      <c r="R253" s="342">
        <f t="shared" si="221"/>
        <v>0</v>
      </c>
      <c r="S253" s="342">
        <f t="shared" si="221"/>
        <v>0</v>
      </c>
      <c r="T253" s="342">
        <f t="shared" si="221"/>
        <v>0</v>
      </c>
      <c r="U253" s="342">
        <f t="shared" si="221"/>
        <v>0</v>
      </c>
      <c r="V253" s="342">
        <f t="shared" si="221"/>
        <v>0</v>
      </c>
      <c r="W253" s="362">
        <f t="shared" si="221"/>
        <v>0</v>
      </c>
      <c r="X253" s="351">
        <f t="shared" si="221"/>
        <v>0</v>
      </c>
      <c r="Y253" s="342">
        <f t="shared" si="221"/>
        <v>0</v>
      </c>
      <c r="Z253" s="342">
        <f t="shared" si="221"/>
        <v>0</v>
      </c>
      <c r="AA253" s="342">
        <f t="shared" si="221"/>
        <v>0</v>
      </c>
      <c r="AB253" s="342">
        <f t="shared" si="221"/>
        <v>0</v>
      </c>
      <c r="AC253" s="342">
        <f t="shared" si="221"/>
        <v>0</v>
      </c>
      <c r="AD253" s="362">
        <f t="shared" si="221"/>
        <v>0</v>
      </c>
      <c r="AE253" s="351">
        <f t="shared" si="221"/>
        <v>0</v>
      </c>
      <c r="AF253" s="342">
        <f t="shared" si="221"/>
        <v>0</v>
      </c>
      <c r="AG253" s="342">
        <f t="shared" si="221"/>
        <v>0</v>
      </c>
      <c r="AH253" s="342">
        <f t="shared" si="221"/>
        <v>0</v>
      </c>
      <c r="AI253" s="351">
        <f t="shared" si="221"/>
        <v>0</v>
      </c>
      <c r="AJ253" s="351">
        <f t="shared" si="221"/>
        <v>0</v>
      </c>
      <c r="AK253" s="35">
        <f t="shared" ref="AK253" si="222">+AK113</f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352">
        <f t="shared" ref="G254:AJ254" si="223">+F254+G253</f>
        <v>0</v>
      </c>
      <c r="H254" s="336">
        <f t="shared" si="223"/>
        <v>0</v>
      </c>
      <c r="I254" s="336">
        <f t="shared" si="223"/>
        <v>0</v>
      </c>
      <c r="J254" s="352">
        <f t="shared" si="223"/>
        <v>0</v>
      </c>
      <c r="K254" s="336">
        <f t="shared" si="223"/>
        <v>0</v>
      </c>
      <c r="L254" s="336">
        <f t="shared" si="223"/>
        <v>0</v>
      </c>
      <c r="M254" s="336">
        <f t="shared" si="223"/>
        <v>0</v>
      </c>
      <c r="N254" s="336">
        <f t="shared" si="223"/>
        <v>0</v>
      </c>
      <c r="O254" s="336">
        <f t="shared" si="223"/>
        <v>0</v>
      </c>
      <c r="P254" s="363">
        <f t="shared" si="223"/>
        <v>0</v>
      </c>
      <c r="Q254" s="352">
        <f t="shared" si="223"/>
        <v>0</v>
      </c>
      <c r="R254" s="336">
        <f t="shared" si="223"/>
        <v>0</v>
      </c>
      <c r="S254" s="336">
        <f t="shared" si="223"/>
        <v>0</v>
      </c>
      <c r="T254" s="336">
        <f t="shared" si="223"/>
        <v>0</v>
      </c>
      <c r="U254" s="336">
        <f t="shared" si="223"/>
        <v>0</v>
      </c>
      <c r="V254" s="336">
        <f t="shared" si="223"/>
        <v>0</v>
      </c>
      <c r="W254" s="363">
        <f t="shared" si="223"/>
        <v>0</v>
      </c>
      <c r="X254" s="352">
        <f t="shared" si="223"/>
        <v>0</v>
      </c>
      <c r="Y254" s="336">
        <f t="shared" si="223"/>
        <v>0</v>
      </c>
      <c r="Z254" s="336">
        <f t="shared" si="223"/>
        <v>0</v>
      </c>
      <c r="AA254" s="336">
        <f t="shared" si="223"/>
        <v>0</v>
      </c>
      <c r="AB254" s="336">
        <f t="shared" si="223"/>
        <v>0</v>
      </c>
      <c r="AC254" s="336">
        <f t="shared" si="223"/>
        <v>0</v>
      </c>
      <c r="AD254" s="363">
        <f t="shared" si="223"/>
        <v>0</v>
      </c>
      <c r="AE254" s="352">
        <f t="shared" si="223"/>
        <v>0</v>
      </c>
      <c r="AF254" s="336">
        <f t="shared" si="223"/>
        <v>0</v>
      </c>
      <c r="AG254" s="336">
        <f t="shared" si="223"/>
        <v>0</v>
      </c>
      <c r="AH254" s="336">
        <f t="shared" si="223"/>
        <v>0</v>
      </c>
      <c r="AI254" s="352">
        <f t="shared" si="223"/>
        <v>0</v>
      </c>
      <c r="AJ254" s="352">
        <f t="shared" si="223"/>
        <v>0</v>
      </c>
      <c r="AK254" s="46">
        <f t="shared" ref="AK254" si="224">+AJ254+AK253</f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351">
        <f>+G115</f>
        <v>0</v>
      </c>
      <c r="H255" s="342">
        <f t="shared" ref="H255:AJ255" si="225">+H115</f>
        <v>0</v>
      </c>
      <c r="I255" s="342">
        <f t="shared" si="225"/>
        <v>0</v>
      </c>
      <c r="J255" s="351">
        <f t="shared" si="225"/>
        <v>0</v>
      </c>
      <c r="K255" s="342">
        <f t="shared" si="225"/>
        <v>0</v>
      </c>
      <c r="L255" s="342">
        <f t="shared" si="225"/>
        <v>0</v>
      </c>
      <c r="M255" s="342">
        <f t="shared" si="225"/>
        <v>0</v>
      </c>
      <c r="N255" s="342">
        <f t="shared" si="225"/>
        <v>0</v>
      </c>
      <c r="O255" s="342">
        <f t="shared" si="225"/>
        <v>0</v>
      </c>
      <c r="P255" s="362">
        <f t="shared" si="225"/>
        <v>0</v>
      </c>
      <c r="Q255" s="351">
        <f t="shared" si="225"/>
        <v>0</v>
      </c>
      <c r="R255" s="342">
        <f t="shared" si="225"/>
        <v>0</v>
      </c>
      <c r="S255" s="342">
        <f t="shared" si="225"/>
        <v>0</v>
      </c>
      <c r="T255" s="342">
        <f t="shared" si="225"/>
        <v>0</v>
      </c>
      <c r="U255" s="342">
        <f t="shared" si="225"/>
        <v>0</v>
      </c>
      <c r="V255" s="342">
        <f t="shared" si="225"/>
        <v>0</v>
      </c>
      <c r="W255" s="362">
        <f t="shared" si="225"/>
        <v>0</v>
      </c>
      <c r="X255" s="351">
        <f t="shared" si="225"/>
        <v>0</v>
      </c>
      <c r="Y255" s="342">
        <f t="shared" si="225"/>
        <v>0</v>
      </c>
      <c r="Z255" s="342">
        <f t="shared" si="225"/>
        <v>0</v>
      </c>
      <c r="AA255" s="342">
        <f t="shared" si="225"/>
        <v>0</v>
      </c>
      <c r="AB255" s="342">
        <f t="shared" si="225"/>
        <v>0</v>
      </c>
      <c r="AC255" s="342">
        <f t="shared" si="225"/>
        <v>0</v>
      </c>
      <c r="AD255" s="362">
        <f t="shared" si="225"/>
        <v>0</v>
      </c>
      <c r="AE255" s="351">
        <f t="shared" si="225"/>
        <v>0</v>
      </c>
      <c r="AF255" s="342">
        <f t="shared" si="225"/>
        <v>0</v>
      </c>
      <c r="AG255" s="342">
        <f t="shared" si="225"/>
        <v>0</v>
      </c>
      <c r="AH255" s="342">
        <f t="shared" si="225"/>
        <v>0</v>
      </c>
      <c r="AI255" s="351">
        <f t="shared" si="225"/>
        <v>0</v>
      </c>
      <c r="AJ255" s="351">
        <f t="shared" si="225"/>
        <v>0</v>
      </c>
      <c r="AK255" s="50">
        <f t="shared" ref="AK255" si="226">+AK115</f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352">
        <f t="shared" ref="G256:AJ256" si="227">+F256+G255</f>
        <v>0</v>
      </c>
      <c r="H256" s="336">
        <f t="shared" si="227"/>
        <v>0</v>
      </c>
      <c r="I256" s="336">
        <f t="shared" si="227"/>
        <v>0</v>
      </c>
      <c r="J256" s="352">
        <f t="shared" si="227"/>
        <v>0</v>
      </c>
      <c r="K256" s="336">
        <f t="shared" si="227"/>
        <v>0</v>
      </c>
      <c r="L256" s="336">
        <f t="shared" si="227"/>
        <v>0</v>
      </c>
      <c r="M256" s="336">
        <f t="shared" si="227"/>
        <v>0</v>
      </c>
      <c r="N256" s="336">
        <f t="shared" si="227"/>
        <v>0</v>
      </c>
      <c r="O256" s="336">
        <f t="shared" si="227"/>
        <v>0</v>
      </c>
      <c r="P256" s="363">
        <f t="shared" si="227"/>
        <v>0</v>
      </c>
      <c r="Q256" s="352">
        <f t="shared" si="227"/>
        <v>0</v>
      </c>
      <c r="R256" s="336">
        <f t="shared" si="227"/>
        <v>0</v>
      </c>
      <c r="S256" s="336">
        <f t="shared" si="227"/>
        <v>0</v>
      </c>
      <c r="T256" s="336">
        <f t="shared" si="227"/>
        <v>0</v>
      </c>
      <c r="U256" s="336">
        <f t="shared" si="227"/>
        <v>0</v>
      </c>
      <c r="V256" s="336">
        <f t="shared" si="227"/>
        <v>0</v>
      </c>
      <c r="W256" s="363">
        <f t="shared" si="227"/>
        <v>0</v>
      </c>
      <c r="X256" s="352">
        <f t="shared" si="227"/>
        <v>0</v>
      </c>
      <c r="Y256" s="336">
        <f t="shared" si="227"/>
        <v>0</v>
      </c>
      <c r="Z256" s="336">
        <f t="shared" si="227"/>
        <v>0</v>
      </c>
      <c r="AA256" s="336">
        <f t="shared" si="227"/>
        <v>0</v>
      </c>
      <c r="AB256" s="336">
        <f t="shared" si="227"/>
        <v>0</v>
      </c>
      <c r="AC256" s="336">
        <f t="shared" si="227"/>
        <v>0</v>
      </c>
      <c r="AD256" s="363">
        <f t="shared" si="227"/>
        <v>0</v>
      </c>
      <c r="AE256" s="352">
        <f t="shared" si="227"/>
        <v>0</v>
      </c>
      <c r="AF256" s="336">
        <f t="shared" si="227"/>
        <v>0</v>
      </c>
      <c r="AG256" s="336">
        <f t="shared" si="227"/>
        <v>0</v>
      </c>
      <c r="AH256" s="336">
        <f t="shared" si="227"/>
        <v>0</v>
      </c>
      <c r="AI256" s="352">
        <f t="shared" si="227"/>
        <v>0</v>
      </c>
      <c r="AJ256" s="352">
        <f t="shared" si="227"/>
        <v>0</v>
      </c>
      <c r="AK256" s="46">
        <f t="shared" ref="AK256" si="228">+AJ256+AK255</f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351">
        <f>+G117</f>
        <v>0</v>
      </c>
      <c r="H257" s="342">
        <f t="shared" ref="H257:AJ257" si="229">+H117</f>
        <v>0</v>
      </c>
      <c r="I257" s="342">
        <f t="shared" si="229"/>
        <v>0</v>
      </c>
      <c r="J257" s="351">
        <f t="shared" si="229"/>
        <v>0</v>
      </c>
      <c r="K257" s="342">
        <f t="shared" si="229"/>
        <v>0</v>
      </c>
      <c r="L257" s="342">
        <f t="shared" si="229"/>
        <v>0</v>
      </c>
      <c r="M257" s="342">
        <f t="shared" si="229"/>
        <v>0</v>
      </c>
      <c r="N257" s="342">
        <f t="shared" si="229"/>
        <v>0</v>
      </c>
      <c r="O257" s="342">
        <f t="shared" si="229"/>
        <v>0</v>
      </c>
      <c r="P257" s="362">
        <f t="shared" si="229"/>
        <v>0</v>
      </c>
      <c r="Q257" s="351">
        <f t="shared" si="229"/>
        <v>0</v>
      </c>
      <c r="R257" s="342">
        <f t="shared" si="229"/>
        <v>0</v>
      </c>
      <c r="S257" s="342">
        <f t="shared" si="229"/>
        <v>0</v>
      </c>
      <c r="T257" s="342">
        <f t="shared" si="229"/>
        <v>0</v>
      </c>
      <c r="U257" s="342">
        <f t="shared" si="229"/>
        <v>0</v>
      </c>
      <c r="V257" s="342">
        <f t="shared" si="229"/>
        <v>0</v>
      </c>
      <c r="W257" s="362">
        <f t="shared" si="229"/>
        <v>0</v>
      </c>
      <c r="X257" s="351">
        <f t="shared" si="229"/>
        <v>0</v>
      </c>
      <c r="Y257" s="342">
        <f t="shared" si="229"/>
        <v>0</v>
      </c>
      <c r="Z257" s="342">
        <f t="shared" si="229"/>
        <v>0</v>
      </c>
      <c r="AA257" s="342">
        <f t="shared" si="229"/>
        <v>0</v>
      </c>
      <c r="AB257" s="342">
        <f t="shared" si="229"/>
        <v>0</v>
      </c>
      <c r="AC257" s="342">
        <f t="shared" si="229"/>
        <v>0</v>
      </c>
      <c r="AD257" s="362">
        <f t="shared" si="229"/>
        <v>0</v>
      </c>
      <c r="AE257" s="351">
        <f t="shared" si="229"/>
        <v>0</v>
      </c>
      <c r="AF257" s="342">
        <f t="shared" si="229"/>
        <v>0</v>
      </c>
      <c r="AG257" s="342">
        <f t="shared" si="229"/>
        <v>0</v>
      </c>
      <c r="AH257" s="342">
        <f t="shared" si="229"/>
        <v>0</v>
      </c>
      <c r="AI257" s="351">
        <f t="shared" si="229"/>
        <v>0</v>
      </c>
      <c r="AJ257" s="351">
        <f t="shared" si="229"/>
        <v>0</v>
      </c>
      <c r="AK257" s="86">
        <f t="shared" ref="AK257" si="230">+AK117</f>
        <v>290</v>
      </c>
      <c r="AL257" s="37">
        <f>AK258</f>
        <v>290</v>
      </c>
      <c r="AM257" s="38">
        <f>AL257</f>
        <v>290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25"/>
      <c r="B258" s="667"/>
      <c r="C258" s="39"/>
      <c r="D258" s="88"/>
      <c r="E258" s="41"/>
      <c r="F258" s="74"/>
      <c r="G258" s="352">
        <f t="shared" ref="G258:AJ258" si="231">+F258+G257</f>
        <v>0</v>
      </c>
      <c r="H258" s="336">
        <f t="shared" si="231"/>
        <v>0</v>
      </c>
      <c r="I258" s="336">
        <f t="shared" si="231"/>
        <v>0</v>
      </c>
      <c r="J258" s="352">
        <f t="shared" si="231"/>
        <v>0</v>
      </c>
      <c r="K258" s="336">
        <f t="shared" si="231"/>
        <v>0</v>
      </c>
      <c r="L258" s="336">
        <f t="shared" si="231"/>
        <v>0</v>
      </c>
      <c r="M258" s="336">
        <f t="shared" si="231"/>
        <v>0</v>
      </c>
      <c r="N258" s="336">
        <f t="shared" si="231"/>
        <v>0</v>
      </c>
      <c r="O258" s="336">
        <f t="shared" si="231"/>
        <v>0</v>
      </c>
      <c r="P258" s="363">
        <f t="shared" si="231"/>
        <v>0</v>
      </c>
      <c r="Q258" s="352">
        <f t="shared" si="231"/>
        <v>0</v>
      </c>
      <c r="R258" s="336">
        <f t="shared" si="231"/>
        <v>0</v>
      </c>
      <c r="S258" s="336">
        <f t="shared" si="231"/>
        <v>0</v>
      </c>
      <c r="T258" s="336">
        <f t="shared" si="231"/>
        <v>0</v>
      </c>
      <c r="U258" s="336">
        <f t="shared" si="231"/>
        <v>0</v>
      </c>
      <c r="V258" s="336">
        <f t="shared" si="231"/>
        <v>0</v>
      </c>
      <c r="W258" s="363">
        <f t="shared" si="231"/>
        <v>0</v>
      </c>
      <c r="X258" s="352">
        <f t="shared" si="231"/>
        <v>0</v>
      </c>
      <c r="Y258" s="336">
        <f t="shared" si="231"/>
        <v>0</v>
      </c>
      <c r="Z258" s="336">
        <f t="shared" si="231"/>
        <v>0</v>
      </c>
      <c r="AA258" s="336">
        <f t="shared" si="231"/>
        <v>0</v>
      </c>
      <c r="AB258" s="336">
        <f t="shared" si="231"/>
        <v>0</v>
      </c>
      <c r="AC258" s="336">
        <f t="shared" si="231"/>
        <v>0</v>
      </c>
      <c r="AD258" s="363">
        <f t="shared" si="231"/>
        <v>0</v>
      </c>
      <c r="AE258" s="352">
        <f t="shared" si="231"/>
        <v>0</v>
      </c>
      <c r="AF258" s="336">
        <f t="shared" si="231"/>
        <v>0</v>
      </c>
      <c r="AG258" s="336">
        <f t="shared" si="231"/>
        <v>0</v>
      </c>
      <c r="AH258" s="336">
        <f t="shared" si="231"/>
        <v>0</v>
      </c>
      <c r="AI258" s="352">
        <f t="shared" si="231"/>
        <v>0</v>
      </c>
      <c r="AJ258" s="352">
        <f t="shared" si="231"/>
        <v>0</v>
      </c>
      <c r="AK258" s="46">
        <f t="shared" ref="AK258" si="232">+AJ258+AK257</f>
        <v>290</v>
      </c>
      <c r="AL258" s="37"/>
    </row>
    <row r="259" spans="1:42" ht="35.1" hidden="1" customHeight="1">
      <c r="A259" s="624">
        <v>31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351">
        <f>+G119</f>
        <v>0</v>
      </c>
      <c r="H259" s="342">
        <f t="shared" ref="H259:AJ259" si="233">+H119</f>
        <v>0</v>
      </c>
      <c r="I259" s="342">
        <f t="shared" si="233"/>
        <v>0</v>
      </c>
      <c r="J259" s="351">
        <f t="shared" si="233"/>
        <v>0</v>
      </c>
      <c r="K259" s="342">
        <f t="shared" si="233"/>
        <v>0</v>
      </c>
      <c r="L259" s="342">
        <f t="shared" si="233"/>
        <v>0</v>
      </c>
      <c r="M259" s="342">
        <f t="shared" si="233"/>
        <v>0</v>
      </c>
      <c r="N259" s="342">
        <f t="shared" si="233"/>
        <v>0</v>
      </c>
      <c r="O259" s="342">
        <f t="shared" si="233"/>
        <v>0</v>
      </c>
      <c r="P259" s="362">
        <f t="shared" si="233"/>
        <v>0</v>
      </c>
      <c r="Q259" s="351">
        <f t="shared" si="233"/>
        <v>0</v>
      </c>
      <c r="R259" s="342">
        <f t="shared" si="233"/>
        <v>0</v>
      </c>
      <c r="S259" s="342">
        <f t="shared" si="233"/>
        <v>0</v>
      </c>
      <c r="T259" s="342">
        <f t="shared" si="233"/>
        <v>0</v>
      </c>
      <c r="U259" s="342">
        <f t="shared" si="233"/>
        <v>0</v>
      </c>
      <c r="V259" s="342">
        <f t="shared" si="233"/>
        <v>0</v>
      </c>
      <c r="W259" s="362">
        <f t="shared" si="233"/>
        <v>0</v>
      </c>
      <c r="X259" s="351">
        <f t="shared" si="233"/>
        <v>0</v>
      </c>
      <c r="Y259" s="342">
        <f t="shared" si="233"/>
        <v>0</v>
      </c>
      <c r="Z259" s="342">
        <f t="shared" si="233"/>
        <v>0</v>
      </c>
      <c r="AA259" s="342">
        <f t="shared" si="233"/>
        <v>0</v>
      </c>
      <c r="AB259" s="342">
        <f t="shared" si="233"/>
        <v>0</v>
      </c>
      <c r="AC259" s="342">
        <f t="shared" si="233"/>
        <v>0</v>
      </c>
      <c r="AD259" s="362">
        <f t="shared" si="233"/>
        <v>0</v>
      </c>
      <c r="AE259" s="351">
        <f t="shared" si="233"/>
        <v>0</v>
      </c>
      <c r="AF259" s="342">
        <f t="shared" si="233"/>
        <v>0</v>
      </c>
      <c r="AG259" s="342">
        <f t="shared" si="233"/>
        <v>0</v>
      </c>
      <c r="AH259" s="342">
        <f t="shared" si="233"/>
        <v>0</v>
      </c>
      <c r="AI259" s="351">
        <f t="shared" si="233"/>
        <v>0</v>
      </c>
      <c r="AJ259" s="351">
        <f t="shared" si="233"/>
        <v>0</v>
      </c>
      <c r="AK259" s="86">
        <f t="shared" ref="AK259" si="234">+AK119</f>
        <v>0</v>
      </c>
      <c r="AL259" s="37"/>
    </row>
    <row r="260" spans="1:42" ht="34.5" hidden="1" customHeight="1">
      <c r="A260" s="625"/>
      <c r="B260" s="667"/>
      <c r="C260" s="39"/>
      <c r="D260" s="78"/>
      <c r="E260" s="79"/>
      <c r="F260" s="42"/>
      <c r="G260" s="352">
        <f t="shared" ref="G260:AJ260" si="235">+F260+G259</f>
        <v>0</v>
      </c>
      <c r="H260" s="336">
        <f t="shared" si="235"/>
        <v>0</v>
      </c>
      <c r="I260" s="336">
        <f t="shared" si="235"/>
        <v>0</v>
      </c>
      <c r="J260" s="352">
        <f t="shared" si="235"/>
        <v>0</v>
      </c>
      <c r="K260" s="336">
        <f t="shared" si="235"/>
        <v>0</v>
      </c>
      <c r="L260" s="336">
        <f t="shared" si="235"/>
        <v>0</v>
      </c>
      <c r="M260" s="336">
        <f t="shared" si="235"/>
        <v>0</v>
      </c>
      <c r="N260" s="336">
        <f t="shared" si="235"/>
        <v>0</v>
      </c>
      <c r="O260" s="336">
        <f t="shared" si="235"/>
        <v>0</v>
      </c>
      <c r="P260" s="363">
        <f t="shared" si="235"/>
        <v>0</v>
      </c>
      <c r="Q260" s="352">
        <f t="shared" si="235"/>
        <v>0</v>
      </c>
      <c r="R260" s="336">
        <f t="shared" si="235"/>
        <v>0</v>
      </c>
      <c r="S260" s="336">
        <f t="shared" si="235"/>
        <v>0</v>
      </c>
      <c r="T260" s="336">
        <f t="shared" si="235"/>
        <v>0</v>
      </c>
      <c r="U260" s="336">
        <f t="shared" si="235"/>
        <v>0</v>
      </c>
      <c r="V260" s="336">
        <f t="shared" si="235"/>
        <v>0</v>
      </c>
      <c r="W260" s="363">
        <f t="shared" si="235"/>
        <v>0</v>
      </c>
      <c r="X260" s="352">
        <f t="shared" si="235"/>
        <v>0</v>
      </c>
      <c r="Y260" s="336">
        <f t="shared" si="235"/>
        <v>0</v>
      </c>
      <c r="Z260" s="336">
        <f t="shared" si="235"/>
        <v>0</v>
      </c>
      <c r="AA260" s="336">
        <f t="shared" si="235"/>
        <v>0</v>
      </c>
      <c r="AB260" s="336">
        <f t="shared" si="235"/>
        <v>0</v>
      </c>
      <c r="AC260" s="336">
        <f t="shared" si="235"/>
        <v>0</v>
      </c>
      <c r="AD260" s="363">
        <f t="shared" si="235"/>
        <v>0</v>
      </c>
      <c r="AE260" s="352">
        <f t="shared" si="235"/>
        <v>0</v>
      </c>
      <c r="AF260" s="336">
        <f t="shared" si="235"/>
        <v>0</v>
      </c>
      <c r="AG260" s="336">
        <f t="shared" si="235"/>
        <v>0</v>
      </c>
      <c r="AH260" s="336">
        <f t="shared" si="235"/>
        <v>0</v>
      </c>
      <c r="AI260" s="352">
        <f t="shared" si="235"/>
        <v>0</v>
      </c>
      <c r="AJ260" s="352">
        <f t="shared" si="235"/>
        <v>0</v>
      </c>
      <c r="AK260" s="46">
        <f t="shared" ref="AK260" si="236">+AJ260+AK259</f>
        <v>0</v>
      </c>
      <c r="AL260" s="37"/>
    </row>
    <row r="261" spans="1:42" ht="35.1" hidden="1" customHeight="1">
      <c r="A261" s="624">
        <v>32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351">
        <f>+G121</f>
        <v>0</v>
      </c>
      <c r="H261" s="342">
        <f t="shared" ref="H261:AJ261" si="237">+H121</f>
        <v>0</v>
      </c>
      <c r="I261" s="342">
        <f t="shared" si="237"/>
        <v>0</v>
      </c>
      <c r="J261" s="351">
        <f t="shared" si="237"/>
        <v>0</v>
      </c>
      <c r="K261" s="342">
        <f t="shared" si="237"/>
        <v>0</v>
      </c>
      <c r="L261" s="342">
        <f t="shared" si="237"/>
        <v>0</v>
      </c>
      <c r="M261" s="342">
        <f t="shared" si="237"/>
        <v>0</v>
      </c>
      <c r="N261" s="342">
        <f t="shared" si="237"/>
        <v>0</v>
      </c>
      <c r="O261" s="342">
        <f t="shared" si="237"/>
        <v>0</v>
      </c>
      <c r="P261" s="362">
        <f t="shared" si="237"/>
        <v>0</v>
      </c>
      <c r="Q261" s="351">
        <f t="shared" si="237"/>
        <v>0</v>
      </c>
      <c r="R261" s="342">
        <f t="shared" si="237"/>
        <v>0</v>
      </c>
      <c r="S261" s="342">
        <f t="shared" si="237"/>
        <v>0</v>
      </c>
      <c r="T261" s="342">
        <f t="shared" si="237"/>
        <v>0</v>
      </c>
      <c r="U261" s="342">
        <f t="shared" si="237"/>
        <v>0</v>
      </c>
      <c r="V261" s="342">
        <f t="shared" si="237"/>
        <v>0</v>
      </c>
      <c r="W261" s="362">
        <f t="shared" si="237"/>
        <v>0</v>
      </c>
      <c r="X261" s="351">
        <f t="shared" si="237"/>
        <v>0</v>
      </c>
      <c r="Y261" s="342">
        <f t="shared" si="237"/>
        <v>0</v>
      </c>
      <c r="Z261" s="342">
        <f t="shared" si="237"/>
        <v>0</v>
      </c>
      <c r="AA261" s="342">
        <f t="shared" si="237"/>
        <v>0</v>
      </c>
      <c r="AB261" s="342">
        <f t="shared" si="237"/>
        <v>0</v>
      </c>
      <c r="AC261" s="342">
        <f t="shared" si="237"/>
        <v>0</v>
      </c>
      <c r="AD261" s="362">
        <f t="shared" si="237"/>
        <v>0</v>
      </c>
      <c r="AE261" s="351">
        <f t="shared" si="237"/>
        <v>0</v>
      </c>
      <c r="AF261" s="342">
        <f t="shared" si="237"/>
        <v>0</v>
      </c>
      <c r="AG261" s="342">
        <f t="shared" si="237"/>
        <v>0</v>
      </c>
      <c r="AH261" s="342">
        <f t="shared" si="237"/>
        <v>0</v>
      </c>
      <c r="AI261" s="351">
        <f t="shared" si="237"/>
        <v>0</v>
      </c>
      <c r="AJ261" s="351">
        <f t="shared" si="237"/>
        <v>0</v>
      </c>
      <c r="AK261" s="86">
        <f t="shared" ref="AK261" si="238">+AK121</f>
        <v>216</v>
      </c>
      <c r="AL261" s="37"/>
    </row>
    <row r="262" spans="1:42" ht="35.1" hidden="1" customHeight="1">
      <c r="A262" s="651"/>
      <c r="B262" s="667"/>
      <c r="C262" s="39"/>
      <c r="D262" s="60"/>
      <c r="E262" s="52"/>
      <c r="F262" s="61"/>
      <c r="G262" s="352">
        <f t="shared" ref="G262:AJ262" si="239">+F262+G261</f>
        <v>0</v>
      </c>
      <c r="H262" s="336">
        <f t="shared" si="239"/>
        <v>0</v>
      </c>
      <c r="I262" s="336">
        <f t="shared" si="239"/>
        <v>0</v>
      </c>
      <c r="J262" s="352">
        <f t="shared" si="239"/>
        <v>0</v>
      </c>
      <c r="K262" s="336">
        <f t="shared" si="239"/>
        <v>0</v>
      </c>
      <c r="L262" s="336">
        <f t="shared" si="239"/>
        <v>0</v>
      </c>
      <c r="M262" s="336">
        <f t="shared" si="239"/>
        <v>0</v>
      </c>
      <c r="N262" s="336">
        <f t="shared" si="239"/>
        <v>0</v>
      </c>
      <c r="O262" s="336">
        <f t="shared" si="239"/>
        <v>0</v>
      </c>
      <c r="P262" s="363">
        <f t="shared" si="239"/>
        <v>0</v>
      </c>
      <c r="Q262" s="352">
        <f t="shared" si="239"/>
        <v>0</v>
      </c>
      <c r="R262" s="336">
        <f t="shared" si="239"/>
        <v>0</v>
      </c>
      <c r="S262" s="336">
        <f t="shared" si="239"/>
        <v>0</v>
      </c>
      <c r="T262" s="336">
        <f t="shared" si="239"/>
        <v>0</v>
      </c>
      <c r="U262" s="336">
        <f t="shared" si="239"/>
        <v>0</v>
      </c>
      <c r="V262" s="336">
        <f t="shared" si="239"/>
        <v>0</v>
      </c>
      <c r="W262" s="363">
        <f t="shared" si="239"/>
        <v>0</v>
      </c>
      <c r="X262" s="352">
        <f t="shared" si="239"/>
        <v>0</v>
      </c>
      <c r="Y262" s="336">
        <f t="shared" si="239"/>
        <v>0</v>
      </c>
      <c r="Z262" s="336">
        <f t="shared" si="239"/>
        <v>0</v>
      </c>
      <c r="AA262" s="336">
        <f t="shared" si="239"/>
        <v>0</v>
      </c>
      <c r="AB262" s="336">
        <f t="shared" si="239"/>
        <v>0</v>
      </c>
      <c r="AC262" s="336">
        <f t="shared" si="239"/>
        <v>0</v>
      </c>
      <c r="AD262" s="363">
        <f t="shared" si="239"/>
        <v>0</v>
      </c>
      <c r="AE262" s="352">
        <f t="shared" si="239"/>
        <v>0</v>
      </c>
      <c r="AF262" s="336">
        <f t="shared" si="239"/>
        <v>0</v>
      </c>
      <c r="AG262" s="336">
        <f t="shared" si="239"/>
        <v>0</v>
      </c>
      <c r="AH262" s="336">
        <f t="shared" si="239"/>
        <v>0</v>
      </c>
      <c r="AI262" s="352">
        <f t="shared" si="239"/>
        <v>0</v>
      </c>
      <c r="AJ262" s="352">
        <f t="shared" si="239"/>
        <v>0</v>
      </c>
      <c r="AK262" s="46">
        <f t="shared" ref="AK262" si="240">+AJ262+AK261</f>
        <v>216</v>
      </c>
      <c r="AL262" s="37"/>
    </row>
    <row r="263" spans="1:42" ht="35.1" hidden="1" customHeight="1">
      <c r="A263" s="624">
        <v>33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353">
        <f>+G123</f>
        <v>0</v>
      </c>
      <c r="H263" s="343">
        <f t="shared" ref="H263:AJ263" si="241">+H123</f>
        <v>0</v>
      </c>
      <c r="I263" s="343">
        <f t="shared" si="241"/>
        <v>0</v>
      </c>
      <c r="J263" s="353">
        <f t="shared" si="241"/>
        <v>0</v>
      </c>
      <c r="K263" s="343">
        <f t="shared" si="241"/>
        <v>0</v>
      </c>
      <c r="L263" s="343">
        <f t="shared" si="241"/>
        <v>0</v>
      </c>
      <c r="M263" s="343">
        <f t="shared" si="241"/>
        <v>0</v>
      </c>
      <c r="N263" s="343">
        <f t="shared" si="241"/>
        <v>0</v>
      </c>
      <c r="O263" s="343">
        <f t="shared" si="241"/>
        <v>0</v>
      </c>
      <c r="P263" s="364">
        <f t="shared" si="241"/>
        <v>0</v>
      </c>
      <c r="Q263" s="353">
        <f t="shared" si="241"/>
        <v>0</v>
      </c>
      <c r="R263" s="343">
        <f t="shared" si="241"/>
        <v>0</v>
      </c>
      <c r="S263" s="343">
        <f t="shared" si="241"/>
        <v>0</v>
      </c>
      <c r="T263" s="343">
        <f t="shared" si="241"/>
        <v>0</v>
      </c>
      <c r="U263" s="343">
        <f t="shared" si="241"/>
        <v>0</v>
      </c>
      <c r="V263" s="343">
        <f t="shared" si="241"/>
        <v>0</v>
      </c>
      <c r="W263" s="364">
        <f t="shared" si="241"/>
        <v>0</v>
      </c>
      <c r="X263" s="353">
        <f t="shared" si="241"/>
        <v>0</v>
      </c>
      <c r="Y263" s="343">
        <f t="shared" si="241"/>
        <v>0</v>
      </c>
      <c r="Z263" s="343">
        <f t="shared" si="241"/>
        <v>0</v>
      </c>
      <c r="AA263" s="343">
        <f t="shared" si="241"/>
        <v>0</v>
      </c>
      <c r="AB263" s="343">
        <f t="shared" si="241"/>
        <v>0</v>
      </c>
      <c r="AC263" s="343">
        <f t="shared" si="241"/>
        <v>0</v>
      </c>
      <c r="AD263" s="364">
        <f t="shared" si="241"/>
        <v>0</v>
      </c>
      <c r="AE263" s="353">
        <f t="shared" si="241"/>
        <v>0</v>
      </c>
      <c r="AF263" s="343">
        <f t="shared" si="241"/>
        <v>0</v>
      </c>
      <c r="AG263" s="343">
        <f t="shared" si="241"/>
        <v>0</v>
      </c>
      <c r="AH263" s="343">
        <f t="shared" si="241"/>
        <v>0</v>
      </c>
      <c r="AI263" s="353">
        <f t="shared" si="241"/>
        <v>0</v>
      </c>
      <c r="AJ263" s="353">
        <f t="shared" si="241"/>
        <v>0</v>
      </c>
      <c r="AK263" s="87">
        <f t="shared" ref="AK263" si="242">+AK123</f>
        <v>24</v>
      </c>
      <c r="AL263" s="37">
        <f>SUM(G263:AK263)</f>
        <v>24</v>
      </c>
      <c r="AM263" s="38">
        <f>AL263</f>
        <v>24</v>
      </c>
      <c r="AN263" s="38">
        <v>893900</v>
      </c>
      <c r="AO263" s="38">
        <f>AL263*AN263/1000</f>
        <v>21453.599999999999</v>
      </c>
      <c r="AP263" s="38">
        <f>AN263*AM263/1000</f>
        <v>21453.599999999999</v>
      </c>
    </row>
    <row r="264" spans="1:42" ht="35.1" hidden="1" customHeight="1">
      <c r="A264" s="625"/>
      <c r="B264" s="667"/>
      <c r="C264" s="39"/>
      <c r="D264" s="95"/>
      <c r="E264" s="79"/>
      <c r="F264" s="42"/>
      <c r="G264" s="352">
        <f t="shared" ref="G264:AJ264" si="243">+F264+G263</f>
        <v>0</v>
      </c>
      <c r="H264" s="336">
        <f t="shared" si="243"/>
        <v>0</v>
      </c>
      <c r="I264" s="336">
        <f t="shared" si="243"/>
        <v>0</v>
      </c>
      <c r="J264" s="352">
        <f t="shared" si="243"/>
        <v>0</v>
      </c>
      <c r="K264" s="336">
        <f t="shared" si="243"/>
        <v>0</v>
      </c>
      <c r="L264" s="336">
        <f t="shared" si="243"/>
        <v>0</v>
      </c>
      <c r="M264" s="336">
        <f t="shared" si="243"/>
        <v>0</v>
      </c>
      <c r="N264" s="336">
        <f t="shared" si="243"/>
        <v>0</v>
      </c>
      <c r="O264" s="336">
        <f t="shared" si="243"/>
        <v>0</v>
      </c>
      <c r="P264" s="363">
        <f t="shared" si="243"/>
        <v>0</v>
      </c>
      <c r="Q264" s="352">
        <f t="shared" si="243"/>
        <v>0</v>
      </c>
      <c r="R264" s="336">
        <f t="shared" si="243"/>
        <v>0</v>
      </c>
      <c r="S264" s="336">
        <f t="shared" si="243"/>
        <v>0</v>
      </c>
      <c r="T264" s="336">
        <f t="shared" si="243"/>
        <v>0</v>
      </c>
      <c r="U264" s="336">
        <f t="shared" si="243"/>
        <v>0</v>
      </c>
      <c r="V264" s="336">
        <f t="shared" si="243"/>
        <v>0</v>
      </c>
      <c r="W264" s="363">
        <f t="shared" si="243"/>
        <v>0</v>
      </c>
      <c r="X264" s="352">
        <f t="shared" si="243"/>
        <v>0</v>
      </c>
      <c r="Y264" s="336">
        <f t="shared" si="243"/>
        <v>0</v>
      </c>
      <c r="Z264" s="336">
        <f t="shared" si="243"/>
        <v>0</v>
      </c>
      <c r="AA264" s="336">
        <f t="shared" si="243"/>
        <v>0</v>
      </c>
      <c r="AB264" s="336">
        <f t="shared" si="243"/>
        <v>0</v>
      </c>
      <c r="AC264" s="336">
        <f t="shared" si="243"/>
        <v>0</v>
      </c>
      <c r="AD264" s="363">
        <f t="shared" si="243"/>
        <v>0</v>
      </c>
      <c r="AE264" s="352">
        <f t="shared" si="243"/>
        <v>0</v>
      </c>
      <c r="AF264" s="336">
        <f t="shared" si="243"/>
        <v>0</v>
      </c>
      <c r="AG264" s="336">
        <f t="shared" si="243"/>
        <v>0</v>
      </c>
      <c r="AH264" s="336">
        <f t="shared" si="243"/>
        <v>0</v>
      </c>
      <c r="AI264" s="352">
        <f t="shared" si="243"/>
        <v>0</v>
      </c>
      <c r="AJ264" s="352">
        <f t="shared" si="243"/>
        <v>0</v>
      </c>
      <c r="AK264" s="46">
        <f t="shared" ref="AK264" si="244">+AJ264+AK263</f>
        <v>24</v>
      </c>
      <c r="AL264" s="37"/>
    </row>
    <row r="265" spans="1:42" ht="35.1" hidden="1" customHeight="1">
      <c r="A265" s="624">
        <v>34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354">
        <f>+G125</f>
        <v>0</v>
      </c>
      <c r="H265" s="341">
        <f t="shared" ref="H265:AJ265" si="245">+H125</f>
        <v>0</v>
      </c>
      <c r="I265" s="341">
        <f t="shared" si="245"/>
        <v>0</v>
      </c>
      <c r="J265" s="354">
        <f t="shared" si="245"/>
        <v>0</v>
      </c>
      <c r="K265" s="341">
        <f t="shared" si="245"/>
        <v>0</v>
      </c>
      <c r="L265" s="341">
        <f t="shared" si="245"/>
        <v>0</v>
      </c>
      <c r="M265" s="341">
        <f t="shared" si="245"/>
        <v>0</v>
      </c>
      <c r="N265" s="341">
        <f t="shared" si="245"/>
        <v>0</v>
      </c>
      <c r="O265" s="341">
        <f t="shared" si="245"/>
        <v>0</v>
      </c>
      <c r="P265" s="365">
        <f t="shared" si="245"/>
        <v>0</v>
      </c>
      <c r="Q265" s="354">
        <f t="shared" si="245"/>
        <v>0</v>
      </c>
      <c r="R265" s="341">
        <f t="shared" si="245"/>
        <v>0</v>
      </c>
      <c r="S265" s="341">
        <f t="shared" si="245"/>
        <v>0</v>
      </c>
      <c r="T265" s="341">
        <f t="shared" si="245"/>
        <v>0</v>
      </c>
      <c r="U265" s="341">
        <f t="shared" si="245"/>
        <v>0</v>
      </c>
      <c r="V265" s="341">
        <f t="shared" si="245"/>
        <v>0</v>
      </c>
      <c r="W265" s="365">
        <f t="shared" si="245"/>
        <v>0</v>
      </c>
      <c r="X265" s="354">
        <f t="shared" si="245"/>
        <v>0</v>
      </c>
      <c r="Y265" s="341">
        <f t="shared" si="245"/>
        <v>0</v>
      </c>
      <c r="Z265" s="341">
        <f t="shared" si="245"/>
        <v>0</v>
      </c>
      <c r="AA265" s="341">
        <f t="shared" si="245"/>
        <v>0</v>
      </c>
      <c r="AB265" s="341">
        <f t="shared" si="245"/>
        <v>0</v>
      </c>
      <c r="AC265" s="341">
        <f t="shared" si="245"/>
        <v>0</v>
      </c>
      <c r="AD265" s="365">
        <f t="shared" si="245"/>
        <v>0</v>
      </c>
      <c r="AE265" s="354">
        <f t="shared" si="245"/>
        <v>0</v>
      </c>
      <c r="AF265" s="341">
        <f t="shared" si="245"/>
        <v>0</v>
      </c>
      <c r="AG265" s="341">
        <f t="shared" si="245"/>
        <v>0</v>
      </c>
      <c r="AH265" s="341">
        <f t="shared" si="245"/>
        <v>0</v>
      </c>
      <c r="AI265" s="354">
        <f t="shared" si="245"/>
        <v>0</v>
      </c>
      <c r="AJ265" s="354">
        <f t="shared" si="245"/>
        <v>0</v>
      </c>
      <c r="AK265" s="84">
        <f t="shared" ref="AK265" si="246">+AK125</f>
        <v>85</v>
      </c>
      <c r="AL265" s="37">
        <f>SUM(G265:AK265)</f>
        <v>85</v>
      </c>
      <c r="AM265" s="38">
        <f>AL265</f>
        <v>85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25"/>
      <c r="B266" s="667"/>
      <c r="C266" s="94"/>
      <c r="D266" s="60"/>
      <c r="E266" s="52"/>
      <c r="F266" s="61"/>
      <c r="G266" s="352">
        <f t="shared" ref="G266:AJ266" si="247">+F266+G265</f>
        <v>0</v>
      </c>
      <c r="H266" s="335">
        <f t="shared" si="247"/>
        <v>0</v>
      </c>
      <c r="I266" s="335">
        <f t="shared" si="247"/>
        <v>0</v>
      </c>
      <c r="J266" s="352">
        <f t="shared" si="247"/>
        <v>0</v>
      </c>
      <c r="K266" s="336">
        <f t="shared" si="247"/>
        <v>0</v>
      </c>
      <c r="L266" s="336">
        <f t="shared" si="247"/>
        <v>0</v>
      </c>
      <c r="M266" s="336">
        <f t="shared" si="247"/>
        <v>0</v>
      </c>
      <c r="N266" s="336">
        <f t="shared" si="247"/>
        <v>0</v>
      </c>
      <c r="O266" s="335">
        <f t="shared" si="247"/>
        <v>0</v>
      </c>
      <c r="P266" s="366">
        <f t="shared" si="247"/>
        <v>0</v>
      </c>
      <c r="Q266" s="352">
        <f t="shared" si="247"/>
        <v>0</v>
      </c>
      <c r="R266" s="336">
        <f t="shared" si="247"/>
        <v>0</v>
      </c>
      <c r="S266" s="336">
        <f t="shared" si="247"/>
        <v>0</v>
      </c>
      <c r="T266" s="336">
        <f t="shared" si="247"/>
        <v>0</v>
      </c>
      <c r="U266" s="336">
        <f t="shared" si="247"/>
        <v>0</v>
      </c>
      <c r="V266" s="335">
        <f t="shared" si="247"/>
        <v>0</v>
      </c>
      <c r="W266" s="366">
        <f t="shared" si="247"/>
        <v>0</v>
      </c>
      <c r="X266" s="352">
        <f t="shared" si="247"/>
        <v>0</v>
      </c>
      <c r="Y266" s="336">
        <f t="shared" si="247"/>
        <v>0</v>
      </c>
      <c r="Z266" s="336">
        <f t="shared" si="247"/>
        <v>0</v>
      </c>
      <c r="AA266" s="336">
        <f t="shared" si="247"/>
        <v>0</v>
      </c>
      <c r="AB266" s="336">
        <f t="shared" si="247"/>
        <v>0</v>
      </c>
      <c r="AC266" s="335">
        <f t="shared" si="247"/>
        <v>0</v>
      </c>
      <c r="AD266" s="366">
        <f t="shared" si="247"/>
        <v>0</v>
      </c>
      <c r="AE266" s="352">
        <f t="shared" si="247"/>
        <v>0</v>
      </c>
      <c r="AF266" s="336">
        <f t="shared" si="247"/>
        <v>0</v>
      </c>
      <c r="AG266" s="336">
        <f t="shared" si="247"/>
        <v>0</v>
      </c>
      <c r="AH266" s="336">
        <f t="shared" si="247"/>
        <v>0</v>
      </c>
      <c r="AI266" s="352">
        <f t="shared" si="247"/>
        <v>0</v>
      </c>
      <c r="AJ266" s="356">
        <f t="shared" si="247"/>
        <v>0</v>
      </c>
      <c r="AK266" s="45">
        <f t="shared" ref="AK266" si="248">+AJ266+AK265</f>
        <v>85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354">
        <f>+G127</f>
        <v>0</v>
      </c>
      <c r="H267" s="341">
        <f t="shared" ref="H267:AJ267" si="249">+H127</f>
        <v>0</v>
      </c>
      <c r="I267" s="341">
        <f t="shared" si="249"/>
        <v>0</v>
      </c>
      <c r="J267" s="354">
        <f t="shared" si="249"/>
        <v>0</v>
      </c>
      <c r="K267" s="341">
        <f t="shared" si="249"/>
        <v>0</v>
      </c>
      <c r="L267" s="341">
        <f t="shared" si="249"/>
        <v>0</v>
      </c>
      <c r="M267" s="341">
        <f t="shared" si="249"/>
        <v>0</v>
      </c>
      <c r="N267" s="341">
        <f t="shared" si="249"/>
        <v>0</v>
      </c>
      <c r="O267" s="341">
        <f t="shared" si="249"/>
        <v>0</v>
      </c>
      <c r="P267" s="365">
        <f t="shared" si="249"/>
        <v>0</v>
      </c>
      <c r="Q267" s="354">
        <f t="shared" si="249"/>
        <v>0</v>
      </c>
      <c r="R267" s="341">
        <f t="shared" si="249"/>
        <v>0</v>
      </c>
      <c r="S267" s="341">
        <f t="shared" si="249"/>
        <v>0</v>
      </c>
      <c r="T267" s="341">
        <f t="shared" si="249"/>
        <v>0</v>
      </c>
      <c r="U267" s="341">
        <f t="shared" si="249"/>
        <v>0</v>
      </c>
      <c r="V267" s="341">
        <f t="shared" si="249"/>
        <v>0</v>
      </c>
      <c r="W267" s="365">
        <f t="shared" si="249"/>
        <v>0</v>
      </c>
      <c r="X267" s="354">
        <f t="shared" si="249"/>
        <v>0</v>
      </c>
      <c r="Y267" s="341">
        <f t="shared" si="249"/>
        <v>0</v>
      </c>
      <c r="Z267" s="341">
        <f t="shared" si="249"/>
        <v>0</v>
      </c>
      <c r="AA267" s="341">
        <f t="shared" si="249"/>
        <v>0</v>
      </c>
      <c r="AB267" s="341">
        <f t="shared" si="249"/>
        <v>0</v>
      </c>
      <c r="AC267" s="341">
        <f t="shared" si="249"/>
        <v>0</v>
      </c>
      <c r="AD267" s="365">
        <f t="shared" si="249"/>
        <v>0</v>
      </c>
      <c r="AE267" s="354">
        <f t="shared" si="249"/>
        <v>0</v>
      </c>
      <c r="AF267" s="341">
        <f t="shared" si="249"/>
        <v>0</v>
      </c>
      <c r="AG267" s="341">
        <f t="shared" si="249"/>
        <v>0</v>
      </c>
      <c r="AH267" s="341">
        <f t="shared" si="249"/>
        <v>0</v>
      </c>
      <c r="AI267" s="354">
        <f t="shared" si="249"/>
        <v>0</v>
      </c>
      <c r="AJ267" s="354">
        <f t="shared" si="249"/>
        <v>0</v>
      </c>
      <c r="AK267" s="84">
        <f t="shared" ref="AK267" si="250">+AK127</f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354">
        <f t="shared" ref="G268:AJ268" si="251">+F268+G267</f>
        <v>0</v>
      </c>
      <c r="H268" s="341">
        <f t="shared" si="251"/>
        <v>0</v>
      </c>
      <c r="I268" s="341">
        <f t="shared" si="251"/>
        <v>0</v>
      </c>
      <c r="J268" s="354">
        <f t="shared" si="251"/>
        <v>0</v>
      </c>
      <c r="K268" s="341">
        <f t="shared" si="251"/>
        <v>0</v>
      </c>
      <c r="L268" s="341">
        <f t="shared" si="251"/>
        <v>0</v>
      </c>
      <c r="M268" s="341">
        <f t="shared" si="251"/>
        <v>0</v>
      </c>
      <c r="N268" s="341">
        <f t="shared" si="251"/>
        <v>0</v>
      </c>
      <c r="O268" s="341">
        <f t="shared" si="251"/>
        <v>0</v>
      </c>
      <c r="P268" s="365">
        <f t="shared" si="251"/>
        <v>0</v>
      </c>
      <c r="Q268" s="354">
        <f t="shared" si="251"/>
        <v>0</v>
      </c>
      <c r="R268" s="341">
        <f t="shared" si="251"/>
        <v>0</v>
      </c>
      <c r="S268" s="341">
        <f t="shared" si="251"/>
        <v>0</v>
      </c>
      <c r="T268" s="341">
        <f t="shared" si="251"/>
        <v>0</v>
      </c>
      <c r="U268" s="341">
        <f t="shared" si="251"/>
        <v>0</v>
      </c>
      <c r="V268" s="341">
        <f t="shared" si="251"/>
        <v>0</v>
      </c>
      <c r="W268" s="365">
        <f t="shared" si="251"/>
        <v>0</v>
      </c>
      <c r="X268" s="354">
        <f t="shared" si="251"/>
        <v>0</v>
      </c>
      <c r="Y268" s="341">
        <f t="shared" si="251"/>
        <v>0</v>
      </c>
      <c r="Z268" s="341">
        <f t="shared" si="251"/>
        <v>0</v>
      </c>
      <c r="AA268" s="341">
        <f t="shared" si="251"/>
        <v>0</v>
      </c>
      <c r="AB268" s="341">
        <f t="shared" si="251"/>
        <v>0</v>
      </c>
      <c r="AC268" s="341">
        <f t="shared" si="251"/>
        <v>0</v>
      </c>
      <c r="AD268" s="365">
        <f t="shared" si="251"/>
        <v>0</v>
      </c>
      <c r="AE268" s="354">
        <f t="shared" si="251"/>
        <v>0</v>
      </c>
      <c r="AF268" s="341">
        <f t="shared" si="251"/>
        <v>0</v>
      </c>
      <c r="AG268" s="341">
        <f t="shared" si="251"/>
        <v>0</v>
      </c>
      <c r="AH268" s="341">
        <f t="shared" si="251"/>
        <v>0</v>
      </c>
      <c r="AI268" s="354">
        <f t="shared" si="251"/>
        <v>0</v>
      </c>
      <c r="AJ268" s="352">
        <f t="shared" si="251"/>
        <v>0</v>
      </c>
      <c r="AK268" s="46">
        <f t="shared" ref="AK268" si="252">+AJ268+AK267</f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36</v>
      </c>
      <c r="B269" s="661" t="s">
        <v>134</v>
      </c>
      <c r="C269" s="32" t="s">
        <v>175</v>
      </c>
      <c r="D269" s="48"/>
      <c r="E269" s="49"/>
      <c r="F269" s="92">
        <f>+F129</f>
        <v>70</v>
      </c>
      <c r="G269" s="353">
        <f>+G129</f>
        <v>0</v>
      </c>
      <c r="H269" s="343">
        <f t="shared" ref="H269:AJ269" si="253">+H129</f>
        <v>0</v>
      </c>
      <c r="I269" s="343">
        <f t="shared" si="253"/>
        <v>0</v>
      </c>
      <c r="J269" s="353">
        <f t="shared" si="253"/>
        <v>0</v>
      </c>
      <c r="K269" s="343">
        <f t="shared" si="253"/>
        <v>0</v>
      </c>
      <c r="L269" s="343">
        <f t="shared" si="253"/>
        <v>0</v>
      </c>
      <c r="M269" s="343">
        <f t="shared" si="253"/>
        <v>0</v>
      </c>
      <c r="N269" s="343">
        <f t="shared" si="253"/>
        <v>0</v>
      </c>
      <c r="O269" s="343">
        <f t="shared" si="253"/>
        <v>0</v>
      </c>
      <c r="P269" s="364">
        <f t="shared" si="253"/>
        <v>0</v>
      </c>
      <c r="Q269" s="353">
        <f t="shared" si="253"/>
        <v>0</v>
      </c>
      <c r="R269" s="343">
        <f t="shared" si="253"/>
        <v>0</v>
      </c>
      <c r="S269" s="343">
        <f t="shared" si="253"/>
        <v>0</v>
      </c>
      <c r="T269" s="343">
        <f t="shared" si="253"/>
        <v>0</v>
      </c>
      <c r="U269" s="343">
        <f t="shared" si="253"/>
        <v>0</v>
      </c>
      <c r="V269" s="343">
        <f t="shared" si="253"/>
        <v>0</v>
      </c>
      <c r="W269" s="364">
        <f t="shared" si="253"/>
        <v>0</v>
      </c>
      <c r="X269" s="353">
        <f t="shared" si="253"/>
        <v>0</v>
      </c>
      <c r="Y269" s="343">
        <f t="shared" si="253"/>
        <v>0</v>
      </c>
      <c r="Z269" s="343">
        <f t="shared" si="253"/>
        <v>0</v>
      </c>
      <c r="AA269" s="338">
        <f t="shared" si="253"/>
        <v>0</v>
      </c>
      <c r="AB269" s="338">
        <f t="shared" si="253"/>
        <v>0</v>
      </c>
      <c r="AC269" s="343">
        <f t="shared" si="253"/>
        <v>0</v>
      </c>
      <c r="AD269" s="372">
        <f t="shared" si="253"/>
        <v>70</v>
      </c>
      <c r="AE269" s="353">
        <f t="shared" si="253"/>
        <v>0</v>
      </c>
      <c r="AF269" s="343">
        <f t="shared" si="253"/>
        <v>0</v>
      </c>
      <c r="AG269" s="343">
        <f t="shared" si="253"/>
        <v>0</v>
      </c>
      <c r="AH269" s="343">
        <f t="shared" si="253"/>
        <v>0</v>
      </c>
      <c r="AI269" s="353">
        <f t="shared" si="253"/>
        <v>0</v>
      </c>
      <c r="AJ269" s="353">
        <f t="shared" si="253"/>
        <v>0</v>
      </c>
      <c r="AK269" s="87">
        <f t="shared" ref="AK269" si="254">+AK129</f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663"/>
      <c r="C270" s="39"/>
      <c r="D270" s="40"/>
      <c r="E270" s="41"/>
      <c r="F270" s="199"/>
      <c r="G270" s="352">
        <f t="shared" ref="G270:AJ270" si="255">+F270+G269</f>
        <v>0</v>
      </c>
      <c r="H270" s="336">
        <f t="shared" si="255"/>
        <v>0</v>
      </c>
      <c r="I270" s="335">
        <f t="shared" si="255"/>
        <v>0</v>
      </c>
      <c r="J270" s="352">
        <f t="shared" si="255"/>
        <v>0</v>
      </c>
      <c r="K270" s="336">
        <f t="shared" si="255"/>
        <v>0</v>
      </c>
      <c r="L270" s="336">
        <f t="shared" si="255"/>
        <v>0</v>
      </c>
      <c r="M270" s="336">
        <f t="shared" si="255"/>
        <v>0</v>
      </c>
      <c r="N270" s="336">
        <f t="shared" si="255"/>
        <v>0</v>
      </c>
      <c r="O270" s="336">
        <f t="shared" si="255"/>
        <v>0</v>
      </c>
      <c r="P270" s="366">
        <f t="shared" si="255"/>
        <v>0</v>
      </c>
      <c r="Q270" s="352">
        <f t="shared" si="255"/>
        <v>0</v>
      </c>
      <c r="R270" s="336">
        <f t="shared" si="255"/>
        <v>0</v>
      </c>
      <c r="S270" s="336">
        <f t="shared" si="255"/>
        <v>0</v>
      </c>
      <c r="T270" s="336">
        <f t="shared" si="255"/>
        <v>0</v>
      </c>
      <c r="U270" s="336">
        <f t="shared" si="255"/>
        <v>0</v>
      </c>
      <c r="V270" s="336">
        <f t="shared" si="255"/>
        <v>0</v>
      </c>
      <c r="W270" s="366">
        <f t="shared" si="255"/>
        <v>0</v>
      </c>
      <c r="X270" s="352">
        <f t="shared" si="255"/>
        <v>0</v>
      </c>
      <c r="Y270" s="336">
        <f t="shared" si="255"/>
        <v>0</v>
      </c>
      <c r="Z270" s="336">
        <f t="shared" si="255"/>
        <v>0</v>
      </c>
      <c r="AA270" s="336">
        <f t="shared" si="255"/>
        <v>0</v>
      </c>
      <c r="AB270" s="348">
        <f t="shared" si="255"/>
        <v>0</v>
      </c>
      <c r="AC270" s="336">
        <f t="shared" si="255"/>
        <v>0</v>
      </c>
      <c r="AD270" s="366">
        <f t="shared" si="255"/>
        <v>70</v>
      </c>
      <c r="AE270" s="352">
        <f t="shared" si="255"/>
        <v>70</v>
      </c>
      <c r="AF270" s="336">
        <f t="shared" si="255"/>
        <v>70</v>
      </c>
      <c r="AG270" s="336">
        <f t="shared" si="255"/>
        <v>70</v>
      </c>
      <c r="AH270" s="336">
        <f t="shared" si="255"/>
        <v>70</v>
      </c>
      <c r="AI270" s="352">
        <f t="shared" si="255"/>
        <v>70</v>
      </c>
      <c r="AJ270" s="352">
        <f t="shared" si="255"/>
        <v>70</v>
      </c>
      <c r="AK270" s="46">
        <f t="shared" ref="AK270" si="256">+AJ270+AK269</f>
        <v>70</v>
      </c>
      <c r="AL270" s="47"/>
    </row>
    <row r="271" spans="1:42" ht="34.5" customHeight="1">
      <c r="A271" s="624">
        <v>37</v>
      </c>
      <c r="B271" s="661" t="s">
        <v>135</v>
      </c>
      <c r="C271" s="32" t="s">
        <v>175</v>
      </c>
      <c r="D271" s="48"/>
      <c r="E271" s="49"/>
      <c r="F271" s="50">
        <f>+F131</f>
        <v>25</v>
      </c>
      <c r="G271" s="353">
        <f>+G131</f>
        <v>0</v>
      </c>
      <c r="H271" s="343">
        <f t="shared" ref="H271:AJ271" si="257">+H131</f>
        <v>0</v>
      </c>
      <c r="I271" s="343">
        <f t="shared" si="257"/>
        <v>0</v>
      </c>
      <c r="J271" s="353">
        <f t="shared" si="257"/>
        <v>0</v>
      </c>
      <c r="K271" s="343">
        <f t="shared" si="257"/>
        <v>0</v>
      </c>
      <c r="L271" s="343">
        <f t="shared" si="257"/>
        <v>0</v>
      </c>
      <c r="M271" s="343">
        <f t="shared" si="257"/>
        <v>0</v>
      </c>
      <c r="N271" s="343">
        <f t="shared" si="257"/>
        <v>0</v>
      </c>
      <c r="O271" s="343">
        <f t="shared" si="257"/>
        <v>0</v>
      </c>
      <c r="P271" s="364">
        <f t="shared" si="257"/>
        <v>0</v>
      </c>
      <c r="Q271" s="353">
        <f t="shared" si="257"/>
        <v>0</v>
      </c>
      <c r="R271" s="343">
        <f t="shared" si="257"/>
        <v>0</v>
      </c>
      <c r="S271" s="372">
        <v>25</v>
      </c>
      <c r="T271" s="338">
        <f t="shared" si="257"/>
        <v>0</v>
      </c>
      <c r="U271" s="343">
        <f t="shared" si="257"/>
        <v>0</v>
      </c>
      <c r="V271" s="343">
        <f t="shared" si="257"/>
        <v>0</v>
      </c>
      <c r="W271" s="364">
        <f t="shared" si="257"/>
        <v>0</v>
      </c>
      <c r="X271" s="353">
        <f t="shared" si="257"/>
        <v>0</v>
      </c>
      <c r="Y271" s="343">
        <f t="shared" si="257"/>
        <v>0</v>
      </c>
      <c r="Z271" s="343">
        <f t="shared" si="257"/>
        <v>0</v>
      </c>
      <c r="AA271" s="338">
        <f t="shared" si="257"/>
        <v>0</v>
      </c>
      <c r="AB271" s="338">
        <f t="shared" si="257"/>
        <v>0</v>
      </c>
      <c r="AC271" s="258">
        <f t="shared" si="257"/>
        <v>0</v>
      </c>
      <c r="AD271" s="364">
        <f t="shared" si="257"/>
        <v>0</v>
      </c>
      <c r="AE271" s="353">
        <f t="shared" si="257"/>
        <v>0</v>
      </c>
      <c r="AF271" s="343">
        <f t="shared" si="257"/>
        <v>0</v>
      </c>
      <c r="AG271" s="343">
        <f t="shared" si="257"/>
        <v>0</v>
      </c>
      <c r="AH271" s="343">
        <f t="shared" si="257"/>
        <v>0</v>
      </c>
      <c r="AI271" s="353">
        <f t="shared" si="257"/>
        <v>0</v>
      </c>
      <c r="AJ271" s="353">
        <f t="shared" si="257"/>
        <v>0</v>
      </c>
      <c r="AK271" s="87">
        <f t="shared" ref="AK271" si="258">+AK131</f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663"/>
      <c r="C272" s="39"/>
      <c r="D272" s="40"/>
      <c r="E272" s="41"/>
      <c r="F272" s="42"/>
      <c r="G272" s="352">
        <f t="shared" ref="G272:AJ272" si="259">+F272+G271</f>
        <v>0</v>
      </c>
      <c r="H272" s="336">
        <f t="shared" si="259"/>
        <v>0</v>
      </c>
      <c r="I272" s="335">
        <f t="shared" si="259"/>
        <v>0</v>
      </c>
      <c r="J272" s="352">
        <f t="shared" si="259"/>
        <v>0</v>
      </c>
      <c r="K272" s="336">
        <f t="shared" si="259"/>
        <v>0</v>
      </c>
      <c r="L272" s="336">
        <f t="shared" si="259"/>
        <v>0</v>
      </c>
      <c r="M272" s="336">
        <f t="shared" si="259"/>
        <v>0</v>
      </c>
      <c r="N272" s="336">
        <f t="shared" si="259"/>
        <v>0</v>
      </c>
      <c r="O272" s="336">
        <f t="shared" si="259"/>
        <v>0</v>
      </c>
      <c r="P272" s="366">
        <f t="shared" si="259"/>
        <v>0</v>
      </c>
      <c r="Q272" s="352">
        <f t="shared" si="259"/>
        <v>0</v>
      </c>
      <c r="R272" s="336">
        <f t="shared" si="259"/>
        <v>0</v>
      </c>
      <c r="S272" s="336">
        <f t="shared" si="259"/>
        <v>25</v>
      </c>
      <c r="T272" s="336">
        <f t="shared" si="259"/>
        <v>25</v>
      </c>
      <c r="U272" s="336">
        <f t="shared" si="259"/>
        <v>25</v>
      </c>
      <c r="V272" s="336">
        <f t="shared" si="259"/>
        <v>25</v>
      </c>
      <c r="W272" s="366">
        <f t="shared" si="259"/>
        <v>25</v>
      </c>
      <c r="X272" s="352">
        <f t="shared" si="259"/>
        <v>25</v>
      </c>
      <c r="Y272" s="336">
        <f t="shared" si="259"/>
        <v>25</v>
      </c>
      <c r="Z272" s="336">
        <f t="shared" si="259"/>
        <v>25</v>
      </c>
      <c r="AA272" s="336">
        <f t="shared" si="259"/>
        <v>25</v>
      </c>
      <c r="AB272" s="348">
        <f t="shared" si="259"/>
        <v>25</v>
      </c>
      <c r="AC272" s="381">
        <f t="shared" si="259"/>
        <v>25</v>
      </c>
      <c r="AD272" s="366">
        <f t="shared" si="259"/>
        <v>25</v>
      </c>
      <c r="AE272" s="352">
        <f t="shared" si="259"/>
        <v>25</v>
      </c>
      <c r="AF272" s="336">
        <f t="shared" si="259"/>
        <v>25</v>
      </c>
      <c r="AG272" s="336">
        <f t="shared" si="259"/>
        <v>25</v>
      </c>
      <c r="AH272" s="336">
        <f t="shared" si="259"/>
        <v>25</v>
      </c>
      <c r="AI272" s="352">
        <f t="shared" si="259"/>
        <v>25</v>
      </c>
      <c r="AJ272" s="352">
        <f t="shared" si="259"/>
        <v>25</v>
      </c>
      <c r="AK272" s="46">
        <f t="shared" ref="AK272" si="260">+AJ272+AK271</f>
        <v>25</v>
      </c>
      <c r="AL272" s="37"/>
    </row>
    <row r="273" spans="1:42" ht="34.5" customHeight="1">
      <c r="A273" s="624">
        <v>38</v>
      </c>
      <c r="B273" s="661" t="s">
        <v>136</v>
      </c>
      <c r="C273" s="32" t="s">
        <v>175</v>
      </c>
      <c r="D273" s="48"/>
      <c r="E273" s="49"/>
      <c r="F273" s="50">
        <f>+F133</f>
        <v>155</v>
      </c>
      <c r="G273" s="353">
        <f>+G133</f>
        <v>0</v>
      </c>
      <c r="H273" s="343">
        <f t="shared" ref="H273:AJ273" si="261">+H133</f>
        <v>0</v>
      </c>
      <c r="I273" s="343">
        <f t="shared" si="261"/>
        <v>0</v>
      </c>
      <c r="J273" s="353">
        <f t="shared" si="261"/>
        <v>0</v>
      </c>
      <c r="K273" s="343">
        <f t="shared" si="261"/>
        <v>0</v>
      </c>
      <c r="L273" s="343">
        <f t="shared" si="261"/>
        <v>0</v>
      </c>
      <c r="M273" s="343">
        <f t="shared" si="261"/>
        <v>0</v>
      </c>
      <c r="N273" s="343">
        <f t="shared" si="261"/>
        <v>0</v>
      </c>
      <c r="O273" s="343">
        <f t="shared" si="261"/>
        <v>0</v>
      </c>
      <c r="P273" s="364">
        <f t="shared" si="261"/>
        <v>0</v>
      </c>
      <c r="Q273" s="353">
        <f t="shared" si="261"/>
        <v>0</v>
      </c>
      <c r="R273" s="343">
        <f t="shared" si="261"/>
        <v>0</v>
      </c>
      <c r="S273" s="372">
        <v>155</v>
      </c>
      <c r="T273" s="258">
        <f>155-S274</f>
        <v>0</v>
      </c>
      <c r="U273" s="338">
        <f>155-T274</f>
        <v>0</v>
      </c>
      <c r="V273" s="343">
        <f>155-U274</f>
        <v>0</v>
      </c>
      <c r="W273" s="364">
        <f t="shared" si="261"/>
        <v>0</v>
      </c>
      <c r="X273" s="353">
        <f t="shared" si="261"/>
        <v>0</v>
      </c>
      <c r="Y273" s="343">
        <f t="shared" si="261"/>
        <v>0</v>
      </c>
      <c r="Z273" s="343">
        <f t="shared" si="261"/>
        <v>0</v>
      </c>
      <c r="AA273" s="338">
        <f t="shared" si="261"/>
        <v>0</v>
      </c>
      <c r="AB273" s="338">
        <f t="shared" si="261"/>
        <v>0</v>
      </c>
      <c r="AC273" s="258">
        <f t="shared" si="261"/>
        <v>0</v>
      </c>
      <c r="AD273" s="364">
        <f t="shared" si="261"/>
        <v>0</v>
      </c>
      <c r="AE273" s="353">
        <f t="shared" si="261"/>
        <v>0</v>
      </c>
      <c r="AF273" s="343">
        <f t="shared" si="261"/>
        <v>0</v>
      </c>
      <c r="AG273" s="343">
        <f t="shared" si="261"/>
        <v>0</v>
      </c>
      <c r="AH273" s="343">
        <f t="shared" si="261"/>
        <v>0</v>
      </c>
      <c r="AI273" s="353">
        <f t="shared" si="261"/>
        <v>0</v>
      </c>
      <c r="AJ273" s="353">
        <f t="shared" si="261"/>
        <v>0</v>
      </c>
      <c r="AK273" s="87">
        <f t="shared" ref="AK273" si="262">+AK133</f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663"/>
      <c r="C274" s="39"/>
      <c r="D274" s="40"/>
      <c r="E274" s="41"/>
      <c r="F274" s="42"/>
      <c r="G274" s="352">
        <f t="shared" ref="G274:AJ274" si="263">+F274+G273</f>
        <v>0</v>
      </c>
      <c r="H274" s="336">
        <f t="shared" si="263"/>
        <v>0</v>
      </c>
      <c r="I274" s="335">
        <f t="shared" si="263"/>
        <v>0</v>
      </c>
      <c r="J274" s="352">
        <f t="shared" si="263"/>
        <v>0</v>
      </c>
      <c r="K274" s="336">
        <f t="shared" si="263"/>
        <v>0</v>
      </c>
      <c r="L274" s="336">
        <f t="shared" si="263"/>
        <v>0</v>
      </c>
      <c r="M274" s="336">
        <f t="shared" si="263"/>
        <v>0</v>
      </c>
      <c r="N274" s="336">
        <f t="shared" si="263"/>
        <v>0</v>
      </c>
      <c r="O274" s="336">
        <f t="shared" si="263"/>
        <v>0</v>
      </c>
      <c r="P274" s="366">
        <f t="shared" si="263"/>
        <v>0</v>
      </c>
      <c r="Q274" s="352">
        <f t="shared" si="263"/>
        <v>0</v>
      </c>
      <c r="R274" s="336">
        <f t="shared" si="263"/>
        <v>0</v>
      </c>
      <c r="S274" s="336">
        <f t="shared" si="263"/>
        <v>155</v>
      </c>
      <c r="T274" s="336">
        <f t="shared" si="263"/>
        <v>155</v>
      </c>
      <c r="U274" s="336">
        <f t="shared" si="263"/>
        <v>155</v>
      </c>
      <c r="V274" s="336">
        <f t="shared" si="263"/>
        <v>155</v>
      </c>
      <c r="W274" s="366">
        <f t="shared" si="263"/>
        <v>155</v>
      </c>
      <c r="X274" s="352">
        <f t="shared" si="263"/>
        <v>155</v>
      </c>
      <c r="Y274" s="336">
        <f t="shared" si="263"/>
        <v>155</v>
      </c>
      <c r="Z274" s="336">
        <f t="shared" si="263"/>
        <v>155</v>
      </c>
      <c r="AA274" s="336">
        <f t="shared" si="263"/>
        <v>155</v>
      </c>
      <c r="AB274" s="336">
        <f t="shared" si="263"/>
        <v>155</v>
      </c>
      <c r="AC274" s="381">
        <f t="shared" si="263"/>
        <v>155</v>
      </c>
      <c r="AD274" s="366">
        <f t="shared" si="263"/>
        <v>155</v>
      </c>
      <c r="AE274" s="352">
        <f t="shared" si="263"/>
        <v>155</v>
      </c>
      <c r="AF274" s="336">
        <f t="shared" si="263"/>
        <v>155</v>
      </c>
      <c r="AG274" s="336">
        <f t="shared" si="263"/>
        <v>155</v>
      </c>
      <c r="AH274" s="336">
        <f t="shared" si="263"/>
        <v>155</v>
      </c>
      <c r="AI274" s="352">
        <f t="shared" si="263"/>
        <v>155</v>
      </c>
      <c r="AJ274" s="352">
        <f t="shared" si="263"/>
        <v>155</v>
      </c>
      <c r="AK274" s="46">
        <f t="shared" ref="AK274" si="264">+AJ274+AK273</f>
        <v>155</v>
      </c>
      <c r="AL274" s="37"/>
    </row>
    <row r="275" spans="1:42" ht="34.5" customHeight="1">
      <c r="A275" s="624">
        <v>39</v>
      </c>
      <c r="B275" s="661" t="s">
        <v>137</v>
      </c>
      <c r="C275" s="32" t="s">
        <v>175</v>
      </c>
      <c r="D275" s="48"/>
      <c r="E275" s="49"/>
      <c r="F275" s="50">
        <f>+F135</f>
        <v>0</v>
      </c>
      <c r="G275" s="353">
        <f>+G135</f>
        <v>0</v>
      </c>
      <c r="H275" s="343">
        <f t="shared" ref="H275:AJ275" si="265">+H135</f>
        <v>0</v>
      </c>
      <c r="I275" s="343">
        <f t="shared" si="265"/>
        <v>0</v>
      </c>
      <c r="J275" s="353">
        <f t="shared" si="265"/>
        <v>0</v>
      </c>
      <c r="K275" s="343">
        <f t="shared" si="265"/>
        <v>0</v>
      </c>
      <c r="L275" s="343">
        <f t="shared" si="265"/>
        <v>0</v>
      </c>
      <c r="M275" s="343">
        <f t="shared" si="265"/>
        <v>0</v>
      </c>
      <c r="N275" s="343">
        <f t="shared" si="265"/>
        <v>0</v>
      </c>
      <c r="O275" s="343">
        <f t="shared" si="265"/>
        <v>0</v>
      </c>
      <c r="P275" s="364">
        <f t="shared" si="265"/>
        <v>0</v>
      </c>
      <c r="Q275" s="353">
        <f t="shared" si="265"/>
        <v>0</v>
      </c>
      <c r="R275" s="343">
        <f t="shared" si="265"/>
        <v>0</v>
      </c>
      <c r="S275" s="343">
        <f t="shared" si="265"/>
        <v>0</v>
      </c>
      <c r="T275" s="343">
        <f t="shared" si="265"/>
        <v>0</v>
      </c>
      <c r="U275" s="343">
        <f t="shared" si="265"/>
        <v>0</v>
      </c>
      <c r="V275" s="343">
        <f t="shared" si="265"/>
        <v>0</v>
      </c>
      <c r="W275" s="364">
        <f t="shared" si="265"/>
        <v>0</v>
      </c>
      <c r="X275" s="353">
        <f t="shared" si="265"/>
        <v>0</v>
      </c>
      <c r="Y275" s="343">
        <f t="shared" si="265"/>
        <v>0</v>
      </c>
      <c r="Z275" s="343">
        <f t="shared" si="265"/>
        <v>0</v>
      </c>
      <c r="AA275" s="343">
        <f t="shared" si="265"/>
        <v>0</v>
      </c>
      <c r="AB275" s="338">
        <f t="shared" si="265"/>
        <v>0</v>
      </c>
      <c r="AC275" s="258">
        <f t="shared" si="265"/>
        <v>0</v>
      </c>
      <c r="AD275" s="364">
        <f t="shared" si="265"/>
        <v>0</v>
      </c>
      <c r="AE275" s="353">
        <f t="shared" si="265"/>
        <v>0</v>
      </c>
      <c r="AF275" s="343">
        <f t="shared" si="265"/>
        <v>0</v>
      </c>
      <c r="AG275" s="343">
        <f t="shared" si="265"/>
        <v>0</v>
      </c>
      <c r="AH275" s="343">
        <f t="shared" si="265"/>
        <v>0</v>
      </c>
      <c r="AI275" s="353">
        <f t="shared" si="265"/>
        <v>0</v>
      </c>
      <c r="AJ275" s="353">
        <f t="shared" si="265"/>
        <v>0</v>
      </c>
      <c r="AK275" s="87">
        <f t="shared" ref="AK275" si="266">+AK135</f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663"/>
      <c r="C276" s="39"/>
      <c r="D276" s="33"/>
      <c r="E276" s="52"/>
      <c r="F276" s="35"/>
      <c r="G276" s="352">
        <f t="shared" ref="G276:AJ276" si="267">+F276+G275</f>
        <v>0</v>
      </c>
      <c r="H276" s="336">
        <f t="shared" si="267"/>
        <v>0</v>
      </c>
      <c r="I276" s="335">
        <f t="shared" si="267"/>
        <v>0</v>
      </c>
      <c r="J276" s="352">
        <f t="shared" si="267"/>
        <v>0</v>
      </c>
      <c r="K276" s="336">
        <f t="shared" si="267"/>
        <v>0</v>
      </c>
      <c r="L276" s="336">
        <f t="shared" si="267"/>
        <v>0</v>
      </c>
      <c r="M276" s="336">
        <f t="shared" si="267"/>
        <v>0</v>
      </c>
      <c r="N276" s="336">
        <f t="shared" si="267"/>
        <v>0</v>
      </c>
      <c r="O276" s="336">
        <f t="shared" si="267"/>
        <v>0</v>
      </c>
      <c r="P276" s="366">
        <f t="shared" si="267"/>
        <v>0</v>
      </c>
      <c r="Q276" s="352">
        <f t="shared" si="267"/>
        <v>0</v>
      </c>
      <c r="R276" s="336">
        <f t="shared" si="267"/>
        <v>0</v>
      </c>
      <c r="S276" s="336">
        <f t="shared" si="267"/>
        <v>0</v>
      </c>
      <c r="T276" s="336">
        <f t="shared" si="267"/>
        <v>0</v>
      </c>
      <c r="U276" s="336">
        <f t="shared" si="267"/>
        <v>0</v>
      </c>
      <c r="V276" s="336">
        <f t="shared" si="267"/>
        <v>0</v>
      </c>
      <c r="W276" s="366">
        <f t="shared" si="267"/>
        <v>0</v>
      </c>
      <c r="X276" s="352">
        <f t="shared" si="267"/>
        <v>0</v>
      </c>
      <c r="Y276" s="336">
        <f t="shared" si="267"/>
        <v>0</v>
      </c>
      <c r="Z276" s="336">
        <f t="shared" si="267"/>
        <v>0</v>
      </c>
      <c r="AA276" s="336">
        <f t="shared" si="267"/>
        <v>0</v>
      </c>
      <c r="AB276" s="336">
        <f t="shared" si="267"/>
        <v>0</v>
      </c>
      <c r="AC276" s="336">
        <f t="shared" si="267"/>
        <v>0</v>
      </c>
      <c r="AD276" s="366">
        <f t="shared" si="267"/>
        <v>0</v>
      </c>
      <c r="AE276" s="352">
        <f t="shared" si="267"/>
        <v>0</v>
      </c>
      <c r="AF276" s="336">
        <f t="shared" si="267"/>
        <v>0</v>
      </c>
      <c r="AG276" s="336">
        <f t="shared" si="267"/>
        <v>0</v>
      </c>
      <c r="AH276" s="336">
        <f t="shared" si="267"/>
        <v>0</v>
      </c>
      <c r="AI276" s="352">
        <f t="shared" si="267"/>
        <v>0</v>
      </c>
      <c r="AJ276" s="352">
        <f t="shared" si="267"/>
        <v>0</v>
      </c>
      <c r="AK276" s="46">
        <f t="shared" ref="AK276" si="268">+AJ276+AK275</f>
        <v>0</v>
      </c>
      <c r="AL276" s="37"/>
    </row>
    <row r="277" spans="1:42" ht="34.5" customHeight="1">
      <c r="A277" s="624">
        <v>40</v>
      </c>
      <c r="B277" s="661" t="s">
        <v>138</v>
      </c>
      <c r="C277" s="53" t="s">
        <v>177</v>
      </c>
      <c r="D277" s="53"/>
      <c r="E277" s="54"/>
      <c r="F277" s="50">
        <f>+F137</f>
        <v>40</v>
      </c>
      <c r="G277" s="353">
        <f>+G137</f>
        <v>0</v>
      </c>
      <c r="H277" s="343">
        <f t="shared" ref="H277:AJ277" si="269">+H137</f>
        <v>0</v>
      </c>
      <c r="I277" s="343">
        <f t="shared" si="269"/>
        <v>0</v>
      </c>
      <c r="J277" s="353">
        <f t="shared" si="269"/>
        <v>0</v>
      </c>
      <c r="K277" s="343">
        <f t="shared" si="269"/>
        <v>0</v>
      </c>
      <c r="L277" s="343">
        <f t="shared" si="269"/>
        <v>0</v>
      </c>
      <c r="M277" s="343">
        <f t="shared" si="269"/>
        <v>0</v>
      </c>
      <c r="N277" s="343">
        <f t="shared" si="269"/>
        <v>0</v>
      </c>
      <c r="O277" s="343">
        <f t="shared" si="269"/>
        <v>0</v>
      </c>
      <c r="P277" s="364">
        <f t="shared" si="269"/>
        <v>0</v>
      </c>
      <c r="Q277" s="353">
        <f t="shared" si="269"/>
        <v>0</v>
      </c>
      <c r="R277" s="343">
        <f t="shared" si="269"/>
        <v>0</v>
      </c>
      <c r="S277" s="343">
        <f t="shared" si="269"/>
        <v>0</v>
      </c>
      <c r="T277" s="372">
        <v>32</v>
      </c>
      <c r="U277" s="338">
        <f t="shared" si="269"/>
        <v>0</v>
      </c>
      <c r="V277" s="343">
        <f t="shared" si="269"/>
        <v>0</v>
      </c>
      <c r="W277" s="364">
        <f t="shared" si="269"/>
        <v>0</v>
      </c>
      <c r="X277" s="353">
        <f t="shared" si="269"/>
        <v>0</v>
      </c>
      <c r="Y277" s="343">
        <f t="shared" si="269"/>
        <v>0</v>
      </c>
      <c r="Z277" s="343">
        <f t="shared" si="269"/>
        <v>0</v>
      </c>
      <c r="AA277" s="343">
        <f t="shared" si="269"/>
        <v>0</v>
      </c>
      <c r="AB277" s="338">
        <f t="shared" si="269"/>
        <v>0</v>
      </c>
      <c r="AC277" s="343">
        <f t="shared" si="269"/>
        <v>0</v>
      </c>
      <c r="AD277" s="372">
        <f t="shared" si="269"/>
        <v>8</v>
      </c>
      <c r="AE277" s="353">
        <f t="shared" si="269"/>
        <v>0</v>
      </c>
      <c r="AF277" s="343">
        <f t="shared" si="269"/>
        <v>0</v>
      </c>
      <c r="AG277" s="343">
        <f t="shared" si="269"/>
        <v>0</v>
      </c>
      <c r="AH277" s="343">
        <f t="shared" si="269"/>
        <v>0</v>
      </c>
      <c r="AI277" s="353">
        <f t="shared" si="269"/>
        <v>0</v>
      </c>
      <c r="AJ277" s="353">
        <f t="shared" si="269"/>
        <v>0</v>
      </c>
      <c r="AK277" s="87">
        <f t="shared" ref="AK277" si="270">+AK137</f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663"/>
      <c r="C278" s="55"/>
      <c r="D278" s="56"/>
      <c r="E278" s="57"/>
      <c r="F278" s="42"/>
      <c r="G278" s="352">
        <f t="shared" ref="G278:AJ278" si="271">+F278+G277</f>
        <v>0</v>
      </c>
      <c r="H278" s="336">
        <f t="shared" si="271"/>
        <v>0</v>
      </c>
      <c r="I278" s="335">
        <f t="shared" si="271"/>
        <v>0</v>
      </c>
      <c r="J278" s="352">
        <f t="shared" si="271"/>
        <v>0</v>
      </c>
      <c r="K278" s="336">
        <f t="shared" si="271"/>
        <v>0</v>
      </c>
      <c r="L278" s="336">
        <f t="shared" si="271"/>
        <v>0</v>
      </c>
      <c r="M278" s="336">
        <f t="shared" si="271"/>
        <v>0</v>
      </c>
      <c r="N278" s="336">
        <f t="shared" si="271"/>
        <v>0</v>
      </c>
      <c r="O278" s="336">
        <f t="shared" si="271"/>
        <v>0</v>
      </c>
      <c r="P278" s="366">
        <f t="shared" si="271"/>
        <v>0</v>
      </c>
      <c r="Q278" s="352">
        <f t="shared" si="271"/>
        <v>0</v>
      </c>
      <c r="R278" s="336">
        <f t="shared" si="271"/>
        <v>0</v>
      </c>
      <c r="S278" s="336">
        <f t="shared" si="271"/>
        <v>0</v>
      </c>
      <c r="T278" s="336">
        <f t="shared" si="271"/>
        <v>32</v>
      </c>
      <c r="U278" s="336">
        <f t="shared" si="271"/>
        <v>32</v>
      </c>
      <c r="V278" s="336">
        <f t="shared" si="271"/>
        <v>32</v>
      </c>
      <c r="W278" s="366">
        <f t="shared" si="271"/>
        <v>32</v>
      </c>
      <c r="X278" s="352">
        <f t="shared" si="271"/>
        <v>32</v>
      </c>
      <c r="Y278" s="336">
        <f t="shared" si="271"/>
        <v>32</v>
      </c>
      <c r="Z278" s="336">
        <f t="shared" si="271"/>
        <v>32</v>
      </c>
      <c r="AA278" s="336">
        <f t="shared" si="271"/>
        <v>32</v>
      </c>
      <c r="AB278" s="336">
        <f t="shared" si="271"/>
        <v>32</v>
      </c>
      <c r="AC278" s="336">
        <f t="shared" si="271"/>
        <v>32</v>
      </c>
      <c r="AD278" s="366">
        <f t="shared" si="271"/>
        <v>40</v>
      </c>
      <c r="AE278" s="352">
        <f t="shared" si="271"/>
        <v>40</v>
      </c>
      <c r="AF278" s="336">
        <f t="shared" si="271"/>
        <v>40</v>
      </c>
      <c r="AG278" s="336">
        <f t="shared" si="271"/>
        <v>40</v>
      </c>
      <c r="AH278" s="336">
        <f t="shared" si="271"/>
        <v>40</v>
      </c>
      <c r="AI278" s="352">
        <f t="shared" si="271"/>
        <v>40</v>
      </c>
      <c r="AJ278" s="352">
        <f t="shared" si="271"/>
        <v>40</v>
      </c>
      <c r="AK278" s="46">
        <f t="shared" ref="AK278" si="272">+AJ278+AK277</f>
        <v>40</v>
      </c>
      <c r="AL278" s="37"/>
    </row>
    <row r="279" spans="1:42" ht="34.5" customHeight="1">
      <c r="A279" s="624">
        <v>41</v>
      </c>
      <c r="B279" s="661" t="s">
        <v>139</v>
      </c>
      <c r="C279" s="53" t="s">
        <v>177</v>
      </c>
      <c r="D279" s="60"/>
      <c r="E279" s="34"/>
      <c r="F279" s="50">
        <f>+F139</f>
        <v>0</v>
      </c>
      <c r="G279" s="351">
        <f>+G139</f>
        <v>0</v>
      </c>
      <c r="H279" s="342">
        <f t="shared" ref="H279:AJ279" si="273">+H139</f>
        <v>0</v>
      </c>
      <c r="I279" s="342">
        <f t="shared" si="273"/>
        <v>0</v>
      </c>
      <c r="J279" s="351">
        <f t="shared" si="273"/>
        <v>0</v>
      </c>
      <c r="K279" s="342">
        <f t="shared" si="273"/>
        <v>0</v>
      </c>
      <c r="L279" s="342">
        <f t="shared" si="273"/>
        <v>0</v>
      </c>
      <c r="M279" s="342">
        <f t="shared" si="273"/>
        <v>0</v>
      </c>
      <c r="N279" s="342">
        <f t="shared" si="273"/>
        <v>0</v>
      </c>
      <c r="O279" s="342">
        <f t="shared" si="273"/>
        <v>0</v>
      </c>
      <c r="P279" s="362">
        <f t="shared" si="273"/>
        <v>0</v>
      </c>
      <c r="Q279" s="351">
        <f t="shared" si="273"/>
        <v>0</v>
      </c>
      <c r="R279" s="342">
        <f t="shared" si="273"/>
        <v>0</v>
      </c>
      <c r="S279" s="342">
        <f t="shared" si="273"/>
        <v>0</v>
      </c>
      <c r="T279" s="342">
        <f t="shared" si="273"/>
        <v>0</v>
      </c>
      <c r="U279" s="342">
        <f t="shared" si="273"/>
        <v>0</v>
      </c>
      <c r="V279" s="342">
        <f t="shared" si="273"/>
        <v>0</v>
      </c>
      <c r="W279" s="362">
        <f t="shared" si="273"/>
        <v>0</v>
      </c>
      <c r="X279" s="351">
        <f t="shared" si="273"/>
        <v>0</v>
      </c>
      <c r="Y279" s="342">
        <f t="shared" si="273"/>
        <v>0</v>
      </c>
      <c r="Z279" s="342">
        <f t="shared" si="273"/>
        <v>0</v>
      </c>
      <c r="AA279" s="342">
        <f t="shared" si="273"/>
        <v>0</v>
      </c>
      <c r="AB279" s="342">
        <f t="shared" si="273"/>
        <v>0</v>
      </c>
      <c r="AC279" s="342">
        <f t="shared" si="273"/>
        <v>0</v>
      </c>
      <c r="AD279" s="362">
        <f t="shared" si="273"/>
        <v>0</v>
      </c>
      <c r="AE279" s="351">
        <f t="shared" si="273"/>
        <v>0</v>
      </c>
      <c r="AF279" s="342">
        <f t="shared" si="273"/>
        <v>0</v>
      </c>
      <c r="AG279" s="342">
        <f t="shared" si="273"/>
        <v>0</v>
      </c>
      <c r="AH279" s="342">
        <f t="shared" si="273"/>
        <v>0</v>
      </c>
      <c r="AI279" s="351">
        <f t="shared" si="273"/>
        <v>0</v>
      </c>
      <c r="AJ279" s="351">
        <f t="shared" si="273"/>
        <v>0</v>
      </c>
      <c r="AK279" s="87">
        <f t="shared" ref="AK279" si="274">+AK139</f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663"/>
      <c r="C280" s="60"/>
      <c r="D280" s="60"/>
      <c r="E280" s="52"/>
      <c r="F280" s="35"/>
      <c r="G280" s="352">
        <f t="shared" ref="G280:AJ280" si="275">+F280+G279</f>
        <v>0</v>
      </c>
      <c r="H280" s="336">
        <f t="shared" si="275"/>
        <v>0</v>
      </c>
      <c r="I280" s="335">
        <f t="shared" si="275"/>
        <v>0</v>
      </c>
      <c r="J280" s="352">
        <f t="shared" si="275"/>
        <v>0</v>
      </c>
      <c r="K280" s="336">
        <f t="shared" si="275"/>
        <v>0</v>
      </c>
      <c r="L280" s="336">
        <f t="shared" si="275"/>
        <v>0</v>
      </c>
      <c r="M280" s="336">
        <f t="shared" si="275"/>
        <v>0</v>
      </c>
      <c r="N280" s="336">
        <f t="shared" si="275"/>
        <v>0</v>
      </c>
      <c r="O280" s="336">
        <f t="shared" si="275"/>
        <v>0</v>
      </c>
      <c r="P280" s="366">
        <f t="shared" si="275"/>
        <v>0</v>
      </c>
      <c r="Q280" s="352">
        <f t="shared" si="275"/>
        <v>0</v>
      </c>
      <c r="R280" s="336">
        <f t="shared" si="275"/>
        <v>0</v>
      </c>
      <c r="S280" s="336">
        <f t="shared" si="275"/>
        <v>0</v>
      </c>
      <c r="T280" s="336">
        <f t="shared" si="275"/>
        <v>0</v>
      </c>
      <c r="U280" s="336">
        <f t="shared" si="275"/>
        <v>0</v>
      </c>
      <c r="V280" s="336">
        <f t="shared" si="275"/>
        <v>0</v>
      </c>
      <c r="W280" s="366">
        <f t="shared" si="275"/>
        <v>0</v>
      </c>
      <c r="X280" s="352">
        <f t="shared" si="275"/>
        <v>0</v>
      </c>
      <c r="Y280" s="336">
        <f t="shared" si="275"/>
        <v>0</v>
      </c>
      <c r="Z280" s="336">
        <f t="shared" si="275"/>
        <v>0</v>
      </c>
      <c r="AA280" s="336">
        <f t="shared" si="275"/>
        <v>0</v>
      </c>
      <c r="AB280" s="336">
        <f t="shared" si="275"/>
        <v>0</v>
      </c>
      <c r="AC280" s="336">
        <f t="shared" si="275"/>
        <v>0</v>
      </c>
      <c r="AD280" s="366">
        <f t="shared" si="275"/>
        <v>0</v>
      </c>
      <c r="AE280" s="352">
        <f t="shared" si="275"/>
        <v>0</v>
      </c>
      <c r="AF280" s="336">
        <f t="shared" si="275"/>
        <v>0</v>
      </c>
      <c r="AG280" s="336">
        <f t="shared" si="275"/>
        <v>0</v>
      </c>
      <c r="AH280" s="336">
        <f t="shared" si="275"/>
        <v>0</v>
      </c>
      <c r="AI280" s="352">
        <f t="shared" si="275"/>
        <v>0</v>
      </c>
      <c r="AJ280" s="352">
        <f t="shared" si="275"/>
        <v>0</v>
      </c>
      <c r="AK280" s="46">
        <f t="shared" ref="AK280" si="276">+AJ280+AK279</f>
        <v>0</v>
      </c>
      <c r="AL280" s="37"/>
    </row>
    <row r="281" spans="1:42" ht="34.5" customHeight="1">
      <c r="A281" s="624">
        <v>42</v>
      </c>
      <c r="B281" s="668" t="s">
        <v>140</v>
      </c>
      <c r="C281" s="118" t="s">
        <v>175</v>
      </c>
      <c r="D281" s="63"/>
      <c r="E281" s="54"/>
      <c r="F281" s="50">
        <f>+F141</f>
        <v>0</v>
      </c>
      <c r="G281" s="351">
        <f>+G141</f>
        <v>0</v>
      </c>
      <c r="H281" s="342">
        <f t="shared" ref="H281:AJ281" si="277">+H141</f>
        <v>0</v>
      </c>
      <c r="I281" s="342">
        <f t="shared" si="277"/>
        <v>0</v>
      </c>
      <c r="J281" s="351">
        <f t="shared" si="277"/>
        <v>0</v>
      </c>
      <c r="K281" s="342">
        <f t="shared" si="277"/>
        <v>0</v>
      </c>
      <c r="L281" s="342">
        <f t="shared" si="277"/>
        <v>0</v>
      </c>
      <c r="M281" s="342">
        <f t="shared" si="277"/>
        <v>0</v>
      </c>
      <c r="N281" s="342">
        <f t="shared" si="277"/>
        <v>0</v>
      </c>
      <c r="O281" s="342">
        <f t="shared" si="277"/>
        <v>0</v>
      </c>
      <c r="P281" s="362">
        <f t="shared" si="277"/>
        <v>0</v>
      </c>
      <c r="Q281" s="351">
        <f t="shared" si="277"/>
        <v>0</v>
      </c>
      <c r="R281" s="342">
        <f t="shared" si="277"/>
        <v>0</v>
      </c>
      <c r="S281" s="342">
        <f t="shared" si="277"/>
        <v>0</v>
      </c>
      <c r="T281" s="342">
        <f t="shared" si="277"/>
        <v>0</v>
      </c>
      <c r="U281" s="342">
        <f t="shared" si="277"/>
        <v>0</v>
      </c>
      <c r="V281" s="342">
        <f t="shared" si="277"/>
        <v>0</v>
      </c>
      <c r="W281" s="362">
        <f t="shared" si="277"/>
        <v>0</v>
      </c>
      <c r="X281" s="351">
        <f t="shared" si="277"/>
        <v>0</v>
      </c>
      <c r="Y281" s="342">
        <f t="shared" si="277"/>
        <v>0</v>
      </c>
      <c r="Z281" s="342">
        <f t="shared" si="277"/>
        <v>0</v>
      </c>
      <c r="AA281" s="342">
        <f t="shared" si="277"/>
        <v>0</v>
      </c>
      <c r="AB281" s="342">
        <f t="shared" si="277"/>
        <v>0</v>
      </c>
      <c r="AC281" s="342">
        <f t="shared" si="277"/>
        <v>0</v>
      </c>
      <c r="AD281" s="362">
        <f t="shared" si="277"/>
        <v>0</v>
      </c>
      <c r="AE281" s="351">
        <f t="shared" si="277"/>
        <v>0</v>
      </c>
      <c r="AF281" s="342">
        <f t="shared" si="277"/>
        <v>0</v>
      </c>
      <c r="AG281" s="342">
        <f t="shared" si="277"/>
        <v>0</v>
      </c>
      <c r="AH281" s="342">
        <f t="shared" si="277"/>
        <v>0</v>
      </c>
      <c r="AI281" s="351">
        <f t="shared" si="277"/>
        <v>0</v>
      </c>
      <c r="AJ281" s="351">
        <f t="shared" si="277"/>
        <v>0</v>
      </c>
      <c r="AK281" s="87">
        <f t="shared" ref="AK281" si="278">+AK141</f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669"/>
      <c r="C282" s="39"/>
      <c r="D282" s="65"/>
      <c r="E282" s="66"/>
      <c r="F282" s="35"/>
      <c r="G282" s="352">
        <f t="shared" ref="G282:AF282" si="279">+F282+G281</f>
        <v>0</v>
      </c>
      <c r="H282" s="336">
        <f t="shared" si="279"/>
        <v>0</v>
      </c>
      <c r="I282" s="335">
        <f t="shared" si="279"/>
        <v>0</v>
      </c>
      <c r="J282" s="352">
        <f t="shared" si="279"/>
        <v>0</v>
      </c>
      <c r="K282" s="336">
        <f t="shared" si="279"/>
        <v>0</v>
      </c>
      <c r="L282" s="336">
        <f t="shared" si="279"/>
        <v>0</v>
      </c>
      <c r="M282" s="336">
        <f t="shared" si="279"/>
        <v>0</v>
      </c>
      <c r="N282" s="336">
        <f t="shared" si="279"/>
        <v>0</v>
      </c>
      <c r="O282" s="336">
        <f t="shared" si="279"/>
        <v>0</v>
      </c>
      <c r="P282" s="366">
        <f t="shared" si="279"/>
        <v>0</v>
      </c>
      <c r="Q282" s="352">
        <f t="shared" si="279"/>
        <v>0</v>
      </c>
      <c r="R282" s="336">
        <f t="shared" si="279"/>
        <v>0</v>
      </c>
      <c r="S282" s="336">
        <f t="shared" si="279"/>
        <v>0</v>
      </c>
      <c r="T282" s="336">
        <f t="shared" si="279"/>
        <v>0</v>
      </c>
      <c r="U282" s="336">
        <f t="shared" si="279"/>
        <v>0</v>
      </c>
      <c r="V282" s="336">
        <f t="shared" si="279"/>
        <v>0</v>
      </c>
      <c r="W282" s="366">
        <f t="shared" si="279"/>
        <v>0</v>
      </c>
      <c r="X282" s="352">
        <f t="shared" si="279"/>
        <v>0</v>
      </c>
      <c r="Y282" s="336">
        <f t="shared" si="279"/>
        <v>0</v>
      </c>
      <c r="Z282" s="336">
        <f t="shared" si="279"/>
        <v>0</v>
      </c>
      <c r="AA282" s="336">
        <f t="shared" si="279"/>
        <v>0</v>
      </c>
      <c r="AB282" s="336">
        <f t="shared" si="279"/>
        <v>0</v>
      </c>
      <c r="AC282" s="336">
        <f t="shared" si="279"/>
        <v>0</v>
      </c>
      <c r="AD282" s="366">
        <f t="shared" si="279"/>
        <v>0</v>
      </c>
      <c r="AE282" s="352">
        <f t="shared" si="279"/>
        <v>0</v>
      </c>
      <c r="AF282" s="336">
        <f t="shared" si="279"/>
        <v>0</v>
      </c>
      <c r="AG282" s="336">
        <f>+AF282+AG281</f>
        <v>0</v>
      </c>
      <c r="AH282" s="341">
        <f t="shared" ref="AH282:AJ282" si="280">+AG282+AH281</f>
        <v>0</v>
      </c>
      <c r="AI282" s="352">
        <f t="shared" si="280"/>
        <v>0</v>
      </c>
      <c r="AJ282" s="354">
        <f t="shared" si="280"/>
        <v>0</v>
      </c>
      <c r="AK282" s="84">
        <f t="shared" ref="AK282" si="281">+AJ282+AK281</f>
        <v>0</v>
      </c>
      <c r="AL282" s="37"/>
    </row>
    <row r="283" spans="1:42" ht="34.5" customHeight="1">
      <c r="A283" s="624">
        <v>43</v>
      </c>
      <c r="B283" s="668" t="s">
        <v>146</v>
      </c>
      <c r="C283" s="32" t="s">
        <v>175</v>
      </c>
      <c r="D283" s="53"/>
      <c r="E283" s="54"/>
      <c r="F283" s="50">
        <f>+F143</f>
        <v>24</v>
      </c>
      <c r="G283" s="351">
        <f>+G143</f>
        <v>0</v>
      </c>
      <c r="H283" s="342">
        <f t="shared" ref="H283:AJ283" si="282">+H143</f>
        <v>0</v>
      </c>
      <c r="I283" s="342">
        <f t="shared" si="282"/>
        <v>0</v>
      </c>
      <c r="J283" s="351">
        <f t="shared" si="282"/>
        <v>0</v>
      </c>
      <c r="K283" s="342">
        <f t="shared" si="282"/>
        <v>0</v>
      </c>
      <c r="L283" s="342">
        <f t="shared" si="282"/>
        <v>0</v>
      </c>
      <c r="M283" s="342">
        <f t="shared" si="282"/>
        <v>0</v>
      </c>
      <c r="N283" s="342">
        <f t="shared" si="282"/>
        <v>0</v>
      </c>
      <c r="O283" s="342">
        <f t="shared" si="282"/>
        <v>0</v>
      </c>
      <c r="P283" s="362">
        <f t="shared" si="282"/>
        <v>0</v>
      </c>
      <c r="Q283" s="351">
        <f t="shared" si="282"/>
        <v>0</v>
      </c>
      <c r="R283" s="342">
        <f t="shared" si="282"/>
        <v>0</v>
      </c>
      <c r="S283" s="371">
        <v>24</v>
      </c>
      <c r="T283" s="257">
        <f>24-S284</f>
        <v>0</v>
      </c>
      <c r="U283" s="334">
        <f t="shared" si="282"/>
        <v>0</v>
      </c>
      <c r="V283" s="342">
        <f t="shared" si="282"/>
        <v>0</v>
      </c>
      <c r="W283" s="362">
        <f t="shared" si="282"/>
        <v>0</v>
      </c>
      <c r="X283" s="351">
        <f t="shared" si="282"/>
        <v>0</v>
      </c>
      <c r="Y283" s="342">
        <f t="shared" si="282"/>
        <v>0</v>
      </c>
      <c r="Z283" s="342">
        <f t="shared" si="282"/>
        <v>0</v>
      </c>
      <c r="AA283" s="342">
        <f t="shared" si="282"/>
        <v>0</v>
      </c>
      <c r="AB283" s="342">
        <f t="shared" si="282"/>
        <v>0</v>
      </c>
      <c r="AC283" s="342">
        <f t="shared" si="282"/>
        <v>0</v>
      </c>
      <c r="AD283" s="362">
        <f t="shared" si="282"/>
        <v>0</v>
      </c>
      <c r="AE283" s="351">
        <f t="shared" si="282"/>
        <v>0</v>
      </c>
      <c r="AF283" s="342">
        <f t="shared" si="282"/>
        <v>0</v>
      </c>
      <c r="AG283" s="342">
        <f t="shared" si="282"/>
        <v>0</v>
      </c>
      <c r="AH283" s="347">
        <f t="shared" si="282"/>
        <v>0</v>
      </c>
      <c r="AI283" s="351">
        <f t="shared" si="282"/>
        <v>0</v>
      </c>
      <c r="AJ283" s="360">
        <f t="shared" si="282"/>
        <v>0</v>
      </c>
      <c r="AK283" s="87">
        <f t="shared" ref="AK283" si="283">+AK143</f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669"/>
      <c r="C284" s="39"/>
      <c r="D284" s="56"/>
      <c r="E284" s="57"/>
      <c r="F284" s="42"/>
      <c r="G284" s="352">
        <f t="shared" ref="G284:AJ284" si="284">+F284+G283</f>
        <v>0</v>
      </c>
      <c r="H284" s="336">
        <f t="shared" si="284"/>
        <v>0</v>
      </c>
      <c r="I284" s="335">
        <f t="shared" si="284"/>
        <v>0</v>
      </c>
      <c r="J284" s="352">
        <f t="shared" si="284"/>
        <v>0</v>
      </c>
      <c r="K284" s="336">
        <f t="shared" si="284"/>
        <v>0</v>
      </c>
      <c r="L284" s="336">
        <f t="shared" si="284"/>
        <v>0</v>
      </c>
      <c r="M284" s="336">
        <f t="shared" si="284"/>
        <v>0</v>
      </c>
      <c r="N284" s="336">
        <f t="shared" si="284"/>
        <v>0</v>
      </c>
      <c r="O284" s="336">
        <f t="shared" si="284"/>
        <v>0</v>
      </c>
      <c r="P284" s="366">
        <f t="shared" si="284"/>
        <v>0</v>
      </c>
      <c r="Q284" s="352">
        <f t="shared" si="284"/>
        <v>0</v>
      </c>
      <c r="R284" s="336">
        <f t="shared" si="284"/>
        <v>0</v>
      </c>
      <c r="S284" s="336">
        <f t="shared" si="284"/>
        <v>24</v>
      </c>
      <c r="T284" s="336">
        <f t="shared" si="284"/>
        <v>24</v>
      </c>
      <c r="U284" s="336">
        <f t="shared" si="284"/>
        <v>24</v>
      </c>
      <c r="V284" s="336">
        <f t="shared" si="284"/>
        <v>24</v>
      </c>
      <c r="W284" s="366">
        <f t="shared" si="284"/>
        <v>24</v>
      </c>
      <c r="X284" s="352">
        <f t="shared" si="284"/>
        <v>24</v>
      </c>
      <c r="Y284" s="336">
        <f t="shared" si="284"/>
        <v>24</v>
      </c>
      <c r="Z284" s="336">
        <f t="shared" si="284"/>
        <v>24</v>
      </c>
      <c r="AA284" s="336">
        <f t="shared" si="284"/>
        <v>24</v>
      </c>
      <c r="AB284" s="336">
        <f t="shared" si="284"/>
        <v>24</v>
      </c>
      <c r="AC284" s="336">
        <f t="shared" si="284"/>
        <v>24</v>
      </c>
      <c r="AD284" s="366">
        <f t="shared" si="284"/>
        <v>24</v>
      </c>
      <c r="AE284" s="352">
        <f t="shared" si="284"/>
        <v>24</v>
      </c>
      <c r="AF284" s="336">
        <f t="shared" si="284"/>
        <v>24</v>
      </c>
      <c r="AG284" s="336">
        <f t="shared" si="284"/>
        <v>24</v>
      </c>
      <c r="AH284" s="336">
        <f t="shared" si="284"/>
        <v>24</v>
      </c>
      <c r="AI284" s="352">
        <f t="shared" si="284"/>
        <v>24</v>
      </c>
      <c r="AJ284" s="352">
        <f t="shared" si="284"/>
        <v>24</v>
      </c>
      <c r="AK284" s="46">
        <f t="shared" ref="AK284" si="285">+AJ284+AK283</f>
        <v>24</v>
      </c>
      <c r="AL284" s="37"/>
    </row>
    <row r="285" spans="1:42" ht="35.1" customHeight="1">
      <c r="A285" s="652">
        <v>44</v>
      </c>
      <c r="B285" s="668" t="s">
        <v>147</v>
      </c>
      <c r="C285" s="32" t="s">
        <v>175</v>
      </c>
      <c r="D285" s="60"/>
      <c r="E285" s="34"/>
      <c r="F285" s="35">
        <f>+F145</f>
        <v>64</v>
      </c>
      <c r="G285" s="351">
        <f>+G145</f>
        <v>0</v>
      </c>
      <c r="H285" s="342">
        <f t="shared" ref="H285:AJ285" si="286">+H145</f>
        <v>0</v>
      </c>
      <c r="I285" s="342">
        <f t="shared" si="286"/>
        <v>0</v>
      </c>
      <c r="J285" s="351">
        <f t="shared" si="286"/>
        <v>0</v>
      </c>
      <c r="K285" s="342">
        <f t="shared" si="286"/>
        <v>0</v>
      </c>
      <c r="L285" s="342">
        <f t="shared" si="286"/>
        <v>0</v>
      </c>
      <c r="M285" s="342">
        <f t="shared" si="286"/>
        <v>0</v>
      </c>
      <c r="N285" s="342">
        <f t="shared" si="286"/>
        <v>0</v>
      </c>
      <c r="O285" s="342">
        <f t="shared" si="286"/>
        <v>0</v>
      </c>
      <c r="P285" s="362">
        <f t="shared" si="286"/>
        <v>0</v>
      </c>
      <c r="Q285" s="351">
        <f t="shared" si="286"/>
        <v>0</v>
      </c>
      <c r="R285" s="342">
        <f t="shared" si="286"/>
        <v>0</v>
      </c>
      <c r="S285" s="334">
        <f t="shared" si="286"/>
        <v>0</v>
      </c>
      <c r="T285" s="371">
        <v>52</v>
      </c>
      <c r="U285" s="371">
        <f>64-T286</f>
        <v>12</v>
      </c>
      <c r="V285" s="342">
        <f t="shared" si="286"/>
        <v>0</v>
      </c>
      <c r="W285" s="362">
        <f t="shared" si="286"/>
        <v>0</v>
      </c>
      <c r="X285" s="351">
        <f t="shared" si="286"/>
        <v>0</v>
      </c>
      <c r="Y285" s="342">
        <f t="shared" si="286"/>
        <v>0</v>
      </c>
      <c r="Z285" s="342">
        <f t="shared" si="286"/>
        <v>0</v>
      </c>
      <c r="AA285" s="342">
        <f t="shared" si="286"/>
        <v>0</v>
      </c>
      <c r="AB285" s="342">
        <f t="shared" si="286"/>
        <v>0</v>
      </c>
      <c r="AC285" s="342">
        <f t="shared" si="286"/>
        <v>0</v>
      </c>
      <c r="AD285" s="362">
        <f t="shared" si="286"/>
        <v>0</v>
      </c>
      <c r="AE285" s="351">
        <f t="shared" si="286"/>
        <v>0</v>
      </c>
      <c r="AF285" s="342">
        <f t="shared" si="286"/>
        <v>0</v>
      </c>
      <c r="AG285" s="342">
        <f t="shared" si="286"/>
        <v>0</v>
      </c>
      <c r="AH285" s="342">
        <f t="shared" si="286"/>
        <v>0</v>
      </c>
      <c r="AI285" s="351">
        <f t="shared" si="286"/>
        <v>0</v>
      </c>
      <c r="AJ285" s="351">
        <f t="shared" si="286"/>
        <v>0</v>
      </c>
      <c r="AK285" s="87">
        <f t="shared" ref="AK285" si="287">+AK145</f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669"/>
      <c r="C286" s="39"/>
      <c r="D286" s="60"/>
      <c r="E286" s="52"/>
      <c r="F286" s="35"/>
      <c r="G286" s="352">
        <f t="shared" ref="G286:AJ286" si="288">+F286+G285</f>
        <v>0</v>
      </c>
      <c r="H286" s="336">
        <f t="shared" si="288"/>
        <v>0</v>
      </c>
      <c r="I286" s="335">
        <f t="shared" si="288"/>
        <v>0</v>
      </c>
      <c r="J286" s="352">
        <f t="shared" si="288"/>
        <v>0</v>
      </c>
      <c r="K286" s="336">
        <f t="shared" si="288"/>
        <v>0</v>
      </c>
      <c r="L286" s="336">
        <f t="shared" si="288"/>
        <v>0</v>
      </c>
      <c r="M286" s="336">
        <f t="shared" si="288"/>
        <v>0</v>
      </c>
      <c r="N286" s="336">
        <f t="shared" si="288"/>
        <v>0</v>
      </c>
      <c r="O286" s="336">
        <f t="shared" si="288"/>
        <v>0</v>
      </c>
      <c r="P286" s="366">
        <f t="shared" si="288"/>
        <v>0</v>
      </c>
      <c r="Q286" s="352">
        <f t="shared" si="288"/>
        <v>0</v>
      </c>
      <c r="R286" s="336">
        <f t="shared" si="288"/>
        <v>0</v>
      </c>
      <c r="S286" s="336">
        <f t="shared" si="288"/>
        <v>0</v>
      </c>
      <c r="T286" s="336">
        <f t="shared" si="288"/>
        <v>52</v>
      </c>
      <c r="U286" s="336">
        <f t="shared" si="288"/>
        <v>64</v>
      </c>
      <c r="V286" s="336">
        <f t="shared" si="288"/>
        <v>64</v>
      </c>
      <c r="W286" s="366">
        <f t="shared" si="288"/>
        <v>64</v>
      </c>
      <c r="X286" s="352">
        <f t="shared" si="288"/>
        <v>64</v>
      </c>
      <c r="Y286" s="336">
        <f t="shared" si="288"/>
        <v>64</v>
      </c>
      <c r="Z286" s="336">
        <f t="shared" si="288"/>
        <v>64</v>
      </c>
      <c r="AA286" s="336">
        <f t="shared" si="288"/>
        <v>64</v>
      </c>
      <c r="AB286" s="336">
        <f t="shared" si="288"/>
        <v>64</v>
      </c>
      <c r="AC286" s="336">
        <f t="shared" si="288"/>
        <v>64</v>
      </c>
      <c r="AD286" s="366">
        <f t="shared" si="288"/>
        <v>64</v>
      </c>
      <c r="AE286" s="352">
        <f t="shared" si="288"/>
        <v>64</v>
      </c>
      <c r="AF286" s="336">
        <f t="shared" si="288"/>
        <v>64</v>
      </c>
      <c r="AG286" s="336">
        <f t="shared" si="288"/>
        <v>64</v>
      </c>
      <c r="AH286" s="336">
        <f t="shared" si="288"/>
        <v>64</v>
      </c>
      <c r="AI286" s="352">
        <f t="shared" si="288"/>
        <v>64</v>
      </c>
      <c r="AJ286" s="352">
        <f t="shared" si="288"/>
        <v>64</v>
      </c>
      <c r="AK286" s="46">
        <f t="shared" ref="AK286" si="289">+AJ286+AK285</f>
        <v>64</v>
      </c>
      <c r="AL286" s="37"/>
    </row>
    <row r="287" spans="1:42" ht="35.1" customHeight="1">
      <c r="A287" s="624">
        <v>45</v>
      </c>
      <c r="B287" s="668" t="s">
        <v>148</v>
      </c>
      <c r="C287" s="32" t="s">
        <v>175</v>
      </c>
      <c r="D287" s="63"/>
      <c r="E287" s="54"/>
      <c r="F287" s="50">
        <f>+F147</f>
        <v>42</v>
      </c>
      <c r="G287" s="351">
        <f>+G147</f>
        <v>0</v>
      </c>
      <c r="H287" s="342">
        <f t="shared" ref="H287:AJ287" si="290">+H147</f>
        <v>0</v>
      </c>
      <c r="I287" s="342">
        <f t="shared" si="290"/>
        <v>0</v>
      </c>
      <c r="J287" s="351">
        <f t="shared" si="290"/>
        <v>0</v>
      </c>
      <c r="K287" s="342">
        <f t="shared" si="290"/>
        <v>0</v>
      </c>
      <c r="L287" s="342">
        <f t="shared" si="290"/>
        <v>0</v>
      </c>
      <c r="M287" s="342">
        <f t="shared" si="290"/>
        <v>0</v>
      </c>
      <c r="N287" s="342">
        <f t="shared" si="290"/>
        <v>0</v>
      </c>
      <c r="O287" s="342">
        <f t="shared" si="290"/>
        <v>0</v>
      </c>
      <c r="P287" s="362">
        <f t="shared" si="290"/>
        <v>0</v>
      </c>
      <c r="Q287" s="351">
        <f t="shared" si="290"/>
        <v>0</v>
      </c>
      <c r="R287" s="342">
        <f t="shared" si="290"/>
        <v>0</v>
      </c>
      <c r="S287" s="334">
        <f t="shared" si="290"/>
        <v>0</v>
      </c>
      <c r="T287" s="334">
        <f t="shared" si="290"/>
        <v>0</v>
      </c>
      <c r="U287" s="334">
        <f t="shared" si="290"/>
        <v>0</v>
      </c>
      <c r="V287" s="371">
        <v>42</v>
      </c>
      <c r="W287" s="362">
        <f>42-V288</f>
        <v>0</v>
      </c>
      <c r="X287" s="351">
        <f t="shared" si="290"/>
        <v>0</v>
      </c>
      <c r="Y287" s="342">
        <f t="shared" si="290"/>
        <v>0</v>
      </c>
      <c r="Z287" s="342">
        <f t="shared" si="290"/>
        <v>0</v>
      </c>
      <c r="AA287" s="342">
        <f t="shared" si="290"/>
        <v>0</v>
      </c>
      <c r="AB287" s="342">
        <f t="shared" si="290"/>
        <v>0</v>
      </c>
      <c r="AC287" s="342">
        <f t="shared" si="290"/>
        <v>0</v>
      </c>
      <c r="AD287" s="362">
        <f t="shared" si="290"/>
        <v>0</v>
      </c>
      <c r="AE287" s="351">
        <f t="shared" si="290"/>
        <v>0</v>
      </c>
      <c r="AF287" s="342">
        <f t="shared" si="290"/>
        <v>0</v>
      </c>
      <c r="AG287" s="342">
        <f t="shared" si="290"/>
        <v>0</v>
      </c>
      <c r="AH287" s="342">
        <f t="shared" si="290"/>
        <v>0</v>
      </c>
      <c r="AI287" s="351">
        <f t="shared" si="290"/>
        <v>0</v>
      </c>
      <c r="AJ287" s="351">
        <f t="shared" si="290"/>
        <v>0</v>
      </c>
      <c r="AK287" s="87">
        <f t="shared" ref="AK287" si="291">+AK147</f>
        <v>0</v>
      </c>
      <c r="AL287" s="37">
        <f>SUM(G287:AK287)</f>
        <v>42</v>
      </c>
      <c r="AM287" s="38">
        <f>AL287</f>
        <v>42</v>
      </c>
      <c r="AN287" s="38">
        <v>800000</v>
      </c>
      <c r="AO287" s="38">
        <f>AL287*AN287/1000</f>
        <v>33600</v>
      </c>
      <c r="AP287" s="38">
        <f>AN287*AM287/1000</f>
        <v>33600</v>
      </c>
    </row>
    <row r="288" spans="1:42" ht="35.1" customHeight="1">
      <c r="A288" s="625"/>
      <c r="B288" s="669"/>
      <c r="C288" s="39"/>
      <c r="D288" s="65"/>
      <c r="E288" s="57"/>
      <c r="F288" s="42"/>
      <c r="G288" s="356">
        <f t="shared" ref="G288:AJ288" si="292">+F288+G287</f>
        <v>0</v>
      </c>
      <c r="H288" s="336">
        <f t="shared" si="292"/>
        <v>0</v>
      </c>
      <c r="I288" s="335">
        <f t="shared" si="292"/>
        <v>0</v>
      </c>
      <c r="J288" s="352">
        <f t="shared" si="292"/>
        <v>0</v>
      </c>
      <c r="K288" s="336">
        <f t="shared" si="292"/>
        <v>0</v>
      </c>
      <c r="L288" s="336">
        <f t="shared" si="292"/>
        <v>0</v>
      </c>
      <c r="M288" s="336">
        <f t="shared" si="292"/>
        <v>0</v>
      </c>
      <c r="N288" s="336">
        <f t="shared" si="292"/>
        <v>0</v>
      </c>
      <c r="O288" s="336">
        <f t="shared" si="292"/>
        <v>0</v>
      </c>
      <c r="P288" s="366">
        <f t="shared" si="292"/>
        <v>0</v>
      </c>
      <c r="Q288" s="352">
        <f t="shared" si="292"/>
        <v>0</v>
      </c>
      <c r="R288" s="336">
        <f t="shared" si="292"/>
        <v>0</v>
      </c>
      <c r="S288" s="336">
        <f t="shared" si="292"/>
        <v>0</v>
      </c>
      <c r="T288" s="336">
        <f t="shared" si="292"/>
        <v>0</v>
      </c>
      <c r="U288" s="336">
        <f t="shared" si="292"/>
        <v>0</v>
      </c>
      <c r="V288" s="336">
        <f t="shared" si="292"/>
        <v>42</v>
      </c>
      <c r="W288" s="366">
        <f t="shared" si="292"/>
        <v>42</v>
      </c>
      <c r="X288" s="352">
        <f t="shared" si="292"/>
        <v>42</v>
      </c>
      <c r="Y288" s="336">
        <f t="shared" si="292"/>
        <v>42</v>
      </c>
      <c r="Z288" s="336">
        <f t="shared" si="292"/>
        <v>42</v>
      </c>
      <c r="AA288" s="336">
        <f t="shared" si="292"/>
        <v>42</v>
      </c>
      <c r="AB288" s="336">
        <f t="shared" si="292"/>
        <v>42</v>
      </c>
      <c r="AC288" s="336">
        <f t="shared" si="292"/>
        <v>42</v>
      </c>
      <c r="AD288" s="366">
        <f t="shared" si="292"/>
        <v>42</v>
      </c>
      <c r="AE288" s="352">
        <f t="shared" si="292"/>
        <v>42</v>
      </c>
      <c r="AF288" s="336">
        <f t="shared" si="292"/>
        <v>42</v>
      </c>
      <c r="AG288" s="336">
        <f t="shared" si="292"/>
        <v>42</v>
      </c>
      <c r="AH288" s="335">
        <f t="shared" si="292"/>
        <v>42</v>
      </c>
      <c r="AI288" s="356">
        <f t="shared" si="292"/>
        <v>42</v>
      </c>
      <c r="AJ288" s="356">
        <f t="shared" si="292"/>
        <v>42</v>
      </c>
      <c r="AK288" s="45">
        <f t="shared" ref="AK288" si="293">+AJ288+AK287</f>
        <v>42</v>
      </c>
      <c r="AL288" s="37"/>
    </row>
    <row r="289" spans="1:42" ht="35.1" customHeight="1">
      <c r="A289" s="624">
        <v>46</v>
      </c>
      <c r="B289" s="668" t="s">
        <v>149</v>
      </c>
      <c r="C289" s="53" t="s">
        <v>177</v>
      </c>
      <c r="D289" s="71"/>
      <c r="E289" s="34"/>
      <c r="F289" s="35">
        <f>+F149</f>
        <v>49</v>
      </c>
      <c r="G289" s="351">
        <f>+G149</f>
        <v>0</v>
      </c>
      <c r="H289" s="342">
        <f t="shared" ref="H289:AJ289" si="294">+H149</f>
        <v>0</v>
      </c>
      <c r="I289" s="342">
        <f t="shared" si="294"/>
        <v>0</v>
      </c>
      <c r="J289" s="351">
        <f t="shared" si="294"/>
        <v>0</v>
      </c>
      <c r="K289" s="342">
        <f t="shared" si="294"/>
        <v>0</v>
      </c>
      <c r="L289" s="342">
        <f t="shared" si="294"/>
        <v>0</v>
      </c>
      <c r="M289" s="342">
        <f t="shared" si="294"/>
        <v>0</v>
      </c>
      <c r="N289" s="342">
        <f t="shared" si="294"/>
        <v>0</v>
      </c>
      <c r="O289" s="342">
        <f t="shared" si="294"/>
        <v>0</v>
      </c>
      <c r="P289" s="362">
        <f t="shared" si="294"/>
        <v>0</v>
      </c>
      <c r="Q289" s="351">
        <f t="shared" si="294"/>
        <v>0</v>
      </c>
      <c r="R289" s="342">
        <f t="shared" si="294"/>
        <v>0</v>
      </c>
      <c r="S289" s="334">
        <f t="shared" si="294"/>
        <v>0</v>
      </c>
      <c r="T289" s="371">
        <v>49</v>
      </c>
      <c r="U289" s="334">
        <f t="shared" si="294"/>
        <v>0</v>
      </c>
      <c r="V289" s="342">
        <f t="shared" si="294"/>
        <v>0</v>
      </c>
      <c r="W289" s="362">
        <f t="shared" si="294"/>
        <v>0</v>
      </c>
      <c r="X289" s="351">
        <f t="shared" si="294"/>
        <v>0</v>
      </c>
      <c r="Y289" s="342">
        <f t="shared" si="294"/>
        <v>0</v>
      </c>
      <c r="Z289" s="342">
        <f t="shared" si="294"/>
        <v>0</v>
      </c>
      <c r="AA289" s="342">
        <f t="shared" si="294"/>
        <v>0</v>
      </c>
      <c r="AB289" s="342">
        <f t="shared" si="294"/>
        <v>0</v>
      </c>
      <c r="AC289" s="342">
        <f t="shared" si="294"/>
        <v>0</v>
      </c>
      <c r="AD289" s="362">
        <f t="shared" si="294"/>
        <v>0</v>
      </c>
      <c r="AE289" s="351">
        <f t="shared" si="294"/>
        <v>0</v>
      </c>
      <c r="AF289" s="342">
        <f t="shared" si="294"/>
        <v>0</v>
      </c>
      <c r="AG289" s="342">
        <f t="shared" si="294"/>
        <v>0</v>
      </c>
      <c r="AH289" s="342">
        <f t="shared" si="294"/>
        <v>0</v>
      </c>
      <c r="AI289" s="351">
        <f t="shared" si="294"/>
        <v>0</v>
      </c>
      <c r="AJ289" s="351">
        <f t="shared" si="294"/>
        <v>0</v>
      </c>
      <c r="AK289" s="87">
        <f t="shared" ref="AK289" si="295">+AK149</f>
        <v>0</v>
      </c>
      <c r="AL289" s="37">
        <f>AK290</f>
        <v>49</v>
      </c>
      <c r="AM289" s="38">
        <f>AL289</f>
        <v>49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669"/>
      <c r="C290" s="88"/>
      <c r="D290" s="73"/>
      <c r="E290" s="41"/>
      <c r="F290" s="42"/>
      <c r="G290" s="356">
        <f t="shared" ref="G290:AJ290" si="296">+F290+G289</f>
        <v>0</v>
      </c>
      <c r="H290" s="336">
        <f t="shared" si="296"/>
        <v>0</v>
      </c>
      <c r="I290" s="335">
        <f t="shared" si="296"/>
        <v>0</v>
      </c>
      <c r="J290" s="352">
        <f t="shared" si="296"/>
        <v>0</v>
      </c>
      <c r="K290" s="336">
        <f t="shared" si="296"/>
        <v>0</v>
      </c>
      <c r="L290" s="336">
        <f t="shared" si="296"/>
        <v>0</v>
      </c>
      <c r="M290" s="336">
        <f t="shared" si="296"/>
        <v>0</v>
      </c>
      <c r="N290" s="336">
        <f t="shared" si="296"/>
        <v>0</v>
      </c>
      <c r="O290" s="336">
        <f t="shared" si="296"/>
        <v>0</v>
      </c>
      <c r="P290" s="366">
        <f t="shared" si="296"/>
        <v>0</v>
      </c>
      <c r="Q290" s="352">
        <f t="shared" si="296"/>
        <v>0</v>
      </c>
      <c r="R290" s="336">
        <f t="shared" si="296"/>
        <v>0</v>
      </c>
      <c r="S290" s="336">
        <f t="shared" si="296"/>
        <v>0</v>
      </c>
      <c r="T290" s="336">
        <f t="shared" si="296"/>
        <v>49</v>
      </c>
      <c r="U290" s="336">
        <f t="shared" si="296"/>
        <v>49</v>
      </c>
      <c r="V290" s="336">
        <f t="shared" si="296"/>
        <v>49</v>
      </c>
      <c r="W290" s="366">
        <f t="shared" si="296"/>
        <v>49</v>
      </c>
      <c r="X290" s="352">
        <f t="shared" si="296"/>
        <v>49</v>
      </c>
      <c r="Y290" s="336">
        <f t="shared" si="296"/>
        <v>49</v>
      </c>
      <c r="Z290" s="336">
        <f t="shared" si="296"/>
        <v>49</v>
      </c>
      <c r="AA290" s="336">
        <f t="shared" si="296"/>
        <v>49</v>
      </c>
      <c r="AB290" s="336">
        <f t="shared" si="296"/>
        <v>49</v>
      </c>
      <c r="AC290" s="336">
        <f t="shared" si="296"/>
        <v>49</v>
      </c>
      <c r="AD290" s="366">
        <f t="shared" si="296"/>
        <v>49</v>
      </c>
      <c r="AE290" s="352">
        <f t="shared" si="296"/>
        <v>49</v>
      </c>
      <c r="AF290" s="336">
        <f t="shared" si="296"/>
        <v>49</v>
      </c>
      <c r="AG290" s="336">
        <f t="shared" si="296"/>
        <v>49</v>
      </c>
      <c r="AH290" s="336">
        <f t="shared" si="296"/>
        <v>49</v>
      </c>
      <c r="AI290" s="352">
        <f t="shared" si="296"/>
        <v>49</v>
      </c>
      <c r="AJ290" s="352">
        <f t="shared" si="296"/>
        <v>49</v>
      </c>
      <c r="AK290" s="46">
        <f t="shared" ref="AK290" si="297">+AJ290+AK289</f>
        <v>49</v>
      </c>
      <c r="AL290" s="37"/>
    </row>
    <row r="291" spans="1:42" ht="35.1" customHeight="1">
      <c r="A291" s="624">
        <v>47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351">
        <f>+G151</f>
        <v>0</v>
      </c>
      <c r="H291" s="342">
        <f t="shared" ref="H291:AJ291" si="298">+H151</f>
        <v>0</v>
      </c>
      <c r="I291" s="342">
        <f t="shared" si="298"/>
        <v>0</v>
      </c>
      <c r="J291" s="351">
        <f t="shared" si="298"/>
        <v>0</v>
      </c>
      <c r="K291" s="342">
        <f t="shared" si="298"/>
        <v>0</v>
      </c>
      <c r="L291" s="342">
        <f t="shared" si="298"/>
        <v>0</v>
      </c>
      <c r="M291" s="342">
        <f t="shared" si="298"/>
        <v>0</v>
      </c>
      <c r="N291" s="342">
        <f t="shared" si="298"/>
        <v>0</v>
      </c>
      <c r="O291" s="342">
        <f t="shared" si="298"/>
        <v>0</v>
      </c>
      <c r="P291" s="362">
        <f t="shared" si="298"/>
        <v>0</v>
      </c>
      <c r="Q291" s="351">
        <f t="shared" si="298"/>
        <v>0</v>
      </c>
      <c r="R291" s="342">
        <f t="shared" si="298"/>
        <v>0</v>
      </c>
      <c r="S291" s="342">
        <f t="shared" si="298"/>
        <v>0</v>
      </c>
      <c r="T291" s="342">
        <f t="shared" si="298"/>
        <v>0</v>
      </c>
      <c r="U291" s="342">
        <f t="shared" si="298"/>
        <v>0</v>
      </c>
      <c r="V291" s="342">
        <f t="shared" si="298"/>
        <v>0</v>
      </c>
      <c r="W291" s="362">
        <f t="shared" si="298"/>
        <v>0</v>
      </c>
      <c r="X291" s="351">
        <f t="shared" si="298"/>
        <v>0</v>
      </c>
      <c r="Y291" s="342">
        <f t="shared" si="298"/>
        <v>0</v>
      </c>
      <c r="Z291" s="342">
        <f t="shared" si="298"/>
        <v>0</v>
      </c>
      <c r="AA291" s="342">
        <f t="shared" si="298"/>
        <v>0</v>
      </c>
      <c r="AB291" s="342">
        <f t="shared" si="298"/>
        <v>0</v>
      </c>
      <c r="AC291" s="342">
        <f t="shared" si="298"/>
        <v>0</v>
      </c>
      <c r="AD291" s="362">
        <f t="shared" si="298"/>
        <v>0</v>
      </c>
      <c r="AE291" s="351">
        <f t="shared" si="298"/>
        <v>0</v>
      </c>
      <c r="AF291" s="342">
        <f t="shared" si="298"/>
        <v>0</v>
      </c>
      <c r="AG291" s="342">
        <f t="shared" si="298"/>
        <v>0</v>
      </c>
      <c r="AH291" s="342">
        <f t="shared" si="298"/>
        <v>0</v>
      </c>
      <c r="AI291" s="351">
        <f t="shared" si="298"/>
        <v>0</v>
      </c>
      <c r="AJ291" s="351">
        <f t="shared" si="298"/>
        <v>0</v>
      </c>
      <c r="AK291" s="87">
        <f t="shared" ref="AK291" si="299">+AK151</f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669"/>
      <c r="C292" s="94"/>
      <c r="D292" s="78"/>
      <c r="E292" s="79"/>
      <c r="F292" s="42"/>
      <c r="G292" s="356">
        <f t="shared" ref="G292:AJ292" si="300">+F292+G291</f>
        <v>0</v>
      </c>
      <c r="H292" s="336">
        <f t="shared" si="300"/>
        <v>0</v>
      </c>
      <c r="I292" s="335">
        <f t="shared" si="300"/>
        <v>0</v>
      </c>
      <c r="J292" s="352">
        <f t="shared" si="300"/>
        <v>0</v>
      </c>
      <c r="K292" s="336">
        <f t="shared" si="300"/>
        <v>0</v>
      </c>
      <c r="L292" s="336">
        <f t="shared" si="300"/>
        <v>0</v>
      </c>
      <c r="M292" s="336">
        <f t="shared" si="300"/>
        <v>0</v>
      </c>
      <c r="N292" s="336">
        <f t="shared" si="300"/>
        <v>0</v>
      </c>
      <c r="O292" s="336">
        <f t="shared" si="300"/>
        <v>0</v>
      </c>
      <c r="P292" s="366">
        <f t="shared" si="300"/>
        <v>0</v>
      </c>
      <c r="Q292" s="352">
        <f t="shared" si="300"/>
        <v>0</v>
      </c>
      <c r="R292" s="336">
        <f t="shared" si="300"/>
        <v>0</v>
      </c>
      <c r="S292" s="336">
        <f t="shared" si="300"/>
        <v>0</v>
      </c>
      <c r="T292" s="336">
        <f t="shared" si="300"/>
        <v>0</v>
      </c>
      <c r="U292" s="336">
        <f t="shared" si="300"/>
        <v>0</v>
      </c>
      <c r="V292" s="336">
        <f t="shared" si="300"/>
        <v>0</v>
      </c>
      <c r="W292" s="366">
        <f t="shared" si="300"/>
        <v>0</v>
      </c>
      <c r="X292" s="352">
        <f t="shared" si="300"/>
        <v>0</v>
      </c>
      <c r="Y292" s="336">
        <f t="shared" si="300"/>
        <v>0</v>
      </c>
      <c r="Z292" s="336">
        <f t="shared" si="300"/>
        <v>0</v>
      </c>
      <c r="AA292" s="336">
        <f t="shared" si="300"/>
        <v>0</v>
      </c>
      <c r="AB292" s="336">
        <f t="shared" si="300"/>
        <v>0</v>
      </c>
      <c r="AC292" s="336">
        <f t="shared" si="300"/>
        <v>0</v>
      </c>
      <c r="AD292" s="366">
        <f t="shared" si="300"/>
        <v>0</v>
      </c>
      <c r="AE292" s="352">
        <f t="shared" si="300"/>
        <v>0</v>
      </c>
      <c r="AF292" s="336">
        <f t="shared" si="300"/>
        <v>0</v>
      </c>
      <c r="AG292" s="336">
        <f t="shared" si="300"/>
        <v>0</v>
      </c>
      <c r="AH292" s="336">
        <f t="shared" si="300"/>
        <v>0</v>
      </c>
      <c r="AI292" s="352">
        <f t="shared" si="300"/>
        <v>0</v>
      </c>
      <c r="AJ292" s="352">
        <f t="shared" si="300"/>
        <v>0</v>
      </c>
      <c r="AK292" s="46">
        <f t="shared" ref="AK292" si="301">+AJ292+AK291</f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224">
        <v>0</v>
      </c>
      <c r="H293" s="69">
        <v>0</v>
      </c>
      <c r="I293" s="69">
        <v>0</v>
      </c>
      <c r="J293" s="225">
        <v>0</v>
      </c>
      <c r="K293" s="69">
        <v>0</v>
      </c>
      <c r="L293" s="69">
        <v>0</v>
      </c>
      <c r="M293" s="69">
        <v>0</v>
      </c>
      <c r="N293" s="69">
        <v>0</v>
      </c>
      <c r="O293" s="69">
        <v>0</v>
      </c>
      <c r="P293" s="245">
        <v>0</v>
      </c>
      <c r="Q293" s="225">
        <v>0</v>
      </c>
      <c r="R293" s="69">
        <v>0</v>
      </c>
      <c r="S293" s="69">
        <v>0</v>
      </c>
      <c r="T293" s="69">
        <v>0</v>
      </c>
      <c r="U293" s="69">
        <v>0</v>
      </c>
      <c r="V293" s="69">
        <v>0</v>
      </c>
      <c r="W293" s="245">
        <v>0</v>
      </c>
      <c r="X293" s="225">
        <v>0</v>
      </c>
      <c r="Y293" s="69">
        <v>0</v>
      </c>
      <c r="Z293" s="69">
        <v>0</v>
      </c>
      <c r="AA293" s="69">
        <v>0</v>
      </c>
      <c r="AB293" s="69">
        <v>0</v>
      </c>
      <c r="AC293" s="69">
        <v>0</v>
      </c>
      <c r="AD293" s="245">
        <v>0</v>
      </c>
      <c r="AE293" s="225">
        <v>0</v>
      </c>
      <c r="AF293" s="69">
        <v>0</v>
      </c>
      <c r="AG293" s="69">
        <v>0</v>
      </c>
      <c r="AH293" s="84">
        <v>0</v>
      </c>
      <c r="AI293" s="224">
        <v>0</v>
      </c>
      <c r="AJ293" s="354">
        <v>0</v>
      </c>
      <c r="AK293" s="84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222">
        <f t="shared" ref="G294:AJ294" si="302">+F294+G293</f>
        <v>0</v>
      </c>
      <c r="H294" s="46">
        <f t="shared" si="302"/>
        <v>0</v>
      </c>
      <c r="I294" s="45">
        <f t="shared" si="302"/>
        <v>0</v>
      </c>
      <c r="J294" s="222">
        <f t="shared" si="302"/>
        <v>0</v>
      </c>
      <c r="K294" s="46">
        <f t="shared" si="302"/>
        <v>0</v>
      </c>
      <c r="L294" s="46">
        <f t="shared" si="302"/>
        <v>0</v>
      </c>
      <c r="M294" s="46">
        <f t="shared" si="302"/>
        <v>0</v>
      </c>
      <c r="N294" s="46">
        <f t="shared" si="302"/>
        <v>0</v>
      </c>
      <c r="O294" s="46">
        <f t="shared" si="302"/>
        <v>0</v>
      </c>
      <c r="P294" s="244">
        <f t="shared" si="302"/>
        <v>0</v>
      </c>
      <c r="Q294" s="222">
        <f t="shared" si="302"/>
        <v>0</v>
      </c>
      <c r="R294" s="46">
        <f t="shared" si="302"/>
        <v>0</v>
      </c>
      <c r="S294" s="46">
        <f t="shared" si="302"/>
        <v>0</v>
      </c>
      <c r="T294" s="46">
        <f t="shared" si="302"/>
        <v>0</v>
      </c>
      <c r="U294" s="46">
        <f t="shared" si="302"/>
        <v>0</v>
      </c>
      <c r="V294" s="46">
        <f t="shared" si="302"/>
        <v>0</v>
      </c>
      <c r="W294" s="244">
        <f t="shared" si="302"/>
        <v>0</v>
      </c>
      <c r="X294" s="222">
        <f t="shared" si="302"/>
        <v>0</v>
      </c>
      <c r="Y294" s="46">
        <f t="shared" si="302"/>
        <v>0</v>
      </c>
      <c r="Z294" s="46">
        <f t="shared" si="302"/>
        <v>0</v>
      </c>
      <c r="AA294" s="46">
        <f t="shared" si="302"/>
        <v>0</v>
      </c>
      <c r="AB294" s="46">
        <f t="shared" si="302"/>
        <v>0</v>
      </c>
      <c r="AC294" s="46">
        <f t="shared" si="302"/>
        <v>0</v>
      </c>
      <c r="AD294" s="244">
        <f t="shared" si="302"/>
        <v>0</v>
      </c>
      <c r="AE294" s="222">
        <f t="shared" si="302"/>
        <v>0</v>
      </c>
      <c r="AF294" s="46">
        <f t="shared" si="302"/>
        <v>0</v>
      </c>
      <c r="AG294" s="46">
        <f t="shared" si="302"/>
        <v>0</v>
      </c>
      <c r="AH294" s="46">
        <f t="shared" si="302"/>
        <v>0</v>
      </c>
      <c r="AI294" s="222">
        <f t="shared" si="302"/>
        <v>0</v>
      </c>
      <c r="AJ294" s="352">
        <f t="shared" si="302"/>
        <v>0</v>
      </c>
      <c r="AK294" s="46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50"/>
      <c r="G295" s="224">
        <v>0</v>
      </c>
      <c r="H295" s="69">
        <v>0</v>
      </c>
      <c r="I295" s="69">
        <v>0</v>
      </c>
      <c r="J295" s="225">
        <v>0</v>
      </c>
      <c r="K295" s="69">
        <v>0</v>
      </c>
      <c r="L295" s="69">
        <v>0</v>
      </c>
      <c r="M295" s="69">
        <v>0</v>
      </c>
      <c r="N295" s="69">
        <v>0</v>
      </c>
      <c r="O295" s="69">
        <v>0</v>
      </c>
      <c r="P295" s="245">
        <v>0</v>
      </c>
      <c r="Q295" s="225">
        <v>0</v>
      </c>
      <c r="R295" s="69">
        <v>0</v>
      </c>
      <c r="S295" s="69">
        <v>0</v>
      </c>
      <c r="T295" s="69">
        <v>0</v>
      </c>
      <c r="U295" s="69">
        <v>0</v>
      </c>
      <c r="V295" s="69">
        <v>0</v>
      </c>
      <c r="W295" s="245">
        <v>0</v>
      </c>
      <c r="X295" s="225">
        <v>0</v>
      </c>
      <c r="Y295" s="69">
        <v>0</v>
      </c>
      <c r="Z295" s="69">
        <v>0</v>
      </c>
      <c r="AA295" s="69">
        <v>0</v>
      </c>
      <c r="AB295" s="69">
        <v>0</v>
      </c>
      <c r="AC295" s="69">
        <v>0</v>
      </c>
      <c r="AD295" s="245">
        <v>0</v>
      </c>
      <c r="AE295" s="225">
        <v>0</v>
      </c>
      <c r="AF295" s="69">
        <v>0</v>
      </c>
      <c r="AG295" s="69">
        <v>0</v>
      </c>
      <c r="AH295" s="84">
        <v>0</v>
      </c>
      <c r="AI295" s="224">
        <v>0</v>
      </c>
      <c r="AJ295" s="354">
        <v>0</v>
      </c>
      <c r="AK295" s="84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222">
        <f t="shared" ref="G296:AJ296" si="303">+F296+G295</f>
        <v>0</v>
      </c>
      <c r="H296" s="46">
        <f t="shared" si="303"/>
        <v>0</v>
      </c>
      <c r="I296" s="45">
        <f t="shared" si="303"/>
        <v>0</v>
      </c>
      <c r="J296" s="222">
        <f t="shared" si="303"/>
        <v>0</v>
      </c>
      <c r="K296" s="46">
        <f t="shared" si="303"/>
        <v>0</v>
      </c>
      <c r="L296" s="46">
        <f t="shared" si="303"/>
        <v>0</v>
      </c>
      <c r="M296" s="46">
        <f t="shared" si="303"/>
        <v>0</v>
      </c>
      <c r="N296" s="46">
        <f t="shared" si="303"/>
        <v>0</v>
      </c>
      <c r="O296" s="46">
        <f t="shared" si="303"/>
        <v>0</v>
      </c>
      <c r="P296" s="244">
        <f t="shared" si="303"/>
        <v>0</v>
      </c>
      <c r="Q296" s="222">
        <f t="shared" si="303"/>
        <v>0</v>
      </c>
      <c r="R296" s="46">
        <f t="shared" si="303"/>
        <v>0</v>
      </c>
      <c r="S296" s="46">
        <f t="shared" si="303"/>
        <v>0</v>
      </c>
      <c r="T296" s="46">
        <f t="shared" si="303"/>
        <v>0</v>
      </c>
      <c r="U296" s="46">
        <f t="shared" si="303"/>
        <v>0</v>
      </c>
      <c r="V296" s="46">
        <f t="shared" si="303"/>
        <v>0</v>
      </c>
      <c r="W296" s="244">
        <f t="shared" si="303"/>
        <v>0</v>
      </c>
      <c r="X296" s="222">
        <f t="shared" si="303"/>
        <v>0</v>
      </c>
      <c r="Y296" s="46">
        <f t="shared" si="303"/>
        <v>0</v>
      </c>
      <c r="Z296" s="46">
        <f t="shared" si="303"/>
        <v>0</v>
      </c>
      <c r="AA296" s="46">
        <f t="shared" si="303"/>
        <v>0</v>
      </c>
      <c r="AB296" s="46">
        <f t="shared" si="303"/>
        <v>0</v>
      </c>
      <c r="AC296" s="46">
        <f t="shared" si="303"/>
        <v>0</v>
      </c>
      <c r="AD296" s="244">
        <f t="shared" si="303"/>
        <v>0</v>
      </c>
      <c r="AE296" s="222">
        <f t="shared" si="303"/>
        <v>0</v>
      </c>
      <c r="AF296" s="46">
        <f t="shared" si="303"/>
        <v>0</v>
      </c>
      <c r="AG296" s="46">
        <f t="shared" si="303"/>
        <v>0</v>
      </c>
      <c r="AH296" s="46">
        <f t="shared" si="303"/>
        <v>0</v>
      </c>
      <c r="AI296" s="222">
        <f t="shared" si="303"/>
        <v>0</v>
      </c>
      <c r="AJ296" s="352">
        <f t="shared" si="303"/>
        <v>0</v>
      </c>
      <c r="AK296" s="46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224">
        <v>0</v>
      </c>
      <c r="H297" s="69">
        <v>0</v>
      </c>
      <c r="I297" s="69">
        <v>0</v>
      </c>
      <c r="J297" s="225">
        <v>0</v>
      </c>
      <c r="K297" s="69">
        <v>0</v>
      </c>
      <c r="L297" s="69">
        <v>0</v>
      </c>
      <c r="M297" s="69">
        <v>0</v>
      </c>
      <c r="N297" s="69">
        <v>0</v>
      </c>
      <c r="O297" s="69">
        <v>0</v>
      </c>
      <c r="P297" s="245">
        <v>0</v>
      </c>
      <c r="Q297" s="225">
        <v>0</v>
      </c>
      <c r="R297" s="69">
        <v>0</v>
      </c>
      <c r="S297" s="69">
        <v>0</v>
      </c>
      <c r="T297" s="69">
        <v>0</v>
      </c>
      <c r="U297" s="69">
        <v>0</v>
      </c>
      <c r="V297" s="69">
        <v>0</v>
      </c>
      <c r="W297" s="245">
        <v>0</v>
      </c>
      <c r="X297" s="225">
        <v>0</v>
      </c>
      <c r="Y297" s="69">
        <v>0</v>
      </c>
      <c r="Z297" s="69">
        <v>0</v>
      </c>
      <c r="AA297" s="69">
        <v>0</v>
      </c>
      <c r="AB297" s="69">
        <v>0</v>
      </c>
      <c r="AC297" s="69">
        <v>0</v>
      </c>
      <c r="AD297" s="245">
        <v>0</v>
      </c>
      <c r="AE297" s="225">
        <v>0</v>
      </c>
      <c r="AF297" s="69">
        <v>0</v>
      </c>
      <c r="AG297" s="69">
        <v>0</v>
      </c>
      <c r="AH297" s="84">
        <v>0</v>
      </c>
      <c r="AI297" s="224">
        <v>0</v>
      </c>
      <c r="AJ297" s="354">
        <v>0</v>
      </c>
      <c r="AK297" s="84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222">
        <f t="shared" ref="G298:AJ298" si="304">+F298+G297</f>
        <v>0</v>
      </c>
      <c r="H298" s="46">
        <f t="shared" si="304"/>
        <v>0</v>
      </c>
      <c r="I298" s="45">
        <f t="shared" si="304"/>
        <v>0</v>
      </c>
      <c r="J298" s="222">
        <f t="shared" si="304"/>
        <v>0</v>
      </c>
      <c r="K298" s="46">
        <f t="shared" si="304"/>
        <v>0</v>
      </c>
      <c r="L298" s="46">
        <f t="shared" si="304"/>
        <v>0</v>
      </c>
      <c r="M298" s="46">
        <f t="shared" si="304"/>
        <v>0</v>
      </c>
      <c r="N298" s="46">
        <f t="shared" si="304"/>
        <v>0</v>
      </c>
      <c r="O298" s="46">
        <f t="shared" si="304"/>
        <v>0</v>
      </c>
      <c r="P298" s="244">
        <f t="shared" si="304"/>
        <v>0</v>
      </c>
      <c r="Q298" s="222">
        <f t="shared" si="304"/>
        <v>0</v>
      </c>
      <c r="R298" s="46">
        <f t="shared" si="304"/>
        <v>0</v>
      </c>
      <c r="S298" s="46">
        <f t="shared" si="304"/>
        <v>0</v>
      </c>
      <c r="T298" s="46">
        <f t="shared" si="304"/>
        <v>0</v>
      </c>
      <c r="U298" s="46">
        <f t="shared" si="304"/>
        <v>0</v>
      </c>
      <c r="V298" s="46">
        <f t="shared" si="304"/>
        <v>0</v>
      </c>
      <c r="W298" s="244">
        <f t="shared" si="304"/>
        <v>0</v>
      </c>
      <c r="X298" s="222">
        <f t="shared" si="304"/>
        <v>0</v>
      </c>
      <c r="Y298" s="46">
        <f t="shared" si="304"/>
        <v>0</v>
      </c>
      <c r="Z298" s="46">
        <f t="shared" si="304"/>
        <v>0</v>
      </c>
      <c r="AA298" s="46">
        <f t="shared" si="304"/>
        <v>0</v>
      </c>
      <c r="AB298" s="46">
        <f t="shared" si="304"/>
        <v>0</v>
      </c>
      <c r="AC298" s="46">
        <f t="shared" si="304"/>
        <v>0</v>
      </c>
      <c r="AD298" s="244">
        <f t="shared" si="304"/>
        <v>0</v>
      </c>
      <c r="AE298" s="222">
        <f t="shared" si="304"/>
        <v>0</v>
      </c>
      <c r="AF298" s="46">
        <f t="shared" si="304"/>
        <v>0</v>
      </c>
      <c r="AG298" s="46">
        <f t="shared" si="304"/>
        <v>0</v>
      </c>
      <c r="AH298" s="46">
        <f t="shared" si="304"/>
        <v>0</v>
      </c>
      <c r="AI298" s="222">
        <f t="shared" si="304"/>
        <v>0</v>
      </c>
      <c r="AJ298" s="352">
        <f t="shared" si="304"/>
        <v>0</v>
      </c>
      <c r="AK298" s="46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224">
        <v>0</v>
      </c>
      <c r="H299" s="69">
        <v>0</v>
      </c>
      <c r="I299" s="69">
        <v>0</v>
      </c>
      <c r="J299" s="225">
        <v>0</v>
      </c>
      <c r="K299" s="69">
        <v>0</v>
      </c>
      <c r="L299" s="69">
        <v>0</v>
      </c>
      <c r="M299" s="69">
        <v>0</v>
      </c>
      <c r="N299" s="69">
        <v>0</v>
      </c>
      <c r="O299" s="69">
        <v>0</v>
      </c>
      <c r="P299" s="245">
        <v>0</v>
      </c>
      <c r="Q299" s="225">
        <v>0</v>
      </c>
      <c r="R299" s="69">
        <v>0</v>
      </c>
      <c r="S299" s="69">
        <v>0</v>
      </c>
      <c r="T299" s="69">
        <v>0</v>
      </c>
      <c r="U299" s="69">
        <v>0</v>
      </c>
      <c r="V299" s="69">
        <v>0</v>
      </c>
      <c r="W299" s="245">
        <v>0</v>
      </c>
      <c r="X299" s="225">
        <v>0</v>
      </c>
      <c r="Y299" s="69">
        <v>0</v>
      </c>
      <c r="Z299" s="69">
        <v>0</v>
      </c>
      <c r="AA299" s="69">
        <v>0</v>
      </c>
      <c r="AB299" s="69">
        <v>0</v>
      </c>
      <c r="AC299" s="69">
        <v>0</v>
      </c>
      <c r="AD299" s="245">
        <v>0</v>
      </c>
      <c r="AE299" s="225">
        <v>0</v>
      </c>
      <c r="AF299" s="69">
        <v>0</v>
      </c>
      <c r="AG299" s="69">
        <v>0</v>
      </c>
      <c r="AH299" s="84">
        <v>0</v>
      </c>
      <c r="AI299" s="224">
        <v>0</v>
      </c>
      <c r="AJ299" s="354">
        <v>0</v>
      </c>
      <c r="AK299" s="84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222">
        <f t="shared" ref="G300:AJ300" si="305">+F300+G299</f>
        <v>0</v>
      </c>
      <c r="H300" s="46">
        <f t="shared" si="305"/>
        <v>0</v>
      </c>
      <c r="I300" s="45">
        <f t="shared" si="305"/>
        <v>0</v>
      </c>
      <c r="J300" s="222">
        <f t="shared" si="305"/>
        <v>0</v>
      </c>
      <c r="K300" s="46">
        <f t="shared" si="305"/>
        <v>0</v>
      </c>
      <c r="L300" s="46">
        <f t="shared" si="305"/>
        <v>0</v>
      </c>
      <c r="M300" s="46">
        <f t="shared" si="305"/>
        <v>0</v>
      </c>
      <c r="N300" s="46">
        <f t="shared" si="305"/>
        <v>0</v>
      </c>
      <c r="O300" s="46">
        <f t="shared" si="305"/>
        <v>0</v>
      </c>
      <c r="P300" s="244">
        <f t="shared" si="305"/>
        <v>0</v>
      </c>
      <c r="Q300" s="222">
        <f t="shared" si="305"/>
        <v>0</v>
      </c>
      <c r="R300" s="46">
        <f t="shared" si="305"/>
        <v>0</v>
      </c>
      <c r="S300" s="46">
        <f t="shared" si="305"/>
        <v>0</v>
      </c>
      <c r="T300" s="46">
        <f t="shared" si="305"/>
        <v>0</v>
      </c>
      <c r="U300" s="46">
        <f t="shared" si="305"/>
        <v>0</v>
      </c>
      <c r="V300" s="46">
        <f t="shared" si="305"/>
        <v>0</v>
      </c>
      <c r="W300" s="244">
        <f t="shared" si="305"/>
        <v>0</v>
      </c>
      <c r="X300" s="222">
        <f t="shared" si="305"/>
        <v>0</v>
      </c>
      <c r="Y300" s="46">
        <f t="shared" si="305"/>
        <v>0</v>
      </c>
      <c r="Z300" s="46">
        <f t="shared" si="305"/>
        <v>0</v>
      </c>
      <c r="AA300" s="46">
        <f t="shared" si="305"/>
        <v>0</v>
      </c>
      <c r="AB300" s="46">
        <f t="shared" si="305"/>
        <v>0</v>
      </c>
      <c r="AC300" s="46">
        <f t="shared" si="305"/>
        <v>0</v>
      </c>
      <c r="AD300" s="244">
        <f t="shared" si="305"/>
        <v>0</v>
      </c>
      <c r="AE300" s="222">
        <f t="shared" si="305"/>
        <v>0</v>
      </c>
      <c r="AF300" s="46">
        <f t="shared" si="305"/>
        <v>0</v>
      </c>
      <c r="AG300" s="46">
        <f t="shared" si="305"/>
        <v>0</v>
      </c>
      <c r="AH300" s="46">
        <f t="shared" si="305"/>
        <v>0</v>
      </c>
      <c r="AI300" s="222">
        <f t="shared" si="305"/>
        <v>0</v>
      </c>
      <c r="AJ300" s="352">
        <f t="shared" si="305"/>
        <v>0</v>
      </c>
      <c r="AK300" s="46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224">
        <f>+F301</f>
        <v>0</v>
      </c>
      <c r="H301" s="69">
        <v>0</v>
      </c>
      <c r="I301" s="105">
        <v>0</v>
      </c>
      <c r="J301" s="225">
        <v>0</v>
      </c>
      <c r="K301" s="69">
        <v>0</v>
      </c>
      <c r="L301" s="69">
        <v>0</v>
      </c>
      <c r="M301" s="69">
        <v>0</v>
      </c>
      <c r="N301" s="84">
        <v>0</v>
      </c>
      <c r="O301" s="84">
        <v>0</v>
      </c>
      <c r="P301" s="243">
        <v>0</v>
      </c>
      <c r="Q301" s="224">
        <v>0</v>
      </c>
      <c r="R301" s="84">
        <v>0</v>
      </c>
      <c r="S301" s="84">
        <v>0</v>
      </c>
      <c r="T301" s="69">
        <v>0</v>
      </c>
      <c r="U301" s="84">
        <v>0</v>
      </c>
      <c r="V301" s="84">
        <v>0</v>
      </c>
      <c r="W301" s="243">
        <v>0</v>
      </c>
      <c r="X301" s="224">
        <v>0</v>
      </c>
      <c r="Y301" s="84">
        <v>0</v>
      </c>
      <c r="Z301" s="84">
        <v>0</v>
      </c>
      <c r="AA301" s="84">
        <v>0</v>
      </c>
      <c r="AB301" s="84">
        <v>0</v>
      </c>
      <c r="AC301" s="84">
        <v>0</v>
      </c>
      <c r="AD301" s="243">
        <v>0</v>
      </c>
      <c r="AE301" s="224">
        <v>0</v>
      </c>
      <c r="AF301" s="84">
        <v>0</v>
      </c>
      <c r="AG301" s="84">
        <v>0</v>
      </c>
      <c r="AH301" s="69">
        <v>0</v>
      </c>
      <c r="AI301" s="224">
        <v>0</v>
      </c>
      <c r="AJ301" s="355">
        <v>0</v>
      </c>
      <c r="AK301" s="69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224">
        <f t="shared" ref="G302:AJ302" si="306">+F302+G301</f>
        <v>0</v>
      </c>
      <c r="H302" s="84">
        <f t="shared" si="306"/>
        <v>0</v>
      </c>
      <c r="I302" s="83">
        <f t="shared" si="306"/>
        <v>0</v>
      </c>
      <c r="J302" s="224">
        <f t="shared" si="306"/>
        <v>0</v>
      </c>
      <c r="K302" s="84">
        <f t="shared" si="306"/>
        <v>0</v>
      </c>
      <c r="L302" s="84">
        <f t="shared" si="306"/>
        <v>0</v>
      </c>
      <c r="M302" s="84">
        <f t="shared" si="306"/>
        <v>0</v>
      </c>
      <c r="N302" s="84">
        <f t="shared" si="306"/>
        <v>0</v>
      </c>
      <c r="O302" s="84">
        <f t="shared" si="306"/>
        <v>0</v>
      </c>
      <c r="P302" s="243">
        <f t="shared" si="306"/>
        <v>0</v>
      </c>
      <c r="Q302" s="224">
        <f t="shared" si="306"/>
        <v>0</v>
      </c>
      <c r="R302" s="84">
        <f t="shared" si="306"/>
        <v>0</v>
      </c>
      <c r="S302" s="84">
        <f t="shared" si="306"/>
        <v>0</v>
      </c>
      <c r="T302" s="84">
        <f t="shared" si="306"/>
        <v>0</v>
      </c>
      <c r="U302" s="84">
        <f t="shared" si="306"/>
        <v>0</v>
      </c>
      <c r="V302" s="84">
        <f t="shared" si="306"/>
        <v>0</v>
      </c>
      <c r="W302" s="243">
        <f t="shared" si="306"/>
        <v>0</v>
      </c>
      <c r="X302" s="224">
        <f t="shared" si="306"/>
        <v>0</v>
      </c>
      <c r="Y302" s="84">
        <f t="shared" si="306"/>
        <v>0</v>
      </c>
      <c r="Z302" s="84">
        <f t="shared" si="306"/>
        <v>0</v>
      </c>
      <c r="AA302" s="84">
        <f t="shared" si="306"/>
        <v>0</v>
      </c>
      <c r="AB302" s="84">
        <f t="shared" si="306"/>
        <v>0</v>
      </c>
      <c r="AC302" s="84">
        <f t="shared" si="306"/>
        <v>0</v>
      </c>
      <c r="AD302" s="243">
        <f t="shared" si="306"/>
        <v>0</v>
      </c>
      <c r="AE302" s="224">
        <f t="shared" si="306"/>
        <v>0</v>
      </c>
      <c r="AF302" s="84">
        <f t="shared" si="306"/>
        <v>0</v>
      </c>
      <c r="AG302" s="84">
        <f t="shared" si="306"/>
        <v>0</v>
      </c>
      <c r="AH302" s="84">
        <f t="shared" si="306"/>
        <v>0</v>
      </c>
      <c r="AI302" s="224">
        <f t="shared" si="306"/>
        <v>0</v>
      </c>
      <c r="AJ302" s="352">
        <f t="shared" si="306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50">
        <f>+F163</f>
        <v>0</v>
      </c>
      <c r="G303" s="225">
        <f>+G163</f>
        <v>0</v>
      </c>
      <c r="H303" s="69">
        <f t="shared" ref="H303:AK303" si="307">+H163</f>
        <v>0</v>
      </c>
      <c r="I303" s="69">
        <f t="shared" si="307"/>
        <v>0</v>
      </c>
      <c r="J303" s="225">
        <f t="shared" si="307"/>
        <v>0</v>
      </c>
      <c r="K303" s="69">
        <f t="shared" si="307"/>
        <v>0</v>
      </c>
      <c r="L303" s="69">
        <f t="shared" si="307"/>
        <v>0</v>
      </c>
      <c r="M303" s="69">
        <f t="shared" si="307"/>
        <v>0</v>
      </c>
      <c r="N303" s="69">
        <f t="shared" si="307"/>
        <v>0</v>
      </c>
      <c r="O303" s="87">
        <f t="shared" si="307"/>
        <v>0</v>
      </c>
      <c r="P303" s="245">
        <f t="shared" si="307"/>
        <v>0</v>
      </c>
      <c r="Q303" s="225">
        <f t="shared" si="307"/>
        <v>0</v>
      </c>
      <c r="R303" s="69">
        <f t="shared" si="307"/>
        <v>0</v>
      </c>
      <c r="S303" s="69">
        <f t="shared" si="307"/>
        <v>0</v>
      </c>
      <c r="T303" s="69">
        <f t="shared" si="307"/>
        <v>0</v>
      </c>
      <c r="U303" s="69">
        <f t="shared" si="307"/>
        <v>0</v>
      </c>
      <c r="V303" s="69">
        <f t="shared" si="307"/>
        <v>0</v>
      </c>
      <c r="W303" s="245">
        <f t="shared" si="307"/>
        <v>0</v>
      </c>
      <c r="X303" s="225">
        <f t="shared" si="307"/>
        <v>0</v>
      </c>
      <c r="Y303" s="69">
        <f t="shared" si="307"/>
        <v>0</v>
      </c>
      <c r="Z303" s="69">
        <f t="shared" si="307"/>
        <v>0</v>
      </c>
      <c r="AA303" s="69">
        <f t="shared" si="307"/>
        <v>0</v>
      </c>
      <c r="AB303" s="69">
        <f t="shared" si="307"/>
        <v>0</v>
      </c>
      <c r="AC303" s="69">
        <f t="shared" si="307"/>
        <v>0</v>
      </c>
      <c r="AD303" s="245">
        <f t="shared" si="307"/>
        <v>0</v>
      </c>
      <c r="AE303" s="225">
        <f t="shared" si="307"/>
        <v>0</v>
      </c>
      <c r="AF303" s="69">
        <f t="shared" si="307"/>
        <v>0</v>
      </c>
      <c r="AG303" s="69">
        <f t="shared" si="307"/>
        <v>0</v>
      </c>
      <c r="AH303" s="69">
        <f t="shared" si="307"/>
        <v>0</v>
      </c>
      <c r="AI303" s="225">
        <f t="shared" si="307"/>
        <v>0</v>
      </c>
      <c r="AJ303" s="354">
        <f t="shared" si="307"/>
        <v>0</v>
      </c>
      <c r="AK303" s="69">
        <f t="shared" si="307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222">
        <f t="shared" ref="G304:AK304" si="308">+F304+G303</f>
        <v>0</v>
      </c>
      <c r="H304" s="46">
        <f t="shared" si="308"/>
        <v>0</v>
      </c>
      <c r="I304" s="46">
        <f t="shared" si="308"/>
        <v>0</v>
      </c>
      <c r="J304" s="222">
        <f t="shared" si="308"/>
        <v>0</v>
      </c>
      <c r="K304" s="46">
        <f t="shared" si="308"/>
        <v>0</v>
      </c>
      <c r="L304" s="46">
        <f t="shared" si="308"/>
        <v>0</v>
      </c>
      <c r="M304" s="46">
        <f t="shared" si="308"/>
        <v>0</v>
      </c>
      <c r="N304" s="46">
        <f t="shared" si="308"/>
        <v>0</v>
      </c>
      <c r="O304" s="46">
        <f t="shared" si="308"/>
        <v>0</v>
      </c>
      <c r="P304" s="241">
        <f t="shared" si="308"/>
        <v>0</v>
      </c>
      <c r="Q304" s="222">
        <f t="shared" si="308"/>
        <v>0</v>
      </c>
      <c r="R304" s="46">
        <f t="shared" si="308"/>
        <v>0</v>
      </c>
      <c r="S304" s="46">
        <f t="shared" si="308"/>
        <v>0</v>
      </c>
      <c r="T304" s="46">
        <f t="shared" si="308"/>
        <v>0</v>
      </c>
      <c r="U304" s="46">
        <f t="shared" si="308"/>
        <v>0</v>
      </c>
      <c r="V304" s="46">
        <f t="shared" si="308"/>
        <v>0</v>
      </c>
      <c r="W304" s="241">
        <f t="shared" si="308"/>
        <v>0</v>
      </c>
      <c r="X304" s="222">
        <f t="shared" si="308"/>
        <v>0</v>
      </c>
      <c r="Y304" s="46">
        <f t="shared" si="308"/>
        <v>0</v>
      </c>
      <c r="Z304" s="46">
        <f t="shared" si="308"/>
        <v>0</v>
      </c>
      <c r="AA304" s="46">
        <f t="shared" si="308"/>
        <v>0</v>
      </c>
      <c r="AB304" s="46">
        <f t="shared" si="308"/>
        <v>0</v>
      </c>
      <c r="AC304" s="46">
        <f t="shared" si="308"/>
        <v>0</v>
      </c>
      <c r="AD304" s="241">
        <f t="shared" si="308"/>
        <v>0</v>
      </c>
      <c r="AE304" s="222">
        <f t="shared" si="308"/>
        <v>0</v>
      </c>
      <c r="AF304" s="46">
        <f t="shared" si="308"/>
        <v>0</v>
      </c>
      <c r="AG304" s="46">
        <f t="shared" si="308"/>
        <v>0</v>
      </c>
      <c r="AH304" s="46">
        <f t="shared" si="308"/>
        <v>0</v>
      </c>
      <c r="AI304" s="222">
        <f t="shared" si="308"/>
        <v>0</v>
      </c>
      <c r="AJ304" s="352">
        <f t="shared" si="308"/>
        <v>0</v>
      </c>
      <c r="AK304" s="46">
        <f t="shared" si="308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224">
        <f>+G165</f>
        <v>0</v>
      </c>
      <c r="H305" s="84">
        <f t="shared" ref="H305:AK305" si="309">+H165</f>
        <v>0</v>
      </c>
      <c r="I305" s="84">
        <f t="shared" si="309"/>
        <v>0</v>
      </c>
      <c r="J305" s="224">
        <f t="shared" si="309"/>
        <v>0</v>
      </c>
      <c r="K305" s="84">
        <f t="shared" si="309"/>
        <v>0</v>
      </c>
      <c r="L305" s="84">
        <f t="shared" si="309"/>
        <v>0</v>
      </c>
      <c r="M305" s="84">
        <f t="shared" si="309"/>
        <v>0</v>
      </c>
      <c r="N305" s="84">
        <f t="shared" si="309"/>
        <v>0</v>
      </c>
      <c r="O305" s="86">
        <f t="shared" si="309"/>
        <v>0</v>
      </c>
      <c r="P305" s="243">
        <f t="shared" si="309"/>
        <v>0</v>
      </c>
      <c r="Q305" s="224">
        <f t="shared" si="309"/>
        <v>0</v>
      </c>
      <c r="R305" s="84">
        <f t="shared" si="309"/>
        <v>0</v>
      </c>
      <c r="S305" s="84">
        <f t="shared" si="309"/>
        <v>0</v>
      </c>
      <c r="T305" s="84">
        <f t="shared" si="309"/>
        <v>0</v>
      </c>
      <c r="U305" s="84">
        <f t="shared" si="309"/>
        <v>0</v>
      </c>
      <c r="V305" s="84">
        <f t="shared" si="309"/>
        <v>0</v>
      </c>
      <c r="W305" s="243">
        <f t="shared" si="309"/>
        <v>0</v>
      </c>
      <c r="X305" s="224">
        <f t="shared" si="309"/>
        <v>0</v>
      </c>
      <c r="Y305" s="84">
        <f t="shared" si="309"/>
        <v>0</v>
      </c>
      <c r="Z305" s="84">
        <f t="shared" si="309"/>
        <v>0</v>
      </c>
      <c r="AA305" s="84">
        <f t="shared" si="309"/>
        <v>0</v>
      </c>
      <c r="AB305" s="84">
        <f t="shared" si="309"/>
        <v>0</v>
      </c>
      <c r="AC305" s="84">
        <f t="shared" si="309"/>
        <v>0</v>
      </c>
      <c r="AD305" s="243">
        <f t="shared" si="309"/>
        <v>0</v>
      </c>
      <c r="AE305" s="224">
        <f t="shared" si="309"/>
        <v>0</v>
      </c>
      <c r="AF305" s="84">
        <f t="shared" si="309"/>
        <v>0</v>
      </c>
      <c r="AG305" s="84">
        <f t="shared" si="309"/>
        <v>0</v>
      </c>
      <c r="AH305" s="84">
        <f t="shared" si="309"/>
        <v>0</v>
      </c>
      <c r="AI305" s="224">
        <f t="shared" si="309"/>
        <v>0</v>
      </c>
      <c r="AJ305" s="354">
        <f t="shared" si="309"/>
        <v>0</v>
      </c>
      <c r="AK305" s="84">
        <f t="shared" si="309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222">
        <f t="shared" ref="G306:AK306" si="310">+F306+G305</f>
        <v>0</v>
      </c>
      <c r="H306" s="45">
        <f t="shared" si="310"/>
        <v>0</v>
      </c>
      <c r="I306" s="45">
        <f t="shared" si="310"/>
        <v>0</v>
      </c>
      <c r="J306" s="222">
        <f t="shared" si="310"/>
        <v>0</v>
      </c>
      <c r="K306" s="46">
        <f t="shared" si="310"/>
        <v>0</v>
      </c>
      <c r="L306" s="46">
        <f t="shared" si="310"/>
        <v>0</v>
      </c>
      <c r="M306" s="46">
        <f t="shared" si="310"/>
        <v>0</v>
      </c>
      <c r="N306" s="46">
        <f t="shared" si="310"/>
        <v>0</v>
      </c>
      <c r="O306" s="45">
        <f t="shared" si="310"/>
        <v>0</v>
      </c>
      <c r="P306" s="244">
        <f t="shared" si="310"/>
        <v>0</v>
      </c>
      <c r="Q306" s="222">
        <f t="shared" si="310"/>
        <v>0</v>
      </c>
      <c r="R306" s="46">
        <f t="shared" si="310"/>
        <v>0</v>
      </c>
      <c r="S306" s="46">
        <f t="shared" si="310"/>
        <v>0</v>
      </c>
      <c r="T306" s="46">
        <f t="shared" si="310"/>
        <v>0</v>
      </c>
      <c r="U306" s="46">
        <f t="shared" si="310"/>
        <v>0</v>
      </c>
      <c r="V306" s="45">
        <f t="shared" si="310"/>
        <v>0</v>
      </c>
      <c r="W306" s="244">
        <f t="shared" si="310"/>
        <v>0</v>
      </c>
      <c r="X306" s="222">
        <f t="shared" si="310"/>
        <v>0</v>
      </c>
      <c r="Y306" s="46">
        <f t="shared" si="310"/>
        <v>0</v>
      </c>
      <c r="Z306" s="46">
        <f t="shared" si="310"/>
        <v>0</v>
      </c>
      <c r="AA306" s="46">
        <f t="shared" si="310"/>
        <v>0</v>
      </c>
      <c r="AB306" s="46">
        <f t="shared" si="310"/>
        <v>0</v>
      </c>
      <c r="AC306" s="45">
        <f t="shared" si="310"/>
        <v>0</v>
      </c>
      <c r="AD306" s="244">
        <f t="shared" si="310"/>
        <v>0</v>
      </c>
      <c r="AE306" s="222">
        <f t="shared" si="310"/>
        <v>0</v>
      </c>
      <c r="AF306" s="46">
        <f t="shared" si="310"/>
        <v>0</v>
      </c>
      <c r="AG306" s="46">
        <f t="shared" si="310"/>
        <v>0</v>
      </c>
      <c r="AH306" s="46">
        <f t="shared" si="310"/>
        <v>0</v>
      </c>
      <c r="AI306" s="222">
        <f t="shared" si="310"/>
        <v>0</v>
      </c>
      <c r="AJ306" s="356">
        <f t="shared" si="310"/>
        <v>0</v>
      </c>
      <c r="AK306" s="45">
        <f t="shared" si="310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50">
        <f>+F167</f>
        <v>0</v>
      </c>
      <c r="G307" s="224">
        <f>+G167</f>
        <v>0</v>
      </c>
      <c r="H307" s="84">
        <f t="shared" ref="H307:AK307" si="311">+H167</f>
        <v>0</v>
      </c>
      <c r="I307" s="84">
        <f t="shared" si="311"/>
        <v>0</v>
      </c>
      <c r="J307" s="224">
        <f t="shared" si="311"/>
        <v>0</v>
      </c>
      <c r="K307" s="84">
        <f t="shared" si="311"/>
        <v>0</v>
      </c>
      <c r="L307" s="84">
        <f t="shared" si="311"/>
        <v>0</v>
      </c>
      <c r="M307" s="84">
        <f t="shared" si="311"/>
        <v>0</v>
      </c>
      <c r="N307" s="84">
        <f t="shared" si="311"/>
        <v>0</v>
      </c>
      <c r="O307" s="86">
        <f t="shared" si="311"/>
        <v>0</v>
      </c>
      <c r="P307" s="243">
        <f t="shared" si="311"/>
        <v>0</v>
      </c>
      <c r="Q307" s="224">
        <f t="shared" si="311"/>
        <v>0</v>
      </c>
      <c r="R307" s="84">
        <f t="shared" si="311"/>
        <v>0</v>
      </c>
      <c r="S307" s="84">
        <f t="shared" si="311"/>
        <v>0</v>
      </c>
      <c r="T307" s="84">
        <f t="shared" si="311"/>
        <v>0</v>
      </c>
      <c r="U307" s="84">
        <f t="shared" si="311"/>
        <v>0</v>
      </c>
      <c r="V307" s="84">
        <f t="shared" si="311"/>
        <v>0</v>
      </c>
      <c r="W307" s="243">
        <f t="shared" si="311"/>
        <v>0</v>
      </c>
      <c r="X307" s="224">
        <f t="shared" si="311"/>
        <v>0</v>
      </c>
      <c r="Y307" s="84">
        <f t="shared" si="311"/>
        <v>0</v>
      </c>
      <c r="Z307" s="84">
        <f t="shared" si="311"/>
        <v>0</v>
      </c>
      <c r="AA307" s="84">
        <f t="shared" si="311"/>
        <v>0</v>
      </c>
      <c r="AB307" s="84">
        <f t="shared" si="311"/>
        <v>0</v>
      </c>
      <c r="AC307" s="84">
        <f t="shared" si="311"/>
        <v>0</v>
      </c>
      <c r="AD307" s="243">
        <f t="shared" si="311"/>
        <v>0</v>
      </c>
      <c r="AE307" s="224">
        <f t="shared" si="311"/>
        <v>0</v>
      </c>
      <c r="AF307" s="84">
        <f t="shared" si="311"/>
        <v>0</v>
      </c>
      <c r="AG307" s="84">
        <f t="shared" si="311"/>
        <v>0</v>
      </c>
      <c r="AH307" s="84">
        <f t="shared" si="311"/>
        <v>0</v>
      </c>
      <c r="AI307" s="224">
        <f t="shared" si="311"/>
        <v>0</v>
      </c>
      <c r="AJ307" s="354">
        <f t="shared" si="311"/>
        <v>0</v>
      </c>
      <c r="AK307" s="84">
        <f t="shared" si="311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224">
        <f t="shared" ref="G308:AK308" si="312">+F308+G307</f>
        <v>0</v>
      </c>
      <c r="H308" s="84">
        <f t="shared" si="312"/>
        <v>0</v>
      </c>
      <c r="I308" s="84">
        <f t="shared" si="312"/>
        <v>0</v>
      </c>
      <c r="J308" s="224">
        <f t="shared" si="312"/>
        <v>0</v>
      </c>
      <c r="K308" s="84">
        <f t="shared" si="312"/>
        <v>0</v>
      </c>
      <c r="L308" s="84">
        <f t="shared" si="312"/>
        <v>0</v>
      </c>
      <c r="M308" s="84">
        <f t="shared" si="312"/>
        <v>0</v>
      </c>
      <c r="N308" s="84">
        <f t="shared" si="312"/>
        <v>0</v>
      </c>
      <c r="O308" s="84">
        <f t="shared" si="312"/>
        <v>0</v>
      </c>
      <c r="P308" s="243">
        <f t="shared" si="312"/>
        <v>0</v>
      </c>
      <c r="Q308" s="224">
        <f t="shared" si="312"/>
        <v>0</v>
      </c>
      <c r="R308" s="84">
        <f t="shared" si="312"/>
        <v>0</v>
      </c>
      <c r="S308" s="84">
        <f t="shared" si="312"/>
        <v>0</v>
      </c>
      <c r="T308" s="84">
        <f t="shared" si="312"/>
        <v>0</v>
      </c>
      <c r="U308" s="84">
        <f t="shared" si="312"/>
        <v>0</v>
      </c>
      <c r="V308" s="84">
        <f t="shared" si="312"/>
        <v>0</v>
      </c>
      <c r="W308" s="243">
        <f t="shared" si="312"/>
        <v>0</v>
      </c>
      <c r="X308" s="224">
        <f t="shared" si="312"/>
        <v>0</v>
      </c>
      <c r="Y308" s="84">
        <f t="shared" si="312"/>
        <v>0</v>
      </c>
      <c r="Z308" s="84">
        <f t="shared" si="312"/>
        <v>0</v>
      </c>
      <c r="AA308" s="84">
        <f t="shared" si="312"/>
        <v>0</v>
      </c>
      <c r="AB308" s="84">
        <f t="shared" si="312"/>
        <v>0</v>
      </c>
      <c r="AC308" s="84">
        <f t="shared" si="312"/>
        <v>0</v>
      </c>
      <c r="AD308" s="243">
        <f t="shared" si="312"/>
        <v>0</v>
      </c>
      <c r="AE308" s="224">
        <f t="shared" si="312"/>
        <v>0</v>
      </c>
      <c r="AF308" s="84">
        <f t="shared" si="312"/>
        <v>0</v>
      </c>
      <c r="AG308" s="84">
        <f t="shared" si="312"/>
        <v>0</v>
      </c>
      <c r="AH308" s="84">
        <f t="shared" si="312"/>
        <v>0</v>
      </c>
      <c r="AI308" s="224">
        <f t="shared" si="312"/>
        <v>0</v>
      </c>
      <c r="AJ308" s="352">
        <f t="shared" si="312"/>
        <v>0</v>
      </c>
      <c r="AK308" s="46">
        <f t="shared" si="312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230">
        <v>0</v>
      </c>
      <c r="H309" s="104">
        <v>0</v>
      </c>
      <c r="I309" s="104">
        <v>0</v>
      </c>
      <c r="J309" s="230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249">
        <v>0</v>
      </c>
      <c r="Q309" s="230">
        <v>0</v>
      </c>
      <c r="R309" s="104">
        <v>0</v>
      </c>
      <c r="S309" s="104">
        <v>0</v>
      </c>
      <c r="T309" s="104">
        <v>0</v>
      </c>
      <c r="U309" s="104">
        <v>0</v>
      </c>
      <c r="V309" s="104">
        <v>0</v>
      </c>
      <c r="W309" s="249">
        <v>0</v>
      </c>
      <c r="X309" s="230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249">
        <v>0</v>
      </c>
      <c r="AE309" s="230">
        <v>0</v>
      </c>
      <c r="AF309" s="104">
        <v>0</v>
      </c>
      <c r="AG309" s="104">
        <v>0</v>
      </c>
      <c r="AH309" s="104">
        <v>0</v>
      </c>
      <c r="AI309" s="230">
        <v>0</v>
      </c>
      <c r="AJ309" s="230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226">
        <f t="shared" ref="G310:AK310" si="313">F310+G309</f>
        <v>0</v>
      </c>
      <c r="H310" s="45">
        <f t="shared" si="313"/>
        <v>0</v>
      </c>
      <c r="I310" s="45">
        <f t="shared" si="313"/>
        <v>0</v>
      </c>
      <c r="J310" s="226">
        <f t="shared" si="313"/>
        <v>0</v>
      </c>
      <c r="K310" s="45">
        <f t="shared" si="313"/>
        <v>0</v>
      </c>
      <c r="L310" s="45">
        <f t="shared" si="313"/>
        <v>0</v>
      </c>
      <c r="M310" s="45">
        <f t="shared" si="313"/>
        <v>0</v>
      </c>
      <c r="N310" s="45">
        <f t="shared" si="313"/>
        <v>0</v>
      </c>
      <c r="O310" s="45">
        <f t="shared" si="313"/>
        <v>0</v>
      </c>
      <c r="P310" s="244">
        <f t="shared" si="313"/>
        <v>0</v>
      </c>
      <c r="Q310" s="226">
        <f t="shared" si="313"/>
        <v>0</v>
      </c>
      <c r="R310" s="45">
        <f t="shared" si="313"/>
        <v>0</v>
      </c>
      <c r="S310" s="45">
        <f t="shared" si="313"/>
        <v>0</v>
      </c>
      <c r="T310" s="45">
        <f t="shared" si="313"/>
        <v>0</v>
      </c>
      <c r="U310" s="45">
        <f t="shared" si="313"/>
        <v>0</v>
      </c>
      <c r="V310" s="45">
        <f t="shared" si="313"/>
        <v>0</v>
      </c>
      <c r="W310" s="244">
        <f t="shared" si="313"/>
        <v>0</v>
      </c>
      <c r="X310" s="226">
        <f t="shared" si="313"/>
        <v>0</v>
      </c>
      <c r="Y310" s="45">
        <f t="shared" si="313"/>
        <v>0</v>
      </c>
      <c r="Z310" s="45">
        <f t="shared" si="313"/>
        <v>0</v>
      </c>
      <c r="AA310" s="45">
        <f t="shared" si="313"/>
        <v>0</v>
      </c>
      <c r="AB310" s="45">
        <f t="shared" si="313"/>
        <v>0</v>
      </c>
      <c r="AC310" s="45">
        <f t="shared" si="313"/>
        <v>0</v>
      </c>
      <c r="AD310" s="244">
        <f t="shared" si="313"/>
        <v>0</v>
      </c>
      <c r="AE310" s="226">
        <f t="shared" si="313"/>
        <v>0</v>
      </c>
      <c r="AF310" s="45">
        <f t="shared" si="313"/>
        <v>0</v>
      </c>
      <c r="AG310" s="45">
        <f t="shared" si="313"/>
        <v>0</v>
      </c>
      <c r="AH310" s="45">
        <f t="shared" si="313"/>
        <v>0</v>
      </c>
      <c r="AI310" s="226">
        <f t="shared" si="313"/>
        <v>0</v>
      </c>
      <c r="AJ310" s="356">
        <f t="shared" si="313"/>
        <v>0</v>
      </c>
      <c r="AK310" s="45">
        <f t="shared" si="313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224">
        <v>0</v>
      </c>
      <c r="H311" s="84">
        <v>0</v>
      </c>
      <c r="I311" s="84">
        <v>0</v>
      </c>
      <c r="J311" s="224">
        <v>0</v>
      </c>
      <c r="K311" s="84">
        <v>0</v>
      </c>
      <c r="L311" s="84">
        <v>0</v>
      </c>
      <c r="M311" s="84">
        <v>0</v>
      </c>
      <c r="N311" s="84">
        <v>0</v>
      </c>
      <c r="O311" s="84">
        <v>0</v>
      </c>
      <c r="P311" s="243">
        <v>0</v>
      </c>
      <c r="Q311" s="224">
        <v>0</v>
      </c>
      <c r="R311" s="84">
        <v>0</v>
      </c>
      <c r="S311" s="84">
        <v>0</v>
      </c>
      <c r="T311" s="84">
        <v>0</v>
      </c>
      <c r="U311" s="84">
        <v>0</v>
      </c>
      <c r="V311" s="84">
        <v>0</v>
      </c>
      <c r="W311" s="243">
        <v>0</v>
      </c>
      <c r="X311" s="224">
        <v>0</v>
      </c>
      <c r="Y311" s="84">
        <v>0</v>
      </c>
      <c r="Z311" s="84">
        <v>0</v>
      </c>
      <c r="AA311" s="84">
        <v>0</v>
      </c>
      <c r="AB311" s="84">
        <v>0</v>
      </c>
      <c r="AC311" s="84">
        <v>0</v>
      </c>
      <c r="AD311" s="243">
        <v>0</v>
      </c>
      <c r="AE311" s="224">
        <v>0</v>
      </c>
      <c r="AF311" s="84">
        <v>0</v>
      </c>
      <c r="AG311" s="84">
        <v>0</v>
      </c>
      <c r="AH311" s="84">
        <v>0</v>
      </c>
      <c r="AI311" s="224">
        <v>0</v>
      </c>
      <c r="AJ311" s="354">
        <v>0</v>
      </c>
      <c r="AK311" s="84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231">
        <f t="shared" ref="G312:AK312" si="314">F312+G311</f>
        <v>0</v>
      </c>
      <c r="H312" s="83">
        <f t="shared" si="314"/>
        <v>0</v>
      </c>
      <c r="I312" s="83">
        <f t="shared" si="314"/>
        <v>0</v>
      </c>
      <c r="J312" s="231">
        <f t="shared" si="314"/>
        <v>0</v>
      </c>
      <c r="K312" s="83">
        <f t="shared" si="314"/>
        <v>0</v>
      </c>
      <c r="L312" s="83">
        <f t="shared" si="314"/>
        <v>0</v>
      </c>
      <c r="M312" s="83">
        <f t="shared" si="314"/>
        <v>0</v>
      </c>
      <c r="N312" s="83">
        <f t="shared" si="314"/>
        <v>0</v>
      </c>
      <c r="O312" s="83">
        <f t="shared" si="314"/>
        <v>0</v>
      </c>
      <c r="P312" s="250">
        <f t="shared" si="314"/>
        <v>0</v>
      </c>
      <c r="Q312" s="231">
        <f t="shared" si="314"/>
        <v>0</v>
      </c>
      <c r="R312" s="83">
        <f t="shared" si="314"/>
        <v>0</v>
      </c>
      <c r="S312" s="83">
        <f t="shared" si="314"/>
        <v>0</v>
      </c>
      <c r="T312" s="83">
        <f t="shared" si="314"/>
        <v>0</v>
      </c>
      <c r="U312" s="83">
        <f t="shared" si="314"/>
        <v>0</v>
      </c>
      <c r="V312" s="83">
        <f t="shared" si="314"/>
        <v>0</v>
      </c>
      <c r="W312" s="250">
        <f t="shared" si="314"/>
        <v>0</v>
      </c>
      <c r="X312" s="231">
        <f t="shared" si="314"/>
        <v>0</v>
      </c>
      <c r="Y312" s="83">
        <f t="shared" si="314"/>
        <v>0</v>
      </c>
      <c r="Z312" s="83">
        <f t="shared" si="314"/>
        <v>0</v>
      </c>
      <c r="AA312" s="83">
        <f t="shared" si="314"/>
        <v>0</v>
      </c>
      <c r="AB312" s="83">
        <f t="shared" si="314"/>
        <v>0</v>
      </c>
      <c r="AC312" s="83">
        <f t="shared" si="314"/>
        <v>0</v>
      </c>
      <c r="AD312" s="250">
        <f t="shared" si="314"/>
        <v>0</v>
      </c>
      <c r="AE312" s="231">
        <f t="shared" si="314"/>
        <v>0</v>
      </c>
      <c r="AF312" s="83">
        <f t="shared" si="314"/>
        <v>0</v>
      </c>
      <c r="AG312" s="83">
        <f t="shared" si="314"/>
        <v>0</v>
      </c>
      <c r="AH312" s="83">
        <f t="shared" si="314"/>
        <v>0</v>
      </c>
      <c r="AI312" s="231">
        <f t="shared" si="314"/>
        <v>0</v>
      </c>
      <c r="AJ312" s="231">
        <f t="shared" si="314"/>
        <v>0</v>
      </c>
      <c r="AK312" s="83">
        <f t="shared" si="314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+F8+F10+F12+F14+F16+F18+F20+F22+F24+F26+F28+F30+F32+F34+F36+F44+F46+F49+F57+F59+F61+F63+F117+F119+F121+F123+F129+F131+F133+F135+F137+F139+F141+F143+F145+F147+F149+F151+F111+F113+F115+F125+F127+F99+F101+F103+F95+F97+F105+F107+F109+F65+F67+F69+F71+F77</f>
        <v>19198</v>
      </c>
      <c r="G313" s="283">
        <f t="shared" ref="G313:AJ313" si="315">+G8+G10+G12+G14+G16+G18+G20+G22+G24+G26+G28+G30+G32+G34+G36+G44+G46+G49+G57+G59+G61+G63+G117+G119+G121+G123+G129+G131+G133+G135+G137+G139+G141+G143+G145+G147+G149+G151+G111+G113+G115+G125+G127+G99+G101+G103+G95+G97+G105+G107+G109+G65+G67+G69+G71+G77</f>
        <v>0</v>
      </c>
      <c r="H313" s="142">
        <f t="shared" si="315"/>
        <v>416</v>
      </c>
      <c r="I313" s="142">
        <f t="shared" si="315"/>
        <v>685</v>
      </c>
      <c r="J313" s="232">
        <f t="shared" si="315"/>
        <v>0</v>
      </c>
      <c r="K313" s="142">
        <f t="shared" si="315"/>
        <v>602</v>
      </c>
      <c r="L313" s="142">
        <f t="shared" si="315"/>
        <v>943</v>
      </c>
      <c r="M313" s="142">
        <f t="shared" si="315"/>
        <v>1006</v>
      </c>
      <c r="N313" s="142">
        <f t="shared" si="315"/>
        <v>836</v>
      </c>
      <c r="O313" s="142">
        <f t="shared" si="315"/>
        <v>925</v>
      </c>
      <c r="P313" s="251">
        <f t="shared" si="315"/>
        <v>827</v>
      </c>
      <c r="Q313" s="232">
        <f t="shared" si="315"/>
        <v>0</v>
      </c>
      <c r="R313" s="142">
        <f t="shared" si="315"/>
        <v>1363</v>
      </c>
      <c r="S313" s="142">
        <f t="shared" si="315"/>
        <v>1013</v>
      </c>
      <c r="T313" s="142">
        <f t="shared" si="315"/>
        <v>578</v>
      </c>
      <c r="U313" s="142">
        <f t="shared" si="315"/>
        <v>672</v>
      </c>
      <c r="V313" s="142">
        <f t="shared" si="315"/>
        <v>468</v>
      </c>
      <c r="W313" s="251">
        <f t="shared" si="315"/>
        <v>769</v>
      </c>
      <c r="X313" s="232">
        <f t="shared" si="315"/>
        <v>523</v>
      </c>
      <c r="Y313" s="142">
        <f t="shared" si="315"/>
        <v>868</v>
      </c>
      <c r="Z313" s="142">
        <f t="shared" si="315"/>
        <v>820</v>
      </c>
      <c r="AA313" s="142">
        <f t="shared" si="315"/>
        <v>1147</v>
      </c>
      <c r="AB313" s="142">
        <f t="shared" si="315"/>
        <v>887</v>
      </c>
      <c r="AC313" s="142">
        <f t="shared" si="315"/>
        <v>1063</v>
      </c>
      <c r="AD313" s="251">
        <f t="shared" si="315"/>
        <v>874</v>
      </c>
      <c r="AE313" s="232">
        <f t="shared" si="315"/>
        <v>0</v>
      </c>
      <c r="AF313" s="142">
        <f t="shared" si="315"/>
        <v>1018</v>
      </c>
      <c r="AG313" s="142">
        <f t="shared" si="315"/>
        <v>895</v>
      </c>
      <c r="AH313" s="142">
        <f t="shared" si="315"/>
        <v>0</v>
      </c>
      <c r="AI313" s="232">
        <f t="shared" si="315"/>
        <v>0</v>
      </c>
      <c r="AJ313" s="232">
        <f t="shared" si="315"/>
        <v>0</v>
      </c>
      <c r="AK313" s="204">
        <f t="shared" ref="AK313" si="316">+AK8+AK10+AK12+AK14+AK16+AK18+AK20+AK22+AK24+AK26+AK28+AK30+AK32+AK34+AK36+AK44+AK46+AK49+AK57+AK59+AK61+AK63+AK117+AK119+AK121+AK123+AK129+AK131+AK133+AK135+AK137+AK139+AK141+AK143+AK145+AK147+AK149+AK151+AK111+AK113+AK115+AK125+AK127+AK99+AK101+AK103+AK95+AK97+AK105+AK107+AK109</f>
        <v>615</v>
      </c>
      <c r="AL313" s="1">
        <f>SUM(AL8:AL268)</f>
        <v>7253</v>
      </c>
      <c r="AM313" s="1">
        <f>SUM(AM8:AM268)</f>
        <v>7093</v>
      </c>
      <c r="AN313" s="1">
        <f>SUM(AN8:AN268)</f>
        <v>19561300</v>
      </c>
      <c r="AO313" s="1">
        <f>SUM(AO8:AO268)</f>
        <v>3150127</v>
      </c>
      <c r="AP313" s="1">
        <f>SUM(AP8:AP268)</f>
        <v>3150127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284">
        <f t="shared" ref="G314:AI314" si="317">F314+G313</f>
        <v>0</v>
      </c>
      <c r="H314" s="169">
        <f t="shared" si="317"/>
        <v>416</v>
      </c>
      <c r="I314" s="169">
        <f t="shared" si="317"/>
        <v>1101</v>
      </c>
      <c r="J314" s="233">
        <f t="shared" si="317"/>
        <v>1101</v>
      </c>
      <c r="K314" s="169">
        <f t="shared" si="317"/>
        <v>1703</v>
      </c>
      <c r="L314" s="169">
        <f t="shared" si="317"/>
        <v>2646</v>
      </c>
      <c r="M314" s="169">
        <f t="shared" si="317"/>
        <v>3652</v>
      </c>
      <c r="N314" s="169">
        <f t="shared" si="317"/>
        <v>4488</v>
      </c>
      <c r="O314" s="169">
        <f t="shared" si="317"/>
        <v>5413</v>
      </c>
      <c r="P314" s="252">
        <f t="shared" si="317"/>
        <v>6240</v>
      </c>
      <c r="Q314" s="233">
        <f t="shared" si="317"/>
        <v>6240</v>
      </c>
      <c r="R314" s="169">
        <f t="shared" si="317"/>
        <v>7603</v>
      </c>
      <c r="S314" s="169">
        <f t="shared" si="317"/>
        <v>8616</v>
      </c>
      <c r="T314" s="169">
        <f t="shared" si="317"/>
        <v>9194</v>
      </c>
      <c r="U314" s="169">
        <f t="shared" si="317"/>
        <v>9866</v>
      </c>
      <c r="V314" s="169">
        <f t="shared" si="317"/>
        <v>10334</v>
      </c>
      <c r="W314" s="252">
        <f t="shared" si="317"/>
        <v>11103</v>
      </c>
      <c r="X314" s="233">
        <f t="shared" si="317"/>
        <v>11626</v>
      </c>
      <c r="Y314" s="169">
        <f t="shared" si="317"/>
        <v>12494</v>
      </c>
      <c r="Z314" s="169">
        <f t="shared" si="317"/>
        <v>13314</v>
      </c>
      <c r="AA314" s="169">
        <f t="shared" si="317"/>
        <v>14461</v>
      </c>
      <c r="AB314" s="169">
        <f t="shared" si="317"/>
        <v>15348</v>
      </c>
      <c r="AC314" s="169">
        <f t="shared" si="317"/>
        <v>16411</v>
      </c>
      <c r="AD314" s="252">
        <f t="shared" si="317"/>
        <v>17285</v>
      </c>
      <c r="AE314" s="233">
        <f t="shared" si="317"/>
        <v>17285</v>
      </c>
      <c r="AF314" s="169">
        <f t="shared" si="317"/>
        <v>18303</v>
      </c>
      <c r="AG314" s="169">
        <f t="shared" si="317"/>
        <v>19198</v>
      </c>
      <c r="AH314" s="169">
        <f t="shared" si="317"/>
        <v>19198</v>
      </c>
      <c r="AI314" s="233">
        <f t="shared" si="317"/>
        <v>19198</v>
      </c>
      <c r="AJ314" s="233">
        <f>AI314+AJ313</f>
        <v>19198</v>
      </c>
      <c r="AK314" s="169">
        <f>AJ314+AK313</f>
        <v>19813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227+F229+F231+F233</f>
        <v>19198</v>
      </c>
      <c r="G315" s="232">
        <f t="shared" ref="G315:AJ315" si="318">+G169+G171+G173+G175+G177+G179+G181+G183+G185+G187+G189+G191+G193+G195+G197+G205+G207+G209+G217+G219+G221+G223+G257+G259+G261+G263+G269+G271+G273+G275+G277+G279+G281+G283+G285+G287+G289+G291+G251+G253+G255+G265+G267+G237+G239+G241+G235+G243+G245+G247+G249+G225+G227+G229+G231+G233</f>
        <v>0</v>
      </c>
      <c r="H315" s="142">
        <f t="shared" si="318"/>
        <v>372</v>
      </c>
      <c r="I315" s="142">
        <f t="shared" si="318"/>
        <v>621</v>
      </c>
      <c r="J315" s="232">
        <f t="shared" si="318"/>
        <v>0</v>
      </c>
      <c r="K315" s="142">
        <f t="shared" si="318"/>
        <v>728</v>
      </c>
      <c r="L315" s="142">
        <f t="shared" si="318"/>
        <v>1086</v>
      </c>
      <c r="M315" s="142">
        <f t="shared" si="318"/>
        <v>692</v>
      </c>
      <c r="N315" s="142">
        <f t="shared" si="318"/>
        <v>949</v>
      </c>
      <c r="O315" s="142">
        <f t="shared" si="318"/>
        <v>1052</v>
      </c>
      <c r="P315" s="251">
        <f t="shared" si="318"/>
        <v>863</v>
      </c>
      <c r="Q315" s="232">
        <f t="shared" si="318"/>
        <v>0</v>
      </c>
      <c r="R315" s="142">
        <f t="shared" si="318"/>
        <v>1267</v>
      </c>
      <c r="S315" s="142">
        <f t="shared" si="318"/>
        <v>1017</v>
      </c>
      <c r="T315" s="142">
        <f t="shared" si="318"/>
        <v>763</v>
      </c>
      <c r="U315" s="142">
        <f t="shared" si="318"/>
        <v>637</v>
      </c>
      <c r="V315" s="142">
        <f t="shared" si="318"/>
        <v>678</v>
      </c>
      <c r="W315" s="251">
        <f t="shared" si="318"/>
        <v>382</v>
      </c>
      <c r="X315" s="232">
        <f t="shared" si="318"/>
        <v>724</v>
      </c>
      <c r="Y315" s="142">
        <f t="shared" si="318"/>
        <v>678</v>
      </c>
      <c r="Z315" s="142">
        <f t="shared" si="318"/>
        <v>805</v>
      </c>
      <c r="AA315" s="142">
        <f t="shared" si="318"/>
        <v>1124</v>
      </c>
      <c r="AB315" s="142">
        <f t="shared" si="318"/>
        <v>880</v>
      </c>
      <c r="AC315" s="142">
        <f t="shared" si="318"/>
        <v>1143</v>
      </c>
      <c r="AD315" s="251">
        <f t="shared" si="318"/>
        <v>864</v>
      </c>
      <c r="AE315" s="232">
        <f t="shared" si="318"/>
        <v>0</v>
      </c>
      <c r="AF315" s="142">
        <f t="shared" si="318"/>
        <v>1018</v>
      </c>
      <c r="AG315" s="142">
        <f t="shared" si="318"/>
        <v>855</v>
      </c>
      <c r="AH315" s="142">
        <f t="shared" si="318"/>
        <v>0</v>
      </c>
      <c r="AI315" s="232">
        <f t="shared" si="318"/>
        <v>0</v>
      </c>
      <c r="AJ315" s="232">
        <f t="shared" si="318"/>
        <v>0</v>
      </c>
      <c r="AK315" s="142">
        <f t="shared" ref="AK315" si="319">+AK169+AK171+AK173+AK175+AK177+AK179+AK181+AK183+AK185+AK187+AK189+AK191+AK193+AK195+AK197+AK205+AK207+AK209+AK217+AK219+AK221+AK223+AK257+AK259+AK261+AK263+AK269+AK271+AK273+AK275+AK277+AK279+AK281+AK283+AK285+AK287+AK289+AK291+AK251+AK253+AK255+AK265+AK267+AK237+AK239+AK241+AK235+AK243+AK245+AK247+AK249</f>
        <v>615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285">
        <f>+F316+G315</f>
        <v>0</v>
      </c>
      <c r="H316" s="171">
        <f t="shared" ref="H316:AJ316" si="320">+G316+H315</f>
        <v>372</v>
      </c>
      <c r="I316" s="171">
        <f t="shared" si="320"/>
        <v>993</v>
      </c>
      <c r="J316" s="234">
        <f t="shared" si="320"/>
        <v>993</v>
      </c>
      <c r="K316" s="171">
        <f>+J316+K315</f>
        <v>1721</v>
      </c>
      <c r="L316" s="171">
        <f t="shared" si="320"/>
        <v>2807</v>
      </c>
      <c r="M316" s="171">
        <f t="shared" si="320"/>
        <v>3499</v>
      </c>
      <c r="N316" s="171">
        <f t="shared" si="320"/>
        <v>4448</v>
      </c>
      <c r="O316" s="171">
        <f t="shared" si="320"/>
        <v>5500</v>
      </c>
      <c r="P316" s="253">
        <f t="shared" si="320"/>
        <v>6363</v>
      </c>
      <c r="Q316" s="234">
        <f t="shared" si="320"/>
        <v>6363</v>
      </c>
      <c r="R316" s="171">
        <f t="shared" si="320"/>
        <v>7630</v>
      </c>
      <c r="S316" s="171">
        <f t="shared" si="320"/>
        <v>8647</v>
      </c>
      <c r="T316" s="171">
        <f t="shared" si="320"/>
        <v>9410</v>
      </c>
      <c r="U316" s="171">
        <f t="shared" si="320"/>
        <v>10047</v>
      </c>
      <c r="V316" s="171">
        <f t="shared" si="320"/>
        <v>10725</v>
      </c>
      <c r="W316" s="253">
        <f t="shared" si="320"/>
        <v>11107</v>
      </c>
      <c r="X316" s="234">
        <f t="shared" si="320"/>
        <v>11831</v>
      </c>
      <c r="Y316" s="171">
        <f t="shared" si="320"/>
        <v>12509</v>
      </c>
      <c r="Z316" s="171">
        <f t="shared" si="320"/>
        <v>13314</v>
      </c>
      <c r="AA316" s="171">
        <f t="shared" si="320"/>
        <v>14438</v>
      </c>
      <c r="AB316" s="171">
        <f t="shared" si="320"/>
        <v>15318</v>
      </c>
      <c r="AC316" s="171">
        <f t="shared" si="320"/>
        <v>16461</v>
      </c>
      <c r="AD316" s="253">
        <f t="shared" si="320"/>
        <v>17325</v>
      </c>
      <c r="AE316" s="234">
        <f t="shared" si="320"/>
        <v>17325</v>
      </c>
      <c r="AF316" s="171">
        <f t="shared" si="320"/>
        <v>18343</v>
      </c>
      <c r="AG316" s="171">
        <f t="shared" si="320"/>
        <v>19198</v>
      </c>
      <c r="AH316" s="171">
        <f t="shared" si="320"/>
        <v>19198</v>
      </c>
      <c r="AI316" s="234">
        <f t="shared" si="320"/>
        <v>19198</v>
      </c>
      <c r="AJ316" s="234">
        <f t="shared" si="320"/>
        <v>19198</v>
      </c>
      <c r="AK316" s="172">
        <f>+AJ316+AK315</f>
        <v>19813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321">(0+G314)/$F$313</f>
        <v>0</v>
      </c>
      <c r="H317" s="152">
        <f t="shared" si="321"/>
        <v>2.1668923846233982E-2</v>
      </c>
      <c r="I317" s="152">
        <f t="shared" si="321"/>
        <v>5.7349723929575998E-2</v>
      </c>
      <c r="J317" s="152">
        <f t="shared" si="321"/>
        <v>5.7349723929575998E-2</v>
      </c>
      <c r="K317" s="152">
        <f t="shared" si="321"/>
        <v>8.870715699552037E-2</v>
      </c>
      <c r="L317" s="152">
        <f t="shared" si="321"/>
        <v>0.13782685696426711</v>
      </c>
      <c r="M317" s="152">
        <f t="shared" si="321"/>
        <v>0.1902281487654964</v>
      </c>
      <c r="N317" s="152">
        <f t="shared" si="321"/>
        <v>0.23377435149494738</v>
      </c>
      <c r="O317" s="152">
        <f t="shared" si="321"/>
        <v>0.28195645379727052</v>
      </c>
      <c r="P317" s="152">
        <f t="shared" si="321"/>
        <v>0.32503385769350973</v>
      </c>
      <c r="Q317" s="152">
        <f t="shared" si="321"/>
        <v>0.32503385769350973</v>
      </c>
      <c r="R317" s="152">
        <f t="shared" si="321"/>
        <v>0.3960308365454735</v>
      </c>
      <c r="S317" s="152">
        <f t="shared" si="321"/>
        <v>0.44879674966142308</v>
      </c>
      <c r="T317" s="152">
        <f t="shared" si="321"/>
        <v>0.4789040525054693</v>
      </c>
      <c r="U317" s="152">
        <f t="shared" si="321"/>
        <v>0.51390769871861652</v>
      </c>
      <c r="V317" s="152">
        <f t="shared" si="321"/>
        <v>0.53828523804562978</v>
      </c>
      <c r="W317" s="152">
        <f t="shared" si="321"/>
        <v>0.57834149390561518</v>
      </c>
      <c r="X317" s="152">
        <f t="shared" si="321"/>
        <v>0.60558391499114494</v>
      </c>
      <c r="Y317" s="152">
        <f t="shared" si="321"/>
        <v>0.65079695801646009</v>
      </c>
      <c r="Z317" s="152">
        <f t="shared" si="321"/>
        <v>0.69350974059797899</v>
      </c>
      <c r="AA317" s="152">
        <f t="shared" si="321"/>
        <v>0.75325554745285972</v>
      </c>
      <c r="AB317" s="152">
        <f t="shared" si="321"/>
        <v>0.79945827690384419</v>
      </c>
      <c r="AC317" s="152">
        <f t="shared" si="321"/>
        <v>0.85482862798208148</v>
      </c>
      <c r="AD317" s="152">
        <f t="shared" si="321"/>
        <v>0.9003542035628711</v>
      </c>
      <c r="AE317" s="152">
        <f t="shared" si="321"/>
        <v>0.9003542035628711</v>
      </c>
      <c r="AF317" s="152">
        <f t="shared" si="321"/>
        <v>0.95338056047504949</v>
      </c>
      <c r="AG317" s="152">
        <f t="shared" si="321"/>
        <v>1</v>
      </c>
      <c r="AH317" s="152">
        <f t="shared" si="321"/>
        <v>1</v>
      </c>
      <c r="AI317" s="152">
        <f t="shared" si="321"/>
        <v>1</v>
      </c>
      <c r="AJ317" s="152">
        <f t="shared" si="321"/>
        <v>1</v>
      </c>
      <c r="AK317" s="152">
        <f t="shared" si="321"/>
        <v>1.0320345869361391</v>
      </c>
      <c r="AL317" s="47"/>
    </row>
    <row r="318" spans="1:43" ht="33.75">
      <c r="A318" s="147"/>
      <c r="B318" s="148"/>
      <c r="C318" s="149"/>
      <c r="D318" s="149"/>
      <c r="E318" s="150" t="s">
        <v>219</v>
      </c>
      <c r="F318" s="151"/>
      <c r="G318" s="188">
        <v>0</v>
      </c>
      <c r="H318" s="188">
        <v>0</v>
      </c>
      <c r="I318" s="188">
        <v>0</v>
      </c>
      <c r="J318" s="188">
        <v>0</v>
      </c>
      <c r="K318" s="188">
        <v>0</v>
      </c>
      <c r="L318" s="188">
        <v>2</v>
      </c>
      <c r="M318" s="188">
        <v>2</v>
      </c>
      <c r="N318" s="188">
        <v>0</v>
      </c>
      <c r="O318" s="188">
        <v>0</v>
      </c>
      <c r="P318" s="188">
        <v>7</v>
      </c>
      <c r="Q318" s="188">
        <v>0</v>
      </c>
      <c r="R318" s="188">
        <v>2</v>
      </c>
      <c r="S318" s="188">
        <v>2</v>
      </c>
      <c r="T318" s="188">
        <v>0</v>
      </c>
      <c r="U318" s="188">
        <v>0</v>
      </c>
      <c r="V318" s="188">
        <v>0</v>
      </c>
      <c r="W318" s="188">
        <v>0</v>
      </c>
      <c r="X318" s="188">
        <v>0</v>
      </c>
      <c r="Y318" s="188">
        <v>2</v>
      </c>
      <c r="Z318" s="188">
        <v>2</v>
      </c>
      <c r="AA318" s="188">
        <v>2</v>
      </c>
      <c r="AB318" s="188">
        <v>2</v>
      </c>
      <c r="AC318" s="188">
        <v>2</v>
      </c>
      <c r="AD318" s="188">
        <v>7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52"/>
      <c r="AL318" s="47"/>
    </row>
    <row r="319" spans="1:43" ht="33.75">
      <c r="A319" s="147"/>
      <c r="B319" s="148"/>
      <c r="C319" s="149"/>
      <c r="D319" s="149"/>
      <c r="E319" s="150" t="s">
        <v>218</v>
      </c>
      <c r="F319" s="151"/>
      <c r="G319" s="188">
        <v>0</v>
      </c>
      <c r="H319" s="188">
        <v>0</v>
      </c>
      <c r="I319" s="188">
        <v>0</v>
      </c>
      <c r="J319" s="188">
        <v>0</v>
      </c>
      <c r="K319" s="188">
        <v>0</v>
      </c>
      <c r="L319" s="188">
        <v>2</v>
      </c>
      <c r="M319" s="188">
        <v>1</v>
      </c>
      <c r="N319" s="188">
        <v>1</v>
      </c>
      <c r="O319" s="188">
        <v>0</v>
      </c>
      <c r="P319" s="188">
        <v>7</v>
      </c>
      <c r="Q319" s="188">
        <v>0</v>
      </c>
      <c r="R319" s="188">
        <v>2</v>
      </c>
      <c r="S319" s="188">
        <v>2</v>
      </c>
      <c r="T319" s="188">
        <v>0</v>
      </c>
      <c r="U319" s="188">
        <v>0</v>
      </c>
      <c r="V319" s="188">
        <v>0</v>
      </c>
      <c r="W319" s="188">
        <v>0</v>
      </c>
      <c r="X319" s="188">
        <v>0</v>
      </c>
      <c r="Y319" s="188">
        <v>2</v>
      </c>
      <c r="Z319" s="188">
        <v>2</v>
      </c>
      <c r="AA319" s="188">
        <v>2</v>
      </c>
      <c r="AB319" s="188">
        <v>2</v>
      </c>
      <c r="AC319" s="188">
        <v>2</v>
      </c>
      <c r="AD319" s="188">
        <v>7</v>
      </c>
      <c r="AE319" s="188">
        <v>0</v>
      </c>
      <c r="AF319" s="188">
        <v>0</v>
      </c>
      <c r="AG319" s="188">
        <v>0</v>
      </c>
      <c r="AH319" s="188">
        <v>0</v>
      </c>
      <c r="AI319" s="188">
        <v>0</v>
      </c>
      <c r="AJ319" s="188">
        <v>0</v>
      </c>
      <c r="AK319" s="188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25" bottom="0" header="0" footer="0"/>
  <pageSetup paperSize="8" scale="22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AH69" sqref="AH69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10</v>
      </c>
      <c r="H1" s="642"/>
      <c r="I1" s="647" t="s">
        <v>212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237" t="s">
        <v>10</v>
      </c>
      <c r="H5" s="218" t="s">
        <v>11</v>
      </c>
      <c r="I5" s="277" t="s">
        <v>12</v>
      </c>
      <c r="J5" s="277" t="s">
        <v>13</v>
      </c>
      <c r="K5" s="277" t="s">
        <v>14</v>
      </c>
      <c r="L5" s="277" t="s">
        <v>15</v>
      </c>
      <c r="M5" s="277" t="s">
        <v>9</v>
      </c>
      <c r="N5" s="237" t="s">
        <v>10</v>
      </c>
      <c r="O5" s="218" t="s">
        <v>11</v>
      </c>
      <c r="P5" s="277" t="s">
        <v>12</v>
      </c>
      <c r="Q5" s="277" t="s">
        <v>13</v>
      </c>
      <c r="R5" s="277" t="s">
        <v>14</v>
      </c>
      <c r="S5" s="277" t="s">
        <v>15</v>
      </c>
      <c r="T5" s="277" t="s">
        <v>9</v>
      </c>
      <c r="U5" s="237" t="s">
        <v>10</v>
      </c>
      <c r="V5" s="218" t="s">
        <v>11</v>
      </c>
      <c r="W5" s="277" t="s">
        <v>12</v>
      </c>
      <c r="X5" s="277" t="s">
        <v>13</v>
      </c>
      <c r="Y5" s="218" t="s">
        <v>14</v>
      </c>
      <c r="Z5" s="277" t="s">
        <v>15</v>
      </c>
      <c r="AA5" s="277" t="s">
        <v>9</v>
      </c>
      <c r="AB5" s="277" t="s">
        <v>10</v>
      </c>
      <c r="AC5" s="218" t="s">
        <v>11</v>
      </c>
      <c r="AD5" s="277" t="s">
        <v>12</v>
      </c>
      <c r="AE5" s="277" t="s">
        <v>13</v>
      </c>
      <c r="AF5" s="277" t="s">
        <v>14</v>
      </c>
      <c r="AG5" s="277" t="s">
        <v>15</v>
      </c>
      <c r="AH5" s="277" t="s">
        <v>9</v>
      </c>
      <c r="AI5" s="237" t="s">
        <v>10</v>
      </c>
      <c r="AJ5" s="218" t="s">
        <v>11</v>
      </c>
      <c r="AK5" s="277" t="s">
        <v>12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38">
        <v>42552</v>
      </c>
      <c r="H6" s="219">
        <f t="shared" ref="H6:AK6" si="0">G6+1</f>
        <v>42553</v>
      </c>
      <c r="I6" s="278">
        <f t="shared" si="0"/>
        <v>42554</v>
      </c>
      <c r="J6" s="278">
        <f t="shared" si="0"/>
        <v>42555</v>
      </c>
      <c r="K6" s="278">
        <f t="shared" si="0"/>
        <v>42556</v>
      </c>
      <c r="L6" s="278">
        <f t="shared" si="0"/>
        <v>42557</v>
      </c>
      <c r="M6" s="278">
        <f t="shared" si="0"/>
        <v>42558</v>
      </c>
      <c r="N6" s="238">
        <f t="shared" si="0"/>
        <v>42559</v>
      </c>
      <c r="O6" s="219">
        <f t="shared" si="0"/>
        <v>42560</v>
      </c>
      <c r="P6" s="278">
        <f t="shared" si="0"/>
        <v>42561</v>
      </c>
      <c r="Q6" s="278">
        <f t="shared" si="0"/>
        <v>42562</v>
      </c>
      <c r="R6" s="278">
        <f t="shared" si="0"/>
        <v>42563</v>
      </c>
      <c r="S6" s="278">
        <f t="shared" si="0"/>
        <v>42564</v>
      </c>
      <c r="T6" s="278">
        <f t="shared" si="0"/>
        <v>42565</v>
      </c>
      <c r="U6" s="238">
        <f t="shared" si="0"/>
        <v>42566</v>
      </c>
      <c r="V6" s="219">
        <f t="shared" si="0"/>
        <v>42567</v>
      </c>
      <c r="W6" s="278">
        <f t="shared" si="0"/>
        <v>42568</v>
      </c>
      <c r="X6" s="278">
        <f t="shared" si="0"/>
        <v>42569</v>
      </c>
      <c r="Y6" s="219">
        <f t="shared" si="0"/>
        <v>42570</v>
      </c>
      <c r="Z6" s="278">
        <f t="shared" si="0"/>
        <v>42571</v>
      </c>
      <c r="AA6" s="278">
        <f t="shared" si="0"/>
        <v>42572</v>
      </c>
      <c r="AB6" s="278">
        <f t="shared" si="0"/>
        <v>42573</v>
      </c>
      <c r="AC6" s="219">
        <f t="shared" si="0"/>
        <v>42574</v>
      </c>
      <c r="AD6" s="278">
        <f t="shared" si="0"/>
        <v>42575</v>
      </c>
      <c r="AE6" s="278">
        <f t="shared" si="0"/>
        <v>42576</v>
      </c>
      <c r="AF6" s="278">
        <f t="shared" si="0"/>
        <v>42577</v>
      </c>
      <c r="AG6" s="278">
        <f t="shared" si="0"/>
        <v>42578</v>
      </c>
      <c r="AH6" s="278">
        <f t="shared" si="0"/>
        <v>42579</v>
      </c>
      <c r="AI6" s="238">
        <f t="shared" si="0"/>
        <v>42580</v>
      </c>
      <c r="AJ6" s="219">
        <f t="shared" si="0"/>
        <v>42581</v>
      </c>
      <c r="AK6" s="278">
        <f t="shared" si="0"/>
        <v>42582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239" t="s">
        <v>20</v>
      </c>
      <c r="H7" s="220" t="s">
        <v>21</v>
      </c>
      <c r="I7" s="279"/>
      <c r="J7" s="412"/>
      <c r="K7" s="412"/>
      <c r="L7" s="412"/>
      <c r="M7" s="412"/>
      <c r="N7" s="239" t="s">
        <v>20</v>
      </c>
      <c r="O7" s="220" t="s">
        <v>21</v>
      </c>
      <c r="P7" s="413"/>
      <c r="Q7" s="413"/>
      <c r="R7" s="413"/>
      <c r="S7" s="413"/>
      <c r="T7" s="413"/>
      <c r="U7" s="239" t="s">
        <v>20</v>
      </c>
      <c r="V7" s="220" t="s">
        <v>21</v>
      </c>
      <c r="W7" s="412"/>
      <c r="X7" s="414"/>
      <c r="Y7" s="220" t="s">
        <v>201</v>
      </c>
      <c r="Z7" s="413"/>
      <c r="AA7" s="413"/>
      <c r="AB7" s="414" t="s">
        <v>200</v>
      </c>
      <c r="AC7" s="220" t="s">
        <v>21</v>
      </c>
      <c r="AD7" s="413"/>
      <c r="AE7" s="414"/>
      <c r="AF7" s="414"/>
      <c r="AG7" s="414"/>
      <c r="AH7" s="279"/>
      <c r="AI7" s="239" t="s">
        <v>20</v>
      </c>
      <c r="AJ7" s="220" t="s">
        <v>21</v>
      </c>
      <c r="AK7" s="279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691">
        <v>140</v>
      </c>
      <c r="E8" s="34"/>
      <c r="F8" s="200">
        <f>+[1]NEW!$K$102</f>
        <v>3200</v>
      </c>
      <c r="G8" s="362">
        <v>0</v>
      </c>
      <c r="H8" s="351">
        <v>0</v>
      </c>
      <c r="I8" s="257">
        <v>0</v>
      </c>
      <c r="J8" s="334">
        <v>0</v>
      </c>
      <c r="K8" s="334">
        <v>0</v>
      </c>
      <c r="L8" s="334">
        <v>0</v>
      </c>
      <c r="M8" s="334">
        <v>0</v>
      </c>
      <c r="N8" s="362">
        <v>0</v>
      </c>
      <c r="O8" s="351">
        <v>0</v>
      </c>
      <c r="P8" s="334">
        <v>0</v>
      </c>
      <c r="Q8" s="371">
        <f>500-P9</f>
        <v>500</v>
      </c>
      <c r="R8" s="371">
        <f>800-Q9</f>
        <v>300</v>
      </c>
      <c r="S8" s="334">
        <f>800-R9</f>
        <v>0</v>
      </c>
      <c r="T8" s="334">
        <v>0</v>
      </c>
      <c r="U8" s="362">
        <v>0</v>
      </c>
      <c r="V8" s="351">
        <v>0</v>
      </c>
      <c r="W8" s="371">
        <v>400</v>
      </c>
      <c r="X8" s="334">
        <v>0</v>
      </c>
      <c r="Y8" s="351">
        <v>0</v>
      </c>
      <c r="Z8" s="334">
        <v>0</v>
      </c>
      <c r="AA8" s="334">
        <v>0</v>
      </c>
      <c r="AB8" s="334">
        <f>1200-AA9</f>
        <v>0</v>
      </c>
      <c r="AC8" s="351">
        <v>0</v>
      </c>
      <c r="AD8" s="334">
        <f>1200-AC9</f>
        <v>0</v>
      </c>
      <c r="AE8" s="371">
        <f>1656-AE46-AE49-AE57-AE59-AE61</f>
        <v>220</v>
      </c>
      <c r="AF8" s="371">
        <f>3200-AE9</f>
        <v>1780</v>
      </c>
      <c r="AG8" s="334">
        <f>3200-AF9</f>
        <v>0</v>
      </c>
      <c r="AH8" s="334">
        <v>0</v>
      </c>
      <c r="AI8" s="362">
        <v>0</v>
      </c>
      <c r="AJ8" s="351">
        <v>0</v>
      </c>
      <c r="AK8" s="334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690"/>
      <c r="E9" s="41"/>
      <c r="F9" s="201"/>
      <c r="G9" s="363">
        <f t="shared" ref="G9:AK9" si="1">+F9+G8</f>
        <v>0</v>
      </c>
      <c r="H9" s="352">
        <f t="shared" si="1"/>
        <v>0</v>
      </c>
      <c r="I9" s="409">
        <f t="shared" si="1"/>
        <v>0</v>
      </c>
      <c r="J9" s="336">
        <f t="shared" si="1"/>
        <v>0</v>
      </c>
      <c r="K9" s="336">
        <f t="shared" si="1"/>
        <v>0</v>
      </c>
      <c r="L9" s="336">
        <f t="shared" si="1"/>
        <v>0</v>
      </c>
      <c r="M9" s="336">
        <f t="shared" si="1"/>
        <v>0</v>
      </c>
      <c r="N9" s="363">
        <f t="shared" si="1"/>
        <v>0</v>
      </c>
      <c r="O9" s="352">
        <f t="shared" si="1"/>
        <v>0</v>
      </c>
      <c r="P9" s="335">
        <f t="shared" si="1"/>
        <v>0</v>
      </c>
      <c r="Q9" s="336">
        <f t="shared" si="1"/>
        <v>500</v>
      </c>
      <c r="R9" s="336">
        <f t="shared" si="1"/>
        <v>800</v>
      </c>
      <c r="S9" s="336">
        <f t="shared" si="1"/>
        <v>800</v>
      </c>
      <c r="T9" s="336">
        <f t="shared" si="1"/>
        <v>800</v>
      </c>
      <c r="U9" s="363">
        <f t="shared" si="1"/>
        <v>800</v>
      </c>
      <c r="V9" s="352">
        <f t="shared" si="1"/>
        <v>800</v>
      </c>
      <c r="W9" s="335">
        <f t="shared" si="1"/>
        <v>1200</v>
      </c>
      <c r="X9" s="336">
        <f t="shared" si="1"/>
        <v>1200</v>
      </c>
      <c r="Y9" s="352">
        <f t="shared" si="1"/>
        <v>1200</v>
      </c>
      <c r="Z9" s="336">
        <f t="shared" si="1"/>
        <v>1200</v>
      </c>
      <c r="AA9" s="336">
        <f t="shared" si="1"/>
        <v>1200</v>
      </c>
      <c r="AB9" s="336">
        <f t="shared" si="1"/>
        <v>1200</v>
      </c>
      <c r="AC9" s="352">
        <f t="shared" si="1"/>
        <v>1200</v>
      </c>
      <c r="AD9" s="335">
        <f t="shared" si="1"/>
        <v>1200</v>
      </c>
      <c r="AE9" s="336">
        <f t="shared" si="1"/>
        <v>1420</v>
      </c>
      <c r="AF9" s="336">
        <f t="shared" si="1"/>
        <v>3200</v>
      </c>
      <c r="AG9" s="336">
        <f t="shared" si="1"/>
        <v>3200</v>
      </c>
      <c r="AH9" s="336">
        <f t="shared" si="1"/>
        <v>3200</v>
      </c>
      <c r="AI9" s="363">
        <f t="shared" si="1"/>
        <v>3200</v>
      </c>
      <c r="AJ9" s="352">
        <f t="shared" si="1"/>
        <v>3200</v>
      </c>
      <c r="AK9" s="336">
        <f t="shared" si="1"/>
        <v>3200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683">
        <f>D8</f>
        <v>140</v>
      </c>
      <c r="E10" s="49"/>
      <c r="F10" s="202">
        <f>+[1]NEW!$K$105</f>
        <v>1126</v>
      </c>
      <c r="G10" s="362">
        <v>0</v>
      </c>
      <c r="H10" s="351">
        <v>0</v>
      </c>
      <c r="I10" s="257">
        <v>0</v>
      </c>
      <c r="J10" s="334">
        <v>0</v>
      </c>
      <c r="K10" s="334">
        <v>0</v>
      </c>
      <c r="L10" s="334">
        <v>0</v>
      </c>
      <c r="M10" s="334">
        <v>0</v>
      </c>
      <c r="N10" s="362">
        <v>0</v>
      </c>
      <c r="O10" s="351">
        <v>0</v>
      </c>
      <c r="P10" s="334">
        <v>0</v>
      </c>
      <c r="Q10" s="334">
        <v>0</v>
      </c>
      <c r="R10" s="371">
        <f>300-Q11</f>
        <v>300</v>
      </c>
      <c r="S10" s="334">
        <f>300-R11</f>
        <v>0</v>
      </c>
      <c r="T10" s="334">
        <v>0</v>
      </c>
      <c r="U10" s="362">
        <v>0</v>
      </c>
      <c r="V10" s="351">
        <v>0</v>
      </c>
      <c r="W10" s="371">
        <v>300</v>
      </c>
      <c r="X10" s="334">
        <v>0</v>
      </c>
      <c r="Y10" s="351">
        <v>0</v>
      </c>
      <c r="Z10" s="334">
        <v>0</v>
      </c>
      <c r="AA10" s="334">
        <v>0</v>
      </c>
      <c r="AB10" s="334">
        <f>600-AA11</f>
        <v>0</v>
      </c>
      <c r="AC10" s="351">
        <v>0</v>
      </c>
      <c r="AD10" s="334">
        <f>600-AC11</f>
        <v>0</v>
      </c>
      <c r="AE10" s="334">
        <v>0</v>
      </c>
      <c r="AF10" s="334">
        <v>0</v>
      </c>
      <c r="AG10" s="334">
        <v>0</v>
      </c>
      <c r="AH10" s="371">
        <f>1126-AG11</f>
        <v>526</v>
      </c>
      <c r="AI10" s="362">
        <v>0</v>
      </c>
      <c r="AJ10" s="351">
        <v>0</v>
      </c>
      <c r="AK10" s="334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684"/>
      <c r="E11" s="41"/>
      <c r="F11" s="201"/>
      <c r="G11" s="363">
        <f t="shared" ref="G11:AK11" si="2">+F11+G10</f>
        <v>0</v>
      </c>
      <c r="H11" s="352">
        <f t="shared" si="2"/>
        <v>0</v>
      </c>
      <c r="I11" s="409">
        <f t="shared" si="2"/>
        <v>0</v>
      </c>
      <c r="J11" s="336">
        <f t="shared" si="2"/>
        <v>0</v>
      </c>
      <c r="K11" s="336">
        <f t="shared" si="2"/>
        <v>0</v>
      </c>
      <c r="L11" s="336">
        <f t="shared" si="2"/>
        <v>0</v>
      </c>
      <c r="M11" s="336">
        <f t="shared" si="2"/>
        <v>0</v>
      </c>
      <c r="N11" s="363">
        <f t="shared" si="2"/>
        <v>0</v>
      </c>
      <c r="O11" s="352">
        <f t="shared" si="2"/>
        <v>0</v>
      </c>
      <c r="P11" s="335">
        <f t="shared" si="2"/>
        <v>0</v>
      </c>
      <c r="Q11" s="336">
        <f t="shared" si="2"/>
        <v>0</v>
      </c>
      <c r="R11" s="336">
        <f t="shared" si="2"/>
        <v>300</v>
      </c>
      <c r="S11" s="336">
        <f t="shared" si="2"/>
        <v>300</v>
      </c>
      <c r="T11" s="336">
        <f t="shared" si="2"/>
        <v>300</v>
      </c>
      <c r="U11" s="363">
        <f t="shared" si="2"/>
        <v>300</v>
      </c>
      <c r="V11" s="352">
        <f t="shared" si="2"/>
        <v>300</v>
      </c>
      <c r="W11" s="335">
        <f t="shared" si="2"/>
        <v>600</v>
      </c>
      <c r="X11" s="336">
        <f t="shared" si="2"/>
        <v>600</v>
      </c>
      <c r="Y11" s="352">
        <f t="shared" si="2"/>
        <v>600</v>
      </c>
      <c r="Z11" s="336">
        <f t="shared" si="2"/>
        <v>600</v>
      </c>
      <c r="AA11" s="336">
        <f t="shared" si="2"/>
        <v>600</v>
      </c>
      <c r="AB11" s="336">
        <f t="shared" si="2"/>
        <v>600</v>
      </c>
      <c r="AC11" s="352">
        <f t="shared" si="2"/>
        <v>600</v>
      </c>
      <c r="AD11" s="335">
        <f t="shared" si="2"/>
        <v>600</v>
      </c>
      <c r="AE11" s="336">
        <f t="shared" si="2"/>
        <v>600</v>
      </c>
      <c r="AF11" s="336">
        <f t="shared" si="2"/>
        <v>600</v>
      </c>
      <c r="AG11" s="336">
        <f t="shared" si="2"/>
        <v>600</v>
      </c>
      <c r="AH11" s="336">
        <f t="shared" si="2"/>
        <v>1126</v>
      </c>
      <c r="AI11" s="363">
        <f t="shared" si="2"/>
        <v>1126</v>
      </c>
      <c r="AJ11" s="352">
        <f t="shared" si="2"/>
        <v>1126</v>
      </c>
      <c r="AK11" s="336">
        <f t="shared" si="2"/>
        <v>1126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683">
        <f t="shared" ref="D12" si="3">D10</f>
        <v>140</v>
      </c>
      <c r="E12" s="49"/>
      <c r="F12" s="202">
        <f>+[1]NEW!$K$108+[1]NEW!$K$1413</f>
        <v>4415</v>
      </c>
      <c r="G12" s="362">
        <v>0</v>
      </c>
      <c r="H12" s="351">
        <v>0</v>
      </c>
      <c r="I12" s="257">
        <v>0</v>
      </c>
      <c r="J12" s="334">
        <v>0</v>
      </c>
      <c r="K12" s="334">
        <v>0</v>
      </c>
      <c r="L12" s="371">
        <v>6</v>
      </c>
      <c r="M12" s="334">
        <v>0</v>
      </c>
      <c r="N12" s="362">
        <v>0</v>
      </c>
      <c r="O12" s="351">
        <v>0</v>
      </c>
      <c r="P12" s="334">
        <v>0</v>
      </c>
      <c r="Q12" s="334">
        <v>0</v>
      </c>
      <c r="R12" s="334">
        <v>0</v>
      </c>
      <c r="S12" s="334">
        <v>0</v>
      </c>
      <c r="T12" s="334">
        <v>0</v>
      </c>
      <c r="U12" s="362">
        <v>0</v>
      </c>
      <c r="V12" s="351">
        <v>0</v>
      </c>
      <c r="W12" s="371">
        <f>1400-W10-W8</f>
        <v>700</v>
      </c>
      <c r="X12" s="371">
        <f>1006-W13</f>
        <v>300</v>
      </c>
      <c r="Y12" s="351">
        <v>0</v>
      </c>
      <c r="Z12" s="371">
        <v>100</v>
      </c>
      <c r="AA12" s="371">
        <f>1806-Z13</f>
        <v>700</v>
      </c>
      <c r="AB12" s="334">
        <v>0</v>
      </c>
      <c r="AC12" s="351">
        <v>0</v>
      </c>
      <c r="AD12" s="371">
        <f>1780-AD20+9</f>
        <v>1409</v>
      </c>
      <c r="AE12" s="334">
        <f>3206-AD13+9</f>
        <v>0</v>
      </c>
      <c r="AF12" s="334">
        <v>0</v>
      </c>
      <c r="AG12" s="371">
        <v>900</v>
      </c>
      <c r="AH12" s="371">
        <f>4406-AG13+9</f>
        <v>300</v>
      </c>
      <c r="AI12" s="362">
        <v>0</v>
      </c>
      <c r="AJ12" s="351">
        <v>0</v>
      </c>
      <c r="AK12" s="334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684"/>
      <c r="E13" s="41"/>
      <c r="F13" s="201"/>
      <c r="G13" s="363">
        <f t="shared" ref="G13:AK15" si="4">+F13+G12</f>
        <v>0</v>
      </c>
      <c r="H13" s="352">
        <f t="shared" si="4"/>
        <v>0</v>
      </c>
      <c r="I13" s="409">
        <f t="shared" si="4"/>
        <v>0</v>
      </c>
      <c r="J13" s="336">
        <f t="shared" si="4"/>
        <v>0</v>
      </c>
      <c r="K13" s="336">
        <f t="shared" si="4"/>
        <v>0</v>
      </c>
      <c r="L13" s="336">
        <f t="shared" si="4"/>
        <v>6</v>
      </c>
      <c r="M13" s="336">
        <f t="shared" si="4"/>
        <v>6</v>
      </c>
      <c r="N13" s="363">
        <f t="shared" si="4"/>
        <v>6</v>
      </c>
      <c r="O13" s="352">
        <f t="shared" si="4"/>
        <v>6</v>
      </c>
      <c r="P13" s="335">
        <f t="shared" si="4"/>
        <v>6</v>
      </c>
      <c r="Q13" s="336">
        <f t="shared" si="4"/>
        <v>6</v>
      </c>
      <c r="R13" s="336">
        <f t="shared" si="4"/>
        <v>6</v>
      </c>
      <c r="S13" s="336">
        <f t="shared" si="4"/>
        <v>6</v>
      </c>
      <c r="T13" s="336">
        <f t="shared" si="4"/>
        <v>6</v>
      </c>
      <c r="U13" s="363">
        <f t="shared" si="4"/>
        <v>6</v>
      </c>
      <c r="V13" s="352">
        <f t="shared" si="4"/>
        <v>6</v>
      </c>
      <c r="W13" s="335">
        <f t="shared" si="4"/>
        <v>706</v>
      </c>
      <c r="X13" s="336">
        <f t="shared" si="4"/>
        <v>1006</v>
      </c>
      <c r="Y13" s="352">
        <f t="shared" si="4"/>
        <v>1006</v>
      </c>
      <c r="Z13" s="336">
        <f t="shared" si="4"/>
        <v>1106</v>
      </c>
      <c r="AA13" s="336">
        <f t="shared" si="4"/>
        <v>1806</v>
      </c>
      <c r="AB13" s="336">
        <f t="shared" si="4"/>
        <v>1806</v>
      </c>
      <c r="AC13" s="352">
        <f t="shared" si="4"/>
        <v>1806</v>
      </c>
      <c r="AD13" s="335">
        <f t="shared" si="4"/>
        <v>3215</v>
      </c>
      <c r="AE13" s="336">
        <f t="shared" si="4"/>
        <v>3215</v>
      </c>
      <c r="AF13" s="336">
        <f t="shared" si="4"/>
        <v>3215</v>
      </c>
      <c r="AG13" s="336">
        <f t="shared" si="4"/>
        <v>4115</v>
      </c>
      <c r="AH13" s="336">
        <f t="shared" si="4"/>
        <v>4415</v>
      </c>
      <c r="AI13" s="363">
        <f t="shared" si="4"/>
        <v>4415</v>
      </c>
      <c r="AJ13" s="352">
        <f t="shared" si="4"/>
        <v>4415</v>
      </c>
      <c r="AK13" s="336">
        <f t="shared" si="4"/>
        <v>4415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683">
        <f t="shared" ref="D14" si="5">D12</f>
        <v>140</v>
      </c>
      <c r="E14" s="49"/>
      <c r="F14" s="202">
        <f>+[1]NEW!$K$111</f>
        <v>2000</v>
      </c>
      <c r="G14" s="364">
        <v>0</v>
      </c>
      <c r="H14" s="353">
        <v>0</v>
      </c>
      <c r="I14" s="258">
        <v>0</v>
      </c>
      <c r="J14" s="338">
        <v>0</v>
      </c>
      <c r="K14" s="338">
        <v>0</v>
      </c>
      <c r="L14" s="372">
        <v>350</v>
      </c>
      <c r="M14" s="372">
        <f>840-L15</f>
        <v>490</v>
      </c>
      <c r="N14" s="364">
        <v>0</v>
      </c>
      <c r="O14" s="353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64">
        <v>0</v>
      </c>
      <c r="V14" s="353">
        <v>0</v>
      </c>
      <c r="W14" s="338">
        <v>0</v>
      </c>
      <c r="X14" s="338">
        <v>0</v>
      </c>
      <c r="Y14" s="353">
        <v>0</v>
      </c>
      <c r="Z14" s="338">
        <v>0</v>
      </c>
      <c r="AA14" s="372">
        <v>800</v>
      </c>
      <c r="AB14" s="372">
        <f>2000-AA15</f>
        <v>360</v>
      </c>
      <c r="AC14" s="353">
        <v>0</v>
      </c>
      <c r="AD14" s="338">
        <f>2000-AC15</f>
        <v>0</v>
      </c>
      <c r="AE14" s="338">
        <v>0</v>
      </c>
      <c r="AF14" s="338">
        <v>0</v>
      </c>
      <c r="AG14" s="338">
        <f>2000-AF15</f>
        <v>0</v>
      </c>
      <c r="AH14" s="338">
        <v>0</v>
      </c>
      <c r="AI14" s="364">
        <v>0</v>
      </c>
      <c r="AJ14" s="353">
        <v>0</v>
      </c>
      <c r="AK14" s="338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684"/>
      <c r="E15" s="52"/>
      <c r="F15" s="200"/>
      <c r="G15" s="363">
        <f t="shared" si="4"/>
        <v>0</v>
      </c>
      <c r="H15" s="352">
        <f t="shared" si="4"/>
        <v>0</v>
      </c>
      <c r="I15" s="409">
        <f t="shared" si="4"/>
        <v>0</v>
      </c>
      <c r="J15" s="336">
        <f t="shared" si="4"/>
        <v>0</v>
      </c>
      <c r="K15" s="336">
        <f t="shared" si="4"/>
        <v>0</v>
      </c>
      <c r="L15" s="336">
        <f t="shared" si="4"/>
        <v>350</v>
      </c>
      <c r="M15" s="336">
        <f t="shared" si="4"/>
        <v>840</v>
      </c>
      <c r="N15" s="363">
        <f t="shared" si="4"/>
        <v>840</v>
      </c>
      <c r="O15" s="352">
        <f t="shared" si="4"/>
        <v>840</v>
      </c>
      <c r="P15" s="335">
        <f t="shared" si="4"/>
        <v>840</v>
      </c>
      <c r="Q15" s="336">
        <f t="shared" si="4"/>
        <v>840</v>
      </c>
      <c r="R15" s="336">
        <f t="shared" si="4"/>
        <v>840</v>
      </c>
      <c r="S15" s="336">
        <f t="shared" si="4"/>
        <v>840</v>
      </c>
      <c r="T15" s="336">
        <f t="shared" si="4"/>
        <v>840</v>
      </c>
      <c r="U15" s="363">
        <f t="shared" si="4"/>
        <v>840</v>
      </c>
      <c r="V15" s="352">
        <f t="shared" si="4"/>
        <v>840</v>
      </c>
      <c r="W15" s="335">
        <f t="shared" si="4"/>
        <v>840</v>
      </c>
      <c r="X15" s="336">
        <f t="shared" si="4"/>
        <v>840</v>
      </c>
      <c r="Y15" s="352">
        <f t="shared" si="4"/>
        <v>840</v>
      </c>
      <c r="Z15" s="336">
        <f t="shared" si="4"/>
        <v>840</v>
      </c>
      <c r="AA15" s="336">
        <f t="shared" si="4"/>
        <v>1640</v>
      </c>
      <c r="AB15" s="336">
        <f t="shared" si="4"/>
        <v>2000</v>
      </c>
      <c r="AC15" s="352">
        <f t="shared" si="4"/>
        <v>2000</v>
      </c>
      <c r="AD15" s="335">
        <f t="shared" si="4"/>
        <v>2000</v>
      </c>
      <c r="AE15" s="336">
        <f t="shared" si="4"/>
        <v>2000</v>
      </c>
      <c r="AF15" s="336">
        <f t="shared" si="4"/>
        <v>2000</v>
      </c>
      <c r="AG15" s="336">
        <f t="shared" si="4"/>
        <v>2000</v>
      </c>
      <c r="AH15" s="336">
        <f>+AG15+AH14</f>
        <v>2000</v>
      </c>
      <c r="AI15" s="363">
        <f t="shared" si="4"/>
        <v>2000</v>
      </c>
      <c r="AJ15" s="352">
        <f>+AI15+AJ14</f>
        <v>2000</v>
      </c>
      <c r="AK15" s="336">
        <f>+AJ15+AK14</f>
        <v>2000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689">
        <v>96</v>
      </c>
      <c r="E16" s="49"/>
      <c r="F16" s="202">
        <f>+[1]NEW!$K$96</f>
        <v>1804</v>
      </c>
      <c r="G16" s="362">
        <v>0</v>
      </c>
      <c r="H16" s="351">
        <v>0</v>
      </c>
      <c r="I16" s="257">
        <v>0</v>
      </c>
      <c r="J16" s="334">
        <v>0</v>
      </c>
      <c r="K16" s="334">
        <v>0</v>
      </c>
      <c r="L16" s="334">
        <v>0</v>
      </c>
      <c r="M16" s="334">
        <v>0</v>
      </c>
      <c r="N16" s="362">
        <v>0</v>
      </c>
      <c r="O16" s="351">
        <v>0</v>
      </c>
      <c r="P16" s="334">
        <v>0</v>
      </c>
      <c r="Q16" s="334">
        <v>0</v>
      </c>
      <c r="R16" s="334">
        <v>0</v>
      </c>
      <c r="S16" s="334">
        <v>0</v>
      </c>
      <c r="T16" s="334">
        <v>0</v>
      </c>
      <c r="U16" s="371">
        <f>709-U28</f>
        <v>560</v>
      </c>
      <c r="V16" s="351">
        <v>0</v>
      </c>
      <c r="W16" s="371">
        <f>800-V17</f>
        <v>240</v>
      </c>
      <c r="X16" s="334">
        <v>0</v>
      </c>
      <c r="Y16" s="351">
        <v>0</v>
      </c>
      <c r="Z16" s="371">
        <f>1154-Z28</f>
        <v>1004</v>
      </c>
      <c r="AA16" s="334">
        <f>1804-Z17</f>
        <v>0</v>
      </c>
      <c r="AB16" s="334">
        <v>0</v>
      </c>
      <c r="AC16" s="351">
        <v>0</v>
      </c>
      <c r="AD16" s="334">
        <f>1804-AC17</f>
        <v>0</v>
      </c>
      <c r="AE16" s="334">
        <f>1804-AD17</f>
        <v>0</v>
      </c>
      <c r="AF16" s="334">
        <v>0</v>
      </c>
      <c r="AG16" s="334">
        <v>0</v>
      </c>
      <c r="AH16" s="334">
        <v>0</v>
      </c>
      <c r="AI16" s="362">
        <v>0</v>
      </c>
      <c r="AJ16" s="351">
        <v>0</v>
      </c>
      <c r="AK16" s="334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690"/>
      <c r="E17" s="41"/>
      <c r="F17" s="201"/>
      <c r="G17" s="382">
        <f t="shared" ref="G17:AK17" si="6">+F17+G16</f>
        <v>0</v>
      </c>
      <c r="H17" s="352">
        <f t="shared" si="6"/>
        <v>0</v>
      </c>
      <c r="I17" s="409">
        <f t="shared" si="6"/>
        <v>0</v>
      </c>
      <c r="J17" s="336">
        <f t="shared" si="6"/>
        <v>0</v>
      </c>
      <c r="K17" s="336">
        <f t="shared" si="6"/>
        <v>0</v>
      </c>
      <c r="L17" s="336">
        <f t="shared" si="6"/>
        <v>0</v>
      </c>
      <c r="M17" s="336">
        <f t="shared" si="6"/>
        <v>0</v>
      </c>
      <c r="N17" s="382">
        <f t="shared" si="6"/>
        <v>0</v>
      </c>
      <c r="O17" s="352">
        <f t="shared" si="6"/>
        <v>0</v>
      </c>
      <c r="P17" s="335">
        <f t="shared" si="6"/>
        <v>0</v>
      </c>
      <c r="Q17" s="336">
        <f t="shared" si="6"/>
        <v>0</v>
      </c>
      <c r="R17" s="336">
        <f t="shared" si="6"/>
        <v>0</v>
      </c>
      <c r="S17" s="336">
        <f t="shared" si="6"/>
        <v>0</v>
      </c>
      <c r="T17" s="336">
        <f t="shared" si="6"/>
        <v>0</v>
      </c>
      <c r="U17" s="382">
        <f t="shared" si="6"/>
        <v>560</v>
      </c>
      <c r="V17" s="352">
        <f t="shared" si="6"/>
        <v>560</v>
      </c>
      <c r="W17" s="335">
        <f t="shared" si="6"/>
        <v>800</v>
      </c>
      <c r="X17" s="336">
        <f t="shared" si="6"/>
        <v>800</v>
      </c>
      <c r="Y17" s="352">
        <f t="shared" si="6"/>
        <v>800</v>
      </c>
      <c r="Z17" s="336">
        <f t="shared" si="6"/>
        <v>1804</v>
      </c>
      <c r="AA17" s="336">
        <f t="shared" si="6"/>
        <v>1804</v>
      </c>
      <c r="AB17" s="336">
        <f t="shared" si="6"/>
        <v>1804</v>
      </c>
      <c r="AC17" s="352">
        <f t="shared" si="6"/>
        <v>1804</v>
      </c>
      <c r="AD17" s="335">
        <f t="shared" si="6"/>
        <v>1804</v>
      </c>
      <c r="AE17" s="336">
        <f t="shared" si="6"/>
        <v>1804</v>
      </c>
      <c r="AF17" s="336">
        <f t="shared" si="6"/>
        <v>1804</v>
      </c>
      <c r="AG17" s="336">
        <f t="shared" si="6"/>
        <v>1804</v>
      </c>
      <c r="AH17" s="336">
        <f t="shared" si="6"/>
        <v>1804</v>
      </c>
      <c r="AI17" s="382">
        <f t="shared" si="6"/>
        <v>1804</v>
      </c>
      <c r="AJ17" s="352">
        <f t="shared" si="6"/>
        <v>1804</v>
      </c>
      <c r="AK17" s="336">
        <f t="shared" si="6"/>
        <v>1804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683">
        <f t="shared" ref="D18:D30" si="7">D16</f>
        <v>96</v>
      </c>
      <c r="E18" s="49"/>
      <c r="F18" s="202">
        <f>+[1]NEW!$K$99</f>
        <v>196</v>
      </c>
      <c r="G18" s="364">
        <v>0</v>
      </c>
      <c r="H18" s="353">
        <v>0</v>
      </c>
      <c r="I18" s="258">
        <v>0</v>
      </c>
      <c r="J18" s="338">
        <v>0</v>
      </c>
      <c r="K18" s="338">
        <v>0</v>
      </c>
      <c r="L18" s="338">
        <v>0</v>
      </c>
      <c r="M18" s="338">
        <v>0</v>
      </c>
      <c r="N18" s="364">
        <v>0</v>
      </c>
      <c r="O18" s="353">
        <v>0</v>
      </c>
      <c r="P18" s="338">
        <v>0</v>
      </c>
      <c r="Q18" s="338">
        <v>0</v>
      </c>
      <c r="R18" s="338">
        <v>0</v>
      </c>
      <c r="S18" s="338">
        <v>0</v>
      </c>
      <c r="T18" s="338">
        <v>0</v>
      </c>
      <c r="U18" s="364">
        <v>0</v>
      </c>
      <c r="V18" s="353">
        <v>0</v>
      </c>
      <c r="W18" s="338">
        <v>0</v>
      </c>
      <c r="X18" s="338">
        <v>0</v>
      </c>
      <c r="Y18" s="353">
        <v>0</v>
      </c>
      <c r="Z18" s="338">
        <v>0</v>
      </c>
      <c r="AA18" s="338">
        <v>0</v>
      </c>
      <c r="AB18" s="372">
        <v>196</v>
      </c>
      <c r="AC18" s="353">
        <v>0</v>
      </c>
      <c r="AD18" s="338">
        <v>0</v>
      </c>
      <c r="AE18" s="338">
        <v>0</v>
      </c>
      <c r="AF18" s="338">
        <v>0</v>
      </c>
      <c r="AG18" s="338">
        <v>0</v>
      </c>
      <c r="AH18" s="338">
        <f>196-AG19</f>
        <v>0</v>
      </c>
      <c r="AI18" s="364">
        <v>0</v>
      </c>
      <c r="AJ18" s="353">
        <v>0</v>
      </c>
      <c r="AK18" s="338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684"/>
      <c r="E19" s="52"/>
      <c r="F19" s="173"/>
      <c r="G19" s="382">
        <f t="shared" ref="G19:AI19" si="8">+F19+G18</f>
        <v>0</v>
      </c>
      <c r="H19" s="352">
        <f t="shared" si="8"/>
        <v>0</v>
      </c>
      <c r="I19" s="409">
        <f t="shared" si="8"/>
        <v>0</v>
      </c>
      <c r="J19" s="336">
        <f t="shared" si="8"/>
        <v>0</v>
      </c>
      <c r="K19" s="336">
        <f t="shared" si="8"/>
        <v>0</v>
      </c>
      <c r="L19" s="336">
        <f t="shared" si="8"/>
        <v>0</v>
      </c>
      <c r="M19" s="336">
        <f t="shared" si="8"/>
        <v>0</v>
      </c>
      <c r="N19" s="382">
        <f t="shared" si="8"/>
        <v>0</v>
      </c>
      <c r="O19" s="352">
        <f t="shared" si="8"/>
        <v>0</v>
      </c>
      <c r="P19" s="335">
        <f t="shared" si="8"/>
        <v>0</v>
      </c>
      <c r="Q19" s="336">
        <f t="shared" si="8"/>
        <v>0</v>
      </c>
      <c r="R19" s="336">
        <f t="shared" si="8"/>
        <v>0</v>
      </c>
      <c r="S19" s="336">
        <f t="shared" si="8"/>
        <v>0</v>
      </c>
      <c r="T19" s="336">
        <f t="shared" si="8"/>
        <v>0</v>
      </c>
      <c r="U19" s="382">
        <f t="shared" si="8"/>
        <v>0</v>
      </c>
      <c r="V19" s="352">
        <f t="shared" si="8"/>
        <v>0</v>
      </c>
      <c r="W19" s="335">
        <f t="shared" si="8"/>
        <v>0</v>
      </c>
      <c r="X19" s="336">
        <f t="shared" si="8"/>
        <v>0</v>
      </c>
      <c r="Y19" s="352">
        <f t="shared" si="8"/>
        <v>0</v>
      </c>
      <c r="Z19" s="336">
        <f t="shared" si="8"/>
        <v>0</v>
      </c>
      <c r="AA19" s="336">
        <f t="shared" si="8"/>
        <v>0</v>
      </c>
      <c r="AB19" s="336">
        <f t="shared" si="8"/>
        <v>196</v>
      </c>
      <c r="AC19" s="352">
        <f t="shared" si="8"/>
        <v>196</v>
      </c>
      <c r="AD19" s="335">
        <f t="shared" si="8"/>
        <v>196</v>
      </c>
      <c r="AE19" s="336">
        <f t="shared" si="8"/>
        <v>196</v>
      </c>
      <c r="AF19" s="336">
        <f t="shared" si="8"/>
        <v>196</v>
      </c>
      <c r="AG19" s="336">
        <f t="shared" si="8"/>
        <v>196</v>
      </c>
      <c r="AH19" s="336">
        <f>+AG19+AH18</f>
        <v>196</v>
      </c>
      <c r="AI19" s="382">
        <f t="shared" si="8"/>
        <v>196</v>
      </c>
      <c r="AJ19" s="352">
        <f>+AI19+AJ18</f>
        <v>196</v>
      </c>
      <c r="AK19" s="336">
        <f>+AJ19+AK18</f>
        <v>196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683">
        <f>D14</f>
        <v>140</v>
      </c>
      <c r="E20" s="54"/>
      <c r="F20" s="174">
        <f>+[1]NEW!$K$6</f>
        <v>830</v>
      </c>
      <c r="G20" s="364">
        <v>0</v>
      </c>
      <c r="H20" s="353">
        <v>0</v>
      </c>
      <c r="I20" s="258">
        <v>0</v>
      </c>
      <c r="J20" s="338">
        <v>0</v>
      </c>
      <c r="K20" s="338">
        <v>0</v>
      </c>
      <c r="L20" s="338">
        <v>0</v>
      </c>
      <c r="M20" s="338">
        <v>0</v>
      </c>
      <c r="N20" s="364">
        <v>0</v>
      </c>
      <c r="O20" s="353">
        <v>0</v>
      </c>
      <c r="P20" s="338">
        <v>0</v>
      </c>
      <c r="Q20" s="372">
        <f>750-Q8</f>
        <v>250</v>
      </c>
      <c r="R20" s="372">
        <f>400-Q21</f>
        <v>150</v>
      </c>
      <c r="S20" s="338">
        <v>0</v>
      </c>
      <c r="T20" s="338">
        <v>0</v>
      </c>
      <c r="U20" s="364">
        <v>0</v>
      </c>
      <c r="V20" s="353">
        <v>0</v>
      </c>
      <c r="W20" s="338">
        <v>0</v>
      </c>
      <c r="X20" s="338">
        <v>0</v>
      </c>
      <c r="Y20" s="353">
        <v>0</v>
      </c>
      <c r="Z20" s="338">
        <v>0</v>
      </c>
      <c r="AA20" s="338">
        <v>0</v>
      </c>
      <c r="AB20" s="372">
        <f>725-AB22-AB24</f>
        <v>50</v>
      </c>
      <c r="AC20" s="353">
        <v>0</v>
      </c>
      <c r="AD20" s="372">
        <f>830-AC21</f>
        <v>380</v>
      </c>
      <c r="AE20" s="338">
        <v>0</v>
      </c>
      <c r="AF20" s="338">
        <v>0</v>
      </c>
      <c r="AG20" s="338">
        <f>830-AF21</f>
        <v>0</v>
      </c>
      <c r="AH20" s="338">
        <v>0</v>
      </c>
      <c r="AI20" s="364">
        <v>0</v>
      </c>
      <c r="AJ20" s="353">
        <v>0</v>
      </c>
      <c r="AK20" s="338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684"/>
      <c r="E21" s="57"/>
      <c r="F21" s="180"/>
      <c r="G21" s="363">
        <f t="shared" ref="G21:AK21" si="9">+F21+G20</f>
        <v>0</v>
      </c>
      <c r="H21" s="352">
        <f t="shared" si="9"/>
        <v>0</v>
      </c>
      <c r="I21" s="409">
        <f t="shared" si="9"/>
        <v>0</v>
      </c>
      <c r="J21" s="336">
        <f t="shared" si="9"/>
        <v>0</v>
      </c>
      <c r="K21" s="336">
        <f t="shared" si="9"/>
        <v>0</v>
      </c>
      <c r="L21" s="336">
        <f t="shared" si="9"/>
        <v>0</v>
      </c>
      <c r="M21" s="336">
        <f t="shared" si="9"/>
        <v>0</v>
      </c>
      <c r="N21" s="363">
        <f t="shared" si="9"/>
        <v>0</v>
      </c>
      <c r="O21" s="352">
        <f t="shared" si="9"/>
        <v>0</v>
      </c>
      <c r="P21" s="335">
        <f t="shared" si="9"/>
        <v>0</v>
      </c>
      <c r="Q21" s="336">
        <f t="shared" si="9"/>
        <v>250</v>
      </c>
      <c r="R21" s="336">
        <f t="shared" si="9"/>
        <v>400</v>
      </c>
      <c r="S21" s="336">
        <f t="shared" si="9"/>
        <v>400</v>
      </c>
      <c r="T21" s="336">
        <f t="shared" si="9"/>
        <v>400</v>
      </c>
      <c r="U21" s="363">
        <f t="shared" si="9"/>
        <v>400</v>
      </c>
      <c r="V21" s="352">
        <f t="shared" si="9"/>
        <v>400</v>
      </c>
      <c r="W21" s="335">
        <f t="shared" si="9"/>
        <v>400</v>
      </c>
      <c r="X21" s="336">
        <f t="shared" si="9"/>
        <v>400</v>
      </c>
      <c r="Y21" s="352">
        <f t="shared" si="9"/>
        <v>400</v>
      </c>
      <c r="Z21" s="336">
        <f t="shared" si="9"/>
        <v>400</v>
      </c>
      <c r="AA21" s="336">
        <f t="shared" si="9"/>
        <v>400</v>
      </c>
      <c r="AB21" s="348">
        <f t="shared" si="9"/>
        <v>450</v>
      </c>
      <c r="AC21" s="352">
        <f t="shared" si="9"/>
        <v>450</v>
      </c>
      <c r="AD21" s="335">
        <f t="shared" si="9"/>
        <v>830</v>
      </c>
      <c r="AE21" s="336">
        <f t="shared" si="9"/>
        <v>830</v>
      </c>
      <c r="AF21" s="336">
        <f t="shared" si="9"/>
        <v>830</v>
      </c>
      <c r="AG21" s="336">
        <f t="shared" si="9"/>
        <v>830</v>
      </c>
      <c r="AH21" s="336">
        <f t="shared" si="9"/>
        <v>830</v>
      </c>
      <c r="AI21" s="363">
        <f t="shared" si="9"/>
        <v>830</v>
      </c>
      <c r="AJ21" s="352">
        <f t="shared" si="9"/>
        <v>830</v>
      </c>
      <c r="AK21" s="336">
        <f t="shared" si="9"/>
        <v>830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83">
        <f t="shared" si="7"/>
        <v>140</v>
      </c>
      <c r="E22" s="34"/>
      <c r="F22" s="174">
        <f>+[1]NEW!$K$9</f>
        <v>265</v>
      </c>
      <c r="G22" s="362">
        <v>0</v>
      </c>
      <c r="H22" s="351">
        <v>0</v>
      </c>
      <c r="I22" s="257">
        <v>0</v>
      </c>
      <c r="J22" s="334">
        <v>0</v>
      </c>
      <c r="K22" s="371">
        <v>9</v>
      </c>
      <c r="L22" s="334">
        <v>0</v>
      </c>
      <c r="M22" s="334">
        <v>0</v>
      </c>
      <c r="N22" s="362">
        <v>0</v>
      </c>
      <c r="O22" s="351">
        <v>0</v>
      </c>
      <c r="P22" s="334">
        <v>0</v>
      </c>
      <c r="Q22" s="334">
        <v>0</v>
      </c>
      <c r="R22" s="371">
        <f>180-Q23</f>
        <v>171</v>
      </c>
      <c r="S22" s="334">
        <v>0</v>
      </c>
      <c r="T22" s="334">
        <v>0</v>
      </c>
      <c r="U22" s="362">
        <v>0</v>
      </c>
      <c r="V22" s="351">
        <v>0</v>
      </c>
      <c r="W22" s="334">
        <v>0</v>
      </c>
      <c r="X22" s="334">
        <v>0</v>
      </c>
      <c r="Y22" s="351">
        <v>0</v>
      </c>
      <c r="Z22" s="334">
        <v>0</v>
      </c>
      <c r="AA22" s="334">
        <v>0</v>
      </c>
      <c r="AB22" s="371">
        <v>85</v>
      </c>
      <c r="AC22" s="351">
        <v>0</v>
      </c>
      <c r="AD22" s="334">
        <f>265-AC23</f>
        <v>0</v>
      </c>
      <c r="AE22" s="334">
        <v>0</v>
      </c>
      <c r="AF22" s="334">
        <f>265-AE23</f>
        <v>0</v>
      </c>
      <c r="AG22" s="334">
        <v>0</v>
      </c>
      <c r="AH22" s="334">
        <v>0</v>
      </c>
      <c r="AI22" s="362">
        <v>0</v>
      </c>
      <c r="AJ22" s="351">
        <v>0</v>
      </c>
      <c r="AK22" s="334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84"/>
      <c r="E23" s="52"/>
      <c r="F23" s="181"/>
      <c r="G23" s="363">
        <f t="shared" ref="G23:AK23" si="10">+F23+G22</f>
        <v>0</v>
      </c>
      <c r="H23" s="352">
        <f t="shared" si="10"/>
        <v>0</v>
      </c>
      <c r="I23" s="409">
        <f t="shared" si="10"/>
        <v>0</v>
      </c>
      <c r="J23" s="336">
        <f t="shared" si="10"/>
        <v>0</v>
      </c>
      <c r="K23" s="336">
        <f t="shared" si="10"/>
        <v>9</v>
      </c>
      <c r="L23" s="336">
        <f t="shared" si="10"/>
        <v>9</v>
      </c>
      <c r="M23" s="336">
        <f t="shared" si="10"/>
        <v>9</v>
      </c>
      <c r="N23" s="363">
        <f t="shared" si="10"/>
        <v>9</v>
      </c>
      <c r="O23" s="352">
        <f t="shared" si="10"/>
        <v>9</v>
      </c>
      <c r="P23" s="335">
        <f t="shared" si="10"/>
        <v>9</v>
      </c>
      <c r="Q23" s="336">
        <f t="shared" si="10"/>
        <v>9</v>
      </c>
      <c r="R23" s="336">
        <f t="shared" si="10"/>
        <v>180</v>
      </c>
      <c r="S23" s="336">
        <f t="shared" si="10"/>
        <v>180</v>
      </c>
      <c r="T23" s="336">
        <f t="shared" si="10"/>
        <v>180</v>
      </c>
      <c r="U23" s="363">
        <f t="shared" si="10"/>
        <v>180</v>
      </c>
      <c r="V23" s="352">
        <f t="shared" si="10"/>
        <v>180</v>
      </c>
      <c r="W23" s="335">
        <f t="shared" si="10"/>
        <v>180</v>
      </c>
      <c r="X23" s="336">
        <f t="shared" si="10"/>
        <v>180</v>
      </c>
      <c r="Y23" s="352">
        <f t="shared" si="10"/>
        <v>180</v>
      </c>
      <c r="Z23" s="336">
        <f t="shared" si="10"/>
        <v>180</v>
      </c>
      <c r="AA23" s="336">
        <f t="shared" si="10"/>
        <v>180</v>
      </c>
      <c r="AB23" s="336">
        <f t="shared" si="10"/>
        <v>265</v>
      </c>
      <c r="AC23" s="352">
        <f t="shared" si="10"/>
        <v>265</v>
      </c>
      <c r="AD23" s="335">
        <f t="shared" si="10"/>
        <v>265</v>
      </c>
      <c r="AE23" s="336">
        <f t="shared" si="10"/>
        <v>265</v>
      </c>
      <c r="AF23" s="336">
        <f t="shared" si="10"/>
        <v>265</v>
      </c>
      <c r="AG23" s="336">
        <f t="shared" si="10"/>
        <v>265</v>
      </c>
      <c r="AH23" s="336">
        <f t="shared" si="10"/>
        <v>265</v>
      </c>
      <c r="AI23" s="363">
        <f t="shared" si="10"/>
        <v>265</v>
      </c>
      <c r="AJ23" s="352">
        <f t="shared" si="10"/>
        <v>265</v>
      </c>
      <c r="AK23" s="336">
        <f t="shared" si="10"/>
        <v>265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83">
        <f t="shared" si="7"/>
        <v>140</v>
      </c>
      <c r="E24" s="54"/>
      <c r="F24" s="174">
        <f>+[1]NEW!$K$12+[1]NEW!$K$1317</f>
        <v>1090</v>
      </c>
      <c r="G24" s="362">
        <v>0</v>
      </c>
      <c r="H24" s="351">
        <v>0</v>
      </c>
      <c r="I24" s="257">
        <v>0</v>
      </c>
      <c r="J24" s="334">
        <v>0</v>
      </c>
      <c r="K24" s="371">
        <v>30</v>
      </c>
      <c r="L24" s="334">
        <v>0</v>
      </c>
      <c r="M24" s="334">
        <v>0</v>
      </c>
      <c r="N24" s="362">
        <v>0</v>
      </c>
      <c r="O24" s="351">
        <v>0</v>
      </c>
      <c r="P24" s="334">
        <v>0</v>
      </c>
      <c r="Q24" s="334">
        <v>0</v>
      </c>
      <c r="R24" s="371">
        <f>500-Q25</f>
        <v>470</v>
      </c>
      <c r="S24" s="342">
        <v>0</v>
      </c>
      <c r="T24" s="334">
        <v>0</v>
      </c>
      <c r="U24" s="362">
        <v>0</v>
      </c>
      <c r="V24" s="351">
        <v>0</v>
      </c>
      <c r="W24" s="334">
        <v>0</v>
      </c>
      <c r="X24" s="334">
        <v>0</v>
      </c>
      <c r="Y24" s="351">
        <v>0</v>
      </c>
      <c r="Z24" s="334">
        <v>0</v>
      </c>
      <c r="AA24" s="334">
        <v>0</v>
      </c>
      <c r="AB24" s="371">
        <v>590</v>
      </c>
      <c r="AC24" s="351">
        <v>0</v>
      </c>
      <c r="AD24" s="334">
        <f>1090-AC25</f>
        <v>0</v>
      </c>
      <c r="AE24" s="334">
        <v>0</v>
      </c>
      <c r="AF24" s="334">
        <v>0</v>
      </c>
      <c r="AG24" s="334">
        <v>0</v>
      </c>
      <c r="AH24" s="334">
        <v>0</v>
      </c>
      <c r="AI24" s="362">
        <v>0</v>
      </c>
      <c r="AJ24" s="351">
        <v>0</v>
      </c>
      <c r="AK24" s="334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84"/>
      <c r="E25" s="66"/>
      <c r="F25" s="182"/>
      <c r="G25" s="363">
        <f t="shared" ref="G25:AK25" si="11">+F25+G24</f>
        <v>0</v>
      </c>
      <c r="H25" s="352">
        <f t="shared" si="11"/>
        <v>0</v>
      </c>
      <c r="I25" s="409">
        <f t="shared" si="11"/>
        <v>0</v>
      </c>
      <c r="J25" s="336">
        <f t="shared" si="11"/>
        <v>0</v>
      </c>
      <c r="K25" s="336">
        <f t="shared" si="11"/>
        <v>30</v>
      </c>
      <c r="L25" s="336">
        <f t="shared" si="11"/>
        <v>30</v>
      </c>
      <c r="M25" s="336">
        <f t="shared" si="11"/>
        <v>30</v>
      </c>
      <c r="N25" s="363">
        <f t="shared" si="11"/>
        <v>30</v>
      </c>
      <c r="O25" s="352">
        <f t="shared" si="11"/>
        <v>30</v>
      </c>
      <c r="P25" s="335">
        <f t="shared" si="11"/>
        <v>30</v>
      </c>
      <c r="Q25" s="336">
        <f t="shared" si="11"/>
        <v>30</v>
      </c>
      <c r="R25" s="336">
        <f t="shared" si="11"/>
        <v>500</v>
      </c>
      <c r="S25" s="336">
        <f t="shared" si="11"/>
        <v>500</v>
      </c>
      <c r="T25" s="336">
        <f t="shared" si="11"/>
        <v>500</v>
      </c>
      <c r="U25" s="363">
        <f t="shared" si="11"/>
        <v>500</v>
      </c>
      <c r="V25" s="352">
        <f t="shared" si="11"/>
        <v>500</v>
      </c>
      <c r="W25" s="335">
        <f t="shared" si="11"/>
        <v>500</v>
      </c>
      <c r="X25" s="336">
        <f t="shared" si="11"/>
        <v>500</v>
      </c>
      <c r="Y25" s="352">
        <f t="shared" si="11"/>
        <v>500</v>
      </c>
      <c r="Z25" s="336">
        <f t="shared" si="11"/>
        <v>500</v>
      </c>
      <c r="AA25" s="336">
        <f t="shared" si="11"/>
        <v>500</v>
      </c>
      <c r="AB25" s="336">
        <f t="shared" si="11"/>
        <v>1090</v>
      </c>
      <c r="AC25" s="352">
        <f t="shared" si="11"/>
        <v>1090</v>
      </c>
      <c r="AD25" s="335">
        <f t="shared" si="11"/>
        <v>1090</v>
      </c>
      <c r="AE25" s="336">
        <f t="shared" si="11"/>
        <v>1090</v>
      </c>
      <c r="AF25" s="336">
        <f t="shared" si="11"/>
        <v>1090</v>
      </c>
      <c r="AG25" s="336">
        <f t="shared" si="11"/>
        <v>1090</v>
      </c>
      <c r="AH25" s="336">
        <f t="shared" si="11"/>
        <v>1090</v>
      </c>
      <c r="AI25" s="363">
        <f t="shared" si="11"/>
        <v>1090</v>
      </c>
      <c r="AJ25" s="352">
        <f t="shared" si="11"/>
        <v>1090</v>
      </c>
      <c r="AK25" s="336">
        <f t="shared" si="11"/>
        <v>1090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683">
        <f t="shared" si="7"/>
        <v>140</v>
      </c>
      <c r="E26" s="54"/>
      <c r="F26" s="174">
        <f>+[1]NEW!$K$15</f>
        <v>700</v>
      </c>
      <c r="G26" s="362">
        <v>0</v>
      </c>
      <c r="H26" s="351">
        <v>0</v>
      </c>
      <c r="I26" s="257">
        <v>0</v>
      </c>
      <c r="J26" s="334">
        <v>0</v>
      </c>
      <c r="K26" s="371">
        <v>4</v>
      </c>
      <c r="L26" s="334">
        <v>0</v>
      </c>
      <c r="M26" s="334">
        <v>0</v>
      </c>
      <c r="N26" s="362">
        <v>0</v>
      </c>
      <c r="O26" s="351">
        <v>0</v>
      </c>
      <c r="P26" s="334">
        <v>0</v>
      </c>
      <c r="Q26" s="371">
        <f>700-P27</f>
        <v>696</v>
      </c>
      <c r="R26" s="334">
        <f>700-Q27</f>
        <v>0</v>
      </c>
      <c r="S26" s="334">
        <v>0</v>
      </c>
      <c r="T26" s="334">
        <v>0</v>
      </c>
      <c r="U26" s="362">
        <v>0</v>
      </c>
      <c r="V26" s="351">
        <v>0</v>
      </c>
      <c r="W26" s="334">
        <v>0</v>
      </c>
      <c r="X26" s="334">
        <v>0</v>
      </c>
      <c r="Y26" s="351">
        <v>0</v>
      </c>
      <c r="Z26" s="334">
        <v>0</v>
      </c>
      <c r="AA26" s="334">
        <v>0</v>
      </c>
      <c r="AB26" s="334">
        <v>0</v>
      </c>
      <c r="AC26" s="351">
        <v>0</v>
      </c>
      <c r="AD26" s="334">
        <v>0</v>
      </c>
      <c r="AE26" s="334">
        <v>0</v>
      </c>
      <c r="AF26" s="334">
        <v>0</v>
      </c>
      <c r="AG26" s="334">
        <v>0</v>
      </c>
      <c r="AH26" s="334">
        <v>0</v>
      </c>
      <c r="AI26" s="362">
        <v>0</v>
      </c>
      <c r="AJ26" s="351">
        <v>0</v>
      </c>
      <c r="AK26" s="334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684"/>
      <c r="E27" s="57"/>
      <c r="F27" s="180"/>
      <c r="G27" s="363">
        <f t="shared" ref="G27:AG27" si="12">+F27+G26</f>
        <v>0</v>
      </c>
      <c r="H27" s="352">
        <f t="shared" si="12"/>
        <v>0</v>
      </c>
      <c r="I27" s="409">
        <f t="shared" si="12"/>
        <v>0</v>
      </c>
      <c r="J27" s="336">
        <f t="shared" si="12"/>
        <v>0</v>
      </c>
      <c r="K27" s="336">
        <f t="shared" si="12"/>
        <v>4</v>
      </c>
      <c r="L27" s="336">
        <f t="shared" si="12"/>
        <v>4</v>
      </c>
      <c r="M27" s="336">
        <f t="shared" si="12"/>
        <v>4</v>
      </c>
      <c r="N27" s="363">
        <f t="shared" si="12"/>
        <v>4</v>
      </c>
      <c r="O27" s="352">
        <f t="shared" si="12"/>
        <v>4</v>
      </c>
      <c r="P27" s="335">
        <f t="shared" si="12"/>
        <v>4</v>
      </c>
      <c r="Q27" s="336">
        <f t="shared" si="12"/>
        <v>700</v>
      </c>
      <c r="R27" s="336">
        <f t="shared" si="12"/>
        <v>700</v>
      </c>
      <c r="S27" s="336">
        <f t="shared" si="12"/>
        <v>700</v>
      </c>
      <c r="T27" s="336">
        <f t="shared" si="12"/>
        <v>700</v>
      </c>
      <c r="U27" s="363">
        <f t="shared" si="12"/>
        <v>700</v>
      </c>
      <c r="V27" s="352">
        <f t="shared" si="12"/>
        <v>700</v>
      </c>
      <c r="W27" s="335">
        <f t="shared" si="12"/>
        <v>700</v>
      </c>
      <c r="X27" s="336">
        <f t="shared" si="12"/>
        <v>700</v>
      </c>
      <c r="Y27" s="352">
        <f t="shared" si="12"/>
        <v>700</v>
      </c>
      <c r="Z27" s="336">
        <f t="shared" si="12"/>
        <v>700</v>
      </c>
      <c r="AA27" s="336">
        <f t="shared" si="12"/>
        <v>700</v>
      </c>
      <c r="AB27" s="336">
        <f t="shared" si="12"/>
        <v>700</v>
      </c>
      <c r="AC27" s="352">
        <f t="shared" si="12"/>
        <v>700</v>
      </c>
      <c r="AD27" s="335">
        <f t="shared" si="12"/>
        <v>700</v>
      </c>
      <c r="AE27" s="336">
        <f t="shared" si="12"/>
        <v>700</v>
      </c>
      <c r="AF27" s="336">
        <f t="shared" si="12"/>
        <v>700</v>
      </c>
      <c r="AG27" s="336">
        <f t="shared" si="12"/>
        <v>700</v>
      </c>
      <c r="AH27" s="336">
        <f>+AG27+AH26</f>
        <v>700</v>
      </c>
      <c r="AI27" s="363">
        <f>+AH27+AI26</f>
        <v>700</v>
      </c>
      <c r="AJ27" s="352">
        <f>+AI27+AJ26</f>
        <v>700</v>
      </c>
      <c r="AK27" s="336">
        <f>+AJ27+AK26</f>
        <v>700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83">
        <f>D16</f>
        <v>96</v>
      </c>
      <c r="E28" s="54"/>
      <c r="F28" s="174">
        <f>+[1]NEW!$K$18</f>
        <v>1950</v>
      </c>
      <c r="G28" s="362">
        <v>0</v>
      </c>
      <c r="H28" s="351">
        <v>0</v>
      </c>
      <c r="I28" s="257">
        <v>0</v>
      </c>
      <c r="J28" s="334">
        <v>0</v>
      </c>
      <c r="K28" s="371">
        <v>21</v>
      </c>
      <c r="L28" s="334">
        <v>0</v>
      </c>
      <c r="M28" s="334">
        <v>0</v>
      </c>
      <c r="N28" s="362">
        <v>0</v>
      </c>
      <c r="O28" s="351">
        <v>0</v>
      </c>
      <c r="P28" s="334">
        <v>0</v>
      </c>
      <c r="Q28" s="334">
        <v>0</v>
      </c>
      <c r="R28" s="334">
        <v>0</v>
      </c>
      <c r="S28" s="334">
        <v>0</v>
      </c>
      <c r="T28" s="371">
        <f>881-T30</f>
        <v>830</v>
      </c>
      <c r="U28" s="371">
        <f>1000-T29</f>
        <v>149</v>
      </c>
      <c r="V28" s="351">
        <v>0</v>
      </c>
      <c r="W28" s="334">
        <v>0</v>
      </c>
      <c r="X28" s="371">
        <v>800</v>
      </c>
      <c r="Y28" s="351">
        <v>0</v>
      </c>
      <c r="Z28" s="371">
        <f>1950-Y29</f>
        <v>150</v>
      </c>
      <c r="AA28" s="334">
        <v>0</v>
      </c>
      <c r="AB28" s="334">
        <v>0</v>
      </c>
      <c r="AC28" s="351">
        <v>0</v>
      </c>
      <c r="AD28" s="334">
        <f>1950-AC29</f>
        <v>0</v>
      </c>
      <c r="AE28" s="334">
        <v>0</v>
      </c>
      <c r="AF28" s="334">
        <v>0</v>
      </c>
      <c r="AG28" s="334">
        <v>0</v>
      </c>
      <c r="AH28" s="334">
        <v>0</v>
      </c>
      <c r="AI28" s="362">
        <v>0</v>
      </c>
      <c r="AJ28" s="351">
        <v>0</v>
      </c>
      <c r="AK28" s="334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84"/>
      <c r="E29" s="66"/>
      <c r="F29" s="182"/>
      <c r="G29" s="363">
        <f t="shared" ref="G29:AK29" si="13">+F29+G28</f>
        <v>0</v>
      </c>
      <c r="H29" s="352">
        <f t="shared" si="13"/>
        <v>0</v>
      </c>
      <c r="I29" s="409">
        <f t="shared" si="13"/>
        <v>0</v>
      </c>
      <c r="J29" s="336">
        <f t="shared" si="13"/>
        <v>0</v>
      </c>
      <c r="K29" s="336">
        <f t="shared" si="13"/>
        <v>21</v>
      </c>
      <c r="L29" s="336">
        <f t="shared" si="13"/>
        <v>21</v>
      </c>
      <c r="M29" s="336">
        <f t="shared" si="13"/>
        <v>21</v>
      </c>
      <c r="N29" s="363">
        <f t="shared" si="13"/>
        <v>21</v>
      </c>
      <c r="O29" s="352">
        <f t="shared" si="13"/>
        <v>21</v>
      </c>
      <c r="P29" s="335">
        <f t="shared" si="13"/>
        <v>21</v>
      </c>
      <c r="Q29" s="336">
        <f t="shared" si="13"/>
        <v>21</v>
      </c>
      <c r="R29" s="336">
        <f t="shared" si="13"/>
        <v>21</v>
      </c>
      <c r="S29" s="336">
        <f t="shared" si="13"/>
        <v>21</v>
      </c>
      <c r="T29" s="336">
        <f t="shared" si="13"/>
        <v>851</v>
      </c>
      <c r="U29" s="363">
        <f t="shared" si="13"/>
        <v>1000</v>
      </c>
      <c r="V29" s="352">
        <f t="shared" si="13"/>
        <v>1000</v>
      </c>
      <c r="W29" s="335">
        <f t="shared" si="13"/>
        <v>1000</v>
      </c>
      <c r="X29" s="336">
        <f t="shared" si="13"/>
        <v>1800</v>
      </c>
      <c r="Y29" s="352">
        <f t="shared" si="13"/>
        <v>1800</v>
      </c>
      <c r="Z29" s="336">
        <f t="shared" si="13"/>
        <v>1950</v>
      </c>
      <c r="AA29" s="336">
        <f t="shared" si="13"/>
        <v>1950</v>
      </c>
      <c r="AB29" s="336">
        <f t="shared" si="13"/>
        <v>1950</v>
      </c>
      <c r="AC29" s="352">
        <f t="shared" si="13"/>
        <v>1950</v>
      </c>
      <c r="AD29" s="335">
        <f t="shared" si="13"/>
        <v>1950</v>
      </c>
      <c r="AE29" s="336">
        <f t="shared" si="13"/>
        <v>1950</v>
      </c>
      <c r="AF29" s="336">
        <f t="shared" si="13"/>
        <v>1950</v>
      </c>
      <c r="AG29" s="336">
        <f t="shared" si="13"/>
        <v>1950</v>
      </c>
      <c r="AH29" s="336">
        <f t="shared" si="13"/>
        <v>1950</v>
      </c>
      <c r="AI29" s="363">
        <f t="shared" si="13"/>
        <v>1950</v>
      </c>
      <c r="AJ29" s="352">
        <f t="shared" si="13"/>
        <v>1950</v>
      </c>
      <c r="AK29" s="336">
        <f t="shared" si="13"/>
        <v>1950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683">
        <f t="shared" si="7"/>
        <v>96</v>
      </c>
      <c r="E30" s="54"/>
      <c r="F30" s="174">
        <f>+[1]NEW!$K$21</f>
        <v>96</v>
      </c>
      <c r="G30" s="362">
        <v>0</v>
      </c>
      <c r="H30" s="351">
        <v>0</v>
      </c>
      <c r="I30" s="257">
        <v>0</v>
      </c>
      <c r="J30" s="334">
        <v>0</v>
      </c>
      <c r="K30" s="371">
        <v>9</v>
      </c>
      <c r="L30" s="334">
        <v>0</v>
      </c>
      <c r="M30" s="334">
        <v>0</v>
      </c>
      <c r="N30" s="362">
        <v>0</v>
      </c>
      <c r="O30" s="351">
        <v>0</v>
      </c>
      <c r="P30" s="334">
        <v>0</v>
      </c>
      <c r="Q30" s="334">
        <v>0</v>
      </c>
      <c r="R30" s="334">
        <v>0</v>
      </c>
      <c r="S30" s="334">
        <v>0</v>
      </c>
      <c r="T30" s="371">
        <f>60-S31</f>
        <v>51</v>
      </c>
      <c r="U30" s="362">
        <f>60-T31</f>
        <v>0</v>
      </c>
      <c r="V30" s="351">
        <v>0</v>
      </c>
      <c r="W30" s="334">
        <v>0</v>
      </c>
      <c r="X30" s="334">
        <v>0</v>
      </c>
      <c r="Y30" s="351">
        <v>0</v>
      </c>
      <c r="Z30" s="334">
        <v>0</v>
      </c>
      <c r="AA30" s="334">
        <v>0</v>
      </c>
      <c r="AB30" s="371">
        <f>96-AA31</f>
        <v>36</v>
      </c>
      <c r="AC30" s="351">
        <v>0</v>
      </c>
      <c r="AD30" s="334">
        <v>0</v>
      </c>
      <c r="AE30" s="334">
        <v>0</v>
      </c>
      <c r="AF30" s="334">
        <v>0</v>
      </c>
      <c r="AG30" s="334">
        <v>0</v>
      </c>
      <c r="AH30" s="334">
        <v>0</v>
      </c>
      <c r="AI30" s="362">
        <v>0</v>
      </c>
      <c r="AJ30" s="351">
        <v>0</v>
      </c>
      <c r="AK30" s="334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684"/>
      <c r="E31" s="57"/>
      <c r="F31" s="180"/>
      <c r="G31" s="363">
        <f t="shared" ref="G31:AG31" si="14">+F31+G30</f>
        <v>0</v>
      </c>
      <c r="H31" s="352">
        <f t="shared" si="14"/>
        <v>0</v>
      </c>
      <c r="I31" s="409">
        <f t="shared" si="14"/>
        <v>0</v>
      </c>
      <c r="J31" s="336">
        <f t="shared" si="14"/>
        <v>0</v>
      </c>
      <c r="K31" s="336">
        <f t="shared" si="14"/>
        <v>9</v>
      </c>
      <c r="L31" s="336">
        <f t="shared" si="14"/>
        <v>9</v>
      </c>
      <c r="M31" s="336">
        <f t="shared" si="14"/>
        <v>9</v>
      </c>
      <c r="N31" s="363">
        <f t="shared" si="14"/>
        <v>9</v>
      </c>
      <c r="O31" s="352">
        <f t="shared" si="14"/>
        <v>9</v>
      </c>
      <c r="P31" s="335">
        <f t="shared" si="14"/>
        <v>9</v>
      </c>
      <c r="Q31" s="336">
        <f t="shared" si="14"/>
        <v>9</v>
      </c>
      <c r="R31" s="336">
        <f t="shared" si="14"/>
        <v>9</v>
      </c>
      <c r="S31" s="336">
        <f t="shared" si="14"/>
        <v>9</v>
      </c>
      <c r="T31" s="336">
        <f t="shared" si="14"/>
        <v>60</v>
      </c>
      <c r="U31" s="363">
        <f t="shared" si="14"/>
        <v>60</v>
      </c>
      <c r="V31" s="352">
        <f t="shared" si="14"/>
        <v>60</v>
      </c>
      <c r="W31" s="335">
        <f t="shared" si="14"/>
        <v>60</v>
      </c>
      <c r="X31" s="336">
        <f t="shared" si="14"/>
        <v>60</v>
      </c>
      <c r="Y31" s="352">
        <f t="shared" si="14"/>
        <v>60</v>
      </c>
      <c r="Z31" s="336">
        <f t="shared" si="14"/>
        <v>60</v>
      </c>
      <c r="AA31" s="336">
        <f t="shared" si="14"/>
        <v>60</v>
      </c>
      <c r="AB31" s="336">
        <f t="shared" si="14"/>
        <v>96</v>
      </c>
      <c r="AC31" s="352">
        <f t="shared" si="14"/>
        <v>96</v>
      </c>
      <c r="AD31" s="335">
        <f t="shared" si="14"/>
        <v>96</v>
      </c>
      <c r="AE31" s="336">
        <f t="shared" si="14"/>
        <v>96</v>
      </c>
      <c r="AF31" s="336">
        <f t="shared" si="14"/>
        <v>96</v>
      </c>
      <c r="AG31" s="336">
        <f t="shared" si="14"/>
        <v>96</v>
      </c>
      <c r="AH31" s="336">
        <f>+AG31+AH30</f>
        <v>96</v>
      </c>
      <c r="AI31" s="363">
        <f>+AH31+AI30</f>
        <v>96</v>
      </c>
      <c r="AJ31" s="352">
        <f>+AI31+AJ30</f>
        <v>96</v>
      </c>
      <c r="AK31" s="336">
        <f>+AJ31+AK30</f>
        <v>96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83">
        <f>D26</f>
        <v>140</v>
      </c>
      <c r="E32" s="34"/>
      <c r="F32" s="173">
        <f>+[1]NEW!$K$30</f>
        <v>113</v>
      </c>
      <c r="G32" s="362">
        <v>0</v>
      </c>
      <c r="H32" s="351">
        <v>0</v>
      </c>
      <c r="I32" s="257">
        <v>0</v>
      </c>
      <c r="J32" s="371">
        <v>113</v>
      </c>
      <c r="K32" s="334">
        <f>113-J33</f>
        <v>0</v>
      </c>
      <c r="L32" s="334">
        <f>113-K33</f>
        <v>0</v>
      </c>
      <c r="M32" s="334">
        <v>0</v>
      </c>
      <c r="N32" s="362">
        <v>0</v>
      </c>
      <c r="O32" s="351">
        <v>0</v>
      </c>
      <c r="P32" s="334">
        <v>0</v>
      </c>
      <c r="Q32" s="334">
        <v>0</v>
      </c>
      <c r="R32" s="334">
        <v>0</v>
      </c>
      <c r="S32" s="334">
        <v>0</v>
      </c>
      <c r="T32" s="334">
        <v>0</v>
      </c>
      <c r="U32" s="362">
        <v>0</v>
      </c>
      <c r="V32" s="351">
        <v>0</v>
      </c>
      <c r="W32" s="334">
        <v>0</v>
      </c>
      <c r="X32" s="334">
        <v>0</v>
      </c>
      <c r="Y32" s="351">
        <v>0</v>
      </c>
      <c r="Z32" s="334">
        <v>0</v>
      </c>
      <c r="AA32" s="334">
        <v>0</v>
      </c>
      <c r="AB32" s="334">
        <v>0</v>
      </c>
      <c r="AC32" s="351">
        <v>0</v>
      </c>
      <c r="AD32" s="334">
        <v>0</v>
      </c>
      <c r="AE32" s="334">
        <v>0</v>
      </c>
      <c r="AF32" s="334">
        <v>0</v>
      </c>
      <c r="AG32" s="334">
        <v>0</v>
      </c>
      <c r="AH32" s="334">
        <v>0</v>
      </c>
      <c r="AI32" s="362">
        <v>0</v>
      </c>
      <c r="AJ32" s="351">
        <v>0</v>
      </c>
      <c r="AK32" s="334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84"/>
      <c r="E33" s="52"/>
      <c r="F33" s="181"/>
      <c r="G33" s="363">
        <f t="shared" ref="G33:AG33" si="15">+F33+G32</f>
        <v>0</v>
      </c>
      <c r="H33" s="352">
        <f t="shared" si="15"/>
        <v>0</v>
      </c>
      <c r="I33" s="409">
        <f t="shared" si="15"/>
        <v>0</v>
      </c>
      <c r="J33" s="336">
        <f t="shared" si="15"/>
        <v>113</v>
      </c>
      <c r="K33" s="336">
        <f t="shared" si="15"/>
        <v>113</v>
      </c>
      <c r="L33" s="336">
        <f t="shared" si="15"/>
        <v>113</v>
      </c>
      <c r="M33" s="336">
        <f t="shared" si="15"/>
        <v>113</v>
      </c>
      <c r="N33" s="363">
        <f t="shared" si="15"/>
        <v>113</v>
      </c>
      <c r="O33" s="352">
        <f t="shared" si="15"/>
        <v>113</v>
      </c>
      <c r="P33" s="335">
        <f t="shared" si="15"/>
        <v>113</v>
      </c>
      <c r="Q33" s="336">
        <f t="shared" si="15"/>
        <v>113</v>
      </c>
      <c r="R33" s="336">
        <f t="shared" si="15"/>
        <v>113</v>
      </c>
      <c r="S33" s="336">
        <f t="shared" si="15"/>
        <v>113</v>
      </c>
      <c r="T33" s="336">
        <f t="shared" si="15"/>
        <v>113</v>
      </c>
      <c r="U33" s="363">
        <f t="shared" si="15"/>
        <v>113</v>
      </c>
      <c r="V33" s="352">
        <f t="shared" si="15"/>
        <v>113</v>
      </c>
      <c r="W33" s="335">
        <f t="shared" si="15"/>
        <v>113</v>
      </c>
      <c r="X33" s="336">
        <f t="shared" si="15"/>
        <v>113</v>
      </c>
      <c r="Y33" s="352">
        <f t="shared" si="15"/>
        <v>113</v>
      </c>
      <c r="Z33" s="336">
        <f t="shared" si="15"/>
        <v>113</v>
      </c>
      <c r="AA33" s="336">
        <f t="shared" si="15"/>
        <v>113</v>
      </c>
      <c r="AB33" s="336">
        <f t="shared" si="15"/>
        <v>113</v>
      </c>
      <c r="AC33" s="352">
        <f t="shared" si="15"/>
        <v>113</v>
      </c>
      <c r="AD33" s="335">
        <f t="shared" si="15"/>
        <v>113</v>
      </c>
      <c r="AE33" s="336">
        <f t="shared" si="15"/>
        <v>113</v>
      </c>
      <c r="AF33" s="336">
        <f t="shared" si="15"/>
        <v>113</v>
      </c>
      <c r="AG33" s="336">
        <f t="shared" si="15"/>
        <v>113</v>
      </c>
      <c r="AH33" s="336">
        <f>+AG33+AH32</f>
        <v>113</v>
      </c>
      <c r="AI33" s="363">
        <f>+AH33+AI32</f>
        <v>113</v>
      </c>
      <c r="AJ33" s="352">
        <f>+AI33+AJ32</f>
        <v>113</v>
      </c>
      <c r="AK33" s="336">
        <f>+AJ33+AK32</f>
        <v>113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83">
        <f t="shared" ref="D34:D38" si="16">D32</f>
        <v>140</v>
      </c>
      <c r="E34" s="54"/>
      <c r="F34" s="174">
        <f>+[1]NEW!$K$33</f>
        <v>0</v>
      </c>
      <c r="G34" s="362">
        <v>0</v>
      </c>
      <c r="H34" s="351">
        <v>0</v>
      </c>
      <c r="I34" s="257">
        <v>0</v>
      </c>
      <c r="J34" s="334">
        <v>0</v>
      </c>
      <c r="K34" s="334">
        <v>0</v>
      </c>
      <c r="L34" s="334">
        <v>0</v>
      </c>
      <c r="M34" s="334">
        <v>0</v>
      </c>
      <c r="N34" s="362">
        <v>0</v>
      </c>
      <c r="O34" s="351">
        <v>0</v>
      </c>
      <c r="P34" s="334">
        <v>0</v>
      </c>
      <c r="Q34" s="334">
        <v>0</v>
      </c>
      <c r="R34" s="334">
        <v>0</v>
      </c>
      <c r="S34" s="334">
        <v>0</v>
      </c>
      <c r="T34" s="334">
        <v>0</v>
      </c>
      <c r="U34" s="362">
        <v>0</v>
      </c>
      <c r="V34" s="351">
        <v>0</v>
      </c>
      <c r="W34" s="334">
        <v>0</v>
      </c>
      <c r="X34" s="334">
        <v>0</v>
      </c>
      <c r="Y34" s="351">
        <v>0</v>
      </c>
      <c r="Z34" s="334">
        <v>0</v>
      </c>
      <c r="AA34" s="334">
        <v>0</v>
      </c>
      <c r="AB34" s="334">
        <v>0</v>
      </c>
      <c r="AC34" s="351">
        <v>0</v>
      </c>
      <c r="AD34" s="334">
        <v>0</v>
      </c>
      <c r="AE34" s="334">
        <v>0</v>
      </c>
      <c r="AF34" s="334">
        <v>0</v>
      </c>
      <c r="AG34" s="334">
        <v>0</v>
      </c>
      <c r="AH34" s="334">
        <v>0</v>
      </c>
      <c r="AI34" s="362">
        <v>0</v>
      </c>
      <c r="AJ34" s="351">
        <v>0</v>
      </c>
      <c r="AK34" s="339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39"/>
      <c r="D35" s="684"/>
      <c r="E35" s="57"/>
      <c r="F35" s="180"/>
      <c r="G35" s="363">
        <f t="shared" ref="G35:AG35" si="17">+F35+G34</f>
        <v>0</v>
      </c>
      <c r="H35" s="352">
        <f t="shared" si="17"/>
        <v>0</v>
      </c>
      <c r="I35" s="409">
        <f t="shared" si="17"/>
        <v>0</v>
      </c>
      <c r="J35" s="336">
        <f t="shared" si="17"/>
        <v>0</v>
      </c>
      <c r="K35" s="336">
        <f t="shared" si="17"/>
        <v>0</v>
      </c>
      <c r="L35" s="336">
        <f t="shared" si="17"/>
        <v>0</v>
      </c>
      <c r="M35" s="336">
        <f t="shared" si="17"/>
        <v>0</v>
      </c>
      <c r="N35" s="363">
        <f t="shared" si="17"/>
        <v>0</v>
      </c>
      <c r="O35" s="352">
        <f t="shared" si="17"/>
        <v>0</v>
      </c>
      <c r="P35" s="335">
        <f t="shared" si="17"/>
        <v>0</v>
      </c>
      <c r="Q35" s="336">
        <f t="shared" si="17"/>
        <v>0</v>
      </c>
      <c r="R35" s="336">
        <f t="shared" si="17"/>
        <v>0</v>
      </c>
      <c r="S35" s="336">
        <f t="shared" si="17"/>
        <v>0</v>
      </c>
      <c r="T35" s="336">
        <f t="shared" si="17"/>
        <v>0</v>
      </c>
      <c r="U35" s="363">
        <f t="shared" si="17"/>
        <v>0</v>
      </c>
      <c r="V35" s="352">
        <f t="shared" si="17"/>
        <v>0</v>
      </c>
      <c r="W35" s="335">
        <f t="shared" si="17"/>
        <v>0</v>
      </c>
      <c r="X35" s="336">
        <f t="shared" si="17"/>
        <v>0</v>
      </c>
      <c r="Y35" s="352">
        <f t="shared" si="17"/>
        <v>0</v>
      </c>
      <c r="Z35" s="336">
        <f t="shared" si="17"/>
        <v>0</v>
      </c>
      <c r="AA35" s="336">
        <f t="shared" si="17"/>
        <v>0</v>
      </c>
      <c r="AB35" s="336">
        <f t="shared" si="17"/>
        <v>0</v>
      </c>
      <c r="AC35" s="352">
        <f t="shared" si="17"/>
        <v>0</v>
      </c>
      <c r="AD35" s="335">
        <f t="shared" si="17"/>
        <v>0</v>
      </c>
      <c r="AE35" s="336">
        <f t="shared" si="17"/>
        <v>0</v>
      </c>
      <c r="AF35" s="336">
        <f t="shared" si="17"/>
        <v>0</v>
      </c>
      <c r="AG35" s="336">
        <f t="shared" si="17"/>
        <v>0</v>
      </c>
      <c r="AH35" s="336">
        <f>+AG35+AH34</f>
        <v>0</v>
      </c>
      <c r="AI35" s="363">
        <f>+AH35+AI34</f>
        <v>0</v>
      </c>
      <c r="AJ35" s="352">
        <f>+AI35+AJ34</f>
        <v>0</v>
      </c>
      <c r="AK35" s="336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683">
        <f t="shared" si="16"/>
        <v>140</v>
      </c>
      <c r="E36" s="34"/>
      <c r="F36" s="173">
        <f>+[1]NEW!$K$36</f>
        <v>170</v>
      </c>
      <c r="G36" s="362">
        <v>0</v>
      </c>
      <c r="H36" s="351">
        <v>0</v>
      </c>
      <c r="I36" s="257">
        <v>0</v>
      </c>
      <c r="J36" s="371">
        <v>170</v>
      </c>
      <c r="K36" s="334">
        <f>170-J37</f>
        <v>0</v>
      </c>
      <c r="L36" s="334">
        <v>0</v>
      </c>
      <c r="M36" s="334">
        <v>0</v>
      </c>
      <c r="N36" s="362">
        <v>0</v>
      </c>
      <c r="O36" s="351">
        <v>0</v>
      </c>
      <c r="P36" s="334">
        <v>0</v>
      </c>
      <c r="Q36" s="334">
        <v>0</v>
      </c>
      <c r="R36" s="334">
        <v>0</v>
      </c>
      <c r="S36" s="334">
        <v>0</v>
      </c>
      <c r="T36" s="334">
        <v>0</v>
      </c>
      <c r="U36" s="362">
        <v>0</v>
      </c>
      <c r="V36" s="351">
        <v>0</v>
      </c>
      <c r="W36" s="334">
        <v>0</v>
      </c>
      <c r="X36" s="334">
        <v>0</v>
      </c>
      <c r="Y36" s="351">
        <v>0</v>
      </c>
      <c r="Z36" s="334">
        <v>0</v>
      </c>
      <c r="AA36" s="334">
        <v>0</v>
      </c>
      <c r="AB36" s="334">
        <v>0</v>
      </c>
      <c r="AC36" s="351">
        <v>0</v>
      </c>
      <c r="AD36" s="334">
        <v>0</v>
      </c>
      <c r="AE36" s="334">
        <v>0</v>
      </c>
      <c r="AF36" s="334">
        <v>0</v>
      </c>
      <c r="AG36" s="334">
        <v>0</v>
      </c>
      <c r="AH36" s="334">
        <v>0</v>
      </c>
      <c r="AI36" s="362">
        <v>0</v>
      </c>
      <c r="AJ36" s="351">
        <v>0</v>
      </c>
      <c r="AK36" s="334">
        <v>0</v>
      </c>
      <c r="AL36" s="37">
        <f>AK37</f>
        <v>170</v>
      </c>
      <c r="AM36" s="38">
        <f>AL36</f>
        <v>170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684"/>
      <c r="E37" s="41"/>
      <c r="F37" s="183"/>
      <c r="G37" s="363">
        <f t="shared" ref="G37:AG37" si="18">+F37+G36</f>
        <v>0</v>
      </c>
      <c r="H37" s="352">
        <f t="shared" si="18"/>
        <v>0</v>
      </c>
      <c r="I37" s="409">
        <f t="shared" si="18"/>
        <v>0</v>
      </c>
      <c r="J37" s="336">
        <f t="shared" si="18"/>
        <v>170</v>
      </c>
      <c r="K37" s="336">
        <f t="shared" si="18"/>
        <v>170</v>
      </c>
      <c r="L37" s="336">
        <f t="shared" si="18"/>
        <v>170</v>
      </c>
      <c r="M37" s="336">
        <f t="shared" si="18"/>
        <v>170</v>
      </c>
      <c r="N37" s="363">
        <f t="shared" si="18"/>
        <v>170</v>
      </c>
      <c r="O37" s="352">
        <f t="shared" si="18"/>
        <v>170</v>
      </c>
      <c r="P37" s="335">
        <f t="shared" si="18"/>
        <v>170</v>
      </c>
      <c r="Q37" s="336">
        <f t="shared" si="18"/>
        <v>170</v>
      </c>
      <c r="R37" s="336">
        <f t="shared" si="18"/>
        <v>170</v>
      </c>
      <c r="S37" s="336">
        <f t="shared" si="18"/>
        <v>170</v>
      </c>
      <c r="T37" s="336">
        <f t="shared" si="18"/>
        <v>170</v>
      </c>
      <c r="U37" s="363">
        <f t="shared" si="18"/>
        <v>170</v>
      </c>
      <c r="V37" s="352">
        <f t="shared" si="18"/>
        <v>170</v>
      </c>
      <c r="W37" s="335">
        <f t="shared" si="18"/>
        <v>170</v>
      </c>
      <c r="X37" s="336">
        <f t="shared" si="18"/>
        <v>170</v>
      </c>
      <c r="Y37" s="352">
        <f t="shared" si="18"/>
        <v>170</v>
      </c>
      <c r="Z37" s="336">
        <f t="shared" si="18"/>
        <v>170</v>
      </c>
      <c r="AA37" s="336">
        <f t="shared" si="18"/>
        <v>170</v>
      </c>
      <c r="AB37" s="336">
        <f t="shared" si="18"/>
        <v>170</v>
      </c>
      <c r="AC37" s="352">
        <f t="shared" si="18"/>
        <v>170</v>
      </c>
      <c r="AD37" s="335">
        <f t="shared" si="18"/>
        <v>170</v>
      </c>
      <c r="AE37" s="336">
        <f t="shared" si="18"/>
        <v>170</v>
      </c>
      <c r="AF37" s="336">
        <f t="shared" si="18"/>
        <v>170</v>
      </c>
      <c r="AG37" s="336">
        <f t="shared" si="18"/>
        <v>170</v>
      </c>
      <c r="AH37" s="336">
        <f>+AG37+AH36</f>
        <v>170</v>
      </c>
      <c r="AI37" s="363">
        <f>+AH37+AI36</f>
        <v>170</v>
      </c>
      <c r="AJ37" s="352">
        <f>+AI37+AJ36</f>
        <v>170</v>
      </c>
      <c r="AK37" s="336">
        <f>+AJ37+AK36</f>
        <v>170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83">
        <f t="shared" si="16"/>
        <v>140</v>
      </c>
      <c r="E38" s="34"/>
      <c r="F38" s="173">
        <v>0</v>
      </c>
      <c r="G38" s="362">
        <v>0</v>
      </c>
      <c r="H38" s="351">
        <v>0</v>
      </c>
      <c r="I38" s="257">
        <v>0</v>
      </c>
      <c r="J38" s="334">
        <v>0</v>
      </c>
      <c r="K38" s="334">
        <v>0</v>
      </c>
      <c r="L38" s="334">
        <v>0</v>
      </c>
      <c r="M38" s="334">
        <v>0</v>
      </c>
      <c r="N38" s="362">
        <v>0</v>
      </c>
      <c r="O38" s="351">
        <v>0</v>
      </c>
      <c r="P38" s="334">
        <v>0</v>
      </c>
      <c r="Q38" s="334">
        <v>0</v>
      </c>
      <c r="R38" s="334">
        <v>0</v>
      </c>
      <c r="S38" s="334">
        <v>0</v>
      </c>
      <c r="T38" s="334">
        <v>0</v>
      </c>
      <c r="U38" s="362">
        <v>0</v>
      </c>
      <c r="V38" s="351">
        <v>0</v>
      </c>
      <c r="W38" s="334">
        <v>0</v>
      </c>
      <c r="X38" s="334">
        <v>0</v>
      </c>
      <c r="Y38" s="351">
        <v>0</v>
      </c>
      <c r="Z38" s="334">
        <v>0</v>
      </c>
      <c r="AA38" s="334">
        <v>0</v>
      </c>
      <c r="AB38" s="334">
        <v>0</v>
      </c>
      <c r="AC38" s="351">
        <v>0</v>
      </c>
      <c r="AD38" s="334">
        <v>0</v>
      </c>
      <c r="AE38" s="334">
        <v>0</v>
      </c>
      <c r="AF38" s="334">
        <v>0</v>
      </c>
      <c r="AG38" s="334">
        <v>0</v>
      </c>
      <c r="AH38" s="334">
        <v>0</v>
      </c>
      <c r="AI38" s="362">
        <v>0</v>
      </c>
      <c r="AJ38" s="351">
        <v>0</v>
      </c>
      <c r="AK38" s="334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84"/>
      <c r="E39" s="52"/>
      <c r="F39" s="181"/>
      <c r="G39" s="363">
        <f t="shared" ref="G39:AG39" si="19">+F39+G38</f>
        <v>0</v>
      </c>
      <c r="H39" s="352">
        <f t="shared" si="19"/>
        <v>0</v>
      </c>
      <c r="I39" s="409">
        <f t="shared" si="19"/>
        <v>0</v>
      </c>
      <c r="J39" s="336">
        <f t="shared" si="19"/>
        <v>0</v>
      </c>
      <c r="K39" s="336">
        <f t="shared" si="19"/>
        <v>0</v>
      </c>
      <c r="L39" s="336">
        <f t="shared" si="19"/>
        <v>0</v>
      </c>
      <c r="M39" s="336">
        <f t="shared" si="19"/>
        <v>0</v>
      </c>
      <c r="N39" s="363">
        <f t="shared" si="19"/>
        <v>0</v>
      </c>
      <c r="O39" s="352">
        <f t="shared" si="19"/>
        <v>0</v>
      </c>
      <c r="P39" s="335">
        <f t="shared" si="19"/>
        <v>0</v>
      </c>
      <c r="Q39" s="336">
        <f t="shared" si="19"/>
        <v>0</v>
      </c>
      <c r="R39" s="336">
        <f t="shared" si="19"/>
        <v>0</v>
      </c>
      <c r="S39" s="336">
        <f t="shared" si="19"/>
        <v>0</v>
      </c>
      <c r="T39" s="336">
        <f t="shared" si="19"/>
        <v>0</v>
      </c>
      <c r="U39" s="363">
        <f t="shared" si="19"/>
        <v>0</v>
      </c>
      <c r="V39" s="352">
        <f t="shared" si="19"/>
        <v>0</v>
      </c>
      <c r="W39" s="335">
        <f t="shared" si="19"/>
        <v>0</v>
      </c>
      <c r="X39" s="336">
        <f t="shared" si="19"/>
        <v>0</v>
      </c>
      <c r="Y39" s="352">
        <f t="shared" si="19"/>
        <v>0</v>
      </c>
      <c r="Z39" s="336">
        <f t="shared" si="19"/>
        <v>0</v>
      </c>
      <c r="AA39" s="336">
        <f t="shared" si="19"/>
        <v>0</v>
      </c>
      <c r="AB39" s="336">
        <f t="shared" si="19"/>
        <v>0</v>
      </c>
      <c r="AC39" s="352">
        <f t="shared" si="19"/>
        <v>0</v>
      </c>
      <c r="AD39" s="335">
        <f t="shared" si="19"/>
        <v>0</v>
      </c>
      <c r="AE39" s="336">
        <f t="shared" si="19"/>
        <v>0</v>
      </c>
      <c r="AF39" s="336">
        <f t="shared" si="19"/>
        <v>0</v>
      </c>
      <c r="AG39" s="336">
        <f t="shared" si="19"/>
        <v>0</v>
      </c>
      <c r="AH39" s="336">
        <f>+AG39+AH38</f>
        <v>0</v>
      </c>
      <c r="AI39" s="363">
        <f>+AH39+AI38</f>
        <v>0</v>
      </c>
      <c r="AJ39" s="352">
        <f>+AI39+AJ38</f>
        <v>0</v>
      </c>
      <c r="AK39" s="33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54"/>
      <c r="E40" s="54"/>
      <c r="F40" s="174">
        <v>0</v>
      </c>
      <c r="G40" s="362">
        <v>0</v>
      </c>
      <c r="H40" s="351">
        <v>0</v>
      </c>
      <c r="I40" s="257">
        <v>0</v>
      </c>
      <c r="J40" s="334">
        <v>0</v>
      </c>
      <c r="K40" s="334">
        <v>0</v>
      </c>
      <c r="L40" s="334">
        <v>0</v>
      </c>
      <c r="M40" s="334">
        <v>0</v>
      </c>
      <c r="N40" s="362">
        <v>0</v>
      </c>
      <c r="O40" s="351">
        <v>0</v>
      </c>
      <c r="P40" s="334">
        <v>0</v>
      </c>
      <c r="Q40" s="334">
        <v>0</v>
      </c>
      <c r="R40" s="334">
        <v>0</v>
      </c>
      <c r="S40" s="334">
        <v>0</v>
      </c>
      <c r="T40" s="334">
        <v>0</v>
      </c>
      <c r="U40" s="362">
        <v>0</v>
      </c>
      <c r="V40" s="351">
        <v>0</v>
      </c>
      <c r="W40" s="334">
        <v>0</v>
      </c>
      <c r="X40" s="334">
        <v>0</v>
      </c>
      <c r="Y40" s="351">
        <v>0</v>
      </c>
      <c r="Z40" s="334">
        <v>0</v>
      </c>
      <c r="AA40" s="334">
        <v>0</v>
      </c>
      <c r="AB40" s="334">
        <v>0</v>
      </c>
      <c r="AC40" s="351">
        <v>0</v>
      </c>
      <c r="AD40" s="334">
        <v>0</v>
      </c>
      <c r="AE40" s="334">
        <v>0</v>
      </c>
      <c r="AF40" s="334">
        <v>0</v>
      </c>
      <c r="AG40" s="334">
        <v>0</v>
      </c>
      <c r="AH40" s="334">
        <v>0</v>
      </c>
      <c r="AI40" s="362">
        <v>0</v>
      </c>
      <c r="AJ40" s="351">
        <v>0</v>
      </c>
      <c r="AK40" s="339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57"/>
      <c r="E41" s="57"/>
      <c r="F41" s="180"/>
      <c r="G41" s="363">
        <f t="shared" ref="G41:AG41" si="20">+F41+G40</f>
        <v>0</v>
      </c>
      <c r="H41" s="352">
        <f t="shared" si="20"/>
        <v>0</v>
      </c>
      <c r="I41" s="409">
        <f t="shared" si="20"/>
        <v>0</v>
      </c>
      <c r="J41" s="336">
        <f t="shared" si="20"/>
        <v>0</v>
      </c>
      <c r="K41" s="336">
        <f t="shared" si="20"/>
        <v>0</v>
      </c>
      <c r="L41" s="336">
        <f t="shared" si="20"/>
        <v>0</v>
      </c>
      <c r="M41" s="336">
        <f t="shared" si="20"/>
        <v>0</v>
      </c>
      <c r="N41" s="363">
        <f t="shared" si="20"/>
        <v>0</v>
      </c>
      <c r="O41" s="352">
        <f t="shared" si="20"/>
        <v>0</v>
      </c>
      <c r="P41" s="335">
        <f t="shared" si="20"/>
        <v>0</v>
      </c>
      <c r="Q41" s="336">
        <f t="shared" si="20"/>
        <v>0</v>
      </c>
      <c r="R41" s="336">
        <f t="shared" si="20"/>
        <v>0</v>
      </c>
      <c r="S41" s="336">
        <f t="shared" si="20"/>
        <v>0</v>
      </c>
      <c r="T41" s="336">
        <f t="shared" si="20"/>
        <v>0</v>
      </c>
      <c r="U41" s="363">
        <f t="shared" si="20"/>
        <v>0</v>
      </c>
      <c r="V41" s="352">
        <f t="shared" si="20"/>
        <v>0</v>
      </c>
      <c r="W41" s="335">
        <f t="shared" si="20"/>
        <v>0</v>
      </c>
      <c r="X41" s="336">
        <f t="shared" si="20"/>
        <v>0</v>
      </c>
      <c r="Y41" s="352">
        <f t="shared" si="20"/>
        <v>0</v>
      </c>
      <c r="Z41" s="336">
        <f t="shared" si="20"/>
        <v>0</v>
      </c>
      <c r="AA41" s="336">
        <f t="shared" si="20"/>
        <v>0</v>
      </c>
      <c r="AB41" s="336">
        <f t="shared" si="20"/>
        <v>0</v>
      </c>
      <c r="AC41" s="352">
        <f t="shared" si="20"/>
        <v>0</v>
      </c>
      <c r="AD41" s="335">
        <f t="shared" si="20"/>
        <v>0</v>
      </c>
      <c r="AE41" s="336">
        <f t="shared" si="20"/>
        <v>0</v>
      </c>
      <c r="AF41" s="336">
        <f t="shared" si="20"/>
        <v>0</v>
      </c>
      <c r="AG41" s="336">
        <f t="shared" si="20"/>
        <v>0</v>
      </c>
      <c r="AH41" s="336">
        <f>+AG41+AH40</f>
        <v>0</v>
      </c>
      <c r="AI41" s="363">
        <f>+AH41+AI40</f>
        <v>0</v>
      </c>
      <c r="AJ41" s="352">
        <f>+AI41+AJ40</f>
        <v>0</v>
      </c>
      <c r="AK41" s="33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34"/>
      <c r="E42" s="34"/>
      <c r="F42" s="173">
        <v>0</v>
      </c>
      <c r="G42" s="362">
        <v>0</v>
      </c>
      <c r="H42" s="351">
        <v>0</v>
      </c>
      <c r="I42" s="257">
        <v>0</v>
      </c>
      <c r="J42" s="334">
        <v>0</v>
      </c>
      <c r="K42" s="334">
        <v>0</v>
      </c>
      <c r="L42" s="334">
        <v>0</v>
      </c>
      <c r="M42" s="334">
        <v>0</v>
      </c>
      <c r="N42" s="362">
        <v>0</v>
      </c>
      <c r="O42" s="351">
        <v>0</v>
      </c>
      <c r="P42" s="334">
        <v>0</v>
      </c>
      <c r="Q42" s="334">
        <v>0</v>
      </c>
      <c r="R42" s="334">
        <v>0</v>
      </c>
      <c r="S42" s="334">
        <v>0</v>
      </c>
      <c r="T42" s="334">
        <v>0</v>
      </c>
      <c r="U42" s="362">
        <v>0</v>
      </c>
      <c r="V42" s="351">
        <v>0</v>
      </c>
      <c r="W42" s="334">
        <v>0</v>
      </c>
      <c r="X42" s="334">
        <v>0</v>
      </c>
      <c r="Y42" s="351">
        <v>0</v>
      </c>
      <c r="Z42" s="334">
        <v>0</v>
      </c>
      <c r="AA42" s="334">
        <v>0</v>
      </c>
      <c r="AB42" s="334">
        <v>0</v>
      </c>
      <c r="AC42" s="351">
        <v>0</v>
      </c>
      <c r="AD42" s="334">
        <v>0</v>
      </c>
      <c r="AE42" s="334">
        <v>0</v>
      </c>
      <c r="AF42" s="334">
        <v>0</v>
      </c>
      <c r="AG42" s="334">
        <v>0</v>
      </c>
      <c r="AH42" s="334">
        <v>0</v>
      </c>
      <c r="AI42" s="362">
        <v>0</v>
      </c>
      <c r="AJ42" s="351">
        <v>0</v>
      </c>
      <c r="AK42" s="334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41"/>
      <c r="E43" s="41"/>
      <c r="F43" s="183"/>
      <c r="G43" s="363">
        <f t="shared" ref="G43:AG43" si="21">+F43+G42</f>
        <v>0</v>
      </c>
      <c r="H43" s="352">
        <f t="shared" si="21"/>
        <v>0</v>
      </c>
      <c r="I43" s="409">
        <f t="shared" si="21"/>
        <v>0</v>
      </c>
      <c r="J43" s="336">
        <f t="shared" si="21"/>
        <v>0</v>
      </c>
      <c r="K43" s="336">
        <f t="shared" si="21"/>
        <v>0</v>
      </c>
      <c r="L43" s="336">
        <f t="shared" si="21"/>
        <v>0</v>
      </c>
      <c r="M43" s="336">
        <f t="shared" si="21"/>
        <v>0</v>
      </c>
      <c r="N43" s="363">
        <f t="shared" si="21"/>
        <v>0</v>
      </c>
      <c r="O43" s="352">
        <f t="shared" si="21"/>
        <v>0</v>
      </c>
      <c r="P43" s="335">
        <f t="shared" si="21"/>
        <v>0</v>
      </c>
      <c r="Q43" s="336">
        <f t="shared" si="21"/>
        <v>0</v>
      </c>
      <c r="R43" s="336">
        <f t="shared" si="21"/>
        <v>0</v>
      </c>
      <c r="S43" s="336">
        <f t="shared" si="21"/>
        <v>0</v>
      </c>
      <c r="T43" s="336">
        <f t="shared" si="21"/>
        <v>0</v>
      </c>
      <c r="U43" s="363">
        <f t="shared" si="21"/>
        <v>0</v>
      </c>
      <c r="V43" s="352">
        <f t="shared" si="21"/>
        <v>0</v>
      </c>
      <c r="W43" s="335">
        <f t="shared" si="21"/>
        <v>0</v>
      </c>
      <c r="X43" s="336">
        <f t="shared" si="21"/>
        <v>0</v>
      </c>
      <c r="Y43" s="352">
        <f t="shared" si="21"/>
        <v>0</v>
      </c>
      <c r="Z43" s="336">
        <f t="shared" si="21"/>
        <v>0</v>
      </c>
      <c r="AA43" s="336">
        <f t="shared" si="21"/>
        <v>0</v>
      </c>
      <c r="AB43" s="336">
        <f t="shared" si="21"/>
        <v>0</v>
      </c>
      <c r="AC43" s="352">
        <f t="shared" si="21"/>
        <v>0</v>
      </c>
      <c r="AD43" s="335">
        <f t="shared" si="21"/>
        <v>0</v>
      </c>
      <c r="AE43" s="336">
        <f t="shared" si="21"/>
        <v>0</v>
      </c>
      <c r="AF43" s="336">
        <f t="shared" si="21"/>
        <v>0</v>
      </c>
      <c r="AG43" s="336">
        <f t="shared" si="21"/>
        <v>0</v>
      </c>
      <c r="AH43" s="336">
        <f>+AG43+AH42</f>
        <v>0</v>
      </c>
      <c r="AI43" s="363">
        <f>+AH43+AI42</f>
        <v>0</v>
      </c>
      <c r="AJ43" s="352">
        <f>+AI43+AJ42</f>
        <v>0</v>
      </c>
      <c r="AK43" s="336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32" t="s">
        <v>174</v>
      </c>
      <c r="D44" s="683">
        <f>D36</f>
        <v>140</v>
      </c>
      <c r="E44" s="76"/>
      <c r="F44" s="173">
        <f>+[1]NEW!$K$54</f>
        <v>250</v>
      </c>
      <c r="G44" s="362">
        <v>0</v>
      </c>
      <c r="H44" s="351">
        <v>0</v>
      </c>
      <c r="I44" s="257">
        <v>0</v>
      </c>
      <c r="J44" s="371">
        <v>250</v>
      </c>
      <c r="K44" s="334">
        <f>250-J45</f>
        <v>0</v>
      </c>
      <c r="L44" s="334">
        <v>0</v>
      </c>
      <c r="M44" s="334">
        <v>0</v>
      </c>
      <c r="N44" s="362">
        <v>0</v>
      </c>
      <c r="O44" s="351">
        <v>0</v>
      </c>
      <c r="P44" s="334">
        <v>0</v>
      </c>
      <c r="Q44" s="334">
        <v>0</v>
      </c>
      <c r="R44" s="334">
        <v>0</v>
      </c>
      <c r="S44" s="334">
        <v>0</v>
      </c>
      <c r="T44" s="334">
        <v>0</v>
      </c>
      <c r="U44" s="362">
        <v>0</v>
      </c>
      <c r="V44" s="351">
        <v>0</v>
      </c>
      <c r="W44" s="334">
        <v>0</v>
      </c>
      <c r="X44" s="334">
        <v>0</v>
      </c>
      <c r="Y44" s="351">
        <v>0</v>
      </c>
      <c r="Z44" s="334">
        <v>0</v>
      </c>
      <c r="AA44" s="334">
        <v>0</v>
      </c>
      <c r="AB44" s="334">
        <v>0</v>
      </c>
      <c r="AC44" s="351">
        <v>0</v>
      </c>
      <c r="AD44" s="334">
        <v>0</v>
      </c>
      <c r="AE44" s="334">
        <v>0</v>
      </c>
      <c r="AF44" s="334">
        <v>0</v>
      </c>
      <c r="AG44" s="334">
        <v>0</v>
      </c>
      <c r="AH44" s="334">
        <v>0</v>
      </c>
      <c r="AI44" s="362">
        <v>0</v>
      </c>
      <c r="AJ44" s="351">
        <v>0</v>
      </c>
      <c r="AK44" s="334">
        <v>0</v>
      </c>
      <c r="AL44" s="37">
        <f>SUM(G44:AK44)</f>
        <v>250</v>
      </c>
      <c r="AM44" s="38">
        <f>AL44</f>
        <v>250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39"/>
      <c r="D45" s="684"/>
      <c r="E45" s="79"/>
      <c r="F45" s="179"/>
      <c r="G45" s="363">
        <f t="shared" ref="G45:AG45" si="22">+F45+G44</f>
        <v>0</v>
      </c>
      <c r="H45" s="352">
        <f t="shared" si="22"/>
        <v>0</v>
      </c>
      <c r="I45" s="409">
        <f t="shared" si="22"/>
        <v>0</v>
      </c>
      <c r="J45" s="336">
        <f t="shared" si="22"/>
        <v>250</v>
      </c>
      <c r="K45" s="336">
        <f t="shared" si="22"/>
        <v>250</v>
      </c>
      <c r="L45" s="336">
        <f t="shared" si="22"/>
        <v>250</v>
      </c>
      <c r="M45" s="336">
        <f t="shared" si="22"/>
        <v>250</v>
      </c>
      <c r="N45" s="363">
        <f t="shared" si="22"/>
        <v>250</v>
      </c>
      <c r="O45" s="352">
        <f t="shared" si="22"/>
        <v>250</v>
      </c>
      <c r="P45" s="335">
        <f t="shared" si="22"/>
        <v>250</v>
      </c>
      <c r="Q45" s="336">
        <f t="shared" si="22"/>
        <v>250</v>
      </c>
      <c r="R45" s="336">
        <f t="shared" si="22"/>
        <v>250</v>
      </c>
      <c r="S45" s="336">
        <f t="shared" si="22"/>
        <v>250</v>
      </c>
      <c r="T45" s="336">
        <f t="shared" si="22"/>
        <v>250</v>
      </c>
      <c r="U45" s="363">
        <f t="shared" si="22"/>
        <v>250</v>
      </c>
      <c r="V45" s="352">
        <f t="shared" si="22"/>
        <v>250</v>
      </c>
      <c r="W45" s="335">
        <f t="shared" si="22"/>
        <v>250</v>
      </c>
      <c r="X45" s="336">
        <f t="shared" si="22"/>
        <v>250</v>
      </c>
      <c r="Y45" s="352">
        <f t="shared" si="22"/>
        <v>250</v>
      </c>
      <c r="Z45" s="336">
        <f t="shared" si="22"/>
        <v>250</v>
      </c>
      <c r="AA45" s="336">
        <f t="shared" si="22"/>
        <v>250</v>
      </c>
      <c r="AB45" s="336">
        <f t="shared" si="22"/>
        <v>250</v>
      </c>
      <c r="AC45" s="352">
        <f t="shared" si="22"/>
        <v>250</v>
      </c>
      <c r="AD45" s="335">
        <f t="shared" si="22"/>
        <v>250</v>
      </c>
      <c r="AE45" s="336">
        <f t="shared" si="22"/>
        <v>250</v>
      </c>
      <c r="AF45" s="336">
        <f t="shared" si="22"/>
        <v>250</v>
      </c>
      <c r="AG45" s="336">
        <f t="shared" si="22"/>
        <v>250</v>
      </c>
      <c r="AH45" s="336">
        <f>+AG45+AH44</f>
        <v>250</v>
      </c>
      <c r="AI45" s="363">
        <f>+AH45+AI44</f>
        <v>250</v>
      </c>
      <c r="AJ45" s="352">
        <f>+AI45+AJ44</f>
        <v>250</v>
      </c>
      <c r="AK45" s="336">
        <f>+AJ45+AK44</f>
        <v>250</v>
      </c>
      <c r="AL45" s="37"/>
    </row>
    <row r="46" spans="1:42" ht="34.5" customHeight="1">
      <c r="A46" s="624">
        <v>17</v>
      </c>
      <c r="B46" s="655" t="s">
        <v>90</v>
      </c>
      <c r="C46" s="32" t="s">
        <v>174</v>
      </c>
      <c r="D46" s="683">
        <f>D38</f>
        <v>140</v>
      </c>
      <c r="E46" s="49"/>
      <c r="F46" s="173">
        <f>+[1]NEW!$K$57</f>
        <v>95</v>
      </c>
      <c r="G46" s="362">
        <v>0</v>
      </c>
      <c r="H46" s="351">
        <v>0</v>
      </c>
      <c r="I46" s="257">
        <v>0</v>
      </c>
      <c r="J46" s="371">
        <v>85</v>
      </c>
      <c r="K46" s="334">
        <f>85-J47</f>
        <v>0</v>
      </c>
      <c r="L46" s="334">
        <v>0</v>
      </c>
      <c r="M46" s="334">
        <v>0</v>
      </c>
      <c r="N46" s="362">
        <v>0</v>
      </c>
      <c r="O46" s="351">
        <v>0</v>
      </c>
      <c r="P46" s="334">
        <v>0</v>
      </c>
      <c r="Q46" s="334">
        <v>0</v>
      </c>
      <c r="R46" s="334">
        <v>0</v>
      </c>
      <c r="S46" s="334">
        <v>0</v>
      </c>
      <c r="T46" s="334">
        <v>0</v>
      </c>
      <c r="U46" s="362">
        <v>0</v>
      </c>
      <c r="V46" s="351">
        <v>0</v>
      </c>
      <c r="W46" s="334">
        <v>0</v>
      </c>
      <c r="X46" s="334">
        <v>0</v>
      </c>
      <c r="Y46" s="351">
        <v>0</v>
      </c>
      <c r="Z46" s="334">
        <v>0</v>
      </c>
      <c r="AA46" s="334">
        <v>0</v>
      </c>
      <c r="AB46" s="334">
        <v>0</v>
      </c>
      <c r="AC46" s="351">
        <v>0</v>
      </c>
      <c r="AD46" s="334">
        <v>0</v>
      </c>
      <c r="AE46" s="371">
        <f>95-AD47</f>
        <v>10</v>
      </c>
      <c r="AF46" s="334">
        <v>0</v>
      </c>
      <c r="AG46" s="334">
        <f>95-AF47</f>
        <v>0</v>
      </c>
      <c r="AH46" s="334">
        <v>0</v>
      </c>
      <c r="AI46" s="362">
        <v>0</v>
      </c>
      <c r="AJ46" s="351">
        <v>0</v>
      </c>
      <c r="AK46" s="334">
        <v>0</v>
      </c>
      <c r="AL46" s="37">
        <f>AK47</f>
        <v>95</v>
      </c>
      <c r="AM46" s="38">
        <f>AL46</f>
        <v>95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39"/>
      <c r="D47" s="684"/>
      <c r="E47" s="52"/>
      <c r="F47" s="181"/>
      <c r="G47" s="363">
        <f t="shared" ref="G47:AG47" si="23">+F47+G46</f>
        <v>0</v>
      </c>
      <c r="H47" s="352">
        <f t="shared" si="23"/>
        <v>0</v>
      </c>
      <c r="I47" s="409">
        <f t="shared" si="23"/>
        <v>0</v>
      </c>
      <c r="J47" s="336">
        <f t="shared" si="23"/>
        <v>85</v>
      </c>
      <c r="K47" s="336">
        <f t="shared" si="23"/>
        <v>85</v>
      </c>
      <c r="L47" s="336">
        <f t="shared" si="23"/>
        <v>85</v>
      </c>
      <c r="M47" s="336">
        <f t="shared" si="23"/>
        <v>85</v>
      </c>
      <c r="N47" s="363">
        <f t="shared" si="23"/>
        <v>85</v>
      </c>
      <c r="O47" s="352">
        <f t="shared" si="23"/>
        <v>85</v>
      </c>
      <c r="P47" s="335">
        <f t="shared" si="23"/>
        <v>85</v>
      </c>
      <c r="Q47" s="336">
        <f t="shared" si="23"/>
        <v>85</v>
      </c>
      <c r="R47" s="336">
        <f t="shared" si="23"/>
        <v>85</v>
      </c>
      <c r="S47" s="336">
        <f t="shared" si="23"/>
        <v>85</v>
      </c>
      <c r="T47" s="336">
        <f t="shared" si="23"/>
        <v>85</v>
      </c>
      <c r="U47" s="363">
        <f t="shared" si="23"/>
        <v>85</v>
      </c>
      <c r="V47" s="352">
        <f t="shared" si="23"/>
        <v>85</v>
      </c>
      <c r="W47" s="335">
        <f t="shared" si="23"/>
        <v>85</v>
      </c>
      <c r="X47" s="336">
        <f t="shared" si="23"/>
        <v>85</v>
      </c>
      <c r="Y47" s="352">
        <f t="shared" si="23"/>
        <v>85</v>
      </c>
      <c r="Z47" s="336">
        <f t="shared" si="23"/>
        <v>85</v>
      </c>
      <c r="AA47" s="336">
        <f t="shared" si="23"/>
        <v>85</v>
      </c>
      <c r="AB47" s="336">
        <f t="shared" si="23"/>
        <v>85</v>
      </c>
      <c r="AC47" s="352">
        <f t="shared" si="23"/>
        <v>85</v>
      </c>
      <c r="AD47" s="70">
        <f t="shared" si="23"/>
        <v>85</v>
      </c>
      <c r="AE47" s="336">
        <f t="shared" si="23"/>
        <v>95</v>
      </c>
      <c r="AF47" s="336">
        <f t="shared" si="23"/>
        <v>95</v>
      </c>
      <c r="AG47" s="336">
        <f t="shared" si="23"/>
        <v>95</v>
      </c>
      <c r="AH47" s="336">
        <f>+AG47+AH46</f>
        <v>95</v>
      </c>
      <c r="AI47" s="363">
        <f>+AH47+AI46</f>
        <v>95</v>
      </c>
      <c r="AJ47" s="352">
        <f>+AI47+AJ46</f>
        <v>95</v>
      </c>
      <c r="AK47" s="336">
        <f>+AJ47+AK46</f>
        <v>95</v>
      </c>
      <c r="AL47" s="37"/>
    </row>
    <row r="48" spans="1:42" ht="35.1" hidden="1" customHeight="1">
      <c r="A48" s="275"/>
      <c r="B48" s="276"/>
      <c r="C48" s="59"/>
      <c r="D48" s="52"/>
      <c r="E48" s="52"/>
      <c r="F48" s="181"/>
      <c r="G48" s="365"/>
      <c r="H48" s="354"/>
      <c r="I48" s="410"/>
      <c r="J48" s="341"/>
      <c r="K48" s="341"/>
      <c r="L48" s="341"/>
      <c r="M48" s="341"/>
      <c r="N48" s="365"/>
      <c r="O48" s="354"/>
      <c r="P48" s="341"/>
      <c r="Q48" s="341"/>
      <c r="R48" s="341"/>
      <c r="S48" s="341"/>
      <c r="T48" s="341"/>
      <c r="U48" s="365"/>
      <c r="V48" s="354"/>
      <c r="W48" s="341"/>
      <c r="X48" s="341"/>
      <c r="Y48" s="354"/>
      <c r="Z48" s="341"/>
      <c r="AA48" s="341"/>
      <c r="AB48" s="341"/>
      <c r="AC48" s="354"/>
      <c r="AD48" s="349"/>
      <c r="AE48" s="341"/>
      <c r="AF48" s="341"/>
      <c r="AG48" s="341"/>
      <c r="AH48" s="341"/>
      <c r="AI48" s="365"/>
      <c r="AJ48" s="354"/>
      <c r="AK48" s="341"/>
      <c r="AL48" s="37"/>
    </row>
    <row r="49" spans="1:42" ht="34.5" customHeight="1">
      <c r="A49" s="624">
        <v>18</v>
      </c>
      <c r="B49" s="657" t="s">
        <v>91</v>
      </c>
      <c r="C49" s="32" t="s">
        <v>174</v>
      </c>
      <c r="D49" s="683">
        <f>D46</f>
        <v>140</v>
      </c>
      <c r="E49" s="54"/>
      <c r="F49" s="178">
        <f>+[1]NEW!$K$60</f>
        <v>310</v>
      </c>
      <c r="G49" s="362">
        <v>0</v>
      </c>
      <c r="H49" s="351">
        <v>0</v>
      </c>
      <c r="I49" s="257">
        <v>0</v>
      </c>
      <c r="J49" s="371">
        <v>160</v>
      </c>
      <c r="K49" s="334">
        <f>160-J50</f>
        <v>0</v>
      </c>
      <c r="L49" s="334">
        <v>0</v>
      </c>
      <c r="M49" s="334">
        <v>0</v>
      </c>
      <c r="N49" s="362">
        <v>0</v>
      </c>
      <c r="O49" s="351">
        <v>0</v>
      </c>
      <c r="P49" s="334">
        <v>0</v>
      </c>
      <c r="Q49" s="334">
        <v>0</v>
      </c>
      <c r="R49" s="334">
        <v>0</v>
      </c>
      <c r="S49" s="334">
        <v>0</v>
      </c>
      <c r="T49" s="334">
        <v>0</v>
      </c>
      <c r="U49" s="362">
        <v>0</v>
      </c>
      <c r="V49" s="351">
        <v>0</v>
      </c>
      <c r="W49" s="334">
        <v>0</v>
      </c>
      <c r="X49" s="334">
        <v>0</v>
      </c>
      <c r="Y49" s="351">
        <v>0</v>
      </c>
      <c r="Z49" s="334">
        <v>0</v>
      </c>
      <c r="AA49" s="334">
        <v>0</v>
      </c>
      <c r="AB49" s="334">
        <v>0</v>
      </c>
      <c r="AC49" s="351">
        <v>0</v>
      </c>
      <c r="AD49" s="334">
        <v>0</v>
      </c>
      <c r="AE49" s="371">
        <f>310-AD50</f>
        <v>150</v>
      </c>
      <c r="AF49" s="334">
        <v>0</v>
      </c>
      <c r="AG49" s="334">
        <f>310-AF50</f>
        <v>0</v>
      </c>
      <c r="AH49" s="334">
        <v>0</v>
      </c>
      <c r="AI49" s="362">
        <v>0</v>
      </c>
      <c r="AJ49" s="351">
        <v>0</v>
      </c>
      <c r="AK49" s="334">
        <v>0</v>
      </c>
      <c r="AL49" s="37">
        <f>SUM(G49:AK49)</f>
        <v>310</v>
      </c>
      <c r="AM49" s="38">
        <f>AL49</f>
        <v>310</v>
      </c>
      <c r="AN49" s="38">
        <v>863000</v>
      </c>
      <c r="AO49" s="38">
        <f>AL49*AN49/1000</f>
        <v>267530</v>
      </c>
      <c r="AP49" s="38">
        <f>AN49*AM49/1000</f>
        <v>267530</v>
      </c>
    </row>
    <row r="50" spans="1:42" ht="34.5" customHeight="1">
      <c r="A50" s="625"/>
      <c r="B50" s="658"/>
      <c r="C50" s="39"/>
      <c r="D50" s="684"/>
      <c r="E50" s="85"/>
      <c r="F50" s="185"/>
      <c r="G50" s="363">
        <f t="shared" ref="G50:AG50" si="24">+F50+G49</f>
        <v>0</v>
      </c>
      <c r="H50" s="352">
        <f t="shared" si="24"/>
        <v>0</v>
      </c>
      <c r="I50" s="409">
        <f t="shared" si="24"/>
        <v>0</v>
      </c>
      <c r="J50" s="336">
        <f t="shared" si="24"/>
        <v>160</v>
      </c>
      <c r="K50" s="336">
        <f t="shared" si="24"/>
        <v>160</v>
      </c>
      <c r="L50" s="336">
        <f t="shared" si="24"/>
        <v>160</v>
      </c>
      <c r="M50" s="336">
        <f t="shared" si="24"/>
        <v>160</v>
      </c>
      <c r="N50" s="363">
        <f t="shared" si="24"/>
        <v>160</v>
      </c>
      <c r="O50" s="352">
        <f t="shared" si="24"/>
        <v>160</v>
      </c>
      <c r="P50" s="335">
        <f t="shared" si="24"/>
        <v>160</v>
      </c>
      <c r="Q50" s="336">
        <f t="shared" si="24"/>
        <v>160</v>
      </c>
      <c r="R50" s="336">
        <f t="shared" si="24"/>
        <v>160</v>
      </c>
      <c r="S50" s="336">
        <f t="shared" si="24"/>
        <v>160</v>
      </c>
      <c r="T50" s="336">
        <f t="shared" si="24"/>
        <v>160</v>
      </c>
      <c r="U50" s="363">
        <f t="shared" si="24"/>
        <v>160</v>
      </c>
      <c r="V50" s="352">
        <f t="shared" si="24"/>
        <v>160</v>
      </c>
      <c r="W50" s="335">
        <f t="shared" si="24"/>
        <v>160</v>
      </c>
      <c r="X50" s="336">
        <f t="shared" si="24"/>
        <v>160</v>
      </c>
      <c r="Y50" s="352">
        <f t="shared" si="24"/>
        <v>160</v>
      </c>
      <c r="Z50" s="336">
        <f t="shared" si="24"/>
        <v>160</v>
      </c>
      <c r="AA50" s="336">
        <f t="shared" si="24"/>
        <v>160</v>
      </c>
      <c r="AB50" s="336">
        <f t="shared" si="24"/>
        <v>160</v>
      </c>
      <c r="AC50" s="352">
        <f t="shared" si="24"/>
        <v>160</v>
      </c>
      <c r="AD50" s="70">
        <f t="shared" si="24"/>
        <v>160</v>
      </c>
      <c r="AE50" s="336">
        <f t="shared" si="24"/>
        <v>310</v>
      </c>
      <c r="AF50" s="336">
        <f t="shared" si="24"/>
        <v>310</v>
      </c>
      <c r="AG50" s="336">
        <f t="shared" si="24"/>
        <v>310</v>
      </c>
      <c r="AH50" s="336">
        <f>+AG50+AH49</f>
        <v>310</v>
      </c>
      <c r="AI50" s="363">
        <f>+AH50+AI49</f>
        <v>310</v>
      </c>
      <c r="AJ50" s="352">
        <f>+AI50+AJ49</f>
        <v>310</v>
      </c>
      <c r="AK50" s="336">
        <f>+AJ50+AK49</f>
        <v>310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49"/>
      <c r="E51" s="49"/>
      <c r="F51" s="186">
        <v>0</v>
      </c>
      <c r="G51" s="362">
        <v>0</v>
      </c>
      <c r="H51" s="351">
        <v>0</v>
      </c>
      <c r="I51" s="257">
        <v>0</v>
      </c>
      <c r="J51" s="334">
        <v>0</v>
      </c>
      <c r="K51" s="334">
        <v>0</v>
      </c>
      <c r="L51" s="334">
        <v>0</v>
      </c>
      <c r="M51" s="334">
        <v>0</v>
      </c>
      <c r="N51" s="362">
        <v>0</v>
      </c>
      <c r="O51" s="351">
        <v>0</v>
      </c>
      <c r="P51" s="334">
        <v>0</v>
      </c>
      <c r="Q51" s="334">
        <v>0</v>
      </c>
      <c r="R51" s="334">
        <v>0</v>
      </c>
      <c r="S51" s="334">
        <v>0</v>
      </c>
      <c r="T51" s="334">
        <v>0</v>
      </c>
      <c r="U51" s="362">
        <v>0</v>
      </c>
      <c r="V51" s="351">
        <v>0</v>
      </c>
      <c r="W51" s="334">
        <v>0</v>
      </c>
      <c r="X51" s="334">
        <v>0</v>
      </c>
      <c r="Y51" s="351">
        <v>0</v>
      </c>
      <c r="Z51" s="334">
        <v>0</v>
      </c>
      <c r="AA51" s="334">
        <v>0</v>
      </c>
      <c r="AB51" s="334">
        <v>0</v>
      </c>
      <c r="AC51" s="351">
        <v>0</v>
      </c>
      <c r="AD51" s="334">
        <v>0</v>
      </c>
      <c r="AE51" s="334">
        <v>0</v>
      </c>
      <c r="AF51" s="334">
        <v>0</v>
      </c>
      <c r="AG51" s="334">
        <v>0</v>
      </c>
      <c r="AH51" s="334">
        <v>0</v>
      </c>
      <c r="AI51" s="362">
        <v>0</v>
      </c>
      <c r="AJ51" s="351">
        <v>0</v>
      </c>
      <c r="AK51" s="334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52"/>
      <c r="E52" s="52"/>
      <c r="F52" s="187"/>
      <c r="G52" s="363">
        <f t="shared" ref="G52:AG52" si="25">+F52+G51</f>
        <v>0</v>
      </c>
      <c r="H52" s="352">
        <f t="shared" si="25"/>
        <v>0</v>
      </c>
      <c r="I52" s="409">
        <f t="shared" si="25"/>
        <v>0</v>
      </c>
      <c r="J52" s="336">
        <f t="shared" si="25"/>
        <v>0</v>
      </c>
      <c r="K52" s="336">
        <f t="shared" si="25"/>
        <v>0</v>
      </c>
      <c r="L52" s="336">
        <f t="shared" si="25"/>
        <v>0</v>
      </c>
      <c r="M52" s="336">
        <f t="shared" si="25"/>
        <v>0</v>
      </c>
      <c r="N52" s="363">
        <f t="shared" si="25"/>
        <v>0</v>
      </c>
      <c r="O52" s="352">
        <f t="shared" si="25"/>
        <v>0</v>
      </c>
      <c r="P52" s="335">
        <f t="shared" si="25"/>
        <v>0</v>
      </c>
      <c r="Q52" s="336">
        <f t="shared" si="25"/>
        <v>0</v>
      </c>
      <c r="R52" s="336">
        <f t="shared" si="25"/>
        <v>0</v>
      </c>
      <c r="S52" s="336">
        <f t="shared" si="25"/>
        <v>0</v>
      </c>
      <c r="T52" s="336">
        <f t="shared" si="25"/>
        <v>0</v>
      </c>
      <c r="U52" s="363">
        <f t="shared" si="25"/>
        <v>0</v>
      </c>
      <c r="V52" s="352">
        <f t="shared" si="25"/>
        <v>0</v>
      </c>
      <c r="W52" s="335">
        <f t="shared" si="25"/>
        <v>0</v>
      </c>
      <c r="X52" s="336">
        <f t="shared" si="25"/>
        <v>0</v>
      </c>
      <c r="Y52" s="352">
        <f t="shared" si="25"/>
        <v>0</v>
      </c>
      <c r="Z52" s="336">
        <f t="shared" si="25"/>
        <v>0</v>
      </c>
      <c r="AA52" s="336">
        <f t="shared" si="25"/>
        <v>0</v>
      </c>
      <c r="AB52" s="336">
        <f t="shared" si="25"/>
        <v>0</v>
      </c>
      <c r="AC52" s="352">
        <f t="shared" si="25"/>
        <v>0</v>
      </c>
      <c r="AD52" s="70">
        <f t="shared" si="25"/>
        <v>0</v>
      </c>
      <c r="AE52" s="336">
        <f t="shared" si="25"/>
        <v>0</v>
      </c>
      <c r="AF52" s="336">
        <f t="shared" si="25"/>
        <v>0</v>
      </c>
      <c r="AG52" s="336">
        <f t="shared" si="25"/>
        <v>0</v>
      </c>
      <c r="AH52" s="336">
        <f>+AG52+AH51</f>
        <v>0</v>
      </c>
      <c r="AI52" s="363">
        <f>+AH52+AI51</f>
        <v>0</v>
      </c>
      <c r="AJ52" s="352">
        <f>+AI52+AJ51</f>
        <v>0</v>
      </c>
      <c r="AK52" s="33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49"/>
      <c r="E53" s="49"/>
      <c r="F53" s="173">
        <v>0</v>
      </c>
      <c r="G53" s="362">
        <v>0</v>
      </c>
      <c r="H53" s="351">
        <v>0</v>
      </c>
      <c r="I53" s="257">
        <v>0</v>
      </c>
      <c r="J53" s="334">
        <v>0</v>
      </c>
      <c r="K53" s="334">
        <v>0</v>
      </c>
      <c r="L53" s="334">
        <v>0</v>
      </c>
      <c r="M53" s="334">
        <v>0</v>
      </c>
      <c r="N53" s="362">
        <v>0</v>
      </c>
      <c r="O53" s="351">
        <v>0</v>
      </c>
      <c r="P53" s="334">
        <v>0</v>
      </c>
      <c r="Q53" s="334">
        <v>0</v>
      </c>
      <c r="R53" s="334">
        <v>0</v>
      </c>
      <c r="S53" s="334">
        <v>0</v>
      </c>
      <c r="T53" s="334">
        <v>0</v>
      </c>
      <c r="U53" s="362">
        <v>0</v>
      </c>
      <c r="V53" s="351">
        <v>0</v>
      </c>
      <c r="W53" s="334">
        <v>0</v>
      </c>
      <c r="X53" s="334">
        <v>0</v>
      </c>
      <c r="Y53" s="351">
        <v>0</v>
      </c>
      <c r="Z53" s="334">
        <v>0</v>
      </c>
      <c r="AA53" s="334">
        <v>0</v>
      </c>
      <c r="AB53" s="334">
        <v>0</v>
      </c>
      <c r="AC53" s="351">
        <v>0</v>
      </c>
      <c r="AD53" s="334">
        <v>0</v>
      </c>
      <c r="AE53" s="334">
        <v>0</v>
      </c>
      <c r="AF53" s="334">
        <v>0</v>
      </c>
      <c r="AG53" s="334">
        <v>0</v>
      </c>
      <c r="AH53" s="334">
        <v>0</v>
      </c>
      <c r="AI53" s="362">
        <v>0</v>
      </c>
      <c r="AJ53" s="351">
        <v>0</v>
      </c>
      <c r="AK53" s="334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52"/>
      <c r="E54" s="52"/>
      <c r="F54" s="181"/>
      <c r="G54" s="363">
        <f t="shared" ref="G54:AG54" si="26">+F54+G53</f>
        <v>0</v>
      </c>
      <c r="H54" s="352">
        <f t="shared" si="26"/>
        <v>0</v>
      </c>
      <c r="I54" s="409">
        <f t="shared" si="26"/>
        <v>0</v>
      </c>
      <c r="J54" s="336">
        <f t="shared" si="26"/>
        <v>0</v>
      </c>
      <c r="K54" s="336">
        <f t="shared" si="26"/>
        <v>0</v>
      </c>
      <c r="L54" s="336">
        <f t="shared" si="26"/>
        <v>0</v>
      </c>
      <c r="M54" s="336">
        <f t="shared" si="26"/>
        <v>0</v>
      </c>
      <c r="N54" s="363">
        <f t="shared" si="26"/>
        <v>0</v>
      </c>
      <c r="O54" s="352">
        <f t="shared" si="26"/>
        <v>0</v>
      </c>
      <c r="P54" s="335">
        <f t="shared" si="26"/>
        <v>0</v>
      </c>
      <c r="Q54" s="336">
        <f t="shared" si="26"/>
        <v>0</v>
      </c>
      <c r="R54" s="336">
        <f t="shared" si="26"/>
        <v>0</v>
      </c>
      <c r="S54" s="336">
        <f t="shared" si="26"/>
        <v>0</v>
      </c>
      <c r="T54" s="336">
        <f t="shared" si="26"/>
        <v>0</v>
      </c>
      <c r="U54" s="363">
        <f t="shared" si="26"/>
        <v>0</v>
      </c>
      <c r="V54" s="352">
        <f t="shared" si="26"/>
        <v>0</v>
      </c>
      <c r="W54" s="335">
        <f t="shared" si="26"/>
        <v>0</v>
      </c>
      <c r="X54" s="336">
        <f t="shared" si="26"/>
        <v>0</v>
      </c>
      <c r="Y54" s="352">
        <f t="shared" si="26"/>
        <v>0</v>
      </c>
      <c r="Z54" s="336">
        <f t="shared" si="26"/>
        <v>0</v>
      </c>
      <c r="AA54" s="336">
        <f t="shared" si="26"/>
        <v>0</v>
      </c>
      <c r="AB54" s="336">
        <f t="shared" si="26"/>
        <v>0</v>
      </c>
      <c r="AC54" s="352">
        <f t="shared" si="26"/>
        <v>0</v>
      </c>
      <c r="AD54" s="70">
        <f t="shared" si="26"/>
        <v>0</v>
      </c>
      <c r="AE54" s="336">
        <f t="shared" si="26"/>
        <v>0</v>
      </c>
      <c r="AF54" s="336">
        <f t="shared" si="26"/>
        <v>0</v>
      </c>
      <c r="AG54" s="336">
        <f t="shared" si="26"/>
        <v>0</v>
      </c>
      <c r="AH54" s="336">
        <f>+AG54+AH53</f>
        <v>0</v>
      </c>
      <c r="AI54" s="363">
        <f>+AH54+AI53</f>
        <v>0</v>
      </c>
      <c r="AJ54" s="352">
        <f>+AI54+AJ53</f>
        <v>0</v>
      </c>
      <c r="AK54" s="33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54"/>
      <c r="E55" s="54"/>
      <c r="F55" s="174">
        <v>0</v>
      </c>
      <c r="G55" s="362">
        <v>0</v>
      </c>
      <c r="H55" s="351">
        <v>0</v>
      </c>
      <c r="I55" s="257">
        <v>0</v>
      </c>
      <c r="J55" s="334">
        <v>0</v>
      </c>
      <c r="K55" s="334">
        <v>0</v>
      </c>
      <c r="L55" s="334">
        <v>0</v>
      </c>
      <c r="M55" s="334">
        <v>0</v>
      </c>
      <c r="N55" s="362">
        <v>0</v>
      </c>
      <c r="O55" s="351">
        <v>0</v>
      </c>
      <c r="P55" s="334">
        <v>0</v>
      </c>
      <c r="Q55" s="334">
        <v>0</v>
      </c>
      <c r="R55" s="334">
        <v>0</v>
      </c>
      <c r="S55" s="334">
        <v>0</v>
      </c>
      <c r="T55" s="334">
        <v>0</v>
      </c>
      <c r="U55" s="362">
        <v>0</v>
      </c>
      <c r="V55" s="351">
        <v>0</v>
      </c>
      <c r="W55" s="334">
        <v>0</v>
      </c>
      <c r="X55" s="334">
        <v>0</v>
      </c>
      <c r="Y55" s="351">
        <v>0</v>
      </c>
      <c r="Z55" s="334">
        <v>0</v>
      </c>
      <c r="AA55" s="334">
        <v>0</v>
      </c>
      <c r="AB55" s="334">
        <v>0</v>
      </c>
      <c r="AC55" s="351">
        <v>0</v>
      </c>
      <c r="AD55" s="334">
        <v>0</v>
      </c>
      <c r="AE55" s="334">
        <v>0</v>
      </c>
      <c r="AF55" s="334">
        <v>0</v>
      </c>
      <c r="AG55" s="334">
        <v>0</v>
      </c>
      <c r="AH55" s="334">
        <v>0</v>
      </c>
      <c r="AI55" s="362">
        <v>0</v>
      </c>
      <c r="AJ55" s="351">
        <v>0</v>
      </c>
      <c r="AK55" s="334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85"/>
      <c r="E56" s="85"/>
      <c r="F56" s="173"/>
      <c r="G56" s="363">
        <f t="shared" ref="G56:AG56" si="27">+F56+G55</f>
        <v>0</v>
      </c>
      <c r="H56" s="352">
        <f t="shared" si="27"/>
        <v>0</v>
      </c>
      <c r="I56" s="409">
        <f t="shared" si="27"/>
        <v>0</v>
      </c>
      <c r="J56" s="336">
        <f t="shared" si="27"/>
        <v>0</v>
      </c>
      <c r="K56" s="336">
        <f t="shared" si="27"/>
        <v>0</v>
      </c>
      <c r="L56" s="336">
        <f t="shared" si="27"/>
        <v>0</v>
      </c>
      <c r="M56" s="336">
        <f t="shared" si="27"/>
        <v>0</v>
      </c>
      <c r="N56" s="363">
        <f t="shared" si="27"/>
        <v>0</v>
      </c>
      <c r="O56" s="352">
        <f t="shared" si="27"/>
        <v>0</v>
      </c>
      <c r="P56" s="335">
        <f t="shared" si="27"/>
        <v>0</v>
      </c>
      <c r="Q56" s="336">
        <f t="shared" si="27"/>
        <v>0</v>
      </c>
      <c r="R56" s="336">
        <f t="shared" si="27"/>
        <v>0</v>
      </c>
      <c r="S56" s="336">
        <f t="shared" si="27"/>
        <v>0</v>
      </c>
      <c r="T56" s="336">
        <f t="shared" si="27"/>
        <v>0</v>
      </c>
      <c r="U56" s="363">
        <f t="shared" si="27"/>
        <v>0</v>
      </c>
      <c r="V56" s="352">
        <f t="shared" si="27"/>
        <v>0</v>
      </c>
      <c r="W56" s="335">
        <f t="shared" si="27"/>
        <v>0</v>
      </c>
      <c r="X56" s="336">
        <f t="shared" si="27"/>
        <v>0</v>
      </c>
      <c r="Y56" s="352">
        <f t="shared" si="27"/>
        <v>0</v>
      </c>
      <c r="Z56" s="336">
        <f t="shared" si="27"/>
        <v>0</v>
      </c>
      <c r="AA56" s="336">
        <f t="shared" si="27"/>
        <v>0</v>
      </c>
      <c r="AB56" s="336">
        <f t="shared" si="27"/>
        <v>0</v>
      </c>
      <c r="AC56" s="352">
        <f t="shared" si="27"/>
        <v>0</v>
      </c>
      <c r="AD56" s="70">
        <f t="shared" si="27"/>
        <v>0</v>
      </c>
      <c r="AE56" s="336">
        <f t="shared" si="27"/>
        <v>0</v>
      </c>
      <c r="AF56" s="336">
        <f t="shared" si="27"/>
        <v>0</v>
      </c>
      <c r="AG56" s="336">
        <f t="shared" si="27"/>
        <v>0</v>
      </c>
      <c r="AH56" s="336">
        <f>+AG56+AH55</f>
        <v>0</v>
      </c>
      <c r="AI56" s="363">
        <f>+AH56+AI55</f>
        <v>0</v>
      </c>
      <c r="AJ56" s="352">
        <f>+AI56+AJ55</f>
        <v>0</v>
      </c>
      <c r="AK56" s="33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683">
        <f>D49</f>
        <v>140</v>
      </c>
      <c r="E57" s="49"/>
      <c r="F57" s="174">
        <f>+[1]NEW!$K$78</f>
        <v>1513</v>
      </c>
      <c r="G57" s="362">
        <v>0</v>
      </c>
      <c r="H57" s="351">
        <v>0</v>
      </c>
      <c r="I57" s="257">
        <v>0</v>
      </c>
      <c r="J57" s="342">
        <v>0</v>
      </c>
      <c r="K57" s="407">
        <v>0</v>
      </c>
      <c r="L57" s="342">
        <v>0</v>
      </c>
      <c r="M57" s="342">
        <v>0</v>
      </c>
      <c r="N57" s="362">
        <v>0</v>
      </c>
      <c r="O57" s="351">
        <v>0</v>
      </c>
      <c r="P57" s="371">
        <f>700-O58</f>
        <v>700</v>
      </c>
      <c r="Q57" s="342">
        <f>700-P58</f>
        <v>0</v>
      </c>
      <c r="R57" s="334">
        <v>0</v>
      </c>
      <c r="S57" s="371">
        <f>1163-R58</f>
        <v>463</v>
      </c>
      <c r="T57" s="342">
        <v>0</v>
      </c>
      <c r="U57" s="362">
        <v>0</v>
      </c>
      <c r="V57" s="351">
        <v>0</v>
      </c>
      <c r="W57" s="342">
        <v>0</v>
      </c>
      <c r="X57" s="342">
        <v>0</v>
      </c>
      <c r="Y57" s="351">
        <v>0</v>
      </c>
      <c r="Z57" s="342">
        <v>0</v>
      </c>
      <c r="AA57" s="342">
        <v>0</v>
      </c>
      <c r="AB57" s="342">
        <v>0</v>
      </c>
      <c r="AC57" s="351">
        <v>0</v>
      </c>
      <c r="AD57" s="334">
        <v>0</v>
      </c>
      <c r="AE57" s="371">
        <f>1513-AD58</f>
        <v>350</v>
      </c>
      <c r="AF57" s="342">
        <v>0</v>
      </c>
      <c r="AG57" s="342">
        <f>1513-AF58</f>
        <v>0</v>
      </c>
      <c r="AH57" s="342">
        <v>0</v>
      </c>
      <c r="AI57" s="362">
        <v>0</v>
      </c>
      <c r="AJ57" s="351">
        <v>0</v>
      </c>
      <c r="AK57" s="342">
        <v>0</v>
      </c>
      <c r="AL57" s="37">
        <f>AK58</f>
        <v>1513</v>
      </c>
      <c r="AM57" s="38">
        <f>AL57</f>
        <v>1513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684"/>
      <c r="E58" s="41"/>
      <c r="F58" s="183"/>
      <c r="G58" s="363">
        <f t="shared" ref="G58:AK58" si="28">+F58+G57</f>
        <v>0</v>
      </c>
      <c r="H58" s="352">
        <f t="shared" si="28"/>
        <v>0</v>
      </c>
      <c r="I58" s="409">
        <f t="shared" si="28"/>
        <v>0</v>
      </c>
      <c r="J58" s="336">
        <f t="shared" si="28"/>
        <v>0</v>
      </c>
      <c r="K58" s="336">
        <f t="shared" si="28"/>
        <v>0</v>
      </c>
      <c r="L58" s="336">
        <f t="shared" si="28"/>
        <v>0</v>
      </c>
      <c r="M58" s="336">
        <f t="shared" si="28"/>
        <v>0</v>
      </c>
      <c r="N58" s="363">
        <f t="shared" si="28"/>
        <v>0</v>
      </c>
      <c r="O58" s="352">
        <f t="shared" si="28"/>
        <v>0</v>
      </c>
      <c r="P58" s="335">
        <f t="shared" si="28"/>
        <v>700</v>
      </c>
      <c r="Q58" s="336">
        <f t="shared" si="28"/>
        <v>700</v>
      </c>
      <c r="R58" s="336">
        <f t="shared" si="28"/>
        <v>700</v>
      </c>
      <c r="S58" s="336">
        <f t="shared" si="28"/>
        <v>1163</v>
      </c>
      <c r="T58" s="336">
        <f t="shared" si="28"/>
        <v>1163</v>
      </c>
      <c r="U58" s="363">
        <f t="shared" si="28"/>
        <v>1163</v>
      </c>
      <c r="V58" s="352">
        <f t="shared" si="28"/>
        <v>1163</v>
      </c>
      <c r="W58" s="335">
        <f t="shared" si="28"/>
        <v>1163</v>
      </c>
      <c r="X58" s="336">
        <f t="shared" si="28"/>
        <v>1163</v>
      </c>
      <c r="Y58" s="352">
        <f t="shared" si="28"/>
        <v>1163</v>
      </c>
      <c r="Z58" s="336">
        <f t="shared" si="28"/>
        <v>1163</v>
      </c>
      <c r="AA58" s="336">
        <f t="shared" si="28"/>
        <v>1163</v>
      </c>
      <c r="AB58" s="336">
        <f t="shared" si="28"/>
        <v>1163</v>
      </c>
      <c r="AC58" s="352">
        <f t="shared" si="28"/>
        <v>1163</v>
      </c>
      <c r="AD58" s="335">
        <f t="shared" si="28"/>
        <v>1163</v>
      </c>
      <c r="AE58" s="336">
        <f t="shared" si="28"/>
        <v>1513</v>
      </c>
      <c r="AF58" s="336">
        <f t="shared" si="28"/>
        <v>1513</v>
      </c>
      <c r="AG58" s="336">
        <f t="shared" si="28"/>
        <v>1513</v>
      </c>
      <c r="AH58" s="336">
        <f t="shared" si="28"/>
        <v>1513</v>
      </c>
      <c r="AI58" s="363">
        <f t="shared" si="28"/>
        <v>1513</v>
      </c>
      <c r="AJ58" s="352">
        <f t="shared" si="28"/>
        <v>1513</v>
      </c>
      <c r="AK58" s="336">
        <f t="shared" si="28"/>
        <v>1513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683">
        <f>D57</f>
        <v>140</v>
      </c>
      <c r="E59" s="89"/>
      <c r="F59" s="174">
        <f>+[1]NEW!$K$81</f>
        <v>631</v>
      </c>
      <c r="G59" s="362">
        <v>0</v>
      </c>
      <c r="H59" s="351">
        <v>0</v>
      </c>
      <c r="I59" s="257">
        <v>0</v>
      </c>
      <c r="J59" s="342">
        <v>0</v>
      </c>
      <c r="K59" s="342">
        <v>0</v>
      </c>
      <c r="L59" s="342">
        <v>0</v>
      </c>
      <c r="M59" s="342">
        <v>0</v>
      </c>
      <c r="N59" s="362">
        <v>0</v>
      </c>
      <c r="O59" s="351">
        <v>0</v>
      </c>
      <c r="P59" s="342">
        <v>0</v>
      </c>
      <c r="Q59" s="342">
        <v>0</v>
      </c>
      <c r="R59" s="342">
        <v>0</v>
      </c>
      <c r="S59" s="371">
        <v>355</v>
      </c>
      <c r="T59" s="342">
        <f>355-S60</f>
        <v>0</v>
      </c>
      <c r="U59" s="362">
        <v>0</v>
      </c>
      <c r="V59" s="351">
        <v>0</v>
      </c>
      <c r="W59" s="342">
        <v>0</v>
      </c>
      <c r="X59" s="342">
        <v>0</v>
      </c>
      <c r="Y59" s="351">
        <v>0</v>
      </c>
      <c r="Z59" s="342">
        <v>0</v>
      </c>
      <c r="AA59" s="342">
        <v>0</v>
      </c>
      <c r="AB59" s="342">
        <v>0</v>
      </c>
      <c r="AC59" s="351">
        <v>0</v>
      </c>
      <c r="AD59" s="342">
        <v>0</v>
      </c>
      <c r="AE59" s="371">
        <f>631-AD60</f>
        <v>276</v>
      </c>
      <c r="AF59" s="342">
        <v>0</v>
      </c>
      <c r="AG59" s="342">
        <f>631-AF60</f>
        <v>0</v>
      </c>
      <c r="AH59" s="342">
        <v>0</v>
      </c>
      <c r="AI59" s="362">
        <v>0</v>
      </c>
      <c r="AJ59" s="351">
        <v>0</v>
      </c>
      <c r="AK59" s="342">
        <v>0</v>
      </c>
      <c r="AL59" s="37"/>
    </row>
    <row r="60" spans="1:42" ht="34.5" customHeight="1">
      <c r="A60" s="625"/>
      <c r="B60" s="660"/>
      <c r="C60" s="39"/>
      <c r="D60" s="684"/>
      <c r="E60" s="79"/>
      <c r="F60" s="179"/>
      <c r="G60" s="363">
        <f t="shared" ref="G60:AK60" si="29">+F60+G59</f>
        <v>0</v>
      </c>
      <c r="H60" s="352">
        <f t="shared" si="29"/>
        <v>0</v>
      </c>
      <c r="I60" s="409">
        <f t="shared" si="29"/>
        <v>0</v>
      </c>
      <c r="J60" s="336">
        <f t="shared" si="29"/>
        <v>0</v>
      </c>
      <c r="K60" s="336">
        <f t="shared" si="29"/>
        <v>0</v>
      </c>
      <c r="L60" s="336">
        <f t="shared" si="29"/>
        <v>0</v>
      </c>
      <c r="M60" s="336">
        <f t="shared" si="29"/>
        <v>0</v>
      </c>
      <c r="N60" s="363">
        <f t="shared" si="29"/>
        <v>0</v>
      </c>
      <c r="O60" s="352">
        <f t="shared" si="29"/>
        <v>0</v>
      </c>
      <c r="P60" s="335">
        <f t="shared" si="29"/>
        <v>0</v>
      </c>
      <c r="Q60" s="336">
        <f t="shared" si="29"/>
        <v>0</v>
      </c>
      <c r="R60" s="336">
        <f t="shared" si="29"/>
        <v>0</v>
      </c>
      <c r="S60" s="336">
        <f t="shared" si="29"/>
        <v>355</v>
      </c>
      <c r="T60" s="336">
        <f t="shared" si="29"/>
        <v>355</v>
      </c>
      <c r="U60" s="363">
        <f t="shared" si="29"/>
        <v>355</v>
      </c>
      <c r="V60" s="352">
        <f t="shared" si="29"/>
        <v>355</v>
      </c>
      <c r="W60" s="335">
        <f t="shared" si="29"/>
        <v>355</v>
      </c>
      <c r="X60" s="336">
        <f t="shared" si="29"/>
        <v>355</v>
      </c>
      <c r="Y60" s="352">
        <f t="shared" si="29"/>
        <v>355</v>
      </c>
      <c r="Z60" s="336">
        <f t="shared" si="29"/>
        <v>355</v>
      </c>
      <c r="AA60" s="336">
        <f t="shared" si="29"/>
        <v>355</v>
      </c>
      <c r="AB60" s="336">
        <f t="shared" si="29"/>
        <v>355</v>
      </c>
      <c r="AC60" s="352">
        <f t="shared" si="29"/>
        <v>355</v>
      </c>
      <c r="AD60" s="335">
        <f t="shared" si="29"/>
        <v>355</v>
      </c>
      <c r="AE60" s="336">
        <f t="shared" si="29"/>
        <v>631</v>
      </c>
      <c r="AF60" s="336">
        <f t="shared" si="29"/>
        <v>631</v>
      </c>
      <c r="AG60" s="336">
        <f t="shared" si="29"/>
        <v>631</v>
      </c>
      <c r="AH60" s="336">
        <f t="shared" si="29"/>
        <v>631</v>
      </c>
      <c r="AI60" s="363">
        <f t="shared" si="29"/>
        <v>631</v>
      </c>
      <c r="AJ60" s="352">
        <f t="shared" si="29"/>
        <v>631</v>
      </c>
      <c r="AK60" s="336">
        <f t="shared" si="29"/>
        <v>631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683">
        <f t="shared" ref="D61" si="30">D59</f>
        <v>140</v>
      </c>
      <c r="E61" s="91"/>
      <c r="F61" s="178">
        <f>+[1]NEW!$K$84</f>
        <v>1950</v>
      </c>
      <c r="G61" s="362">
        <v>0</v>
      </c>
      <c r="H61" s="351">
        <v>0</v>
      </c>
      <c r="I61" s="257">
        <v>0</v>
      </c>
      <c r="J61" s="342">
        <v>0</v>
      </c>
      <c r="K61" s="371">
        <v>50</v>
      </c>
      <c r="L61" s="342">
        <v>0</v>
      </c>
      <c r="M61" s="342">
        <v>0</v>
      </c>
      <c r="N61" s="362">
        <v>0</v>
      </c>
      <c r="O61" s="351">
        <v>0</v>
      </c>
      <c r="P61" s="371">
        <f>600-O62</f>
        <v>550</v>
      </c>
      <c r="Q61" s="342">
        <v>0</v>
      </c>
      <c r="R61" s="342">
        <v>0</v>
      </c>
      <c r="S61" s="371">
        <f>1138-S59-S57</f>
        <v>320</v>
      </c>
      <c r="T61" s="371">
        <f>1300-S62</f>
        <v>380</v>
      </c>
      <c r="U61" s="362">
        <v>0</v>
      </c>
      <c r="V61" s="351">
        <v>0</v>
      </c>
      <c r="W61" s="342">
        <v>0</v>
      </c>
      <c r="X61" s="342">
        <v>0</v>
      </c>
      <c r="Y61" s="351">
        <v>0</v>
      </c>
      <c r="Z61" s="342">
        <v>0</v>
      </c>
      <c r="AA61" s="342">
        <v>0</v>
      </c>
      <c r="AB61" s="342">
        <v>0</v>
      </c>
      <c r="AC61" s="351">
        <v>0</v>
      </c>
      <c r="AD61" s="342">
        <v>0</v>
      </c>
      <c r="AE61" s="371">
        <f>1950-AD62</f>
        <v>650</v>
      </c>
      <c r="AF61" s="342">
        <v>0</v>
      </c>
      <c r="AG61" s="342">
        <f>1950-AF62</f>
        <v>0</v>
      </c>
      <c r="AH61" s="342">
        <v>0</v>
      </c>
      <c r="AI61" s="362">
        <v>0</v>
      </c>
      <c r="AJ61" s="351">
        <v>0</v>
      </c>
      <c r="AK61" s="342">
        <v>0</v>
      </c>
      <c r="AL61" s="37"/>
    </row>
    <row r="62" spans="1:42" ht="35.1" customHeight="1">
      <c r="A62" s="651"/>
      <c r="B62" s="660"/>
      <c r="C62" s="39"/>
      <c r="D62" s="684"/>
      <c r="E62" s="52"/>
      <c r="F62" s="181"/>
      <c r="G62" s="365">
        <f>+F62+G61</f>
        <v>0</v>
      </c>
      <c r="H62" s="354">
        <f t="shared" ref="H62:AK62" si="31">+G62+H61</f>
        <v>0</v>
      </c>
      <c r="I62" s="410">
        <f t="shared" si="31"/>
        <v>0</v>
      </c>
      <c r="J62" s="341">
        <f t="shared" si="31"/>
        <v>0</v>
      </c>
      <c r="K62" s="341">
        <f t="shared" si="31"/>
        <v>50</v>
      </c>
      <c r="L62" s="341">
        <f t="shared" si="31"/>
        <v>50</v>
      </c>
      <c r="M62" s="341">
        <f t="shared" si="31"/>
        <v>50</v>
      </c>
      <c r="N62" s="365">
        <f t="shared" si="31"/>
        <v>50</v>
      </c>
      <c r="O62" s="354">
        <f t="shared" si="31"/>
        <v>50</v>
      </c>
      <c r="P62" s="341">
        <f t="shared" si="31"/>
        <v>600</v>
      </c>
      <c r="Q62" s="341">
        <f t="shared" si="31"/>
        <v>600</v>
      </c>
      <c r="R62" s="341">
        <f t="shared" si="31"/>
        <v>600</v>
      </c>
      <c r="S62" s="341">
        <f t="shared" si="31"/>
        <v>920</v>
      </c>
      <c r="T62" s="341">
        <f t="shared" si="31"/>
        <v>1300</v>
      </c>
      <c r="U62" s="365">
        <f t="shared" si="31"/>
        <v>1300</v>
      </c>
      <c r="V62" s="354">
        <f t="shared" si="31"/>
        <v>1300</v>
      </c>
      <c r="W62" s="341">
        <f t="shared" si="31"/>
        <v>1300</v>
      </c>
      <c r="X62" s="341">
        <f t="shared" si="31"/>
        <v>1300</v>
      </c>
      <c r="Y62" s="354">
        <f t="shared" si="31"/>
        <v>1300</v>
      </c>
      <c r="Z62" s="341">
        <f t="shared" si="31"/>
        <v>1300</v>
      </c>
      <c r="AA62" s="341">
        <f t="shared" si="31"/>
        <v>1300</v>
      </c>
      <c r="AB62" s="341">
        <f t="shared" si="31"/>
        <v>1300</v>
      </c>
      <c r="AC62" s="354">
        <f t="shared" si="31"/>
        <v>1300</v>
      </c>
      <c r="AD62" s="341">
        <f t="shared" si="31"/>
        <v>1300</v>
      </c>
      <c r="AE62" s="341">
        <f t="shared" si="31"/>
        <v>1950</v>
      </c>
      <c r="AF62" s="341">
        <f t="shared" si="31"/>
        <v>1950</v>
      </c>
      <c r="AG62" s="341">
        <f t="shared" si="31"/>
        <v>1950</v>
      </c>
      <c r="AH62" s="341">
        <f t="shared" si="31"/>
        <v>1950</v>
      </c>
      <c r="AI62" s="365">
        <f t="shared" si="31"/>
        <v>1950</v>
      </c>
      <c r="AJ62" s="354">
        <f t="shared" si="31"/>
        <v>1950</v>
      </c>
      <c r="AK62" s="341">
        <f t="shared" si="31"/>
        <v>1950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683">
        <f t="shared" ref="D63" si="32">D61</f>
        <v>140</v>
      </c>
      <c r="E63" s="54"/>
      <c r="F63" s="174">
        <f>+[1]NEW!$K$87</f>
        <v>835</v>
      </c>
      <c r="G63" s="364">
        <v>0</v>
      </c>
      <c r="H63" s="353">
        <v>0</v>
      </c>
      <c r="I63" s="258">
        <v>0</v>
      </c>
      <c r="J63" s="338">
        <v>0</v>
      </c>
      <c r="K63" s="372">
        <f>575-J64</f>
        <v>575</v>
      </c>
      <c r="L63" s="343">
        <v>0</v>
      </c>
      <c r="M63" s="343">
        <v>0</v>
      </c>
      <c r="N63" s="364">
        <v>0</v>
      </c>
      <c r="O63" s="353">
        <v>0</v>
      </c>
      <c r="P63" s="343">
        <v>0</v>
      </c>
      <c r="Q63" s="372">
        <v>160</v>
      </c>
      <c r="R63" s="343">
        <v>0</v>
      </c>
      <c r="S63" s="343">
        <v>0</v>
      </c>
      <c r="T63" s="343">
        <v>0</v>
      </c>
      <c r="U63" s="364">
        <v>0</v>
      </c>
      <c r="V63" s="353">
        <v>0</v>
      </c>
      <c r="W63" s="343">
        <v>0</v>
      </c>
      <c r="X63" s="343">
        <v>0</v>
      </c>
      <c r="Y63" s="353">
        <v>0</v>
      </c>
      <c r="Z63" s="343">
        <v>0</v>
      </c>
      <c r="AA63" s="343">
        <v>0</v>
      </c>
      <c r="AB63" s="343">
        <v>0</v>
      </c>
      <c r="AC63" s="353">
        <v>0</v>
      </c>
      <c r="AD63" s="343">
        <v>0</v>
      </c>
      <c r="AE63" s="372">
        <v>100</v>
      </c>
      <c r="AF63" s="343">
        <f>835-AE64</f>
        <v>0</v>
      </c>
      <c r="AG63" s="343">
        <v>0</v>
      </c>
      <c r="AH63" s="338">
        <f>835-AG64</f>
        <v>0</v>
      </c>
      <c r="AI63" s="364">
        <v>0</v>
      </c>
      <c r="AJ63" s="353">
        <v>0</v>
      </c>
      <c r="AK63" s="343">
        <v>0</v>
      </c>
      <c r="AL63" s="37">
        <f>SUM(G63:AK63)</f>
        <v>835</v>
      </c>
      <c r="AM63" s="38">
        <f>AL63</f>
        <v>835</v>
      </c>
      <c r="AN63" s="38">
        <v>893900</v>
      </c>
      <c r="AO63" s="38">
        <f>AL63*AN63/1000</f>
        <v>746406.5</v>
      </c>
      <c r="AP63" s="38">
        <f>AN63*AM63/1000</f>
        <v>746406.5</v>
      </c>
    </row>
    <row r="64" spans="1:42" ht="35.1" customHeight="1">
      <c r="A64" s="625"/>
      <c r="B64" s="660"/>
      <c r="C64" s="39"/>
      <c r="D64" s="684"/>
      <c r="E64" s="79"/>
      <c r="F64" s="179"/>
      <c r="G64" s="363">
        <f t="shared" ref="G64:AK64" si="33">+F64+G63</f>
        <v>0</v>
      </c>
      <c r="H64" s="352">
        <f t="shared" si="33"/>
        <v>0</v>
      </c>
      <c r="I64" s="381">
        <f t="shared" si="33"/>
        <v>0</v>
      </c>
      <c r="J64" s="336">
        <f t="shared" si="33"/>
        <v>0</v>
      </c>
      <c r="K64" s="336">
        <f t="shared" si="33"/>
        <v>575</v>
      </c>
      <c r="L64" s="336">
        <f t="shared" si="33"/>
        <v>575</v>
      </c>
      <c r="M64" s="336">
        <f t="shared" si="33"/>
        <v>575</v>
      </c>
      <c r="N64" s="363">
        <f t="shared" si="33"/>
        <v>575</v>
      </c>
      <c r="O64" s="352">
        <f t="shared" si="33"/>
        <v>575</v>
      </c>
      <c r="P64" s="336">
        <f t="shared" si="33"/>
        <v>575</v>
      </c>
      <c r="Q64" s="336">
        <f t="shared" si="33"/>
        <v>735</v>
      </c>
      <c r="R64" s="336">
        <f t="shared" si="33"/>
        <v>735</v>
      </c>
      <c r="S64" s="336">
        <f t="shared" si="33"/>
        <v>735</v>
      </c>
      <c r="T64" s="336">
        <f t="shared" si="33"/>
        <v>735</v>
      </c>
      <c r="U64" s="363">
        <f t="shared" si="33"/>
        <v>735</v>
      </c>
      <c r="V64" s="352">
        <f t="shared" si="33"/>
        <v>735</v>
      </c>
      <c r="W64" s="336">
        <f t="shared" si="33"/>
        <v>735</v>
      </c>
      <c r="X64" s="336">
        <f t="shared" si="33"/>
        <v>735</v>
      </c>
      <c r="Y64" s="352">
        <f t="shared" si="33"/>
        <v>735</v>
      </c>
      <c r="Z64" s="336">
        <f t="shared" si="33"/>
        <v>735</v>
      </c>
      <c r="AA64" s="336">
        <f t="shared" si="33"/>
        <v>735</v>
      </c>
      <c r="AB64" s="336">
        <f t="shared" si="33"/>
        <v>735</v>
      </c>
      <c r="AC64" s="352">
        <f t="shared" si="33"/>
        <v>735</v>
      </c>
      <c r="AD64" s="336">
        <f t="shared" si="33"/>
        <v>735</v>
      </c>
      <c r="AE64" s="336">
        <f t="shared" si="33"/>
        <v>835</v>
      </c>
      <c r="AF64" s="336">
        <f t="shared" si="33"/>
        <v>835</v>
      </c>
      <c r="AG64" s="336">
        <f t="shared" si="33"/>
        <v>835</v>
      </c>
      <c r="AH64" s="336">
        <f t="shared" si="33"/>
        <v>835</v>
      </c>
      <c r="AI64" s="363">
        <f t="shared" si="33"/>
        <v>835</v>
      </c>
      <c r="AJ64" s="352">
        <f t="shared" si="33"/>
        <v>835</v>
      </c>
      <c r="AK64" s="336">
        <f t="shared" si="33"/>
        <v>835</v>
      </c>
      <c r="AL64" s="37"/>
    </row>
    <row r="65" spans="1:42" ht="35.1" customHeight="1">
      <c r="A65" s="624">
        <v>23</v>
      </c>
      <c r="B65" s="655" t="s">
        <v>171</v>
      </c>
      <c r="C65" s="80"/>
      <c r="D65" s="683">
        <f t="shared" ref="D65" si="34">D63</f>
        <v>140</v>
      </c>
      <c r="E65" s="91"/>
      <c r="F65" s="178">
        <f>+[1]NEW!$K$1383</f>
        <v>100</v>
      </c>
      <c r="G65" s="362">
        <v>0</v>
      </c>
      <c r="H65" s="353">
        <v>0</v>
      </c>
      <c r="I65" s="411">
        <v>0</v>
      </c>
      <c r="J65" s="343">
        <v>0</v>
      </c>
      <c r="K65" s="343">
        <v>0</v>
      </c>
      <c r="L65" s="343">
        <v>0</v>
      </c>
      <c r="M65" s="343">
        <v>0</v>
      </c>
      <c r="N65" s="362">
        <v>0</v>
      </c>
      <c r="O65" s="353">
        <v>0</v>
      </c>
      <c r="P65" s="342">
        <v>0</v>
      </c>
      <c r="Q65" s="342">
        <v>0</v>
      </c>
      <c r="R65" s="342">
        <v>0</v>
      </c>
      <c r="S65" s="342">
        <v>0</v>
      </c>
      <c r="T65" s="343">
        <v>0</v>
      </c>
      <c r="U65" s="362">
        <v>0</v>
      </c>
      <c r="V65" s="353">
        <v>0</v>
      </c>
      <c r="W65" s="342">
        <v>0</v>
      </c>
      <c r="X65" s="342">
        <v>0</v>
      </c>
      <c r="Y65" s="353">
        <v>0</v>
      </c>
      <c r="Z65" s="342">
        <v>0</v>
      </c>
      <c r="AA65" s="342">
        <v>0</v>
      </c>
      <c r="AB65" s="342">
        <v>0</v>
      </c>
      <c r="AC65" s="353">
        <v>0</v>
      </c>
      <c r="AD65" s="342">
        <v>0</v>
      </c>
      <c r="AE65" s="342">
        <v>0</v>
      </c>
      <c r="AF65" s="342">
        <v>0</v>
      </c>
      <c r="AG65" s="342">
        <v>0</v>
      </c>
      <c r="AH65" s="372">
        <v>100</v>
      </c>
      <c r="AI65" s="362">
        <v>0</v>
      </c>
      <c r="AJ65" s="353">
        <v>0</v>
      </c>
      <c r="AK65" s="343">
        <v>0</v>
      </c>
      <c r="AL65" s="37"/>
    </row>
    <row r="66" spans="1:42" ht="35.1" customHeight="1">
      <c r="A66" s="651"/>
      <c r="B66" s="656"/>
      <c r="C66" s="59"/>
      <c r="D66" s="684"/>
      <c r="E66" s="52"/>
      <c r="F66" s="181"/>
      <c r="G66" s="365">
        <f t="shared" ref="G66:AK66" si="35">+F66+G65</f>
        <v>0</v>
      </c>
      <c r="H66" s="354">
        <f t="shared" si="35"/>
        <v>0</v>
      </c>
      <c r="I66" s="410">
        <f t="shared" si="35"/>
        <v>0</v>
      </c>
      <c r="J66" s="341">
        <f t="shared" si="35"/>
        <v>0</v>
      </c>
      <c r="K66" s="341">
        <f t="shared" si="35"/>
        <v>0</v>
      </c>
      <c r="L66" s="341">
        <f t="shared" si="35"/>
        <v>0</v>
      </c>
      <c r="M66" s="341">
        <f t="shared" si="35"/>
        <v>0</v>
      </c>
      <c r="N66" s="365">
        <f t="shared" si="35"/>
        <v>0</v>
      </c>
      <c r="O66" s="354">
        <f t="shared" si="35"/>
        <v>0</v>
      </c>
      <c r="P66" s="341">
        <f t="shared" si="35"/>
        <v>0</v>
      </c>
      <c r="Q66" s="341">
        <f t="shared" si="35"/>
        <v>0</v>
      </c>
      <c r="R66" s="341">
        <f t="shared" si="35"/>
        <v>0</v>
      </c>
      <c r="S66" s="341">
        <f t="shared" si="35"/>
        <v>0</v>
      </c>
      <c r="T66" s="341">
        <f t="shared" si="35"/>
        <v>0</v>
      </c>
      <c r="U66" s="365">
        <f t="shared" si="35"/>
        <v>0</v>
      </c>
      <c r="V66" s="354">
        <f t="shared" si="35"/>
        <v>0</v>
      </c>
      <c r="W66" s="341">
        <f t="shared" si="35"/>
        <v>0</v>
      </c>
      <c r="X66" s="341">
        <f t="shared" si="35"/>
        <v>0</v>
      </c>
      <c r="Y66" s="354">
        <f t="shared" si="35"/>
        <v>0</v>
      </c>
      <c r="Z66" s="341">
        <f t="shared" si="35"/>
        <v>0</v>
      </c>
      <c r="AA66" s="341">
        <f t="shared" si="35"/>
        <v>0</v>
      </c>
      <c r="AB66" s="341">
        <f t="shared" si="35"/>
        <v>0</v>
      </c>
      <c r="AC66" s="354">
        <f t="shared" si="35"/>
        <v>0</v>
      </c>
      <c r="AD66" s="341">
        <f t="shared" si="35"/>
        <v>0</v>
      </c>
      <c r="AE66" s="341">
        <f t="shared" si="35"/>
        <v>0</v>
      </c>
      <c r="AF66" s="341">
        <f t="shared" si="35"/>
        <v>0</v>
      </c>
      <c r="AG66" s="341">
        <f t="shared" si="35"/>
        <v>0</v>
      </c>
      <c r="AH66" s="341">
        <f t="shared" si="35"/>
        <v>100</v>
      </c>
      <c r="AI66" s="365">
        <f t="shared" si="35"/>
        <v>100</v>
      </c>
      <c r="AJ66" s="354">
        <f t="shared" si="35"/>
        <v>100</v>
      </c>
      <c r="AK66" s="341">
        <f t="shared" si="35"/>
        <v>100</v>
      </c>
      <c r="AL66" s="37"/>
    </row>
    <row r="67" spans="1:42" ht="35.1" customHeight="1">
      <c r="A67" s="624">
        <v>24</v>
      </c>
      <c r="B67" s="655" t="s">
        <v>172</v>
      </c>
      <c r="C67" s="53"/>
      <c r="D67" s="683">
        <f t="shared" ref="D67" si="36">D65</f>
        <v>140</v>
      </c>
      <c r="E67" s="54"/>
      <c r="F67" s="174">
        <f>+[1]NEW!$K$1386</f>
        <v>40</v>
      </c>
      <c r="G67" s="364">
        <v>0</v>
      </c>
      <c r="H67" s="353">
        <v>0</v>
      </c>
      <c r="I67" s="258">
        <v>0</v>
      </c>
      <c r="J67" s="343">
        <v>0</v>
      </c>
      <c r="K67" s="343">
        <v>0</v>
      </c>
      <c r="L67" s="343">
        <v>0</v>
      </c>
      <c r="M67" s="343">
        <v>0</v>
      </c>
      <c r="N67" s="364">
        <v>0</v>
      </c>
      <c r="O67" s="353">
        <v>0</v>
      </c>
      <c r="P67" s="343">
        <v>0</v>
      </c>
      <c r="Q67" s="343">
        <v>0</v>
      </c>
      <c r="R67" s="343">
        <v>0</v>
      </c>
      <c r="S67" s="343">
        <v>0</v>
      </c>
      <c r="T67" s="343">
        <v>0</v>
      </c>
      <c r="U67" s="364">
        <v>0</v>
      </c>
      <c r="V67" s="353">
        <v>0</v>
      </c>
      <c r="W67" s="343">
        <v>0</v>
      </c>
      <c r="X67" s="343">
        <v>0</v>
      </c>
      <c r="Y67" s="353">
        <v>0</v>
      </c>
      <c r="Z67" s="343">
        <v>0</v>
      </c>
      <c r="AA67" s="343">
        <v>0</v>
      </c>
      <c r="AB67" s="343">
        <v>0</v>
      </c>
      <c r="AC67" s="353">
        <v>0</v>
      </c>
      <c r="AD67" s="343">
        <v>0</v>
      </c>
      <c r="AE67" s="343">
        <v>0</v>
      </c>
      <c r="AF67" s="343">
        <v>0</v>
      </c>
      <c r="AG67" s="343">
        <v>0</v>
      </c>
      <c r="AH67" s="372">
        <v>40</v>
      </c>
      <c r="AI67" s="364">
        <v>0</v>
      </c>
      <c r="AJ67" s="353">
        <v>0</v>
      </c>
      <c r="AK67" s="343">
        <v>0</v>
      </c>
      <c r="AL67" s="37">
        <f>SUM(G67:AK67)</f>
        <v>40</v>
      </c>
      <c r="AM67" s="38">
        <f>AL67</f>
        <v>40</v>
      </c>
      <c r="AN67" s="38">
        <v>893900</v>
      </c>
      <c r="AO67" s="38">
        <f>AL67*AN67/1000</f>
        <v>35756</v>
      </c>
      <c r="AP67" s="38">
        <f>AN67*AM67/1000</f>
        <v>35756</v>
      </c>
    </row>
    <row r="68" spans="1:42" ht="35.1" customHeight="1">
      <c r="A68" s="625"/>
      <c r="B68" s="656"/>
      <c r="C68" s="94"/>
      <c r="D68" s="684"/>
      <c r="E68" s="79"/>
      <c r="F68" s="179"/>
      <c r="G68" s="363">
        <f t="shared" ref="G68:AK68" si="37">+F68+G67</f>
        <v>0</v>
      </c>
      <c r="H68" s="352">
        <f t="shared" si="37"/>
        <v>0</v>
      </c>
      <c r="I68" s="381">
        <f t="shared" si="37"/>
        <v>0</v>
      </c>
      <c r="J68" s="336">
        <f t="shared" si="37"/>
        <v>0</v>
      </c>
      <c r="K68" s="336">
        <f t="shared" si="37"/>
        <v>0</v>
      </c>
      <c r="L68" s="336">
        <f t="shared" si="37"/>
        <v>0</v>
      </c>
      <c r="M68" s="336">
        <f t="shared" si="37"/>
        <v>0</v>
      </c>
      <c r="N68" s="363">
        <f t="shared" si="37"/>
        <v>0</v>
      </c>
      <c r="O68" s="352">
        <f t="shared" si="37"/>
        <v>0</v>
      </c>
      <c r="P68" s="336">
        <f t="shared" si="37"/>
        <v>0</v>
      </c>
      <c r="Q68" s="336">
        <f t="shared" si="37"/>
        <v>0</v>
      </c>
      <c r="R68" s="336">
        <f t="shared" si="37"/>
        <v>0</v>
      </c>
      <c r="S68" s="336">
        <f t="shared" si="37"/>
        <v>0</v>
      </c>
      <c r="T68" s="336">
        <f t="shared" si="37"/>
        <v>0</v>
      </c>
      <c r="U68" s="363">
        <f t="shared" si="37"/>
        <v>0</v>
      </c>
      <c r="V68" s="352">
        <f t="shared" si="37"/>
        <v>0</v>
      </c>
      <c r="W68" s="336">
        <f t="shared" si="37"/>
        <v>0</v>
      </c>
      <c r="X68" s="336">
        <f t="shared" si="37"/>
        <v>0</v>
      </c>
      <c r="Y68" s="352">
        <f t="shared" si="37"/>
        <v>0</v>
      </c>
      <c r="Z68" s="336">
        <f t="shared" si="37"/>
        <v>0</v>
      </c>
      <c r="AA68" s="336">
        <f t="shared" si="37"/>
        <v>0</v>
      </c>
      <c r="AB68" s="336">
        <f t="shared" si="37"/>
        <v>0</v>
      </c>
      <c r="AC68" s="352">
        <f t="shared" si="37"/>
        <v>0</v>
      </c>
      <c r="AD68" s="336">
        <f t="shared" si="37"/>
        <v>0</v>
      </c>
      <c r="AE68" s="336">
        <f t="shared" si="37"/>
        <v>0</v>
      </c>
      <c r="AF68" s="336">
        <f t="shared" si="37"/>
        <v>0</v>
      </c>
      <c r="AG68" s="336">
        <f t="shared" si="37"/>
        <v>0</v>
      </c>
      <c r="AH68" s="336">
        <f t="shared" si="37"/>
        <v>40</v>
      </c>
      <c r="AI68" s="363">
        <f t="shared" si="37"/>
        <v>40</v>
      </c>
      <c r="AJ68" s="352">
        <f t="shared" si="37"/>
        <v>40</v>
      </c>
      <c r="AK68" s="336">
        <f t="shared" si="37"/>
        <v>40</v>
      </c>
      <c r="AL68" s="37"/>
    </row>
    <row r="69" spans="1:42" ht="34.5" customHeight="1">
      <c r="A69" s="624">
        <v>25</v>
      </c>
      <c r="B69" s="655" t="s">
        <v>173</v>
      </c>
      <c r="C69" s="32"/>
      <c r="D69" s="683">
        <f t="shared" ref="D69" si="38">D67</f>
        <v>140</v>
      </c>
      <c r="E69" s="34"/>
      <c r="F69" s="173">
        <f>+[1]NEW!$K$1389</f>
        <v>60</v>
      </c>
      <c r="G69" s="364">
        <v>0</v>
      </c>
      <c r="H69" s="353">
        <v>0</v>
      </c>
      <c r="I69" s="258">
        <v>0</v>
      </c>
      <c r="J69" s="343">
        <v>0</v>
      </c>
      <c r="K69" s="343">
        <v>0</v>
      </c>
      <c r="L69" s="343">
        <v>0</v>
      </c>
      <c r="M69" s="343">
        <v>0</v>
      </c>
      <c r="N69" s="364">
        <v>0</v>
      </c>
      <c r="O69" s="353">
        <v>0</v>
      </c>
      <c r="P69" s="343">
        <v>0</v>
      </c>
      <c r="Q69" s="343">
        <v>0</v>
      </c>
      <c r="R69" s="343">
        <v>0</v>
      </c>
      <c r="S69" s="343">
        <v>0</v>
      </c>
      <c r="T69" s="343">
        <v>0</v>
      </c>
      <c r="U69" s="364">
        <v>0</v>
      </c>
      <c r="V69" s="353">
        <v>0</v>
      </c>
      <c r="W69" s="343">
        <v>0</v>
      </c>
      <c r="X69" s="343">
        <v>0</v>
      </c>
      <c r="Y69" s="353">
        <v>0</v>
      </c>
      <c r="Z69" s="343">
        <v>0</v>
      </c>
      <c r="AA69" s="343">
        <v>0</v>
      </c>
      <c r="AB69" s="343">
        <v>0</v>
      </c>
      <c r="AC69" s="353">
        <v>0</v>
      </c>
      <c r="AD69" s="343">
        <v>0</v>
      </c>
      <c r="AE69" s="343">
        <v>0</v>
      </c>
      <c r="AF69" s="343">
        <v>0</v>
      </c>
      <c r="AG69" s="343">
        <v>0</v>
      </c>
      <c r="AH69" s="372">
        <v>60</v>
      </c>
      <c r="AI69" s="364">
        <v>0</v>
      </c>
      <c r="AJ69" s="353">
        <v>0</v>
      </c>
      <c r="AK69" s="343">
        <v>0</v>
      </c>
      <c r="AL69" s="37"/>
      <c r="AM69" s="38"/>
      <c r="AN69" s="38"/>
      <c r="AO69" s="38"/>
      <c r="AP69" s="38"/>
    </row>
    <row r="70" spans="1:42" ht="34.5" customHeight="1">
      <c r="A70" s="625"/>
      <c r="B70" s="656"/>
      <c r="C70" s="39"/>
      <c r="D70" s="684"/>
      <c r="E70" s="41"/>
      <c r="F70" s="179"/>
      <c r="G70" s="363">
        <f t="shared" ref="G70:AK70" si="39">+F70+G69</f>
        <v>0</v>
      </c>
      <c r="H70" s="352">
        <f t="shared" si="39"/>
        <v>0</v>
      </c>
      <c r="I70" s="381">
        <f t="shared" si="39"/>
        <v>0</v>
      </c>
      <c r="J70" s="336">
        <f t="shared" si="39"/>
        <v>0</v>
      </c>
      <c r="K70" s="336">
        <f t="shared" si="39"/>
        <v>0</v>
      </c>
      <c r="L70" s="336">
        <f t="shared" si="39"/>
        <v>0</v>
      </c>
      <c r="M70" s="336">
        <f t="shared" si="39"/>
        <v>0</v>
      </c>
      <c r="N70" s="363">
        <f t="shared" si="39"/>
        <v>0</v>
      </c>
      <c r="O70" s="352">
        <f t="shared" si="39"/>
        <v>0</v>
      </c>
      <c r="P70" s="336">
        <f t="shared" si="39"/>
        <v>0</v>
      </c>
      <c r="Q70" s="336">
        <f t="shared" si="39"/>
        <v>0</v>
      </c>
      <c r="R70" s="336">
        <f t="shared" si="39"/>
        <v>0</v>
      </c>
      <c r="S70" s="336">
        <f t="shared" si="39"/>
        <v>0</v>
      </c>
      <c r="T70" s="336">
        <f t="shared" si="39"/>
        <v>0</v>
      </c>
      <c r="U70" s="363">
        <f t="shared" si="39"/>
        <v>0</v>
      </c>
      <c r="V70" s="352">
        <f t="shared" si="39"/>
        <v>0</v>
      </c>
      <c r="W70" s="336">
        <f t="shared" si="39"/>
        <v>0</v>
      </c>
      <c r="X70" s="336">
        <f t="shared" si="39"/>
        <v>0</v>
      </c>
      <c r="Y70" s="352">
        <f t="shared" si="39"/>
        <v>0</v>
      </c>
      <c r="Z70" s="336">
        <f t="shared" si="39"/>
        <v>0</v>
      </c>
      <c r="AA70" s="336">
        <f t="shared" si="39"/>
        <v>0</v>
      </c>
      <c r="AB70" s="336">
        <f t="shared" si="39"/>
        <v>0</v>
      </c>
      <c r="AC70" s="352">
        <f t="shared" si="39"/>
        <v>0</v>
      </c>
      <c r="AD70" s="336">
        <f t="shared" si="39"/>
        <v>0</v>
      </c>
      <c r="AE70" s="336">
        <f t="shared" si="39"/>
        <v>0</v>
      </c>
      <c r="AF70" s="336">
        <f t="shared" si="39"/>
        <v>0</v>
      </c>
      <c r="AG70" s="336">
        <f t="shared" si="39"/>
        <v>0</v>
      </c>
      <c r="AH70" s="336">
        <f t="shared" si="39"/>
        <v>60</v>
      </c>
      <c r="AI70" s="363">
        <f t="shared" si="39"/>
        <v>60</v>
      </c>
      <c r="AJ70" s="352">
        <f t="shared" si="39"/>
        <v>60</v>
      </c>
      <c r="AK70" s="336">
        <f t="shared" si="39"/>
        <v>60</v>
      </c>
      <c r="AL70" s="47"/>
    </row>
    <row r="71" spans="1:42" ht="34.5" customHeight="1">
      <c r="A71" s="624">
        <v>26</v>
      </c>
      <c r="B71" s="655" t="s">
        <v>209</v>
      </c>
      <c r="C71" s="48"/>
      <c r="D71" s="683">
        <f t="shared" ref="D71:D75" si="40">D69</f>
        <v>140</v>
      </c>
      <c r="E71" s="49"/>
      <c r="F71" s="174">
        <f>+[1]NEW!$K$1392</f>
        <v>20</v>
      </c>
      <c r="G71" s="364">
        <v>0</v>
      </c>
      <c r="H71" s="353">
        <v>0</v>
      </c>
      <c r="I71" s="258">
        <v>0</v>
      </c>
      <c r="J71" s="343">
        <v>0</v>
      </c>
      <c r="K71" s="343">
        <v>0</v>
      </c>
      <c r="L71" s="343">
        <v>0</v>
      </c>
      <c r="M71" s="343">
        <v>0</v>
      </c>
      <c r="N71" s="364">
        <v>0</v>
      </c>
      <c r="O71" s="353">
        <v>0</v>
      </c>
      <c r="P71" s="343">
        <v>0</v>
      </c>
      <c r="Q71" s="343">
        <v>0</v>
      </c>
      <c r="R71" s="343">
        <v>0</v>
      </c>
      <c r="S71" s="343">
        <v>0</v>
      </c>
      <c r="T71" s="343">
        <v>0</v>
      </c>
      <c r="U71" s="364">
        <v>0</v>
      </c>
      <c r="V71" s="353">
        <v>0</v>
      </c>
      <c r="W71" s="343">
        <v>0</v>
      </c>
      <c r="X71" s="343">
        <v>0</v>
      </c>
      <c r="Y71" s="353">
        <v>0</v>
      </c>
      <c r="Z71" s="343">
        <v>0</v>
      </c>
      <c r="AA71" s="343">
        <v>0</v>
      </c>
      <c r="AB71" s="343">
        <v>0</v>
      </c>
      <c r="AC71" s="353">
        <v>0</v>
      </c>
      <c r="AD71" s="343">
        <v>0</v>
      </c>
      <c r="AE71" s="343">
        <v>0</v>
      </c>
      <c r="AF71" s="343">
        <v>0</v>
      </c>
      <c r="AG71" s="343">
        <v>0</v>
      </c>
      <c r="AH71" s="372">
        <v>20</v>
      </c>
      <c r="AI71" s="364">
        <v>0</v>
      </c>
      <c r="AJ71" s="353">
        <v>0</v>
      </c>
      <c r="AK71" s="343">
        <v>0</v>
      </c>
      <c r="AL71" s="37"/>
      <c r="AM71" s="38"/>
      <c r="AN71" s="38"/>
      <c r="AO71" s="38"/>
      <c r="AP71" s="38"/>
    </row>
    <row r="72" spans="1:42" ht="34.5" customHeight="1">
      <c r="A72" s="625"/>
      <c r="B72" s="656"/>
      <c r="C72" s="40"/>
      <c r="D72" s="684"/>
      <c r="E72" s="41"/>
      <c r="F72" s="179"/>
      <c r="G72" s="363">
        <f t="shared" ref="G72:AK72" si="41">+F72+G71</f>
        <v>0</v>
      </c>
      <c r="H72" s="352">
        <f t="shared" si="41"/>
        <v>0</v>
      </c>
      <c r="I72" s="381">
        <f t="shared" si="41"/>
        <v>0</v>
      </c>
      <c r="J72" s="336">
        <f t="shared" si="41"/>
        <v>0</v>
      </c>
      <c r="K72" s="336">
        <f t="shared" si="41"/>
        <v>0</v>
      </c>
      <c r="L72" s="336">
        <f t="shared" si="41"/>
        <v>0</v>
      </c>
      <c r="M72" s="336">
        <f t="shared" si="41"/>
        <v>0</v>
      </c>
      <c r="N72" s="363">
        <f t="shared" si="41"/>
        <v>0</v>
      </c>
      <c r="O72" s="352">
        <f t="shared" si="41"/>
        <v>0</v>
      </c>
      <c r="P72" s="336">
        <f t="shared" si="41"/>
        <v>0</v>
      </c>
      <c r="Q72" s="336">
        <f t="shared" si="41"/>
        <v>0</v>
      </c>
      <c r="R72" s="336">
        <f t="shared" si="41"/>
        <v>0</v>
      </c>
      <c r="S72" s="336">
        <f t="shared" si="41"/>
        <v>0</v>
      </c>
      <c r="T72" s="336">
        <f t="shared" si="41"/>
        <v>0</v>
      </c>
      <c r="U72" s="363">
        <f t="shared" si="41"/>
        <v>0</v>
      </c>
      <c r="V72" s="352">
        <f t="shared" si="41"/>
        <v>0</v>
      </c>
      <c r="W72" s="336">
        <f t="shared" si="41"/>
        <v>0</v>
      </c>
      <c r="X72" s="336">
        <f t="shared" si="41"/>
        <v>0</v>
      </c>
      <c r="Y72" s="352">
        <f t="shared" si="41"/>
        <v>0</v>
      </c>
      <c r="Z72" s="336">
        <f t="shared" si="41"/>
        <v>0</v>
      </c>
      <c r="AA72" s="336">
        <f t="shared" si="41"/>
        <v>0</v>
      </c>
      <c r="AB72" s="336">
        <f t="shared" si="41"/>
        <v>0</v>
      </c>
      <c r="AC72" s="352">
        <f t="shared" si="41"/>
        <v>0</v>
      </c>
      <c r="AD72" s="336">
        <f t="shared" si="41"/>
        <v>0</v>
      </c>
      <c r="AE72" s="336">
        <f t="shared" si="41"/>
        <v>0</v>
      </c>
      <c r="AF72" s="336">
        <f t="shared" si="41"/>
        <v>0</v>
      </c>
      <c r="AG72" s="336">
        <f t="shared" si="41"/>
        <v>0</v>
      </c>
      <c r="AH72" s="336">
        <f t="shared" si="41"/>
        <v>20</v>
      </c>
      <c r="AI72" s="363">
        <f t="shared" si="41"/>
        <v>20</v>
      </c>
      <c r="AJ72" s="352">
        <f t="shared" si="41"/>
        <v>20</v>
      </c>
      <c r="AK72" s="336">
        <f t="shared" si="41"/>
        <v>20</v>
      </c>
      <c r="AL72" s="37"/>
    </row>
    <row r="73" spans="1:42" ht="34.5" hidden="1" customHeight="1">
      <c r="A73" s="624">
        <v>23</v>
      </c>
      <c r="B73" s="629" t="s">
        <v>28</v>
      </c>
      <c r="C73" s="48"/>
      <c r="D73" s="683">
        <f t="shared" si="40"/>
        <v>140</v>
      </c>
      <c r="E73" s="49"/>
      <c r="F73" s="174" t="e">
        <f>+#REF!</f>
        <v>#REF!</v>
      </c>
      <c r="G73" s="364">
        <v>0</v>
      </c>
      <c r="H73" s="353">
        <v>0</v>
      </c>
      <c r="I73" s="258">
        <v>0</v>
      </c>
      <c r="J73" s="343">
        <v>0</v>
      </c>
      <c r="K73" s="343">
        <v>0</v>
      </c>
      <c r="L73" s="343">
        <v>0</v>
      </c>
      <c r="M73" s="343">
        <v>0</v>
      </c>
      <c r="N73" s="364">
        <v>0</v>
      </c>
      <c r="O73" s="353">
        <v>0</v>
      </c>
      <c r="P73" s="343">
        <v>0</v>
      </c>
      <c r="Q73" s="343">
        <v>0</v>
      </c>
      <c r="R73" s="343">
        <v>0</v>
      </c>
      <c r="S73" s="343">
        <v>0</v>
      </c>
      <c r="T73" s="343">
        <v>0</v>
      </c>
      <c r="U73" s="364">
        <v>0</v>
      </c>
      <c r="V73" s="353">
        <v>0</v>
      </c>
      <c r="W73" s="343">
        <v>0</v>
      </c>
      <c r="X73" s="343">
        <v>0</v>
      </c>
      <c r="Y73" s="353">
        <v>0</v>
      </c>
      <c r="Z73" s="343">
        <v>0</v>
      </c>
      <c r="AA73" s="343">
        <v>0</v>
      </c>
      <c r="AB73" s="343">
        <v>0</v>
      </c>
      <c r="AC73" s="353">
        <v>0</v>
      </c>
      <c r="AD73" s="343">
        <v>0</v>
      </c>
      <c r="AE73" s="343">
        <v>0</v>
      </c>
      <c r="AF73" s="343">
        <v>0</v>
      </c>
      <c r="AG73" s="343">
        <v>0</v>
      </c>
      <c r="AH73" s="343">
        <v>0</v>
      </c>
      <c r="AI73" s="364">
        <v>0</v>
      </c>
      <c r="AJ73" s="353">
        <v>0</v>
      </c>
      <c r="AK73" s="343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76"/>
      <c r="C74" s="40"/>
      <c r="D74" s="684"/>
      <c r="E74" s="41"/>
      <c r="F74" s="179"/>
      <c r="G74" s="363">
        <f t="shared" ref="G74:AJ74" si="42">+F74+G73</f>
        <v>0</v>
      </c>
      <c r="H74" s="352">
        <f t="shared" si="42"/>
        <v>0</v>
      </c>
      <c r="I74" s="381">
        <f t="shared" si="42"/>
        <v>0</v>
      </c>
      <c r="J74" s="336">
        <f t="shared" si="42"/>
        <v>0</v>
      </c>
      <c r="K74" s="336">
        <f t="shared" si="42"/>
        <v>0</v>
      </c>
      <c r="L74" s="336">
        <f t="shared" si="42"/>
        <v>0</v>
      </c>
      <c r="M74" s="336">
        <f t="shared" si="42"/>
        <v>0</v>
      </c>
      <c r="N74" s="363">
        <f t="shared" si="42"/>
        <v>0</v>
      </c>
      <c r="O74" s="352">
        <f t="shared" si="42"/>
        <v>0</v>
      </c>
      <c r="P74" s="336">
        <f t="shared" si="42"/>
        <v>0</v>
      </c>
      <c r="Q74" s="336">
        <f t="shared" si="42"/>
        <v>0</v>
      </c>
      <c r="R74" s="336">
        <f t="shared" si="42"/>
        <v>0</v>
      </c>
      <c r="S74" s="336">
        <f t="shared" si="42"/>
        <v>0</v>
      </c>
      <c r="T74" s="336">
        <f t="shared" si="42"/>
        <v>0</v>
      </c>
      <c r="U74" s="363">
        <f t="shared" si="42"/>
        <v>0</v>
      </c>
      <c r="V74" s="352">
        <f t="shared" si="42"/>
        <v>0</v>
      </c>
      <c r="W74" s="336">
        <f t="shared" si="42"/>
        <v>0</v>
      </c>
      <c r="X74" s="336">
        <f t="shared" si="42"/>
        <v>0</v>
      </c>
      <c r="Y74" s="352">
        <f t="shared" si="42"/>
        <v>0</v>
      </c>
      <c r="Z74" s="336">
        <f t="shared" si="42"/>
        <v>0</v>
      </c>
      <c r="AA74" s="336">
        <f t="shared" si="42"/>
        <v>0</v>
      </c>
      <c r="AB74" s="336">
        <f t="shared" si="42"/>
        <v>0</v>
      </c>
      <c r="AC74" s="352">
        <f t="shared" si="42"/>
        <v>0</v>
      </c>
      <c r="AD74" s="336">
        <f t="shared" si="42"/>
        <v>0</v>
      </c>
      <c r="AE74" s="336">
        <f t="shared" si="42"/>
        <v>0</v>
      </c>
      <c r="AF74" s="336">
        <f t="shared" si="42"/>
        <v>0</v>
      </c>
      <c r="AG74" s="336">
        <f t="shared" si="42"/>
        <v>0</v>
      </c>
      <c r="AH74" s="336">
        <f t="shared" si="42"/>
        <v>0</v>
      </c>
      <c r="AI74" s="363">
        <f t="shared" si="42"/>
        <v>0</v>
      </c>
      <c r="AJ74" s="352">
        <f t="shared" si="42"/>
        <v>0</v>
      </c>
      <c r="AK74" s="336"/>
      <c r="AL74" s="37"/>
    </row>
    <row r="75" spans="1:42" ht="34.5" hidden="1" customHeight="1">
      <c r="A75" s="624">
        <v>24</v>
      </c>
      <c r="B75" s="629" t="s">
        <v>29</v>
      </c>
      <c r="C75" s="48"/>
      <c r="D75" s="683">
        <f t="shared" si="40"/>
        <v>140</v>
      </c>
      <c r="E75" s="49"/>
      <c r="F75" s="174" t="e">
        <f>+#REF!</f>
        <v>#REF!</v>
      </c>
      <c r="G75" s="364">
        <v>0</v>
      </c>
      <c r="H75" s="353">
        <v>0</v>
      </c>
      <c r="I75" s="258">
        <v>0</v>
      </c>
      <c r="J75" s="343">
        <v>0</v>
      </c>
      <c r="K75" s="343">
        <v>0</v>
      </c>
      <c r="L75" s="343">
        <v>0</v>
      </c>
      <c r="M75" s="343">
        <v>0</v>
      </c>
      <c r="N75" s="364">
        <v>0</v>
      </c>
      <c r="O75" s="353">
        <v>0</v>
      </c>
      <c r="P75" s="343">
        <v>0</v>
      </c>
      <c r="Q75" s="343">
        <v>0</v>
      </c>
      <c r="R75" s="343">
        <v>0</v>
      </c>
      <c r="S75" s="343">
        <v>0</v>
      </c>
      <c r="T75" s="343">
        <v>0</v>
      </c>
      <c r="U75" s="364">
        <v>0</v>
      </c>
      <c r="V75" s="353">
        <v>0</v>
      </c>
      <c r="W75" s="343">
        <v>0</v>
      </c>
      <c r="X75" s="343">
        <v>0</v>
      </c>
      <c r="Y75" s="353">
        <v>0</v>
      </c>
      <c r="Z75" s="343">
        <v>0</v>
      </c>
      <c r="AA75" s="343">
        <v>0</v>
      </c>
      <c r="AB75" s="343">
        <v>0</v>
      </c>
      <c r="AC75" s="353">
        <v>0</v>
      </c>
      <c r="AD75" s="343">
        <v>0</v>
      </c>
      <c r="AE75" s="343">
        <v>0</v>
      </c>
      <c r="AF75" s="343">
        <v>0</v>
      </c>
      <c r="AG75" s="343">
        <v>0</v>
      </c>
      <c r="AH75" s="343">
        <v>0</v>
      </c>
      <c r="AI75" s="364">
        <v>0</v>
      </c>
      <c r="AJ75" s="353">
        <v>0</v>
      </c>
      <c r="AK75" s="338"/>
      <c r="AL75" s="37"/>
      <c r="AM75" s="38"/>
      <c r="AN75" s="38"/>
      <c r="AO75" s="38"/>
      <c r="AP75" s="38"/>
    </row>
    <row r="76" spans="1:42" ht="34.5" hidden="1" customHeight="1">
      <c r="A76" s="625"/>
      <c r="B76" s="676"/>
      <c r="C76" s="33"/>
      <c r="D76" s="684"/>
      <c r="E76" s="52"/>
      <c r="F76" s="173"/>
      <c r="G76" s="363">
        <f t="shared" ref="G76:AJ76" si="43">+F76+G75</f>
        <v>0</v>
      </c>
      <c r="H76" s="352">
        <f t="shared" si="43"/>
        <v>0</v>
      </c>
      <c r="I76" s="381">
        <f t="shared" si="43"/>
        <v>0</v>
      </c>
      <c r="J76" s="336">
        <f t="shared" si="43"/>
        <v>0</v>
      </c>
      <c r="K76" s="336">
        <f t="shared" si="43"/>
        <v>0</v>
      </c>
      <c r="L76" s="336">
        <f t="shared" si="43"/>
        <v>0</v>
      </c>
      <c r="M76" s="336">
        <f t="shared" si="43"/>
        <v>0</v>
      </c>
      <c r="N76" s="363">
        <f t="shared" si="43"/>
        <v>0</v>
      </c>
      <c r="O76" s="352">
        <f t="shared" si="43"/>
        <v>0</v>
      </c>
      <c r="P76" s="336">
        <f t="shared" si="43"/>
        <v>0</v>
      </c>
      <c r="Q76" s="336">
        <f t="shared" si="43"/>
        <v>0</v>
      </c>
      <c r="R76" s="336">
        <f t="shared" si="43"/>
        <v>0</v>
      </c>
      <c r="S76" s="336">
        <f t="shared" si="43"/>
        <v>0</v>
      </c>
      <c r="T76" s="336">
        <f t="shared" si="43"/>
        <v>0</v>
      </c>
      <c r="U76" s="363">
        <f t="shared" si="43"/>
        <v>0</v>
      </c>
      <c r="V76" s="352">
        <f t="shared" si="43"/>
        <v>0</v>
      </c>
      <c r="W76" s="336">
        <f t="shared" si="43"/>
        <v>0</v>
      </c>
      <c r="X76" s="336">
        <f t="shared" si="43"/>
        <v>0</v>
      </c>
      <c r="Y76" s="352">
        <f t="shared" si="43"/>
        <v>0</v>
      </c>
      <c r="Z76" s="336">
        <f t="shared" si="43"/>
        <v>0</v>
      </c>
      <c r="AA76" s="336">
        <f t="shared" si="43"/>
        <v>0</v>
      </c>
      <c r="AB76" s="336">
        <f t="shared" si="43"/>
        <v>0</v>
      </c>
      <c r="AC76" s="352">
        <f t="shared" si="43"/>
        <v>0</v>
      </c>
      <c r="AD76" s="336">
        <f t="shared" si="43"/>
        <v>0</v>
      </c>
      <c r="AE76" s="336">
        <f t="shared" si="43"/>
        <v>0</v>
      </c>
      <c r="AF76" s="336">
        <f t="shared" si="43"/>
        <v>0</v>
      </c>
      <c r="AG76" s="336">
        <f t="shared" si="43"/>
        <v>0</v>
      </c>
      <c r="AH76" s="336">
        <f t="shared" si="43"/>
        <v>0</v>
      </c>
      <c r="AI76" s="363">
        <f t="shared" si="43"/>
        <v>0</v>
      </c>
      <c r="AJ76" s="352">
        <f t="shared" si="43"/>
        <v>0</v>
      </c>
      <c r="AK76" s="336"/>
      <c r="AL76" s="37"/>
    </row>
    <row r="77" spans="1:42" ht="34.5" customHeight="1">
      <c r="A77" s="624">
        <v>27</v>
      </c>
      <c r="B77" s="629" t="s">
        <v>51</v>
      </c>
      <c r="C77" s="48"/>
      <c r="D77" s="683">
        <f>D30</f>
        <v>96</v>
      </c>
      <c r="E77" s="49"/>
      <c r="F77" s="174">
        <f>+[1]NEW!$K$1401</f>
        <v>60</v>
      </c>
      <c r="G77" s="364">
        <v>0</v>
      </c>
      <c r="H77" s="353">
        <v>0</v>
      </c>
      <c r="I77" s="258">
        <v>0</v>
      </c>
      <c r="J77" s="343">
        <v>0</v>
      </c>
      <c r="K77" s="343">
        <v>0</v>
      </c>
      <c r="L77" s="343">
        <v>0</v>
      </c>
      <c r="M77" s="343">
        <v>0</v>
      </c>
      <c r="N77" s="364">
        <v>0</v>
      </c>
      <c r="O77" s="353">
        <v>0</v>
      </c>
      <c r="P77" s="343">
        <v>0</v>
      </c>
      <c r="Q77" s="343">
        <v>0</v>
      </c>
      <c r="R77" s="343">
        <v>0</v>
      </c>
      <c r="S77" s="343">
        <v>0</v>
      </c>
      <c r="T77" s="343">
        <v>0</v>
      </c>
      <c r="U77" s="364">
        <v>0</v>
      </c>
      <c r="V77" s="353">
        <v>0</v>
      </c>
      <c r="W77" s="343">
        <v>0</v>
      </c>
      <c r="X77" s="343">
        <v>0</v>
      </c>
      <c r="Y77" s="353">
        <v>0</v>
      </c>
      <c r="Z77" s="343">
        <v>0</v>
      </c>
      <c r="AA77" s="343">
        <v>0</v>
      </c>
      <c r="AB77" s="343">
        <v>0</v>
      </c>
      <c r="AC77" s="353">
        <v>0</v>
      </c>
      <c r="AD77" s="343">
        <v>0</v>
      </c>
      <c r="AE77" s="343">
        <v>0</v>
      </c>
      <c r="AF77" s="343">
        <v>0</v>
      </c>
      <c r="AG77" s="343">
        <v>0</v>
      </c>
      <c r="AH77" s="372">
        <v>60</v>
      </c>
      <c r="AI77" s="364">
        <v>0</v>
      </c>
      <c r="AJ77" s="353">
        <v>0</v>
      </c>
      <c r="AK77" s="343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76"/>
      <c r="C78" s="40"/>
      <c r="D78" s="684"/>
      <c r="E78" s="41"/>
      <c r="F78" s="179"/>
      <c r="G78" s="363">
        <f t="shared" ref="G78:AK78" si="44">+F78+G77</f>
        <v>0</v>
      </c>
      <c r="H78" s="352">
        <f t="shared" si="44"/>
        <v>0</v>
      </c>
      <c r="I78" s="381">
        <f t="shared" si="44"/>
        <v>0</v>
      </c>
      <c r="J78" s="336">
        <f t="shared" si="44"/>
        <v>0</v>
      </c>
      <c r="K78" s="336">
        <f t="shared" si="44"/>
        <v>0</v>
      </c>
      <c r="L78" s="336">
        <f t="shared" si="44"/>
        <v>0</v>
      </c>
      <c r="M78" s="336">
        <f t="shared" si="44"/>
        <v>0</v>
      </c>
      <c r="N78" s="363">
        <f t="shared" si="44"/>
        <v>0</v>
      </c>
      <c r="O78" s="352">
        <f t="shared" si="44"/>
        <v>0</v>
      </c>
      <c r="P78" s="336">
        <f t="shared" si="44"/>
        <v>0</v>
      </c>
      <c r="Q78" s="336">
        <f t="shared" si="44"/>
        <v>0</v>
      </c>
      <c r="R78" s="336">
        <f t="shared" si="44"/>
        <v>0</v>
      </c>
      <c r="S78" s="336">
        <f t="shared" si="44"/>
        <v>0</v>
      </c>
      <c r="T78" s="336">
        <f t="shared" si="44"/>
        <v>0</v>
      </c>
      <c r="U78" s="363">
        <f t="shared" si="44"/>
        <v>0</v>
      </c>
      <c r="V78" s="352">
        <f t="shared" si="44"/>
        <v>0</v>
      </c>
      <c r="W78" s="336">
        <f t="shared" si="44"/>
        <v>0</v>
      </c>
      <c r="X78" s="336">
        <f t="shared" si="44"/>
        <v>0</v>
      </c>
      <c r="Y78" s="352">
        <f t="shared" si="44"/>
        <v>0</v>
      </c>
      <c r="Z78" s="336">
        <f t="shared" si="44"/>
        <v>0</v>
      </c>
      <c r="AA78" s="336">
        <f t="shared" si="44"/>
        <v>0</v>
      </c>
      <c r="AB78" s="336">
        <f t="shared" si="44"/>
        <v>0</v>
      </c>
      <c r="AC78" s="352">
        <f t="shared" si="44"/>
        <v>0</v>
      </c>
      <c r="AD78" s="336">
        <f t="shared" si="44"/>
        <v>0</v>
      </c>
      <c r="AE78" s="336">
        <f t="shared" si="44"/>
        <v>0</v>
      </c>
      <c r="AF78" s="336">
        <f t="shared" si="44"/>
        <v>0</v>
      </c>
      <c r="AG78" s="336">
        <f t="shared" si="44"/>
        <v>0</v>
      </c>
      <c r="AH78" s="336">
        <f t="shared" si="44"/>
        <v>60</v>
      </c>
      <c r="AI78" s="363">
        <f t="shared" si="44"/>
        <v>60</v>
      </c>
      <c r="AJ78" s="352">
        <f t="shared" si="44"/>
        <v>60</v>
      </c>
      <c r="AK78" s="336">
        <f t="shared" si="44"/>
        <v>60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9"/>
      <c r="E79" s="49"/>
      <c r="F79" s="174" t="e">
        <f>+#REF!</f>
        <v>#REF!</v>
      </c>
      <c r="G79" s="364">
        <v>0</v>
      </c>
      <c r="H79" s="353">
        <v>0</v>
      </c>
      <c r="I79" s="258">
        <v>0</v>
      </c>
      <c r="J79" s="343">
        <v>0</v>
      </c>
      <c r="K79" s="343">
        <v>0</v>
      </c>
      <c r="L79" s="343">
        <v>0</v>
      </c>
      <c r="M79" s="343">
        <v>0</v>
      </c>
      <c r="N79" s="364">
        <v>0</v>
      </c>
      <c r="O79" s="353">
        <v>0</v>
      </c>
      <c r="P79" s="343">
        <v>0</v>
      </c>
      <c r="Q79" s="343">
        <v>0</v>
      </c>
      <c r="R79" s="343">
        <v>0</v>
      </c>
      <c r="S79" s="343">
        <v>0</v>
      </c>
      <c r="T79" s="343">
        <v>0</v>
      </c>
      <c r="U79" s="364">
        <v>0</v>
      </c>
      <c r="V79" s="353">
        <v>0</v>
      </c>
      <c r="W79" s="343">
        <v>0</v>
      </c>
      <c r="X79" s="343">
        <v>0</v>
      </c>
      <c r="Y79" s="353">
        <v>0</v>
      </c>
      <c r="Z79" s="343">
        <v>0</v>
      </c>
      <c r="AA79" s="343">
        <v>0</v>
      </c>
      <c r="AB79" s="343">
        <v>0</v>
      </c>
      <c r="AC79" s="353">
        <v>0</v>
      </c>
      <c r="AD79" s="343">
        <v>0</v>
      </c>
      <c r="AE79" s="343">
        <v>0</v>
      </c>
      <c r="AF79" s="343">
        <v>0</v>
      </c>
      <c r="AG79" s="343">
        <v>0</v>
      </c>
      <c r="AH79" s="343">
        <v>0</v>
      </c>
      <c r="AI79" s="364">
        <v>0</v>
      </c>
      <c r="AJ79" s="353">
        <v>0</v>
      </c>
      <c r="AK79" s="338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52"/>
      <c r="E80" s="52"/>
      <c r="F80" s="173"/>
      <c r="G80" s="363">
        <f t="shared" ref="G80:AJ80" si="45">+F80+G79</f>
        <v>0</v>
      </c>
      <c r="H80" s="352">
        <f t="shared" si="45"/>
        <v>0</v>
      </c>
      <c r="I80" s="381">
        <f t="shared" si="45"/>
        <v>0</v>
      </c>
      <c r="J80" s="336">
        <f t="shared" si="45"/>
        <v>0</v>
      </c>
      <c r="K80" s="336">
        <f t="shared" si="45"/>
        <v>0</v>
      </c>
      <c r="L80" s="336">
        <f t="shared" si="45"/>
        <v>0</v>
      </c>
      <c r="M80" s="336">
        <f t="shared" si="45"/>
        <v>0</v>
      </c>
      <c r="N80" s="363">
        <f t="shared" si="45"/>
        <v>0</v>
      </c>
      <c r="O80" s="352">
        <f t="shared" si="45"/>
        <v>0</v>
      </c>
      <c r="P80" s="336">
        <f t="shared" si="45"/>
        <v>0</v>
      </c>
      <c r="Q80" s="336">
        <f t="shared" si="45"/>
        <v>0</v>
      </c>
      <c r="R80" s="336">
        <f t="shared" si="45"/>
        <v>0</v>
      </c>
      <c r="S80" s="336">
        <f t="shared" si="45"/>
        <v>0</v>
      </c>
      <c r="T80" s="336">
        <f t="shared" si="45"/>
        <v>0</v>
      </c>
      <c r="U80" s="363">
        <f t="shared" si="45"/>
        <v>0</v>
      </c>
      <c r="V80" s="352">
        <f t="shared" si="45"/>
        <v>0</v>
      </c>
      <c r="W80" s="336">
        <f t="shared" si="45"/>
        <v>0</v>
      </c>
      <c r="X80" s="336">
        <f t="shared" si="45"/>
        <v>0</v>
      </c>
      <c r="Y80" s="352">
        <f t="shared" si="45"/>
        <v>0</v>
      </c>
      <c r="Z80" s="336">
        <f t="shared" si="45"/>
        <v>0</v>
      </c>
      <c r="AA80" s="336">
        <f t="shared" si="45"/>
        <v>0</v>
      </c>
      <c r="AB80" s="336">
        <f t="shared" si="45"/>
        <v>0</v>
      </c>
      <c r="AC80" s="352">
        <f t="shared" si="45"/>
        <v>0</v>
      </c>
      <c r="AD80" s="336">
        <f t="shared" si="45"/>
        <v>0</v>
      </c>
      <c r="AE80" s="336">
        <f t="shared" si="45"/>
        <v>0</v>
      </c>
      <c r="AF80" s="336">
        <f t="shared" si="45"/>
        <v>0</v>
      </c>
      <c r="AG80" s="336">
        <f t="shared" si="45"/>
        <v>0</v>
      </c>
      <c r="AH80" s="336">
        <f t="shared" si="45"/>
        <v>0</v>
      </c>
      <c r="AI80" s="363">
        <f t="shared" si="45"/>
        <v>0</v>
      </c>
      <c r="AJ80" s="352">
        <f t="shared" si="45"/>
        <v>0</v>
      </c>
      <c r="AK80" s="336"/>
      <c r="AL80" s="37"/>
    </row>
    <row r="81" spans="1:42" ht="34.5" hidden="1" customHeight="1">
      <c r="A81" s="624">
        <v>5</v>
      </c>
      <c r="B81" s="649" t="s">
        <v>30</v>
      </c>
      <c r="C81" s="53"/>
      <c r="D81" s="54"/>
      <c r="E81" s="54"/>
      <c r="F81" s="174"/>
      <c r="G81" s="364"/>
      <c r="H81" s="353"/>
      <c r="I81" s="258"/>
      <c r="J81" s="338"/>
      <c r="K81" s="338"/>
      <c r="L81" s="338"/>
      <c r="M81" s="338"/>
      <c r="N81" s="364"/>
      <c r="O81" s="353"/>
      <c r="P81" s="338"/>
      <c r="Q81" s="338"/>
      <c r="R81" s="338"/>
      <c r="S81" s="338"/>
      <c r="T81" s="338"/>
      <c r="U81" s="364"/>
      <c r="V81" s="353"/>
      <c r="W81" s="338"/>
      <c r="X81" s="338"/>
      <c r="Y81" s="353"/>
      <c r="Z81" s="338"/>
      <c r="AA81" s="338"/>
      <c r="AB81" s="338"/>
      <c r="AC81" s="353"/>
      <c r="AD81" s="338"/>
      <c r="AE81" s="338"/>
      <c r="AF81" s="338"/>
      <c r="AG81" s="338"/>
      <c r="AH81" s="338"/>
      <c r="AI81" s="364"/>
      <c r="AJ81" s="353"/>
      <c r="AK81" s="338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7"/>
      <c r="E82" s="57"/>
      <c r="F82" s="180"/>
      <c r="G82" s="363"/>
      <c r="H82" s="352"/>
      <c r="I82" s="409"/>
      <c r="J82" s="336"/>
      <c r="K82" s="336"/>
      <c r="L82" s="336"/>
      <c r="M82" s="336"/>
      <c r="N82" s="363"/>
      <c r="O82" s="352"/>
      <c r="P82" s="335"/>
      <c r="Q82" s="336"/>
      <c r="R82" s="336"/>
      <c r="S82" s="336"/>
      <c r="T82" s="336"/>
      <c r="U82" s="363"/>
      <c r="V82" s="352"/>
      <c r="W82" s="335"/>
      <c r="X82" s="336"/>
      <c r="Y82" s="352"/>
      <c r="Z82" s="336"/>
      <c r="AA82" s="336"/>
      <c r="AB82" s="336"/>
      <c r="AC82" s="352"/>
      <c r="AD82" s="335"/>
      <c r="AE82" s="336"/>
      <c r="AF82" s="336"/>
      <c r="AG82" s="336"/>
      <c r="AH82" s="336"/>
      <c r="AI82" s="363"/>
      <c r="AJ82" s="352"/>
      <c r="AK82" s="336"/>
      <c r="AL82" s="37"/>
    </row>
    <row r="83" spans="1:42" ht="34.5" hidden="1" customHeight="1">
      <c r="A83" s="624">
        <v>6</v>
      </c>
      <c r="B83" s="649" t="s">
        <v>31</v>
      </c>
      <c r="C83" s="59"/>
      <c r="D83" s="34"/>
      <c r="E83" s="34"/>
      <c r="F83" s="174"/>
      <c r="G83" s="362"/>
      <c r="H83" s="351"/>
      <c r="I83" s="257"/>
      <c r="J83" s="334"/>
      <c r="K83" s="334"/>
      <c r="L83" s="334"/>
      <c r="M83" s="334"/>
      <c r="N83" s="362"/>
      <c r="O83" s="351"/>
      <c r="P83" s="334"/>
      <c r="Q83" s="334"/>
      <c r="R83" s="334"/>
      <c r="S83" s="334"/>
      <c r="T83" s="334"/>
      <c r="U83" s="362"/>
      <c r="V83" s="351"/>
      <c r="W83" s="334"/>
      <c r="X83" s="334"/>
      <c r="Y83" s="351"/>
      <c r="Z83" s="334"/>
      <c r="AA83" s="334"/>
      <c r="AB83" s="334"/>
      <c r="AC83" s="351"/>
      <c r="AD83" s="334"/>
      <c r="AE83" s="334"/>
      <c r="AF83" s="334"/>
      <c r="AG83" s="334"/>
      <c r="AH83" s="334"/>
      <c r="AI83" s="362"/>
      <c r="AJ83" s="351"/>
      <c r="AK83" s="334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52"/>
      <c r="E84" s="52"/>
      <c r="F84" s="181"/>
      <c r="G84" s="363"/>
      <c r="H84" s="352"/>
      <c r="I84" s="409"/>
      <c r="J84" s="336"/>
      <c r="K84" s="336"/>
      <c r="L84" s="336"/>
      <c r="M84" s="336"/>
      <c r="N84" s="363"/>
      <c r="O84" s="352"/>
      <c r="P84" s="335"/>
      <c r="Q84" s="336"/>
      <c r="R84" s="336"/>
      <c r="S84" s="336"/>
      <c r="T84" s="336"/>
      <c r="U84" s="363"/>
      <c r="V84" s="352"/>
      <c r="W84" s="335"/>
      <c r="X84" s="336"/>
      <c r="Y84" s="352"/>
      <c r="Z84" s="336"/>
      <c r="AA84" s="336"/>
      <c r="AB84" s="336"/>
      <c r="AC84" s="352"/>
      <c r="AD84" s="335"/>
      <c r="AE84" s="336"/>
      <c r="AF84" s="336"/>
      <c r="AG84" s="336"/>
      <c r="AH84" s="336"/>
      <c r="AI84" s="363"/>
      <c r="AJ84" s="352"/>
      <c r="AK84" s="336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54"/>
      <c r="E85" s="54"/>
      <c r="F85" s="174"/>
      <c r="G85" s="362"/>
      <c r="H85" s="351"/>
      <c r="I85" s="257"/>
      <c r="J85" s="334"/>
      <c r="K85" s="334"/>
      <c r="L85" s="334"/>
      <c r="M85" s="334"/>
      <c r="N85" s="362"/>
      <c r="O85" s="351"/>
      <c r="P85" s="334"/>
      <c r="Q85" s="334"/>
      <c r="R85" s="334"/>
      <c r="S85" s="334"/>
      <c r="T85" s="334"/>
      <c r="U85" s="362"/>
      <c r="V85" s="351"/>
      <c r="W85" s="334"/>
      <c r="X85" s="334"/>
      <c r="Y85" s="351"/>
      <c r="Z85" s="334"/>
      <c r="AA85" s="334"/>
      <c r="AB85" s="334"/>
      <c r="AC85" s="351"/>
      <c r="AD85" s="334"/>
      <c r="AE85" s="334"/>
      <c r="AF85" s="334"/>
      <c r="AG85" s="334"/>
      <c r="AH85" s="334"/>
      <c r="AI85" s="362"/>
      <c r="AJ85" s="351"/>
      <c r="AK85" s="334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6"/>
      <c r="E86" s="66"/>
      <c r="F86" s="182"/>
      <c r="G86" s="363"/>
      <c r="H86" s="352"/>
      <c r="I86" s="409"/>
      <c r="J86" s="336"/>
      <c r="K86" s="336"/>
      <c r="L86" s="336"/>
      <c r="M86" s="336"/>
      <c r="N86" s="363"/>
      <c r="O86" s="352"/>
      <c r="P86" s="335"/>
      <c r="Q86" s="336"/>
      <c r="R86" s="336"/>
      <c r="S86" s="336"/>
      <c r="T86" s="336"/>
      <c r="U86" s="363"/>
      <c r="V86" s="352"/>
      <c r="W86" s="335"/>
      <c r="X86" s="336"/>
      <c r="Y86" s="352"/>
      <c r="Z86" s="336"/>
      <c r="AA86" s="336"/>
      <c r="AB86" s="336"/>
      <c r="AC86" s="352"/>
      <c r="AD86" s="335"/>
      <c r="AE86" s="336"/>
      <c r="AF86" s="336"/>
      <c r="AG86" s="336"/>
      <c r="AH86" s="336"/>
      <c r="AI86" s="363"/>
      <c r="AJ86" s="352"/>
      <c r="AK86" s="336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4"/>
      <c r="E87" s="54"/>
      <c r="F87" s="174"/>
      <c r="G87" s="362"/>
      <c r="H87" s="351"/>
      <c r="I87" s="257"/>
      <c r="J87" s="334"/>
      <c r="K87" s="334"/>
      <c r="L87" s="334"/>
      <c r="M87" s="334"/>
      <c r="N87" s="362"/>
      <c r="O87" s="351"/>
      <c r="P87" s="334"/>
      <c r="Q87" s="334"/>
      <c r="R87" s="334"/>
      <c r="S87" s="334"/>
      <c r="T87" s="334"/>
      <c r="U87" s="362"/>
      <c r="V87" s="351"/>
      <c r="W87" s="334"/>
      <c r="X87" s="334"/>
      <c r="Y87" s="351"/>
      <c r="Z87" s="334"/>
      <c r="AA87" s="334"/>
      <c r="AB87" s="334"/>
      <c r="AC87" s="351"/>
      <c r="AD87" s="334"/>
      <c r="AE87" s="334"/>
      <c r="AF87" s="334"/>
      <c r="AG87" s="334"/>
      <c r="AH87" s="334"/>
      <c r="AI87" s="362"/>
      <c r="AJ87" s="351"/>
      <c r="AK87" s="334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7"/>
      <c r="E88" s="57"/>
      <c r="F88" s="180"/>
      <c r="G88" s="363"/>
      <c r="H88" s="352"/>
      <c r="I88" s="409"/>
      <c r="J88" s="336"/>
      <c r="K88" s="336"/>
      <c r="L88" s="336"/>
      <c r="M88" s="336"/>
      <c r="N88" s="363"/>
      <c r="O88" s="352"/>
      <c r="P88" s="335"/>
      <c r="Q88" s="336"/>
      <c r="R88" s="336"/>
      <c r="S88" s="336"/>
      <c r="T88" s="336"/>
      <c r="U88" s="363"/>
      <c r="V88" s="352"/>
      <c r="W88" s="335"/>
      <c r="X88" s="336"/>
      <c r="Y88" s="352"/>
      <c r="Z88" s="336"/>
      <c r="AA88" s="336"/>
      <c r="AB88" s="336"/>
      <c r="AC88" s="352"/>
      <c r="AD88" s="335"/>
      <c r="AE88" s="336"/>
      <c r="AF88" s="336"/>
      <c r="AG88" s="336"/>
      <c r="AH88" s="336"/>
      <c r="AI88" s="363"/>
      <c r="AJ88" s="352"/>
      <c r="AK88" s="336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54"/>
      <c r="E89" s="54"/>
      <c r="F89" s="174"/>
      <c r="G89" s="362"/>
      <c r="H89" s="351"/>
      <c r="I89" s="257"/>
      <c r="J89" s="334"/>
      <c r="K89" s="334"/>
      <c r="L89" s="334"/>
      <c r="M89" s="334"/>
      <c r="N89" s="362"/>
      <c r="O89" s="351"/>
      <c r="P89" s="334"/>
      <c r="Q89" s="334"/>
      <c r="R89" s="334"/>
      <c r="S89" s="334"/>
      <c r="T89" s="334"/>
      <c r="U89" s="362"/>
      <c r="V89" s="351"/>
      <c r="W89" s="334"/>
      <c r="X89" s="334"/>
      <c r="Y89" s="351"/>
      <c r="Z89" s="334"/>
      <c r="AA89" s="334"/>
      <c r="AB89" s="334"/>
      <c r="AC89" s="351"/>
      <c r="AD89" s="334"/>
      <c r="AE89" s="334"/>
      <c r="AF89" s="334"/>
      <c r="AG89" s="334"/>
      <c r="AH89" s="334"/>
      <c r="AI89" s="362"/>
      <c r="AJ89" s="351"/>
      <c r="AK89" s="334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6"/>
      <c r="E90" s="66"/>
      <c r="F90" s="182"/>
      <c r="G90" s="363"/>
      <c r="H90" s="352"/>
      <c r="I90" s="409"/>
      <c r="J90" s="336"/>
      <c r="K90" s="336"/>
      <c r="L90" s="336"/>
      <c r="M90" s="336"/>
      <c r="N90" s="363"/>
      <c r="O90" s="352"/>
      <c r="P90" s="335"/>
      <c r="Q90" s="336"/>
      <c r="R90" s="336"/>
      <c r="S90" s="336"/>
      <c r="T90" s="336"/>
      <c r="U90" s="363"/>
      <c r="V90" s="352"/>
      <c r="W90" s="335"/>
      <c r="X90" s="336"/>
      <c r="Y90" s="352"/>
      <c r="Z90" s="336"/>
      <c r="AA90" s="336"/>
      <c r="AB90" s="336"/>
      <c r="AC90" s="352"/>
      <c r="AD90" s="335"/>
      <c r="AE90" s="336"/>
      <c r="AF90" s="336"/>
      <c r="AG90" s="336"/>
      <c r="AH90" s="336"/>
      <c r="AI90" s="363"/>
      <c r="AJ90" s="352"/>
      <c r="AK90" s="336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4"/>
      <c r="E91" s="54"/>
      <c r="F91" s="174"/>
      <c r="G91" s="362"/>
      <c r="H91" s="351"/>
      <c r="I91" s="257"/>
      <c r="J91" s="334"/>
      <c r="K91" s="334"/>
      <c r="L91" s="334"/>
      <c r="M91" s="334"/>
      <c r="N91" s="362"/>
      <c r="O91" s="351"/>
      <c r="P91" s="334"/>
      <c r="Q91" s="334"/>
      <c r="R91" s="334"/>
      <c r="S91" s="334"/>
      <c r="T91" s="334"/>
      <c r="U91" s="362"/>
      <c r="V91" s="351"/>
      <c r="W91" s="334"/>
      <c r="X91" s="334"/>
      <c r="Y91" s="351"/>
      <c r="Z91" s="334"/>
      <c r="AA91" s="334"/>
      <c r="AB91" s="334"/>
      <c r="AC91" s="351"/>
      <c r="AD91" s="334"/>
      <c r="AE91" s="334"/>
      <c r="AF91" s="334"/>
      <c r="AG91" s="334"/>
      <c r="AH91" s="334"/>
      <c r="AI91" s="362"/>
      <c r="AJ91" s="351"/>
      <c r="AK91" s="334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7"/>
      <c r="E92" s="57"/>
      <c r="F92" s="180"/>
      <c r="G92" s="363"/>
      <c r="H92" s="352"/>
      <c r="I92" s="409"/>
      <c r="J92" s="336"/>
      <c r="K92" s="336"/>
      <c r="L92" s="336"/>
      <c r="M92" s="336"/>
      <c r="N92" s="363"/>
      <c r="O92" s="352"/>
      <c r="P92" s="335"/>
      <c r="Q92" s="336"/>
      <c r="R92" s="336"/>
      <c r="S92" s="336"/>
      <c r="T92" s="336"/>
      <c r="U92" s="363"/>
      <c r="V92" s="352"/>
      <c r="W92" s="335"/>
      <c r="X92" s="336"/>
      <c r="Y92" s="352"/>
      <c r="Z92" s="336"/>
      <c r="AA92" s="336"/>
      <c r="AB92" s="336"/>
      <c r="AC92" s="352"/>
      <c r="AD92" s="335"/>
      <c r="AE92" s="336"/>
      <c r="AF92" s="336"/>
      <c r="AG92" s="336"/>
      <c r="AH92" s="336"/>
      <c r="AI92" s="363"/>
      <c r="AJ92" s="352"/>
      <c r="AK92" s="336"/>
      <c r="AL92" s="37"/>
    </row>
    <row r="93" spans="1:42" ht="35.1" hidden="1" customHeight="1">
      <c r="A93" s="652">
        <v>9</v>
      </c>
      <c r="B93" s="653" t="s">
        <v>34</v>
      </c>
      <c r="C93" s="59"/>
      <c r="D93" s="34"/>
      <c r="E93" s="34"/>
      <c r="F93" s="173"/>
      <c r="G93" s="362"/>
      <c r="H93" s="351"/>
      <c r="I93" s="257"/>
      <c r="J93" s="334"/>
      <c r="K93" s="334"/>
      <c r="L93" s="334"/>
      <c r="M93" s="334"/>
      <c r="N93" s="362"/>
      <c r="O93" s="351"/>
      <c r="P93" s="334"/>
      <c r="Q93" s="334"/>
      <c r="R93" s="334"/>
      <c r="S93" s="334"/>
      <c r="T93" s="334"/>
      <c r="U93" s="362"/>
      <c r="V93" s="351"/>
      <c r="W93" s="334"/>
      <c r="X93" s="334"/>
      <c r="Y93" s="351"/>
      <c r="Z93" s="334"/>
      <c r="AA93" s="334"/>
      <c r="AB93" s="334"/>
      <c r="AC93" s="351"/>
      <c r="AD93" s="334"/>
      <c r="AE93" s="334"/>
      <c r="AF93" s="334"/>
      <c r="AG93" s="334"/>
      <c r="AH93" s="334"/>
      <c r="AI93" s="362"/>
      <c r="AJ93" s="351"/>
      <c r="AK93" s="334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52"/>
      <c r="E94" s="52"/>
      <c r="F94" s="181"/>
      <c r="G94" s="363"/>
      <c r="H94" s="352"/>
      <c r="I94" s="409"/>
      <c r="J94" s="336"/>
      <c r="K94" s="336"/>
      <c r="L94" s="336"/>
      <c r="M94" s="336"/>
      <c r="N94" s="363"/>
      <c r="O94" s="352"/>
      <c r="P94" s="335"/>
      <c r="Q94" s="336"/>
      <c r="R94" s="336"/>
      <c r="S94" s="336"/>
      <c r="T94" s="336"/>
      <c r="U94" s="363"/>
      <c r="V94" s="352"/>
      <c r="W94" s="335"/>
      <c r="X94" s="336"/>
      <c r="Y94" s="352"/>
      <c r="Z94" s="336"/>
      <c r="AA94" s="336"/>
      <c r="AB94" s="336"/>
      <c r="AC94" s="352"/>
      <c r="AD94" s="335"/>
      <c r="AE94" s="336"/>
      <c r="AF94" s="336"/>
      <c r="AG94" s="336"/>
      <c r="AH94" s="336"/>
      <c r="AI94" s="363"/>
      <c r="AJ94" s="352"/>
      <c r="AK94" s="336"/>
      <c r="AL94" s="37"/>
    </row>
    <row r="95" spans="1:42" ht="35.1" customHeight="1">
      <c r="A95" s="624">
        <v>28</v>
      </c>
      <c r="B95" s="661" t="s">
        <v>183</v>
      </c>
      <c r="C95" s="62">
        <v>0</v>
      </c>
      <c r="D95" s="685">
        <v>95</v>
      </c>
      <c r="E95" s="54"/>
      <c r="F95" s="174">
        <f>+[1]NEW!$K$414</f>
        <v>300</v>
      </c>
      <c r="G95" s="362">
        <v>0</v>
      </c>
      <c r="H95" s="351">
        <v>0</v>
      </c>
      <c r="I95" s="371">
        <v>300</v>
      </c>
      <c r="J95" s="342">
        <v>0</v>
      </c>
      <c r="K95" s="342">
        <v>0</v>
      </c>
      <c r="L95" s="342">
        <v>0</v>
      </c>
      <c r="M95" s="342">
        <v>0</v>
      </c>
      <c r="N95" s="362">
        <v>0</v>
      </c>
      <c r="O95" s="351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62">
        <v>0</v>
      </c>
      <c r="V95" s="351">
        <v>0</v>
      </c>
      <c r="W95" s="342">
        <v>0</v>
      </c>
      <c r="X95" s="342">
        <v>0</v>
      </c>
      <c r="Y95" s="351">
        <v>0</v>
      </c>
      <c r="Z95" s="342">
        <v>0</v>
      </c>
      <c r="AA95" s="342">
        <v>0</v>
      </c>
      <c r="AB95" s="342">
        <v>0</v>
      </c>
      <c r="AC95" s="351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62">
        <v>0</v>
      </c>
      <c r="AJ95" s="351">
        <v>0</v>
      </c>
      <c r="AK95" s="342">
        <v>0</v>
      </c>
      <c r="AL95" s="37">
        <f>SUM(G95:AK95)</f>
        <v>300</v>
      </c>
      <c r="AM95" s="38">
        <f>AL95</f>
        <v>300</v>
      </c>
      <c r="AN95" s="38">
        <v>800000</v>
      </c>
      <c r="AO95" s="38">
        <f>AL95*AN95/1000</f>
        <v>240000</v>
      </c>
      <c r="AP95" s="38">
        <f>AN95*AM95/1000</f>
        <v>240000</v>
      </c>
    </row>
    <row r="96" spans="1:42" ht="35.1" customHeight="1">
      <c r="A96" s="625"/>
      <c r="B96" s="662"/>
      <c r="C96" s="68"/>
      <c r="D96" s="686"/>
      <c r="E96" s="57"/>
      <c r="F96" s="180"/>
      <c r="G96" s="363">
        <f t="shared" ref="G96:AK96" si="46">+F96+G95</f>
        <v>0</v>
      </c>
      <c r="H96" s="352">
        <f t="shared" si="46"/>
        <v>0</v>
      </c>
      <c r="I96" s="381">
        <f t="shared" si="46"/>
        <v>300</v>
      </c>
      <c r="J96" s="336">
        <f t="shared" si="46"/>
        <v>300</v>
      </c>
      <c r="K96" s="336">
        <f t="shared" si="46"/>
        <v>300</v>
      </c>
      <c r="L96" s="336">
        <f t="shared" si="46"/>
        <v>300</v>
      </c>
      <c r="M96" s="336">
        <f t="shared" si="46"/>
        <v>300</v>
      </c>
      <c r="N96" s="363">
        <f t="shared" si="46"/>
        <v>300</v>
      </c>
      <c r="O96" s="352">
        <f t="shared" si="46"/>
        <v>300</v>
      </c>
      <c r="P96" s="336">
        <f t="shared" si="46"/>
        <v>300</v>
      </c>
      <c r="Q96" s="336">
        <f t="shared" si="46"/>
        <v>300</v>
      </c>
      <c r="R96" s="336">
        <f t="shared" si="46"/>
        <v>300</v>
      </c>
      <c r="S96" s="336">
        <f t="shared" si="46"/>
        <v>300</v>
      </c>
      <c r="T96" s="336">
        <f t="shared" si="46"/>
        <v>300</v>
      </c>
      <c r="U96" s="363">
        <f t="shared" si="46"/>
        <v>300</v>
      </c>
      <c r="V96" s="352">
        <f t="shared" si="46"/>
        <v>300</v>
      </c>
      <c r="W96" s="336">
        <f t="shared" si="46"/>
        <v>300</v>
      </c>
      <c r="X96" s="336">
        <f t="shared" si="46"/>
        <v>300</v>
      </c>
      <c r="Y96" s="352">
        <f t="shared" si="46"/>
        <v>300</v>
      </c>
      <c r="Z96" s="336">
        <f t="shared" si="46"/>
        <v>300</v>
      </c>
      <c r="AA96" s="336">
        <f t="shared" si="46"/>
        <v>300</v>
      </c>
      <c r="AB96" s="336">
        <f t="shared" si="46"/>
        <v>300</v>
      </c>
      <c r="AC96" s="352">
        <f t="shared" si="46"/>
        <v>300</v>
      </c>
      <c r="AD96" s="336">
        <f t="shared" si="46"/>
        <v>300</v>
      </c>
      <c r="AE96" s="336">
        <f t="shared" si="46"/>
        <v>300</v>
      </c>
      <c r="AF96" s="336">
        <f t="shared" si="46"/>
        <v>300</v>
      </c>
      <c r="AG96" s="336">
        <f t="shared" si="46"/>
        <v>300</v>
      </c>
      <c r="AH96" s="336">
        <f t="shared" si="46"/>
        <v>300</v>
      </c>
      <c r="AI96" s="363">
        <f t="shared" si="46"/>
        <v>300</v>
      </c>
      <c r="AJ96" s="352">
        <f t="shared" si="46"/>
        <v>300</v>
      </c>
      <c r="AK96" s="336">
        <f t="shared" si="46"/>
        <v>300</v>
      </c>
      <c r="AL96" s="37"/>
    </row>
    <row r="97" spans="1:42" ht="35.1" customHeight="1">
      <c r="A97" s="624">
        <v>29</v>
      </c>
      <c r="B97" s="661" t="s">
        <v>184</v>
      </c>
      <c r="C97" s="62">
        <v>0</v>
      </c>
      <c r="D97" s="687">
        <f>D95</f>
        <v>95</v>
      </c>
      <c r="E97" s="34"/>
      <c r="F97" s="173">
        <f>+[1]NEW!$K$417</f>
        <v>400</v>
      </c>
      <c r="G97" s="362">
        <v>0</v>
      </c>
      <c r="H97" s="351">
        <v>0</v>
      </c>
      <c r="I97" s="257">
        <v>0</v>
      </c>
      <c r="J97" s="342">
        <v>0</v>
      </c>
      <c r="K97" s="342">
        <v>0</v>
      </c>
      <c r="L97" s="342">
        <v>0</v>
      </c>
      <c r="M97" s="371">
        <v>150</v>
      </c>
      <c r="N97" s="362">
        <v>0</v>
      </c>
      <c r="O97" s="351">
        <v>0</v>
      </c>
      <c r="P97" s="371">
        <f>400-O98</f>
        <v>250</v>
      </c>
      <c r="Q97" s="342">
        <v>0</v>
      </c>
      <c r="R97" s="342">
        <v>0</v>
      </c>
      <c r="S97" s="342">
        <v>0</v>
      </c>
      <c r="T97" s="342">
        <v>0</v>
      </c>
      <c r="U97" s="362">
        <v>0</v>
      </c>
      <c r="V97" s="351">
        <v>0</v>
      </c>
      <c r="W97" s="342">
        <v>0</v>
      </c>
      <c r="X97" s="342">
        <v>0</v>
      </c>
      <c r="Y97" s="351">
        <v>0</v>
      </c>
      <c r="Z97" s="342">
        <v>0</v>
      </c>
      <c r="AA97" s="342">
        <v>0</v>
      </c>
      <c r="AB97" s="342">
        <v>0</v>
      </c>
      <c r="AC97" s="351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62">
        <v>0</v>
      </c>
      <c r="AJ97" s="351">
        <v>0</v>
      </c>
      <c r="AK97" s="342">
        <v>0</v>
      </c>
      <c r="AL97" s="37">
        <f>AK98</f>
        <v>400</v>
      </c>
      <c r="AM97" s="38">
        <f>AL97</f>
        <v>400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63"/>
      <c r="C98" s="72"/>
      <c r="D98" s="688"/>
      <c r="E98" s="41"/>
      <c r="F98" s="183"/>
      <c r="G98" s="363">
        <f t="shared" ref="G98:AK98" si="47">+F98+G97</f>
        <v>0</v>
      </c>
      <c r="H98" s="352">
        <f t="shared" si="47"/>
        <v>0</v>
      </c>
      <c r="I98" s="381">
        <f t="shared" si="47"/>
        <v>0</v>
      </c>
      <c r="J98" s="336">
        <f t="shared" si="47"/>
        <v>0</v>
      </c>
      <c r="K98" s="336">
        <f t="shared" si="47"/>
        <v>0</v>
      </c>
      <c r="L98" s="336">
        <f t="shared" si="47"/>
        <v>0</v>
      </c>
      <c r="M98" s="336">
        <f t="shared" si="47"/>
        <v>150</v>
      </c>
      <c r="N98" s="363">
        <f t="shared" si="47"/>
        <v>150</v>
      </c>
      <c r="O98" s="352">
        <f t="shared" si="47"/>
        <v>150</v>
      </c>
      <c r="P98" s="336">
        <f t="shared" si="47"/>
        <v>400</v>
      </c>
      <c r="Q98" s="336">
        <f t="shared" si="47"/>
        <v>400</v>
      </c>
      <c r="R98" s="336">
        <f t="shared" si="47"/>
        <v>400</v>
      </c>
      <c r="S98" s="336">
        <f t="shared" si="47"/>
        <v>400</v>
      </c>
      <c r="T98" s="336">
        <f t="shared" si="47"/>
        <v>400</v>
      </c>
      <c r="U98" s="363">
        <f t="shared" si="47"/>
        <v>400</v>
      </c>
      <c r="V98" s="352">
        <f t="shared" si="47"/>
        <v>400</v>
      </c>
      <c r="W98" s="336">
        <f t="shared" si="47"/>
        <v>400</v>
      </c>
      <c r="X98" s="336">
        <f t="shared" si="47"/>
        <v>400</v>
      </c>
      <c r="Y98" s="352">
        <f t="shared" si="47"/>
        <v>400</v>
      </c>
      <c r="Z98" s="336">
        <f t="shared" si="47"/>
        <v>400</v>
      </c>
      <c r="AA98" s="336">
        <f t="shared" si="47"/>
        <v>400</v>
      </c>
      <c r="AB98" s="336">
        <f t="shared" si="47"/>
        <v>400</v>
      </c>
      <c r="AC98" s="352">
        <f t="shared" si="47"/>
        <v>400</v>
      </c>
      <c r="AD98" s="336">
        <f t="shared" si="47"/>
        <v>400</v>
      </c>
      <c r="AE98" s="336">
        <f t="shared" si="47"/>
        <v>400</v>
      </c>
      <c r="AF98" s="336">
        <f t="shared" si="47"/>
        <v>400</v>
      </c>
      <c r="AG98" s="336">
        <f t="shared" si="47"/>
        <v>400</v>
      </c>
      <c r="AH98" s="336">
        <f t="shared" si="47"/>
        <v>400</v>
      </c>
      <c r="AI98" s="363">
        <f t="shared" si="47"/>
        <v>400</v>
      </c>
      <c r="AJ98" s="352">
        <f t="shared" si="47"/>
        <v>400</v>
      </c>
      <c r="AK98" s="336">
        <f t="shared" si="47"/>
        <v>400</v>
      </c>
      <c r="AL98" s="37"/>
    </row>
    <row r="99" spans="1:42" ht="35.1" customHeight="1">
      <c r="A99" s="652">
        <v>30</v>
      </c>
      <c r="B99" s="661" t="s">
        <v>185</v>
      </c>
      <c r="C99" s="59"/>
      <c r="D99" s="689">
        <v>65</v>
      </c>
      <c r="E99" s="34"/>
      <c r="F99" s="173">
        <f>+[1]NEW!$K$420</f>
        <v>0</v>
      </c>
      <c r="G99" s="362">
        <v>0</v>
      </c>
      <c r="H99" s="351">
        <v>0</v>
      </c>
      <c r="I99" s="257">
        <v>0</v>
      </c>
      <c r="J99" s="342">
        <v>0</v>
      </c>
      <c r="K99" s="342">
        <v>0</v>
      </c>
      <c r="L99" s="342">
        <v>0</v>
      </c>
      <c r="M99" s="342">
        <v>0</v>
      </c>
      <c r="N99" s="362">
        <v>0</v>
      </c>
      <c r="O99" s="351">
        <v>0</v>
      </c>
      <c r="P99" s="342">
        <v>0</v>
      </c>
      <c r="Q99" s="342">
        <v>0</v>
      </c>
      <c r="R99" s="342">
        <v>0</v>
      </c>
      <c r="S99" s="342">
        <v>0</v>
      </c>
      <c r="T99" s="342">
        <v>0</v>
      </c>
      <c r="U99" s="362">
        <v>0</v>
      </c>
      <c r="V99" s="351">
        <v>0</v>
      </c>
      <c r="W99" s="342">
        <v>0</v>
      </c>
      <c r="X99" s="342">
        <v>0</v>
      </c>
      <c r="Y99" s="351">
        <v>0</v>
      </c>
      <c r="Z99" s="342">
        <v>0</v>
      </c>
      <c r="AA99" s="342">
        <v>0</v>
      </c>
      <c r="AB99" s="342">
        <v>0</v>
      </c>
      <c r="AC99" s="351">
        <v>0</v>
      </c>
      <c r="AD99" s="342">
        <v>0</v>
      </c>
      <c r="AE99" s="342">
        <v>0</v>
      </c>
      <c r="AF99" s="342">
        <v>0</v>
      </c>
      <c r="AG99" s="342">
        <v>0</v>
      </c>
      <c r="AH99" s="342">
        <v>0</v>
      </c>
      <c r="AI99" s="362">
        <v>0</v>
      </c>
      <c r="AJ99" s="351">
        <v>0</v>
      </c>
      <c r="AK99" s="342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63"/>
      <c r="C100" s="59"/>
      <c r="D100" s="690"/>
      <c r="E100" s="52"/>
      <c r="F100" s="181"/>
      <c r="G100" s="363">
        <f t="shared" ref="G100:AK100" si="48">+F100+G99</f>
        <v>0</v>
      </c>
      <c r="H100" s="352">
        <f t="shared" si="48"/>
        <v>0</v>
      </c>
      <c r="I100" s="381">
        <f t="shared" si="48"/>
        <v>0</v>
      </c>
      <c r="J100" s="336">
        <f t="shared" si="48"/>
        <v>0</v>
      </c>
      <c r="K100" s="336">
        <f t="shared" si="48"/>
        <v>0</v>
      </c>
      <c r="L100" s="336">
        <f t="shared" si="48"/>
        <v>0</v>
      </c>
      <c r="M100" s="336">
        <f t="shared" si="48"/>
        <v>0</v>
      </c>
      <c r="N100" s="363">
        <f t="shared" si="48"/>
        <v>0</v>
      </c>
      <c r="O100" s="352">
        <f t="shared" si="48"/>
        <v>0</v>
      </c>
      <c r="P100" s="336">
        <f t="shared" si="48"/>
        <v>0</v>
      </c>
      <c r="Q100" s="336">
        <f t="shared" si="48"/>
        <v>0</v>
      </c>
      <c r="R100" s="336">
        <f t="shared" si="48"/>
        <v>0</v>
      </c>
      <c r="S100" s="336">
        <f t="shared" si="48"/>
        <v>0</v>
      </c>
      <c r="T100" s="336">
        <f t="shared" si="48"/>
        <v>0</v>
      </c>
      <c r="U100" s="363">
        <f t="shared" si="48"/>
        <v>0</v>
      </c>
      <c r="V100" s="352">
        <f t="shared" si="48"/>
        <v>0</v>
      </c>
      <c r="W100" s="336">
        <f t="shared" si="48"/>
        <v>0</v>
      </c>
      <c r="X100" s="336">
        <f t="shared" si="48"/>
        <v>0</v>
      </c>
      <c r="Y100" s="352">
        <f t="shared" si="48"/>
        <v>0</v>
      </c>
      <c r="Z100" s="336">
        <f t="shared" si="48"/>
        <v>0</v>
      </c>
      <c r="AA100" s="336">
        <f t="shared" si="48"/>
        <v>0</v>
      </c>
      <c r="AB100" s="336">
        <f t="shared" si="48"/>
        <v>0</v>
      </c>
      <c r="AC100" s="352">
        <f t="shared" si="48"/>
        <v>0</v>
      </c>
      <c r="AD100" s="336">
        <f t="shared" si="48"/>
        <v>0</v>
      </c>
      <c r="AE100" s="336">
        <f t="shared" si="48"/>
        <v>0</v>
      </c>
      <c r="AF100" s="336">
        <f t="shared" si="48"/>
        <v>0</v>
      </c>
      <c r="AG100" s="336">
        <f t="shared" si="48"/>
        <v>0</v>
      </c>
      <c r="AH100" s="336">
        <f t="shared" si="48"/>
        <v>0</v>
      </c>
      <c r="AI100" s="363">
        <f t="shared" si="48"/>
        <v>0</v>
      </c>
      <c r="AJ100" s="352">
        <f t="shared" si="48"/>
        <v>0</v>
      </c>
      <c r="AK100" s="336">
        <f t="shared" si="48"/>
        <v>0</v>
      </c>
      <c r="AL100" s="37"/>
    </row>
    <row r="101" spans="1:42" ht="35.1" customHeight="1">
      <c r="A101" s="624">
        <v>31</v>
      </c>
      <c r="B101" s="664" t="s">
        <v>186</v>
      </c>
      <c r="C101" s="62">
        <v>0</v>
      </c>
      <c r="D101" s="683">
        <f>D99</f>
        <v>65</v>
      </c>
      <c r="E101" s="54"/>
      <c r="F101" s="174">
        <f>+[1]NEW!$K$423</f>
        <v>413</v>
      </c>
      <c r="G101" s="362">
        <v>0</v>
      </c>
      <c r="H101" s="351">
        <v>0</v>
      </c>
      <c r="I101" s="371">
        <v>118</v>
      </c>
      <c r="J101" s="371">
        <f>353-I102</f>
        <v>235</v>
      </c>
      <c r="K101" s="342">
        <v>0</v>
      </c>
      <c r="L101" s="342">
        <v>0</v>
      </c>
      <c r="M101" s="371">
        <f>413-L102</f>
        <v>60</v>
      </c>
      <c r="N101" s="362">
        <v>0</v>
      </c>
      <c r="O101" s="351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62">
        <v>0</v>
      </c>
      <c r="V101" s="351">
        <v>0</v>
      </c>
      <c r="W101" s="342">
        <v>0</v>
      </c>
      <c r="X101" s="342">
        <v>0</v>
      </c>
      <c r="Y101" s="351">
        <v>0</v>
      </c>
      <c r="Z101" s="342">
        <v>0</v>
      </c>
      <c r="AA101" s="342">
        <v>0</v>
      </c>
      <c r="AB101" s="342">
        <v>0</v>
      </c>
      <c r="AC101" s="351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62">
        <v>0</v>
      </c>
      <c r="AJ101" s="351">
        <v>0</v>
      </c>
      <c r="AK101" s="342">
        <v>0</v>
      </c>
      <c r="AL101" s="37">
        <f>SUM(G101:AK101)</f>
        <v>413</v>
      </c>
      <c r="AM101" s="38">
        <f>AL101</f>
        <v>413</v>
      </c>
      <c r="AN101" s="38">
        <v>800000</v>
      </c>
      <c r="AO101" s="38">
        <f>AL101*AN101/1000</f>
        <v>330400</v>
      </c>
      <c r="AP101" s="38">
        <f>AN101*AM101/1000</f>
        <v>330400</v>
      </c>
    </row>
    <row r="102" spans="1:42" ht="35.1" customHeight="1">
      <c r="A102" s="625"/>
      <c r="B102" s="665"/>
      <c r="C102" s="68"/>
      <c r="D102" s="684"/>
      <c r="E102" s="57"/>
      <c r="F102" s="180"/>
      <c r="G102" s="363">
        <f t="shared" ref="G102:AK102" si="49">+F102+G101</f>
        <v>0</v>
      </c>
      <c r="H102" s="352">
        <f t="shared" si="49"/>
        <v>0</v>
      </c>
      <c r="I102" s="381">
        <f t="shared" si="49"/>
        <v>118</v>
      </c>
      <c r="J102" s="336">
        <f t="shared" si="49"/>
        <v>353</v>
      </c>
      <c r="K102" s="336">
        <f t="shared" si="49"/>
        <v>353</v>
      </c>
      <c r="L102" s="336">
        <f t="shared" si="49"/>
        <v>353</v>
      </c>
      <c r="M102" s="336">
        <f t="shared" si="49"/>
        <v>413</v>
      </c>
      <c r="N102" s="363">
        <f t="shared" si="49"/>
        <v>413</v>
      </c>
      <c r="O102" s="352">
        <f t="shared" si="49"/>
        <v>413</v>
      </c>
      <c r="P102" s="336">
        <f t="shared" si="49"/>
        <v>413</v>
      </c>
      <c r="Q102" s="336">
        <f t="shared" si="49"/>
        <v>413</v>
      </c>
      <c r="R102" s="336">
        <f t="shared" si="49"/>
        <v>413</v>
      </c>
      <c r="S102" s="336">
        <f t="shared" si="49"/>
        <v>413</v>
      </c>
      <c r="T102" s="336">
        <f t="shared" si="49"/>
        <v>413</v>
      </c>
      <c r="U102" s="363">
        <f t="shared" si="49"/>
        <v>413</v>
      </c>
      <c r="V102" s="352">
        <f t="shared" si="49"/>
        <v>413</v>
      </c>
      <c r="W102" s="336">
        <f t="shared" si="49"/>
        <v>413</v>
      </c>
      <c r="X102" s="336">
        <f t="shared" si="49"/>
        <v>413</v>
      </c>
      <c r="Y102" s="352">
        <f t="shared" si="49"/>
        <v>413</v>
      </c>
      <c r="Z102" s="336">
        <f t="shared" si="49"/>
        <v>413</v>
      </c>
      <c r="AA102" s="336">
        <f t="shared" si="49"/>
        <v>413</v>
      </c>
      <c r="AB102" s="336">
        <f t="shared" si="49"/>
        <v>413</v>
      </c>
      <c r="AC102" s="352">
        <f t="shared" si="49"/>
        <v>413</v>
      </c>
      <c r="AD102" s="336">
        <f t="shared" si="49"/>
        <v>413</v>
      </c>
      <c r="AE102" s="336">
        <f t="shared" si="49"/>
        <v>413</v>
      </c>
      <c r="AF102" s="336">
        <f t="shared" si="49"/>
        <v>413</v>
      </c>
      <c r="AG102" s="336">
        <f t="shared" si="49"/>
        <v>413</v>
      </c>
      <c r="AH102" s="336">
        <f t="shared" si="49"/>
        <v>413</v>
      </c>
      <c r="AI102" s="363">
        <f t="shared" si="49"/>
        <v>413</v>
      </c>
      <c r="AJ102" s="352">
        <f t="shared" si="49"/>
        <v>413</v>
      </c>
      <c r="AK102" s="336">
        <f t="shared" si="49"/>
        <v>413</v>
      </c>
      <c r="AL102" s="37"/>
    </row>
    <row r="103" spans="1:42" ht="35.1" customHeight="1">
      <c r="A103" s="624">
        <v>32</v>
      </c>
      <c r="B103" s="661" t="s">
        <v>187</v>
      </c>
      <c r="C103" s="62">
        <v>0</v>
      </c>
      <c r="D103" s="683">
        <f>D95</f>
        <v>95</v>
      </c>
      <c r="E103" s="34"/>
      <c r="F103" s="173">
        <f>+[1]NEW!$K$426</f>
        <v>0</v>
      </c>
      <c r="G103" s="362">
        <v>0</v>
      </c>
      <c r="H103" s="351">
        <v>0</v>
      </c>
      <c r="I103" s="257">
        <v>0</v>
      </c>
      <c r="J103" s="342">
        <v>0</v>
      </c>
      <c r="K103" s="342">
        <v>0</v>
      </c>
      <c r="L103" s="342">
        <v>0</v>
      </c>
      <c r="M103" s="342">
        <v>0</v>
      </c>
      <c r="N103" s="362">
        <v>0</v>
      </c>
      <c r="O103" s="351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62">
        <v>0</v>
      </c>
      <c r="V103" s="351">
        <v>0</v>
      </c>
      <c r="W103" s="342">
        <v>0</v>
      </c>
      <c r="X103" s="342">
        <v>0</v>
      </c>
      <c r="Y103" s="351">
        <v>0</v>
      </c>
      <c r="Z103" s="342">
        <v>0</v>
      </c>
      <c r="AA103" s="342">
        <v>0</v>
      </c>
      <c r="AB103" s="342">
        <v>0</v>
      </c>
      <c r="AC103" s="351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62">
        <v>0</v>
      </c>
      <c r="AJ103" s="351">
        <v>0</v>
      </c>
      <c r="AK103" s="342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663"/>
      <c r="C104" s="72"/>
      <c r="D104" s="684"/>
      <c r="E104" s="41"/>
      <c r="F104" s="183"/>
      <c r="G104" s="363">
        <f>+F104+G103</f>
        <v>0</v>
      </c>
      <c r="H104" s="352">
        <f t="shared" ref="H104:AK104" si="50">+G104+H103</f>
        <v>0</v>
      </c>
      <c r="I104" s="381">
        <f t="shared" si="50"/>
        <v>0</v>
      </c>
      <c r="J104" s="336">
        <f t="shared" si="50"/>
        <v>0</v>
      </c>
      <c r="K104" s="336">
        <f t="shared" si="50"/>
        <v>0</v>
      </c>
      <c r="L104" s="336">
        <f t="shared" si="50"/>
        <v>0</v>
      </c>
      <c r="M104" s="336">
        <f t="shared" si="50"/>
        <v>0</v>
      </c>
      <c r="N104" s="363">
        <f t="shared" si="50"/>
        <v>0</v>
      </c>
      <c r="O104" s="352">
        <f t="shared" si="50"/>
        <v>0</v>
      </c>
      <c r="P104" s="336">
        <f t="shared" si="50"/>
        <v>0</v>
      </c>
      <c r="Q104" s="336">
        <f t="shared" si="50"/>
        <v>0</v>
      </c>
      <c r="R104" s="336">
        <f t="shared" si="50"/>
        <v>0</v>
      </c>
      <c r="S104" s="336">
        <f t="shared" si="50"/>
        <v>0</v>
      </c>
      <c r="T104" s="336">
        <f t="shared" si="50"/>
        <v>0</v>
      </c>
      <c r="U104" s="363">
        <f t="shared" si="50"/>
        <v>0</v>
      </c>
      <c r="V104" s="352">
        <f t="shared" si="50"/>
        <v>0</v>
      </c>
      <c r="W104" s="336">
        <f t="shared" si="50"/>
        <v>0</v>
      </c>
      <c r="X104" s="336">
        <f t="shared" si="50"/>
        <v>0</v>
      </c>
      <c r="Y104" s="352">
        <f t="shared" si="50"/>
        <v>0</v>
      </c>
      <c r="Z104" s="336">
        <f t="shared" si="50"/>
        <v>0</v>
      </c>
      <c r="AA104" s="336">
        <f t="shared" si="50"/>
        <v>0</v>
      </c>
      <c r="AB104" s="336">
        <f t="shared" si="50"/>
        <v>0</v>
      </c>
      <c r="AC104" s="352">
        <f t="shared" si="50"/>
        <v>0</v>
      </c>
      <c r="AD104" s="336">
        <f t="shared" si="50"/>
        <v>0</v>
      </c>
      <c r="AE104" s="336">
        <f t="shared" si="50"/>
        <v>0</v>
      </c>
      <c r="AF104" s="336">
        <f t="shared" si="50"/>
        <v>0</v>
      </c>
      <c r="AG104" s="336">
        <f t="shared" si="50"/>
        <v>0</v>
      </c>
      <c r="AH104" s="336">
        <f t="shared" si="50"/>
        <v>0</v>
      </c>
      <c r="AI104" s="363">
        <f t="shared" si="50"/>
        <v>0</v>
      </c>
      <c r="AJ104" s="352">
        <f t="shared" si="50"/>
        <v>0</v>
      </c>
      <c r="AK104" s="336">
        <f t="shared" si="50"/>
        <v>0</v>
      </c>
      <c r="AL104" s="37"/>
    </row>
    <row r="105" spans="1:42" ht="35.1" customHeight="1">
      <c r="A105" s="624">
        <v>33</v>
      </c>
      <c r="B105" s="661" t="s">
        <v>188</v>
      </c>
      <c r="C105" s="75">
        <v>0</v>
      </c>
      <c r="D105" s="687">
        <f>D103</f>
        <v>95</v>
      </c>
      <c r="E105" s="76"/>
      <c r="F105" s="173">
        <f>+[1]NEW!$K$429</f>
        <v>0</v>
      </c>
      <c r="G105" s="362">
        <v>0</v>
      </c>
      <c r="H105" s="351">
        <v>0</v>
      </c>
      <c r="I105" s="257">
        <v>0</v>
      </c>
      <c r="J105" s="342">
        <v>0</v>
      </c>
      <c r="K105" s="342">
        <v>0</v>
      </c>
      <c r="L105" s="342">
        <v>0</v>
      </c>
      <c r="M105" s="342">
        <v>0</v>
      </c>
      <c r="N105" s="362">
        <v>0</v>
      </c>
      <c r="O105" s="351">
        <v>0</v>
      </c>
      <c r="P105" s="342">
        <v>0</v>
      </c>
      <c r="Q105" s="342">
        <v>0</v>
      </c>
      <c r="R105" s="342">
        <v>0</v>
      </c>
      <c r="S105" s="342">
        <v>0</v>
      </c>
      <c r="T105" s="342">
        <v>0</v>
      </c>
      <c r="U105" s="362">
        <v>0</v>
      </c>
      <c r="V105" s="351">
        <v>0</v>
      </c>
      <c r="W105" s="342">
        <v>0</v>
      </c>
      <c r="X105" s="342">
        <v>0</v>
      </c>
      <c r="Y105" s="351">
        <v>0</v>
      </c>
      <c r="Z105" s="342">
        <v>0</v>
      </c>
      <c r="AA105" s="342">
        <v>0</v>
      </c>
      <c r="AB105" s="342">
        <v>0</v>
      </c>
      <c r="AC105" s="351">
        <v>0</v>
      </c>
      <c r="AD105" s="342">
        <v>0</v>
      </c>
      <c r="AE105" s="342">
        <v>0</v>
      </c>
      <c r="AF105" s="342">
        <v>0</v>
      </c>
      <c r="AG105" s="342">
        <v>0</v>
      </c>
      <c r="AH105" s="342">
        <v>0</v>
      </c>
      <c r="AI105" s="362">
        <v>0</v>
      </c>
      <c r="AJ105" s="351">
        <v>0</v>
      </c>
      <c r="AK105" s="342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663"/>
      <c r="C106" s="77"/>
      <c r="D106" s="688"/>
      <c r="E106" s="79"/>
      <c r="F106" s="179"/>
      <c r="G106" s="363">
        <f t="shared" ref="G106:AK106" si="51">+F106+G105</f>
        <v>0</v>
      </c>
      <c r="H106" s="352">
        <f t="shared" si="51"/>
        <v>0</v>
      </c>
      <c r="I106" s="381">
        <f t="shared" si="51"/>
        <v>0</v>
      </c>
      <c r="J106" s="336">
        <f t="shared" si="51"/>
        <v>0</v>
      </c>
      <c r="K106" s="336">
        <f t="shared" si="51"/>
        <v>0</v>
      </c>
      <c r="L106" s="336">
        <f t="shared" si="51"/>
        <v>0</v>
      </c>
      <c r="M106" s="336">
        <f t="shared" si="51"/>
        <v>0</v>
      </c>
      <c r="N106" s="363">
        <f t="shared" si="51"/>
        <v>0</v>
      </c>
      <c r="O106" s="352">
        <f t="shared" si="51"/>
        <v>0</v>
      </c>
      <c r="P106" s="336">
        <f t="shared" si="51"/>
        <v>0</v>
      </c>
      <c r="Q106" s="336">
        <f t="shared" si="51"/>
        <v>0</v>
      </c>
      <c r="R106" s="336">
        <f t="shared" si="51"/>
        <v>0</v>
      </c>
      <c r="S106" s="336">
        <f t="shared" si="51"/>
        <v>0</v>
      </c>
      <c r="T106" s="336">
        <f t="shared" si="51"/>
        <v>0</v>
      </c>
      <c r="U106" s="363">
        <f t="shared" si="51"/>
        <v>0</v>
      </c>
      <c r="V106" s="352">
        <f t="shared" si="51"/>
        <v>0</v>
      </c>
      <c r="W106" s="336">
        <f t="shared" si="51"/>
        <v>0</v>
      </c>
      <c r="X106" s="336">
        <f t="shared" si="51"/>
        <v>0</v>
      </c>
      <c r="Y106" s="352">
        <f t="shared" si="51"/>
        <v>0</v>
      </c>
      <c r="Z106" s="336">
        <f t="shared" si="51"/>
        <v>0</v>
      </c>
      <c r="AA106" s="336">
        <f t="shared" si="51"/>
        <v>0</v>
      </c>
      <c r="AB106" s="336">
        <f t="shared" si="51"/>
        <v>0</v>
      </c>
      <c r="AC106" s="352">
        <f t="shared" si="51"/>
        <v>0</v>
      </c>
      <c r="AD106" s="336">
        <f t="shared" si="51"/>
        <v>0</v>
      </c>
      <c r="AE106" s="336">
        <f t="shared" si="51"/>
        <v>0</v>
      </c>
      <c r="AF106" s="336">
        <f t="shared" si="51"/>
        <v>0</v>
      </c>
      <c r="AG106" s="336">
        <f t="shared" si="51"/>
        <v>0</v>
      </c>
      <c r="AH106" s="336">
        <f t="shared" si="51"/>
        <v>0</v>
      </c>
      <c r="AI106" s="363">
        <f t="shared" si="51"/>
        <v>0</v>
      </c>
      <c r="AJ106" s="352">
        <f t="shared" si="51"/>
        <v>0</v>
      </c>
      <c r="AK106" s="336">
        <f t="shared" si="51"/>
        <v>0</v>
      </c>
      <c r="AL106" s="37"/>
    </row>
    <row r="107" spans="1:42" ht="34.5" customHeight="1">
      <c r="A107" s="624">
        <v>34</v>
      </c>
      <c r="B107" s="661" t="s">
        <v>189</v>
      </c>
      <c r="C107" s="80"/>
      <c r="D107" s="683">
        <f>D101</f>
        <v>65</v>
      </c>
      <c r="E107" s="49"/>
      <c r="F107" s="173">
        <f>+[1]NEW!$K$432</f>
        <v>60</v>
      </c>
      <c r="G107" s="362">
        <v>0</v>
      </c>
      <c r="H107" s="351">
        <v>0</v>
      </c>
      <c r="I107" s="257">
        <v>0</v>
      </c>
      <c r="J107" s="334">
        <v>0</v>
      </c>
      <c r="K107" s="371">
        <f>60-J108</f>
        <v>60</v>
      </c>
      <c r="L107" s="342">
        <v>0</v>
      </c>
      <c r="M107" s="342">
        <v>0</v>
      </c>
      <c r="N107" s="362">
        <v>0</v>
      </c>
      <c r="O107" s="351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62">
        <v>0</v>
      </c>
      <c r="V107" s="351">
        <v>0</v>
      </c>
      <c r="W107" s="342">
        <v>0</v>
      </c>
      <c r="X107" s="342">
        <v>0</v>
      </c>
      <c r="Y107" s="351">
        <v>0</v>
      </c>
      <c r="Z107" s="342">
        <v>0</v>
      </c>
      <c r="AA107" s="342">
        <v>0</v>
      </c>
      <c r="AB107" s="342">
        <v>0</v>
      </c>
      <c r="AC107" s="351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62">
        <v>0</v>
      </c>
      <c r="AJ107" s="351">
        <v>0</v>
      </c>
      <c r="AK107" s="342">
        <v>0</v>
      </c>
      <c r="AL107" s="37">
        <f>AK108</f>
        <v>60</v>
      </c>
      <c r="AM107" s="38">
        <f>AL107</f>
        <v>60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663"/>
      <c r="C108" s="72"/>
      <c r="D108" s="684"/>
      <c r="E108" s="52"/>
      <c r="F108" s="181"/>
      <c r="G108" s="363">
        <f t="shared" ref="G108:AK108" si="52">+F108+G107</f>
        <v>0</v>
      </c>
      <c r="H108" s="352">
        <f t="shared" si="52"/>
        <v>0</v>
      </c>
      <c r="I108" s="381">
        <f t="shared" si="52"/>
        <v>0</v>
      </c>
      <c r="J108" s="336">
        <f t="shared" si="52"/>
        <v>0</v>
      </c>
      <c r="K108" s="336">
        <f t="shared" si="52"/>
        <v>60</v>
      </c>
      <c r="L108" s="336">
        <f t="shared" si="52"/>
        <v>60</v>
      </c>
      <c r="M108" s="336">
        <f t="shared" si="52"/>
        <v>60</v>
      </c>
      <c r="N108" s="363">
        <f t="shared" si="52"/>
        <v>60</v>
      </c>
      <c r="O108" s="352">
        <f t="shared" si="52"/>
        <v>60</v>
      </c>
      <c r="P108" s="336">
        <f t="shared" si="52"/>
        <v>60</v>
      </c>
      <c r="Q108" s="336">
        <f t="shared" si="52"/>
        <v>60</v>
      </c>
      <c r="R108" s="336">
        <f t="shared" si="52"/>
        <v>60</v>
      </c>
      <c r="S108" s="336">
        <f t="shared" si="52"/>
        <v>60</v>
      </c>
      <c r="T108" s="336">
        <f t="shared" si="52"/>
        <v>60</v>
      </c>
      <c r="U108" s="363">
        <f t="shared" si="52"/>
        <v>60</v>
      </c>
      <c r="V108" s="352">
        <f t="shared" si="52"/>
        <v>60</v>
      </c>
      <c r="W108" s="336">
        <f t="shared" si="52"/>
        <v>60</v>
      </c>
      <c r="X108" s="336">
        <f t="shared" si="52"/>
        <v>60</v>
      </c>
      <c r="Y108" s="352">
        <f t="shared" si="52"/>
        <v>60</v>
      </c>
      <c r="Z108" s="336">
        <f t="shared" si="52"/>
        <v>60</v>
      </c>
      <c r="AA108" s="336">
        <f t="shared" si="52"/>
        <v>60</v>
      </c>
      <c r="AB108" s="336">
        <f t="shared" si="52"/>
        <v>60</v>
      </c>
      <c r="AC108" s="352">
        <f t="shared" si="52"/>
        <v>60</v>
      </c>
      <c r="AD108" s="336">
        <f t="shared" si="52"/>
        <v>60</v>
      </c>
      <c r="AE108" s="336">
        <f t="shared" si="52"/>
        <v>60</v>
      </c>
      <c r="AF108" s="336">
        <f t="shared" si="52"/>
        <v>60</v>
      </c>
      <c r="AG108" s="336">
        <f t="shared" si="52"/>
        <v>60</v>
      </c>
      <c r="AH108" s="336">
        <f t="shared" si="52"/>
        <v>60</v>
      </c>
      <c r="AI108" s="363">
        <f t="shared" si="52"/>
        <v>60</v>
      </c>
      <c r="AJ108" s="352">
        <f t="shared" si="52"/>
        <v>60</v>
      </c>
      <c r="AK108" s="336">
        <f t="shared" si="52"/>
        <v>60</v>
      </c>
      <c r="AL108" s="37"/>
    </row>
    <row r="109" spans="1:42" ht="34.5" customHeight="1">
      <c r="A109" s="624">
        <v>35</v>
      </c>
      <c r="B109" s="661" t="s">
        <v>190</v>
      </c>
      <c r="C109" s="62">
        <v>0</v>
      </c>
      <c r="D109" s="687">
        <f>D107</f>
        <v>65</v>
      </c>
      <c r="E109" s="54"/>
      <c r="F109" s="174">
        <f>+[1]NEW!$K$435</f>
        <v>0</v>
      </c>
      <c r="G109" s="364">
        <v>0</v>
      </c>
      <c r="H109" s="353">
        <v>0</v>
      </c>
      <c r="I109" s="258">
        <v>0</v>
      </c>
      <c r="J109" s="343">
        <v>0</v>
      </c>
      <c r="K109" s="343">
        <v>0</v>
      </c>
      <c r="L109" s="343">
        <v>0</v>
      </c>
      <c r="M109" s="343">
        <v>0</v>
      </c>
      <c r="N109" s="364">
        <v>0</v>
      </c>
      <c r="O109" s="353">
        <v>0</v>
      </c>
      <c r="P109" s="343">
        <v>0</v>
      </c>
      <c r="Q109" s="343">
        <v>0</v>
      </c>
      <c r="R109" s="343">
        <v>0</v>
      </c>
      <c r="S109" s="343">
        <v>0</v>
      </c>
      <c r="T109" s="343">
        <v>0</v>
      </c>
      <c r="U109" s="364">
        <v>0</v>
      </c>
      <c r="V109" s="353">
        <v>0</v>
      </c>
      <c r="W109" s="343">
        <v>0</v>
      </c>
      <c r="X109" s="343">
        <v>0</v>
      </c>
      <c r="Y109" s="353">
        <v>0</v>
      </c>
      <c r="Z109" s="343">
        <v>0</v>
      </c>
      <c r="AA109" s="343">
        <v>0</v>
      </c>
      <c r="AB109" s="343">
        <v>0</v>
      </c>
      <c r="AC109" s="353">
        <v>0</v>
      </c>
      <c r="AD109" s="343">
        <v>0</v>
      </c>
      <c r="AE109" s="343">
        <v>0</v>
      </c>
      <c r="AF109" s="343">
        <v>0</v>
      </c>
      <c r="AG109" s="343">
        <v>0</v>
      </c>
      <c r="AH109" s="343">
        <v>0</v>
      </c>
      <c r="AI109" s="364">
        <v>0</v>
      </c>
      <c r="AJ109" s="353">
        <v>0</v>
      </c>
      <c r="AK109" s="343">
        <v>0</v>
      </c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663"/>
      <c r="C110" s="77"/>
      <c r="D110" s="688"/>
      <c r="E110" s="79"/>
      <c r="F110" s="184"/>
      <c r="G110" s="363">
        <f t="shared" ref="G110:AK110" si="53">+F110+G109</f>
        <v>0</v>
      </c>
      <c r="H110" s="352">
        <f t="shared" si="53"/>
        <v>0</v>
      </c>
      <c r="I110" s="381">
        <f t="shared" si="53"/>
        <v>0</v>
      </c>
      <c r="J110" s="336">
        <f t="shared" si="53"/>
        <v>0</v>
      </c>
      <c r="K110" s="336">
        <f t="shared" si="53"/>
        <v>0</v>
      </c>
      <c r="L110" s="336">
        <f t="shared" si="53"/>
        <v>0</v>
      </c>
      <c r="M110" s="336">
        <f t="shared" si="53"/>
        <v>0</v>
      </c>
      <c r="N110" s="363">
        <f t="shared" si="53"/>
        <v>0</v>
      </c>
      <c r="O110" s="352">
        <f t="shared" si="53"/>
        <v>0</v>
      </c>
      <c r="P110" s="336">
        <f t="shared" si="53"/>
        <v>0</v>
      </c>
      <c r="Q110" s="336">
        <f t="shared" si="53"/>
        <v>0</v>
      </c>
      <c r="R110" s="336">
        <f t="shared" si="53"/>
        <v>0</v>
      </c>
      <c r="S110" s="336">
        <f t="shared" si="53"/>
        <v>0</v>
      </c>
      <c r="T110" s="336">
        <f t="shared" si="53"/>
        <v>0</v>
      </c>
      <c r="U110" s="363">
        <f t="shared" si="53"/>
        <v>0</v>
      </c>
      <c r="V110" s="352">
        <f t="shared" si="53"/>
        <v>0</v>
      </c>
      <c r="W110" s="336">
        <f t="shared" si="53"/>
        <v>0</v>
      </c>
      <c r="X110" s="336">
        <f t="shared" si="53"/>
        <v>0</v>
      </c>
      <c r="Y110" s="352">
        <f t="shared" si="53"/>
        <v>0</v>
      </c>
      <c r="Z110" s="336">
        <f t="shared" si="53"/>
        <v>0</v>
      </c>
      <c r="AA110" s="336">
        <f t="shared" si="53"/>
        <v>0</v>
      </c>
      <c r="AB110" s="336">
        <f t="shared" si="53"/>
        <v>0</v>
      </c>
      <c r="AC110" s="352">
        <f t="shared" si="53"/>
        <v>0</v>
      </c>
      <c r="AD110" s="336">
        <f t="shared" si="53"/>
        <v>0</v>
      </c>
      <c r="AE110" s="336">
        <f t="shared" si="53"/>
        <v>0</v>
      </c>
      <c r="AF110" s="336">
        <f t="shared" si="53"/>
        <v>0</v>
      </c>
      <c r="AG110" s="336">
        <f t="shared" si="53"/>
        <v>0</v>
      </c>
      <c r="AH110" s="336">
        <f t="shared" si="53"/>
        <v>0</v>
      </c>
      <c r="AI110" s="363">
        <f t="shared" si="53"/>
        <v>0</v>
      </c>
      <c r="AJ110" s="352">
        <f t="shared" si="53"/>
        <v>0</v>
      </c>
      <c r="AK110" s="336">
        <f t="shared" si="53"/>
        <v>0</v>
      </c>
      <c r="AL110" s="37"/>
    </row>
    <row r="111" spans="1:42" ht="35.1" hidden="1" customHeight="1">
      <c r="A111" s="624">
        <v>31</v>
      </c>
      <c r="B111" s="668" t="s">
        <v>150</v>
      </c>
      <c r="C111" s="210" t="s">
        <v>178</v>
      </c>
      <c r="D111" s="76"/>
      <c r="E111" s="76"/>
      <c r="F111" s="173">
        <f>+[1]NEW!$K$591</f>
        <v>0</v>
      </c>
      <c r="G111" s="362">
        <v>0</v>
      </c>
      <c r="H111" s="351">
        <v>0</v>
      </c>
      <c r="I111" s="257">
        <v>0</v>
      </c>
      <c r="J111" s="342">
        <v>0</v>
      </c>
      <c r="K111" s="342">
        <v>0</v>
      </c>
      <c r="L111" s="342">
        <v>0</v>
      </c>
      <c r="M111" s="342">
        <v>0</v>
      </c>
      <c r="N111" s="362">
        <v>0</v>
      </c>
      <c r="O111" s="351">
        <v>0</v>
      </c>
      <c r="P111" s="342">
        <v>0</v>
      </c>
      <c r="Q111" s="342">
        <v>0</v>
      </c>
      <c r="R111" s="342">
        <v>0</v>
      </c>
      <c r="S111" s="342">
        <v>0</v>
      </c>
      <c r="T111" s="342">
        <v>0</v>
      </c>
      <c r="U111" s="362">
        <v>0</v>
      </c>
      <c r="V111" s="351">
        <v>0</v>
      </c>
      <c r="W111" s="342">
        <v>0</v>
      </c>
      <c r="X111" s="342">
        <v>0</v>
      </c>
      <c r="Y111" s="351">
        <v>0</v>
      </c>
      <c r="Z111" s="342">
        <v>0</v>
      </c>
      <c r="AA111" s="342">
        <v>0</v>
      </c>
      <c r="AB111" s="342">
        <v>0</v>
      </c>
      <c r="AC111" s="351">
        <v>0</v>
      </c>
      <c r="AD111" s="342">
        <v>0</v>
      </c>
      <c r="AE111" s="342">
        <v>0</v>
      </c>
      <c r="AF111" s="342">
        <v>0</v>
      </c>
      <c r="AG111" s="342">
        <v>0</v>
      </c>
      <c r="AH111" s="342">
        <v>0</v>
      </c>
      <c r="AI111" s="362">
        <v>0</v>
      </c>
      <c r="AJ111" s="351">
        <v>0</v>
      </c>
      <c r="AK111" s="342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9"/>
      <c r="E112" s="79"/>
      <c r="F112" s="179"/>
      <c r="G112" s="363">
        <f t="shared" ref="G112:AK112" si="54">+F112+G111</f>
        <v>0</v>
      </c>
      <c r="H112" s="352">
        <f t="shared" si="54"/>
        <v>0</v>
      </c>
      <c r="I112" s="381">
        <f t="shared" si="54"/>
        <v>0</v>
      </c>
      <c r="J112" s="336">
        <f t="shared" si="54"/>
        <v>0</v>
      </c>
      <c r="K112" s="336">
        <f t="shared" si="54"/>
        <v>0</v>
      </c>
      <c r="L112" s="336">
        <f t="shared" si="54"/>
        <v>0</v>
      </c>
      <c r="M112" s="336">
        <f t="shared" si="54"/>
        <v>0</v>
      </c>
      <c r="N112" s="363">
        <f t="shared" si="54"/>
        <v>0</v>
      </c>
      <c r="O112" s="352">
        <f t="shared" si="54"/>
        <v>0</v>
      </c>
      <c r="P112" s="336">
        <f t="shared" si="54"/>
        <v>0</v>
      </c>
      <c r="Q112" s="336">
        <f t="shared" si="54"/>
        <v>0</v>
      </c>
      <c r="R112" s="336">
        <f t="shared" si="54"/>
        <v>0</v>
      </c>
      <c r="S112" s="336">
        <f t="shared" si="54"/>
        <v>0</v>
      </c>
      <c r="T112" s="336">
        <f t="shared" si="54"/>
        <v>0</v>
      </c>
      <c r="U112" s="363">
        <f t="shared" si="54"/>
        <v>0</v>
      </c>
      <c r="V112" s="352">
        <f t="shared" si="54"/>
        <v>0</v>
      </c>
      <c r="W112" s="336">
        <f t="shared" si="54"/>
        <v>0</v>
      </c>
      <c r="X112" s="336">
        <f t="shared" si="54"/>
        <v>0</v>
      </c>
      <c r="Y112" s="352">
        <f t="shared" si="54"/>
        <v>0</v>
      </c>
      <c r="Z112" s="336">
        <f t="shared" si="54"/>
        <v>0</v>
      </c>
      <c r="AA112" s="336">
        <f t="shared" si="54"/>
        <v>0</v>
      </c>
      <c r="AB112" s="336">
        <f t="shared" si="54"/>
        <v>0</v>
      </c>
      <c r="AC112" s="352">
        <f t="shared" si="54"/>
        <v>0</v>
      </c>
      <c r="AD112" s="336">
        <f t="shared" si="54"/>
        <v>0</v>
      </c>
      <c r="AE112" s="336">
        <f t="shared" si="54"/>
        <v>0</v>
      </c>
      <c r="AF112" s="336">
        <f t="shared" si="54"/>
        <v>0</v>
      </c>
      <c r="AG112" s="336">
        <f t="shared" si="54"/>
        <v>0</v>
      </c>
      <c r="AH112" s="336">
        <f t="shared" si="54"/>
        <v>0</v>
      </c>
      <c r="AI112" s="363">
        <f t="shared" si="54"/>
        <v>0</v>
      </c>
      <c r="AJ112" s="352">
        <f t="shared" si="54"/>
        <v>0</v>
      </c>
      <c r="AK112" s="336">
        <f t="shared" si="54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211" t="s">
        <v>178</v>
      </c>
      <c r="D113" s="49"/>
      <c r="E113" s="49"/>
      <c r="F113" s="173">
        <f>+[1]NEW!$K$594</f>
        <v>0</v>
      </c>
      <c r="G113" s="362">
        <v>0</v>
      </c>
      <c r="H113" s="351">
        <v>0</v>
      </c>
      <c r="I113" s="257">
        <v>0</v>
      </c>
      <c r="J113" s="342">
        <v>0</v>
      </c>
      <c r="K113" s="342">
        <v>0</v>
      </c>
      <c r="L113" s="342">
        <v>0</v>
      </c>
      <c r="M113" s="342">
        <v>0</v>
      </c>
      <c r="N113" s="362">
        <v>0</v>
      </c>
      <c r="O113" s="351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62">
        <v>0</v>
      </c>
      <c r="V113" s="351">
        <v>0</v>
      </c>
      <c r="W113" s="342">
        <v>0</v>
      </c>
      <c r="X113" s="342">
        <v>0</v>
      </c>
      <c r="Y113" s="351">
        <v>0</v>
      </c>
      <c r="Z113" s="342">
        <v>0</v>
      </c>
      <c r="AA113" s="342">
        <v>0</v>
      </c>
      <c r="AB113" s="342">
        <v>0</v>
      </c>
      <c r="AC113" s="351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62">
        <v>0</v>
      </c>
      <c r="AJ113" s="351">
        <v>0</v>
      </c>
      <c r="AK113" s="342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52"/>
      <c r="E114" s="52"/>
      <c r="F114" s="181"/>
      <c r="G114" s="363">
        <f t="shared" ref="G114:AK114" si="55">+F114+G113</f>
        <v>0</v>
      </c>
      <c r="H114" s="352">
        <f t="shared" si="55"/>
        <v>0</v>
      </c>
      <c r="I114" s="381">
        <f t="shared" si="55"/>
        <v>0</v>
      </c>
      <c r="J114" s="336">
        <f t="shared" si="55"/>
        <v>0</v>
      </c>
      <c r="K114" s="336">
        <f t="shared" si="55"/>
        <v>0</v>
      </c>
      <c r="L114" s="336">
        <f t="shared" si="55"/>
        <v>0</v>
      </c>
      <c r="M114" s="336">
        <f t="shared" si="55"/>
        <v>0</v>
      </c>
      <c r="N114" s="363">
        <f t="shared" si="55"/>
        <v>0</v>
      </c>
      <c r="O114" s="352">
        <f t="shared" si="55"/>
        <v>0</v>
      </c>
      <c r="P114" s="336">
        <f t="shared" si="55"/>
        <v>0</v>
      </c>
      <c r="Q114" s="336">
        <f t="shared" si="55"/>
        <v>0</v>
      </c>
      <c r="R114" s="336">
        <f t="shared" si="55"/>
        <v>0</v>
      </c>
      <c r="S114" s="336">
        <f t="shared" si="55"/>
        <v>0</v>
      </c>
      <c r="T114" s="336">
        <f t="shared" si="55"/>
        <v>0</v>
      </c>
      <c r="U114" s="363">
        <f t="shared" si="55"/>
        <v>0</v>
      </c>
      <c r="V114" s="352">
        <f t="shared" si="55"/>
        <v>0</v>
      </c>
      <c r="W114" s="336">
        <f t="shared" si="55"/>
        <v>0</v>
      </c>
      <c r="X114" s="336">
        <f t="shared" si="55"/>
        <v>0</v>
      </c>
      <c r="Y114" s="352">
        <f t="shared" si="55"/>
        <v>0</v>
      </c>
      <c r="Z114" s="336">
        <f t="shared" si="55"/>
        <v>0</v>
      </c>
      <c r="AA114" s="336">
        <f t="shared" si="55"/>
        <v>0</v>
      </c>
      <c r="AB114" s="336">
        <f t="shared" si="55"/>
        <v>0</v>
      </c>
      <c r="AC114" s="352">
        <f t="shared" si="55"/>
        <v>0</v>
      </c>
      <c r="AD114" s="336">
        <f t="shared" si="55"/>
        <v>0</v>
      </c>
      <c r="AE114" s="336">
        <f t="shared" si="55"/>
        <v>0</v>
      </c>
      <c r="AF114" s="336">
        <f t="shared" si="55"/>
        <v>0</v>
      </c>
      <c r="AG114" s="336">
        <f t="shared" si="55"/>
        <v>0</v>
      </c>
      <c r="AH114" s="336">
        <f t="shared" si="55"/>
        <v>0</v>
      </c>
      <c r="AI114" s="363">
        <f t="shared" si="55"/>
        <v>0</v>
      </c>
      <c r="AJ114" s="352">
        <f t="shared" si="55"/>
        <v>0</v>
      </c>
      <c r="AK114" s="336">
        <f t="shared" si="55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209" t="s">
        <v>179</v>
      </c>
      <c r="D115" s="54"/>
      <c r="E115" s="54"/>
      <c r="F115" s="174">
        <f>+[1]NEW!$K$597</f>
        <v>0</v>
      </c>
      <c r="G115" s="362">
        <v>0</v>
      </c>
      <c r="H115" s="351">
        <v>0</v>
      </c>
      <c r="I115" s="257">
        <v>0</v>
      </c>
      <c r="J115" s="342">
        <v>0</v>
      </c>
      <c r="K115" s="342">
        <v>0</v>
      </c>
      <c r="L115" s="342">
        <v>0</v>
      </c>
      <c r="M115" s="342">
        <v>0</v>
      </c>
      <c r="N115" s="362">
        <v>0</v>
      </c>
      <c r="O115" s="351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62">
        <v>0</v>
      </c>
      <c r="V115" s="351">
        <v>0</v>
      </c>
      <c r="W115" s="342">
        <v>0</v>
      </c>
      <c r="X115" s="342">
        <v>0</v>
      </c>
      <c r="Y115" s="351">
        <v>0</v>
      </c>
      <c r="Z115" s="342">
        <v>0</v>
      </c>
      <c r="AA115" s="342">
        <v>0</v>
      </c>
      <c r="AB115" s="342">
        <v>0</v>
      </c>
      <c r="AC115" s="351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62">
        <v>0</v>
      </c>
      <c r="AJ115" s="351">
        <v>0</v>
      </c>
      <c r="AK115" s="342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85"/>
      <c r="E116" s="85"/>
      <c r="F116" s="173"/>
      <c r="G116" s="363">
        <f t="shared" ref="G116:AK116" si="56">+F116+G115</f>
        <v>0</v>
      </c>
      <c r="H116" s="352">
        <f t="shared" si="56"/>
        <v>0</v>
      </c>
      <c r="I116" s="381">
        <f t="shared" si="56"/>
        <v>0</v>
      </c>
      <c r="J116" s="336">
        <f t="shared" si="56"/>
        <v>0</v>
      </c>
      <c r="K116" s="336">
        <f t="shared" si="56"/>
        <v>0</v>
      </c>
      <c r="L116" s="336">
        <f t="shared" si="56"/>
        <v>0</v>
      </c>
      <c r="M116" s="336">
        <f t="shared" si="56"/>
        <v>0</v>
      </c>
      <c r="N116" s="363">
        <f t="shared" si="56"/>
        <v>0</v>
      </c>
      <c r="O116" s="352">
        <f t="shared" si="56"/>
        <v>0</v>
      </c>
      <c r="P116" s="336">
        <f t="shared" si="56"/>
        <v>0</v>
      </c>
      <c r="Q116" s="336">
        <f t="shared" si="56"/>
        <v>0</v>
      </c>
      <c r="R116" s="336">
        <f t="shared" si="56"/>
        <v>0</v>
      </c>
      <c r="S116" s="336">
        <f t="shared" si="56"/>
        <v>0</v>
      </c>
      <c r="T116" s="336">
        <f t="shared" si="56"/>
        <v>0</v>
      </c>
      <c r="U116" s="363">
        <f t="shared" si="56"/>
        <v>0</v>
      </c>
      <c r="V116" s="352">
        <f t="shared" si="56"/>
        <v>0</v>
      </c>
      <c r="W116" s="336">
        <f t="shared" si="56"/>
        <v>0</v>
      </c>
      <c r="X116" s="336">
        <f t="shared" si="56"/>
        <v>0</v>
      </c>
      <c r="Y116" s="352">
        <f t="shared" si="56"/>
        <v>0</v>
      </c>
      <c r="Z116" s="336">
        <f t="shared" si="56"/>
        <v>0</v>
      </c>
      <c r="AA116" s="336">
        <f t="shared" si="56"/>
        <v>0</v>
      </c>
      <c r="AB116" s="336">
        <f t="shared" si="56"/>
        <v>0</v>
      </c>
      <c r="AC116" s="352">
        <f t="shared" si="56"/>
        <v>0</v>
      </c>
      <c r="AD116" s="336">
        <f t="shared" si="56"/>
        <v>0</v>
      </c>
      <c r="AE116" s="336">
        <f t="shared" si="56"/>
        <v>0</v>
      </c>
      <c r="AF116" s="336">
        <f t="shared" si="56"/>
        <v>0</v>
      </c>
      <c r="AG116" s="336">
        <f t="shared" si="56"/>
        <v>0</v>
      </c>
      <c r="AH116" s="336">
        <f t="shared" si="56"/>
        <v>0</v>
      </c>
      <c r="AI116" s="363">
        <f t="shared" si="56"/>
        <v>0</v>
      </c>
      <c r="AJ116" s="352">
        <f t="shared" si="56"/>
        <v>0</v>
      </c>
      <c r="AK116" s="336">
        <f t="shared" si="56"/>
        <v>0</v>
      </c>
      <c r="AL116" s="37"/>
    </row>
    <row r="117" spans="1:42" ht="35.1" hidden="1" customHeight="1">
      <c r="A117" s="624">
        <v>31</v>
      </c>
      <c r="B117" s="666" t="s">
        <v>157</v>
      </c>
      <c r="C117" s="32" t="s">
        <v>180</v>
      </c>
      <c r="D117" s="49"/>
      <c r="E117" s="49"/>
      <c r="F117" s="174">
        <f>+[1]NEW!$K$345</f>
        <v>0</v>
      </c>
      <c r="G117" s="362">
        <v>0</v>
      </c>
      <c r="H117" s="351">
        <v>0</v>
      </c>
      <c r="I117" s="257">
        <v>0</v>
      </c>
      <c r="J117" s="342">
        <v>0</v>
      </c>
      <c r="K117" s="342">
        <v>0</v>
      </c>
      <c r="L117" s="342">
        <v>0</v>
      </c>
      <c r="M117" s="342">
        <v>0</v>
      </c>
      <c r="N117" s="362">
        <v>0</v>
      </c>
      <c r="O117" s="351">
        <v>0</v>
      </c>
      <c r="P117" s="342">
        <v>0</v>
      </c>
      <c r="Q117" s="342">
        <v>0</v>
      </c>
      <c r="R117" s="342">
        <v>0</v>
      </c>
      <c r="S117" s="342">
        <v>0</v>
      </c>
      <c r="T117" s="342">
        <v>0</v>
      </c>
      <c r="U117" s="362">
        <v>0</v>
      </c>
      <c r="V117" s="351">
        <v>0</v>
      </c>
      <c r="W117" s="342">
        <v>0</v>
      </c>
      <c r="X117" s="342">
        <v>0</v>
      </c>
      <c r="Y117" s="351">
        <v>0</v>
      </c>
      <c r="Z117" s="342">
        <v>0</v>
      </c>
      <c r="AA117" s="342">
        <v>0</v>
      </c>
      <c r="AB117" s="342">
        <v>0</v>
      </c>
      <c r="AC117" s="351">
        <v>0</v>
      </c>
      <c r="AD117" s="342">
        <v>0</v>
      </c>
      <c r="AE117" s="342">
        <v>0</v>
      </c>
      <c r="AF117" s="342">
        <v>0</v>
      </c>
      <c r="AG117" s="342">
        <v>0</v>
      </c>
      <c r="AH117" s="342">
        <v>0</v>
      </c>
      <c r="AI117" s="362">
        <v>0</v>
      </c>
      <c r="AJ117" s="351">
        <v>0</v>
      </c>
      <c r="AK117" s="342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67"/>
      <c r="C118" s="39"/>
      <c r="D118" s="41"/>
      <c r="E118" s="41"/>
      <c r="F118" s="183"/>
      <c r="G118" s="363">
        <f t="shared" ref="G118:AK132" si="57">+F118+G117</f>
        <v>0</v>
      </c>
      <c r="H118" s="352">
        <f t="shared" si="57"/>
        <v>0</v>
      </c>
      <c r="I118" s="381">
        <f t="shared" si="57"/>
        <v>0</v>
      </c>
      <c r="J118" s="336">
        <f t="shared" si="57"/>
        <v>0</v>
      </c>
      <c r="K118" s="336">
        <f t="shared" si="57"/>
        <v>0</v>
      </c>
      <c r="L118" s="336">
        <f t="shared" si="57"/>
        <v>0</v>
      </c>
      <c r="M118" s="336">
        <f t="shared" si="57"/>
        <v>0</v>
      </c>
      <c r="N118" s="363">
        <f t="shared" si="57"/>
        <v>0</v>
      </c>
      <c r="O118" s="352">
        <f t="shared" si="57"/>
        <v>0</v>
      </c>
      <c r="P118" s="336">
        <f t="shared" si="57"/>
        <v>0</v>
      </c>
      <c r="Q118" s="336">
        <f t="shared" si="57"/>
        <v>0</v>
      </c>
      <c r="R118" s="336">
        <f t="shared" si="57"/>
        <v>0</v>
      </c>
      <c r="S118" s="336">
        <f t="shared" si="57"/>
        <v>0</v>
      </c>
      <c r="T118" s="336">
        <f t="shared" si="57"/>
        <v>0</v>
      </c>
      <c r="U118" s="363">
        <f t="shared" si="57"/>
        <v>0</v>
      </c>
      <c r="V118" s="352">
        <f t="shared" si="57"/>
        <v>0</v>
      </c>
      <c r="W118" s="336">
        <f t="shared" si="57"/>
        <v>0</v>
      </c>
      <c r="X118" s="336">
        <f t="shared" si="57"/>
        <v>0</v>
      </c>
      <c r="Y118" s="352">
        <f t="shared" si="57"/>
        <v>0</v>
      </c>
      <c r="Z118" s="336">
        <f t="shared" si="57"/>
        <v>0</v>
      </c>
      <c r="AA118" s="336">
        <f t="shared" si="57"/>
        <v>0</v>
      </c>
      <c r="AB118" s="336">
        <f t="shared" si="57"/>
        <v>0</v>
      </c>
      <c r="AC118" s="352">
        <f t="shared" si="57"/>
        <v>0</v>
      </c>
      <c r="AD118" s="336">
        <f t="shared" si="57"/>
        <v>0</v>
      </c>
      <c r="AE118" s="336">
        <f t="shared" si="57"/>
        <v>0</v>
      </c>
      <c r="AF118" s="336">
        <f t="shared" si="57"/>
        <v>0</v>
      </c>
      <c r="AG118" s="336">
        <f t="shared" si="57"/>
        <v>0</v>
      </c>
      <c r="AH118" s="336">
        <f t="shared" si="57"/>
        <v>0</v>
      </c>
      <c r="AI118" s="363">
        <f t="shared" si="57"/>
        <v>0</v>
      </c>
      <c r="AJ118" s="352">
        <f t="shared" si="57"/>
        <v>0</v>
      </c>
      <c r="AK118" s="336">
        <f t="shared" si="57"/>
        <v>0</v>
      </c>
      <c r="AL118" s="37"/>
    </row>
    <row r="119" spans="1:42" ht="35.1" hidden="1" customHeight="1">
      <c r="A119" s="624">
        <v>32</v>
      </c>
      <c r="B119" s="666" t="s">
        <v>158</v>
      </c>
      <c r="C119" s="32" t="s">
        <v>180</v>
      </c>
      <c r="D119" s="89"/>
      <c r="E119" s="89"/>
      <c r="F119" s="174">
        <f>+[1]NEW!$K$348</f>
        <v>0</v>
      </c>
      <c r="G119" s="362">
        <v>0</v>
      </c>
      <c r="H119" s="351">
        <v>0</v>
      </c>
      <c r="I119" s="257">
        <v>0</v>
      </c>
      <c r="J119" s="342">
        <v>0</v>
      </c>
      <c r="K119" s="342">
        <v>0</v>
      </c>
      <c r="L119" s="342">
        <v>0</v>
      </c>
      <c r="M119" s="342">
        <v>0</v>
      </c>
      <c r="N119" s="362">
        <v>0</v>
      </c>
      <c r="O119" s="351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62">
        <v>0</v>
      </c>
      <c r="V119" s="351">
        <v>0</v>
      </c>
      <c r="W119" s="342">
        <v>0</v>
      </c>
      <c r="X119" s="342">
        <v>0</v>
      </c>
      <c r="Y119" s="351">
        <v>0</v>
      </c>
      <c r="Z119" s="342">
        <v>0</v>
      </c>
      <c r="AA119" s="342">
        <v>0</v>
      </c>
      <c r="AB119" s="342">
        <v>0</v>
      </c>
      <c r="AC119" s="351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62">
        <v>0</v>
      </c>
      <c r="AJ119" s="351">
        <v>0</v>
      </c>
      <c r="AK119" s="342">
        <v>0</v>
      </c>
      <c r="AL119" s="37"/>
    </row>
    <row r="120" spans="1:42" ht="34.5" hidden="1" customHeight="1">
      <c r="A120" s="625"/>
      <c r="B120" s="667"/>
      <c r="C120" s="39"/>
      <c r="D120" s="79"/>
      <c r="E120" s="79"/>
      <c r="F120" s="179"/>
      <c r="G120" s="363">
        <f t="shared" si="57"/>
        <v>0</v>
      </c>
      <c r="H120" s="352">
        <f t="shared" si="57"/>
        <v>0</v>
      </c>
      <c r="I120" s="381">
        <f t="shared" si="57"/>
        <v>0</v>
      </c>
      <c r="J120" s="336">
        <f t="shared" si="57"/>
        <v>0</v>
      </c>
      <c r="K120" s="336">
        <f t="shared" si="57"/>
        <v>0</v>
      </c>
      <c r="L120" s="336">
        <f t="shared" si="57"/>
        <v>0</v>
      </c>
      <c r="M120" s="336">
        <f t="shared" si="57"/>
        <v>0</v>
      </c>
      <c r="N120" s="363">
        <f t="shared" si="57"/>
        <v>0</v>
      </c>
      <c r="O120" s="352">
        <f t="shared" si="57"/>
        <v>0</v>
      </c>
      <c r="P120" s="336">
        <f t="shared" si="57"/>
        <v>0</v>
      </c>
      <c r="Q120" s="336">
        <f t="shared" si="57"/>
        <v>0</v>
      </c>
      <c r="R120" s="336">
        <f t="shared" si="57"/>
        <v>0</v>
      </c>
      <c r="S120" s="336">
        <f t="shared" si="57"/>
        <v>0</v>
      </c>
      <c r="T120" s="336">
        <f t="shared" si="57"/>
        <v>0</v>
      </c>
      <c r="U120" s="363">
        <f t="shared" si="57"/>
        <v>0</v>
      </c>
      <c r="V120" s="352">
        <f t="shared" si="57"/>
        <v>0</v>
      </c>
      <c r="W120" s="336">
        <f t="shared" si="57"/>
        <v>0</v>
      </c>
      <c r="X120" s="336">
        <f t="shared" si="57"/>
        <v>0</v>
      </c>
      <c r="Y120" s="352">
        <f t="shared" si="57"/>
        <v>0</v>
      </c>
      <c r="Z120" s="336">
        <f t="shared" si="57"/>
        <v>0</v>
      </c>
      <c r="AA120" s="336">
        <f t="shared" si="57"/>
        <v>0</v>
      </c>
      <c r="AB120" s="336">
        <f t="shared" si="57"/>
        <v>0</v>
      </c>
      <c r="AC120" s="352">
        <f t="shared" si="57"/>
        <v>0</v>
      </c>
      <c r="AD120" s="336">
        <f t="shared" si="57"/>
        <v>0</v>
      </c>
      <c r="AE120" s="336">
        <f t="shared" si="57"/>
        <v>0</v>
      </c>
      <c r="AF120" s="336">
        <f t="shared" si="57"/>
        <v>0</v>
      </c>
      <c r="AG120" s="336">
        <f t="shared" si="57"/>
        <v>0</v>
      </c>
      <c r="AH120" s="336">
        <f t="shared" si="57"/>
        <v>0</v>
      </c>
      <c r="AI120" s="363">
        <f t="shared" si="57"/>
        <v>0</v>
      </c>
      <c r="AJ120" s="352">
        <f t="shared" si="57"/>
        <v>0</v>
      </c>
      <c r="AK120" s="336">
        <f t="shared" si="57"/>
        <v>0</v>
      </c>
      <c r="AL120" s="37"/>
    </row>
    <row r="121" spans="1:42" ht="35.1" hidden="1" customHeight="1">
      <c r="A121" s="624">
        <v>33</v>
      </c>
      <c r="B121" s="666" t="s">
        <v>159</v>
      </c>
      <c r="C121" s="32" t="s">
        <v>180</v>
      </c>
      <c r="D121" s="91"/>
      <c r="E121" s="91"/>
      <c r="F121" s="178">
        <f>+[1]NEW!$K$351</f>
        <v>0</v>
      </c>
      <c r="G121" s="362">
        <v>0</v>
      </c>
      <c r="H121" s="351">
        <v>0</v>
      </c>
      <c r="I121" s="257">
        <v>0</v>
      </c>
      <c r="J121" s="342">
        <v>0</v>
      </c>
      <c r="K121" s="342">
        <v>0</v>
      </c>
      <c r="L121" s="342">
        <v>0</v>
      </c>
      <c r="M121" s="342">
        <v>0</v>
      </c>
      <c r="N121" s="362">
        <v>0</v>
      </c>
      <c r="O121" s="351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62">
        <v>0</v>
      </c>
      <c r="V121" s="351">
        <v>0</v>
      </c>
      <c r="W121" s="342">
        <v>0</v>
      </c>
      <c r="X121" s="342">
        <v>0</v>
      </c>
      <c r="Y121" s="351">
        <v>0</v>
      </c>
      <c r="Z121" s="342">
        <v>0</v>
      </c>
      <c r="AA121" s="342">
        <v>0</v>
      </c>
      <c r="AB121" s="342">
        <v>0</v>
      </c>
      <c r="AC121" s="351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62">
        <v>0</v>
      </c>
      <c r="AJ121" s="351">
        <v>0</v>
      </c>
      <c r="AK121" s="342">
        <v>0</v>
      </c>
      <c r="AL121" s="37"/>
    </row>
    <row r="122" spans="1:42" ht="35.1" hidden="1" customHeight="1">
      <c r="A122" s="651"/>
      <c r="B122" s="667"/>
      <c r="C122" s="39"/>
      <c r="D122" s="52"/>
      <c r="E122" s="52"/>
      <c r="F122" s="181"/>
      <c r="G122" s="363">
        <f t="shared" si="57"/>
        <v>0</v>
      </c>
      <c r="H122" s="352">
        <f t="shared" si="57"/>
        <v>0</v>
      </c>
      <c r="I122" s="381">
        <f t="shared" si="57"/>
        <v>0</v>
      </c>
      <c r="J122" s="336">
        <f t="shared" si="57"/>
        <v>0</v>
      </c>
      <c r="K122" s="336">
        <f t="shared" si="57"/>
        <v>0</v>
      </c>
      <c r="L122" s="336">
        <f t="shared" si="57"/>
        <v>0</v>
      </c>
      <c r="M122" s="336">
        <f t="shared" si="57"/>
        <v>0</v>
      </c>
      <c r="N122" s="363">
        <f t="shared" si="57"/>
        <v>0</v>
      </c>
      <c r="O122" s="352">
        <f t="shared" si="57"/>
        <v>0</v>
      </c>
      <c r="P122" s="336">
        <f t="shared" si="57"/>
        <v>0</v>
      </c>
      <c r="Q122" s="336">
        <f t="shared" si="57"/>
        <v>0</v>
      </c>
      <c r="R122" s="336">
        <f t="shared" si="57"/>
        <v>0</v>
      </c>
      <c r="S122" s="336">
        <f t="shared" si="57"/>
        <v>0</v>
      </c>
      <c r="T122" s="336">
        <f t="shared" si="57"/>
        <v>0</v>
      </c>
      <c r="U122" s="363">
        <f t="shared" si="57"/>
        <v>0</v>
      </c>
      <c r="V122" s="352">
        <f t="shared" si="57"/>
        <v>0</v>
      </c>
      <c r="W122" s="336">
        <f t="shared" si="57"/>
        <v>0</v>
      </c>
      <c r="X122" s="336">
        <f t="shared" si="57"/>
        <v>0</v>
      </c>
      <c r="Y122" s="352">
        <f t="shared" si="57"/>
        <v>0</v>
      </c>
      <c r="Z122" s="336">
        <f t="shared" si="57"/>
        <v>0</v>
      </c>
      <c r="AA122" s="336">
        <f t="shared" si="57"/>
        <v>0</v>
      </c>
      <c r="AB122" s="336">
        <f t="shared" si="57"/>
        <v>0</v>
      </c>
      <c r="AC122" s="352">
        <f t="shared" si="57"/>
        <v>0</v>
      </c>
      <c r="AD122" s="336">
        <f t="shared" si="57"/>
        <v>0</v>
      </c>
      <c r="AE122" s="336">
        <f t="shared" si="57"/>
        <v>0</v>
      </c>
      <c r="AF122" s="336">
        <f t="shared" si="57"/>
        <v>0</v>
      </c>
      <c r="AG122" s="336">
        <f t="shared" si="57"/>
        <v>0</v>
      </c>
      <c r="AH122" s="336">
        <f t="shared" si="57"/>
        <v>0</v>
      </c>
      <c r="AI122" s="363">
        <f t="shared" si="57"/>
        <v>0</v>
      </c>
      <c r="AJ122" s="352">
        <f t="shared" si="57"/>
        <v>0</v>
      </c>
      <c r="AK122" s="336">
        <f t="shared" si="57"/>
        <v>0</v>
      </c>
      <c r="AL122" s="37"/>
    </row>
    <row r="123" spans="1:42" ht="35.1" hidden="1" customHeight="1">
      <c r="A123" s="624">
        <v>34</v>
      </c>
      <c r="B123" s="666" t="s">
        <v>160</v>
      </c>
      <c r="C123" s="32" t="s">
        <v>180</v>
      </c>
      <c r="D123" s="54"/>
      <c r="E123" s="54"/>
      <c r="F123" s="174">
        <f>+[1]NEW!$K$354</f>
        <v>0</v>
      </c>
      <c r="G123" s="364">
        <v>0</v>
      </c>
      <c r="H123" s="353">
        <v>0</v>
      </c>
      <c r="I123" s="258">
        <v>0</v>
      </c>
      <c r="J123" s="343">
        <v>0</v>
      </c>
      <c r="K123" s="343">
        <v>0</v>
      </c>
      <c r="L123" s="343">
        <v>0</v>
      </c>
      <c r="M123" s="343">
        <v>0</v>
      </c>
      <c r="N123" s="364">
        <v>0</v>
      </c>
      <c r="O123" s="353">
        <v>0</v>
      </c>
      <c r="P123" s="343">
        <v>0</v>
      </c>
      <c r="Q123" s="343">
        <v>0</v>
      </c>
      <c r="R123" s="343">
        <v>0</v>
      </c>
      <c r="S123" s="343">
        <v>0</v>
      </c>
      <c r="T123" s="343">
        <v>0</v>
      </c>
      <c r="U123" s="364">
        <v>0</v>
      </c>
      <c r="V123" s="353">
        <v>0</v>
      </c>
      <c r="W123" s="343">
        <v>0</v>
      </c>
      <c r="X123" s="343">
        <v>0</v>
      </c>
      <c r="Y123" s="353">
        <v>0</v>
      </c>
      <c r="Z123" s="343">
        <v>0</v>
      </c>
      <c r="AA123" s="343">
        <v>0</v>
      </c>
      <c r="AB123" s="343">
        <v>0</v>
      </c>
      <c r="AC123" s="353">
        <v>0</v>
      </c>
      <c r="AD123" s="343">
        <v>0</v>
      </c>
      <c r="AE123" s="343">
        <v>0</v>
      </c>
      <c r="AF123" s="343">
        <v>0</v>
      </c>
      <c r="AG123" s="343">
        <v>0</v>
      </c>
      <c r="AH123" s="343">
        <v>0</v>
      </c>
      <c r="AI123" s="364">
        <v>0</v>
      </c>
      <c r="AJ123" s="353">
        <v>0</v>
      </c>
      <c r="AK123" s="343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hidden="1" customHeight="1">
      <c r="A124" s="625"/>
      <c r="B124" s="667"/>
      <c r="C124" s="39"/>
      <c r="D124" s="79"/>
      <c r="E124" s="79"/>
      <c r="F124" s="179"/>
      <c r="G124" s="363">
        <f t="shared" si="57"/>
        <v>0</v>
      </c>
      <c r="H124" s="352">
        <f t="shared" si="57"/>
        <v>0</v>
      </c>
      <c r="I124" s="381">
        <f t="shared" si="57"/>
        <v>0</v>
      </c>
      <c r="J124" s="336">
        <f t="shared" si="57"/>
        <v>0</v>
      </c>
      <c r="K124" s="336">
        <f t="shared" si="57"/>
        <v>0</v>
      </c>
      <c r="L124" s="336">
        <f t="shared" si="57"/>
        <v>0</v>
      </c>
      <c r="M124" s="336">
        <f t="shared" si="57"/>
        <v>0</v>
      </c>
      <c r="N124" s="363">
        <f t="shared" si="57"/>
        <v>0</v>
      </c>
      <c r="O124" s="352">
        <f t="shared" si="57"/>
        <v>0</v>
      </c>
      <c r="P124" s="336">
        <f t="shared" si="57"/>
        <v>0</v>
      </c>
      <c r="Q124" s="336">
        <f t="shared" si="57"/>
        <v>0</v>
      </c>
      <c r="R124" s="336">
        <f t="shared" si="57"/>
        <v>0</v>
      </c>
      <c r="S124" s="336">
        <f t="shared" si="57"/>
        <v>0</v>
      </c>
      <c r="T124" s="336">
        <f t="shared" si="57"/>
        <v>0</v>
      </c>
      <c r="U124" s="363">
        <f t="shared" si="57"/>
        <v>0</v>
      </c>
      <c r="V124" s="352">
        <f t="shared" si="57"/>
        <v>0</v>
      </c>
      <c r="W124" s="336">
        <f t="shared" si="57"/>
        <v>0</v>
      </c>
      <c r="X124" s="336">
        <f t="shared" si="57"/>
        <v>0</v>
      </c>
      <c r="Y124" s="352">
        <f t="shared" si="57"/>
        <v>0</v>
      </c>
      <c r="Z124" s="336">
        <f t="shared" si="57"/>
        <v>0</v>
      </c>
      <c r="AA124" s="336">
        <f t="shared" si="57"/>
        <v>0</v>
      </c>
      <c r="AB124" s="336">
        <f t="shared" si="57"/>
        <v>0</v>
      </c>
      <c r="AC124" s="352">
        <f t="shared" si="57"/>
        <v>0</v>
      </c>
      <c r="AD124" s="336">
        <f t="shared" si="57"/>
        <v>0</v>
      </c>
      <c r="AE124" s="336">
        <f t="shared" si="57"/>
        <v>0</v>
      </c>
      <c r="AF124" s="336">
        <f t="shared" si="57"/>
        <v>0</v>
      </c>
      <c r="AG124" s="336">
        <f t="shared" si="57"/>
        <v>0</v>
      </c>
      <c r="AH124" s="336">
        <f t="shared" si="57"/>
        <v>0</v>
      </c>
      <c r="AI124" s="363">
        <f t="shared" si="57"/>
        <v>0</v>
      </c>
      <c r="AJ124" s="352">
        <f t="shared" si="57"/>
        <v>0</v>
      </c>
      <c r="AK124" s="336">
        <f t="shared" si="57"/>
        <v>0</v>
      </c>
      <c r="AL124" s="37"/>
    </row>
    <row r="125" spans="1:42" ht="35.1" hidden="1" customHeight="1">
      <c r="A125" s="624">
        <v>35</v>
      </c>
      <c r="B125" s="666" t="s">
        <v>161</v>
      </c>
      <c r="C125" s="209" t="s">
        <v>181</v>
      </c>
      <c r="D125" s="91"/>
      <c r="E125" s="91"/>
      <c r="F125" s="178">
        <f>+[1]NEW!$K$357</f>
        <v>0</v>
      </c>
      <c r="G125" s="362">
        <v>0</v>
      </c>
      <c r="H125" s="351">
        <v>0</v>
      </c>
      <c r="I125" s="257">
        <v>0</v>
      </c>
      <c r="J125" s="342">
        <v>0</v>
      </c>
      <c r="K125" s="342">
        <v>0</v>
      </c>
      <c r="L125" s="342">
        <v>0</v>
      </c>
      <c r="M125" s="342">
        <v>0</v>
      </c>
      <c r="N125" s="362">
        <v>0</v>
      </c>
      <c r="O125" s="351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62">
        <v>0</v>
      </c>
      <c r="V125" s="351">
        <v>0</v>
      </c>
      <c r="W125" s="342">
        <v>0</v>
      </c>
      <c r="X125" s="342">
        <v>0</v>
      </c>
      <c r="Y125" s="351">
        <v>0</v>
      </c>
      <c r="Z125" s="342">
        <v>0</v>
      </c>
      <c r="AA125" s="342">
        <v>0</v>
      </c>
      <c r="AB125" s="342">
        <v>0</v>
      </c>
      <c r="AC125" s="351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62">
        <v>0</v>
      </c>
      <c r="AJ125" s="351">
        <v>0</v>
      </c>
      <c r="AK125" s="342">
        <v>0</v>
      </c>
      <c r="AL125" s="37"/>
    </row>
    <row r="126" spans="1:42" ht="35.1" hidden="1" customHeight="1">
      <c r="A126" s="651"/>
      <c r="B126" s="667"/>
      <c r="C126" s="94"/>
      <c r="D126" s="52"/>
      <c r="E126" s="52"/>
      <c r="F126" s="181"/>
      <c r="G126" s="363">
        <f t="shared" si="57"/>
        <v>0</v>
      </c>
      <c r="H126" s="352">
        <f t="shared" si="57"/>
        <v>0</v>
      </c>
      <c r="I126" s="381">
        <f t="shared" si="57"/>
        <v>0</v>
      </c>
      <c r="J126" s="336">
        <f t="shared" si="57"/>
        <v>0</v>
      </c>
      <c r="K126" s="336">
        <f t="shared" si="57"/>
        <v>0</v>
      </c>
      <c r="L126" s="336">
        <f t="shared" si="57"/>
        <v>0</v>
      </c>
      <c r="M126" s="336">
        <f t="shared" si="57"/>
        <v>0</v>
      </c>
      <c r="N126" s="363">
        <f t="shared" si="57"/>
        <v>0</v>
      </c>
      <c r="O126" s="352">
        <f t="shared" si="57"/>
        <v>0</v>
      </c>
      <c r="P126" s="336">
        <f t="shared" si="57"/>
        <v>0</v>
      </c>
      <c r="Q126" s="336">
        <f t="shared" si="57"/>
        <v>0</v>
      </c>
      <c r="R126" s="336">
        <f t="shared" si="57"/>
        <v>0</v>
      </c>
      <c r="S126" s="336">
        <f t="shared" si="57"/>
        <v>0</v>
      </c>
      <c r="T126" s="336">
        <f t="shared" si="57"/>
        <v>0</v>
      </c>
      <c r="U126" s="363">
        <f t="shared" si="57"/>
        <v>0</v>
      </c>
      <c r="V126" s="352">
        <f t="shared" si="57"/>
        <v>0</v>
      </c>
      <c r="W126" s="336">
        <f t="shared" si="57"/>
        <v>0</v>
      </c>
      <c r="X126" s="336">
        <f t="shared" si="57"/>
        <v>0</v>
      </c>
      <c r="Y126" s="352">
        <f t="shared" si="57"/>
        <v>0</v>
      </c>
      <c r="Z126" s="336">
        <f t="shared" si="57"/>
        <v>0</v>
      </c>
      <c r="AA126" s="336">
        <f t="shared" si="57"/>
        <v>0</v>
      </c>
      <c r="AB126" s="336">
        <f t="shared" si="57"/>
        <v>0</v>
      </c>
      <c r="AC126" s="352">
        <f t="shared" si="57"/>
        <v>0</v>
      </c>
      <c r="AD126" s="336">
        <f t="shared" si="57"/>
        <v>0</v>
      </c>
      <c r="AE126" s="336">
        <f t="shared" si="57"/>
        <v>0</v>
      </c>
      <c r="AF126" s="336">
        <f t="shared" si="57"/>
        <v>0</v>
      </c>
      <c r="AG126" s="336">
        <f t="shared" si="57"/>
        <v>0</v>
      </c>
      <c r="AH126" s="336">
        <f t="shared" si="57"/>
        <v>0</v>
      </c>
      <c r="AI126" s="363">
        <f t="shared" si="57"/>
        <v>0</v>
      </c>
      <c r="AJ126" s="352">
        <f t="shared" si="57"/>
        <v>0</v>
      </c>
      <c r="AK126" s="336">
        <f t="shared" si="57"/>
        <v>0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4"/>
      <c r="E127" s="54"/>
      <c r="F127" s="174">
        <f>+[1]NEW!$K$360</f>
        <v>0</v>
      </c>
      <c r="G127" s="364">
        <v>0</v>
      </c>
      <c r="H127" s="353">
        <v>0</v>
      </c>
      <c r="I127" s="258">
        <v>0</v>
      </c>
      <c r="J127" s="343">
        <v>0</v>
      </c>
      <c r="K127" s="343">
        <v>0</v>
      </c>
      <c r="L127" s="343">
        <v>0</v>
      </c>
      <c r="M127" s="343">
        <v>0</v>
      </c>
      <c r="N127" s="364">
        <v>0</v>
      </c>
      <c r="O127" s="353">
        <v>0</v>
      </c>
      <c r="P127" s="343">
        <v>0</v>
      </c>
      <c r="Q127" s="343">
        <v>0</v>
      </c>
      <c r="R127" s="343">
        <v>0</v>
      </c>
      <c r="S127" s="343">
        <v>0</v>
      </c>
      <c r="T127" s="343">
        <v>0</v>
      </c>
      <c r="U127" s="364">
        <v>0</v>
      </c>
      <c r="V127" s="353">
        <v>0</v>
      </c>
      <c r="W127" s="343">
        <v>0</v>
      </c>
      <c r="X127" s="343">
        <v>0</v>
      </c>
      <c r="Y127" s="353">
        <v>0</v>
      </c>
      <c r="Z127" s="343">
        <v>0</v>
      </c>
      <c r="AA127" s="343">
        <v>0</v>
      </c>
      <c r="AB127" s="343">
        <v>0</v>
      </c>
      <c r="AC127" s="353">
        <v>0</v>
      </c>
      <c r="AD127" s="343">
        <v>0</v>
      </c>
      <c r="AE127" s="343">
        <v>0</v>
      </c>
      <c r="AF127" s="343">
        <v>0</v>
      </c>
      <c r="AG127" s="343">
        <v>0</v>
      </c>
      <c r="AH127" s="343">
        <v>0</v>
      </c>
      <c r="AI127" s="364">
        <v>0</v>
      </c>
      <c r="AJ127" s="353">
        <v>0</v>
      </c>
      <c r="AK127" s="343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79"/>
      <c r="E128" s="79"/>
      <c r="F128" s="179"/>
      <c r="G128" s="363">
        <f t="shared" si="57"/>
        <v>0</v>
      </c>
      <c r="H128" s="352">
        <f t="shared" si="57"/>
        <v>0</v>
      </c>
      <c r="I128" s="381">
        <f t="shared" si="57"/>
        <v>0</v>
      </c>
      <c r="J128" s="336">
        <f t="shared" si="57"/>
        <v>0</v>
      </c>
      <c r="K128" s="336">
        <f t="shared" si="57"/>
        <v>0</v>
      </c>
      <c r="L128" s="336">
        <f t="shared" si="57"/>
        <v>0</v>
      </c>
      <c r="M128" s="336">
        <f t="shared" si="57"/>
        <v>0</v>
      </c>
      <c r="N128" s="363">
        <f t="shared" si="57"/>
        <v>0</v>
      </c>
      <c r="O128" s="352">
        <f t="shared" si="57"/>
        <v>0</v>
      </c>
      <c r="P128" s="336">
        <f t="shared" si="57"/>
        <v>0</v>
      </c>
      <c r="Q128" s="336">
        <f t="shared" si="57"/>
        <v>0</v>
      </c>
      <c r="R128" s="336">
        <f t="shared" si="57"/>
        <v>0</v>
      </c>
      <c r="S128" s="336">
        <f t="shared" si="57"/>
        <v>0</v>
      </c>
      <c r="T128" s="336">
        <f t="shared" si="57"/>
        <v>0</v>
      </c>
      <c r="U128" s="363">
        <f t="shared" si="57"/>
        <v>0</v>
      </c>
      <c r="V128" s="352">
        <f t="shared" si="57"/>
        <v>0</v>
      </c>
      <c r="W128" s="336">
        <f t="shared" si="57"/>
        <v>0</v>
      </c>
      <c r="X128" s="336">
        <f t="shared" si="57"/>
        <v>0</v>
      </c>
      <c r="Y128" s="352">
        <f t="shared" si="57"/>
        <v>0</v>
      </c>
      <c r="Z128" s="336">
        <f t="shared" si="57"/>
        <v>0</v>
      </c>
      <c r="AA128" s="336">
        <f t="shared" si="57"/>
        <v>0</v>
      </c>
      <c r="AB128" s="336">
        <f t="shared" si="57"/>
        <v>0</v>
      </c>
      <c r="AC128" s="352">
        <f t="shared" si="57"/>
        <v>0</v>
      </c>
      <c r="AD128" s="336">
        <f t="shared" si="57"/>
        <v>0</v>
      </c>
      <c r="AE128" s="336">
        <f t="shared" si="57"/>
        <v>0</v>
      </c>
      <c r="AF128" s="336">
        <f t="shared" si="57"/>
        <v>0</v>
      </c>
      <c r="AG128" s="336">
        <f t="shared" si="57"/>
        <v>0</v>
      </c>
      <c r="AH128" s="336">
        <f t="shared" si="57"/>
        <v>0</v>
      </c>
      <c r="AI128" s="363">
        <f t="shared" si="57"/>
        <v>0</v>
      </c>
      <c r="AJ128" s="352">
        <f t="shared" si="57"/>
        <v>0</v>
      </c>
      <c r="AK128" s="336">
        <f t="shared" si="57"/>
        <v>0</v>
      </c>
      <c r="AL128" s="37"/>
    </row>
    <row r="129" spans="1:42" ht="34.5" customHeight="1">
      <c r="A129" s="624">
        <v>36</v>
      </c>
      <c r="B129" s="661" t="s">
        <v>127</v>
      </c>
      <c r="C129" s="32" t="s">
        <v>175</v>
      </c>
      <c r="D129" s="689">
        <v>81</v>
      </c>
      <c r="E129" s="49"/>
      <c r="F129" s="178">
        <f>+[1]NEW!$K$114</f>
        <v>450</v>
      </c>
      <c r="G129" s="364">
        <v>0</v>
      </c>
      <c r="H129" s="353">
        <v>0</v>
      </c>
      <c r="I129" s="258">
        <v>0</v>
      </c>
      <c r="J129" s="343">
        <v>0</v>
      </c>
      <c r="K129" s="372">
        <v>56</v>
      </c>
      <c r="L129" s="372">
        <f>150-K130</f>
        <v>94</v>
      </c>
      <c r="M129" s="343">
        <v>0</v>
      </c>
      <c r="N129" s="364">
        <v>0</v>
      </c>
      <c r="O129" s="353">
        <v>0</v>
      </c>
      <c r="P129" s="343">
        <v>0</v>
      </c>
      <c r="Q129" s="343">
        <v>0</v>
      </c>
      <c r="R129" s="372">
        <v>100</v>
      </c>
      <c r="S129" s="343">
        <f>250-R130</f>
        <v>0</v>
      </c>
      <c r="T129" s="343">
        <v>0</v>
      </c>
      <c r="U129" s="364">
        <v>0</v>
      </c>
      <c r="V129" s="353">
        <v>0</v>
      </c>
      <c r="W129" s="343">
        <v>0</v>
      </c>
      <c r="X129" s="343">
        <v>0</v>
      </c>
      <c r="Y129" s="353">
        <v>0</v>
      </c>
      <c r="Z129" s="343">
        <v>0</v>
      </c>
      <c r="AA129" s="343">
        <v>0</v>
      </c>
      <c r="AB129" s="343">
        <v>0</v>
      </c>
      <c r="AC129" s="353">
        <v>0</v>
      </c>
      <c r="AD129" s="343">
        <v>0</v>
      </c>
      <c r="AE129" s="343">
        <v>0</v>
      </c>
      <c r="AF129" s="343">
        <v>0</v>
      </c>
      <c r="AG129" s="372">
        <f>450-AF130</f>
        <v>200</v>
      </c>
      <c r="AH129" s="343">
        <v>0</v>
      </c>
      <c r="AI129" s="364">
        <v>0</v>
      </c>
      <c r="AJ129" s="353">
        <v>0</v>
      </c>
      <c r="AK129" s="343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39"/>
      <c r="D130" s="690"/>
      <c r="E130" s="41"/>
      <c r="F130" s="184"/>
      <c r="G130" s="363">
        <f t="shared" si="57"/>
        <v>0</v>
      </c>
      <c r="H130" s="352">
        <f t="shared" si="57"/>
        <v>0</v>
      </c>
      <c r="I130" s="409">
        <f t="shared" si="57"/>
        <v>0</v>
      </c>
      <c r="J130" s="336">
        <f t="shared" si="57"/>
        <v>0</v>
      </c>
      <c r="K130" s="336">
        <f t="shared" si="57"/>
        <v>56</v>
      </c>
      <c r="L130" s="336">
        <f t="shared" si="57"/>
        <v>150</v>
      </c>
      <c r="M130" s="336">
        <f t="shared" si="57"/>
        <v>150</v>
      </c>
      <c r="N130" s="363">
        <f t="shared" si="57"/>
        <v>150</v>
      </c>
      <c r="O130" s="352">
        <f t="shared" si="57"/>
        <v>150</v>
      </c>
      <c r="P130" s="335">
        <f t="shared" si="57"/>
        <v>150</v>
      </c>
      <c r="Q130" s="336">
        <f t="shared" si="57"/>
        <v>150</v>
      </c>
      <c r="R130" s="336">
        <f t="shared" si="57"/>
        <v>250</v>
      </c>
      <c r="S130" s="336">
        <f t="shared" si="57"/>
        <v>250</v>
      </c>
      <c r="T130" s="336">
        <f t="shared" si="57"/>
        <v>250</v>
      </c>
      <c r="U130" s="363">
        <f t="shared" si="57"/>
        <v>250</v>
      </c>
      <c r="V130" s="352">
        <f t="shared" si="57"/>
        <v>250</v>
      </c>
      <c r="W130" s="335">
        <f t="shared" si="57"/>
        <v>250</v>
      </c>
      <c r="X130" s="336">
        <f t="shared" si="57"/>
        <v>250</v>
      </c>
      <c r="Y130" s="352">
        <f t="shared" si="57"/>
        <v>250</v>
      </c>
      <c r="Z130" s="336">
        <f t="shared" si="57"/>
        <v>250</v>
      </c>
      <c r="AA130" s="336">
        <f t="shared" si="57"/>
        <v>250</v>
      </c>
      <c r="AB130" s="336">
        <f t="shared" si="57"/>
        <v>250</v>
      </c>
      <c r="AC130" s="352">
        <f t="shared" si="57"/>
        <v>250</v>
      </c>
      <c r="AD130" s="335">
        <f t="shared" si="57"/>
        <v>250</v>
      </c>
      <c r="AE130" s="336">
        <f t="shared" si="57"/>
        <v>250</v>
      </c>
      <c r="AF130" s="336">
        <f t="shared" si="57"/>
        <v>250</v>
      </c>
      <c r="AG130" s="336">
        <f t="shared" si="57"/>
        <v>450</v>
      </c>
      <c r="AH130" s="336">
        <f t="shared" si="57"/>
        <v>450</v>
      </c>
      <c r="AI130" s="363">
        <f t="shared" si="57"/>
        <v>450</v>
      </c>
      <c r="AJ130" s="352">
        <f t="shared" si="57"/>
        <v>450</v>
      </c>
      <c r="AK130" s="336">
        <f t="shared" si="57"/>
        <v>450</v>
      </c>
      <c r="AL130" s="47"/>
    </row>
    <row r="131" spans="1:42" ht="34.5" customHeight="1">
      <c r="A131" s="624">
        <v>37</v>
      </c>
      <c r="B131" s="661" t="s">
        <v>128</v>
      </c>
      <c r="C131" s="32" t="s">
        <v>175</v>
      </c>
      <c r="D131" s="683">
        <f>D129</f>
        <v>81</v>
      </c>
      <c r="E131" s="49"/>
      <c r="F131" s="174">
        <f>+[1]NEW!$K$117</f>
        <v>147</v>
      </c>
      <c r="G131" s="364">
        <v>0</v>
      </c>
      <c r="H131" s="353">
        <v>0</v>
      </c>
      <c r="I131" s="258">
        <v>0</v>
      </c>
      <c r="J131" s="343">
        <v>0</v>
      </c>
      <c r="K131" s="338">
        <v>0</v>
      </c>
      <c r="L131" s="372">
        <f>147-K132</f>
        <v>147</v>
      </c>
      <c r="M131" s="343">
        <v>0</v>
      </c>
      <c r="N131" s="364">
        <v>0</v>
      </c>
      <c r="O131" s="353">
        <v>0</v>
      </c>
      <c r="P131" s="343">
        <v>0</v>
      </c>
      <c r="Q131" s="343">
        <v>0</v>
      </c>
      <c r="R131" s="343">
        <v>0</v>
      </c>
      <c r="S131" s="343">
        <f>147-R132</f>
        <v>0</v>
      </c>
      <c r="T131" s="343">
        <v>0</v>
      </c>
      <c r="U131" s="364">
        <v>0</v>
      </c>
      <c r="V131" s="353">
        <v>0</v>
      </c>
      <c r="W131" s="343">
        <v>0</v>
      </c>
      <c r="X131" s="343">
        <v>0</v>
      </c>
      <c r="Y131" s="353">
        <v>0</v>
      </c>
      <c r="Z131" s="343">
        <v>0</v>
      </c>
      <c r="AA131" s="343">
        <v>0</v>
      </c>
      <c r="AB131" s="343">
        <v>0</v>
      </c>
      <c r="AC131" s="353">
        <v>0</v>
      </c>
      <c r="AD131" s="343">
        <v>0</v>
      </c>
      <c r="AE131" s="343">
        <v>0</v>
      </c>
      <c r="AF131" s="343">
        <v>0</v>
      </c>
      <c r="AG131" s="343">
        <v>0</v>
      </c>
      <c r="AH131" s="343">
        <v>0</v>
      </c>
      <c r="AI131" s="364">
        <v>0</v>
      </c>
      <c r="AJ131" s="353">
        <v>0</v>
      </c>
      <c r="AK131" s="343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39"/>
      <c r="D132" s="684"/>
      <c r="E132" s="41"/>
      <c r="F132" s="179"/>
      <c r="G132" s="363">
        <f t="shared" si="57"/>
        <v>0</v>
      </c>
      <c r="H132" s="352">
        <f t="shared" si="57"/>
        <v>0</v>
      </c>
      <c r="I132" s="409">
        <f t="shared" si="57"/>
        <v>0</v>
      </c>
      <c r="J132" s="336">
        <f t="shared" si="57"/>
        <v>0</v>
      </c>
      <c r="K132" s="348">
        <f t="shared" si="57"/>
        <v>0</v>
      </c>
      <c r="L132" s="336">
        <f t="shared" si="57"/>
        <v>147</v>
      </c>
      <c r="M132" s="336">
        <f t="shared" si="57"/>
        <v>147</v>
      </c>
      <c r="N132" s="363">
        <f t="shared" si="57"/>
        <v>147</v>
      </c>
      <c r="O132" s="352">
        <f t="shared" si="57"/>
        <v>147</v>
      </c>
      <c r="P132" s="335">
        <f t="shared" si="57"/>
        <v>147</v>
      </c>
      <c r="Q132" s="336">
        <f t="shared" si="57"/>
        <v>147</v>
      </c>
      <c r="R132" s="336">
        <f t="shared" si="57"/>
        <v>147</v>
      </c>
      <c r="S132" s="336">
        <f t="shared" si="57"/>
        <v>147</v>
      </c>
      <c r="T132" s="336">
        <f t="shared" si="57"/>
        <v>147</v>
      </c>
      <c r="U132" s="363">
        <f t="shared" si="57"/>
        <v>147</v>
      </c>
      <c r="V132" s="352">
        <f t="shared" si="57"/>
        <v>147</v>
      </c>
      <c r="W132" s="335">
        <f t="shared" si="57"/>
        <v>147</v>
      </c>
      <c r="X132" s="336">
        <f t="shared" si="57"/>
        <v>147</v>
      </c>
      <c r="Y132" s="352">
        <f t="shared" si="57"/>
        <v>147</v>
      </c>
      <c r="Z132" s="336">
        <f t="shared" si="57"/>
        <v>147</v>
      </c>
      <c r="AA132" s="336">
        <f t="shared" si="57"/>
        <v>147</v>
      </c>
      <c r="AB132" s="336">
        <f t="shared" si="57"/>
        <v>147</v>
      </c>
      <c r="AC132" s="352">
        <f t="shared" si="57"/>
        <v>147</v>
      </c>
      <c r="AD132" s="335">
        <f t="shared" si="57"/>
        <v>147</v>
      </c>
      <c r="AE132" s="336">
        <f t="shared" si="57"/>
        <v>147</v>
      </c>
      <c r="AF132" s="336">
        <f t="shared" si="57"/>
        <v>147</v>
      </c>
      <c r="AG132" s="336">
        <f t="shared" si="57"/>
        <v>147</v>
      </c>
      <c r="AH132" s="336">
        <f t="shared" si="57"/>
        <v>147</v>
      </c>
      <c r="AI132" s="363">
        <f t="shared" si="57"/>
        <v>147</v>
      </c>
      <c r="AJ132" s="352">
        <f t="shared" si="57"/>
        <v>147</v>
      </c>
      <c r="AK132" s="336">
        <f t="shared" si="57"/>
        <v>147</v>
      </c>
      <c r="AL132" s="37"/>
    </row>
    <row r="133" spans="1:42" ht="34.5" customHeight="1">
      <c r="A133" s="624">
        <v>38</v>
      </c>
      <c r="B133" s="661" t="s">
        <v>129</v>
      </c>
      <c r="C133" s="32" t="s">
        <v>175</v>
      </c>
      <c r="D133" s="683">
        <f t="shared" ref="D133" si="58">D131</f>
        <v>81</v>
      </c>
      <c r="E133" s="49"/>
      <c r="F133" s="174">
        <f>+[1]NEW!$K$120</f>
        <v>580</v>
      </c>
      <c r="G133" s="364">
        <v>0</v>
      </c>
      <c r="H133" s="353">
        <v>0</v>
      </c>
      <c r="I133" s="258">
        <v>0</v>
      </c>
      <c r="J133" s="343">
        <v>0</v>
      </c>
      <c r="K133" s="338">
        <v>0</v>
      </c>
      <c r="L133" s="372">
        <f>350-K134</f>
        <v>350</v>
      </c>
      <c r="M133" s="343">
        <v>0</v>
      </c>
      <c r="N133" s="364">
        <v>0</v>
      </c>
      <c r="O133" s="353">
        <v>0</v>
      </c>
      <c r="P133" s="343">
        <v>0</v>
      </c>
      <c r="Q133" s="343">
        <v>0</v>
      </c>
      <c r="R133" s="372">
        <f>230-R129</f>
        <v>130</v>
      </c>
      <c r="S133" s="372">
        <f>580-R134</f>
        <v>100</v>
      </c>
      <c r="T133" s="343">
        <f>580-S134</f>
        <v>0</v>
      </c>
      <c r="U133" s="364">
        <v>0</v>
      </c>
      <c r="V133" s="353">
        <v>0</v>
      </c>
      <c r="W133" s="343">
        <v>0</v>
      </c>
      <c r="X133" s="343">
        <v>0</v>
      </c>
      <c r="Y133" s="353">
        <v>0</v>
      </c>
      <c r="Z133" s="343">
        <v>0</v>
      </c>
      <c r="AA133" s="343">
        <v>0</v>
      </c>
      <c r="AB133" s="343">
        <v>0</v>
      </c>
      <c r="AC133" s="353">
        <v>0</v>
      </c>
      <c r="AD133" s="343">
        <v>0</v>
      </c>
      <c r="AE133" s="343">
        <v>0</v>
      </c>
      <c r="AF133" s="343">
        <v>0</v>
      </c>
      <c r="AG133" s="343">
        <v>0</v>
      </c>
      <c r="AH133" s="343">
        <v>0</v>
      </c>
      <c r="AI133" s="364">
        <v>0</v>
      </c>
      <c r="AJ133" s="353">
        <v>0</v>
      </c>
      <c r="AK133" s="343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39"/>
      <c r="D134" s="684"/>
      <c r="E134" s="41"/>
      <c r="F134" s="179"/>
      <c r="G134" s="363">
        <f t="shared" ref="G134:AK136" si="59">+F134+G133</f>
        <v>0</v>
      </c>
      <c r="H134" s="352">
        <f t="shared" si="59"/>
        <v>0</v>
      </c>
      <c r="I134" s="409">
        <f t="shared" si="59"/>
        <v>0</v>
      </c>
      <c r="J134" s="336">
        <f t="shared" si="59"/>
        <v>0</v>
      </c>
      <c r="K134" s="336">
        <f t="shared" si="59"/>
        <v>0</v>
      </c>
      <c r="L134" s="336">
        <f t="shared" si="59"/>
        <v>350</v>
      </c>
      <c r="M134" s="336">
        <f t="shared" si="59"/>
        <v>350</v>
      </c>
      <c r="N134" s="363">
        <f t="shared" si="59"/>
        <v>350</v>
      </c>
      <c r="O134" s="352">
        <f t="shared" si="59"/>
        <v>350</v>
      </c>
      <c r="P134" s="335">
        <f t="shared" si="59"/>
        <v>350</v>
      </c>
      <c r="Q134" s="336">
        <f t="shared" si="59"/>
        <v>350</v>
      </c>
      <c r="R134" s="336">
        <f t="shared" si="59"/>
        <v>480</v>
      </c>
      <c r="S134" s="336">
        <f t="shared" si="59"/>
        <v>580</v>
      </c>
      <c r="T134" s="336">
        <f t="shared" si="59"/>
        <v>580</v>
      </c>
      <c r="U134" s="363">
        <f t="shared" si="59"/>
        <v>580</v>
      </c>
      <c r="V134" s="352">
        <f t="shared" si="59"/>
        <v>580</v>
      </c>
      <c r="W134" s="335">
        <f t="shared" si="59"/>
        <v>580</v>
      </c>
      <c r="X134" s="336">
        <f t="shared" si="59"/>
        <v>580</v>
      </c>
      <c r="Y134" s="352">
        <f t="shared" si="59"/>
        <v>580</v>
      </c>
      <c r="Z134" s="336">
        <f t="shared" si="59"/>
        <v>580</v>
      </c>
      <c r="AA134" s="336">
        <f t="shared" si="59"/>
        <v>580</v>
      </c>
      <c r="AB134" s="336">
        <f t="shared" si="59"/>
        <v>580</v>
      </c>
      <c r="AC134" s="352">
        <f t="shared" si="59"/>
        <v>580</v>
      </c>
      <c r="AD134" s="335">
        <f t="shared" si="59"/>
        <v>580</v>
      </c>
      <c r="AE134" s="336">
        <f t="shared" si="59"/>
        <v>580</v>
      </c>
      <c r="AF134" s="336">
        <f t="shared" si="59"/>
        <v>580</v>
      </c>
      <c r="AG134" s="336">
        <f t="shared" si="59"/>
        <v>580</v>
      </c>
      <c r="AH134" s="336">
        <f t="shared" si="59"/>
        <v>580</v>
      </c>
      <c r="AI134" s="363">
        <f t="shared" si="59"/>
        <v>580</v>
      </c>
      <c r="AJ134" s="352">
        <f t="shared" si="59"/>
        <v>580</v>
      </c>
      <c r="AK134" s="336">
        <f t="shared" si="59"/>
        <v>580</v>
      </c>
      <c r="AL134" s="37"/>
    </row>
    <row r="135" spans="1:42" ht="34.5" customHeight="1">
      <c r="A135" s="624">
        <v>39</v>
      </c>
      <c r="B135" s="661" t="s">
        <v>130</v>
      </c>
      <c r="C135" s="32" t="s">
        <v>175</v>
      </c>
      <c r="D135" s="683">
        <f t="shared" ref="D135" si="60">D133</f>
        <v>81</v>
      </c>
      <c r="E135" s="49"/>
      <c r="F135" s="174">
        <f>+[1]NEW!$K$123</f>
        <v>105</v>
      </c>
      <c r="G135" s="364">
        <v>0</v>
      </c>
      <c r="H135" s="353">
        <v>0</v>
      </c>
      <c r="I135" s="258">
        <v>0</v>
      </c>
      <c r="J135" s="343">
        <v>0</v>
      </c>
      <c r="K135" s="343">
        <v>0</v>
      </c>
      <c r="L135" s="258">
        <v>0</v>
      </c>
      <c r="M135" s="372">
        <f>50-L136</f>
        <v>50</v>
      </c>
      <c r="N135" s="364">
        <v>0</v>
      </c>
      <c r="O135" s="353">
        <v>0</v>
      </c>
      <c r="P135" s="343">
        <v>0</v>
      </c>
      <c r="Q135" s="343">
        <v>0</v>
      </c>
      <c r="R135" s="338">
        <v>0</v>
      </c>
      <c r="S135" s="372">
        <f>105-R136</f>
        <v>55</v>
      </c>
      <c r="T135" s="343">
        <v>0</v>
      </c>
      <c r="U135" s="364">
        <v>0</v>
      </c>
      <c r="V135" s="353">
        <v>0</v>
      </c>
      <c r="W135" s="343">
        <f>105-V136</f>
        <v>0</v>
      </c>
      <c r="X135" s="343">
        <v>0</v>
      </c>
      <c r="Y135" s="353">
        <v>0</v>
      </c>
      <c r="Z135" s="343">
        <v>0</v>
      </c>
      <c r="AA135" s="343">
        <v>0</v>
      </c>
      <c r="AB135" s="343">
        <v>0</v>
      </c>
      <c r="AC135" s="353">
        <v>0</v>
      </c>
      <c r="AD135" s="343">
        <v>0</v>
      </c>
      <c r="AE135" s="343">
        <v>0</v>
      </c>
      <c r="AF135" s="343">
        <v>0</v>
      </c>
      <c r="AG135" s="343">
        <v>0</v>
      </c>
      <c r="AH135" s="343">
        <v>0</v>
      </c>
      <c r="AI135" s="364">
        <v>0</v>
      </c>
      <c r="AJ135" s="353">
        <v>0</v>
      </c>
      <c r="AK135" s="343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39"/>
      <c r="D136" s="684"/>
      <c r="E136" s="52"/>
      <c r="F136" s="181"/>
      <c r="G136" s="363">
        <f t="shared" si="59"/>
        <v>0</v>
      </c>
      <c r="H136" s="352">
        <f t="shared" si="59"/>
        <v>0</v>
      </c>
      <c r="I136" s="409">
        <f t="shared" si="59"/>
        <v>0</v>
      </c>
      <c r="J136" s="336">
        <f t="shared" si="59"/>
        <v>0</v>
      </c>
      <c r="K136" s="336">
        <f t="shared" si="59"/>
        <v>0</v>
      </c>
      <c r="L136" s="381">
        <f t="shared" si="59"/>
        <v>0</v>
      </c>
      <c r="M136" s="336">
        <f t="shared" si="59"/>
        <v>50</v>
      </c>
      <c r="N136" s="363">
        <f t="shared" si="59"/>
        <v>50</v>
      </c>
      <c r="O136" s="352">
        <f t="shared" si="59"/>
        <v>50</v>
      </c>
      <c r="P136" s="335">
        <f t="shared" si="59"/>
        <v>50</v>
      </c>
      <c r="Q136" s="336">
        <f t="shared" si="59"/>
        <v>50</v>
      </c>
      <c r="R136" s="336">
        <f t="shared" si="59"/>
        <v>50</v>
      </c>
      <c r="S136" s="336">
        <f t="shared" si="59"/>
        <v>105</v>
      </c>
      <c r="T136" s="336">
        <f t="shared" si="59"/>
        <v>105</v>
      </c>
      <c r="U136" s="363">
        <f t="shared" si="59"/>
        <v>105</v>
      </c>
      <c r="V136" s="352">
        <f t="shared" si="59"/>
        <v>105</v>
      </c>
      <c r="W136" s="335">
        <f t="shared" si="59"/>
        <v>105</v>
      </c>
      <c r="X136" s="336">
        <f t="shared" si="59"/>
        <v>105</v>
      </c>
      <c r="Y136" s="352">
        <f t="shared" si="59"/>
        <v>105</v>
      </c>
      <c r="Z136" s="336">
        <f t="shared" si="59"/>
        <v>105</v>
      </c>
      <c r="AA136" s="336">
        <f t="shared" si="59"/>
        <v>105</v>
      </c>
      <c r="AB136" s="336">
        <f t="shared" si="59"/>
        <v>105</v>
      </c>
      <c r="AC136" s="352">
        <f t="shared" si="59"/>
        <v>105</v>
      </c>
      <c r="AD136" s="335">
        <f t="shared" si="59"/>
        <v>105</v>
      </c>
      <c r="AE136" s="336">
        <f t="shared" si="59"/>
        <v>105</v>
      </c>
      <c r="AF136" s="336">
        <f t="shared" si="59"/>
        <v>105</v>
      </c>
      <c r="AG136" s="336">
        <f t="shared" si="59"/>
        <v>105</v>
      </c>
      <c r="AH136" s="336">
        <f t="shared" si="59"/>
        <v>105</v>
      </c>
      <c r="AI136" s="363">
        <f t="shared" si="59"/>
        <v>105</v>
      </c>
      <c r="AJ136" s="352">
        <f t="shared" si="59"/>
        <v>105</v>
      </c>
      <c r="AK136" s="336">
        <f t="shared" si="59"/>
        <v>105</v>
      </c>
      <c r="AL136" s="37"/>
    </row>
    <row r="137" spans="1:42" ht="34.5" customHeight="1">
      <c r="A137" s="624">
        <v>40</v>
      </c>
      <c r="B137" s="661" t="s">
        <v>131</v>
      </c>
      <c r="C137" s="53" t="s">
        <v>177</v>
      </c>
      <c r="D137" s="685">
        <v>55</v>
      </c>
      <c r="E137" s="54"/>
      <c r="F137" s="174">
        <f>+[1]NEW!$K$126</f>
        <v>195</v>
      </c>
      <c r="G137" s="364">
        <v>0</v>
      </c>
      <c r="H137" s="353">
        <v>0</v>
      </c>
      <c r="I137" s="258">
        <v>0</v>
      </c>
      <c r="J137" s="343">
        <v>0</v>
      </c>
      <c r="K137" s="343">
        <v>0</v>
      </c>
      <c r="L137" s="258">
        <v>0</v>
      </c>
      <c r="M137" s="372">
        <f>100-L138</f>
        <v>100</v>
      </c>
      <c r="N137" s="364">
        <v>0</v>
      </c>
      <c r="O137" s="353">
        <v>0</v>
      </c>
      <c r="P137" s="343">
        <v>0</v>
      </c>
      <c r="Q137" s="343">
        <v>0</v>
      </c>
      <c r="R137" s="338">
        <v>0</v>
      </c>
      <c r="S137" s="372">
        <f>195-R138</f>
        <v>95</v>
      </c>
      <c r="T137" s="343">
        <f>195-S138</f>
        <v>0</v>
      </c>
      <c r="U137" s="364">
        <v>0</v>
      </c>
      <c r="V137" s="353">
        <v>0</v>
      </c>
      <c r="W137" s="343">
        <f>195-V138</f>
        <v>0</v>
      </c>
      <c r="X137" s="343">
        <v>0</v>
      </c>
      <c r="Y137" s="353">
        <v>0</v>
      </c>
      <c r="Z137" s="343">
        <v>0</v>
      </c>
      <c r="AA137" s="343">
        <v>0</v>
      </c>
      <c r="AB137" s="343">
        <v>0</v>
      </c>
      <c r="AC137" s="353">
        <v>0</v>
      </c>
      <c r="AD137" s="343">
        <v>0</v>
      </c>
      <c r="AE137" s="343">
        <v>0</v>
      </c>
      <c r="AF137" s="343">
        <v>0</v>
      </c>
      <c r="AG137" s="343">
        <v>0</v>
      </c>
      <c r="AH137" s="343">
        <v>0</v>
      </c>
      <c r="AI137" s="364">
        <v>0</v>
      </c>
      <c r="AJ137" s="353">
        <v>0</v>
      </c>
      <c r="AK137" s="343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5"/>
      <c r="D138" s="686"/>
      <c r="E138" s="57"/>
      <c r="F138" s="180"/>
      <c r="G138" s="363">
        <f t="shared" ref="G138:AK138" si="61">+F138+G137</f>
        <v>0</v>
      </c>
      <c r="H138" s="352">
        <f t="shared" si="61"/>
        <v>0</v>
      </c>
      <c r="I138" s="409">
        <f t="shared" si="61"/>
        <v>0</v>
      </c>
      <c r="J138" s="336">
        <f t="shared" si="61"/>
        <v>0</v>
      </c>
      <c r="K138" s="336">
        <f t="shared" si="61"/>
        <v>0</v>
      </c>
      <c r="L138" s="381">
        <f t="shared" si="61"/>
        <v>0</v>
      </c>
      <c r="M138" s="336">
        <f t="shared" si="61"/>
        <v>100</v>
      </c>
      <c r="N138" s="363">
        <f t="shared" si="61"/>
        <v>100</v>
      </c>
      <c r="O138" s="352">
        <f t="shared" si="61"/>
        <v>100</v>
      </c>
      <c r="P138" s="335">
        <f t="shared" si="61"/>
        <v>100</v>
      </c>
      <c r="Q138" s="336">
        <f t="shared" si="61"/>
        <v>100</v>
      </c>
      <c r="R138" s="336">
        <f t="shared" si="61"/>
        <v>100</v>
      </c>
      <c r="S138" s="336">
        <f t="shared" si="61"/>
        <v>195</v>
      </c>
      <c r="T138" s="336">
        <f t="shared" si="61"/>
        <v>195</v>
      </c>
      <c r="U138" s="363">
        <f t="shared" si="61"/>
        <v>195</v>
      </c>
      <c r="V138" s="352">
        <f t="shared" si="61"/>
        <v>195</v>
      </c>
      <c r="W138" s="335">
        <f t="shared" si="61"/>
        <v>195</v>
      </c>
      <c r="X138" s="336">
        <f t="shared" si="61"/>
        <v>195</v>
      </c>
      <c r="Y138" s="352">
        <f t="shared" si="61"/>
        <v>195</v>
      </c>
      <c r="Z138" s="336">
        <f t="shared" si="61"/>
        <v>195</v>
      </c>
      <c r="AA138" s="336">
        <f t="shared" si="61"/>
        <v>195</v>
      </c>
      <c r="AB138" s="336">
        <f t="shared" si="61"/>
        <v>195</v>
      </c>
      <c r="AC138" s="352">
        <f t="shared" si="61"/>
        <v>195</v>
      </c>
      <c r="AD138" s="335">
        <f t="shared" si="61"/>
        <v>195</v>
      </c>
      <c r="AE138" s="336">
        <f t="shared" si="61"/>
        <v>195</v>
      </c>
      <c r="AF138" s="336">
        <f t="shared" si="61"/>
        <v>195</v>
      </c>
      <c r="AG138" s="336">
        <f t="shared" si="61"/>
        <v>195</v>
      </c>
      <c r="AH138" s="336">
        <f t="shared" si="61"/>
        <v>195</v>
      </c>
      <c r="AI138" s="363">
        <f t="shared" si="61"/>
        <v>195</v>
      </c>
      <c r="AJ138" s="352">
        <f t="shared" si="61"/>
        <v>195</v>
      </c>
      <c r="AK138" s="336">
        <f t="shared" si="61"/>
        <v>195</v>
      </c>
      <c r="AL138" s="37"/>
    </row>
    <row r="139" spans="1:42" ht="34.5" customHeight="1">
      <c r="A139" s="624">
        <v>41</v>
      </c>
      <c r="B139" s="661" t="s">
        <v>132</v>
      </c>
      <c r="C139" s="53" t="s">
        <v>177</v>
      </c>
      <c r="D139" s="687">
        <f>D137</f>
        <v>55</v>
      </c>
      <c r="E139" s="34"/>
      <c r="F139" s="174">
        <f>+[1]NEW!$K$129</f>
        <v>21</v>
      </c>
      <c r="G139" s="362">
        <v>0</v>
      </c>
      <c r="H139" s="353">
        <v>0</v>
      </c>
      <c r="I139" s="258">
        <v>0</v>
      </c>
      <c r="J139" s="343">
        <v>0</v>
      </c>
      <c r="K139" s="343">
        <v>0</v>
      </c>
      <c r="L139" s="258">
        <v>0</v>
      </c>
      <c r="M139" s="372">
        <f>21-L140</f>
        <v>21</v>
      </c>
      <c r="N139" s="362">
        <v>0</v>
      </c>
      <c r="O139" s="353">
        <v>0</v>
      </c>
      <c r="P139" s="343">
        <v>0</v>
      </c>
      <c r="Q139" s="343">
        <v>0</v>
      </c>
      <c r="R139" s="343">
        <v>0</v>
      </c>
      <c r="S139" s="343">
        <v>0</v>
      </c>
      <c r="T139" s="343">
        <v>0</v>
      </c>
      <c r="U139" s="362">
        <v>0</v>
      </c>
      <c r="V139" s="353">
        <v>0</v>
      </c>
      <c r="W139" s="343">
        <f>21-V140</f>
        <v>0</v>
      </c>
      <c r="X139" s="343">
        <v>0</v>
      </c>
      <c r="Y139" s="353">
        <v>0</v>
      </c>
      <c r="Z139" s="343">
        <v>0</v>
      </c>
      <c r="AA139" s="343">
        <v>0</v>
      </c>
      <c r="AB139" s="343">
        <v>0</v>
      </c>
      <c r="AC139" s="353">
        <v>0</v>
      </c>
      <c r="AD139" s="343">
        <v>0</v>
      </c>
      <c r="AE139" s="343">
        <v>0</v>
      </c>
      <c r="AF139" s="343">
        <v>0</v>
      </c>
      <c r="AG139" s="343">
        <v>0</v>
      </c>
      <c r="AH139" s="342">
        <v>0</v>
      </c>
      <c r="AI139" s="362">
        <v>0</v>
      </c>
      <c r="AJ139" s="353">
        <v>0</v>
      </c>
      <c r="AK139" s="342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60"/>
      <c r="D140" s="688"/>
      <c r="E140" s="52"/>
      <c r="F140" s="181"/>
      <c r="G140" s="363">
        <f t="shared" ref="G140:AK140" si="62">+F140+G139</f>
        <v>0</v>
      </c>
      <c r="H140" s="352">
        <f t="shared" si="62"/>
        <v>0</v>
      </c>
      <c r="I140" s="409">
        <f t="shared" si="62"/>
        <v>0</v>
      </c>
      <c r="J140" s="336">
        <f t="shared" si="62"/>
        <v>0</v>
      </c>
      <c r="K140" s="336">
        <f t="shared" si="62"/>
        <v>0</v>
      </c>
      <c r="L140" s="336">
        <f t="shared" si="62"/>
        <v>0</v>
      </c>
      <c r="M140" s="336">
        <f t="shared" si="62"/>
        <v>21</v>
      </c>
      <c r="N140" s="363">
        <f t="shared" si="62"/>
        <v>21</v>
      </c>
      <c r="O140" s="352">
        <f t="shared" si="62"/>
        <v>21</v>
      </c>
      <c r="P140" s="335">
        <f t="shared" si="62"/>
        <v>21</v>
      </c>
      <c r="Q140" s="336">
        <f t="shared" si="62"/>
        <v>21</v>
      </c>
      <c r="R140" s="336">
        <f t="shared" si="62"/>
        <v>21</v>
      </c>
      <c r="S140" s="336">
        <f t="shared" si="62"/>
        <v>21</v>
      </c>
      <c r="T140" s="336">
        <f t="shared" si="62"/>
        <v>21</v>
      </c>
      <c r="U140" s="363">
        <f t="shared" si="62"/>
        <v>21</v>
      </c>
      <c r="V140" s="352">
        <f t="shared" si="62"/>
        <v>21</v>
      </c>
      <c r="W140" s="335">
        <f t="shared" si="62"/>
        <v>21</v>
      </c>
      <c r="X140" s="336">
        <f t="shared" si="62"/>
        <v>21</v>
      </c>
      <c r="Y140" s="352">
        <f t="shared" si="62"/>
        <v>21</v>
      </c>
      <c r="Z140" s="336">
        <f t="shared" si="62"/>
        <v>21</v>
      </c>
      <c r="AA140" s="336">
        <f t="shared" si="62"/>
        <v>21</v>
      </c>
      <c r="AB140" s="336">
        <f t="shared" si="62"/>
        <v>21</v>
      </c>
      <c r="AC140" s="352">
        <f t="shared" si="62"/>
        <v>21</v>
      </c>
      <c r="AD140" s="335">
        <f t="shared" si="62"/>
        <v>21</v>
      </c>
      <c r="AE140" s="336">
        <f t="shared" si="62"/>
        <v>21</v>
      </c>
      <c r="AF140" s="336">
        <f t="shared" si="62"/>
        <v>21</v>
      </c>
      <c r="AG140" s="336">
        <f t="shared" si="62"/>
        <v>21</v>
      </c>
      <c r="AH140" s="336">
        <f t="shared" si="62"/>
        <v>21</v>
      </c>
      <c r="AI140" s="363">
        <f t="shared" si="62"/>
        <v>21</v>
      </c>
      <c r="AJ140" s="352">
        <f t="shared" si="62"/>
        <v>21</v>
      </c>
      <c r="AK140" s="336">
        <f t="shared" si="62"/>
        <v>21</v>
      </c>
      <c r="AL140" s="37"/>
    </row>
    <row r="141" spans="1:42" ht="34.5" customHeight="1">
      <c r="A141" s="624">
        <v>42</v>
      </c>
      <c r="B141" s="668" t="s">
        <v>133</v>
      </c>
      <c r="C141" s="118" t="s">
        <v>175</v>
      </c>
      <c r="D141" s="687">
        <f>D135</f>
        <v>81</v>
      </c>
      <c r="E141" s="54"/>
      <c r="F141" s="174">
        <f>+[1]NEW!$K$135</f>
        <v>184</v>
      </c>
      <c r="G141" s="362">
        <v>0</v>
      </c>
      <c r="H141" s="353">
        <v>0</v>
      </c>
      <c r="I141" s="258">
        <v>0</v>
      </c>
      <c r="J141" s="343">
        <v>0</v>
      </c>
      <c r="K141" s="343">
        <v>0</v>
      </c>
      <c r="L141" s="372">
        <f>34-K142</f>
        <v>34</v>
      </c>
      <c r="M141" s="343">
        <v>0</v>
      </c>
      <c r="N141" s="362">
        <v>0</v>
      </c>
      <c r="O141" s="353">
        <v>0</v>
      </c>
      <c r="P141" s="343">
        <v>0</v>
      </c>
      <c r="Q141" s="343">
        <v>0</v>
      </c>
      <c r="R141" s="343">
        <v>0</v>
      </c>
      <c r="S141" s="343">
        <v>0</v>
      </c>
      <c r="T141" s="343">
        <v>0</v>
      </c>
      <c r="U141" s="362">
        <v>0</v>
      </c>
      <c r="V141" s="353">
        <v>0</v>
      </c>
      <c r="W141" s="343">
        <v>0</v>
      </c>
      <c r="X141" s="343">
        <v>0</v>
      </c>
      <c r="Y141" s="353">
        <v>0</v>
      </c>
      <c r="Z141" s="343">
        <v>0</v>
      </c>
      <c r="AA141" s="343">
        <v>0</v>
      </c>
      <c r="AB141" s="343">
        <v>0</v>
      </c>
      <c r="AC141" s="353">
        <v>0</v>
      </c>
      <c r="AD141" s="343">
        <v>0</v>
      </c>
      <c r="AE141" s="343">
        <v>0</v>
      </c>
      <c r="AF141" s="343">
        <v>0</v>
      </c>
      <c r="AG141" s="372">
        <f>184-AF142</f>
        <v>150</v>
      </c>
      <c r="AH141" s="342">
        <v>0</v>
      </c>
      <c r="AI141" s="362">
        <v>0</v>
      </c>
      <c r="AJ141" s="353">
        <v>0</v>
      </c>
      <c r="AK141" s="342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39"/>
      <c r="D142" s="688"/>
      <c r="E142" s="66"/>
      <c r="F142" s="182"/>
      <c r="G142" s="363">
        <f t="shared" ref="G142:AK142" si="63">+F142+G141</f>
        <v>0</v>
      </c>
      <c r="H142" s="352">
        <f t="shared" si="63"/>
        <v>0</v>
      </c>
      <c r="I142" s="409">
        <f t="shared" si="63"/>
        <v>0</v>
      </c>
      <c r="J142" s="336">
        <f t="shared" si="63"/>
        <v>0</v>
      </c>
      <c r="K142" s="336">
        <f t="shared" si="63"/>
        <v>0</v>
      </c>
      <c r="L142" s="336">
        <f t="shared" si="63"/>
        <v>34</v>
      </c>
      <c r="M142" s="336">
        <f t="shared" si="63"/>
        <v>34</v>
      </c>
      <c r="N142" s="363">
        <f t="shared" si="63"/>
        <v>34</v>
      </c>
      <c r="O142" s="352">
        <f t="shared" si="63"/>
        <v>34</v>
      </c>
      <c r="P142" s="335">
        <f t="shared" si="63"/>
        <v>34</v>
      </c>
      <c r="Q142" s="336">
        <f t="shared" si="63"/>
        <v>34</v>
      </c>
      <c r="R142" s="336">
        <f t="shared" si="63"/>
        <v>34</v>
      </c>
      <c r="S142" s="336">
        <f t="shared" si="63"/>
        <v>34</v>
      </c>
      <c r="T142" s="336">
        <f t="shared" si="63"/>
        <v>34</v>
      </c>
      <c r="U142" s="363">
        <f t="shared" si="63"/>
        <v>34</v>
      </c>
      <c r="V142" s="352">
        <f t="shared" si="63"/>
        <v>34</v>
      </c>
      <c r="W142" s="335">
        <f t="shared" si="63"/>
        <v>34</v>
      </c>
      <c r="X142" s="336">
        <f t="shared" si="63"/>
        <v>34</v>
      </c>
      <c r="Y142" s="352">
        <f t="shared" si="63"/>
        <v>34</v>
      </c>
      <c r="Z142" s="336">
        <f t="shared" si="63"/>
        <v>34</v>
      </c>
      <c r="AA142" s="336">
        <f t="shared" si="63"/>
        <v>34</v>
      </c>
      <c r="AB142" s="336">
        <f t="shared" si="63"/>
        <v>34</v>
      </c>
      <c r="AC142" s="352">
        <f t="shared" si="63"/>
        <v>34</v>
      </c>
      <c r="AD142" s="335">
        <f t="shared" si="63"/>
        <v>34</v>
      </c>
      <c r="AE142" s="336">
        <f t="shared" si="63"/>
        <v>34</v>
      </c>
      <c r="AF142" s="336">
        <f t="shared" si="63"/>
        <v>34</v>
      </c>
      <c r="AG142" s="336">
        <f t="shared" si="63"/>
        <v>184</v>
      </c>
      <c r="AH142" s="341">
        <f t="shared" si="63"/>
        <v>184</v>
      </c>
      <c r="AI142" s="363">
        <f t="shared" si="63"/>
        <v>184</v>
      </c>
      <c r="AJ142" s="352">
        <f t="shared" si="63"/>
        <v>184</v>
      </c>
      <c r="AK142" s="341">
        <f t="shared" si="63"/>
        <v>184</v>
      </c>
      <c r="AL142" s="37"/>
    </row>
    <row r="143" spans="1:42" ht="34.5" customHeight="1">
      <c r="A143" s="624">
        <v>43</v>
      </c>
      <c r="B143" s="668" t="s">
        <v>141</v>
      </c>
      <c r="C143" s="32" t="s">
        <v>175</v>
      </c>
      <c r="D143" s="687">
        <f>D141</f>
        <v>81</v>
      </c>
      <c r="E143" s="54"/>
      <c r="F143" s="174">
        <f>+[1]NEW!$K$138</f>
        <v>41</v>
      </c>
      <c r="G143" s="362">
        <v>0</v>
      </c>
      <c r="H143" s="353">
        <v>0</v>
      </c>
      <c r="I143" s="258">
        <v>0</v>
      </c>
      <c r="J143" s="343">
        <v>0</v>
      </c>
      <c r="K143" s="343">
        <v>0</v>
      </c>
      <c r="L143" s="372">
        <f>41-K144</f>
        <v>41</v>
      </c>
      <c r="M143" s="343">
        <v>0</v>
      </c>
      <c r="N143" s="362">
        <v>0</v>
      </c>
      <c r="O143" s="353">
        <v>0</v>
      </c>
      <c r="P143" s="343">
        <v>0</v>
      </c>
      <c r="Q143" s="343">
        <v>0</v>
      </c>
      <c r="R143" s="343">
        <v>0</v>
      </c>
      <c r="S143" s="343">
        <v>0</v>
      </c>
      <c r="T143" s="343">
        <f>41-S144</f>
        <v>0</v>
      </c>
      <c r="U143" s="362">
        <v>0</v>
      </c>
      <c r="V143" s="353">
        <v>0</v>
      </c>
      <c r="W143" s="343">
        <v>0</v>
      </c>
      <c r="X143" s="343">
        <v>0</v>
      </c>
      <c r="Y143" s="353">
        <v>0</v>
      </c>
      <c r="Z143" s="343">
        <v>0</v>
      </c>
      <c r="AA143" s="343">
        <v>0</v>
      </c>
      <c r="AB143" s="343">
        <v>0</v>
      </c>
      <c r="AC143" s="353">
        <v>0</v>
      </c>
      <c r="AD143" s="343">
        <v>0</v>
      </c>
      <c r="AE143" s="343">
        <v>0</v>
      </c>
      <c r="AF143" s="343">
        <v>0</v>
      </c>
      <c r="AG143" s="343">
        <v>0</v>
      </c>
      <c r="AH143" s="343">
        <v>0</v>
      </c>
      <c r="AI143" s="362">
        <v>0</v>
      </c>
      <c r="AJ143" s="353">
        <v>0</v>
      </c>
      <c r="AK143" s="343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39"/>
      <c r="D144" s="688"/>
      <c r="E144" s="57"/>
      <c r="F144" s="180"/>
      <c r="G144" s="363">
        <f t="shared" ref="G144:AK144" si="64">+F144+G143</f>
        <v>0</v>
      </c>
      <c r="H144" s="352">
        <f t="shared" si="64"/>
        <v>0</v>
      </c>
      <c r="I144" s="409">
        <f t="shared" si="64"/>
        <v>0</v>
      </c>
      <c r="J144" s="336">
        <f t="shared" si="64"/>
        <v>0</v>
      </c>
      <c r="K144" s="336">
        <f t="shared" si="64"/>
        <v>0</v>
      </c>
      <c r="L144" s="336">
        <f t="shared" si="64"/>
        <v>41</v>
      </c>
      <c r="M144" s="336">
        <f t="shared" si="64"/>
        <v>41</v>
      </c>
      <c r="N144" s="363">
        <f t="shared" si="64"/>
        <v>41</v>
      </c>
      <c r="O144" s="352">
        <f t="shared" si="64"/>
        <v>41</v>
      </c>
      <c r="P144" s="335">
        <f t="shared" si="64"/>
        <v>41</v>
      </c>
      <c r="Q144" s="336">
        <f t="shared" si="64"/>
        <v>41</v>
      </c>
      <c r="R144" s="336">
        <f t="shared" si="64"/>
        <v>41</v>
      </c>
      <c r="S144" s="336">
        <f t="shared" si="64"/>
        <v>41</v>
      </c>
      <c r="T144" s="336">
        <f t="shared" si="64"/>
        <v>41</v>
      </c>
      <c r="U144" s="363">
        <f t="shared" si="64"/>
        <v>41</v>
      </c>
      <c r="V144" s="352">
        <f t="shared" si="64"/>
        <v>41</v>
      </c>
      <c r="W144" s="335">
        <f t="shared" si="64"/>
        <v>41</v>
      </c>
      <c r="X144" s="336">
        <f t="shared" si="64"/>
        <v>41</v>
      </c>
      <c r="Y144" s="352">
        <f t="shared" si="64"/>
        <v>41</v>
      </c>
      <c r="Z144" s="336">
        <f t="shared" si="64"/>
        <v>41</v>
      </c>
      <c r="AA144" s="336">
        <f t="shared" si="64"/>
        <v>41</v>
      </c>
      <c r="AB144" s="336">
        <f t="shared" si="64"/>
        <v>41</v>
      </c>
      <c r="AC144" s="352">
        <f t="shared" si="64"/>
        <v>41</v>
      </c>
      <c r="AD144" s="335">
        <f t="shared" si="64"/>
        <v>41</v>
      </c>
      <c r="AE144" s="336">
        <f t="shared" si="64"/>
        <v>41</v>
      </c>
      <c r="AF144" s="336">
        <f t="shared" si="64"/>
        <v>41</v>
      </c>
      <c r="AG144" s="336">
        <f t="shared" si="64"/>
        <v>41</v>
      </c>
      <c r="AH144" s="336">
        <f t="shared" si="64"/>
        <v>41</v>
      </c>
      <c r="AI144" s="363">
        <f t="shared" si="64"/>
        <v>41</v>
      </c>
      <c r="AJ144" s="352">
        <f t="shared" si="64"/>
        <v>41</v>
      </c>
      <c r="AK144" s="336">
        <f t="shared" si="64"/>
        <v>41</v>
      </c>
      <c r="AL144" s="37"/>
    </row>
    <row r="145" spans="1:42" ht="35.1" customHeight="1">
      <c r="A145" s="624">
        <v>44</v>
      </c>
      <c r="B145" s="668" t="s">
        <v>142</v>
      </c>
      <c r="C145" s="32" t="s">
        <v>175</v>
      </c>
      <c r="D145" s="687">
        <f t="shared" ref="D145" si="65">D143</f>
        <v>81</v>
      </c>
      <c r="E145" s="34"/>
      <c r="F145" s="173">
        <f>+[1]NEW!$K$141</f>
        <v>131</v>
      </c>
      <c r="G145" s="362">
        <v>0</v>
      </c>
      <c r="H145" s="353">
        <v>0</v>
      </c>
      <c r="I145" s="258">
        <v>0</v>
      </c>
      <c r="J145" s="343">
        <v>0</v>
      </c>
      <c r="K145" s="343">
        <v>0</v>
      </c>
      <c r="L145" s="372">
        <f>50-K146</f>
        <v>50</v>
      </c>
      <c r="M145" s="343">
        <v>0</v>
      </c>
      <c r="N145" s="362">
        <v>0</v>
      </c>
      <c r="O145" s="353">
        <v>0</v>
      </c>
      <c r="P145" s="343">
        <v>0</v>
      </c>
      <c r="Q145" s="343">
        <v>0</v>
      </c>
      <c r="R145" s="338">
        <v>0</v>
      </c>
      <c r="S145" s="372">
        <f>115-R146</f>
        <v>65</v>
      </c>
      <c r="T145" s="343">
        <v>0</v>
      </c>
      <c r="U145" s="362">
        <v>0</v>
      </c>
      <c r="V145" s="353">
        <v>0</v>
      </c>
      <c r="W145" s="343">
        <v>0</v>
      </c>
      <c r="X145" s="343">
        <v>0</v>
      </c>
      <c r="Y145" s="353">
        <v>0</v>
      </c>
      <c r="Z145" s="343">
        <v>0</v>
      </c>
      <c r="AA145" s="343">
        <v>0</v>
      </c>
      <c r="AB145" s="343">
        <v>0</v>
      </c>
      <c r="AC145" s="353">
        <v>0</v>
      </c>
      <c r="AD145" s="343">
        <v>0</v>
      </c>
      <c r="AE145" s="343">
        <v>0</v>
      </c>
      <c r="AF145" s="343">
        <v>0</v>
      </c>
      <c r="AG145" s="372">
        <f>131-AF146</f>
        <v>16</v>
      </c>
      <c r="AH145" s="342">
        <v>0</v>
      </c>
      <c r="AI145" s="362">
        <v>0</v>
      </c>
      <c r="AJ145" s="353">
        <v>0</v>
      </c>
      <c r="AK145" s="342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39"/>
      <c r="D146" s="688"/>
      <c r="E146" s="52"/>
      <c r="F146" s="181"/>
      <c r="G146" s="363">
        <f t="shared" ref="G146:AK146" si="66">+F146+G145</f>
        <v>0</v>
      </c>
      <c r="H146" s="352">
        <f t="shared" si="66"/>
        <v>0</v>
      </c>
      <c r="I146" s="409">
        <f t="shared" si="66"/>
        <v>0</v>
      </c>
      <c r="J146" s="336">
        <f t="shared" si="66"/>
        <v>0</v>
      </c>
      <c r="K146" s="336">
        <f t="shared" si="66"/>
        <v>0</v>
      </c>
      <c r="L146" s="336">
        <f t="shared" si="66"/>
        <v>50</v>
      </c>
      <c r="M146" s="336">
        <f t="shared" si="66"/>
        <v>50</v>
      </c>
      <c r="N146" s="363">
        <f t="shared" si="66"/>
        <v>50</v>
      </c>
      <c r="O146" s="352">
        <f t="shared" si="66"/>
        <v>50</v>
      </c>
      <c r="P146" s="335">
        <f t="shared" si="66"/>
        <v>50</v>
      </c>
      <c r="Q146" s="336">
        <f t="shared" si="66"/>
        <v>50</v>
      </c>
      <c r="R146" s="336">
        <f t="shared" si="66"/>
        <v>50</v>
      </c>
      <c r="S146" s="336">
        <f t="shared" si="66"/>
        <v>115</v>
      </c>
      <c r="T146" s="336">
        <f t="shared" si="66"/>
        <v>115</v>
      </c>
      <c r="U146" s="363">
        <f t="shared" si="66"/>
        <v>115</v>
      </c>
      <c r="V146" s="352">
        <f t="shared" si="66"/>
        <v>115</v>
      </c>
      <c r="W146" s="335">
        <f t="shared" si="66"/>
        <v>115</v>
      </c>
      <c r="X146" s="336">
        <f t="shared" si="66"/>
        <v>115</v>
      </c>
      <c r="Y146" s="352">
        <f t="shared" si="66"/>
        <v>115</v>
      </c>
      <c r="Z146" s="336">
        <f t="shared" si="66"/>
        <v>115</v>
      </c>
      <c r="AA146" s="336">
        <f t="shared" si="66"/>
        <v>115</v>
      </c>
      <c r="AB146" s="336">
        <f t="shared" si="66"/>
        <v>115</v>
      </c>
      <c r="AC146" s="352">
        <f t="shared" si="66"/>
        <v>115</v>
      </c>
      <c r="AD146" s="335">
        <f t="shared" si="66"/>
        <v>115</v>
      </c>
      <c r="AE146" s="336">
        <f t="shared" si="66"/>
        <v>115</v>
      </c>
      <c r="AF146" s="336">
        <f t="shared" si="66"/>
        <v>115</v>
      </c>
      <c r="AG146" s="336">
        <f t="shared" si="66"/>
        <v>131</v>
      </c>
      <c r="AH146" s="336">
        <f t="shared" si="66"/>
        <v>131</v>
      </c>
      <c r="AI146" s="363">
        <f t="shared" si="66"/>
        <v>131</v>
      </c>
      <c r="AJ146" s="352">
        <f t="shared" si="66"/>
        <v>131</v>
      </c>
      <c r="AK146" s="336">
        <f t="shared" si="66"/>
        <v>131</v>
      </c>
      <c r="AL146" s="37"/>
    </row>
    <row r="147" spans="1:42" ht="35.1" customHeight="1">
      <c r="A147" s="624">
        <v>45</v>
      </c>
      <c r="B147" s="668" t="s">
        <v>143</v>
      </c>
      <c r="C147" s="32" t="s">
        <v>175</v>
      </c>
      <c r="D147" s="687">
        <f t="shared" ref="D147" si="67">D145</f>
        <v>81</v>
      </c>
      <c r="E147" s="54"/>
      <c r="F147" s="174">
        <f>+[1]NEW!$K$144</f>
        <v>76</v>
      </c>
      <c r="G147" s="362">
        <v>0</v>
      </c>
      <c r="H147" s="353">
        <v>0</v>
      </c>
      <c r="I147" s="258">
        <v>0</v>
      </c>
      <c r="J147" s="343">
        <v>0</v>
      </c>
      <c r="K147" s="343">
        <v>0</v>
      </c>
      <c r="L147" s="258">
        <v>0</v>
      </c>
      <c r="M147" s="372">
        <f>76-L148</f>
        <v>76</v>
      </c>
      <c r="N147" s="362">
        <v>0</v>
      </c>
      <c r="O147" s="353">
        <v>0</v>
      </c>
      <c r="P147" s="343">
        <v>0</v>
      </c>
      <c r="Q147" s="343">
        <v>0</v>
      </c>
      <c r="R147" s="343">
        <v>0</v>
      </c>
      <c r="S147" s="343">
        <v>0</v>
      </c>
      <c r="T147" s="343">
        <f>76-S148</f>
        <v>0</v>
      </c>
      <c r="U147" s="362">
        <v>0</v>
      </c>
      <c r="V147" s="353">
        <v>0</v>
      </c>
      <c r="W147" s="343">
        <v>0</v>
      </c>
      <c r="X147" s="343">
        <v>0</v>
      </c>
      <c r="Y147" s="353">
        <v>0</v>
      </c>
      <c r="Z147" s="343">
        <v>0</v>
      </c>
      <c r="AA147" s="343">
        <v>0</v>
      </c>
      <c r="AB147" s="343">
        <v>0</v>
      </c>
      <c r="AC147" s="353">
        <v>0</v>
      </c>
      <c r="AD147" s="343">
        <v>0</v>
      </c>
      <c r="AE147" s="343">
        <v>0</v>
      </c>
      <c r="AF147" s="343">
        <v>0</v>
      </c>
      <c r="AG147" s="343">
        <v>0</v>
      </c>
      <c r="AH147" s="342">
        <v>0</v>
      </c>
      <c r="AI147" s="362">
        <v>0</v>
      </c>
      <c r="AJ147" s="353">
        <v>0</v>
      </c>
      <c r="AK147" s="342">
        <v>0</v>
      </c>
      <c r="AL147" s="37">
        <f>SUM(G147:AK147)</f>
        <v>76</v>
      </c>
      <c r="AM147" s="38">
        <f>AL147</f>
        <v>76</v>
      </c>
      <c r="AN147" s="38">
        <v>800000</v>
      </c>
      <c r="AO147" s="38">
        <f>AL147*AN147/1000</f>
        <v>60800</v>
      </c>
      <c r="AP147" s="38">
        <f>AN147*AM147/1000</f>
        <v>60800</v>
      </c>
    </row>
    <row r="148" spans="1:42" ht="35.1" customHeight="1">
      <c r="A148" s="670"/>
      <c r="B148" s="669"/>
      <c r="C148" s="39"/>
      <c r="D148" s="688"/>
      <c r="E148" s="57"/>
      <c r="F148" s="180"/>
      <c r="G148" s="366">
        <f t="shared" ref="G148:AK152" si="68">+F148+G147</f>
        <v>0</v>
      </c>
      <c r="H148" s="352">
        <f t="shared" si="68"/>
        <v>0</v>
      </c>
      <c r="I148" s="409">
        <f t="shared" si="68"/>
        <v>0</v>
      </c>
      <c r="J148" s="336">
        <f t="shared" si="68"/>
        <v>0</v>
      </c>
      <c r="K148" s="336">
        <f t="shared" si="68"/>
        <v>0</v>
      </c>
      <c r="L148" s="381">
        <f t="shared" si="68"/>
        <v>0</v>
      </c>
      <c r="M148" s="336">
        <f t="shared" si="68"/>
        <v>76</v>
      </c>
      <c r="N148" s="366">
        <f t="shared" si="68"/>
        <v>76</v>
      </c>
      <c r="O148" s="352">
        <f t="shared" si="68"/>
        <v>76</v>
      </c>
      <c r="P148" s="335">
        <f t="shared" si="68"/>
        <v>76</v>
      </c>
      <c r="Q148" s="336">
        <f t="shared" si="68"/>
        <v>76</v>
      </c>
      <c r="R148" s="336">
        <f t="shared" si="68"/>
        <v>76</v>
      </c>
      <c r="S148" s="336">
        <f t="shared" si="68"/>
        <v>76</v>
      </c>
      <c r="T148" s="336">
        <f t="shared" si="68"/>
        <v>76</v>
      </c>
      <c r="U148" s="366">
        <f t="shared" si="68"/>
        <v>76</v>
      </c>
      <c r="V148" s="352">
        <f t="shared" si="68"/>
        <v>76</v>
      </c>
      <c r="W148" s="335">
        <f t="shared" si="68"/>
        <v>76</v>
      </c>
      <c r="X148" s="336">
        <f t="shared" si="68"/>
        <v>76</v>
      </c>
      <c r="Y148" s="352">
        <f t="shared" si="68"/>
        <v>76</v>
      </c>
      <c r="Z148" s="336">
        <f t="shared" si="68"/>
        <v>76</v>
      </c>
      <c r="AA148" s="336">
        <f t="shared" si="68"/>
        <v>76</v>
      </c>
      <c r="AB148" s="336">
        <f t="shared" si="68"/>
        <v>76</v>
      </c>
      <c r="AC148" s="352">
        <f t="shared" si="68"/>
        <v>76</v>
      </c>
      <c r="AD148" s="335">
        <f t="shared" si="68"/>
        <v>76</v>
      </c>
      <c r="AE148" s="336">
        <f t="shared" si="68"/>
        <v>76</v>
      </c>
      <c r="AF148" s="336">
        <f t="shared" si="68"/>
        <v>76</v>
      </c>
      <c r="AG148" s="336">
        <f t="shared" si="68"/>
        <v>76</v>
      </c>
      <c r="AH148" s="335">
        <f t="shared" si="68"/>
        <v>76</v>
      </c>
      <c r="AI148" s="366">
        <f t="shared" si="68"/>
        <v>76</v>
      </c>
      <c r="AJ148" s="352">
        <f t="shared" si="68"/>
        <v>76</v>
      </c>
      <c r="AK148" s="335">
        <f t="shared" si="68"/>
        <v>76</v>
      </c>
      <c r="AL148" s="37"/>
    </row>
    <row r="149" spans="1:42" ht="35.1" customHeight="1">
      <c r="A149" s="624">
        <v>46</v>
      </c>
      <c r="B149" s="668" t="s">
        <v>144</v>
      </c>
      <c r="C149" s="53" t="s">
        <v>177</v>
      </c>
      <c r="D149" s="683">
        <f>D139</f>
        <v>55</v>
      </c>
      <c r="E149" s="34"/>
      <c r="F149" s="173">
        <f>+[1]NEW!$K$147</f>
        <v>46</v>
      </c>
      <c r="G149" s="362">
        <v>0</v>
      </c>
      <c r="H149" s="353">
        <v>0</v>
      </c>
      <c r="I149" s="258">
        <v>0</v>
      </c>
      <c r="J149" s="343">
        <v>0</v>
      </c>
      <c r="K149" s="343">
        <v>0</v>
      </c>
      <c r="L149" s="258">
        <v>0</v>
      </c>
      <c r="M149" s="372">
        <f>46-L150</f>
        <v>46</v>
      </c>
      <c r="N149" s="362">
        <v>0</v>
      </c>
      <c r="O149" s="353">
        <v>0</v>
      </c>
      <c r="P149" s="343">
        <v>0</v>
      </c>
      <c r="Q149" s="343">
        <v>0</v>
      </c>
      <c r="R149" s="343">
        <v>0</v>
      </c>
      <c r="S149" s="343">
        <v>0</v>
      </c>
      <c r="T149" s="343">
        <v>0</v>
      </c>
      <c r="U149" s="362">
        <v>0</v>
      </c>
      <c r="V149" s="353">
        <v>0</v>
      </c>
      <c r="W149" s="343">
        <f>46-V150</f>
        <v>0</v>
      </c>
      <c r="X149" s="343">
        <v>0</v>
      </c>
      <c r="Y149" s="353">
        <v>0</v>
      </c>
      <c r="Z149" s="343">
        <v>0</v>
      </c>
      <c r="AA149" s="343">
        <v>0</v>
      </c>
      <c r="AB149" s="343">
        <v>0</v>
      </c>
      <c r="AC149" s="353">
        <v>0</v>
      </c>
      <c r="AD149" s="343">
        <v>0</v>
      </c>
      <c r="AE149" s="343">
        <v>0</v>
      </c>
      <c r="AF149" s="343">
        <v>0</v>
      </c>
      <c r="AG149" s="343">
        <v>0</v>
      </c>
      <c r="AH149" s="342">
        <v>0</v>
      </c>
      <c r="AI149" s="362">
        <v>0</v>
      </c>
      <c r="AJ149" s="353">
        <v>0</v>
      </c>
      <c r="AK149" s="342">
        <v>0</v>
      </c>
      <c r="AL149" s="37">
        <f>AK150</f>
        <v>46</v>
      </c>
      <c r="AM149" s="38">
        <f>AL149</f>
        <v>46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88"/>
      <c r="D150" s="684"/>
      <c r="E150" s="41"/>
      <c r="F150" s="183"/>
      <c r="G150" s="366">
        <f t="shared" si="68"/>
        <v>0</v>
      </c>
      <c r="H150" s="352">
        <f t="shared" si="68"/>
        <v>0</v>
      </c>
      <c r="I150" s="409">
        <f t="shared" si="68"/>
        <v>0</v>
      </c>
      <c r="J150" s="336">
        <f t="shared" si="68"/>
        <v>0</v>
      </c>
      <c r="K150" s="336">
        <f t="shared" si="68"/>
        <v>0</v>
      </c>
      <c r="L150" s="336">
        <f t="shared" si="68"/>
        <v>0</v>
      </c>
      <c r="M150" s="336">
        <f t="shared" si="68"/>
        <v>46</v>
      </c>
      <c r="N150" s="366">
        <f t="shared" si="68"/>
        <v>46</v>
      </c>
      <c r="O150" s="352">
        <f t="shared" si="68"/>
        <v>46</v>
      </c>
      <c r="P150" s="335">
        <f t="shared" si="68"/>
        <v>46</v>
      </c>
      <c r="Q150" s="336">
        <f t="shared" si="68"/>
        <v>46</v>
      </c>
      <c r="R150" s="336">
        <f t="shared" si="68"/>
        <v>46</v>
      </c>
      <c r="S150" s="336">
        <f t="shared" si="68"/>
        <v>46</v>
      </c>
      <c r="T150" s="336">
        <f t="shared" si="68"/>
        <v>46</v>
      </c>
      <c r="U150" s="366">
        <f t="shared" si="68"/>
        <v>46</v>
      </c>
      <c r="V150" s="352">
        <f t="shared" si="68"/>
        <v>46</v>
      </c>
      <c r="W150" s="335">
        <f t="shared" si="68"/>
        <v>46</v>
      </c>
      <c r="X150" s="336">
        <f t="shared" si="68"/>
        <v>46</v>
      </c>
      <c r="Y150" s="352">
        <f t="shared" si="68"/>
        <v>46</v>
      </c>
      <c r="Z150" s="336">
        <f t="shared" si="68"/>
        <v>46</v>
      </c>
      <c r="AA150" s="336">
        <f t="shared" si="68"/>
        <v>46</v>
      </c>
      <c r="AB150" s="336">
        <f t="shared" si="68"/>
        <v>46</v>
      </c>
      <c r="AC150" s="352">
        <f t="shared" si="68"/>
        <v>46</v>
      </c>
      <c r="AD150" s="335">
        <f t="shared" si="68"/>
        <v>46</v>
      </c>
      <c r="AE150" s="336">
        <f t="shared" si="68"/>
        <v>46</v>
      </c>
      <c r="AF150" s="336">
        <f t="shared" si="68"/>
        <v>46</v>
      </c>
      <c r="AG150" s="336">
        <f t="shared" si="68"/>
        <v>46</v>
      </c>
      <c r="AH150" s="336">
        <f t="shared" si="68"/>
        <v>46</v>
      </c>
      <c r="AI150" s="366">
        <f t="shared" si="68"/>
        <v>46</v>
      </c>
      <c r="AJ150" s="352">
        <f t="shared" si="68"/>
        <v>46</v>
      </c>
      <c r="AK150" s="336">
        <f t="shared" si="68"/>
        <v>46</v>
      </c>
      <c r="AL150" s="37"/>
    </row>
    <row r="151" spans="1:42" ht="35.1" customHeight="1">
      <c r="A151" s="624">
        <v>47</v>
      </c>
      <c r="B151" s="668" t="s">
        <v>145</v>
      </c>
      <c r="C151" s="53" t="s">
        <v>177</v>
      </c>
      <c r="D151" s="683">
        <f>D149</f>
        <v>55</v>
      </c>
      <c r="E151" s="76"/>
      <c r="F151" s="173">
        <f>+[1]NEW!$K$150</f>
        <v>0</v>
      </c>
      <c r="G151" s="362">
        <v>0</v>
      </c>
      <c r="H151" s="353">
        <v>0</v>
      </c>
      <c r="I151" s="258">
        <v>0</v>
      </c>
      <c r="J151" s="343">
        <v>0</v>
      </c>
      <c r="K151" s="343">
        <v>0</v>
      </c>
      <c r="L151" s="343">
        <v>0</v>
      </c>
      <c r="M151" s="343">
        <v>0</v>
      </c>
      <c r="N151" s="362">
        <v>0</v>
      </c>
      <c r="O151" s="353">
        <v>0</v>
      </c>
      <c r="P151" s="343">
        <v>0</v>
      </c>
      <c r="Q151" s="343">
        <v>0</v>
      </c>
      <c r="R151" s="343">
        <v>0</v>
      </c>
      <c r="S151" s="343">
        <v>0</v>
      </c>
      <c r="T151" s="343">
        <v>0</v>
      </c>
      <c r="U151" s="362">
        <v>0</v>
      </c>
      <c r="V151" s="353">
        <v>0</v>
      </c>
      <c r="W151" s="343">
        <v>0</v>
      </c>
      <c r="X151" s="343">
        <v>0</v>
      </c>
      <c r="Y151" s="353">
        <v>0</v>
      </c>
      <c r="Z151" s="343">
        <v>0</v>
      </c>
      <c r="AA151" s="343">
        <v>0</v>
      </c>
      <c r="AB151" s="343">
        <v>0</v>
      </c>
      <c r="AC151" s="353">
        <v>0</v>
      </c>
      <c r="AD151" s="343">
        <v>0</v>
      </c>
      <c r="AE151" s="343">
        <v>0</v>
      </c>
      <c r="AF151" s="343">
        <v>0</v>
      </c>
      <c r="AG151" s="343">
        <v>0</v>
      </c>
      <c r="AH151" s="342">
        <v>0</v>
      </c>
      <c r="AI151" s="362">
        <v>0</v>
      </c>
      <c r="AJ151" s="353">
        <v>0</v>
      </c>
      <c r="AK151" s="342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94"/>
      <c r="D152" s="684"/>
      <c r="E152" s="79"/>
      <c r="F152" s="179"/>
      <c r="G152" s="366">
        <f t="shared" si="68"/>
        <v>0</v>
      </c>
      <c r="H152" s="352">
        <f t="shared" si="68"/>
        <v>0</v>
      </c>
      <c r="I152" s="409">
        <f t="shared" si="68"/>
        <v>0</v>
      </c>
      <c r="J152" s="336">
        <f t="shared" si="68"/>
        <v>0</v>
      </c>
      <c r="K152" s="336">
        <f t="shared" si="68"/>
        <v>0</v>
      </c>
      <c r="L152" s="336">
        <f t="shared" si="68"/>
        <v>0</v>
      </c>
      <c r="M152" s="336">
        <f t="shared" si="68"/>
        <v>0</v>
      </c>
      <c r="N152" s="366">
        <f t="shared" si="68"/>
        <v>0</v>
      </c>
      <c r="O152" s="352">
        <f t="shared" si="68"/>
        <v>0</v>
      </c>
      <c r="P152" s="335">
        <f t="shared" si="68"/>
        <v>0</v>
      </c>
      <c r="Q152" s="336">
        <f t="shared" si="68"/>
        <v>0</v>
      </c>
      <c r="R152" s="336">
        <f t="shared" si="68"/>
        <v>0</v>
      </c>
      <c r="S152" s="336">
        <f t="shared" si="68"/>
        <v>0</v>
      </c>
      <c r="T152" s="336">
        <f t="shared" si="68"/>
        <v>0</v>
      </c>
      <c r="U152" s="366">
        <f t="shared" si="68"/>
        <v>0</v>
      </c>
      <c r="V152" s="352">
        <f t="shared" si="68"/>
        <v>0</v>
      </c>
      <c r="W152" s="335">
        <f t="shared" si="68"/>
        <v>0</v>
      </c>
      <c r="X152" s="336">
        <f t="shared" si="68"/>
        <v>0</v>
      </c>
      <c r="Y152" s="352">
        <f t="shared" si="68"/>
        <v>0</v>
      </c>
      <c r="Z152" s="336">
        <f t="shared" si="68"/>
        <v>0</v>
      </c>
      <c r="AA152" s="336">
        <f t="shared" si="68"/>
        <v>0</v>
      </c>
      <c r="AB152" s="336">
        <f t="shared" si="68"/>
        <v>0</v>
      </c>
      <c r="AC152" s="352">
        <f t="shared" si="68"/>
        <v>0</v>
      </c>
      <c r="AD152" s="335">
        <f t="shared" si="68"/>
        <v>0</v>
      </c>
      <c r="AE152" s="336">
        <f t="shared" si="68"/>
        <v>0</v>
      </c>
      <c r="AF152" s="336">
        <f t="shared" si="68"/>
        <v>0</v>
      </c>
      <c r="AG152" s="336">
        <f t="shared" si="68"/>
        <v>0</v>
      </c>
      <c r="AH152" s="336">
        <f t="shared" si="68"/>
        <v>0</v>
      </c>
      <c r="AI152" s="366">
        <f t="shared" si="68"/>
        <v>0</v>
      </c>
      <c r="AJ152" s="352">
        <f t="shared" si="68"/>
        <v>0</v>
      </c>
      <c r="AK152" s="336">
        <f t="shared" si="68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365">
        <v>0</v>
      </c>
      <c r="H153" s="355">
        <v>0</v>
      </c>
      <c r="I153" s="339">
        <v>0</v>
      </c>
      <c r="J153" s="339">
        <v>0</v>
      </c>
      <c r="K153" s="339">
        <v>0</v>
      </c>
      <c r="L153" s="339">
        <v>0</v>
      </c>
      <c r="M153" s="339">
        <v>0</v>
      </c>
      <c r="N153" s="365">
        <v>0</v>
      </c>
      <c r="O153" s="355">
        <v>0</v>
      </c>
      <c r="P153" s="339">
        <v>0</v>
      </c>
      <c r="Q153" s="339">
        <v>0</v>
      </c>
      <c r="R153" s="339">
        <v>0</v>
      </c>
      <c r="S153" s="339">
        <v>0</v>
      </c>
      <c r="T153" s="339">
        <v>0</v>
      </c>
      <c r="U153" s="365">
        <v>0</v>
      </c>
      <c r="V153" s="355">
        <v>0</v>
      </c>
      <c r="W153" s="339">
        <v>0</v>
      </c>
      <c r="X153" s="339">
        <v>0</v>
      </c>
      <c r="Y153" s="355">
        <v>0</v>
      </c>
      <c r="Z153" s="339">
        <v>0</v>
      </c>
      <c r="AA153" s="339">
        <v>0</v>
      </c>
      <c r="AB153" s="339">
        <v>0</v>
      </c>
      <c r="AC153" s="355">
        <v>0</v>
      </c>
      <c r="AD153" s="339">
        <v>0</v>
      </c>
      <c r="AE153" s="339">
        <v>0</v>
      </c>
      <c r="AF153" s="339">
        <v>0</v>
      </c>
      <c r="AG153" s="339">
        <v>0</v>
      </c>
      <c r="AH153" s="341">
        <v>0</v>
      </c>
      <c r="AI153" s="365">
        <v>0</v>
      </c>
      <c r="AJ153" s="355">
        <v>0</v>
      </c>
      <c r="AK153" s="341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363">
        <f t="shared" ref="G154:AJ154" si="69">+F154+G153</f>
        <v>0</v>
      </c>
      <c r="H154" s="352">
        <f t="shared" si="69"/>
        <v>0</v>
      </c>
      <c r="I154" s="335">
        <f t="shared" si="69"/>
        <v>0</v>
      </c>
      <c r="J154" s="336">
        <f t="shared" si="69"/>
        <v>0</v>
      </c>
      <c r="K154" s="336">
        <f t="shared" si="69"/>
        <v>0</v>
      </c>
      <c r="L154" s="336">
        <f t="shared" si="69"/>
        <v>0</v>
      </c>
      <c r="M154" s="336">
        <f t="shared" si="69"/>
        <v>0</v>
      </c>
      <c r="N154" s="363">
        <f t="shared" si="69"/>
        <v>0</v>
      </c>
      <c r="O154" s="352">
        <f t="shared" si="69"/>
        <v>0</v>
      </c>
      <c r="P154" s="335">
        <f t="shared" si="69"/>
        <v>0</v>
      </c>
      <c r="Q154" s="336">
        <f t="shared" si="69"/>
        <v>0</v>
      </c>
      <c r="R154" s="336">
        <f t="shared" si="69"/>
        <v>0</v>
      </c>
      <c r="S154" s="336">
        <f t="shared" si="69"/>
        <v>0</v>
      </c>
      <c r="T154" s="336">
        <f t="shared" si="69"/>
        <v>0</v>
      </c>
      <c r="U154" s="363">
        <f t="shared" si="69"/>
        <v>0</v>
      </c>
      <c r="V154" s="352">
        <f t="shared" si="69"/>
        <v>0</v>
      </c>
      <c r="W154" s="335">
        <f t="shared" si="69"/>
        <v>0</v>
      </c>
      <c r="X154" s="336">
        <f t="shared" si="69"/>
        <v>0</v>
      </c>
      <c r="Y154" s="352">
        <f t="shared" si="69"/>
        <v>0</v>
      </c>
      <c r="Z154" s="336">
        <f t="shared" si="69"/>
        <v>0</v>
      </c>
      <c r="AA154" s="336">
        <f t="shared" si="69"/>
        <v>0</v>
      </c>
      <c r="AB154" s="336">
        <f t="shared" si="69"/>
        <v>0</v>
      </c>
      <c r="AC154" s="352">
        <f t="shared" si="69"/>
        <v>0</v>
      </c>
      <c r="AD154" s="335">
        <f t="shared" si="69"/>
        <v>0</v>
      </c>
      <c r="AE154" s="336">
        <f t="shared" si="69"/>
        <v>0</v>
      </c>
      <c r="AF154" s="336">
        <f t="shared" si="69"/>
        <v>0</v>
      </c>
      <c r="AG154" s="336">
        <f t="shared" si="69"/>
        <v>0</v>
      </c>
      <c r="AH154" s="336">
        <f t="shared" si="69"/>
        <v>0</v>
      </c>
      <c r="AI154" s="363">
        <f t="shared" si="69"/>
        <v>0</v>
      </c>
      <c r="AJ154" s="352">
        <f t="shared" si="69"/>
        <v>0</v>
      </c>
      <c r="AK154" s="336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365">
        <v>0</v>
      </c>
      <c r="H155" s="355">
        <v>0</v>
      </c>
      <c r="I155" s="339">
        <v>0</v>
      </c>
      <c r="J155" s="339">
        <v>0</v>
      </c>
      <c r="K155" s="339">
        <v>0</v>
      </c>
      <c r="L155" s="339">
        <v>0</v>
      </c>
      <c r="M155" s="339">
        <v>0</v>
      </c>
      <c r="N155" s="365">
        <v>0</v>
      </c>
      <c r="O155" s="355">
        <v>0</v>
      </c>
      <c r="P155" s="339">
        <v>0</v>
      </c>
      <c r="Q155" s="339">
        <v>0</v>
      </c>
      <c r="R155" s="339">
        <v>0</v>
      </c>
      <c r="S155" s="339">
        <v>0</v>
      </c>
      <c r="T155" s="339">
        <v>0</v>
      </c>
      <c r="U155" s="365">
        <v>0</v>
      </c>
      <c r="V155" s="355">
        <v>0</v>
      </c>
      <c r="W155" s="339">
        <v>0</v>
      </c>
      <c r="X155" s="339">
        <v>0</v>
      </c>
      <c r="Y155" s="355">
        <v>0</v>
      </c>
      <c r="Z155" s="339">
        <v>0</v>
      </c>
      <c r="AA155" s="339">
        <v>0</v>
      </c>
      <c r="AB155" s="339">
        <v>0</v>
      </c>
      <c r="AC155" s="355">
        <v>0</v>
      </c>
      <c r="AD155" s="339">
        <v>0</v>
      </c>
      <c r="AE155" s="339">
        <v>0</v>
      </c>
      <c r="AF155" s="339">
        <v>0</v>
      </c>
      <c r="AG155" s="339">
        <v>0</v>
      </c>
      <c r="AH155" s="341">
        <v>0</v>
      </c>
      <c r="AI155" s="365">
        <v>0</v>
      </c>
      <c r="AJ155" s="355">
        <v>0</v>
      </c>
      <c r="AK155" s="341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363">
        <f t="shared" ref="G156:AJ156" si="70">+F156+G155</f>
        <v>0</v>
      </c>
      <c r="H156" s="352">
        <f t="shared" si="70"/>
        <v>0</v>
      </c>
      <c r="I156" s="335">
        <f t="shared" si="70"/>
        <v>0</v>
      </c>
      <c r="J156" s="336">
        <f t="shared" si="70"/>
        <v>0</v>
      </c>
      <c r="K156" s="336">
        <f t="shared" si="70"/>
        <v>0</v>
      </c>
      <c r="L156" s="336">
        <f t="shared" si="70"/>
        <v>0</v>
      </c>
      <c r="M156" s="336">
        <f t="shared" si="70"/>
        <v>0</v>
      </c>
      <c r="N156" s="363">
        <f t="shared" si="70"/>
        <v>0</v>
      </c>
      <c r="O156" s="352">
        <f t="shared" si="70"/>
        <v>0</v>
      </c>
      <c r="P156" s="335">
        <f t="shared" si="70"/>
        <v>0</v>
      </c>
      <c r="Q156" s="336">
        <f t="shared" si="70"/>
        <v>0</v>
      </c>
      <c r="R156" s="336">
        <f t="shared" si="70"/>
        <v>0</v>
      </c>
      <c r="S156" s="336">
        <f t="shared" si="70"/>
        <v>0</v>
      </c>
      <c r="T156" s="336">
        <f t="shared" si="70"/>
        <v>0</v>
      </c>
      <c r="U156" s="363">
        <f t="shared" si="70"/>
        <v>0</v>
      </c>
      <c r="V156" s="352">
        <f t="shared" si="70"/>
        <v>0</v>
      </c>
      <c r="W156" s="335">
        <f t="shared" si="70"/>
        <v>0</v>
      </c>
      <c r="X156" s="336">
        <f t="shared" si="70"/>
        <v>0</v>
      </c>
      <c r="Y156" s="352">
        <f t="shared" si="70"/>
        <v>0</v>
      </c>
      <c r="Z156" s="336">
        <f t="shared" si="70"/>
        <v>0</v>
      </c>
      <c r="AA156" s="336">
        <f t="shared" si="70"/>
        <v>0</v>
      </c>
      <c r="AB156" s="336">
        <f t="shared" si="70"/>
        <v>0</v>
      </c>
      <c r="AC156" s="352">
        <f t="shared" si="70"/>
        <v>0</v>
      </c>
      <c r="AD156" s="335">
        <f t="shared" si="70"/>
        <v>0</v>
      </c>
      <c r="AE156" s="336">
        <f t="shared" si="70"/>
        <v>0</v>
      </c>
      <c r="AF156" s="336">
        <f t="shared" si="70"/>
        <v>0</v>
      </c>
      <c r="AG156" s="336">
        <f t="shared" si="70"/>
        <v>0</v>
      </c>
      <c r="AH156" s="336">
        <f t="shared" si="70"/>
        <v>0</v>
      </c>
      <c r="AI156" s="363">
        <f t="shared" si="70"/>
        <v>0</v>
      </c>
      <c r="AJ156" s="352">
        <f t="shared" si="70"/>
        <v>0</v>
      </c>
      <c r="AK156" s="336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365">
        <v>0</v>
      </c>
      <c r="H157" s="355">
        <v>0</v>
      </c>
      <c r="I157" s="339">
        <v>0</v>
      </c>
      <c r="J157" s="339">
        <v>0</v>
      </c>
      <c r="K157" s="339">
        <v>0</v>
      </c>
      <c r="L157" s="339">
        <v>0</v>
      </c>
      <c r="M157" s="339">
        <v>0</v>
      </c>
      <c r="N157" s="365">
        <v>0</v>
      </c>
      <c r="O157" s="355">
        <v>0</v>
      </c>
      <c r="P157" s="339">
        <v>0</v>
      </c>
      <c r="Q157" s="339">
        <v>0</v>
      </c>
      <c r="R157" s="339">
        <v>0</v>
      </c>
      <c r="S157" s="339">
        <v>0</v>
      </c>
      <c r="T157" s="339">
        <v>0</v>
      </c>
      <c r="U157" s="365">
        <v>0</v>
      </c>
      <c r="V157" s="355">
        <v>0</v>
      </c>
      <c r="W157" s="339">
        <v>0</v>
      </c>
      <c r="X157" s="339">
        <v>0</v>
      </c>
      <c r="Y157" s="355">
        <v>0</v>
      </c>
      <c r="Z157" s="339">
        <v>0</v>
      </c>
      <c r="AA157" s="339">
        <v>0</v>
      </c>
      <c r="AB157" s="339">
        <v>0</v>
      </c>
      <c r="AC157" s="355">
        <v>0</v>
      </c>
      <c r="AD157" s="339">
        <v>0</v>
      </c>
      <c r="AE157" s="339">
        <v>0</v>
      </c>
      <c r="AF157" s="339">
        <v>0</v>
      </c>
      <c r="AG157" s="339">
        <v>0</v>
      </c>
      <c r="AH157" s="341">
        <v>0</v>
      </c>
      <c r="AI157" s="365">
        <v>0</v>
      </c>
      <c r="AJ157" s="355">
        <v>0</v>
      </c>
      <c r="AK157" s="341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363">
        <f t="shared" ref="G158:AJ158" si="71">+F158+G157</f>
        <v>0</v>
      </c>
      <c r="H158" s="352">
        <f t="shared" si="71"/>
        <v>0</v>
      </c>
      <c r="I158" s="335">
        <f t="shared" si="71"/>
        <v>0</v>
      </c>
      <c r="J158" s="336">
        <f t="shared" si="71"/>
        <v>0</v>
      </c>
      <c r="K158" s="336">
        <f t="shared" si="71"/>
        <v>0</v>
      </c>
      <c r="L158" s="336">
        <f t="shared" si="71"/>
        <v>0</v>
      </c>
      <c r="M158" s="336">
        <f t="shared" si="71"/>
        <v>0</v>
      </c>
      <c r="N158" s="363">
        <f t="shared" si="71"/>
        <v>0</v>
      </c>
      <c r="O158" s="352">
        <f t="shared" si="71"/>
        <v>0</v>
      </c>
      <c r="P158" s="335">
        <f t="shared" si="71"/>
        <v>0</v>
      </c>
      <c r="Q158" s="336">
        <f t="shared" si="71"/>
        <v>0</v>
      </c>
      <c r="R158" s="336">
        <f t="shared" si="71"/>
        <v>0</v>
      </c>
      <c r="S158" s="336">
        <f t="shared" si="71"/>
        <v>0</v>
      </c>
      <c r="T158" s="336">
        <f t="shared" si="71"/>
        <v>0</v>
      </c>
      <c r="U158" s="363">
        <f t="shared" si="71"/>
        <v>0</v>
      </c>
      <c r="V158" s="352">
        <f t="shared" si="71"/>
        <v>0</v>
      </c>
      <c r="W158" s="335">
        <f t="shared" si="71"/>
        <v>0</v>
      </c>
      <c r="X158" s="336">
        <f t="shared" si="71"/>
        <v>0</v>
      </c>
      <c r="Y158" s="352">
        <f t="shared" si="71"/>
        <v>0</v>
      </c>
      <c r="Z158" s="336">
        <f t="shared" si="71"/>
        <v>0</v>
      </c>
      <c r="AA158" s="336">
        <f t="shared" si="71"/>
        <v>0</v>
      </c>
      <c r="AB158" s="336">
        <f t="shared" si="71"/>
        <v>0</v>
      </c>
      <c r="AC158" s="352">
        <f t="shared" si="71"/>
        <v>0</v>
      </c>
      <c r="AD158" s="335">
        <f t="shared" si="71"/>
        <v>0</v>
      </c>
      <c r="AE158" s="336">
        <f t="shared" si="71"/>
        <v>0</v>
      </c>
      <c r="AF158" s="336">
        <f t="shared" si="71"/>
        <v>0</v>
      </c>
      <c r="AG158" s="336">
        <f t="shared" si="71"/>
        <v>0</v>
      </c>
      <c r="AH158" s="336">
        <f t="shared" si="71"/>
        <v>0</v>
      </c>
      <c r="AI158" s="363">
        <f t="shared" si="71"/>
        <v>0</v>
      </c>
      <c r="AJ158" s="352">
        <f t="shared" si="71"/>
        <v>0</v>
      </c>
      <c r="AK158" s="336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365">
        <v>0</v>
      </c>
      <c r="H159" s="355">
        <v>0</v>
      </c>
      <c r="I159" s="339">
        <v>0</v>
      </c>
      <c r="J159" s="339">
        <v>0</v>
      </c>
      <c r="K159" s="339">
        <v>0</v>
      </c>
      <c r="L159" s="339">
        <v>0</v>
      </c>
      <c r="M159" s="339">
        <v>0</v>
      </c>
      <c r="N159" s="365">
        <v>0</v>
      </c>
      <c r="O159" s="355">
        <v>0</v>
      </c>
      <c r="P159" s="339">
        <v>0</v>
      </c>
      <c r="Q159" s="339">
        <v>0</v>
      </c>
      <c r="R159" s="339">
        <v>0</v>
      </c>
      <c r="S159" s="339">
        <v>0</v>
      </c>
      <c r="T159" s="339">
        <v>0</v>
      </c>
      <c r="U159" s="365">
        <v>0</v>
      </c>
      <c r="V159" s="355">
        <v>0</v>
      </c>
      <c r="W159" s="339">
        <v>0</v>
      </c>
      <c r="X159" s="339">
        <v>0</v>
      </c>
      <c r="Y159" s="355">
        <v>0</v>
      </c>
      <c r="Z159" s="339">
        <v>0</v>
      </c>
      <c r="AA159" s="339">
        <v>0</v>
      </c>
      <c r="AB159" s="339">
        <v>0</v>
      </c>
      <c r="AC159" s="355">
        <v>0</v>
      </c>
      <c r="AD159" s="339">
        <v>0</v>
      </c>
      <c r="AE159" s="339">
        <v>0</v>
      </c>
      <c r="AF159" s="339">
        <v>0</v>
      </c>
      <c r="AG159" s="339">
        <v>0</v>
      </c>
      <c r="AH159" s="341">
        <v>0</v>
      </c>
      <c r="AI159" s="365">
        <v>0</v>
      </c>
      <c r="AJ159" s="355">
        <v>0</v>
      </c>
      <c r="AK159" s="341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363">
        <f t="shared" ref="G160:AJ160" si="72">+F160+G159</f>
        <v>0</v>
      </c>
      <c r="H160" s="352">
        <f t="shared" si="72"/>
        <v>0</v>
      </c>
      <c r="I160" s="335">
        <f t="shared" si="72"/>
        <v>0</v>
      </c>
      <c r="J160" s="336">
        <f t="shared" si="72"/>
        <v>0</v>
      </c>
      <c r="K160" s="336">
        <f t="shared" si="72"/>
        <v>0</v>
      </c>
      <c r="L160" s="336">
        <f t="shared" si="72"/>
        <v>0</v>
      </c>
      <c r="M160" s="336">
        <f t="shared" si="72"/>
        <v>0</v>
      </c>
      <c r="N160" s="363">
        <f t="shared" si="72"/>
        <v>0</v>
      </c>
      <c r="O160" s="352">
        <f t="shared" si="72"/>
        <v>0</v>
      </c>
      <c r="P160" s="335">
        <f t="shared" si="72"/>
        <v>0</v>
      </c>
      <c r="Q160" s="336">
        <f t="shared" si="72"/>
        <v>0</v>
      </c>
      <c r="R160" s="336">
        <f t="shared" si="72"/>
        <v>0</v>
      </c>
      <c r="S160" s="336">
        <f t="shared" si="72"/>
        <v>0</v>
      </c>
      <c r="T160" s="336">
        <f t="shared" si="72"/>
        <v>0</v>
      </c>
      <c r="U160" s="363">
        <f t="shared" si="72"/>
        <v>0</v>
      </c>
      <c r="V160" s="352">
        <f t="shared" si="72"/>
        <v>0</v>
      </c>
      <c r="W160" s="335">
        <f t="shared" si="72"/>
        <v>0</v>
      </c>
      <c r="X160" s="336">
        <f t="shared" si="72"/>
        <v>0</v>
      </c>
      <c r="Y160" s="352">
        <f t="shared" si="72"/>
        <v>0</v>
      </c>
      <c r="Z160" s="336">
        <f t="shared" si="72"/>
        <v>0</v>
      </c>
      <c r="AA160" s="336">
        <f t="shared" si="72"/>
        <v>0</v>
      </c>
      <c r="AB160" s="336">
        <f t="shared" si="72"/>
        <v>0</v>
      </c>
      <c r="AC160" s="352">
        <f t="shared" si="72"/>
        <v>0</v>
      </c>
      <c r="AD160" s="335">
        <f t="shared" si="72"/>
        <v>0</v>
      </c>
      <c r="AE160" s="336">
        <f t="shared" si="72"/>
        <v>0</v>
      </c>
      <c r="AF160" s="336">
        <f t="shared" si="72"/>
        <v>0</v>
      </c>
      <c r="AG160" s="336">
        <f t="shared" si="72"/>
        <v>0</v>
      </c>
      <c r="AH160" s="336">
        <f t="shared" si="72"/>
        <v>0</v>
      </c>
      <c r="AI160" s="363">
        <f t="shared" si="72"/>
        <v>0</v>
      </c>
      <c r="AJ160" s="352">
        <f t="shared" si="72"/>
        <v>0</v>
      </c>
      <c r="AK160" s="336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365">
        <f>+F161</f>
        <v>0</v>
      </c>
      <c r="H161" s="355">
        <v>0</v>
      </c>
      <c r="I161" s="344">
        <v>0</v>
      </c>
      <c r="J161" s="339">
        <v>0</v>
      </c>
      <c r="K161" s="339">
        <v>0</v>
      </c>
      <c r="L161" s="339">
        <v>0</v>
      </c>
      <c r="M161" s="339">
        <v>0</v>
      </c>
      <c r="N161" s="365">
        <v>0</v>
      </c>
      <c r="O161" s="355">
        <v>0</v>
      </c>
      <c r="P161" s="341">
        <v>0</v>
      </c>
      <c r="Q161" s="341">
        <v>0</v>
      </c>
      <c r="R161" s="341">
        <v>0</v>
      </c>
      <c r="S161" s="341">
        <v>0</v>
      </c>
      <c r="T161" s="339">
        <v>0</v>
      </c>
      <c r="U161" s="365">
        <v>0</v>
      </c>
      <c r="V161" s="355">
        <v>0</v>
      </c>
      <c r="W161" s="341">
        <v>0</v>
      </c>
      <c r="X161" s="341">
        <v>0</v>
      </c>
      <c r="Y161" s="355">
        <v>0</v>
      </c>
      <c r="Z161" s="341">
        <v>0</v>
      </c>
      <c r="AA161" s="341">
        <v>0</v>
      </c>
      <c r="AB161" s="341">
        <v>0</v>
      </c>
      <c r="AC161" s="355">
        <v>0</v>
      </c>
      <c r="AD161" s="341">
        <v>0</v>
      </c>
      <c r="AE161" s="341">
        <v>0</v>
      </c>
      <c r="AF161" s="341">
        <v>0</v>
      </c>
      <c r="AG161" s="341">
        <v>0</v>
      </c>
      <c r="AH161" s="339">
        <v>0</v>
      </c>
      <c r="AI161" s="365">
        <v>0</v>
      </c>
      <c r="AJ161" s="355">
        <v>0</v>
      </c>
      <c r="AK161" s="339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365">
        <f t="shared" ref="G162:AJ162" si="73">+F162+G161</f>
        <v>0</v>
      </c>
      <c r="H162" s="354">
        <f t="shared" si="73"/>
        <v>0</v>
      </c>
      <c r="I162" s="340">
        <f t="shared" si="73"/>
        <v>0</v>
      </c>
      <c r="J162" s="341">
        <f t="shared" si="73"/>
        <v>0</v>
      </c>
      <c r="K162" s="341">
        <f t="shared" si="73"/>
        <v>0</v>
      </c>
      <c r="L162" s="341">
        <f t="shared" si="73"/>
        <v>0</v>
      </c>
      <c r="M162" s="341">
        <f t="shared" si="73"/>
        <v>0</v>
      </c>
      <c r="N162" s="365">
        <f t="shared" si="73"/>
        <v>0</v>
      </c>
      <c r="O162" s="354">
        <f t="shared" si="73"/>
        <v>0</v>
      </c>
      <c r="P162" s="341">
        <f t="shared" si="73"/>
        <v>0</v>
      </c>
      <c r="Q162" s="341">
        <f t="shared" si="73"/>
        <v>0</v>
      </c>
      <c r="R162" s="341">
        <f t="shared" si="73"/>
        <v>0</v>
      </c>
      <c r="S162" s="341">
        <f t="shared" si="73"/>
        <v>0</v>
      </c>
      <c r="T162" s="341">
        <f t="shared" si="73"/>
        <v>0</v>
      </c>
      <c r="U162" s="365">
        <f t="shared" si="73"/>
        <v>0</v>
      </c>
      <c r="V162" s="354">
        <f t="shared" si="73"/>
        <v>0</v>
      </c>
      <c r="W162" s="341">
        <f t="shared" si="73"/>
        <v>0</v>
      </c>
      <c r="X162" s="341">
        <f t="shared" si="73"/>
        <v>0</v>
      </c>
      <c r="Y162" s="354">
        <f t="shared" si="73"/>
        <v>0</v>
      </c>
      <c r="Z162" s="341">
        <f t="shared" si="73"/>
        <v>0</v>
      </c>
      <c r="AA162" s="341">
        <f t="shared" si="73"/>
        <v>0</v>
      </c>
      <c r="AB162" s="341">
        <f t="shared" si="73"/>
        <v>0</v>
      </c>
      <c r="AC162" s="354">
        <f t="shared" si="73"/>
        <v>0</v>
      </c>
      <c r="AD162" s="341">
        <f t="shared" si="73"/>
        <v>0</v>
      </c>
      <c r="AE162" s="341">
        <f t="shared" si="73"/>
        <v>0</v>
      </c>
      <c r="AF162" s="341">
        <f t="shared" si="73"/>
        <v>0</v>
      </c>
      <c r="AG162" s="341">
        <f t="shared" si="73"/>
        <v>0</v>
      </c>
      <c r="AH162" s="341">
        <f t="shared" si="73"/>
        <v>0</v>
      </c>
      <c r="AI162" s="365">
        <f t="shared" si="73"/>
        <v>0</v>
      </c>
      <c r="AJ162" s="354">
        <f t="shared" si="73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367">
        <v>0</v>
      </c>
      <c r="H163" s="355">
        <v>0</v>
      </c>
      <c r="I163" s="339">
        <v>0</v>
      </c>
      <c r="J163" s="339">
        <v>0</v>
      </c>
      <c r="K163" s="339">
        <v>0</v>
      </c>
      <c r="L163" s="339">
        <v>0</v>
      </c>
      <c r="M163" s="339">
        <v>0</v>
      </c>
      <c r="N163" s="367">
        <v>0</v>
      </c>
      <c r="O163" s="355">
        <v>0</v>
      </c>
      <c r="P163" s="339">
        <v>0</v>
      </c>
      <c r="Q163" s="339">
        <v>0</v>
      </c>
      <c r="R163" s="339">
        <v>0</v>
      </c>
      <c r="S163" s="339">
        <v>0</v>
      </c>
      <c r="T163" s="339">
        <v>0</v>
      </c>
      <c r="U163" s="367">
        <v>0</v>
      </c>
      <c r="V163" s="355">
        <v>0</v>
      </c>
      <c r="W163" s="339">
        <v>0</v>
      </c>
      <c r="X163" s="339">
        <v>0</v>
      </c>
      <c r="Y163" s="355">
        <v>0</v>
      </c>
      <c r="Z163" s="339">
        <v>0</v>
      </c>
      <c r="AA163" s="339">
        <v>0</v>
      </c>
      <c r="AB163" s="339">
        <v>0</v>
      </c>
      <c r="AC163" s="355">
        <v>0</v>
      </c>
      <c r="AD163" s="339">
        <v>0</v>
      </c>
      <c r="AE163" s="339">
        <v>0</v>
      </c>
      <c r="AF163" s="339">
        <v>0</v>
      </c>
      <c r="AG163" s="339">
        <v>0</v>
      </c>
      <c r="AH163" s="339">
        <v>0</v>
      </c>
      <c r="AI163" s="367">
        <v>0</v>
      </c>
      <c r="AJ163" s="355">
        <v>0</v>
      </c>
      <c r="AK163" s="341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363">
        <f t="shared" ref="G164:AK164" si="74">+F164+G163</f>
        <v>0</v>
      </c>
      <c r="H164" s="352">
        <f t="shared" si="74"/>
        <v>0</v>
      </c>
      <c r="I164" s="336">
        <f t="shared" si="74"/>
        <v>0</v>
      </c>
      <c r="J164" s="336">
        <f t="shared" si="74"/>
        <v>0</v>
      </c>
      <c r="K164" s="336">
        <f t="shared" si="74"/>
        <v>0</v>
      </c>
      <c r="L164" s="336">
        <f t="shared" si="74"/>
        <v>0</v>
      </c>
      <c r="M164" s="336">
        <f t="shared" si="74"/>
        <v>0</v>
      </c>
      <c r="N164" s="363">
        <f t="shared" si="74"/>
        <v>0</v>
      </c>
      <c r="O164" s="352">
        <f t="shared" si="74"/>
        <v>0</v>
      </c>
      <c r="P164" s="336">
        <f t="shared" si="74"/>
        <v>0</v>
      </c>
      <c r="Q164" s="336">
        <f t="shared" si="74"/>
        <v>0</v>
      </c>
      <c r="R164" s="336">
        <f t="shared" si="74"/>
        <v>0</v>
      </c>
      <c r="S164" s="336">
        <f t="shared" si="74"/>
        <v>0</v>
      </c>
      <c r="T164" s="336">
        <f t="shared" si="74"/>
        <v>0</v>
      </c>
      <c r="U164" s="363">
        <f t="shared" si="74"/>
        <v>0</v>
      </c>
      <c r="V164" s="352">
        <f t="shared" si="74"/>
        <v>0</v>
      </c>
      <c r="W164" s="336">
        <f t="shared" si="74"/>
        <v>0</v>
      </c>
      <c r="X164" s="336">
        <f t="shared" si="74"/>
        <v>0</v>
      </c>
      <c r="Y164" s="352">
        <f t="shared" si="74"/>
        <v>0</v>
      </c>
      <c r="Z164" s="336">
        <f t="shared" si="74"/>
        <v>0</v>
      </c>
      <c r="AA164" s="336">
        <f t="shared" si="74"/>
        <v>0</v>
      </c>
      <c r="AB164" s="336">
        <f t="shared" si="74"/>
        <v>0</v>
      </c>
      <c r="AC164" s="352">
        <f t="shared" si="74"/>
        <v>0</v>
      </c>
      <c r="AD164" s="336">
        <f t="shared" si="74"/>
        <v>0</v>
      </c>
      <c r="AE164" s="336">
        <f t="shared" si="74"/>
        <v>0</v>
      </c>
      <c r="AF164" s="336">
        <f t="shared" si="74"/>
        <v>0</v>
      </c>
      <c r="AG164" s="336">
        <f t="shared" si="74"/>
        <v>0</v>
      </c>
      <c r="AH164" s="336">
        <f t="shared" si="74"/>
        <v>0</v>
      </c>
      <c r="AI164" s="363">
        <f t="shared" si="74"/>
        <v>0</v>
      </c>
      <c r="AJ164" s="352">
        <f t="shared" si="74"/>
        <v>0</v>
      </c>
      <c r="AK164" s="336">
        <f t="shared" si="74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365">
        <v>0</v>
      </c>
      <c r="H165" s="354">
        <v>0</v>
      </c>
      <c r="I165" s="341">
        <v>0</v>
      </c>
      <c r="J165" s="341">
        <v>0</v>
      </c>
      <c r="K165" s="341">
        <v>0</v>
      </c>
      <c r="L165" s="341">
        <v>0</v>
      </c>
      <c r="M165" s="341">
        <v>0</v>
      </c>
      <c r="N165" s="365">
        <v>0</v>
      </c>
      <c r="O165" s="354">
        <v>0</v>
      </c>
      <c r="P165" s="341">
        <v>0</v>
      </c>
      <c r="Q165" s="341">
        <v>0</v>
      </c>
      <c r="R165" s="341">
        <v>0</v>
      </c>
      <c r="S165" s="341">
        <v>0</v>
      </c>
      <c r="T165" s="341">
        <v>0</v>
      </c>
      <c r="U165" s="365">
        <v>0</v>
      </c>
      <c r="V165" s="354">
        <v>0</v>
      </c>
      <c r="W165" s="341">
        <v>0</v>
      </c>
      <c r="X165" s="341">
        <v>0</v>
      </c>
      <c r="Y165" s="354">
        <v>0</v>
      </c>
      <c r="Z165" s="341">
        <v>0</v>
      </c>
      <c r="AA165" s="341">
        <v>0</v>
      </c>
      <c r="AB165" s="341">
        <v>0</v>
      </c>
      <c r="AC165" s="354">
        <v>0</v>
      </c>
      <c r="AD165" s="341">
        <v>0</v>
      </c>
      <c r="AE165" s="341">
        <v>0</v>
      </c>
      <c r="AF165" s="341">
        <v>0</v>
      </c>
      <c r="AG165" s="341">
        <v>0</v>
      </c>
      <c r="AH165" s="341">
        <v>0</v>
      </c>
      <c r="AI165" s="365">
        <v>0</v>
      </c>
      <c r="AJ165" s="354">
        <v>0</v>
      </c>
      <c r="AK165" s="341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363">
        <f t="shared" ref="G166:AK166" si="75">+F166+G165</f>
        <v>0</v>
      </c>
      <c r="H166" s="356">
        <f t="shared" si="75"/>
        <v>0</v>
      </c>
      <c r="I166" s="335">
        <f t="shared" si="75"/>
        <v>0</v>
      </c>
      <c r="J166" s="336">
        <f t="shared" si="75"/>
        <v>0</v>
      </c>
      <c r="K166" s="336">
        <f t="shared" si="75"/>
        <v>0</v>
      </c>
      <c r="L166" s="336">
        <f t="shared" si="75"/>
        <v>0</v>
      </c>
      <c r="M166" s="336">
        <f t="shared" si="75"/>
        <v>0</v>
      </c>
      <c r="N166" s="363">
        <f t="shared" si="75"/>
        <v>0</v>
      </c>
      <c r="O166" s="356">
        <f t="shared" si="75"/>
        <v>0</v>
      </c>
      <c r="P166" s="335">
        <f t="shared" si="75"/>
        <v>0</v>
      </c>
      <c r="Q166" s="336">
        <f t="shared" si="75"/>
        <v>0</v>
      </c>
      <c r="R166" s="336">
        <f t="shared" si="75"/>
        <v>0</v>
      </c>
      <c r="S166" s="336">
        <f t="shared" si="75"/>
        <v>0</v>
      </c>
      <c r="T166" s="336">
        <f t="shared" si="75"/>
        <v>0</v>
      </c>
      <c r="U166" s="363">
        <f t="shared" si="75"/>
        <v>0</v>
      </c>
      <c r="V166" s="356">
        <f t="shared" si="75"/>
        <v>0</v>
      </c>
      <c r="W166" s="335">
        <f t="shared" si="75"/>
        <v>0</v>
      </c>
      <c r="X166" s="336">
        <f t="shared" si="75"/>
        <v>0</v>
      </c>
      <c r="Y166" s="356">
        <f t="shared" si="75"/>
        <v>0</v>
      </c>
      <c r="Z166" s="336">
        <f t="shared" si="75"/>
        <v>0</v>
      </c>
      <c r="AA166" s="336">
        <f t="shared" si="75"/>
        <v>0</v>
      </c>
      <c r="AB166" s="336">
        <f t="shared" si="75"/>
        <v>0</v>
      </c>
      <c r="AC166" s="356">
        <f t="shared" si="75"/>
        <v>0</v>
      </c>
      <c r="AD166" s="335">
        <f t="shared" si="75"/>
        <v>0</v>
      </c>
      <c r="AE166" s="336">
        <f t="shared" si="75"/>
        <v>0</v>
      </c>
      <c r="AF166" s="336">
        <f t="shared" si="75"/>
        <v>0</v>
      </c>
      <c r="AG166" s="336">
        <f t="shared" si="75"/>
        <v>0</v>
      </c>
      <c r="AH166" s="336">
        <f t="shared" si="75"/>
        <v>0</v>
      </c>
      <c r="AI166" s="363">
        <f t="shared" si="75"/>
        <v>0</v>
      </c>
      <c r="AJ166" s="356">
        <f t="shared" si="75"/>
        <v>0</v>
      </c>
      <c r="AK166" s="335">
        <f t="shared" si="75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365">
        <v>0</v>
      </c>
      <c r="H167" s="354">
        <v>0</v>
      </c>
      <c r="I167" s="341">
        <v>0</v>
      </c>
      <c r="J167" s="341">
        <v>0</v>
      </c>
      <c r="K167" s="341">
        <v>0</v>
      </c>
      <c r="L167" s="341">
        <v>0</v>
      </c>
      <c r="M167" s="341">
        <v>0</v>
      </c>
      <c r="N167" s="365">
        <v>0</v>
      </c>
      <c r="O167" s="354">
        <v>0</v>
      </c>
      <c r="P167" s="341">
        <v>0</v>
      </c>
      <c r="Q167" s="341">
        <v>0</v>
      </c>
      <c r="R167" s="341">
        <v>0</v>
      </c>
      <c r="S167" s="341">
        <v>0</v>
      </c>
      <c r="T167" s="341">
        <v>0</v>
      </c>
      <c r="U167" s="365">
        <v>0</v>
      </c>
      <c r="V167" s="354">
        <v>0</v>
      </c>
      <c r="W167" s="341">
        <v>0</v>
      </c>
      <c r="X167" s="341">
        <v>0</v>
      </c>
      <c r="Y167" s="354">
        <v>0</v>
      </c>
      <c r="Z167" s="341">
        <v>0</v>
      </c>
      <c r="AA167" s="341">
        <v>0</v>
      </c>
      <c r="AB167" s="341">
        <v>0</v>
      </c>
      <c r="AC167" s="354">
        <v>0</v>
      </c>
      <c r="AD167" s="341">
        <v>0</v>
      </c>
      <c r="AE167" s="341">
        <v>0</v>
      </c>
      <c r="AF167" s="341">
        <v>0</v>
      </c>
      <c r="AG167" s="341">
        <v>0</v>
      </c>
      <c r="AH167" s="341">
        <v>0</v>
      </c>
      <c r="AI167" s="365">
        <v>0</v>
      </c>
      <c r="AJ167" s="354">
        <v>0</v>
      </c>
      <c r="AK167" s="341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365">
        <f t="shared" ref="G168:AK168" si="76">+F168+G167</f>
        <v>0</v>
      </c>
      <c r="H168" s="354">
        <f t="shared" si="76"/>
        <v>0</v>
      </c>
      <c r="I168" s="341">
        <f t="shared" si="76"/>
        <v>0</v>
      </c>
      <c r="J168" s="341">
        <f t="shared" si="76"/>
        <v>0</v>
      </c>
      <c r="K168" s="341">
        <f t="shared" si="76"/>
        <v>0</v>
      </c>
      <c r="L168" s="341">
        <f t="shared" si="76"/>
        <v>0</v>
      </c>
      <c r="M168" s="341">
        <f t="shared" si="76"/>
        <v>0</v>
      </c>
      <c r="N168" s="365">
        <f t="shared" si="76"/>
        <v>0</v>
      </c>
      <c r="O168" s="354">
        <f t="shared" si="76"/>
        <v>0</v>
      </c>
      <c r="P168" s="341">
        <f t="shared" si="76"/>
        <v>0</v>
      </c>
      <c r="Q168" s="341">
        <f t="shared" si="76"/>
        <v>0</v>
      </c>
      <c r="R168" s="341">
        <f t="shared" si="76"/>
        <v>0</v>
      </c>
      <c r="S168" s="341">
        <f t="shared" si="76"/>
        <v>0</v>
      </c>
      <c r="T168" s="341">
        <f t="shared" si="76"/>
        <v>0</v>
      </c>
      <c r="U168" s="365">
        <f t="shared" si="76"/>
        <v>0</v>
      </c>
      <c r="V168" s="354">
        <f t="shared" si="76"/>
        <v>0</v>
      </c>
      <c r="W168" s="341">
        <f t="shared" si="76"/>
        <v>0</v>
      </c>
      <c r="X168" s="341">
        <f t="shared" si="76"/>
        <v>0</v>
      </c>
      <c r="Y168" s="354">
        <f t="shared" si="76"/>
        <v>0</v>
      </c>
      <c r="Z168" s="341">
        <f t="shared" si="76"/>
        <v>0</v>
      </c>
      <c r="AA168" s="341">
        <f t="shared" si="76"/>
        <v>0</v>
      </c>
      <c r="AB168" s="341">
        <f t="shared" si="76"/>
        <v>0</v>
      </c>
      <c r="AC168" s="354">
        <f t="shared" si="76"/>
        <v>0</v>
      </c>
      <c r="AD168" s="341">
        <f t="shared" si="76"/>
        <v>0</v>
      </c>
      <c r="AE168" s="341">
        <f t="shared" si="76"/>
        <v>0</v>
      </c>
      <c r="AF168" s="341">
        <f t="shared" si="76"/>
        <v>0</v>
      </c>
      <c r="AG168" s="341">
        <f t="shared" si="76"/>
        <v>0</v>
      </c>
      <c r="AH168" s="341">
        <f t="shared" si="76"/>
        <v>0</v>
      </c>
      <c r="AI168" s="365">
        <f t="shared" si="76"/>
        <v>0</v>
      </c>
      <c r="AJ168" s="354">
        <f t="shared" si="76"/>
        <v>0</v>
      </c>
      <c r="AK168" s="336">
        <f t="shared" si="76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3200</v>
      </c>
      <c r="G169" s="362">
        <f>+G8</f>
        <v>0</v>
      </c>
      <c r="H169" s="351">
        <f t="shared" ref="H169:AJ169" si="77">+H8</f>
        <v>0</v>
      </c>
      <c r="I169" s="334">
        <f t="shared" si="77"/>
        <v>0</v>
      </c>
      <c r="J169" s="334">
        <f t="shared" si="77"/>
        <v>0</v>
      </c>
      <c r="K169" s="334">
        <f t="shared" si="77"/>
        <v>0</v>
      </c>
      <c r="L169" s="334">
        <f t="shared" si="77"/>
        <v>0</v>
      </c>
      <c r="M169" s="334">
        <f t="shared" si="77"/>
        <v>0</v>
      </c>
      <c r="N169" s="362">
        <f t="shared" si="77"/>
        <v>0</v>
      </c>
      <c r="O169" s="351">
        <f t="shared" si="77"/>
        <v>0</v>
      </c>
      <c r="P169" s="334">
        <f t="shared" si="77"/>
        <v>0</v>
      </c>
      <c r="Q169" s="371">
        <f t="shared" si="77"/>
        <v>500</v>
      </c>
      <c r="R169" s="371">
        <f t="shared" si="77"/>
        <v>300</v>
      </c>
      <c r="S169" s="334">
        <f t="shared" si="77"/>
        <v>0</v>
      </c>
      <c r="T169" s="334">
        <f t="shared" si="77"/>
        <v>0</v>
      </c>
      <c r="U169" s="362">
        <f t="shared" si="77"/>
        <v>0</v>
      </c>
      <c r="V169" s="351">
        <f t="shared" si="77"/>
        <v>0</v>
      </c>
      <c r="W169" s="371">
        <f t="shared" si="77"/>
        <v>400</v>
      </c>
      <c r="X169" s="334">
        <f t="shared" si="77"/>
        <v>0</v>
      </c>
      <c r="Y169" s="351">
        <f t="shared" si="77"/>
        <v>0</v>
      </c>
      <c r="Z169" s="334">
        <f t="shared" si="77"/>
        <v>0</v>
      </c>
      <c r="AA169" s="334">
        <f t="shared" si="77"/>
        <v>0</v>
      </c>
      <c r="AB169" s="334">
        <f t="shared" si="77"/>
        <v>0</v>
      </c>
      <c r="AC169" s="351">
        <f t="shared" si="77"/>
        <v>0</v>
      </c>
      <c r="AD169" s="334">
        <f t="shared" si="77"/>
        <v>0</v>
      </c>
      <c r="AE169" s="371">
        <f t="shared" si="77"/>
        <v>220</v>
      </c>
      <c r="AF169" s="371">
        <f t="shared" si="77"/>
        <v>1780</v>
      </c>
      <c r="AG169" s="334">
        <f t="shared" si="77"/>
        <v>0</v>
      </c>
      <c r="AH169" s="334">
        <f t="shared" si="77"/>
        <v>0</v>
      </c>
      <c r="AI169" s="362">
        <f t="shared" si="77"/>
        <v>0</v>
      </c>
      <c r="AJ169" s="351">
        <f t="shared" si="77"/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363">
        <f t="shared" ref="G170:AK170" si="78">+F170+G169</f>
        <v>0</v>
      </c>
      <c r="H170" s="352">
        <f t="shared" si="78"/>
        <v>0</v>
      </c>
      <c r="I170" s="335">
        <f t="shared" si="78"/>
        <v>0</v>
      </c>
      <c r="J170" s="336">
        <f t="shared" si="78"/>
        <v>0</v>
      </c>
      <c r="K170" s="336">
        <f t="shared" si="78"/>
        <v>0</v>
      </c>
      <c r="L170" s="336">
        <f t="shared" si="78"/>
        <v>0</v>
      </c>
      <c r="M170" s="336">
        <f t="shared" si="78"/>
        <v>0</v>
      </c>
      <c r="N170" s="363">
        <f t="shared" si="78"/>
        <v>0</v>
      </c>
      <c r="O170" s="352">
        <f t="shared" si="78"/>
        <v>0</v>
      </c>
      <c r="P170" s="335">
        <f t="shared" si="78"/>
        <v>0</v>
      </c>
      <c r="Q170" s="336">
        <f t="shared" si="78"/>
        <v>500</v>
      </c>
      <c r="R170" s="336">
        <f t="shared" si="78"/>
        <v>800</v>
      </c>
      <c r="S170" s="336">
        <f t="shared" si="78"/>
        <v>800</v>
      </c>
      <c r="T170" s="336">
        <f t="shared" si="78"/>
        <v>800</v>
      </c>
      <c r="U170" s="363">
        <f t="shared" si="78"/>
        <v>800</v>
      </c>
      <c r="V170" s="352">
        <f t="shared" si="78"/>
        <v>800</v>
      </c>
      <c r="W170" s="335">
        <f t="shared" si="78"/>
        <v>1200</v>
      </c>
      <c r="X170" s="336">
        <f t="shared" si="78"/>
        <v>1200</v>
      </c>
      <c r="Y170" s="352">
        <f t="shared" si="78"/>
        <v>1200</v>
      </c>
      <c r="Z170" s="336">
        <f t="shared" si="78"/>
        <v>1200</v>
      </c>
      <c r="AA170" s="336">
        <f t="shared" si="78"/>
        <v>1200</v>
      </c>
      <c r="AB170" s="336">
        <f t="shared" si="78"/>
        <v>1200</v>
      </c>
      <c r="AC170" s="352">
        <f t="shared" si="78"/>
        <v>1200</v>
      </c>
      <c r="AD170" s="335">
        <f t="shared" si="78"/>
        <v>1200</v>
      </c>
      <c r="AE170" s="336">
        <f t="shared" si="78"/>
        <v>1420</v>
      </c>
      <c r="AF170" s="336">
        <f t="shared" si="78"/>
        <v>3200</v>
      </c>
      <c r="AG170" s="336">
        <f t="shared" si="78"/>
        <v>3200</v>
      </c>
      <c r="AH170" s="336">
        <f t="shared" si="78"/>
        <v>3200</v>
      </c>
      <c r="AI170" s="363">
        <f t="shared" si="78"/>
        <v>3200</v>
      </c>
      <c r="AJ170" s="352">
        <f t="shared" si="78"/>
        <v>3200</v>
      </c>
      <c r="AK170" s="335">
        <f t="shared" si="78"/>
        <v>3200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50">
        <f>+F10</f>
        <v>1126</v>
      </c>
      <c r="G171" s="362">
        <f>+G10</f>
        <v>0</v>
      </c>
      <c r="H171" s="351">
        <f t="shared" ref="H171:AJ171" si="79">+H10</f>
        <v>0</v>
      </c>
      <c r="I171" s="334">
        <f t="shared" si="79"/>
        <v>0</v>
      </c>
      <c r="J171" s="334">
        <f t="shared" si="79"/>
        <v>0</v>
      </c>
      <c r="K171" s="334">
        <f t="shared" si="79"/>
        <v>0</v>
      </c>
      <c r="L171" s="334">
        <f t="shared" si="79"/>
        <v>0</v>
      </c>
      <c r="M171" s="334">
        <f t="shared" si="79"/>
        <v>0</v>
      </c>
      <c r="N171" s="362">
        <f t="shared" si="79"/>
        <v>0</v>
      </c>
      <c r="O171" s="351">
        <f t="shared" si="79"/>
        <v>0</v>
      </c>
      <c r="P171" s="334">
        <f t="shared" si="79"/>
        <v>0</v>
      </c>
      <c r="Q171" s="334">
        <f t="shared" si="79"/>
        <v>0</v>
      </c>
      <c r="R171" s="371">
        <f t="shared" si="79"/>
        <v>300</v>
      </c>
      <c r="S171" s="334">
        <f t="shared" si="79"/>
        <v>0</v>
      </c>
      <c r="T171" s="334">
        <f t="shared" si="79"/>
        <v>0</v>
      </c>
      <c r="U171" s="362">
        <f t="shared" si="79"/>
        <v>0</v>
      </c>
      <c r="V171" s="351">
        <f t="shared" si="79"/>
        <v>0</v>
      </c>
      <c r="W171" s="371">
        <f t="shared" si="79"/>
        <v>300</v>
      </c>
      <c r="X171" s="334">
        <f t="shared" si="79"/>
        <v>0</v>
      </c>
      <c r="Y171" s="351">
        <f t="shared" si="79"/>
        <v>0</v>
      </c>
      <c r="Z171" s="334">
        <f t="shared" si="79"/>
        <v>0</v>
      </c>
      <c r="AA171" s="334">
        <f t="shared" si="79"/>
        <v>0</v>
      </c>
      <c r="AB171" s="334">
        <f t="shared" si="79"/>
        <v>0</v>
      </c>
      <c r="AC171" s="351">
        <f t="shared" si="79"/>
        <v>0</v>
      </c>
      <c r="AD171" s="334">
        <f t="shared" si="79"/>
        <v>0</v>
      </c>
      <c r="AE171" s="334">
        <f t="shared" si="79"/>
        <v>0</v>
      </c>
      <c r="AF171" s="334">
        <f t="shared" si="79"/>
        <v>0</v>
      </c>
      <c r="AG171" s="334">
        <f t="shared" si="79"/>
        <v>0</v>
      </c>
      <c r="AH171" s="371">
        <f t="shared" si="79"/>
        <v>526</v>
      </c>
      <c r="AI171" s="362">
        <f t="shared" si="79"/>
        <v>0</v>
      </c>
      <c r="AJ171" s="351">
        <f t="shared" si="79"/>
        <v>0</v>
      </c>
      <c r="AK171" s="34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363">
        <f t="shared" ref="G172:AK172" si="80">+F172+G171</f>
        <v>0</v>
      </c>
      <c r="H172" s="352">
        <f t="shared" si="80"/>
        <v>0</v>
      </c>
      <c r="I172" s="335">
        <f t="shared" si="80"/>
        <v>0</v>
      </c>
      <c r="J172" s="336">
        <f t="shared" si="80"/>
        <v>0</v>
      </c>
      <c r="K172" s="336">
        <f t="shared" si="80"/>
        <v>0</v>
      </c>
      <c r="L172" s="336">
        <f t="shared" si="80"/>
        <v>0</v>
      </c>
      <c r="M172" s="336">
        <f t="shared" si="80"/>
        <v>0</v>
      </c>
      <c r="N172" s="363">
        <f t="shared" si="80"/>
        <v>0</v>
      </c>
      <c r="O172" s="352">
        <f t="shared" si="80"/>
        <v>0</v>
      </c>
      <c r="P172" s="335">
        <f t="shared" si="80"/>
        <v>0</v>
      </c>
      <c r="Q172" s="336">
        <f t="shared" si="80"/>
        <v>0</v>
      </c>
      <c r="R172" s="336">
        <f t="shared" si="80"/>
        <v>300</v>
      </c>
      <c r="S172" s="336">
        <f t="shared" si="80"/>
        <v>300</v>
      </c>
      <c r="T172" s="336">
        <f t="shared" si="80"/>
        <v>300</v>
      </c>
      <c r="U172" s="363">
        <f t="shared" si="80"/>
        <v>300</v>
      </c>
      <c r="V172" s="352">
        <f t="shared" si="80"/>
        <v>300</v>
      </c>
      <c r="W172" s="335">
        <f t="shared" si="80"/>
        <v>600</v>
      </c>
      <c r="X172" s="336">
        <f t="shared" si="80"/>
        <v>600</v>
      </c>
      <c r="Y172" s="352">
        <f t="shared" si="80"/>
        <v>600</v>
      </c>
      <c r="Z172" s="336">
        <f t="shared" si="80"/>
        <v>600</v>
      </c>
      <c r="AA172" s="336">
        <f t="shared" si="80"/>
        <v>600</v>
      </c>
      <c r="AB172" s="336">
        <f t="shared" si="80"/>
        <v>600</v>
      </c>
      <c r="AC172" s="352">
        <f t="shared" si="80"/>
        <v>600</v>
      </c>
      <c r="AD172" s="335">
        <f t="shared" si="80"/>
        <v>600</v>
      </c>
      <c r="AE172" s="336">
        <f t="shared" si="80"/>
        <v>600</v>
      </c>
      <c r="AF172" s="336">
        <f t="shared" si="80"/>
        <v>600</v>
      </c>
      <c r="AG172" s="336">
        <f t="shared" si="80"/>
        <v>600</v>
      </c>
      <c r="AH172" s="336">
        <f t="shared" si="80"/>
        <v>1126</v>
      </c>
      <c r="AI172" s="363">
        <f t="shared" si="80"/>
        <v>1126</v>
      </c>
      <c r="AJ172" s="352">
        <f t="shared" si="80"/>
        <v>1126</v>
      </c>
      <c r="AK172" s="335">
        <f t="shared" si="80"/>
        <v>1126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50">
        <f>+F12</f>
        <v>4415</v>
      </c>
      <c r="G173" s="362">
        <f>+G12</f>
        <v>0</v>
      </c>
      <c r="H173" s="351">
        <f t="shared" ref="H173:AJ173" si="81">+H12</f>
        <v>0</v>
      </c>
      <c r="I173" s="334">
        <f t="shared" si="81"/>
        <v>0</v>
      </c>
      <c r="J173" s="334">
        <f t="shared" si="81"/>
        <v>0</v>
      </c>
      <c r="K173" s="334">
        <f t="shared" si="81"/>
        <v>0</v>
      </c>
      <c r="L173" s="334">
        <v>0</v>
      </c>
      <c r="M173" s="371">
        <f>6-L174</f>
        <v>6</v>
      </c>
      <c r="N173" s="362">
        <f t="shared" si="81"/>
        <v>0</v>
      </c>
      <c r="O173" s="351">
        <f t="shared" si="81"/>
        <v>0</v>
      </c>
      <c r="P173" s="334">
        <f t="shared" si="81"/>
        <v>0</v>
      </c>
      <c r="Q173" s="334">
        <f t="shared" si="81"/>
        <v>0</v>
      </c>
      <c r="R173" s="334">
        <f t="shared" si="81"/>
        <v>0</v>
      </c>
      <c r="S173" s="334">
        <f t="shared" si="81"/>
        <v>0</v>
      </c>
      <c r="T173" s="334">
        <f t="shared" si="81"/>
        <v>0</v>
      </c>
      <c r="U173" s="362">
        <f t="shared" si="81"/>
        <v>0</v>
      </c>
      <c r="V173" s="351">
        <f t="shared" si="81"/>
        <v>0</v>
      </c>
      <c r="W173" s="371">
        <f t="shared" si="81"/>
        <v>700</v>
      </c>
      <c r="X173" s="371">
        <f t="shared" si="81"/>
        <v>300</v>
      </c>
      <c r="Y173" s="351">
        <f t="shared" si="81"/>
        <v>0</v>
      </c>
      <c r="Z173" s="371">
        <f t="shared" si="81"/>
        <v>100</v>
      </c>
      <c r="AA173" s="371">
        <f t="shared" si="81"/>
        <v>700</v>
      </c>
      <c r="AB173" s="334">
        <f t="shared" si="81"/>
        <v>0</v>
      </c>
      <c r="AC173" s="351">
        <f t="shared" si="81"/>
        <v>0</v>
      </c>
      <c r="AD173" s="371">
        <f t="shared" si="81"/>
        <v>1409</v>
      </c>
      <c r="AE173" s="334">
        <f t="shared" si="81"/>
        <v>0</v>
      </c>
      <c r="AF173" s="334">
        <f t="shared" si="81"/>
        <v>0</v>
      </c>
      <c r="AG173" s="371">
        <f t="shared" si="81"/>
        <v>900</v>
      </c>
      <c r="AH173" s="371">
        <f t="shared" si="81"/>
        <v>300</v>
      </c>
      <c r="AI173" s="362">
        <f t="shared" si="81"/>
        <v>0</v>
      </c>
      <c r="AJ173" s="351">
        <f t="shared" si="81"/>
        <v>0</v>
      </c>
      <c r="AK173" s="34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363">
        <f t="shared" ref="G174:AK174" si="82">+F174+G173</f>
        <v>0</v>
      </c>
      <c r="H174" s="352">
        <f t="shared" si="82"/>
        <v>0</v>
      </c>
      <c r="I174" s="335">
        <f t="shared" si="82"/>
        <v>0</v>
      </c>
      <c r="J174" s="336">
        <f t="shared" si="82"/>
        <v>0</v>
      </c>
      <c r="K174" s="336">
        <f t="shared" si="82"/>
        <v>0</v>
      </c>
      <c r="L174" s="348">
        <f t="shared" si="82"/>
        <v>0</v>
      </c>
      <c r="M174" s="336">
        <f t="shared" si="82"/>
        <v>6</v>
      </c>
      <c r="N174" s="363">
        <f t="shared" si="82"/>
        <v>6</v>
      </c>
      <c r="O174" s="352">
        <f t="shared" si="82"/>
        <v>6</v>
      </c>
      <c r="P174" s="335">
        <f t="shared" si="82"/>
        <v>6</v>
      </c>
      <c r="Q174" s="336">
        <f t="shared" si="82"/>
        <v>6</v>
      </c>
      <c r="R174" s="336">
        <f t="shared" si="82"/>
        <v>6</v>
      </c>
      <c r="S174" s="336">
        <f t="shared" si="82"/>
        <v>6</v>
      </c>
      <c r="T174" s="336">
        <f t="shared" si="82"/>
        <v>6</v>
      </c>
      <c r="U174" s="363">
        <f t="shared" si="82"/>
        <v>6</v>
      </c>
      <c r="V174" s="352">
        <f t="shared" si="82"/>
        <v>6</v>
      </c>
      <c r="W174" s="335">
        <f t="shared" si="82"/>
        <v>706</v>
      </c>
      <c r="X174" s="336">
        <f t="shared" si="82"/>
        <v>1006</v>
      </c>
      <c r="Y174" s="352">
        <f t="shared" si="82"/>
        <v>1006</v>
      </c>
      <c r="Z174" s="336">
        <f t="shared" si="82"/>
        <v>1106</v>
      </c>
      <c r="AA174" s="336">
        <f t="shared" si="82"/>
        <v>1806</v>
      </c>
      <c r="AB174" s="336">
        <f t="shared" si="82"/>
        <v>1806</v>
      </c>
      <c r="AC174" s="352">
        <f t="shared" si="82"/>
        <v>1806</v>
      </c>
      <c r="AD174" s="335">
        <f t="shared" si="82"/>
        <v>3215</v>
      </c>
      <c r="AE174" s="336">
        <f t="shared" si="82"/>
        <v>3215</v>
      </c>
      <c r="AF174" s="336">
        <f t="shared" si="82"/>
        <v>3215</v>
      </c>
      <c r="AG174" s="336">
        <f t="shared" si="82"/>
        <v>4115</v>
      </c>
      <c r="AH174" s="336">
        <f t="shared" si="82"/>
        <v>4415</v>
      </c>
      <c r="AI174" s="363">
        <f t="shared" si="82"/>
        <v>4415</v>
      </c>
      <c r="AJ174" s="352">
        <f t="shared" si="82"/>
        <v>4415</v>
      </c>
      <c r="AK174" s="335">
        <f t="shared" si="82"/>
        <v>4415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50">
        <f>+F14</f>
        <v>2000</v>
      </c>
      <c r="G175" s="364">
        <f>+G14</f>
        <v>0</v>
      </c>
      <c r="H175" s="353">
        <f t="shared" ref="H175:AJ175" si="83">+H14</f>
        <v>0</v>
      </c>
      <c r="I175" s="338">
        <f t="shared" si="83"/>
        <v>0</v>
      </c>
      <c r="J175" s="338">
        <f t="shared" si="83"/>
        <v>0</v>
      </c>
      <c r="K175" s="338">
        <f t="shared" si="83"/>
        <v>0</v>
      </c>
      <c r="L175" s="338">
        <v>0</v>
      </c>
      <c r="M175" s="372">
        <f>840-L176</f>
        <v>840</v>
      </c>
      <c r="N175" s="364">
        <f t="shared" si="83"/>
        <v>0</v>
      </c>
      <c r="O175" s="353">
        <f t="shared" si="83"/>
        <v>0</v>
      </c>
      <c r="P175" s="338">
        <f t="shared" si="83"/>
        <v>0</v>
      </c>
      <c r="Q175" s="338">
        <f t="shared" si="83"/>
        <v>0</v>
      </c>
      <c r="R175" s="338">
        <f t="shared" si="83"/>
        <v>0</v>
      </c>
      <c r="S175" s="338">
        <f t="shared" si="83"/>
        <v>0</v>
      </c>
      <c r="T175" s="338">
        <f t="shared" si="83"/>
        <v>0</v>
      </c>
      <c r="U175" s="364">
        <f t="shared" si="83"/>
        <v>0</v>
      </c>
      <c r="V175" s="353">
        <f t="shared" si="83"/>
        <v>0</v>
      </c>
      <c r="W175" s="338">
        <f t="shared" si="83"/>
        <v>0</v>
      </c>
      <c r="X175" s="338">
        <f t="shared" si="83"/>
        <v>0</v>
      </c>
      <c r="Y175" s="353">
        <f t="shared" si="83"/>
        <v>0</v>
      </c>
      <c r="Z175" s="338">
        <f t="shared" si="83"/>
        <v>0</v>
      </c>
      <c r="AA175" s="372">
        <f t="shared" si="83"/>
        <v>800</v>
      </c>
      <c r="AB175" s="372">
        <f t="shared" si="83"/>
        <v>360</v>
      </c>
      <c r="AC175" s="353">
        <f t="shared" si="83"/>
        <v>0</v>
      </c>
      <c r="AD175" s="338">
        <f t="shared" si="83"/>
        <v>0</v>
      </c>
      <c r="AE175" s="338">
        <f t="shared" si="83"/>
        <v>0</v>
      </c>
      <c r="AF175" s="338">
        <f t="shared" si="83"/>
        <v>0</v>
      </c>
      <c r="AG175" s="338">
        <f t="shared" si="83"/>
        <v>0</v>
      </c>
      <c r="AH175" s="338">
        <f t="shared" si="83"/>
        <v>0</v>
      </c>
      <c r="AI175" s="364">
        <f t="shared" si="83"/>
        <v>0</v>
      </c>
      <c r="AJ175" s="353">
        <f t="shared" si="83"/>
        <v>0</v>
      </c>
      <c r="AK175" s="34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363">
        <f t="shared" ref="G176:AG176" si="84">+F176+G175</f>
        <v>0</v>
      </c>
      <c r="H176" s="352">
        <f t="shared" si="84"/>
        <v>0</v>
      </c>
      <c r="I176" s="335">
        <f t="shared" si="84"/>
        <v>0</v>
      </c>
      <c r="J176" s="336">
        <f t="shared" si="84"/>
        <v>0</v>
      </c>
      <c r="K176" s="336">
        <f t="shared" si="84"/>
        <v>0</v>
      </c>
      <c r="L176" s="336">
        <f t="shared" si="84"/>
        <v>0</v>
      </c>
      <c r="M176" s="336">
        <f t="shared" si="84"/>
        <v>840</v>
      </c>
      <c r="N176" s="363">
        <f t="shared" si="84"/>
        <v>840</v>
      </c>
      <c r="O176" s="352">
        <f t="shared" si="84"/>
        <v>840</v>
      </c>
      <c r="P176" s="335">
        <f t="shared" si="84"/>
        <v>840</v>
      </c>
      <c r="Q176" s="336">
        <f t="shared" si="84"/>
        <v>840</v>
      </c>
      <c r="R176" s="336">
        <f t="shared" si="84"/>
        <v>840</v>
      </c>
      <c r="S176" s="336">
        <f t="shared" si="84"/>
        <v>840</v>
      </c>
      <c r="T176" s="336">
        <f t="shared" si="84"/>
        <v>840</v>
      </c>
      <c r="U176" s="363">
        <f t="shared" si="84"/>
        <v>840</v>
      </c>
      <c r="V176" s="352">
        <f t="shared" si="84"/>
        <v>840</v>
      </c>
      <c r="W176" s="335">
        <f t="shared" si="84"/>
        <v>840</v>
      </c>
      <c r="X176" s="336">
        <f t="shared" si="84"/>
        <v>840</v>
      </c>
      <c r="Y176" s="352">
        <f t="shared" si="84"/>
        <v>840</v>
      </c>
      <c r="Z176" s="336">
        <f t="shared" si="84"/>
        <v>840</v>
      </c>
      <c r="AA176" s="336">
        <f t="shared" si="84"/>
        <v>1640</v>
      </c>
      <c r="AB176" s="336">
        <f t="shared" si="84"/>
        <v>2000</v>
      </c>
      <c r="AC176" s="352">
        <f t="shared" si="84"/>
        <v>2000</v>
      </c>
      <c r="AD176" s="335">
        <f t="shared" si="84"/>
        <v>2000</v>
      </c>
      <c r="AE176" s="336">
        <f t="shared" si="84"/>
        <v>2000</v>
      </c>
      <c r="AF176" s="336">
        <f t="shared" si="84"/>
        <v>2000</v>
      </c>
      <c r="AG176" s="336">
        <f t="shared" si="84"/>
        <v>2000</v>
      </c>
      <c r="AH176" s="336">
        <f>+AG176+AH175</f>
        <v>2000</v>
      </c>
      <c r="AI176" s="363">
        <f t="shared" ref="AI176" si="85">+AH176+AI175</f>
        <v>2000</v>
      </c>
      <c r="AJ176" s="352">
        <f>+AI176+AJ175</f>
        <v>2000</v>
      </c>
      <c r="AK176" s="335">
        <f>+AJ176+AK175</f>
        <v>2000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50">
        <f>+F16</f>
        <v>1804</v>
      </c>
      <c r="G177" s="362">
        <f>+G16</f>
        <v>0</v>
      </c>
      <c r="H177" s="351">
        <f t="shared" ref="H177:AJ177" si="86">+H16</f>
        <v>0</v>
      </c>
      <c r="I177" s="334">
        <f t="shared" si="86"/>
        <v>0</v>
      </c>
      <c r="J177" s="334">
        <f t="shared" si="86"/>
        <v>0</v>
      </c>
      <c r="K177" s="334">
        <f t="shared" si="86"/>
        <v>0</v>
      </c>
      <c r="L177" s="334">
        <f t="shared" si="86"/>
        <v>0</v>
      </c>
      <c r="M177" s="334">
        <f t="shared" si="86"/>
        <v>0</v>
      </c>
      <c r="N177" s="362">
        <f t="shared" si="86"/>
        <v>0</v>
      </c>
      <c r="O177" s="351">
        <f t="shared" si="86"/>
        <v>0</v>
      </c>
      <c r="P177" s="334">
        <f t="shared" si="86"/>
        <v>0</v>
      </c>
      <c r="Q177" s="334">
        <f t="shared" si="86"/>
        <v>0</v>
      </c>
      <c r="R177" s="334">
        <f t="shared" si="86"/>
        <v>0</v>
      </c>
      <c r="S177" s="334">
        <f t="shared" si="86"/>
        <v>0</v>
      </c>
      <c r="T177" s="334">
        <f t="shared" si="86"/>
        <v>0</v>
      </c>
      <c r="U177" s="371">
        <f t="shared" si="86"/>
        <v>560</v>
      </c>
      <c r="V177" s="351">
        <f t="shared" si="86"/>
        <v>0</v>
      </c>
      <c r="W177" s="371">
        <f t="shared" si="86"/>
        <v>240</v>
      </c>
      <c r="X177" s="334">
        <f t="shared" si="86"/>
        <v>0</v>
      </c>
      <c r="Y177" s="351">
        <f t="shared" si="86"/>
        <v>0</v>
      </c>
      <c r="Z177" s="371">
        <f t="shared" si="86"/>
        <v>1004</v>
      </c>
      <c r="AA177" s="334">
        <f t="shared" si="86"/>
        <v>0</v>
      </c>
      <c r="AB177" s="334">
        <f t="shared" si="86"/>
        <v>0</v>
      </c>
      <c r="AC177" s="351">
        <f t="shared" si="86"/>
        <v>0</v>
      </c>
      <c r="AD177" s="334">
        <f t="shared" si="86"/>
        <v>0</v>
      </c>
      <c r="AE177" s="334">
        <f t="shared" si="86"/>
        <v>0</v>
      </c>
      <c r="AF177" s="334">
        <f t="shared" si="86"/>
        <v>0</v>
      </c>
      <c r="AG177" s="334">
        <f t="shared" si="86"/>
        <v>0</v>
      </c>
      <c r="AH177" s="334">
        <f t="shared" si="86"/>
        <v>0</v>
      </c>
      <c r="AI177" s="362">
        <f t="shared" si="86"/>
        <v>0</v>
      </c>
      <c r="AJ177" s="351">
        <f t="shared" si="86"/>
        <v>0</v>
      </c>
      <c r="AK177" s="34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382">
        <f t="shared" ref="G178:AK178" si="87">+F178+G177</f>
        <v>0</v>
      </c>
      <c r="H178" s="352">
        <f t="shared" si="87"/>
        <v>0</v>
      </c>
      <c r="I178" s="335">
        <f t="shared" si="87"/>
        <v>0</v>
      </c>
      <c r="J178" s="336">
        <f t="shared" si="87"/>
        <v>0</v>
      </c>
      <c r="K178" s="336">
        <f t="shared" si="87"/>
        <v>0</v>
      </c>
      <c r="L178" s="336">
        <f t="shared" si="87"/>
        <v>0</v>
      </c>
      <c r="M178" s="336">
        <f t="shared" si="87"/>
        <v>0</v>
      </c>
      <c r="N178" s="382">
        <f t="shared" si="87"/>
        <v>0</v>
      </c>
      <c r="O178" s="352">
        <f t="shared" si="87"/>
        <v>0</v>
      </c>
      <c r="P178" s="335">
        <f t="shared" si="87"/>
        <v>0</v>
      </c>
      <c r="Q178" s="336">
        <f t="shared" si="87"/>
        <v>0</v>
      </c>
      <c r="R178" s="336">
        <f t="shared" si="87"/>
        <v>0</v>
      </c>
      <c r="S178" s="336">
        <f t="shared" si="87"/>
        <v>0</v>
      </c>
      <c r="T178" s="336">
        <f t="shared" si="87"/>
        <v>0</v>
      </c>
      <c r="U178" s="382">
        <f t="shared" si="87"/>
        <v>560</v>
      </c>
      <c r="V178" s="352">
        <f t="shared" si="87"/>
        <v>560</v>
      </c>
      <c r="W178" s="335">
        <f t="shared" si="87"/>
        <v>800</v>
      </c>
      <c r="X178" s="336">
        <f t="shared" si="87"/>
        <v>800</v>
      </c>
      <c r="Y178" s="352">
        <f t="shared" si="87"/>
        <v>800</v>
      </c>
      <c r="Z178" s="336">
        <f t="shared" si="87"/>
        <v>1804</v>
      </c>
      <c r="AA178" s="336">
        <f t="shared" si="87"/>
        <v>1804</v>
      </c>
      <c r="AB178" s="336">
        <f t="shared" si="87"/>
        <v>1804</v>
      </c>
      <c r="AC178" s="352">
        <f t="shared" si="87"/>
        <v>1804</v>
      </c>
      <c r="AD178" s="335">
        <f t="shared" si="87"/>
        <v>1804</v>
      </c>
      <c r="AE178" s="336">
        <f t="shared" si="87"/>
        <v>1804</v>
      </c>
      <c r="AF178" s="336">
        <f t="shared" si="87"/>
        <v>1804</v>
      </c>
      <c r="AG178" s="336">
        <f t="shared" si="87"/>
        <v>1804</v>
      </c>
      <c r="AH178" s="336">
        <f t="shared" si="87"/>
        <v>1804</v>
      </c>
      <c r="AI178" s="382">
        <f t="shared" si="87"/>
        <v>1804</v>
      </c>
      <c r="AJ178" s="352">
        <f t="shared" si="87"/>
        <v>1804</v>
      </c>
      <c r="AK178" s="335">
        <f t="shared" si="87"/>
        <v>1804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50">
        <f>+F18</f>
        <v>196</v>
      </c>
      <c r="G179" s="364">
        <f>+G18</f>
        <v>0</v>
      </c>
      <c r="H179" s="353">
        <f t="shared" ref="H179:AJ179" si="88">+H18</f>
        <v>0</v>
      </c>
      <c r="I179" s="338">
        <f t="shared" si="88"/>
        <v>0</v>
      </c>
      <c r="J179" s="338">
        <f t="shared" si="88"/>
        <v>0</v>
      </c>
      <c r="K179" s="338">
        <f t="shared" si="88"/>
        <v>0</v>
      </c>
      <c r="L179" s="338">
        <f t="shared" si="88"/>
        <v>0</v>
      </c>
      <c r="M179" s="338">
        <f t="shared" si="88"/>
        <v>0</v>
      </c>
      <c r="N179" s="364">
        <f t="shared" si="88"/>
        <v>0</v>
      </c>
      <c r="O179" s="353">
        <f t="shared" si="88"/>
        <v>0</v>
      </c>
      <c r="P179" s="338">
        <f t="shared" si="88"/>
        <v>0</v>
      </c>
      <c r="Q179" s="338">
        <f t="shared" si="88"/>
        <v>0</v>
      </c>
      <c r="R179" s="338">
        <f t="shared" si="88"/>
        <v>0</v>
      </c>
      <c r="S179" s="338">
        <f t="shared" si="88"/>
        <v>0</v>
      </c>
      <c r="T179" s="338">
        <f t="shared" si="88"/>
        <v>0</v>
      </c>
      <c r="U179" s="364">
        <f t="shared" si="88"/>
        <v>0</v>
      </c>
      <c r="V179" s="353">
        <f t="shared" si="88"/>
        <v>0</v>
      </c>
      <c r="W179" s="338">
        <f t="shared" si="88"/>
        <v>0</v>
      </c>
      <c r="X179" s="338">
        <f t="shared" si="88"/>
        <v>0</v>
      </c>
      <c r="Y179" s="353">
        <f t="shared" si="88"/>
        <v>0</v>
      </c>
      <c r="Z179" s="338">
        <f t="shared" si="88"/>
        <v>0</v>
      </c>
      <c r="AA179" s="338">
        <f t="shared" si="88"/>
        <v>0</v>
      </c>
      <c r="AB179" s="372">
        <f t="shared" si="88"/>
        <v>196</v>
      </c>
      <c r="AC179" s="353">
        <f t="shared" si="88"/>
        <v>0</v>
      </c>
      <c r="AD179" s="338">
        <f t="shared" si="88"/>
        <v>0</v>
      </c>
      <c r="AE179" s="338">
        <f t="shared" si="88"/>
        <v>0</v>
      </c>
      <c r="AF179" s="338">
        <f t="shared" si="88"/>
        <v>0</v>
      </c>
      <c r="AG179" s="338">
        <f t="shared" si="88"/>
        <v>0</v>
      </c>
      <c r="AH179" s="338">
        <f t="shared" si="88"/>
        <v>0</v>
      </c>
      <c r="AI179" s="364">
        <f t="shared" si="88"/>
        <v>0</v>
      </c>
      <c r="AJ179" s="353">
        <f t="shared" si="88"/>
        <v>0</v>
      </c>
      <c r="AK179" s="34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382">
        <f t="shared" ref="G180:AG180" si="89">+F180+G179</f>
        <v>0</v>
      </c>
      <c r="H180" s="352">
        <f t="shared" si="89"/>
        <v>0</v>
      </c>
      <c r="I180" s="335">
        <f t="shared" si="89"/>
        <v>0</v>
      </c>
      <c r="J180" s="336">
        <f t="shared" si="89"/>
        <v>0</v>
      </c>
      <c r="K180" s="336">
        <f t="shared" si="89"/>
        <v>0</v>
      </c>
      <c r="L180" s="336">
        <f t="shared" si="89"/>
        <v>0</v>
      </c>
      <c r="M180" s="336">
        <f t="shared" si="89"/>
        <v>0</v>
      </c>
      <c r="N180" s="382">
        <f t="shared" si="89"/>
        <v>0</v>
      </c>
      <c r="O180" s="352">
        <f t="shared" si="89"/>
        <v>0</v>
      </c>
      <c r="P180" s="335">
        <f t="shared" si="89"/>
        <v>0</v>
      </c>
      <c r="Q180" s="336">
        <f t="shared" si="89"/>
        <v>0</v>
      </c>
      <c r="R180" s="336">
        <f t="shared" si="89"/>
        <v>0</v>
      </c>
      <c r="S180" s="336">
        <f t="shared" si="89"/>
        <v>0</v>
      </c>
      <c r="T180" s="336">
        <f t="shared" si="89"/>
        <v>0</v>
      </c>
      <c r="U180" s="382">
        <f t="shared" si="89"/>
        <v>0</v>
      </c>
      <c r="V180" s="352">
        <f t="shared" si="89"/>
        <v>0</v>
      </c>
      <c r="W180" s="335">
        <f t="shared" si="89"/>
        <v>0</v>
      </c>
      <c r="X180" s="336">
        <f t="shared" si="89"/>
        <v>0</v>
      </c>
      <c r="Y180" s="352">
        <f t="shared" si="89"/>
        <v>0</v>
      </c>
      <c r="Z180" s="336">
        <f t="shared" si="89"/>
        <v>0</v>
      </c>
      <c r="AA180" s="336">
        <f t="shared" si="89"/>
        <v>0</v>
      </c>
      <c r="AB180" s="336">
        <f t="shared" si="89"/>
        <v>196</v>
      </c>
      <c r="AC180" s="352">
        <f t="shared" si="89"/>
        <v>196</v>
      </c>
      <c r="AD180" s="335">
        <f t="shared" si="89"/>
        <v>196</v>
      </c>
      <c r="AE180" s="336">
        <f t="shared" si="89"/>
        <v>196</v>
      </c>
      <c r="AF180" s="336">
        <f t="shared" si="89"/>
        <v>196</v>
      </c>
      <c r="AG180" s="336">
        <f t="shared" si="89"/>
        <v>196</v>
      </c>
      <c r="AH180" s="336">
        <f>+AG180+AH179</f>
        <v>196</v>
      </c>
      <c r="AI180" s="382">
        <f t="shared" ref="AI180" si="90">+AH180+AI179</f>
        <v>196</v>
      </c>
      <c r="AJ180" s="352">
        <f>+AI180+AJ179</f>
        <v>196</v>
      </c>
      <c r="AK180" s="335">
        <f>+AJ180+AK179</f>
        <v>196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830</v>
      </c>
      <c r="G181" s="364">
        <f>+G20</f>
        <v>0</v>
      </c>
      <c r="H181" s="353">
        <f t="shared" ref="H181:AJ181" si="91">+H20</f>
        <v>0</v>
      </c>
      <c r="I181" s="338">
        <f t="shared" si="91"/>
        <v>0</v>
      </c>
      <c r="J181" s="338">
        <f t="shared" si="91"/>
        <v>0</v>
      </c>
      <c r="K181" s="338">
        <f t="shared" si="91"/>
        <v>0</v>
      </c>
      <c r="L181" s="338">
        <f t="shared" si="91"/>
        <v>0</v>
      </c>
      <c r="M181" s="338">
        <f t="shared" si="91"/>
        <v>0</v>
      </c>
      <c r="N181" s="364">
        <f t="shared" si="91"/>
        <v>0</v>
      </c>
      <c r="O181" s="353">
        <f t="shared" si="91"/>
        <v>0</v>
      </c>
      <c r="P181" s="338">
        <f t="shared" si="91"/>
        <v>0</v>
      </c>
      <c r="Q181" s="372">
        <f t="shared" si="91"/>
        <v>250</v>
      </c>
      <c r="R181" s="372">
        <f t="shared" si="91"/>
        <v>150</v>
      </c>
      <c r="S181" s="338">
        <f t="shared" si="91"/>
        <v>0</v>
      </c>
      <c r="T181" s="338">
        <f t="shared" si="91"/>
        <v>0</v>
      </c>
      <c r="U181" s="364">
        <f t="shared" si="91"/>
        <v>0</v>
      </c>
      <c r="V181" s="353">
        <f t="shared" si="91"/>
        <v>0</v>
      </c>
      <c r="W181" s="338">
        <f t="shared" si="91"/>
        <v>0</v>
      </c>
      <c r="X181" s="338">
        <f t="shared" si="91"/>
        <v>0</v>
      </c>
      <c r="Y181" s="353">
        <f t="shared" si="91"/>
        <v>0</v>
      </c>
      <c r="Z181" s="338">
        <f t="shared" si="91"/>
        <v>0</v>
      </c>
      <c r="AA181" s="338">
        <f t="shared" si="91"/>
        <v>0</v>
      </c>
      <c r="AB181" s="372">
        <f t="shared" si="91"/>
        <v>50</v>
      </c>
      <c r="AC181" s="353">
        <f t="shared" si="91"/>
        <v>0</v>
      </c>
      <c r="AD181" s="372">
        <f t="shared" si="91"/>
        <v>380</v>
      </c>
      <c r="AE181" s="338">
        <f t="shared" si="91"/>
        <v>0</v>
      </c>
      <c r="AF181" s="338">
        <f t="shared" si="91"/>
        <v>0</v>
      </c>
      <c r="AG181" s="338">
        <f t="shared" si="91"/>
        <v>0</v>
      </c>
      <c r="AH181" s="338">
        <f t="shared" si="91"/>
        <v>0</v>
      </c>
      <c r="AI181" s="364">
        <f t="shared" si="91"/>
        <v>0</v>
      </c>
      <c r="AJ181" s="353">
        <f t="shared" si="91"/>
        <v>0</v>
      </c>
      <c r="AK181" s="34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363">
        <f t="shared" ref="G182:AK182" si="92">+F182+G181</f>
        <v>0</v>
      </c>
      <c r="H182" s="352">
        <f t="shared" si="92"/>
        <v>0</v>
      </c>
      <c r="I182" s="335">
        <f t="shared" si="92"/>
        <v>0</v>
      </c>
      <c r="J182" s="336">
        <f t="shared" si="92"/>
        <v>0</v>
      </c>
      <c r="K182" s="336">
        <f t="shared" si="92"/>
        <v>0</v>
      </c>
      <c r="L182" s="336">
        <f t="shared" si="92"/>
        <v>0</v>
      </c>
      <c r="M182" s="336">
        <f t="shared" si="92"/>
        <v>0</v>
      </c>
      <c r="N182" s="363">
        <f t="shared" si="92"/>
        <v>0</v>
      </c>
      <c r="O182" s="352">
        <f t="shared" si="92"/>
        <v>0</v>
      </c>
      <c r="P182" s="335">
        <f t="shared" si="92"/>
        <v>0</v>
      </c>
      <c r="Q182" s="336">
        <f t="shared" si="92"/>
        <v>250</v>
      </c>
      <c r="R182" s="336">
        <f t="shared" si="92"/>
        <v>400</v>
      </c>
      <c r="S182" s="336">
        <f t="shared" si="92"/>
        <v>400</v>
      </c>
      <c r="T182" s="336">
        <f t="shared" si="92"/>
        <v>400</v>
      </c>
      <c r="U182" s="363">
        <f t="shared" si="92"/>
        <v>400</v>
      </c>
      <c r="V182" s="352">
        <f t="shared" si="92"/>
        <v>400</v>
      </c>
      <c r="W182" s="335">
        <f t="shared" si="92"/>
        <v>400</v>
      </c>
      <c r="X182" s="336">
        <f t="shared" si="92"/>
        <v>400</v>
      </c>
      <c r="Y182" s="352">
        <f t="shared" si="92"/>
        <v>400</v>
      </c>
      <c r="Z182" s="336">
        <f t="shared" si="92"/>
        <v>400</v>
      </c>
      <c r="AA182" s="336">
        <f t="shared" si="92"/>
        <v>400</v>
      </c>
      <c r="AB182" s="336">
        <f t="shared" si="92"/>
        <v>450</v>
      </c>
      <c r="AC182" s="352">
        <f t="shared" si="92"/>
        <v>450</v>
      </c>
      <c r="AD182" s="335">
        <f t="shared" si="92"/>
        <v>830</v>
      </c>
      <c r="AE182" s="336">
        <f t="shared" si="92"/>
        <v>830</v>
      </c>
      <c r="AF182" s="336">
        <f t="shared" si="92"/>
        <v>830</v>
      </c>
      <c r="AG182" s="336">
        <f t="shared" si="92"/>
        <v>830</v>
      </c>
      <c r="AH182" s="336">
        <f t="shared" si="92"/>
        <v>830</v>
      </c>
      <c r="AI182" s="363">
        <f t="shared" si="92"/>
        <v>830</v>
      </c>
      <c r="AJ182" s="352">
        <f t="shared" si="92"/>
        <v>830</v>
      </c>
      <c r="AK182" s="335">
        <f t="shared" si="92"/>
        <v>830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265</v>
      </c>
      <c r="G183" s="362">
        <f>+G22</f>
        <v>0</v>
      </c>
      <c r="H183" s="351">
        <f t="shared" ref="H183:AJ183" si="93">+H22</f>
        <v>0</v>
      </c>
      <c r="I183" s="334">
        <f t="shared" si="93"/>
        <v>0</v>
      </c>
      <c r="J183" s="334">
        <f t="shared" si="93"/>
        <v>0</v>
      </c>
      <c r="K183" s="371">
        <f t="shared" si="93"/>
        <v>9</v>
      </c>
      <c r="L183" s="334">
        <f t="shared" si="93"/>
        <v>0</v>
      </c>
      <c r="M183" s="334">
        <f t="shared" si="93"/>
        <v>0</v>
      </c>
      <c r="N183" s="362">
        <f t="shared" si="93"/>
        <v>0</v>
      </c>
      <c r="O183" s="351">
        <f t="shared" si="93"/>
        <v>0</v>
      </c>
      <c r="P183" s="334">
        <f t="shared" si="93"/>
        <v>0</v>
      </c>
      <c r="Q183" s="334">
        <f t="shared" si="93"/>
        <v>0</v>
      </c>
      <c r="R183" s="371">
        <f t="shared" si="93"/>
        <v>171</v>
      </c>
      <c r="S183" s="334">
        <f t="shared" si="93"/>
        <v>0</v>
      </c>
      <c r="T183" s="334">
        <f t="shared" si="93"/>
        <v>0</v>
      </c>
      <c r="U183" s="362">
        <f t="shared" si="93"/>
        <v>0</v>
      </c>
      <c r="V183" s="351">
        <f t="shared" si="93"/>
        <v>0</v>
      </c>
      <c r="W183" s="334">
        <f t="shared" si="93"/>
        <v>0</v>
      </c>
      <c r="X183" s="334">
        <f t="shared" si="93"/>
        <v>0</v>
      </c>
      <c r="Y183" s="351">
        <f t="shared" si="93"/>
        <v>0</v>
      </c>
      <c r="Z183" s="334">
        <f t="shared" si="93"/>
        <v>0</v>
      </c>
      <c r="AA183" s="334">
        <f t="shared" si="93"/>
        <v>0</v>
      </c>
      <c r="AB183" s="371">
        <f t="shared" si="93"/>
        <v>85</v>
      </c>
      <c r="AC183" s="351">
        <f t="shared" si="93"/>
        <v>0</v>
      </c>
      <c r="AD183" s="334">
        <f t="shared" si="93"/>
        <v>0</v>
      </c>
      <c r="AE183" s="334">
        <f t="shared" si="93"/>
        <v>0</v>
      </c>
      <c r="AF183" s="334">
        <f t="shared" si="93"/>
        <v>0</v>
      </c>
      <c r="AG183" s="334">
        <f t="shared" si="93"/>
        <v>0</v>
      </c>
      <c r="AH183" s="334">
        <f t="shared" si="93"/>
        <v>0</v>
      </c>
      <c r="AI183" s="362">
        <f t="shared" si="93"/>
        <v>0</v>
      </c>
      <c r="AJ183" s="351">
        <f t="shared" si="93"/>
        <v>0</v>
      </c>
      <c r="AK183" s="34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363">
        <f t="shared" ref="G184:AK184" si="94">+F184+G183</f>
        <v>0</v>
      </c>
      <c r="H184" s="352">
        <f t="shared" si="94"/>
        <v>0</v>
      </c>
      <c r="I184" s="335">
        <f t="shared" si="94"/>
        <v>0</v>
      </c>
      <c r="J184" s="336">
        <f t="shared" si="94"/>
        <v>0</v>
      </c>
      <c r="K184" s="336">
        <f t="shared" si="94"/>
        <v>9</v>
      </c>
      <c r="L184" s="336">
        <f t="shared" si="94"/>
        <v>9</v>
      </c>
      <c r="M184" s="336">
        <f t="shared" si="94"/>
        <v>9</v>
      </c>
      <c r="N184" s="363">
        <f t="shared" si="94"/>
        <v>9</v>
      </c>
      <c r="O184" s="352">
        <f t="shared" si="94"/>
        <v>9</v>
      </c>
      <c r="P184" s="335">
        <f t="shared" si="94"/>
        <v>9</v>
      </c>
      <c r="Q184" s="336">
        <f t="shared" si="94"/>
        <v>9</v>
      </c>
      <c r="R184" s="336">
        <f t="shared" si="94"/>
        <v>180</v>
      </c>
      <c r="S184" s="336">
        <f t="shared" si="94"/>
        <v>180</v>
      </c>
      <c r="T184" s="336">
        <f t="shared" si="94"/>
        <v>180</v>
      </c>
      <c r="U184" s="363">
        <f t="shared" si="94"/>
        <v>180</v>
      </c>
      <c r="V184" s="352">
        <f t="shared" si="94"/>
        <v>180</v>
      </c>
      <c r="W184" s="335">
        <f t="shared" si="94"/>
        <v>180</v>
      </c>
      <c r="X184" s="336">
        <f t="shared" si="94"/>
        <v>180</v>
      </c>
      <c r="Y184" s="352">
        <f t="shared" si="94"/>
        <v>180</v>
      </c>
      <c r="Z184" s="336">
        <f t="shared" si="94"/>
        <v>180</v>
      </c>
      <c r="AA184" s="336">
        <f t="shared" si="94"/>
        <v>180</v>
      </c>
      <c r="AB184" s="336">
        <f t="shared" si="94"/>
        <v>265</v>
      </c>
      <c r="AC184" s="352">
        <f t="shared" si="94"/>
        <v>265</v>
      </c>
      <c r="AD184" s="335">
        <f t="shared" si="94"/>
        <v>265</v>
      </c>
      <c r="AE184" s="336">
        <f t="shared" si="94"/>
        <v>265</v>
      </c>
      <c r="AF184" s="336">
        <f t="shared" si="94"/>
        <v>265</v>
      </c>
      <c r="AG184" s="336">
        <f t="shared" si="94"/>
        <v>265</v>
      </c>
      <c r="AH184" s="336">
        <f t="shared" si="94"/>
        <v>265</v>
      </c>
      <c r="AI184" s="363">
        <f t="shared" si="94"/>
        <v>265</v>
      </c>
      <c r="AJ184" s="352">
        <f t="shared" si="94"/>
        <v>265</v>
      </c>
      <c r="AK184" s="335">
        <f t="shared" si="94"/>
        <v>265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1090</v>
      </c>
      <c r="G185" s="362">
        <f>+G24</f>
        <v>0</v>
      </c>
      <c r="H185" s="351">
        <f t="shared" ref="H185:AJ185" si="95">+H24</f>
        <v>0</v>
      </c>
      <c r="I185" s="334">
        <f t="shared" si="95"/>
        <v>0</v>
      </c>
      <c r="J185" s="334">
        <f t="shared" si="95"/>
        <v>0</v>
      </c>
      <c r="K185" s="371">
        <f t="shared" si="95"/>
        <v>30</v>
      </c>
      <c r="L185" s="334">
        <f t="shared" si="95"/>
        <v>0</v>
      </c>
      <c r="M185" s="334">
        <f t="shared" si="95"/>
        <v>0</v>
      </c>
      <c r="N185" s="362">
        <f t="shared" si="95"/>
        <v>0</v>
      </c>
      <c r="O185" s="351">
        <f t="shared" si="95"/>
        <v>0</v>
      </c>
      <c r="P185" s="334">
        <f t="shared" si="95"/>
        <v>0</v>
      </c>
      <c r="Q185" s="334">
        <f t="shared" si="95"/>
        <v>0</v>
      </c>
      <c r="R185" s="371">
        <f t="shared" si="95"/>
        <v>470</v>
      </c>
      <c r="S185" s="334">
        <f t="shared" si="95"/>
        <v>0</v>
      </c>
      <c r="T185" s="334">
        <f t="shared" si="95"/>
        <v>0</v>
      </c>
      <c r="U185" s="362">
        <f t="shared" si="95"/>
        <v>0</v>
      </c>
      <c r="V185" s="351">
        <f t="shared" si="95"/>
        <v>0</v>
      </c>
      <c r="W185" s="334">
        <f t="shared" si="95"/>
        <v>0</v>
      </c>
      <c r="X185" s="334">
        <f t="shared" si="95"/>
        <v>0</v>
      </c>
      <c r="Y185" s="351">
        <f t="shared" si="95"/>
        <v>0</v>
      </c>
      <c r="Z185" s="334">
        <f t="shared" si="95"/>
        <v>0</v>
      </c>
      <c r="AA185" s="334">
        <f t="shared" si="95"/>
        <v>0</v>
      </c>
      <c r="AB185" s="371">
        <f t="shared" si="95"/>
        <v>590</v>
      </c>
      <c r="AC185" s="351">
        <f t="shared" si="95"/>
        <v>0</v>
      </c>
      <c r="AD185" s="334">
        <f t="shared" si="95"/>
        <v>0</v>
      </c>
      <c r="AE185" s="334">
        <f t="shared" si="95"/>
        <v>0</v>
      </c>
      <c r="AF185" s="334">
        <f t="shared" si="95"/>
        <v>0</v>
      </c>
      <c r="AG185" s="334">
        <f t="shared" si="95"/>
        <v>0</v>
      </c>
      <c r="AH185" s="334">
        <f t="shared" si="95"/>
        <v>0</v>
      </c>
      <c r="AI185" s="362">
        <f t="shared" si="95"/>
        <v>0</v>
      </c>
      <c r="AJ185" s="351">
        <f t="shared" si="95"/>
        <v>0</v>
      </c>
      <c r="AK185" s="34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363">
        <f t="shared" ref="G186:AK186" si="96">+F186+G185</f>
        <v>0</v>
      </c>
      <c r="H186" s="352">
        <f t="shared" si="96"/>
        <v>0</v>
      </c>
      <c r="I186" s="335">
        <f t="shared" si="96"/>
        <v>0</v>
      </c>
      <c r="J186" s="336">
        <f t="shared" si="96"/>
        <v>0</v>
      </c>
      <c r="K186" s="336">
        <f t="shared" si="96"/>
        <v>30</v>
      </c>
      <c r="L186" s="336">
        <f t="shared" si="96"/>
        <v>30</v>
      </c>
      <c r="M186" s="336">
        <f t="shared" si="96"/>
        <v>30</v>
      </c>
      <c r="N186" s="363">
        <f t="shared" si="96"/>
        <v>30</v>
      </c>
      <c r="O186" s="352">
        <f t="shared" si="96"/>
        <v>30</v>
      </c>
      <c r="P186" s="335">
        <f t="shared" si="96"/>
        <v>30</v>
      </c>
      <c r="Q186" s="336">
        <f t="shared" si="96"/>
        <v>30</v>
      </c>
      <c r="R186" s="336">
        <f t="shared" si="96"/>
        <v>500</v>
      </c>
      <c r="S186" s="336">
        <f t="shared" si="96"/>
        <v>500</v>
      </c>
      <c r="T186" s="336">
        <f t="shared" si="96"/>
        <v>500</v>
      </c>
      <c r="U186" s="363">
        <f t="shared" si="96"/>
        <v>500</v>
      </c>
      <c r="V186" s="352">
        <f t="shared" si="96"/>
        <v>500</v>
      </c>
      <c r="W186" s="335">
        <f t="shared" si="96"/>
        <v>500</v>
      </c>
      <c r="X186" s="336">
        <f t="shared" si="96"/>
        <v>500</v>
      </c>
      <c r="Y186" s="352">
        <f t="shared" si="96"/>
        <v>500</v>
      </c>
      <c r="Z186" s="336">
        <f t="shared" si="96"/>
        <v>500</v>
      </c>
      <c r="AA186" s="336">
        <f t="shared" si="96"/>
        <v>500</v>
      </c>
      <c r="AB186" s="336">
        <f t="shared" si="96"/>
        <v>1090</v>
      </c>
      <c r="AC186" s="352">
        <f t="shared" si="96"/>
        <v>1090</v>
      </c>
      <c r="AD186" s="335">
        <f t="shared" si="96"/>
        <v>1090</v>
      </c>
      <c r="AE186" s="336">
        <f t="shared" si="96"/>
        <v>1090</v>
      </c>
      <c r="AF186" s="336">
        <f t="shared" si="96"/>
        <v>1090</v>
      </c>
      <c r="AG186" s="336">
        <f t="shared" si="96"/>
        <v>1090</v>
      </c>
      <c r="AH186" s="336">
        <f t="shared" si="96"/>
        <v>1090</v>
      </c>
      <c r="AI186" s="363">
        <f t="shared" si="96"/>
        <v>1090</v>
      </c>
      <c r="AJ186" s="352">
        <f t="shared" si="96"/>
        <v>1090</v>
      </c>
      <c r="AK186" s="335">
        <f t="shared" si="96"/>
        <v>1090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700</v>
      </c>
      <c r="G187" s="362">
        <f>+G26</f>
        <v>0</v>
      </c>
      <c r="H187" s="351">
        <f t="shared" ref="H187:AJ187" si="97">+H26</f>
        <v>0</v>
      </c>
      <c r="I187" s="334">
        <f t="shared" si="97"/>
        <v>0</v>
      </c>
      <c r="J187" s="334">
        <f t="shared" si="97"/>
        <v>0</v>
      </c>
      <c r="K187" s="371">
        <f t="shared" si="97"/>
        <v>4</v>
      </c>
      <c r="L187" s="334">
        <f t="shared" si="97"/>
        <v>0</v>
      </c>
      <c r="M187" s="334">
        <f t="shared" si="97"/>
        <v>0</v>
      </c>
      <c r="N187" s="362">
        <f t="shared" si="97"/>
        <v>0</v>
      </c>
      <c r="O187" s="351">
        <f t="shared" si="97"/>
        <v>0</v>
      </c>
      <c r="P187" s="334">
        <f t="shared" si="97"/>
        <v>0</v>
      </c>
      <c r="Q187" s="371">
        <f t="shared" si="97"/>
        <v>696</v>
      </c>
      <c r="R187" s="334">
        <f t="shared" si="97"/>
        <v>0</v>
      </c>
      <c r="S187" s="334">
        <f t="shared" si="97"/>
        <v>0</v>
      </c>
      <c r="T187" s="334">
        <f t="shared" si="97"/>
        <v>0</v>
      </c>
      <c r="U187" s="362">
        <f t="shared" si="97"/>
        <v>0</v>
      </c>
      <c r="V187" s="351">
        <f t="shared" si="97"/>
        <v>0</v>
      </c>
      <c r="W187" s="334">
        <f t="shared" si="97"/>
        <v>0</v>
      </c>
      <c r="X187" s="334">
        <f t="shared" si="97"/>
        <v>0</v>
      </c>
      <c r="Y187" s="351">
        <f t="shared" si="97"/>
        <v>0</v>
      </c>
      <c r="Z187" s="334">
        <f t="shared" si="97"/>
        <v>0</v>
      </c>
      <c r="AA187" s="334">
        <f t="shared" si="97"/>
        <v>0</v>
      </c>
      <c r="AB187" s="334">
        <f t="shared" si="97"/>
        <v>0</v>
      </c>
      <c r="AC187" s="351">
        <f t="shared" si="97"/>
        <v>0</v>
      </c>
      <c r="AD187" s="334">
        <f t="shared" si="97"/>
        <v>0</v>
      </c>
      <c r="AE187" s="334">
        <f t="shared" si="97"/>
        <v>0</v>
      </c>
      <c r="AF187" s="334">
        <f t="shared" si="97"/>
        <v>0</v>
      </c>
      <c r="AG187" s="334">
        <f t="shared" si="97"/>
        <v>0</v>
      </c>
      <c r="AH187" s="334">
        <f t="shared" si="97"/>
        <v>0</v>
      </c>
      <c r="AI187" s="362">
        <f t="shared" si="97"/>
        <v>0</v>
      </c>
      <c r="AJ187" s="351">
        <f t="shared" si="97"/>
        <v>0</v>
      </c>
      <c r="AK187" s="34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363">
        <f t="shared" ref="G188:AG188" si="98">+F188+G187</f>
        <v>0</v>
      </c>
      <c r="H188" s="352">
        <f t="shared" si="98"/>
        <v>0</v>
      </c>
      <c r="I188" s="335">
        <f t="shared" si="98"/>
        <v>0</v>
      </c>
      <c r="J188" s="336">
        <f t="shared" si="98"/>
        <v>0</v>
      </c>
      <c r="K188" s="336">
        <f t="shared" si="98"/>
        <v>4</v>
      </c>
      <c r="L188" s="336">
        <f t="shared" si="98"/>
        <v>4</v>
      </c>
      <c r="M188" s="336">
        <f t="shared" si="98"/>
        <v>4</v>
      </c>
      <c r="N188" s="363">
        <f t="shared" si="98"/>
        <v>4</v>
      </c>
      <c r="O188" s="352">
        <f t="shared" si="98"/>
        <v>4</v>
      </c>
      <c r="P188" s="335">
        <f t="shared" si="98"/>
        <v>4</v>
      </c>
      <c r="Q188" s="336">
        <f t="shared" si="98"/>
        <v>700</v>
      </c>
      <c r="R188" s="336">
        <f t="shared" si="98"/>
        <v>700</v>
      </c>
      <c r="S188" s="336">
        <f t="shared" si="98"/>
        <v>700</v>
      </c>
      <c r="T188" s="336">
        <f t="shared" si="98"/>
        <v>700</v>
      </c>
      <c r="U188" s="363">
        <f t="shared" si="98"/>
        <v>700</v>
      </c>
      <c r="V188" s="352">
        <f t="shared" si="98"/>
        <v>700</v>
      </c>
      <c r="W188" s="335">
        <f t="shared" si="98"/>
        <v>700</v>
      </c>
      <c r="X188" s="336">
        <f t="shared" si="98"/>
        <v>700</v>
      </c>
      <c r="Y188" s="352">
        <f t="shared" si="98"/>
        <v>700</v>
      </c>
      <c r="Z188" s="336">
        <f t="shared" si="98"/>
        <v>700</v>
      </c>
      <c r="AA188" s="336">
        <f t="shared" si="98"/>
        <v>700</v>
      </c>
      <c r="AB188" s="336">
        <f t="shared" si="98"/>
        <v>700</v>
      </c>
      <c r="AC188" s="352">
        <f t="shared" si="98"/>
        <v>700</v>
      </c>
      <c r="AD188" s="335">
        <f t="shared" si="98"/>
        <v>700</v>
      </c>
      <c r="AE188" s="336">
        <f t="shared" si="98"/>
        <v>700</v>
      </c>
      <c r="AF188" s="336">
        <f t="shared" si="98"/>
        <v>700</v>
      </c>
      <c r="AG188" s="336">
        <f t="shared" si="98"/>
        <v>700</v>
      </c>
      <c r="AH188" s="336">
        <f>+AG188+AH187</f>
        <v>700</v>
      </c>
      <c r="AI188" s="363">
        <f>+AH188+AI187</f>
        <v>700</v>
      </c>
      <c r="AJ188" s="352">
        <f>+AI188+AJ187</f>
        <v>700</v>
      </c>
      <c r="AK188" s="335">
        <f>+AJ188+AK187</f>
        <v>700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1950</v>
      </c>
      <c r="G189" s="362">
        <f>+G28</f>
        <v>0</v>
      </c>
      <c r="H189" s="351">
        <f t="shared" ref="H189:AJ189" si="99">+H28</f>
        <v>0</v>
      </c>
      <c r="I189" s="334">
        <f t="shared" si="99"/>
        <v>0</v>
      </c>
      <c r="J189" s="334">
        <f t="shared" si="99"/>
        <v>0</v>
      </c>
      <c r="K189" s="371">
        <f t="shared" si="99"/>
        <v>21</v>
      </c>
      <c r="L189" s="334">
        <f t="shared" si="99"/>
        <v>0</v>
      </c>
      <c r="M189" s="334">
        <f t="shared" si="99"/>
        <v>0</v>
      </c>
      <c r="N189" s="362">
        <f t="shared" si="99"/>
        <v>0</v>
      </c>
      <c r="O189" s="351">
        <f t="shared" si="99"/>
        <v>0</v>
      </c>
      <c r="P189" s="334">
        <f t="shared" si="99"/>
        <v>0</v>
      </c>
      <c r="Q189" s="334">
        <f t="shared" si="99"/>
        <v>0</v>
      </c>
      <c r="R189" s="334">
        <f t="shared" si="99"/>
        <v>0</v>
      </c>
      <c r="S189" s="334">
        <f t="shared" si="99"/>
        <v>0</v>
      </c>
      <c r="T189" s="371">
        <f t="shared" si="99"/>
        <v>830</v>
      </c>
      <c r="U189" s="371">
        <f t="shared" si="99"/>
        <v>149</v>
      </c>
      <c r="V189" s="351">
        <f t="shared" si="99"/>
        <v>0</v>
      </c>
      <c r="W189" s="334">
        <f t="shared" si="99"/>
        <v>0</v>
      </c>
      <c r="X189" s="371">
        <f t="shared" si="99"/>
        <v>800</v>
      </c>
      <c r="Y189" s="351">
        <f t="shared" si="99"/>
        <v>0</v>
      </c>
      <c r="Z189" s="371">
        <f t="shared" si="99"/>
        <v>150</v>
      </c>
      <c r="AA189" s="334">
        <f t="shared" si="99"/>
        <v>0</v>
      </c>
      <c r="AB189" s="334">
        <f t="shared" si="99"/>
        <v>0</v>
      </c>
      <c r="AC189" s="351">
        <f t="shared" si="99"/>
        <v>0</v>
      </c>
      <c r="AD189" s="334">
        <f t="shared" si="99"/>
        <v>0</v>
      </c>
      <c r="AE189" s="334">
        <f t="shared" si="99"/>
        <v>0</v>
      </c>
      <c r="AF189" s="334">
        <f t="shared" si="99"/>
        <v>0</v>
      </c>
      <c r="AG189" s="334">
        <f t="shared" si="99"/>
        <v>0</v>
      </c>
      <c r="AH189" s="334">
        <f t="shared" si="99"/>
        <v>0</v>
      </c>
      <c r="AI189" s="362">
        <f t="shared" si="99"/>
        <v>0</v>
      </c>
      <c r="AJ189" s="351">
        <f t="shared" si="99"/>
        <v>0</v>
      </c>
      <c r="AK189" s="34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363">
        <f t="shared" ref="G190:AK190" si="100">+F190+G189</f>
        <v>0</v>
      </c>
      <c r="H190" s="352">
        <f t="shared" si="100"/>
        <v>0</v>
      </c>
      <c r="I190" s="335">
        <f t="shared" si="100"/>
        <v>0</v>
      </c>
      <c r="J190" s="336">
        <f t="shared" si="100"/>
        <v>0</v>
      </c>
      <c r="K190" s="336">
        <f t="shared" si="100"/>
        <v>21</v>
      </c>
      <c r="L190" s="336">
        <f t="shared" si="100"/>
        <v>21</v>
      </c>
      <c r="M190" s="336">
        <f t="shared" si="100"/>
        <v>21</v>
      </c>
      <c r="N190" s="363">
        <f t="shared" si="100"/>
        <v>21</v>
      </c>
      <c r="O190" s="352">
        <f t="shared" si="100"/>
        <v>21</v>
      </c>
      <c r="P190" s="335">
        <f t="shared" si="100"/>
        <v>21</v>
      </c>
      <c r="Q190" s="336">
        <f t="shared" si="100"/>
        <v>21</v>
      </c>
      <c r="R190" s="336">
        <f t="shared" si="100"/>
        <v>21</v>
      </c>
      <c r="S190" s="336">
        <f t="shared" si="100"/>
        <v>21</v>
      </c>
      <c r="T190" s="336">
        <f t="shared" si="100"/>
        <v>851</v>
      </c>
      <c r="U190" s="363">
        <f t="shared" si="100"/>
        <v>1000</v>
      </c>
      <c r="V190" s="352">
        <f t="shared" si="100"/>
        <v>1000</v>
      </c>
      <c r="W190" s="335">
        <f t="shared" si="100"/>
        <v>1000</v>
      </c>
      <c r="X190" s="336">
        <f t="shared" si="100"/>
        <v>1800</v>
      </c>
      <c r="Y190" s="352">
        <f t="shared" si="100"/>
        <v>1800</v>
      </c>
      <c r="Z190" s="336">
        <f t="shared" si="100"/>
        <v>1950</v>
      </c>
      <c r="AA190" s="336">
        <f t="shared" si="100"/>
        <v>1950</v>
      </c>
      <c r="AB190" s="336">
        <f t="shared" si="100"/>
        <v>1950</v>
      </c>
      <c r="AC190" s="352">
        <f t="shared" si="100"/>
        <v>1950</v>
      </c>
      <c r="AD190" s="335">
        <f t="shared" si="100"/>
        <v>1950</v>
      </c>
      <c r="AE190" s="336">
        <f t="shared" si="100"/>
        <v>1950</v>
      </c>
      <c r="AF190" s="336">
        <f t="shared" si="100"/>
        <v>1950</v>
      </c>
      <c r="AG190" s="336">
        <f t="shared" si="100"/>
        <v>1950</v>
      </c>
      <c r="AH190" s="336">
        <f t="shared" si="100"/>
        <v>1950</v>
      </c>
      <c r="AI190" s="363">
        <f t="shared" si="100"/>
        <v>1950</v>
      </c>
      <c r="AJ190" s="352">
        <f t="shared" si="100"/>
        <v>1950</v>
      </c>
      <c r="AK190" s="335">
        <f t="shared" si="100"/>
        <v>1950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96</v>
      </c>
      <c r="G191" s="362">
        <f>+G30</f>
        <v>0</v>
      </c>
      <c r="H191" s="351">
        <f t="shared" ref="H191:AJ191" si="101">+H30</f>
        <v>0</v>
      </c>
      <c r="I191" s="334">
        <f t="shared" si="101"/>
        <v>0</v>
      </c>
      <c r="J191" s="334">
        <f t="shared" si="101"/>
        <v>0</v>
      </c>
      <c r="K191" s="371">
        <f t="shared" si="101"/>
        <v>9</v>
      </c>
      <c r="L191" s="334">
        <f t="shared" si="101"/>
        <v>0</v>
      </c>
      <c r="M191" s="334">
        <f t="shared" si="101"/>
        <v>0</v>
      </c>
      <c r="N191" s="362">
        <f t="shared" si="101"/>
        <v>0</v>
      </c>
      <c r="O191" s="351">
        <f t="shared" si="101"/>
        <v>0</v>
      </c>
      <c r="P191" s="334">
        <f t="shared" si="101"/>
        <v>0</v>
      </c>
      <c r="Q191" s="334">
        <f t="shared" si="101"/>
        <v>0</v>
      </c>
      <c r="R191" s="334">
        <f t="shared" si="101"/>
        <v>0</v>
      </c>
      <c r="S191" s="334">
        <f t="shared" si="101"/>
        <v>0</v>
      </c>
      <c r="T191" s="371">
        <f t="shared" si="101"/>
        <v>51</v>
      </c>
      <c r="U191" s="362">
        <f t="shared" si="101"/>
        <v>0</v>
      </c>
      <c r="V191" s="351">
        <f t="shared" si="101"/>
        <v>0</v>
      </c>
      <c r="W191" s="334">
        <f t="shared" si="101"/>
        <v>0</v>
      </c>
      <c r="X191" s="334">
        <f t="shared" si="101"/>
        <v>0</v>
      </c>
      <c r="Y191" s="351">
        <f t="shared" si="101"/>
        <v>0</v>
      </c>
      <c r="Z191" s="334">
        <f t="shared" si="101"/>
        <v>0</v>
      </c>
      <c r="AA191" s="334">
        <f t="shared" si="101"/>
        <v>0</v>
      </c>
      <c r="AB191" s="371">
        <f t="shared" si="101"/>
        <v>36</v>
      </c>
      <c r="AC191" s="351">
        <f t="shared" si="101"/>
        <v>0</v>
      </c>
      <c r="AD191" s="334">
        <f t="shared" si="101"/>
        <v>0</v>
      </c>
      <c r="AE191" s="334">
        <f t="shared" si="101"/>
        <v>0</v>
      </c>
      <c r="AF191" s="334">
        <f t="shared" si="101"/>
        <v>0</v>
      </c>
      <c r="AG191" s="334">
        <f t="shared" si="101"/>
        <v>0</v>
      </c>
      <c r="AH191" s="334">
        <f t="shared" si="101"/>
        <v>0</v>
      </c>
      <c r="AI191" s="362">
        <f t="shared" si="101"/>
        <v>0</v>
      </c>
      <c r="AJ191" s="351">
        <f t="shared" si="101"/>
        <v>0</v>
      </c>
      <c r="AK191" s="34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363">
        <f t="shared" ref="G192:AG192" si="102">+F192+G191</f>
        <v>0</v>
      </c>
      <c r="H192" s="352">
        <f t="shared" si="102"/>
        <v>0</v>
      </c>
      <c r="I192" s="335">
        <f t="shared" si="102"/>
        <v>0</v>
      </c>
      <c r="J192" s="336">
        <f t="shared" si="102"/>
        <v>0</v>
      </c>
      <c r="K192" s="336">
        <f t="shared" si="102"/>
        <v>9</v>
      </c>
      <c r="L192" s="336">
        <f t="shared" si="102"/>
        <v>9</v>
      </c>
      <c r="M192" s="336">
        <f t="shared" si="102"/>
        <v>9</v>
      </c>
      <c r="N192" s="363">
        <f t="shared" si="102"/>
        <v>9</v>
      </c>
      <c r="O192" s="352">
        <f t="shared" si="102"/>
        <v>9</v>
      </c>
      <c r="P192" s="335">
        <f t="shared" si="102"/>
        <v>9</v>
      </c>
      <c r="Q192" s="336">
        <f t="shared" si="102"/>
        <v>9</v>
      </c>
      <c r="R192" s="336">
        <f t="shared" si="102"/>
        <v>9</v>
      </c>
      <c r="S192" s="336">
        <f t="shared" si="102"/>
        <v>9</v>
      </c>
      <c r="T192" s="336">
        <f t="shared" si="102"/>
        <v>60</v>
      </c>
      <c r="U192" s="363">
        <f t="shared" si="102"/>
        <v>60</v>
      </c>
      <c r="V192" s="352">
        <f t="shared" si="102"/>
        <v>60</v>
      </c>
      <c r="W192" s="335">
        <f t="shared" si="102"/>
        <v>60</v>
      </c>
      <c r="X192" s="336">
        <f t="shared" si="102"/>
        <v>60</v>
      </c>
      <c r="Y192" s="352">
        <f t="shared" si="102"/>
        <v>60</v>
      </c>
      <c r="Z192" s="336">
        <f t="shared" si="102"/>
        <v>60</v>
      </c>
      <c r="AA192" s="336">
        <f t="shared" si="102"/>
        <v>60</v>
      </c>
      <c r="AB192" s="336">
        <f t="shared" si="102"/>
        <v>96</v>
      </c>
      <c r="AC192" s="352">
        <f t="shared" si="102"/>
        <v>96</v>
      </c>
      <c r="AD192" s="335">
        <f t="shared" si="102"/>
        <v>96</v>
      </c>
      <c r="AE192" s="336">
        <f t="shared" si="102"/>
        <v>96</v>
      </c>
      <c r="AF192" s="336">
        <f t="shared" si="102"/>
        <v>96</v>
      </c>
      <c r="AG192" s="336">
        <f t="shared" si="102"/>
        <v>96</v>
      </c>
      <c r="AH192" s="336">
        <f>+AG192+AH191</f>
        <v>96</v>
      </c>
      <c r="AI192" s="363">
        <f>+AH192+AI191</f>
        <v>96</v>
      </c>
      <c r="AJ192" s="352">
        <f>+AI192+AJ191</f>
        <v>96</v>
      </c>
      <c r="AK192" s="335">
        <f>+AJ192+AK191</f>
        <v>96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113</v>
      </c>
      <c r="G193" s="362">
        <f>+G32</f>
        <v>0</v>
      </c>
      <c r="H193" s="351">
        <f t="shared" ref="H193:AJ193" si="103">+H32</f>
        <v>0</v>
      </c>
      <c r="I193" s="334">
        <f t="shared" si="103"/>
        <v>0</v>
      </c>
      <c r="J193" s="371">
        <v>113</v>
      </c>
      <c r="K193" s="334">
        <f t="shared" si="103"/>
        <v>0</v>
      </c>
      <c r="L193" s="334">
        <f t="shared" si="103"/>
        <v>0</v>
      </c>
      <c r="M193" s="334">
        <f t="shared" si="103"/>
        <v>0</v>
      </c>
      <c r="N193" s="362">
        <f t="shared" si="103"/>
        <v>0</v>
      </c>
      <c r="O193" s="351">
        <f t="shared" si="103"/>
        <v>0</v>
      </c>
      <c r="P193" s="334">
        <f t="shared" si="103"/>
        <v>0</v>
      </c>
      <c r="Q193" s="334">
        <f t="shared" si="103"/>
        <v>0</v>
      </c>
      <c r="R193" s="334">
        <f t="shared" si="103"/>
        <v>0</v>
      </c>
      <c r="S193" s="334">
        <f t="shared" si="103"/>
        <v>0</v>
      </c>
      <c r="T193" s="334">
        <f t="shared" si="103"/>
        <v>0</v>
      </c>
      <c r="U193" s="362">
        <f t="shared" si="103"/>
        <v>0</v>
      </c>
      <c r="V193" s="351">
        <f t="shared" si="103"/>
        <v>0</v>
      </c>
      <c r="W193" s="334">
        <f t="shared" si="103"/>
        <v>0</v>
      </c>
      <c r="X193" s="334">
        <f t="shared" si="103"/>
        <v>0</v>
      </c>
      <c r="Y193" s="351">
        <f t="shared" si="103"/>
        <v>0</v>
      </c>
      <c r="Z193" s="334">
        <f t="shared" si="103"/>
        <v>0</v>
      </c>
      <c r="AA193" s="334">
        <f t="shared" si="103"/>
        <v>0</v>
      </c>
      <c r="AB193" s="334">
        <f t="shared" si="103"/>
        <v>0</v>
      </c>
      <c r="AC193" s="351">
        <f t="shared" si="103"/>
        <v>0</v>
      </c>
      <c r="AD193" s="334">
        <f t="shared" si="103"/>
        <v>0</v>
      </c>
      <c r="AE193" s="334">
        <f t="shared" si="103"/>
        <v>0</v>
      </c>
      <c r="AF193" s="334">
        <f t="shared" si="103"/>
        <v>0</v>
      </c>
      <c r="AG193" s="334">
        <f t="shared" si="103"/>
        <v>0</v>
      </c>
      <c r="AH193" s="334">
        <f t="shared" si="103"/>
        <v>0</v>
      </c>
      <c r="AI193" s="362">
        <f t="shared" si="103"/>
        <v>0</v>
      </c>
      <c r="AJ193" s="351">
        <f t="shared" si="103"/>
        <v>0</v>
      </c>
      <c r="AK193" s="34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363">
        <f t="shared" ref="G194:AG194" si="104">+F194+G193</f>
        <v>0</v>
      </c>
      <c r="H194" s="352">
        <f t="shared" si="104"/>
        <v>0</v>
      </c>
      <c r="I194" s="335">
        <f t="shared" si="104"/>
        <v>0</v>
      </c>
      <c r="J194" s="336">
        <f t="shared" si="104"/>
        <v>113</v>
      </c>
      <c r="K194" s="336">
        <f t="shared" si="104"/>
        <v>113</v>
      </c>
      <c r="L194" s="336">
        <f t="shared" si="104"/>
        <v>113</v>
      </c>
      <c r="M194" s="336">
        <f t="shared" si="104"/>
        <v>113</v>
      </c>
      <c r="N194" s="363">
        <f t="shared" si="104"/>
        <v>113</v>
      </c>
      <c r="O194" s="352">
        <f t="shared" si="104"/>
        <v>113</v>
      </c>
      <c r="P194" s="335">
        <f t="shared" si="104"/>
        <v>113</v>
      </c>
      <c r="Q194" s="336">
        <f t="shared" si="104"/>
        <v>113</v>
      </c>
      <c r="R194" s="336">
        <f t="shared" si="104"/>
        <v>113</v>
      </c>
      <c r="S194" s="336">
        <f t="shared" si="104"/>
        <v>113</v>
      </c>
      <c r="T194" s="336">
        <f t="shared" si="104"/>
        <v>113</v>
      </c>
      <c r="U194" s="363">
        <f t="shared" si="104"/>
        <v>113</v>
      </c>
      <c r="V194" s="352">
        <f t="shared" si="104"/>
        <v>113</v>
      </c>
      <c r="W194" s="335">
        <f t="shared" si="104"/>
        <v>113</v>
      </c>
      <c r="X194" s="336">
        <f t="shared" si="104"/>
        <v>113</v>
      </c>
      <c r="Y194" s="352">
        <f t="shared" si="104"/>
        <v>113</v>
      </c>
      <c r="Z194" s="336">
        <f t="shared" si="104"/>
        <v>113</v>
      </c>
      <c r="AA194" s="336">
        <f t="shared" si="104"/>
        <v>113</v>
      </c>
      <c r="AB194" s="336">
        <f t="shared" si="104"/>
        <v>113</v>
      </c>
      <c r="AC194" s="352">
        <f t="shared" si="104"/>
        <v>113</v>
      </c>
      <c r="AD194" s="335">
        <f t="shared" si="104"/>
        <v>113</v>
      </c>
      <c r="AE194" s="336">
        <f t="shared" si="104"/>
        <v>113</v>
      </c>
      <c r="AF194" s="336">
        <f t="shared" si="104"/>
        <v>113</v>
      </c>
      <c r="AG194" s="336">
        <f t="shared" si="104"/>
        <v>113</v>
      </c>
      <c r="AH194" s="336">
        <f>+AG194+AH193</f>
        <v>113</v>
      </c>
      <c r="AI194" s="363">
        <f>+AH194+AI193</f>
        <v>113</v>
      </c>
      <c r="AJ194" s="352">
        <f>+AI194+AJ193</f>
        <v>113</v>
      </c>
      <c r="AK194" s="335">
        <f>+AJ194+AK193</f>
        <v>113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0</v>
      </c>
      <c r="G195" s="362">
        <f>+G34</f>
        <v>0</v>
      </c>
      <c r="H195" s="351">
        <f t="shared" ref="H195:AJ195" si="105">+H34</f>
        <v>0</v>
      </c>
      <c r="I195" s="334">
        <f t="shared" si="105"/>
        <v>0</v>
      </c>
      <c r="J195" s="334">
        <f t="shared" si="105"/>
        <v>0</v>
      </c>
      <c r="K195" s="334">
        <f t="shared" si="105"/>
        <v>0</v>
      </c>
      <c r="L195" s="334">
        <f t="shared" si="105"/>
        <v>0</v>
      </c>
      <c r="M195" s="334">
        <f t="shared" si="105"/>
        <v>0</v>
      </c>
      <c r="N195" s="362">
        <f t="shared" si="105"/>
        <v>0</v>
      </c>
      <c r="O195" s="351">
        <f t="shared" si="105"/>
        <v>0</v>
      </c>
      <c r="P195" s="334">
        <f t="shared" si="105"/>
        <v>0</v>
      </c>
      <c r="Q195" s="334">
        <f t="shared" si="105"/>
        <v>0</v>
      </c>
      <c r="R195" s="334">
        <f t="shared" si="105"/>
        <v>0</v>
      </c>
      <c r="S195" s="334">
        <f t="shared" si="105"/>
        <v>0</v>
      </c>
      <c r="T195" s="334">
        <f t="shared" si="105"/>
        <v>0</v>
      </c>
      <c r="U195" s="362">
        <f t="shared" si="105"/>
        <v>0</v>
      </c>
      <c r="V195" s="351">
        <f t="shared" si="105"/>
        <v>0</v>
      </c>
      <c r="W195" s="334">
        <f t="shared" si="105"/>
        <v>0</v>
      </c>
      <c r="X195" s="334">
        <f t="shared" si="105"/>
        <v>0</v>
      </c>
      <c r="Y195" s="351">
        <f t="shared" si="105"/>
        <v>0</v>
      </c>
      <c r="Z195" s="334">
        <f t="shared" si="105"/>
        <v>0</v>
      </c>
      <c r="AA195" s="334">
        <f t="shared" si="105"/>
        <v>0</v>
      </c>
      <c r="AB195" s="334">
        <f t="shared" si="105"/>
        <v>0</v>
      </c>
      <c r="AC195" s="351">
        <f t="shared" si="105"/>
        <v>0</v>
      </c>
      <c r="AD195" s="334">
        <f t="shared" si="105"/>
        <v>0</v>
      </c>
      <c r="AE195" s="334">
        <f t="shared" si="105"/>
        <v>0</v>
      </c>
      <c r="AF195" s="334">
        <f t="shared" si="105"/>
        <v>0</v>
      </c>
      <c r="AG195" s="334">
        <f t="shared" si="105"/>
        <v>0</v>
      </c>
      <c r="AH195" s="334">
        <f t="shared" si="105"/>
        <v>0</v>
      </c>
      <c r="AI195" s="362">
        <f t="shared" si="105"/>
        <v>0</v>
      </c>
      <c r="AJ195" s="351">
        <f t="shared" si="105"/>
        <v>0</v>
      </c>
      <c r="AK195" s="345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363">
        <f t="shared" ref="G196:AG196" si="106">+F196+G195</f>
        <v>0</v>
      </c>
      <c r="H196" s="352">
        <f t="shared" si="106"/>
        <v>0</v>
      </c>
      <c r="I196" s="335">
        <f t="shared" si="106"/>
        <v>0</v>
      </c>
      <c r="J196" s="336">
        <f t="shared" si="106"/>
        <v>0</v>
      </c>
      <c r="K196" s="336">
        <f t="shared" si="106"/>
        <v>0</v>
      </c>
      <c r="L196" s="336">
        <f t="shared" si="106"/>
        <v>0</v>
      </c>
      <c r="M196" s="336">
        <f t="shared" si="106"/>
        <v>0</v>
      </c>
      <c r="N196" s="363">
        <f t="shared" si="106"/>
        <v>0</v>
      </c>
      <c r="O196" s="352">
        <f t="shared" si="106"/>
        <v>0</v>
      </c>
      <c r="P196" s="335">
        <f t="shared" si="106"/>
        <v>0</v>
      </c>
      <c r="Q196" s="336">
        <f t="shared" si="106"/>
        <v>0</v>
      </c>
      <c r="R196" s="336">
        <f t="shared" si="106"/>
        <v>0</v>
      </c>
      <c r="S196" s="336">
        <f t="shared" si="106"/>
        <v>0</v>
      </c>
      <c r="T196" s="336">
        <f t="shared" si="106"/>
        <v>0</v>
      </c>
      <c r="U196" s="363">
        <f t="shared" si="106"/>
        <v>0</v>
      </c>
      <c r="V196" s="352">
        <f t="shared" si="106"/>
        <v>0</v>
      </c>
      <c r="W196" s="335">
        <f t="shared" si="106"/>
        <v>0</v>
      </c>
      <c r="X196" s="336">
        <f t="shared" si="106"/>
        <v>0</v>
      </c>
      <c r="Y196" s="352">
        <f t="shared" si="106"/>
        <v>0</v>
      </c>
      <c r="Z196" s="336">
        <f t="shared" si="106"/>
        <v>0</v>
      </c>
      <c r="AA196" s="336">
        <f t="shared" si="106"/>
        <v>0</v>
      </c>
      <c r="AB196" s="336">
        <f t="shared" si="106"/>
        <v>0</v>
      </c>
      <c r="AC196" s="352">
        <f t="shared" si="106"/>
        <v>0</v>
      </c>
      <c r="AD196" s="335">
        <f t="shared" si="106"/>
        <v>0</v>
      </c>
      <c r="AE196" s="336">
        <f t="shared" si="106"/>
        <v>0</v>
      </c>
      <c r="AF196" s="336">
        <f t="shared" si="106"/>
        <v>0</v>
      </c>
      <c r="AG196" s="336">
        <f t="shared" si="106"/>
        <v>0</v>
      </c>
      <c r="AH196" s="336">
        <f>+AG196+AH195</f>
        <v>0</v>
      </c>
      <c r="AI196" s="363">
        <f>+AH196+AI195</f>
        <v>0</v>
      </c>
      <c r="AJ196" s="352">
        <f>+AI196+AJ195</f>
        <v>0</v>
      </c>
      <c r="AK196" s="335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170</v>
      </c>
      <c r="G197" s="362">
        <f>+G36</f>
        <v>0</v>
      </c>
      <c r="H197" s="351">
        <f t="shared" ref="H197:AJ197" si="107">+H36</f>
        <v>0</v>
      </c>
      <c r="I197" s="334">
        <f t="shared" si="107"/>
        <v>0</v>
      </c>
      <c r="J197" s="371">
        <v>170</v>
      </c>
      <c r="K197" s="334">
        <f t="shared" si="107"/>
        <v>0</v>
      </c>
      <c r="L197" s="334">
        <f t="shared" si="107"/>
        <v>0</v>
      </c>
      <c r="M197" s="334">
        <f t="shared" si="107"/>
        <v>0</v>
      </c>
      <c r="N197" s="362">
        <f t="shared" si="107"/>
        <v>0</v>
      </c>
      <c r="O197" s="351">
        <f t="shared" si="107"/>
        <v>0</v>
      </c>
      <c r="P197" s="334">
        <f t="shared" si="107"/>
        <v>0</v>
      </c>
      <c r="Q197" s="334">
        <f t="shared" si="107"/>
        <v>0</v>
      </c>
      <c r="R197" s="334">
        <f t="shared" si="107"/>
        <v>0</v>
      </c>
      <c r="S197" s="334">
        <f t="shared" si="107"/>
        <v>0</v>
      </c>
      <c r="T197" s="334">
        <f t="shared" si="107"/>
        <v>0</v>
      </c>
      <c r="U197" s="362">
        <f t="shared" si="107"/>
        <v>0</v>
      </c>
      <c r="V197" s="351">
        <f t="shared" si="107"/>
        <v>0</v>
      </c>
      <c r="W197" s="334">
        <f t="shared" si="107"/>
        <v>0</v>
      </c>
      <c r="X197" s="334">
        <f t="shared" si="107"/>
        <v>0</v>
      </c>
      <c r="Y197" s="351">
        <f t="shared" si="107"/>
        <v>0</v>
      </c>
      <c r="Z197" s="334">
        <f t="shared" si="107"/>
        <v>0</v>
      </c>
      <c r="AA197" s="334">
        <f t="shared" si="107"/>
        <v>0</v>
      </c>
      <c r="AB197" s="334">
        <f t="shared" si="107"/>
        <v>0</v>
      </c>
      <c r="AC197" s="351">
        <f t="shared" si="107"/>
        <v>0</v>
      </c>
      <c r="AD197" s="334">
        <f t="shared" si="107"/>
        <v>0</v>
      </c>
      <c r="AE197" s="334">
        <f t="shared" si="107"/>
        <v>0</v>
      </c>
      <c r="AF197" s="334">
        <f t="shared" si="107"/>
        <v>0</v>
      </c>
      <c r="AG197" s="334">
        <f t="shared" si="107"/>
        <v>0</v>
      </c>
      <c r="AH197" s="334">
        <f t="shared" si="107"/>
        <v>0</v>
      </c>
      <c r="AI197" s="362">
        <f t="shared" si="107"/>
        <v>0</v>
      </c>
      <c r="AJ197" s="351">
        <f t="shared" si="107"/>
        <v>0</v>
      </c>
      <c r="AK197" s="346">
        <f>+AK36</f>
        <v>0</v>
      </c>
      <c r="AL197" s="37">
        <f>AK198</f>
        <v>170</v>
      </c>
      <c r="AM197" s="38">
        <f>AL197</f>
        <v>170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363">
        <f t="shared" ref="G198:AG198" si="108">+F198+G197</f>
        <v>0</v>
      </c>
      <c r="H198" s="352">
        <f t="shared" si="108"/>
        <v>0</v>
      </c>
      <c r="I198" s="335">
        <f t="shared" si="108"/>
        <v>0</v>
      </c>
      <c r="J198" s="336">
        <f t="shared" si="108"/>
        <v>170</v>
      </c>
      <c r="K198" s="336">
        <f t="shared" si="108"/>
        <v>170</v>
      </c>
      <c r="L198" s="336">
        <f t="shared" si="108"/>
        <v>170</v>
      </c>
      <c r="M198" s="336">
        <f t="shared" si="108"/>
        <v>170</v>
      </c>
      <c r="N198" s="363">
        <f t="shared" si="108"/>
        <v>170</v>
      </c>
      <c r="O198" s="352">
        <f t="shared" si="108"/>
        <v>170</v>
      </c>
      <c r="P198" s="335">
        <f t="shared" si="108"/>
        <v>170</v>
      </c>
      <c r="Q198" s="336">
        <f t="shared" si="108"/>
        <v>170</v>
      </c>
      <c r="R198" s="336">
        <f t="shared" si="108"/>
        <v>170</v>
      </c>
      <c r="S198" s="336">
        <f t="shared" si="108"/>
        <v>170</v>
      </c>
      <c r="T198" s="336">
        <f t="shared" si="108"/>
        <v>170</v>
      </c>
      <c r="U198" s="363">
        <f t="shared" si="108"/>
        <v>170</v>
      </c>
      <c r="V198" s="352">
        <f t="shared" si="108"/>
        <v>170</v>
      </c>
      <c r="W198" s="335">
        <f t="shared" si="108"/>
        <v>170</v>
      </c>
      <c r="X198" s="336">
        <f t="shared" si="108"/>
        <v>170</v>
      </c>
      <c r="Y198" s="352">
        <f t="shared" si="108"/>
        <v>170</v>
      </c>
      <c r="Z198" s="336">
        <f t="shared" si="108"/>
        <v>170</v>
      </c>
      <c r="AA198" s="336">
        <f t="shared" si="108"/>
        <v>170</v>
      </c>
      <c r="AB198" s="336">
        <f t="shared" si="108"/>
        <v>170</v>
      </c>
      <c r="AC198" s="352">
        <f t="shared" si="108"/>
        <v>170</v>
      </c>
      <c r="AD198" s="335">
        <f t="shared" si="108"/>
        <v>170</v>
      </c>
      <c r="AE198" s="336">
        <f t="shared" si="108"/>
        <v>170</v>
      </c>
      <c r="AF198" s="336">
        <f t="shared" si="108"/>
        <v>170</v>
      </c>
      <c r="AG198" s="336">
        <f t="shared" si="108"/>
        <v>170</v>
      </c>
      <c r="AH198" s="336">
        <f>+AG198+AH197</f>
        <v>170</v>
      </c>
      <c r="AI198" s="363">
        <f>+AH198+AI197</f>
        <v>170</v>
      </c>
      <c r="AJ198" s="352">
        <f>+AI198+AJ197</f>
        <v>170</v>
      </c>
      <c r="AK198" s="335">
        <f>+AJ198+AK197</f>
        <v>170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09">+F38</f>
        <v>0</v>
      </c>
      <c r="G199" s="368">
        <f t="shared" si="109"/>
        <v>0</v>
      </c>
      <c r="H199" s="357">
        <f t="shared" si="109"/>
        <v>0</v>
      </c>
      <c r="I199" s="346">
        <f t="shared" si="109"/>
        <v>0</v>
      </c>
      <c r="J199" s="346">
        <f t="shared" si="109"/>
        <v>0</v>
      </c>
      <c r="K199" s="346">
        <f t="shared" si="109"/>
        <v>0</v>
      </c>
      <c r="L199" s="346">
        <f t="shared" si="109"/>
        <v>0</v>
      </c>
      <c r="M199" s="346">
        <f t="shared" si="109"/>
        <v>0</v>
      </c>
      <c r="N199" s="368">
        <f t="shared" si="109"/>
        <v>0</v>
      </c>
      <c r="O199" s="357">
        <f t="shared" si="109"/>
        <v>0</v>
      </c>
      <c r="P199" s="346">
        <f t="shared" si="109"/>
        <v>0</v>
      </c>
      <c r="Q199" s="346">
        <f t="shared" si="109"/>
        <v>0</v>
      </c>
      <c r="R199" s="346">
        <f t="shared" si="109"/>
        <v>0</v>
      </c>
      <c r="S199" s="346">
        <f t="shared" si="109"/>
        <v>0</v>
      </c>
      <c r="T199" s="346">
        <f t="shared" si="109"/>
        <v>0</v>
      </c>
      <c r="U199" s="368">
        <f t="shared" si="109"/>
        <v>0</v>
      </c>
      <c r="V199" s="357">
        <f t="shared" si="109"/>
        <v>0</v>
      </c>
      <c r="W199" s="346">
        <f t="shared" si="109"/>
        <v>0</v>
      </c>
      <c r="X199" s="346">
        <f t="shared" si="109"/>
        <v>0</v>
      </c>
      <c r="Y199" s="357">
        <f t="shared" si="109"/>
        <v>0</v>
      </c>
      <c r="Z199" s="346">
        <f t="shared" si="109"/>
        <v>0</v>
      </c>
      <c r="AA199" s="346">
        <f t="shared" si="109"/>
        <v>0</v>
      </c>
      <c r="AB199" s="346">
        <f t="shared" si="109"/>
        <v>0</v>
      </c>
      <c r="AC199" s="357">
        <f t="shared" si="109"/>
        <v>0</v>
      </c>
      <c r="AD199" s="346">
        <f t="shared" si="109"/>
        <v>0</v>
      </c>
      <c r="AE199" s="346">
        <f t="shared" si="109"/>
        <v>0</v>
      </c>
      <c r="AF199" s="346">
        <f t="shared" si="109"/>
        <v>0</v>
      </c>
      <c r="AG199" s="346">
        <f t="shared" si="109"/>
        <v>0</v>
      </c>
      <c r="AH199" s="346">
        <f t="shared" si="109"/>
        <v>0</v>
      </c>
      <c r="AI199" s="368">
        <f t="shared" si="109"/>
        <v>0</v>
      </c>
      <c r="AJ199" s="357">
        <f t="shared" si="109"/>
        <v>0</v>
      </c>
      <c r="AK199" s="346">
        <f t="shared" si="109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63">
        <f t="shared" ref="G200:AK200" si="110">+F200+G199</f>
        <v>0</v>
      </c>
      <c r="H200" s="352">
        <f t="shared" si="110"/>
        <v>0</v>
      </c>
      <c r="I200" s="335">
        <f t="shared" si="110"/>
        <v>0</v>
      </c>
      <c r="J200" s="335">
        <f t="shared" si="110"/>
        <v>0</v>
      </c>
      <c r="K200" s="335">
        <f t="shared" si="110"/>
        <v>0</v>
      </c>
      <c r="L200" s="335">
        <f t="shared" si="110"/>
        <v>0</v>
      </c>
      <c r="M200" s="335">
        <f t="shared" si="110"/>
        <v>0</v>
      </c>
      <c r="N200" s="363">
        <f t="shared" si="110"/>
        <v>0</v>
      </c>
      <c r="O200" s="352">
        <f t="shared" si="110"/>
        <v>0</v>
      </c>
      <c r="P200" s="335">
        <f t="shared" si="110"/>
        <v>0</v>
      </c>
      <c r="Q200" s="335">
        <f t="shared" si="110"/>
        <v>0</v>
      </c>
      <c r="R200" s="335">
        <f t="shared" si="110"/>
        <v>0</v>
      </c>
      <c r="S200" s="335">
        <f t="shared" si="110"/>
        <v>0</v>
      </c>
      <c r="T200" s="335">
        <f t="shared" si="110"/>
        <v>0</v>
      </c>
      <c r="U200" s="363">
        <f t="shared" si="110"/>
        <v>0</v>
      </c>
      <c r="V200" s="352">
        <f t="shared" si="110"/>
        <v>0</v>
      </c>
      <c r="W200" s="335">
        <f t="shared" si="110"/>
        <v>0</v>
      </c>
      <c r="X200" s="335">
        <f t="shared" si="110"/>
        <v>0</v>
      </c>
      <c r="Y200" s="352">
        <f t="shared" si="110"/>
        <v>0</v>
      </c>
      <c r="Z200" s="335">
        <f t="shared" si="110"/>
        <v>0</v>
      </c>
      <c r="AA200" s="335">
        <f t="shared" si="110"/>
        <v>0</v>
      </c>
      <c r="AB200" s="335">
        <f t="shared" si="110"/>
        <v>0</v>
      </c>
      <c r="AC200" s="352">
        <f t="shared" si="110"/>
        <v>0</v>
      </c>
      <c r="AD200" s="335">
        <f t="shared" si="110"/>
        <v>0</v>
      </c>
      <c r="AE200" s="335">
        <f t="shared" si="110"/>
        <v>0</v>
      </c>
      <c r="AF200" s="335">
        <f t="shared" si="110"/>
        <v>0</v>
      </c>
      <c r="AG200" s="335">
        <f t="shared" si="110"/>
        <v>0</v>
      </c>
      <c r="AH200" s="335">
        <f t="shared" si="110"/>
        <v>0</v>
      </c>
      <c r="AI200" s="363">
        <f t="shared" si="110"/>
        <v>0</v>
      </c>
      <c r="AJ200" s="352">
        <f t="shared" si="110"/>
        <v>0</v>
      </c>
      <c r="AK200" s="335">
        <f t="shared" si="110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111">+F40</f>
        <v>0</v>
      </c>
      <c r="G201" s="369">
        <f t="shared" si="111"/>
        <v>0</v>
      </c>
      <c r="H201" s="358">
        <f t="shared" si="111"/>
        <v>0</v>
      </c>
      <c r="I201" s="345">
        <f t="shared" si="111"/>
        <v>0</v>
      </c>
      <c r="J201" s="345">
        <f t="shared" si="111"/>
        <v>0</v>
      </c>
      <c r="K201" s="345">
        <f t="shared" si="111"/>
        <v>0</v>
      </c>
      <c r="L201" s="345">
        <f t="shared" si="111"/>
        <v>0</v>
      </c>
      <c r="M201" s="345">
        <f t="shared" si="111"/>
        <v>0</v>
      </c>
      <c r="N201" s="369">
        <f t="shared" si="111"/>
        <v>0</v>
      </c>
      <c r="O201" s="358">
        <f t="shared" si="111"/>
        <v>0</v>
      </c>
      <c r="P201" s="345">
        <f t="shared" si="111"/>
        <v>0</v>
      </c>
      <c r="Q201" s="345">
        <f t="shared" si="111"/>
        <v>0</v>
      </c>
      <c r="R201" s="345">
        <f t="shared" si="111"/>
        <v>0</v>
      </c>
      <c r="S201" s="345">
        <f t="shared" si="111"/>
        <v>0</v>
      </c>
      <c r="T201" s="345">
        <f t="shared" si="111"/>
        <v>0</v>
      </c>
      <c r="U201" s="369">
        <f t="shared" si="111"/>
        <v>0</v>
      </c>
      <c r="V201" s="358">
        <f t="shared" si="111"/>
        <v>0</v>
      </c>
      <c r="W201" s="345">
        <f t="shared" si="111"/>
        <v>0</v>
      </c>
      <c r="X201" s="345">
        <f t="shared" si="111"/>
        <v>0</v>
      </c>
      <c r="Y201" s="358">
        <f t="shared" si="111"/>
        <v>0</v>
      </c>
      <c r="Z201" s="345">
        <f t="shared" si="111"/>
        <v>0</v>
      </c>
      <c r="AA201" s="345">
        <f t="shared" si="111"/>
        <v>0</v>
      </c>
      <c r="AB201" s="345">
        <f t="shared" si="111"/>
        <v>0</v>
      </c>
      <c r="AC201" s="358">
        <f t="shared" si="111"/>
        <v>0</v>
      </c>
      <c r="AD201" s="345">
        <f t="shared" si="111"/>
        <v>0</v>
      </c>
      <c r="AE201" s="345">
        <f t="shared" si="111"/>
        <v>0</v>
      </c>
      <c r="AF201" s="345">
        <f t="shared" si="111"/>
        <v>0</v>
      </c>
      <c r="AG201" s="345">
        <f t="shared" si="111"/>
        <v>0</v>
      </c>
      <c r="AH201" s="345">
        <f t="shared" si="111"/>
        <v>0</v>
      </c>
      <c r="AI201" s="369">
        <f t="shared" si="111"/>
        <v>0</v>
      </c>
      <c r="AJ201" s="358">
        <f t="shared" si="111"/>
        <v>0</v>
      </c>
      <c r="AK201" s="345">
        <f t="shared" si="111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366">
        <f t="shared" ref="G202:AK202" si="112">+F202+G201</f>
        <v>0</v>
      </c>
      <c r="H202" s="352">
        <f t="shared" si="112"/>
        <v>0</v>
      </c>
      <c r="I202" s="335">
        <f t="shared" si="112"/>
        <v>0</v>
      </c>
      <c r="J202" s="335">
        <f t="shared" si="112"/>
        <v>0</v>
      </c>
      <c r="K202" s="335">
        <f t="shared" si="112"/>
        <v>0</v>
      </c>
      <c r="L202" s="335">
        <f t="shared" si="112"/>
        <v>0</v>
      </c>
      <c r="M202" s="335">
        <f t="shared" si="112"/>
        <v>0</v>
      </c>
      <c r="N202" s="366">
        <f t="shared" si="112"/>
        <v>0</v>
      </c>
      <c r="O202" s="352">
        <f t="shared" si="112"/>
        <v>0</v>
      </c>
      <c r="P202" s="335">
        <f t="shared" si="112"/>
        <v>0</v>
      </c>
      <c r="Q202" s="335">
        <f t="shared" si="112"/>
        <v>0</v>
      </c>
      <c r="R202" s="335">
        <f t="shared" si="112"/>
        <v>0</v>
      </c>
      <c r="S202" s="335">
        <f t="shared" si="112"/>
        <v>0</v>
      </c>
      <c r="T202" s="335">
        <f t="shared" si="112"/>
        <v>0</v>
      </c>
      <c r="U202" s="366">
        <f t="shared" si="112"/>
        <v>0</v>
      </c>
      <c r="V202" s="352">
        <f t="shared" si="112"/>
        <v>0</v>
      </c>
      <c r="W202" s="335">
        <f t="shared" si="112"/>
        <v>0</v>
      </c>
      <c r="X202" s="335">
        <f t="shared" si="112"/>
        <v>0</v>
      </c>
      <c r="Y202" s="352">
        <f t="shared" si="112"/>
        <v>0</v>
      </c>
      <c r="Z202" s="335">
        <f t="shared" si="112"/>
        <v>0</v>
      </c>
      <c r="AA202" s="335">
        <f t="shared" si="112"/>
        <v>0</v>
      </c>
      <c r="AB202" s="335">
        <f t="shared" si="112"/>
        <v>0</v>
      </c>
      <c r="AC202" s="352">
        <f t="shared" si="112"/>
        <v>0</v>
      </c>
      <c r="AD202" s="335">
        <f t="shared" si="112"/>
        <v>0</v>
      </c>
      <c r="AE202" s="335">
        <f t="shared" si="112"/>
        <v>0</v>
      </c>
      <c r="AF202" s="335">
        <f t="shared" si="112"/>
        <v>0</v>
      </c>
      <c r="AG202" s="335">
        <f t="shared" si="112"/>
        <v>0</v>
      </c>
      <c r="AH202" s="335">
        <f t="shared" si="112"/>
        <v>0</v>
      </c>
      <c r="AI202" s="366">
        <f t="shared" si="112"/>
        <v>0</v>
      </c>
      <c r="AJ202" s="352">
        <f t="shared" si="112"/>
        <v>0</v>
      </c>
      <c r="AK202" s="335">
        <f t="shared" si="112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13">+F42</f>
        <v>0</v>
      </c>
      <c r="G203" s="368">
        <f t="shared" si="113"/>
        <v>0</v>
      </c>
      <c r="H203" s="357">
        <f t="shared" si="113"/>
        <v>0</v>
      </c>
      <c r="I203" s="346">
        <f t="shared" si="113"/>
        <v>0</v>
      </c>
      <c r="J203" s="346">
        <f t="shared" si="113"/>
        <v>0</v>
      </c>
      <c r="K203" s="346">
        <f t="shared" si="113"/>
        <v>0</v>
      </c>
      <c r="L203" s="346">
        <f t="shared" si="113"/>
        <v>0</v>
      </c>
      <c r="M203" s="346">
        <f t="shared" si="113"/>
        <v>0</v>
      </c>
      <c r="N203" s="368">
        <f t="shared" si="113"/>
        <v>0</v>
      </c>
      <c r="O203" s="357">
        <f t="shared" si="113"/>
        <v>0</v>
      </c>
      <c r="P203" s="346">
        <f t="shared" si="113"/>
        <v>0</v>
      </c>
      <c r="Q203" s="346">
        <f t="shared" si="113"/>
        <v>0</v>
      </c>
      <c r="R203" s="346">
        <f t="shared" si="113"/>
        <v>0</v>
      </c>
      <c r="S203" s="346">
        <f t="shared" si="113"/>
        <v>0</v>
      </c>
      <c r="T203" s="346">
        <f t="shared" si="113"/>
        <v>0</v>
      </c>
      <c r="U203" s="368">
        <f t="shared" si="113"/>
        <v>0</v>
      </c>
      <c r="V203" s="357">
        <f t="shared" si="113"/>
        <v>0</v>
      </c>
      <c r="W203" s="346">
        <f t="shared" si="113"/>
        <v>0</v>
      </c>
      <c r="X203" s="346">
        <f t="shared" si="113"/>
        <v>0</v>
      </c>
      <c r="Y203" s="357">
        <f t="shared" si="113"/>
        <v>0</v>
      </c>
      <c r="Z203" s="346">
        <f t="shared" si="113"/>
        <v>0</v>
      </c>
      <c r="AA203" s="346">
        <f t="shared" si="113"/>
        <v>0</v>
      </c>
      <c r="AB203" s="346">
        <f t="shared" si="113"/>
        <v>0</v>
      </c>
      <c r="AC203" s="357">
        <f t="shared" si="113"/>
        <v>0</v>
      </c>
      <c r="AD203" s="346">
        <f t="shared" si="113"/>
        <v>0</v>
      </c>
      <c r="AE203" s="346">
        <f t="shared" si="113"/>
        <v>0</v>
      </c>
      <c r="AF203" s="346">
        <f t="shared" si="113"/>
        <v>0</v>
      </c>
      <c r="AG203" s="346">
        <f t="shared" si="113"/>
        <v>0</v>
      </c>
      <c r="AH203" s="346">
        <f t="shared" si="113"/>
        <v>0</v>
      </c>
      <c r="AI203" s="368">
        <f t="shared" si="113"/>
        <v>0</v>
      </c>
      <c r="AJ203" s="357">
        <f t="shared" si="113"/>
        <v>0</v>
      </c>
      <c r="AK203" s="346">
        <f t="shared" si="113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63">
        <f t="shared" ref="G204:AK204" si="114">+F204+G203</f>
        <v>0</v>
      </c>
      <c r="H204" s="352">
        <f t="shared" si="114"/>
        <v>0</v>
      </c>
      <c r="I204" s="335">
        <f t="shared" si="114"/>
        <v>0</v>
      </c>
      <c r="J204" s="335">
        <f t="shared" si="114"/>
        <v>0</v>
      </c>
      <c r="K204" s="335">
        <f t="shared" si="114"/>
        <v>0</v>
      </c>
      <c r="L204" s="335">
        <f t="shared" si="114"/>
        <v>0</v>
      </c>
      <c r="M204" s="335">
        <f t="shared" si="114"/>
        <v>0</v>
      </c>
      <c r="N204" s="363">
        <f t="shared" si="114"/>
        <v>0</v>
      </c>
      <c r="O204" s="352">
        <f t="shared" si="114"/>
        <v>0</v>
      </c>
      <c r="P204" s="335">
        <f t="shared" si="114"/>
        <v>0</v>
      </c>
      <c r="Q204" s="335">
        <f t="shared" si="114"/>
        <v>0</v>
      </c>
      <c r="R204" s="335">
        <f t="shared" si="114"/>
        <v>0</v>
      </c>
      <c r="S204" s="335">
        <f t="shared" si="114"/>
        <v>0</v>
      </c>
      <c r="T204" s="335">
        <f t="shared" si="114"/>
        <v>0</v>
      </c>
      <c r="U204" s="363">
        <f t="shared" si="114"/>
        <v>0</v>
      </c>
      <c r="V204" s="352">
        <f t="shared" si="114"/>
        <v>0</v>
      </c>
      <c r="W204" s="335">
        <f t="shared" si="114"/>
        <v>0</v>
      </c>
      <c r="X204" s="335">
        <f t="shared" si="114"/>
        <v>0</v>
      </c>
      <c r="Y204" s="352">
        <f t="shared" si="114"/>
        <v>0</v>
      </c>
      <c r="Z204" s="335">
        <f t="shared" si="114"/>
        <v>0</v>
      </c>
      <c r="AA204" s="335">
        <f t="shared" si="114"/>
        <v>0</v>
      </c>
      <c r="AB204" s="335">
        <f t="shared" si="114"/>
        <v>0</v>
      </c>
      <c r="AC204" s="352">
        <f t="shared" si="114"/>
        <v>0</v>
      </c>
      <c r="AD204" s="335">
        <f t="shared" si="114"/>
        <v>0</v>
      </c>
      <c r="AE204" s="335">
        <f t="shared" si="114"/>
        <v>0</v>
      </c>
      <c r="AF204" s="335">
        <f t="shared" si="114"/>
        <v>0</v>
      </c>
      <c r="AG204" s="335">
        <f t="shared" si="114"/>
        <v>0</v>
      </c>
      <c r="AH204" s="335">
        <f t="shared" si="114"/>
        <v>0</v>
      </c>
      <c r="AI204" s="363">
        <f t="shared" si="114"/>
        <v>0</v>
      </c>
      <c r="AJ204" s="352">
        <f t="shared" si="114"/>
        <v>0</v>
      </c>
      <c r="AK204" s="335">
        <f t="shared" si="114"/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250</v>
      </c>
      <c r="G205" s="362">
        <f>+G44</f>
        <v>0</v>
      </c>
      <c r="H205" s="351">
        <f t="shared" ref="H205:AJ205" si="115">+H44</f>
        <v>0</v>
      </c>
      <c r="I205" s="334">
        <f t="shared" si="115"/>
        <v>0</v>
      </c>
      <c r="J205" s="371">
        <v>250</v>
      </c>
      <c r="K205" s="334">
        <f t="shared" si="115"/>
        <v>0</v>
      </c>
      <c r="L205" s="334">
        <f t="shared" si="115"/>
        <v>0</v>
      </c>
      <c r="M205" s="334">
        <f t="shared" si="115"/>
        <v>0</v>
      </c>
      <c r="N205" s="362">
        <f t="shared" si="115"/>
        <v>0</v>
      </c>
      <c r="O205" s="351">
        <f t="shared" si="115"/>
        <v>0</v>
      </c>
      <c r="P205" s="334">
        <f t="shared" si="115"/>
        <v>0</v>
      </c>
      <c r="Q205" s="334">
        <f t="shared" si="115"/>
        <v>0</v>
      </c>
      <c r="R205" s="334">
        <f t="shared" si="115"/>
        <v>0</v>
      </c>
      <c r="S205" s="334">
        <f t="shared" si="115"/>
        <v>0</v>
      </c>
      <c r="T205" s="334">
        <f t="shared" si="115"/>
        <v>0</v>
      </c>
      <c r="U205" s="362">
        <f t="shared" si="115"/>
        <v>0</v>
      </c>
      <c r="V205" s="351">
        <f t="shared" si="115"/>
        <v>0</v>
      </c>
      <c r="W205" s="334">
        <f t="shared" si="115"/>
        <v>0</v>
      </c>
      <c r="X205" s="334">
        <f t="shared" si="115"/>
        <v>0</v>
      </c>
      <c r="Y205" s="351">
        <f t="shared" si="115"/>
        <v>0</v>
      </c>
      <c r="Z205" s="334">
        <f t="shared" si="115"/>
        <v>0</v>
      </c>
      <c r="AA205" s="334">
        <f t="shared" si="115"/>
        <v>0</v>
      </c>
      <c r="AB205" s="334">
        <f t="shared" si="115"/>
        <v>0</v>
      </c>
      <c r="AC205" s="351">
        <f t="shared" si="115"/>
        <v>0</v>
      </c>
      <c r="AD205" s="334">
        <f t="shared" si="115"/>
        <v>0</v>
      </c>
      <c r="AE205" s="334">
        <f t="shared" si="115"/>
        <v>0</v>
      </c>
      <c r="AF205" s="334">
        <f t="shared" si="115"/>
        <v>0</v>
      </c>
      <c r="AG205" s="334">
        <f t="shared" si="115"/>
        <v>0</v>
      </c>
      <c r="AH205" s="334">
        <f t="shared" si="115"/>
        <v>0</v>
      </c>
      <c r="AI205" s="362">
        <f t="shared" si="115"/>
        <v>0</v>
      </c>
      <c r="AJ205" s="351">
        <f t="shared" si="115"/>
        <v>0</v>
      </c>
      <c r="AK205" s="346">
        <f>+AK44</f>
        <v>0</v>
      </c>
      <c r="AL205" s="37">
        <f>SUM(G205:AK205)</f>
        <v>250</v>
      </c>
      <c r="AM205" s="38">
        <f>AL205</f>
        <v>250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56"/>
      <c r="C206" s="39"/>
      <c r="D206" s="78"/>
      <c r="E206" s="79"/>
      <c r="F206" s="42"/>
      <c r="G206" s="363">
        <f t="shared" ref="G206:AG206" si="116">+F206+G205</f>
        <v>0</v>
      </c>
      <c r="H206" s="352">
        <f t="shared" si="116"/>
        <v>0</v>
      </c>
      <c r="I206" s="335">
        <f t="shared" si="116"/>
        <v>0</v>
      </c>
      <c r="J206" s="336">
        <f t="shared" si="116"/>
        <v>250</v>
      </c>
      <c r="K206" s="336">
        <f t="shared" si="116"/>
        <v>250</v>
      </c>
      <c r="L206" s="336">
        <f t="shared" si="116"/>
        <v>250</v>
      </c>
      <c r="M206" s="336">
        <f t="shared" si="116"/>
        <v>250</v>
      </c>
      <c r="N206" s="363">
        <f t="shared" si="116"/>
        <v>250</v>
      </c>
      <c r="O206" s="352">
        <f t="shared" si="116"/>
        <v>250</v>
      </c>
      <c r="P206" s="335">
        <f t="shared" si="116"/>
        <v>250</v>
      </c>
      <c r="Q206" s="336">
        <f t="shared" si="116"/>
        <v>250</v>
      </c>
      <c r="R206" s="336">
        <f t="shared" si="116"/>
        <v>250</v>
      </c>
      <c r="S206" s="336">
        <f t="shared" si="116"/>
        <v>250</v>
      </c>
      <c r="T206" s="336">
        <f t="shared" si="116"/>
        <v>250</v>
      </c>
      <c r="U206" s="363">
        <f t="shared" si="116"/>
        <v>250</v>
      </c>
      <c r="V206" s="352">
        <f t="shared" si="116"/>
        <v>250</v>
      </c>
      <c r="W206" s="335">
        <f t="shared" si="116"/>
        <v>250</v>
      </c>
      <c r="X206" s="336">
        <f t="shared" si="116"/>
        <v>250</v>
      </c>
      <c r="Y206" s="352">
        <f t="shared" si="116"/>
        <v>250</v>
      </c>
      <c r="Z206" s="336">
        <f t="shared" si="116"/>
        <v>250</v>
      </c>
      <c r="AA206" s="336">
        <f t="shared" si="116"/>
        <v>250</v>
      </c>
      <c r="AB206" s="336">
        <f t="shared" si="116"/>
        <v>250</v>
      </c>
      <c r="AC206" s="352">
        <f t="shared" si="116"/>
        <v>250</v>
      </c>
      <c r="AD206" s="335">
        <f t="shared" si="116"/>
        <v>250</v>
      </c>
      <c r="AE206" s="336">
        <f t="shared" si="116"/>
        <v>250</v>
      </c>
      <c r="AF206" s="336">
        <f t="shared" si="116"/>
        <v>250</v>
      </c>
      <c r="AG206" s="336">
        <f t="shared" si="116"/>
        <v>250</v>
      </c>
      <c r="AH206" s="336">
        <f>+AG206+AH205</f>
        <v>250</v>
      </c>
      <c r="AI206" s="363">
        <f>+AH206+AI205</f>
        <v>250</v>
      </c>
      <c r="AJ206" s="352">
        <f>+AI206+AJ205</f>
        <v>250</v>
      </c>
      <c r="AK206" s="335">
        <f>+AJ206+AK205</f>
        <v>250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95</v>
      </c>
      <c r="G207" s="362">
        <f>+G46</f>
        <v>0</v>
      </c>
      <c r="H207" s="351">
        <f t="shared" ref="H207:AJ207" si="117">+H46</f>
        <v>0</v>
      </c>
      <c r="I207" s="334">
        <f t="shared" si="117"/>
        <v>0</v>
      </c>
      <c r="J207" s="371">
        <v>63</v>
      </c>
      <c r="K207" s="371">
        <f>85-J208</f>
        <v>22</v>
      </c>
      <c r="L207" s="334">
        <f t="shared" si="117"/>
        <v>0</v>
      </c>
      <c r="M207" s="334">
        <f t="shared" si="117"/>
        <v>0</v>
      </c>
      <c r="N207" s="362">
        <f t="shared" si="117"/>
        <v>0</v>
      </c>
      <c r="O207" s="351">
        <f t="shared" si="117"/>
        <v>0</v>
      </c>
      <c r="P207" s="334">
        <f t="shared" si="117"/>
        <v>0</v>
      </c>
      <c r="Q207" s="334">
        <f t="shared" si="117"/>
        <v>0</v>
      </c>
      <c r="R207" s="334">
        <f t="shared" si="117"/>
        <v>0</v>
      </c>
      <c r="S207" s="334">
        <f t="shared" si="117"/>
        <v>0</v>
      </c>
      <c r="T207" s="334">
        <f t="shared" si="117"/>
        <v>0</v>
      </c>
      <c r="U207" s="362">
        <f t="shared" si="117"/>
        <v>0</v>
      </c>
      <c r="V207" s="351">
        <f t="shared" si="117"/>
        <v>0</v>
      </c>
      <c r="W207" s="334">
        <f t="shared" si="117"/>
        <v>0</v>
      </c>
      <c r="X207" s="334">
        <f t="shared" si="117"/>
        <v>0</v>
      </c>
      <c r="Y207" s="351">
        <f t="shared" si="117"/>
        <v>0</v>
      </c>
      <c r="Z207" s="334">
        <f t="shared" si="117"/>
        <v>0</v>
      </c>
      <c r="AA207" s="334">
        <f t="shared" si="117"/>
        <v>0</v>
      </c>
      <c r="AB207" s="334">
        <f t="shared" si="117"/>
        <v>0</v>
      </c>
      <c r="AC207" s="351">
        <f t="shared" si="117"/>
        <v>0</v>
      </c>
      <c r="AD207" s="334">
        <f t="shared" si="117"/>
        <v>0</v>
      </c>
      <c r="AE207" s="371">
        <f t="shared" si="117"/>
        <v>10</v>
      </c>
      <c r="AF207" s="334">
        <f t="shared" si="117"/>
        <v>0</v>
      </c>
      <c r="AG207" s="334">
        <f t="shared" si="117"/>
        <v>0</v>
      </c>
      <c r="AH207" s="334">
        <f t="shared" si="117"/>
        <v>0</v>
      </c>
      <c r="AI207" s="362">
        <f t="shared" si="117"/>
        <v>0</v>
      </c>
      <c r="AJ207" s="351">
        <f t="shared" si="117"/>
        <v>0</v>
      </c>
      <c r="AK207" s="346">
        <f>+AK46</f>
        <v>0</v>
      </c>
      <c r="AL207" s="37">
        <f>AK208</f>
        <v>95</v>
      </c>
      <c r="AM207" s="38">
        <f>AL207</f>
        <v>95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56"/>
      <c r="C208" s="39"/>
      <c r="D208" s="73"/>
      <c r="E208" s="52"/>
      <c r="F208" s="61"/>
      <c r="G208" s="363">
        <f t="shared" ref="G208:AG208" si="118">+F208+G207</f>
        <v>0</v>
      </c>
      <c r="H208" s="352">
        <f t="shared" si="118"/>
        <v>0</v>
      </c>
      <c r="I208" s="335">
        <f t="shared" si="118"/>
        <v>0</v>
      </c>
      <c r="J208" s="336">
        <f t="shared" si="118"/>
        <v>63</v>
      </c>
      <c r="K208" s="336">
        <f t="shared" si="118"/>
        <v>85</v>
      </c>
      <c r="L208" s="336">
        <f t="shared" si="118"/>
        <v>85</v>
      </c>
      <c r="M208" s="336">
        <f t="shared" si="118"/>
        <v>85</v>
      </c>
      <c r="N208" s="363">
        <f t="shared" si="118"/>
        <v>85</v>
      </c>
      <c r="O208" s="352">
        <f t="shared" si="118"/>
        <v>85</v>
      </c>
      <c r="P208" s="335">
        <f t="shared" si="118"/>
        <v>85</v>
      </c>
      <c r="Q208" s="336">
        <f t="shared" si="118"/>
        <v>85</v>
      </c>
      <c r="R208" s="336">
        <f t="shared" si="118"/>
        <v>85</v>
      </c>
      <c r="S208" s="336">
        <f t="shared" si="118"/>
        <v>85</v>
      </c>
      <c r="T208" s="336">
        <f t="shared" si="118"/>
        <v>85</v>
      </c>
      <c r="U208" s="363">
        <f t="shared" si="118"/>
        <v>85</v>
      </c>
      <c r="V208" s="352">
        <f t="shared" si="118"/>
        <v>85</v>
      </c>
      <c r="W208" s="335">
        <f t="shared" si="118"/>
        <v>85</v>
      </c>
      <c r="X208" s="336">
        <f t="shared" si="118"/>
        <v>85</v>
      </c>
      <c r="Y208" s="352">
        <f t="shared" si="118"/>
        <v>85</v>
      </c>
      <c r="Z208" s="336">
        <f t="shared" si="118"/>
        <v>85</v>
      </c>
      <c r="AA208" s="336">
        <f t="shared" si="118"/>
        <v>85</v>
      </c>
      <c r="AB208" s="336">
        <f t="shared" si="118"/>
        <v>85</v>
      </c>
      <c r="AC208" s="352">
        <f t="shared" si="118"/>
        <v>85</v>
      </c>
      <c r="AD208" s="335">
        <f t="shared" si="118"/>
        <v>85</v>
      </c>
      <c r="AE208" s="336">
        <f t="shared" si="118"/>
        <v>95</v>
      </c>
      <c r="AF208" s="336">
        <f t="shared" si="118"/>
        <v>95</v>
      </c>
      <c r="AG208" s="336">
        <f t="shared" si="118"/>
        <v>95</v>
      </c>
      <c r="AH208" s="336">
        <f>+AG208+AH207</f>
        <v>95</v>
      </c>
      <c r="AI208" s="363">
        <f>+AH208+AI207</f>
        <v>95</v>
      </c>
      <c r="AJ208" s="352">
        <f>+AI208+AJ207</f>
        <v>95</v>
      </c>
      <c r="AK208" s="335">
        <f>+AJ208+AK207</f>
        <v>95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310</v>
      </c>
      <c r="G209" s="362">
        <f>+G49</f>
        <v>0</v>
      </c>
      <c r="H209" s="351">
        <f t="shared" ref="H209:AJ209" si="119">+H49</f>
        <v>0</v>
      </c>
      <c r="I209" s="334">
        <f t="shared" si="119"/>
        <v>0</v>
      </c>
      <c r="J209" s="334">
        <v>0</v>
      </c>
      <c r="K209" s="371">
        <f>160-J210</f>
        <v>160</v>
      </c>
      <c r="L209" s="334">
        <f t="shared" si="119"/>
        <v>0</v>
      </c>
      <c r="M209" s="334">
        <f t="shared" si="119"/>
        <v>0</v>
      </c>
      <c r="N209" s="362">
        <f t="shared" si="119"/>
        <v>0</v>
      </c>
      <c r="O209" s="351">
        <f t="shared" si="119"/>
        <v>0</v>
      </c>
      <c r="P209" s="334">
        <f t="shared" si="119"/>
        <v>0</v>
      </c>
      <c r="Q209" s="334">
        <f t="shared" si="119"/>
        <v>0</v>
      </c>
      <c r="R209" s="334">
        <f t="shared" si="119"/>
        <v>0</v>
      </c>
      <c r="S209" s="334">
        <f t="shared" si="119"/>
        <v>0</v>
      </c>
      <c r="T209" s="334">
        <f t="shared" si="119"/>
        <v>0</v>
      </c>
      <c r="U209" s="362">
        <f t="shared" si="119"/>
        <v>0</v>
      </c>
      <c r="V209" s="351">
        <f t="shared" si="119"/>
        <v>0</v>
      </c>
      <c r="W209" s="334">
        <f t="shared" si="119"/>
        <v>0</v>
      </c>
      <c r="X209" s="334">
        <f t="shared" si="119"/>
        <v>0</v>
      </c>
      <c r="Y209" s="351">
        <f t="shared" si="119"/>
        <v>0</v>
      </c>
      <c r="Z209" s="334">
        <f t="shared" si="119"/>
        <v>0</v>
      </c>
      <c r="AA209" s="334">
        <f t="shared" si="119"/>
        <v>0</v>
      </c>
      <c r="AB209" s="334">
        <f t="shared" si="119"/>
        <v>0</v>
      </c>
      <c r="AC209" s="351">
        <f t="shared" si="119"/>
        <v>0</v>
      </c>
      <c r="AD209" s="334">
        <f t="shared" si="119"/>
        <v>0</v>
      </c>
      <c r="AE209" s="371">
        <f t="shared" si="119"/>
        <v>150</v>
      </c>
      <c r="AF209" s="334">
        <f t="shared" si="119"/>
        <v>0</v>
      </c>
      <c r="AG209" s="334">
        <f t="shared" si="119"/>
        <v>0</v>
      </c>
      <c r="AH209" s="334">
        <f t="shared" si="119"/>
        <v>0</v>
      </c>
      <c r="AI209" s="362">
        <f t="shared" si="119"/>
        <v>0</v>
      </c>
      <c r="AJ209" s="351">
        <f t="shared" si="119"/>
        <v>0</v>
      </c>
      <c r="AK209" s="345">
        <f>+AK49</f>
        <v>0</v>
      </c>
      <c r="AL209" s="37">
        <f>SUM(G209:AK209)</f>
        <v>310</v>
      </c>
      <c r="AM209" s="38">
        <f>AL209</f>
        <v>310</v>
      </c>
      <c r="AN209" s="38">
        <v>863000</v>
      </c>
      <c r="AO209" s="38">
        <f>AL209*AN209/1000</f>
        <v>267530</v>
      </c>
      <c r="AP209" s="38">
        <f>AN209*AM209/1000</f>
        <v>267530</v>
      </c>
    </row>
    <row r="210" spans="1:42" ht="34.5" customHeight="1">
      <c r="A210" s="625"/>
      <c r="B210" s="658"/>
      <c r="C210" s="39"/>
      <c r="D210" s="78"/>
      <c r="E210" s="168"/>
      <c r="F210" s="167"/>
      <c r="G210" s="363">
        <f t="shared" ref="G210:AG210" si="120">+F210+G209</f>
        <v>0</v>
      </c>
      <c r="H210" s="352">
        <f t="shared" si="120"/>
        <v>0</v>
      </c>
      <c r="I210" s="335">
        <f t="shared" si="120"/>
        <v>0</v>
      </c>
      <c r="J210" s="348">
        <f t="shared" si="120"/>
        <v>0</v>
      </c>
      <c r="K210" s="336">
        <f t="shared" si="120"/>
        <v>160</v>
      </c>
      <c r="L210" s="336">
        <f t="shared" si="120"/>
        <v>160</v>
      </c>
      <c r="M210" s="336">
        <f t="shared" si="120"/>
        <v>160</v>
      </c>
      <c r="N210" s="363">
        <f t="shared" si="120"/>
        <v>160</v>
      </c>
      <c r="O210" s="352">
        <f t="shared" si="120"/>
        <v>160</v>
      </c>
      <c r="P210" s="335">
        <f t="shared" si="120"/>
        <v>160</v>
      </c>
      <c r="Q210" s="336">
        <f t="shared" si="120"/>
        <v>160</v>
      </c>
      <c r="R210" s="336">
        <f t="shared" si="120"/>
        <v>160</v>
      </c>
      <c r="S210" s="336">
        <f t="shared" si="120"/>
        <v>160</v>
      </c>
      <c r="T210" s="336">
        <f t="shared" si="120"/>
        <v>160</v>
      </c>
      <c r="U210" s="363">
        <f t="shared" si="120"/>
        <v>160</v>
      </c>
      <c r="V210" s="352">
        <f t="shared" si="120"/>
        <v>160</v>
      </c>
      <c r="W210" s="335">
        <f t="shared" si="120"/>
        <v>160</v>
      </c>
      <c r="X210" s="336">
        <f t="shared" si="120"/>
        <v>160</v>
      </c>
      <c r="Y210" s="352">
        <f t="shared" si="120"/>
        <v>160</v>
      </c>
      <c r="Z210" s="336">
        <f t="shared" si="120"/>
        <v>160</v>
      </c>
      <c r="AA210" s="336">
        <f t="shared" si="120"/>
        <v>160</v>
      </c>
      <c r="AB210" s="336">
        <f t="shared" si="120"/>
        <v>160</v>
      </c>
      <c r="AC210" s="352">
        <f t="shared" si="120"/>
        <v>160</v>
      </c>
      <c r="AD210" s="335">
        <f t="shared" si="120"/>
        <v>160</v>
      </c>
      <c r="AE210" s="336">
        <f t="shared" si="120"/>
        <v>310</v>
      </c>
      <c r="AF210" s="336">
        <f t="shared" si="120"/>
        <v>310</v>
      </c>
      <c r="AG210" s="336">
        <f t="shared" si="120"/>
        <v>310</v>
      </c>
      <c r="AH210" s="336">
        <f>+AG210+AH209</f>
        <v>310</v>
      </c>
      <c r="AI210" s="363">
        <f>+AH210+AI209</f>
        <v>310</v>
      </c>
      <c r="AJ210" s="352">
        <f>+AI210+AJ209</f>
        <v>310</v>
      </c>
      <c r="AK210" s="335">
        <f>+AJ210+AK209</f>
        <v>310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I211" si="121">+F50</f>
        <v>0</v>
      </c>
      <c r="G211" s="368">
        <f t="shared" si="121"/>
        <v>0</v>
      </c>
      <c r="H211" s="357">
        <f t="shared" si="121"/>
        <v>0</v>
      </c>
      <c r="I211" s="346">
        <f t="shared" si="121"/>
        <v>0</v>
      </c>
      <c r="J211" s="375">
        <v>0</v>
      </c>
      <c r="K211" s="346">
        <v>0</v>
      </c>
      <c r="L211" s="346">
        <v>0</v>
      </c>
      <c r="M211" s="346">
        <v>0</v>
      </c>
      <c r="N211" s="368">
        <v>0</v>
      </c>
      <c r="O211" s="357">
        <v>0</v>
      </c>
      <c r="P211" s="346">
        <v>0</v>
      </c>
      <c r="Q211" s="346">
        <f>+Q51</f>
        <v>0</v>
      </c>
      <c r="R211" s="346">
        <f t="shared" ref="R211:AJ211" si="122">+R51</f>
        <v>0</v>
      </c>
      <c r="S211" s="346">
        <f t="shared" si="122"/>
        <v>0</v>
      </c>
      <c r="T211" s="346">
        <f t="shared" si="122"/>
        <v>0</v>
      </c>
      <c r="U211" s="368">
        <f t="shared" si="122"/>
        <v>0</v>
      </c>
      <c r="V211" s="357">
        <f t="shared" si="122"/>
        <v>0</v>
      </c>
      <c r="W211" s="346">
        <f t="shared" si="122"/>
        <v>0</v>
      </c>
      <c r="X211" s="346">
        <f t="shared" si="122"/>
        <v>0</v>
      </c>
      <c r="Y211" s="357">
        <f t="shared" si="122"/>
        <v>0</v>
      </c>
      <c r="Z211" s="346">
        <f t="shared" si="122"/>
        <v>0</v>
      </c>
      <c r="AA211" s="346">
        <f t="shared" si="122"/>
        <v>0</v>
      </c>
      <c r="AB211" s="346">
        <f t="shared" si="122"/>
        <v>0</v>
      </c>
      <c r="AC211" s="357">
        <f t="shared" si="122"/>
        <v>0</v>
      </c>
      <c r="AD211" s="346">
        <f t="shared" si="122"/>
        <v>0</v>
      </c>
      <c r="AE211" s="346">
        <f t="shared" si="122"/>
        <v>0</v>
      </c>
      <c r="AF211" s="346">
        <f t="shared" si="122"/>
        <v>0</v>
      </c>
      <c r="AG211" s="346">
        <f t="shared" si="122"/>
        <v>0</v>
      </c>
      <c r="AH211" s="346">
        <f t="shared" si="122"/>
        <v>0</v>
      </c>
      <c r="AI211" s="368">
        <f t="shared" si="122"/>
        <v>0</v>
      </c>
      <c r="AJ211" s="357">
        <f t="shared" si="122"/>
        <v>0</v>
      </c>
      <c r="AK211" s="346">
        <f>+AK50</f>
        <v>310</v>
      </c>
      <c r="AL211" s="37">
        <f>SUM(G211:AK211)</f>
        <v>310</v>
      </c>
      <c r="AM211" s="38">
        <f>AL211</f>
        <v>310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63">
        <f t="shared" ref="G212:AK212" si="123">+F212+G211</f>
        <v>0</v>
      </c>
      <c r="H212" s="352">
        <f t="shared" si="123"/>
        <v>0</v>
      </c>
      <c r="I212" s="335">
        <f t="shared" si="123"/>
        <v>0</v>
      </c>
      <c r="J212" s="70">
        <f t="shared" si="123"/>
        <v>0</v>
      </c>
      <c r="K212" s="335">
        <f t="shared" si="123"/>
        <v>0</v>
      </c>
      <c r="L212" s="335">
        <f t="shared" si="123"/>
        <v>0</v>
      </c>
      <c r="M212" s="335">
        <f t="shared" si="123"/>
        <v>0</v>
      </c>
      <c r="N212" s="363">
        <f t="shared" si="123"/>
        <v>0</v>
      </c>
      <c r="O212" s="352">
        <f t="shared" si="123"/>
        <v>0</v>
      </c>
      <c r="P212" s="335">
        <f t="shared" si="123"/>
        <v>0</v>
      </c>
      <c r="Q212" s="335">
        <f t="shared" si="123"/>
        <v>0</v>
      </c>
      <c r="R212" s="335">
        <f t="shared" si="123"/>
        <v>0</v>
      </c>
      <c r="S212" s="335">
        <f t="shared" si="123"/>
        <v>0</v>
      </c>
      <c r="T212" s="335">
        <f t="shared" si="123"/>
        <v>0</v>
      </c>
      <c r="U212" s="363">
        <f t="shared" si="123"/>
        <v>0</v>
      </c>
      <c r="V212" s="352">
        <f t="shared" si="123"/>
        <v>0</v>
      </c>
      <c r="W212" s="335">
        <f t="shared" si="123"/>
        <v>0</v>
      </c>
      <c r="X212" s="335">
        <f t="shared" si="123"/>
        <v>0</v>
      </c>
      <c r="Y212" s="352">
        <f t="shared" si="123"/>
        <v>0</v>
      </c>
      <c r="Z212" s="335">
        <f t="shared" si="123"/>
        <v>0</v>
      </c>
      <c r="AA212" s="335">
        <f t="shared" si="123"/>
        <v>0</v>
      </c>
      <c r="AB212" s="335">
        <f t="shared" si="123"/>
        <v>0</v>
      </c>
      <c r="AC212" s="352">
        <f t="shared" si="123"/>
        <v>0</v>
      </c>
      <c r="AD212" s="335">
        <f t="shared" si="123"/>
        <v>0</v>
      </c>
      <c r="AE212" s="335">
        <f t="shared" si="123"/>
        <v>0</v>
      </c>
      <c r="AF212" s="335">
        <f t="shared" si="123"/>
        <v>0</v>
      </c>
      <c r="AG212" s="335">
        <f t="shared" si="123"/>
        <v>0</v>
      </c>
      <c r="AH212" s="335">
        <f t="shared" si="123"/>
        <v>0</v>
      </c>
      <c r="AI212" s="363">
        <f t="shared" si="123"/>
        <v>0</v>
      </c>
      <c r="AJ212" s="352">
        <f t="shared" si="123"/>
        <v>0</v>
      </c>
      <c r="AK212" s="335">
        <f t="shared" si="123"/>
        <v>310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24">+F52</f>
        <v>0</v>
      </c>
      <c r="G213" s="368">
        <f t="shared" si="124"/>
        <v>0</v>
      </c>
      <c r="H213" s="357">
        <f t="shared" si="124"/>
        <v>0</v>
      </c>
      <c r="I213" s="346">
        <f t="shared" si="124"/>
        <v>0</v>
      </c>
      <c r="J213" s="375">
        <f t="shared" si="124"/>
        <v>0</v>
      </c>
      <c r="K213" s="346">
        <f t="shared" si="124"/>
        <v>0</v>
      </c>
      <c r="L213" s="346">
        <f t="shared" si="124"/>
        <v>0</v>
      </c>
      <c r="M213" s="346">
        <f t="shared" si="124"/>
        <v>0</v>
      </c>
      <c r="N213" s="368">
        <f t="shared" si="124"/>
        <v>0</v>
      </c>
      <c r="O213" s="357">
        <f t="shared" si="124"/>
        <v>0</v>
      </c>
      <c r="P213" s="346">
        <f t="shared" si="124"/>
        <v>0</v>
      </c>
      <c r="Q213" s="346">
        <f t="shared" si="124"/>
        <v>0</v>
      </c>
      <c r="R213" s="346">
        <f t="shared" si="124"/>
        <v>0</v>
      </c>
      <c r="S213" s="346">
        <f t="shared" si="124"/>
        <v>0</v>
      </c>
      <c r="T213" s="346">
        <f t="shared" si="124"/>
        <v>0</v>
      </c>
      <c r="U213" s="368">
        <f t="shared" si="124"/>
        <v>0</v>
      </c>
      <c r="V213" s="357">
        <f t="shared" si="124"/>
        <v>0</v>
      </c>
      <c r="W213" s="346">
        <f t="shared" si="124"/>
        <v>0</v>
      </c>
      <c r="X213" s="346">
        <f t="shared" si="124"/>
        <v>0</v>
      </c>
      <c r="Y213" s="357">
        <f t="shared" si="124"/>
        <v>0</v>
      </c>
      <c r="Z213" s="346">
        <f t="shared" si="124"/>
        <v>0</v>
      </c>
      <c r="AA213" s="346">
        <f t="shared" si="124"/>
        <v>0</v>
      </c>
      <c r="AB213" s="346">
        <f t="shared" si="124"/>
        <v>0</v>
      </c>
      <c r="AC213" s="357">
        <f t="shared" si="124"/>
        <v>0</v>
      </c>
      <c r="AD213" s="346">
        <f t="shared" si="124"/>
        <v>0</v>
      </c>
      <c r="AE213" s="346">
        <f t="shared" si="124"/>
        <v>0</v>
      </c>
      <c r="AF213" s="346">
        <f t="shared" si="124"/>
        <v>0</v>
      </c>
      <c r="AG213" s="346">
        <f t="shared" si="124"/>
        <v>0</v>
      </c>
      <c r="AH213" s="346">
        <f t="shared" si="124"/>
        <v>0</v>
      </c>
      <c r="AI213" s="368">
        <f t="shared" si="124"/>
        <v>0</v>
      </c>
      <c r="AJ213" s="357">
        <f t="shared" si="124"/>
        <v>0</v>
      </c>
      <c r="AK213" s="346">
        <f t="shared" si="124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63">
        <f t="shared" ref="G214:AK214" si="125">+F214+G213</f>
        <v>0</v>
      </c>
      <c r="H214" s="352">
        <f t="shared" si="125"/>
        <v>0</v>
      </c>
      <c r="I214" s="335">
        <f t="shared" si="125"/>
        <v>0</v>
      </c>
      <c r="J214" s="70">
        <f t="shared" si="125"/>
        <v>0</v>
      </c>
      <c r="K214" s="335">
        <f t="shared" si="125"/>
        <v>0</v>
      </c>
      <c r="L214" s="335">
        <f t="shared" si="125"/>
        <v>0</v>
      </c>
      <c r="M214" s="335">
        <f t="shared" si="125"/>
        <v>0</v>
      </c>
      <c r="N214" s="363">
        <f t="shared" si="125"/>
        <v>0</v>
      </c>
      <c r="O214" s="352">
        <f t="shared" si="125"/>
        <v>0</v>
      </c>
      <c r="P214" s="335">
        <f t="shared" si="125"/>
        <v>0</v>
      </c>
      <c r="Q214" s="335">
        <f t="shared" si="125"/>
        <v>0</v>
      </c>
      <c r="R214" s="335">
        <f t="shared" si="125"/>
        <v>0</v>
      </c>
      <c r="S214" s="335">
        <f t="shared" si="125"/>
        <v>0</v>
      </c>
      <c r="T214" s="335">
        <f t="shared" si="125"/>
        <v>0</v>
      </c>
      <c r="U214" s="363">
        <f t="shared" si="125"/>
        <v>0</v>
      </c>
      <c r="V214" s="352">
        <f t="shared" si="125"/>
        <v>0</v>
      </c>
      <c r="W214" s="335">
        <f t="shared" si="125"/>
        <v>0</v>
      </c>
      <c r="X214" s="335">
        <f t="shared" si="125"/>
        <v>0</v>
      </c>
      <c r="Y214" s="352">
        <f t="shared" si="125"/>
        <v>0</v>
      </c>
      <c r="Z214" s="335">
        <f t="shared" si="125"/>
        <v>0</v>
      </c>
      <c r="AA214" s="335">
        <f t="shared" si="125"/>
        <v>0</v>
      </c>
      <c r="AB214" s="335">
        <f t="shared" si="125"/>
        <v>0</v>
      </c>
      <c r="AC214" s="352">
        <f t="shared" si="125"/>
        <v>0</v>
      </c>
      <c r="AD214" s="335">
        <f t="shared" si="125"/>
        <v>0</v>
      </c>
      <c r="AE214" s="335">
        <f t="shared" si="125"/>
        <v>0</v>
      </c>
      <c r="AF214" s="335">
        <f t="shared" si="125"/>
        <v>0</v>
      </c>
      <c r="AG214" s="335">
        <f t="shared" si="125"/>
        <v>0</v>
      </c>
      <c r="AH214" s="335">
        <f t="shared" si="125"/>
        <v>0</v>
      </c>
      <c r="AI214" s="363">
        <f t="shared" si="125"/>
        <v>0</v>
      </c>
      <c r="AJ214" s="352">
        <f t="shared" si="125"/>
        <v>0</v>
      </c>
      <c r="AK214" s="335">
        <f t="shared" si="125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370">
        <f t="shared" ref="G215:AK215" si="126">+G55</f>
        <v>0</v>
      </c>
      <c r="H215" s="359">
        <f t="shared" si="126"/>
        <v>0</v>
      </c>
      <c r="I215" s="337">
        <f t="shared" si="126"/>
        <v>0</v>
      </c>
      <c r="J215" s="320">
        <f t="shared" si="126"/>
        <v>0</v>
      </c>
      <c r="K215" s="337">
        <f t="shared" si="126"/>
        <v>0</v>
      </c>
      <c r="L215" s="337">
        <f t="shared" si="126"/>
        <v>0</v>
      </c>
      <c r="M215" s="337">
        <f t="shared" si="126"/>
        <v>0</v>
      </c>
      <c r="N215" s="370">
        <f t="shared" si="126"/>
        <v>0</v>
      </c>
      <c r="O215" s="359">
        <f t="shared" si="126"/>
        <v>0</v>
      </c>
      <c r="P215" s="337">
        <f t="shared" si="126"/>
        <v>0</v>
      </c>
      <c r="Q215" s="337">
        <f t="shared" si="126"/>
        <v>0</v>
      </c>
      <c r="R215" s="337">
        <f t="shared" si="126"/>
        <v>0</v>
      </c>
      <c r="S215" s="337">
        <f t="shared" si="126"/>
        <v>0</v>
      </c>
      <c r="T215" s="337">
        <f t="shared" si="126"/>
        <v>0</v>
      </c>
      <c r="U215" s="370">
        <f t="shared" si="126"/>
        <v>0</v>
      </c>
      <c r="V215" s="359">
        <f t="shared" si="126"/>
        <v>0</v>
      </c>
      <c r="W215" s="337">
        <f t="shared" si="126"/>
        <v>0</v>
      </c>
      <c r="X215" s="337">
        <f t="shared" si="126"/>
        <v>0</v>
      </c>
      <c r="Y215" s="359">
        <f t="shared" si="126"/>
        <v>0</v>
      </c>
      <c r="Z215" s="337">
        <f t="shared" si="126"/>
        <v>0</v>
      </c>
      <c r="AA215" s="337">
        <f t="shared" si="126"/>
        <v>0</v>
      </c>
      <c r="AB215" s="337">
        <f t="shared" si="126"/>
        <v>0</v>
      </c>
      <c r="AC215" s="359">
        <f t="shared" si="126"/>
        <v>0</v>
      </c>
      <c r="AD215" s="337">
        <f t="shared" si="126"/>
        <v>0</v>
      </c>
      <c r="AE215" s="337">
        <f t="shared" si="126"/>
        <v>0</v>
      </c>
      <c r="AF215" s="337">
        <f t="shared" si="126"/>
        <v>0</v>
      </c>
      <c r="AG215" s="337">
        <f t="shared" si="126"/>
        <v>0</v>
      </c>
      <c r="AH215" s="337">
        <f t="shared" si="126"/>
        <v>0</v>
      </c>
      <c r="AI215" s="370">
        <f t="shared" si="126"/>
        <v>0</v>
      </c>
      <c r="AJ215" s="359">
        <f t="shared" si="126"/>
        <v>0</v>
      </c>
      <c r="AK215" s="337">
        <f t="shared" si="126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63">
        <f t="shared" ref="G216:AK216" si="127">+F216+G215</f>
        <v>0</v>
      </c>
      <c r="H216" s="352">
        <f t="shared" si="127"/>
        <v>0</v>
      </c>
      <c r="I216" s="335">
        <f t="shared" si="127"/>
        <v>0</v>
      </c>
      <c r="J216" s="70">
        <f t="shared" si="127"/>
        <v>0</v>
      </c>
      <c r="K216" s="335">
        <f t="shared" si="127"/>
        <v>0</v>
      </c>
      <c r="L216" s="335">
        <f t="shared" si="127"/>
        <v>0</v>
      </c>
      <c r="M216" s="335">
        <f t="shared" si="127"/>
        <v>0</v>
      </c>
      <c r="N216" s="363">
        <f t="shared" si="127"/>
        <v>0</v>
      </c>
      <c r="O216" s="352">
        <f t="shared" si="127"/>
        <v>0</v>
      </c>
      <c r="P216" s="335">
        <f t="shared" si="127"/>
        <v>0</v>
      </c>
      <c r="Q216" s="335">
        <f t="shared" si="127"/>
        <v>0</v>
      </c>
      <c r="R216" s="335">
        <f t="shared" si="127"/>
        <v>0</v>
      </c>
      <c r="S216" s="335">
        <f t="shared" si="127"/>
        <v>0</v>
      </c>
      <c r="T216" s="335">
        <f t="shared" si="127"/>
        <v>0</v>
      </c>
      <c r="U216" s="363">
        <f t="shared" si="127"/>
        <v>0</v>
      </c>
      <c r="V216" s="352">
        <f t="shared" si="127"/>
        <v>0</v>
      </c>
      <c r="W216" s="335">
        <f t="shared" si="127"/>
        <v>0</v>
      </c>
      <c r="X216" s="335">
        <f t="shared" si="127"/>
        <v>0</v>
      </c>
      <c r="Y216" s="352">
        <f t="shared" si="127"/>
        <v>0</v>
      </c>
      <c r="Z216" s="335">
        <f t="shared" si="127"/>
        <v>0</v>
      </c>
      <c r="AA216" s="335">
        <f t="shared" si="127"/>
        <v>0</v>
      </c>
      <c r="AB216" s="335">
        <f t="shared" si="127"/>
        <v>0</v>
      </c>
      <c r="AC216" s="352">
        <f t="shared" si="127"/>
        <v>0</v>
      </c>
      <c r="AD216" s="335">
        <f t="shared" si="127"/>
        <v>0</v>
      </c>
      <c r="AE216" s="335">
        <f t="shared" si="127"/>
        <v>0</v>
      </c>
      <c r="AF216" s="335">
        <f t="shared" si="127"/>
        <v>0</v>
      </c>
      <c r="AG216" s="335">
        <f t="shared" si="127"/>
        <v>0</v>
      </c>
      <c r="AH216" s="335">
        <f t="shared" si="127"/>
        <v>0</v>
      </c>
      <c r="AI216" s="363">
        <f t="shared" si="127"/>
        <v>0</v>
      </c>
      <c r="AJ216" s="352">
        <f t="shared" si="127"/>
        <v>0</v>
      </c>
      <c r="AK216" s="335">
        <f t="shared" si="127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1513</v>
      </c>
      <c r="G217" s="362">
        <f>+G57</f>
        <v>0</v>
      </c>
      <c r="H217" s="351">
        <f t="shared" ref="H217:AJ217" si="128">+H57</f>
        <v>0</v>
      </c>
      <c r="I217" s="342">
        <f t="shared" si="128"/>
        <v>0</v>
      </c>
      <c r="J217" s="334">
        <f t="shared" si="128"/>
        <v>0</v>
      </c>
      <c r="K217" s="342">
        <f t="shared" si="128"/>
        <v>0</v>
      </c>
      <c r="L217" s="342">
        <f t="shared" si="128"/>
        <v>0</v>
      </c>
      <c r="M217" s="342">
        <f t="shared" si="128"/>
        <v>0</v>
      </c>
      <c r="N217" s="362">
        <f t="shared" si="128"/>
        <v>0</v>
      </c>
      <c r="O217" s="351">
        <f t="shared" si="128"/>
        <v>0</v>
      </c>
      <c r="P217" s="371">
        <f t="shared" si="128"/>
        <v>700</v>
      </c>
      <c r="Q217" s="342">
        <f t="shared" si="128"/>
        <v>0</v>
      </c>
      <c r="R217" s="334">
        <f t="shared" si="128"/>
        <v>0</v>
      </c>
      <c r="S217" s="371">
        <f t="shared" si="128"/>
        <v>463</v>
      </c>
      <c r="T217" s="342">
        <f t="shared" si="128"/>
        <v>0</v>
      </c>
      <c r="U217" s="362">
        <f t="shared" si="128"/>
        <v>0</v>
      </c>
      <c r="V217" s="351">
        <f t="shared" si="128"/>
        <v>0</v>
      </c>
      <c r="W217" s="342">
        <f t="shared" si="128"/>
        <v>0</v>
      </c>
      <c r="X217" s="342">
        <f t="shared" si="128"/>
        <v>0</v>
      </c>
      <c r="Y217" s="351">
        <f t="shared" si="128"/>
        <v>0</v>
      </c>
      <c r="Z217" s="342">
        <f t="shared" si="128"/>
        <v>0</v>
      </c>
      <c r="AA217" s="342">
        <f t="shared" si="128"/>
        <v>0</v>
      </c>
      <c r="AB217" s="342">
        <f t="shared" si="128"/>
        <v>0</v>
      </c>
      <c r="AC217" s="351">
        <f t="shared" si="128"/>
        <v>0</v>
      </c>
      <c r="AD217" s="334">
        <f t="shared" si="128"/>
        <v>0</v>
      </c>
      <c r="AE217" s="371">
        <f t="shared" si="128"/>
        <v>350</v>
      </c>
      <c r="AF217" s="342">
        <f t="shared" si="128"/>
        <v>0</v>
      </c>
      <c r="AG217" s="342">
        <f t="shared" si="128"/>
        <v>0</v>
      </c>
      <c r="AH217" s="342">
        <f t="shared" si="128"/>
        <v>0</v>
      </c>
      <c r="AI217" s="362">
        <f t="shared" si="128"/>
        <v>0</v>
      </c>
      <c r="AJ217" s="351">
        <f t="shared" si="128"/>
        <v>0</v>
      </c>
      <c r="AK217" s="345">
        <f>+AK57</f>
        <v>0</v>
      </c>
      <c r="AL217" s="37">
        <f>AK218</f>
        <v>1513</v>
      </c>
      <c r="AM217" s="38">
        <f>AL217</f>
        <v>1513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363">
        <f t="shared" ref="G218:AK218" si="129">+F218+G217</f>
        <v>0</v>
      </c>
      <c r="H218" s="352">
        <f t="shared" si="129"/>
        <v>0</v>
      </c>
      <c r="I218" s="335">
        <f t="shared" si="129"/>
        <v>0</v>
      </c>
      <c r="J218" s="348">
        <f t="shared" si="129"/>
        <v>0</v>
      </c>
      <c r="K218" s="336">
        <f t="shared" si="129"/>
        <v>0</v>
      </c>
      <c r="L218" s="336">
        <f t="shared" si="129"/>
        <v>0</v>
      </c>
      <c r="M218" s="336">
        <f t="shared" si="129"/>
        <v>0</v>
      </c>
      <c r="N218" s="363">
        <f t="shared" si="129"/>
        <v>0</v>
      </c>
      <c r="O218" s="352">
        <f t="shared" si="129"/>
        <v>0</v>
      </c>
      <c r="P218" s="335">
        <f t="shared" si="129"/>
        <v>700</v>
      </c>
      <c r="Q218" s="336">
        <f t="shared" si="129"/>
        <v>700</v>
      </c>
      <c r="R218" s="336">
        <f t="shared" si="129"/>
        <v>700</v>
      </c>
      <c r="S218" s="336">
        <f t="shared" si="129"/>
        <v>1163</v>
      </c>
      <c r="T218" s="336">
        <f t="shared" si="129"/>
        <v>1163</v>
      </c>
      <c r="U218" s="363">
        <f t="shared" si="129"/>
        <v>1163</v>
      </c>
      <c r="V218" s="352">
        <f t="shared" si="129"/>
        <v>1163</v>
      </c>
      <c r="W218" s="335">
        <f t="shared" si="129"/>
        <v>1163</v>
      </c>
      <c r="X218" s="336">
        <f t="shared" si="129"/>
        <v>1163</v>
      </c>
      <c r="Y218" s="352">
        <f t="shared" si="129"/>
        <v>1163</v>
      </c>
      <c r="Z218" s="336">
        <f t="shared" si="129"/>
        <v>1163</v>
      </c>
      <c r="AA218" s="336">
        <f t="shared" si="129"/>
        <v>1163</v>
      </c>
      <c r="AB218" s="336">
        <f t="shared" si="129"/>
        <v>1163</v>
      </c>
      <c r="AC218" s="352">
        <f t="shared" si="129"/>
        <v>1163</v>
      </c>
      <c r="AD218" s="335">
        <f t="shared" si="129"/>
        <v>1163</v>
      </c>
      <c r="AE218" s="336">
        <f t="shared" si="129"/>
        <v>1513</v>
      </c>
      <c r="AF218" s="336">
        <f t="shared" si="129"/>
        <v>1513</v>
      </c>
      <c r="AG218" s="336">
        <f t="shared" si="129"/>
        <v>1513</v>
      </c>
      <c r="AH218" s="336">
        <f t="shared" si="129"/>
        <v>1513</v>
      </c>
      <c r="AI218" s="363">
        <f t="shared" si="129"/>
        <v>1513</v>
      </c>
      <c r="AJ218" s="352">
        <f t="shared" si="129"/>
        <v>1513</v>
      </c>
      <c r="AK218" s="336">
        <f t="shared" si="129"/>
        <v>1513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631</v>
      </c>
      <c r="G219" s="362">
        <f>+G59</f>
        <v>0</v>
      </c>
      <c r="H219" s="351">
        <f t="shared" ref="H219:AJ219" si="130">+H59</f>
        <v>0</v>
      </c>
      <c r="I219" s="342">
        <f t="shared" si="130"/>
        <v>0</v>
      </c>
      <c r="J219" s="334">
        <f t="shared" si="130"/>
        <v>0</v>
      </c>
      <c r="K219" s="342">
        <f t="shared" si="130"/>
        <v>0</v>
      </c>
      <c r="L219" s="342">
        <f t="shared" si="130"/>
        <v>0</v>
      </c>
      <c r="M219" s="342">
        <f t="shared" si="130"/>
        <v>0</v>
      </c>
      <c r="N219" s="362">
        <f t="shared" si="130"/>
        <v>0</v>
      </c>
      <c r="O219" s="351">
        <f t="shared" si="130"/>
        <v>0</v>
      </c>
      <c r="P219" s="342">
        <f t="shared" si="130"/>
        <v>0</v>
      </c>
      <c r="Q219" s="342">
        <f t="shared" si="130"/>
        <v>0</v>
      </c>
      <c r="R219" s="342">
        <f t="shared" si="130"/>
        <v>0</v>
      </c>
      <c r="S219" s="371">
        <f t="shared" si="130"/>
        <v>355</v>
      </c>
      <c r="T219" s="342">
        <f t="shared" si="130"/>
        <v>0</v>
      </c>
      <c r="U219" s="362">
        <f t="shared" si="130"/>
        <v>0</v>
      </c>
      <c r="V219" s="351">
        <f t="shared" si="130"/>
        <v>0</v>
      </c>
      <c r="W219" s="342">
        <f t="shared" si="130"/>
        <v>0</v>
      </c>
      <c r="X219" s="342">
        <f t="shared" si="130"/>
        <v>0</v>
      </c>
      <c r="Y219" s="351">
        <f t="shared" si="130"/>
        <v>0</v>
      </c>
      <c r="Z219" s="342">
        <f t="shared" si="130"/>
        <v>0</v>
      </c>
      <c r="AA219" s="342">
        <f t="shared" si="130"/>
        <v>0</v>
      </c>
      <c r="AB219" s="342">
        <f t="shared" si="130"/>
        <v>0</v>
      </c>
      <c r="AC219" s="351">
        <f t="shared" si="130"/>
        <v>0</v>
      </c>
      <c r="AD219" s="342">
        <f t="shared" si="130"/>
        <v>0</v>
      </c>
      <c r="AE219" s="371">
        <f t="shared" si="130"/>
        <v>276</v>
      </c>
      <c r="AF219" s="342">
        <f t="shared" si="130"/>
        <v>0</v>
      </c>
      <c r="AG219" s="342">
        <f t="shared" si="130"/>
        <v>0</v>
      </c>
      <c r="AH219" s="342">
        <f t="shared" si="130"/>
        <v>0</v>
      </c>
      <c r="AI219" s="362">
        <f t="shared" si="130"/>
        <v>0</v>
      </c>
      <c r="AJ219" s="351">
        <f t="shared" si="130"/>
        <v>0</v>
      </c>
      <c r="AK219" s="345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363">
        <f t="shared" ref="G220:AK220" si="131">+F220+G219</f>
        <v>0</v>
      </c>
      <c r="H220" s="352">
        <f t="shared" si="131"/>
        <v>0</v>
      </c>
      <c r="I220" s="335">
        <f t="shared" si="131"/>
        <v>0</v>
      </c>
      <c r="J220" s="348">
        <f t="shared" si="131"/>
        <v>0</v>
      </c>
      <c r="K220" s="336">
        <f t="shared" si="131"/>
        <v>0</v>
      </c>
      <c r="L220" s="336">
        <f t="shared" si="131"/>
        <v>0</v>
      </c>
      <c r="M220" s="336">
        <f t="shared" si="131"/>
        <v>0</v>
      </c>
      <c r="N220" s="363">
        <f t="shared" si="131"/>
        <v>0</v>
      </c>
      <c r="O220" s="352">
        <f t="shared" si="131"/>
        <v>0</v>
      </c>
      <c r="P220" s="335">
        <f t="shared" si="131"/>
        <v>0</v>
      </c>
      <c r="Q220" s="336">
        <f t="shared" si="131"/>
        <v>0</v>
      </c>
      <c r="R220" s="336">
        <f t="shared" si="131"/>
        <v>0</v>
      </c>
      <c r="S220" s="336">
        <f t="shared" si="131"/>
        <v>355</v>
      </c>
      <c r="T220" s="336">
        <f t="shared" si="131"/>
        <v>355</v>
      </c>
      <c r="U220" s="363">
        <f t="shared" si="131"/>
        <v>355</v>
      </c>
      <c r="V220" s="352">
        <f t="shared" si="131"/>
        <v>355</v>
      </c>
      <c r="W220" s="335">
        <f t="shared" si="131"/>
        <v>355</v>
      </c>
      <c r="X220" s="336">
        <f t="shared" si="131"/>
        <v>355</v>
      </c>
      <c r="Y220" s="352">
        <f t="shared" si="131"/>
        <v>355</v>
      </c>
      <c r="Z220" s="336">
        <f t="shared" si="131"/>
        <v>355</v>
      </c>
      <c r="AA220" s="336">
        <f t="shared" si="131"/>
        <v>355</v>
      </c>
      <c r="AB220" s="336">
        <f t="shared" si="131"/>
        <v>355</v>
      </c>
      <c r="AC220" s="352">
        <f t="shared" si="131"/>
        <v>355</v>
      </c>
      <c r="AD220" s="335">
        <f t="shared" si="131"/>
        <v>355</v>
      </c>
      <c r="AE220" s="336">
        <f t="shared" si="131"/>
        <v>631</v>
      </c>
      <c r="AF220" s="336">
        <f t="shared" si="131"/>
        <v>631</v>
      </c>
      <c r="AG220" s="336">
        <f t="shared" si="131"/>
        <v>631</v>
      </c>
      <c r="AH220" s="336">
        <f t="shared" si="131"/>
        <v>631</v>
      </c>
      <c r="AI220" s="363">
        <f t="shared" si="131"/>
        <v>631</v>
      </c>
      <c r="AJ220" s="352">
        <f t="shared" si="131"/>
        <v>631</v>
      </c>
      <c r="AK220" s="336">
        <f t="shared" si="131"/>
        <v>631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1950</v>
      </c>
      <c r="G221" s="362">
        <f>+G61</f>
        <v>0</v>
      </c>
      <c r="H221" s="351">
        <f t="shared" ref="H221:AK221" si="132">+H61</f>
        <v>0</v>
      </c>
      <c r="I221" s="342">
        <f t="shared" si="132"/>
        <v>0</v>
      </c>
      <c r="J221" s="334">
        <f t="shared" si="132"/>
        <v>0</v>
      </c>
      <c r="K221" s="371">
        <f t="shared" si="132"/>
        <v>50</v>
      </c>
      <c r="L221" s="342">
        <f t="shared" si="132"/>
        <v>0</v>
      </c>
      <c r="M221" s="342">
        <f t="shared" si="132"/>
        <v>0</v>
      </c>
      <c r="N221" s="362">
        <f t="shared" si="132"/>
        <v>0</v>
      </c>
      <c r="O221" s="351">
        <f t="shared" si="132"/>
        <v>0</v>
      </c>
      <c r="P221" s="371">
        <f t="shared" si="132"/>
        <v>550</v>
      </c>
      <c r="Q221" s="342">
        <f t="shared" si="132"/>
        <v>0</v>
      </c>
      <c r="R221" s="342">
        <f t="shared" si="132"/>
        <v>0</v>
      </c>
      <c r="S221" s="371">
        <f t="shared" si="132"/>
        <v>320</v>
      </c>
      <c r="T221" s="371">
        <f t="shared" si="132"/>
        <v>380</v>
      </c>
      <c r="U221" s="362">
        <f t="shared" si="132"/>
        <v>0</v>
      </c>
      <c r="V221" s="351">
        <f t="shared" si="132"/>
        <v>0</v>
      </c>
      <c r="W221" s="342">
        <f t="shared" si="132"/>
        <v>0</v>
      </c>
      <c r="X221" s="342">
        <f t="shared" si="132"/>
        <v>0</v>
      </c>
      <c r="Y221" s="351">
        <f t="shared" si="132"/>
        <v>0</v>
      </c>
      <c r="Z221" s="342">
        <f t="shared" si="132"/>
        <v>0</v>
      </c>
      <c r="AA221" s="342">
        <f t="shared" si="132"/>
        <v>0</v>
      </c>
      <c r="AB221" s="342">
        <f t="shared" si="132"/>
        <v>0</v>
      </c>
      <c r="AC221" s="351">
        <f t="shared" si="132"/>
        <v>0</v>
      </c>
      <c r="AD221" s="342">
        <f t="shared" si="132"/>
        <v>0</v>
      </c>
      <c r="AE221" s="371">
        <f t="shared" si="132"/>
        <v>650</v>
      </c>
      <c r="AF221" s="342">
        <f t="shared" si="132"/>
        <v>0</v>
      </c>
      <c r="AG221" s="342">
        <f t="shared" si="132"/>
        <v>0</v>
      </c>
      <c r="AH221" s="342">
        <f t="shared" si="132"/>
        <v>0</v>
      </c>
      <c r="AI221" s="362">
        <f t="shared" si="132"/>
        <v>0</v>
      </c>
      <c r="AJ221" s="351">
        <f t="shared" si="132"/>
        <v>0</v>
      </c>
      <c r="AK221" s="342">
        <f t="shared" si="132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365">
        <f t="shared" ref="G222:AK222" si="133">+F222+G221</f>
        <v>0</v>
      </c>
      <c r="H222" s="354">
        <f t="shared" si="133"/>
        <v>0</v>
      </c>
      <c r="I222" s="340">
        <f t="shared" si="133"/>
        <v>0</v>
      </c>
      <c r="J222" s="349">
        <f t="shared" si="133"/>
        <v>0</v>
      </c>
      <c r="K222" s="341">
        <f t="shared" si="133"/>
        <v>50</v>
      </c>
      <c r="L222" s="341">
        <f t="shared" si="133"/>
        <v>50</v>
      </c>
      <c r="M222" s="341">
        <f t="shared" si="133"/>
        <v>50</v>
      </c>
      <c r="N222" s="365">
        <f t="shared" si="133"/>
        <v>50</v>
      </c>
      <c r="O222" s="354">
        <f t="shared" si="133"/>
        <v>50</v>
      </c>
      <c r="P222" s="341">
        <f t="shared" si="133"/>
        <v>600</v>
      </c>
      <c r="Q222" s="341">
        <f t="shared" si="133"/>
        <v>600</v>
      </c>
      <c r="R222" s="341">
        <f t="shared" si="133"/>
        <v>600</v>
      </c>
      <c r="S222" s="341">
        <f t="shared" si="133"/>
        <v>920</v>
      </c>
      <c r="T222" s="341">
        <f t="shared" si="133"/>
        <v>1300</v>
      </c>
      <c r="U222" s="365">
        <f t="shared" si="133"/>
        <v>1300</v>
      </c>
      <c r="V222" s="354">
        <f t="shared" si="133"/>
        <v>1300</v>
      </c>
      <c r="W222" s="341">
        <f t="shared" si="133"/>
        <v>1300</v>
      </c>
      <c r="X222" s="341">
        <f t="shared" si="133"/>
        <v>1300</v>
      </c>
      <c r="Y222" s="354">
        <f t="shared" si="133"/>
        <v>1300</v>
      </c>
      <c r="Z222" s="341">
        <f t="shared" si="133"/>
        <v>1300</v>
      </c>
      <c r="AA222" s="341">
        <f t="shared" si="133"/>
        <v>1300</v>
      </c>
      <c r="AB222" s="341">
        <f t="shared" si="133"/>
        <v>1300</v>
      </c>
      <c r="AC222" s="354">
        <f t="shared" si="133"/>
        <v>1300</v>
      </c>
      <c r="AD222" s="341">
        <f t="shared" si="133"/>
        <v>1300</v>
      </c>
      <c r="AE222" s="341">
        <f t="shared" si="133"/>
        <v>1950</v>
      </c>
      <c r="AF222" s="341">
        <f t="shared" si="133"/>
        <v>1950</v>
      </c>
      <c r="AG222" s="341">
        <f t="shared" si="133"/>
        <v>1950</v>
      </c>
      <c r="AH222" s="341">
        <f t="shared" si="133"/>
        <v>1950</v>
      </c>
      <c r="AI222" s="365">
        <f t="shared" si="133"/>
        <v>1950</v>
      </c>
      <c r="AJ222" s="354">
        <f t="shared" si="133"/>
        <v>1950</v>
      </c>
      <c r="AK222" s="341">
        <f t="shared" si="133"/>
        <v>1950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835</v>
      </c>
      <c r="G223" s="364">
        <f>+G63</f>
        <v>0</v>
      </c>
      <c r="H223" s="353">
        <f t="shared" ref="H223:AJ223" si="134">+H63</f>
        <v>0</v>
      </c>
      <c r="I223" s="343">
        <f t="shared" si="134"/>
        <v>0</v>
      </c>
      <c r="J223" s="338">
        <f t="shared" si="134"/>
        <v>0</v>
      </c>
      <c r="K223" s="372">
        <f t="shared" si="134"/>
        <v>575</v>
      </c>
      <c r="L223" s="343">
        <f t="shared" si="134"/>
        <v>0</v>
      </c>
      <c r="M223" s="343">
        <f t="shared" si="134"/>
        <v>0</v>
      </c>
      <c r="N223" s="364">
        <f t="shared" si="134"/>
        <v>0</v>
      </c>
      <c r="O223" s="353">
        <f t="shared" si="134"/>
        <v>0</v>
      </c>
      <c r="P223" s="343">
        <f t="shared" si="134"/>
        <v>0</v>
      </c>
      <c r="Q223" s="372">
        <f t="shared" si="134"/>
        <v>160</v>
      </c>
      <c r="R223" s="343">
        <f t="shared" si="134"/>
        <v>0</v>
      </c>
      <c r="S223" s="343">
        <f t="shared" si="134"/>
        <v>0</v>
      </c>
      <c r="T223" s="343">
        <f t="shared" si="134"/>
        <v>0</v>
      </c>
      <c r="U223" s="364">
        <f t="shared" si="134"/>
        <v>0</v>
      </c>
      <c r="V223" s="353">
        <f t="shared" si="134"/>
        <v>0</v>
      </c>
      <c r="W223" s="343">
        <f t="shared" si="134"/>
        <v>0</v>
      </c>
      <c r="X223" s="343">
        <f t="shared" si="134"/>
        <v>0</v>
      </c>
      <c r="Y223" s="353">
        <f t="shared" si="134"/>
        <v>0</v>
      </c>
      <c r="Z223" s="343">
        <f t="shared" si="134"/>
        <v>0</v>
      </c>
      <c r="AA223" s="343">
        <f t="shared" si="134"/>
        <v>0</v>
      </c>
      <c r="AB223" s="343">
        <f t="shared" si="134"/>
        <v>0</v>
      </c>
      <c r="AC223" s="353">
        <f t="shared" si="134"/>
        <v>0</v>
      </c>
      <c r="AD223" s="343">
        <f t="shared" si="134"/>
        <v>0</v>
      </c>
      <c r="AE223" s="372">
        <f t="shared" si="134"/>
        <v>100</v>
      </c>
      <c r="AF223" s="343">
        <f t="shared" si="134"/>
        <v>0</v>
      </c>
      <c r="AG223" s="343">
        <f t="shared" si="134"/>
        <v>0</v>
      </c>
      <c r="AH223" s="338">
        <f t="shared" si="134"/>
        <v>0</v>
      </c>
      <c r="AI223" s="364">
        <f t="shared" si="134"/>
        <v>0</v>
      </c>
      <c r="AJ223" s="353">
        <f t="shared" si="134"/>
        <v>0</v>
      </c>
      <c r="AK223" s="345">
        <f>+AK63</f>
        <v>0</v>
      </c>
      <c r="AL223" s="37">
        <f>SUM(G223:AK223)</f>
        <v>835</v>
      </c>
      <c r="AM223" s="38">
        <f>AL223</f>
        <v>835</v>
      </c>
      <c r="AN223" s="38">
        <v>893900</v>
      </c>
      <c r="AO223" s="38">
        <f>AL223*AN223/1000</f>
        <v>746406.5</v>
      </c>
      <c r="AP223" s="38">
        <f>AN223*AM223/1000</f>
        <v>746406.5</v>
      </c>
    </row>
    <row r="224" spans="1:42" ht="35.1" customHeight="1">
      <c r="A224" s="625"/>
      <c r="B224" s="660"/>
      <c r="C224" s="39"/>
      <c r="D224" s="95"/>
      <c r="E224" s="79"/>
      <c r="F224" s="42"/>
      <c r="G224" s="363">
        <f t="shared" ref="G224:AK224" si="135">+F224+G223</f>
        <v>0</v>
      </c>
      <c r="H224" s="352">
        <f t="shared" si="135"/>
        <v>0</v>
      </c>
      <c r="I224" s="336">
        <f t="shared" si="135"/>
        <v>0</v>
      </c>
      <c r="J224" s="336">
        <f t="shared" si="135"/>
        <v>0</v>
      </c>
      <c r="K224" s="336">
        <f t="shared" si="135"/>
        <v>575</v>
      </c>
      <c r="L224" s="336">
        <f t="shared" si="135"/>
        <v>575</v>
      </c>
      <c r="M224" s="336">
        <f t="shared" si="135"/>
        <v>575</v>
      </c>
      <c r="N224" s="363">
        <f t="shared" si="135"/>
        <v>575</v>
      </c>
      <c r="O224" s="352">
        <f t="shared" si="135"/>
        <v>575</v>
      </c>
      <c r="P224" s="336">
        <f t="shared" si="135"/>
        <v>575</v>
      </c>
      <c r="Q224" s="336">
        <f t="shared" si="135"/>
        <v>735</v>
      </c>
      <c r="R224" s="336">
        <f t="shared" si="135"/>
        <v>735</v>
      </c>
      <c r="S224" s="336">
        <f t="shared" si="135"/>
        <v>735</v>
      </c>
      <c r="T224" s="336">
        <f t="shared" si="135"/>
        <v>735</v>
      </c>
      <c r="U224" s="363">
        <f t="shared" si="135"/>
        <v>735</v>
      </c>
      <c r="V224" s="352">
        <f t="shared" si="135"/>
        <v>735</v>
      </c>
      <c r="W224" s="336">
        <f t="shared" si="135"/>
        <v>735</v>
      </c>
      <c r="X224" s="336">
        <f t="shared" si="135"/>
        <v>735</v>
      </c>
      <c r="Y224" s="352">
        <f t="shared" si="135"/>
        <v>735</v>
      </c>
      <c r="Z224" s="336">
        <f t="shared" si="135"/>
        <v>735</v>
      </c>
      <c r="AA224" s="336">
        <f t="shared" si="135"/>
        <v>735</v>
      </c>
      <c r="AB224" s="336">
        <f t="shared" si="135"/>
        <v>735</v>
      </c>
      <c r="AC224" s="352">
        <f t="shared" si="135"/>
        <v>735</v>
      </c>
      <c r="AD224" s="336">
        <f t="shared" si="135"/>
        <v>735</v>
      </c>
      <c r="AE224" s="336">
        <f t="shared" si="135"/>
        <v>835</v>
      </c>
      <c r="AF224" s="336">
        <f t="shared" si="135"/>
        <v>835</v>
      </c>
      <c r="AG224" s="336">
        <f t="shared" si="135"/>
        <v>835</v>
      </c>
      <c r="AH224" s="336">
        <f t="shared" si="135"/>
        <v>835</v>
      </c>
      <c r="AI224" s="363">
        <f t="shared" si="135"/>
        <v>835</v>
      </c>
      <c r="AJ224" s="352">
        <f t="shared" si="135"/>
        <v>835</v>
      </c>
      <c r="AK224" s="336">
        <f t="shared" si="135"/>
        <v>835</v>
      </c>
      <c r="AL224" s="37"/>
    </row>
    <row r="225" spans="1:42" ht="35.1" customHeight="1">
      <c r="A225" s="624">
        <v>23</v>
      </c>
      <c r="B225" s="655" t="s">
        <v>168</v>
      </c>
      <c r="C225" s="53"/>
      <c r="D225" s="90"/>
      <c r="E225" s="49"/>
      <c r="F225" s="35">
        <f>+F65</f>
        <v>100</v>
      </c>
      <c r="G225" s="365">
        <f>+G65</f>
        <v>0</v>
      </c>
      <c r="H225" s="354">
        <f t="shared" ref="H225:AK225" si="136">+H65</f>
        <v>0</v>
      </c>
      <c r="I225" s="398">
        <f t="shared" si="136"/>
        <v>0</v>
      </c>
      <c r="J225" s="398">
        <f t="shared" si="136"/>
        <v>0</v>
      </c>
      <c r="K225" s="398">
        <f t="shared" si="136"/>
        <v>0</v>
      </c>
      <c r="L225" s="398">
        <f t="shared" si="136"/>
        <v>0</v>
      </c>
      <c r="M225" s="398">
        <f t="shared" si="136"/>
        <v>0</v>
      </c>
      <c r="N225" s="365">
        <f t="shared" si="136"/>
        <v>0</v>
      </c>
      <c r="O225" s="354">
        <f t="shared" si="136"/>
        <v>0</v>
      </c>
      <c r="P225" s="398">
        <f t="shared" si="136"/>
        <v>0</v>
      </c>
      <c r="Q225" s="398">
        <f t="shared" si="136"/>
        <v>0</v>
      </c>
      <c r="R225" s="398">
        <f t="shared" si="136"/>
        <v>0</v>
      </c>
      <c r="S225" s="398">
        <f t="shared" si="136"/>
        <v>0</v>
      </c>
      <c r="T225" s="398">
        <f t="shared" si="136"/>
        <v>0</v>
      </c>
      <c r="U225" s="365">
        <f t="shared" si="136"/>
        <v>0</v>
      </c>
      <c r="V225" s="354">
        <f t="shared" si="136"/>
        <v>0</v>
      </c>
      <c r="W225" s="398">
        <f t="shared" si="136"/>
        <v>0</v>
      </c>
      <c r="X225" s="398">
        <f t="shared" si="136"/>
        <v>0</v>
      </c>
      <c r="Y225" s="354">
        <f t="shared" si="136"/>
        <v>0</v>
      </c>
      <c r="Z225" s="398">
        <f t="shared" si="136"/>
        <v>0</v>
      </c>
      <c r="AA225" s="398">
        <f t="shared" si="136"/>
        <v>0</v>
      </c>
      <c r="AB225" s="398">
        <f t="shared" si="136"/>
        <v>0</v>
      </c>
      <c r="AC225" s="354">
        <f t="shared" si="136"/>
        <v>0</v>
      </c>
      <c r="AD225" s="407">
        <f t="shared" si="136"/>
        <v>0</v>
      </c>
      <c r="AE225" s="407">
        <f t="shared" si="136"/>
        <v>0</v>
      </c>
      <c r="AF225" s="407">
        <f t="shared" si="136"/>
        <v>0</v>
      </c>
      <c r="AG225" s="407">
        <f t="shared" si="136"/>
        <v>0</v>
      </c>
      <c r="AH225" s="371">
        <f t="shared" si="136"/>
        <v>100</v>
      </c>
      <c r="AI225" s="362">
        <f t="shared" si="136"/>
        <v>0</v>
      </c>
      <c r="AJ225" s="351">
        <f t="shared" si="136"/>
        <v>0</v>
      </c>
      <c r="AK225" s="407">
        <f t="shared" si="136"/>
        <v>0</v>
      </c>
      <c r="AL225" s="37">
        <f>SUM(G225:AK225)</f>
        <v>100</v>
      </c>
      <c r="AM225" s="38">
        <f>AL225</f>
        <v>100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656"/>
      <c r="C226" s="33"/>
      <c r="D226" s="60"/>
      <c r="E226" s="52"/>
      <c r="F226" s="61"/>
      <c r="G226" s="363">
        <f t="shared" ref="G226:AK226" si="137">+F226+G225</f>
        <v>0</v>
      </c>
      <c r="H226" s="356">
        <f t="shared" si="137"/>
        <v>0</v>
      </c>
      <c r="I226" s="399">
        <f t="shared" si="137"/>
        <v>0</v>
      </c>
      <c r="J226" s="400">
        <f t="shared" si="137"/>
        <v>0</v>
      </c>
      <c r="K226" s="400">
        <f t="shared" si="137"/>
        <v>0</v>
      </c>
      <c r="L226" s="400">
        <f t="shared" si="137"/>
        <v>0</v>
      </c>
      <c r="M226" s="400">
        <f t="shared" si="137"/>
        <v>0</v>
      </c>
      <c r="N226" s="363">
        <f t="shared" si="137"/>
        <v>0</v>
      </c>
      <c r="O226" s="356">
        <f t="shared" si="137"/>
        <v>0</v>
      </c>
      <c r="P226" s="399">
        <f t="shared" si="137"/>
        <v>0</v>
      </c>
      <c r="Q226" s="400">
        <f t="shared" si="137"/>
        <v>0</v>
      </c>
      <c r="R226" s="400">
        <f t="shared" si="137"/>
        <v>0</v>
      </c>
      <c r="S226" s="400">
        <f t="shared" si="137"/>
        <v>0</v>
      </c>
      <c r="T226" s="400">
        <f t="shared" si="137"/>
        <v>0</v>
      </c>
      <c r="U226" s="363">
        <f t="shared" si="137"/>
        <v>0</v>
      </c>
      <c r="V226" s="356">
        <f t="shared" si="137"/>
        <v>0</v>
      </c>
      <c r="W226" s="399">
        <f t="shared" si="137"/>
        <v>0</v>
      </c>
      <c r="X226" s="400">
        <f t="shared" si="137"/>
        <v>0</v>
      </c>
      <c r="Y226" s="356">
        <f t="shared" si="137"/>
        <v>0</v>
      </c>
      <c r="Z226" s="400">
        <f t="shared" si="137"/>
        <v>0</v>
      </c>
      <c r="AA226" s="400">
        <f t="shared" si="137"/>
        <v>0</v>
      </c>
      <c r="AB226" s="400">
        <f t="shared" si="137"/>
        <v>0</v>
      </c>
      <c r="AC226" s="356">
        <f t="shared" si="137"/>
        <v>0</v>
      </c>
      <c r="AD226" s="399">
        <f t="shared" si="137"/>
        <v>0</v>
      </c>
      <c r="AE226" s="400">
        <f t="shared" si="137"/>
        <v>0</v>
      </c>
      <c r="AF226" s="400">
        <f t="shared" si="137"/>
        <v>0</v>
      </c>
      <c r="AG226" s="400">
        <f t="shared" si="137"/>
        <v>0</v>
      </c>
      <c r="AH226" s="400">
        <f t="shared" si="137"/>
        <v>100</v>
      </c>
      <c r="AI226" s="363">
        <f t="shared" si="137"/>
        <v>100</v>
      </c>
      <c r="AJ226" s="356">
        <f t="shared" si="137"/>
        <v>100</v>
      </c>
      <c r="AK226" s="335">
        <f t="shared" si="137"/>
        <v>100</v>
      </c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655" t="s">
        <v>169</v>
      </c>
      <c r="C227" s="96"/>
      <c r="D227" s="97"/>
      <c r="E227" s="98"/>
      <c r="F227" s="50">
        <f>+F67</f>
        <v>40</v>
      </c>
      <c r="G227" s="365">
        <f>+G67</f>
        <v>0</v>
      </c>
      <c r="H227" s="354">
        <f t="shared" ref="H227:AK227" si="138">+H67</f>
        <v>0</v>
      </c>
      <c r="I227" s="398">
        <f t="shared" si="138"/>
        <v>0</v>
      </c>
      <c r="J227" s="398">
        <f t="shared" si="138"/>
        <v>0</v>
      </c>
      <c r="K227" s="398">
        <f t="shared" si="138"/>
        <v>0</v>
      </c>
      <c r="L227" s="398">
        <f t="shared" si="138"/>
        <v>0</v>
      </c>
      <c r="M227" s="398">
        <f t="shared" si="138"/>
        <v>0</v>
      </c>
      <c r="N227" s="365">
        <f t="shared" si="138"/>
        <v>0</v>
      </c>
      <c r="O227" s="354">
        <f t="shared" si="138"/>
        <v>0</v>
      </c>
      <c r="P227" s="398">
        <f t="shared" si="138"/>
        <v>0</v>
      </c>
      <c r="Q227" s="398">
        <f t="shared" si="138"/>
        <v>0</v>
      </c>
      <c r="R227" s="398">
        <f t="shared" si="138"/>
        <v>0</v>
      </c>
      <c r="S227" s="398">
        <f t="shared" si="138"/>
        <v>0</v>
      </c>
      <c r="T227" s="398">
        <f t="shared" si="138"/>
        <v>0</v>
      </c>
      <c r="U227" s="365">
        <f t="shared" si="138"/>
        <v>0</v>
      </c>
      <c r="V227" s="354">
        <f t="shared" si="138"/>
        <v>0</v>
      </c>
      <c r="W227" s="398">
        <f t="shared" si="138"/>
        <v>0</v>
      </c>
      <c r="X227" s="398">
        <f t="shared" si="138"/>
        <v>0</v>
      </c>
      <c r="Y227" s="354">
        <f t="shared" si="138"/>
        <v>0</v>
      </c>
      <c r="Z227" s="398">
        <f t="shared" si="138"/>
        <v>0</v>
      </c>
      <c r="AA227" s="398">
        <f t="shared" si="138"/>
        <v>0</v>
      </c>
      <c r="AB227" s="398">
        <f t="shared" si="138"/>
        <v>0</v>
      </c>
      <c r="AC227" s="354">
        <f t="shared" si="138"/>
        <v>0</v>
      </c>
      <c r="AD227" s="407">
        <f t="shared" si="138"/>
        <v>0</v>
      </c>
      <c r="AE227" s="407">
        <f t="shared" si="138"/>
        <v>0</v>
      </c>
      <c r="AF227" s="407">
        <f t="shared" si="138"/>
        <v>0</v>
      </c>
      <c r="AG227" s="407">
        <f t="shared" si="138"/>
        <v>0</v>
      </c>
      <c r="AH227" s="371">
        <f t="shared" si="138"/>
        <v>40</v>
      </c>
      <c r="AI227" s="362">
        <f t="shared" si="138"/>
        <v>0</v>
      </c>
      <c r="AJ227" s="351">
        <f t="shared" si="138"/>
        <v>0</v>
      </c>
      <c r="AK227" s="407">
        <f t="shared" si="138"/>
        <v>0</v>
      </c>
      <c r="AL227" s="37">
        <f>SUM(G227:AK227)</f>
        <v>40</v>
      </c>
      <c r="AM227" s="38">
        <f>AL227</f>
        <v>40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51"/>
      <c r="B228" s="656"/>
      <c r="C228" s="107"/>
      <c r="D228" s="108"/>
      <c r="E228" s="109"/>
      <c r="F228" s="117"/>
      <c r="G228" s="365">
        <f t="shared" ref="G228:AK230" si="139">+F228+G227</f>
        <v>0</v>
      </c>
      <c r="H228" s="354">
        <f t="shared" si="139"/>
        <v>0</v>
      </c>
      <c r="I228" s="398">
        <f t="shared" si="139"/>
        <v>0</v>
      </c>
      <c r="J228" s="398">
        <f t="shared" si="139"/>
        <v>0</v>
      </c>
      <c r="K228" s="398">
        <f t="shared" si="139"/>
        <v>0</v>
      </c>
      <c r="L228" s="398">
        <f t="shared" si="139"/>
        <v>0</v>
      </c>
      <c r="M228" s="398">
        <f t="shared" si="139"/>
        <v>0</v>
      </c>
      <c r="N228" s="365">
        <f t="shared" si="139"/>
        <v>0</v>
      </c>
      <c r="O228" s="354">
        <f t="shared" si="139"/>
        <v>0</v>
      </c>
      <c r="P228" s="398">
        <f t="shared" si="139"/>
        <v>0</v>
      </c>
      <c r="Q228" s="398">
        <f t="shared" si="139"/>
        <v>0</v>
      </c>
      <c r="R228" s="398">
        <f t="shared" si="139"/>
        <v>0</v>
      </c>
      <c r="S228" s="398">
        <f t="shared" si="139"/>
        <v>0</v>
      </c>
      <c r="T228" s="398">
        <f t="shared" si="139"/>
        <v>0</v>
      </c>
      <c r="U228" s="365">
        <f t="shared" si="139"/>
        <v>0</v>
      </c>
      <c r="V228" s="354">
        <f t="shared" si="139"/>
        <v>0</v>
      </c>
      <c r="W228" s="398">
        <f t="shared" si="139"/>
        <v>0</v>
      </c>
      <c r="X228" s="398">
        <f t="shared" si="139"/>
        <v>0</v>
      </c>
      <c r="Y228" s="354">
        <f t="shared" si="139"/>
        <v>0</v>
      </c>
      <c r="Z228" s="398">
        <f t="shared" si="139"/>
        <v>0</v>
      </c>
      <c r="AA228" s="398">
        <f t="shared" si="139"/>
        <v>0</v>
      </c>
      <c r="AB228" s="398">
        <f t="shared" si="139"/>
        <v>0</v>
      </c>
      <c r="AC228" s="354">
        <f t="shared" si="139"/>
        <v>0</v>
      </c>
      <c r="AD228" s="398">
        <f t="shared" si="139"/>
        <v>0</v>
      </c>
      <c r="AE228" s="398">
        <f t="shared" si="139"/>
        <v>0</v>
      </c>
      <c r="AF228" s="398">
        <f t="shared" si="139"/>
        <v>0</v>
      </c>
      <c r="AG228" s="398">
        <f t="shared" si="139"/>
        <v>0</v>
      </c>
      <c r="AH228" s="398">
        <f t="shared" si="139"/>
        <v>40</v>
      </c>
      <c r="AI228" s="365">
        <f t="shared" si="139"/>
        <v>40</v>
      </c>
      <c r="AJ228" s="354">
        <f t="shared" si="139"/>
        <v>40</v>
      </c>
      <c r="AK228" s="398">
        <f t="shared" si="139"/>
        <v>40</v>
      </c>
      <c r="AL228" s="37">
        <f>SUM(G228:AK228)</f>
        <v>160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657" t="s">
        <v>170</v>
      </c>
      <c r="C229" s="118"/>
      <c r="D229" s="48"/>
      <c r="E229" s="49"/>
      <c r="F229" s="119">
        <f>+F69</f>
        <v>60</v>
      </c>
      <c r="G229" s="402">
        <f>+G69</f>
        <v>0</v>
      </c>
      <c r="H229" s="403">
        <f t="shared" ref="H229:AK229" si="140">+H69</f>
        <v>0</v>
      </c>
      <c r="I229" s="404">
        <f t="shared" si="140"/>
        <v>0</v>
      </c>
      <c r="J229" s="404">
        <f t="shared" si="140"/>
        <v>0</v>
      </c>
      <c r="K229" s="404">
        <f t="shared" si="140"/>
        <v>0</v>
      </c>
      <c r="L229" s="404">
        <f t="shared" si="140"/>
        <v>0</v>
      </c>
      <c r="M229" s="404">
        <f t="shared" si="140"/>
        <v>0</v>
      </c>
      <c r="N229" s="402">
        <f t="shared" si="140"/>
        <v>0</v>
      </c>
      <c r="O229" s="403">
        <f t="shared" si="140"/>
        <v>0</v>
      </c>
      <c r="P229" s="404">
        <f t="shared" si="140"/>
        <v>0</v>
      </c>
      <c r="Q229" s="404">
        <f t="shared" si="140"/>
        <v>0</v>
      </c>
      <c r="R229" s="404">
        <f t="shared" si="140"/>
        <v>0</v>
      </c>
      <c r="S229" s="404">
        <f t="shared" si="140"/>
        <v>0</v>
      </c>
      <c r="T229" s="404">
        <f t="shared" si="140"/>
        <v>0</v>
      </c>
      <c r="U229" s="402">
        <f t="shared" si="140"/>
        <v>0</v>
      </c>
      <c r="V229" s="403">
        <f t="shared" si="140"/>
        <v>0</v>
      </c>
      <c r="W229" s="404">
        <f t="shared" si="140"/>
        <v>0</v>
      </c>
      <c r="X229" s="404">
        <f t="shared" si="140"/>
        <v>0</v>
      </c>
      <c r="Y229" s="403">
        <f t="shared" si="140"/>
        <v>0</v>
      </c>
      <c r="Z229" s="404">
        <f t="shared" si="140"/>
        <v>0</v>
      </c>
      <c r="AA229" s="404">
        <f t="shared" si="140"/>
        <v>0</v>
      </c>
      <c r="AB229" s="404">
        <f t="shared" si="140"/>
        <v>0</v>
      </c>
      <c r="AC229" s="403">
        <f t="shared" si="140"/>
        <v>0</v>
      </c>
      <c r="AD229" s="404">
        <f t="shared" si="140"/>
        <v>0</v>
      </c>
      <c r="AE229" s="404">
        <f t="shared" si="140"/>
        <v>0</v>
      </c>
      <c r="AF229" s="404">
        <f t="shared" si="140"/>
        <v>0</v>
      </c>
      <c r="AG229" s="404">
        <f t="shared" si="140"/>
        <v>0</v>
      </c>
      <c r="AH229" s="372">
        <f t="shared" si="140"/>
        <v>60</v>
      </c>
      <c r="AI229" s="402">
        <f t="shared" si="140"/>
        <v>0</v>
      </c>
      <c r="AJ229" s="403">
        <f t="shared" si="140"/>
        <v>0</v>
      </c>
      <c r="AK229" s="404">
        <f t="shared" si="140"/>
        <v>0</v>
      </c>
      <c r="AL229" s="37"/>
      <c r="AM229" s="38"/>
      <c r="AN229" s="38"/>
      <c r="AO229" s="38"/>
      <c r="AP229" s="38"/>
    </row>
    <row r="230" spans="1:42" ht="34.5" customHeight="1">
      <c r="A230" s="625"/>
      <c r="B230" s="658"/>
      <c r="C230" s="39"/>
      <c r="D230" s="40"/>
      <c r="E230" s="41"/>
      <c r="F230" s="120"/>
      <c r="G230" s="363">
        <f t="shared" si="139"/>
        <v>0</v>
      </c>
      <c r="H230" s="352">
        <f t="shared" si="139"/>
        <v>0</v>
      </c>
      <c r="I230" s="399">
        <f t="shared" si="139"/>
        <v>0</v>
      </c>
      <c r="J230" s="400">
        <f t="shared" si="139"/>
        <v>0</v>
      </c>
      <c r="K230" s="400">
        <f t="shared" si="139"/>
        <v>0</v>
      </c>
      <c r="L230" s="400">
        <f t="shared" si="139"/>
        <v>0</v>
      </c>
      <c r="M230" s="400">
        <f t="shared" si="139"/>
        <v>0</v>
      </c>
      <c r="N230" s="383">
        <f t="shared" si="139"/>
        <v>0</v>
      </c>
      <c r="O230" s="352">
        <f t="shared" si="139"/>
        <v>0</v>
      </c>
      <c r="P230" s="399">
        <f t="shared" si="139"/>
        <v>0</v>
      </c>
      <c r="Q230" s="400">
        <f t="shared" si="139"/>
        <v>0</v>
      </c>
      <c r="R230" s="400">
        <f t="shared" si="139"/>
        <v>0</v>
      </c>
      <c r="S230" s="400">
        <f t="shared" si="139"/>
        <v>0</v>
      </c>
      <c r="T230" s="400">
        <f t="shared" si="139"/>
        <v>0</v>
      </c>
      <c r="U230" s="383">
        <f t="shared" si="139"/>
        <v>0</v>
      </c>
      <c r="V230" s="352">
        <f t="shared" si="139"/>
        <v>0</v>
      </c>
      <c r="W230" s="399">
        <f t="shared" si="139"/>
        <v>0</v>
      </c>
      <c r="X230" s="400">
        <f t="shared" si="139"/>
        <v>0</v>
      </c>
      <c r="Y230" s="352">
        <f t="shared" si="139"/>
        <v>0</v>
      </c>
      <c r="Z230" s="400">
        <f t="shared" si="139"/>
        <v>0</v>
      </c>
      <c r="AA230" s="400">
        <f t="shared" si="139"/>
        <v>0</v>
      </c>
      <c r="AB230" s="400">
        <f t="shared" si="139"/>
        <v>0</v>
      </c>
      <c r="AC230" s="352">
        <f t="shared" si="139"/>
        <v>0</v>
      </c>
      <c r="AD230" s="399">
        <f t="shared" si="139"/>
        <v>0</v>
      </c>
      <c r="AE230" s="400">
        <f t="shared" si="139"/>
        <v>0</v>
      </c>
      <c r="AF230" s="400">
        <f t="shared" si="139"/>
        <v>0</v>
      </c>
      <c r="AG230" s="400">
        <f t="shared" si="139"/>
        <v>0</v>
      </c>
      <c r="AH230" s="400">
        <f t="shared" si="139"/>
        <v>60</v>
      </c>
      <c r="AI230" s="363">
        <f t="shared" si="139"/>
        <v>60</v>
      </c>
      <c r="AJ230" s="352">
        <f t="shared" si="139"/>
        <v>60</v>
      </c>
      <c r="AK230" s="400">
        <f t="shared" si="139"/>
        <v>60</v>
      </c>
      <c r="AL230" s="47"/>
    </row>
    <row r="231" spans="1:42" ht="34.5" customHeight="1">
      <c r="A231" s="624">
        <v>26</v>
      </c>
      <c r="B231" s="657" t="s">
        <v>210</v>
      </c>
      <c r="C231" s="48"/>
      <c r="D231" s="48"/>
      <c r="E231" s="49"/>
      <c r="F231" s="50">
        <f>+F71</f>
        <v>20</v>
      </c>
      <c r="G231" s="367">
        <f>+G71</f>
        <v>0</v>
      </c>
      <c r="H231" s="355">
        <f t="shared" ref="H231:AK231" si="141">+H71</f>
        <v>0</v>
      </c>
      <c r="I231" s="401">
        <f t="shared" si="141"/>
        <v>0</v>
      </c>
      <c r="J231" s="401">
        <f t="shared" si="141"/>
        <v>0</v>
      </c>
      <c r="K231" s="401">
        <f t="shared" si="141"/>
        <v>0</v>
      </c>
      <c r="L231" s="401">
        <f t="shared" si="141"/>
        <v>0</v>
      </c>
      <c r="M231" s="401">
        <f t="shared" si="141"/>
        <v>0</v>
      </c>
      <c r="N231" s="367">
        <f t="shared" si="141"/>
        <v>0</v>
      </c>
      <c r="O231" s="355">
        <f t="shared" si="141"/>
        <v>0</v>
      </c>
      <c r="P231" s="401">
        <f t="shared" si="141"/>
        <v>0</v>
      </c>
      <c r="Q231" s="401">
        <f t="shared" si="141"/>
        <v>0</v>
      </c>
      <c r="R231" s="401">
        <f t="shared" si="141"/>
        <v>0</v>
      </c>
      <c r="S231" s="401">
        <f t="shared" si="141"/>
        <v>0</v>
      </c>
      <c r="T231" s="401">
        <f t="shared" si="141"/>
        <v>0</v>
      </c>
      <c r="U231" s="367">
        <f t="shared" si="141"/>
        <v>0</v>
      </c>
      <c r="V231" s="355">
        <f t="shared" si="141"/>
        <v>0</v>
      </c>
      <c r="W231" s="401">
        <f t="shared" si="141"/>
        <v>0</v>
      </c>
      <c r="X231" s="401">
        <f t="shared" si="141"/>
        <v>0</v>
      </c>
      <c r="Y231" s="355">
        <f t="shared" si="141"/>
        <v>0</v>
      </c>
      <c r="Z231" s="401">
        <f t="shared" si="141"/>
        <v>0</v>
      </c>
      <c r="AA231" s="401">
        <f t="shared" si="141"/>
        <v>0</v>
      </c>
      <c r="AB231" s="401">
        <f t="shared" si="141"/>
        <v>0</v>
      </c>
      <c r="AC231" s="355">
        <f t="shared" si="141"/>
        <v>0</v>
      </c>
      <c r="AD231" s="408">
        <f t="shared" si="141"/>
        <v>0</v>
      </c>
      <c r="AE231" s="408">
        <f t="shared" si="141"/>
        <v>0</v>
      </c>
      <c r="AF231" s="408">
        <f t="shared" si="141"/>
        <v>0</v>
      </c>
      <c r="AG231" s="408">
        <f t="shared" si="141"/>
        <v>0</v>
      </c>
      <c r="AH231" s="372">
        <f t="shared" si="141"/>
        <v>20</v>
      </c>
      <c r="AI231" s="364">
        <f t="shared" si="141"/>
        <v>0</v>
      </c>
      <c r="AJ231" s="353">
        <f t="shared" si="141"/>
        <v>0</v>
      </c>
      <c r="AK231" s="408">
        <f t="shared" si="141"/>
        <v>0</v>
      </c>
      <c r="AL231" s="37"/>
      <c r="AM231" s="38"/>
      <c r="AN231" s="38"/>
      <c r="AO231" s="38"/>
      <c r="AP231" s="38"/>
    </row>
    <row r="232" spans="1:42" ht="34.5" customHeight="1">
      <c r="A232" s="625"/>
      <c r="B232" s="658"/>
      <c r="C232" s="40"/>
      <c r="D232" s="40"/>
      <c r="E232" s="41"/>
      <c r="F232" s="74"/>
      <c r="G232" s="363">
        <f t="shared" ref="G232:AK236" si="142">+F232+G231</f>
        <v>0</v>
      </c>
      <c r="H232" s="352">
        <f t="shared" si="142"/>
        <v>0</v>
      </c>
      <c r="I232" s="399">
        <f t="shared" si="142"/>
        <v>0</v>
      </c>
      <c r="J232" s="400">
        <f t="shared" si="142"/>
        <v>0</v>
      </c>
      <c r="K232" s="400">
        <f t="shared" si="142"/>
        <v>0</v>
      </c>
      <c r="L232" s="400">
        <f t="shared" si="142"/>
        <v>0</v>
      </c>
      <c r="M232" s="400">
        <f t="shared" si="142"/>
        <v>0</v>
      </c>
      <c r="N232" s="363">
        <f t="shared" si="142"/>
        <v>0</v>
      </c>
      <c r="O232" s="352">
        <f t="shared" si="142"/>
        <v>0</v>
      </c>
      <c r="P232" s="399">
        <f t="shared" si="142"/>
        <v>0</v>
      </c>
      <c r="Q232" s="400">
        <f t="shared" si="142"/>
        <v>0</v>
      </c>
      <c r="R232" s="400">
        <f t="shared" si="142"/>
        <v>0</v>
      </c>
      <c r="S232" s="400">
        <f t="shared" si="142"/>
        <v>0</v>
      </c>
      <c r="T232" s="400">
        <f t="shared" si="142"/>
        <v>0</v>
      </c>
      <c r="U232" s="363">
        <f t="shared" si="142"/>
        <v>0</v>
      </c>
      <c r="V232" s="352">
        <f t="shared" si="142"/>
        <v>0</v>
      </c>
      <c r="W232" s="399">
        <f t="shared" si="142"/>
        <v>0</v>
      </c>
      <c r="X232" s="400">
        <f t="shared" si="142"/>
        <v>0</v>
      </c>
      <c r="Y232" s="352">
        <f t="shared" si="142"/>
        <v>0</v>
      </c>
      <c r="Z232" s="400">
        <f t="shared" si="142"/>
        <v>0</v>
      </c>
      <c r="AA232" s="400">
        <f t="shared" si="142"/>
        <v>0</v>
      </c>
      <c r="AB232" s="400">
        <f t="shared" si="142"/>
        <v>0</v>
      </c>
      <c r="AC232" s="352">
        <f t="shared" si="142"/>
        <v>0</v>
      </c>
      <c r="AD232" s="399">
        <f t="shared" si="142"/>
        <v>0</v>
      </c>
      <c r="AE232" s="400">
        <f t="shared" si="142"/>
        <v>0</v>
      </c>
      <c r="AF232" s="400">
        <f t="shared" si="142"/>
        <v>0</v>
      </c>
      <c r="AG232" s="400">
        <f t="shared" si="142"/>
        <v>0</v>
      </c>
      <c r="AH232" s="400">
        <f t="shared" si="142"/>
        <v>20</v>
      </c>
      <c r="AI232" s="363">
        <f t="shared" si="142"/>
        <v>20</v>
      </c>
      <c r="AJ232" s="352">
        <f t="shared" si="142"/>
        <v>20</v>
      </c>
      <c r="AK232" s="400">
        <f t="shared" si="142"/>
        <v>20</v>
      </c>
      <c r="AL232" s="37"/>
    </row>
    <row r="233" spans="1:42" ht="34.5" customHeight="1">
      <c r="A233" s="624">
        <v>27</v>
      </c>
      <c r="B233" s="629" t="s">
        <v>211</v>
      </c>
      <c r="C233" s="48"/>
      <c r="D233" s="48"/>
      <c r="E233" s="49"/>
      <c r="F233" s="50">
        <f>+F77</f>
        <v>60</v>
      </c>
      <c r="G233" s="367">
        <f>+G77</f>
        <v>0</v>
      </c>
      <c r="H233" s="355">
        <f t="shared" ref="H233:AK233" si="143">+H77</f>
        <v>0</v>
      </c>
      <c r="I233" s="401">
        <f t="shared" si="143"/>
        <v>0</v>
      </c>
      <c r="J233" s="401">
        <f t="shared" si="143"/>
        <v>0</v>
      </c>
      <c r="K233" s="401">
        <f t="shared" si="143"/>
        <v>0</v>
      </c>
      <c r="L233" s="401">
        <f t="shared" si="143"/>
        <v>0</v>
      </c>
      <c r="M233" s="401">
        <f t="shared" si="143"/>
        <v>0</v>
      </c>
      <c r="N233" s="367">
        <f t="shared" si="143"/>
        <v>0</v>
      </c>
      <c r="O233" s="355">
        <f t="shared" si="143"/>
        <v>0</v>
      </c>
      <c r="P233" s="401">
        <f t="shared" si="143"/>
        <v>0</v>
      </c>
      <c r="Q233" s="401">
        <f t="shared" si="143"/>
        <v>0</v>
      </c>
      <c r="R233" s="401">
        <f t="shared" si="143"/>
        <v>0</v>
      </c>
      <c r="S233" s="401">
        <f t="shared" si="143"/>
        <v>0</v>
      </c>
      <c r="T233" s="401">
        <f t="shared" si="143"/>
        <v>0</v>
      </c>
      <c r="U233" s="367">
        <f t="shared" si="143"/>
        <v>0</v>
      </c>
      <c r="V233" s="355">
        <f t="shared" si="143"/>
        <v>0</v>
      </c>
      <c r="W233" s="401">
        <f t="shared" si="143"/>
        <v>0</v>
      </c>
      <c r="X233" s="401">
        <f t="shared" si="143"/>
        <v>0</v>
      </c>
      <c r="Y233" s="355">
        <f t="shared" si="143"/>
        <v>0</v>
      </c>
      <c r="Z233" s="401">
        <f t="shared" si="143"/>
        <v>0</v>
      </c>
      <c r="AA233" s="401">
        <f t="shared" si="143"/>
        <v>0</v>
      </c>
      <c r="AB233" s="401">
        <f t="shared" si="143"/>
        <v>0</v>
      </c>
      <c r="AC233" s="355">
        <f t="shared" si="143"/>
        <v>0</v>
      </c>
      <c r="AD233" s="408">
        <f t="shared" si="143"/>
        <v>0</v>
      </c>
      <c r="AE233" s="408">
        <f t="shared" si="143"/>
        <v>0</v>
      </c>
      <c r="AF233" s="408">
        <f t="shared" si="143"/>
        <v>0</v>
      </c>
      <c r="AG233" s="408">
        <f t="shared" si="143"/>
        <v>0</v>
      </c>
      <c r="AH233" s="372">
        <f t="shared" si="143"/>
        <v>60</v>
      </c>
      <c r="AI233" s="364">
        <f t="shared" si="143"/>
        <v>0</v>
      </c>
      <c r="AJ233" s="353">
        <f t="shared" si="143"/>
        <v>0</v>
      </c>
      <c r="AK233" s="408">
        <f t="shared" si="143"/>
        <v>0</v>
      </c>
      <c r="AL233" s="37"/>
      <c r="AM233" s="38"/>
      <c r="AN233" s="38"/>
      <c r="AO233" s="38"/>
      <c r="AP233" s="38"/>
    </row>
    <row r="234" spans="1:42" ht="34.5" customHeight="1">
      <c r="A234" s="625"/>
      <c r="B234" s="630"/>
      <c r="C234" s="40"/>
      <c r="D234" s="40"/>
      <c r="E234" s="41"/>
      <c r="F234" s="74"/>
      <c r="G234" s="363">
        <f t="shared" si="142"/>
        <v>0</v>
      </c>
      <c r="H234" s="352">
        <f t="shared" si="142"/>
        <v>0</v>
      </c>
      <c r="I234" s="399">
        <f t="shared" si="142"/>
        <v>0</v>
      </c>
      <c r="J234" s="400">
        <f t="shared" si="142"/>
        <v>0</v>
      </c>
      <c r="K234" s="400">
        <f t="shared" si="142"/>
        <v>0</v>
      </c>
      <c r="L234" s="400">
        <f t="shared" si="142"/>
        <v>0</v>
      </c>
      <c r="M234" s="400">
        <f t="shared" si="142"/>
        <v>0</v>
      </c>
      <c r="N234" s="363">
        <f t="shared" si="142"/>
        <v>0</v>
      </c>
      <c r="O234" s="352">
        <f t="shared" si="142"/>
        <v>0</v>
      </c>
      <c r="P234" s="399">
        <f t="shared" si="142"/>
        <v>0</v>
      </c>
      <c r="Q234" s="400">
        <f t="shared" si="142"/>
        <v>0</v>
      </c>
      <c r="R234" s="400">
        <f t="shared" si="142"/>
        <v>0</v>
      </c>
      <c r="S234" s="400">
        <f t="shared" si="142"/>
        <v>0</v>
      </c>
      <c r="T234" s="400">
        <f t="shared" si="142"/>
        <v>0</v>
      </c>
      <c r="U234" s="363">
        <f t="shared" si="142"/>
        <v>0</v>
      </c>
      <c r="V234" s="352">
        <f t="shared" si="142"/>
        <v>0</v>
      </c>
      <c r="W234" s="399">
        <f t="shared" si="142"/>
        <v>0</v>
      </c>
      <c r="X234" s="400">
        <f t="shared" si="142"/>
        <v>0</v>
      </c>
      <c r="Y234" s="352">
        <f t="shared" si="142"/>
        <v>0</v>
      </c>
      <c r="Z234" s="400">
        <f t="shared" si="142"/>
        <v>0</v>
      </c>
      <c r="AA234" s="400">
        <f t="shared" si="142"/>
        <v>0</v>
      </c>
      <c r="AB234" s="400">
        <f t="shared" si="142"/>
        <v>0</v>
      </c>
      <c r="AC234" s="352">
        <f t="shared" si="142"/>
        <v>0</v>
      </c>
      <c r="AD234" s="399">
        <f t="shared" si="142"/>
        <v>0</v>
      </c>
      <c r="AE234" s="400">
        <f t="shared" si="142"/>
        <v>0</v>
      </c>
      <c r="AF234" s="400">
        <f t="shared" si="142"/>
        <v>0</v>
      </c>
      <c r="AG234" s="400">
        <f t="shared" si="142"/>
        <v>0</v>
      </c>
      <c r="AH234" s="400">
        <f t="shared" si="142"/>
        <v>60</v>
      </c>
      <c r="AI234" s="363">
        <f t="shared" si="142"/>
        <v>60</v>
      </c>
      <c r="AJ234" s="352">
        <f t="shared" si="142"/>
        <v>60</v>
      </c>
      <c r="AK234" s="400">
        <f t="shared" si="142"/>
        <v>60</v>
      </c>
      <c r="AL234" s="37"/>
    </row>
    <row r="235" spans="1:42" ht="34.5" customHeight="1">
      <c r="A235" s="624">
        <v>28</v>
      </c>
      <c r="B235" s="661" t="s">
        <v>191</v>
      </c>
      <c r="C235" s="48"/>
      <c r="D235" s="48"/>
      <c r="E235" s="49"/>
      <c r="F235" s="50">
        <f>+F95</f>
        <v>300</v>
      </c>
      <c r="G235" s="364">
        <f>+G95</f>
        <v>0</v>
      </c>
      <c r="H235" s="353">
        <f t="shared" ref="H235:AK235" si="144">+H95</f>
        <v>0</v>
      </c>
      <c r="I235" s="372">
        <v>300</v>
      </c>
      <c r="J235" s="343">
        <f t="shared" si="144"/>
        <v>0</v>
      </c>
      <c r="K235" s="343">
        <f t="shared" si="144"/>
        <v>0</v>
      </c>
      <c r="L235" s="343">
        <f t="shared" si="144"/>
        <v>0</v>
      </c>
      <c r="M235" s="343">
        <f t="shared" si="144"/>
        <v>0</v>
      </c>
      <c r="N235" s="364">
        <f t="shared" si="144"/>
        <v>0</v>
      </c>
      <c r="O235" s="353">
        <f t="shared" si="144"/>
        <v>0</v>
      </c>
      <c r="P235" s="343">
        <f t="shared" si="144"/>
        <v>0</v>
      </c>
      <c r="Q235" s="343">
        <f t="shared" si="144"/>
        <v>0</v>
      </c>
      <c r="R235" s="343">
        <f t="shared" si="144"/>
        <v>0</v>
      </c>
      <c r="S235" s="343">
        <f t="shared" si="144"/>
        <v>0</v>
      </c>
      <c r="T235" s="343">
        <f t="shared" si="144"/>
        <v>0</v>
      </c>
      <c r="U235" s="364">
        <f t="shared" si="144"/>
        <v>0</v>
      </c>
      <c r="V235" s="353">
        <f t="shared" si="144"/>
        <v>0</v>
      </c>
      <c r="W235" s="343">
        <f t="shared" si="144"/>
        <v>0</v>
      </c>
      <c r="X235" s="343">
        <f t="shared" si="144"/>
        <v>0</v>
      </c>
      <c r="Y235" s="353">
        <f t="shared" si="144"/>
        <v>0</v>
      </c>
      <c r="Z235" s="343">
        <f t="shared" si="144"/>
        <v>0</v>
      </c>
      <c r="AA235" s="343">
        <f t="shared" si="144"/>
        <v>0</v>
      </c>
      <c r="AB235" s="343">
        <f t="shared" si="144"/>
        <v>0</v>
      </c>
      <c r="AC235" s="353">
        <f t="shared" si="144"/>
        <v>0</v>
      </c>
      <c r="AD235" s="343">
        <f t="shared" si="144"/>
        <v>0</v>
      </c>
      <c r="AE235" s="343">
        <f t="shared" si="144"/>
        <v>0</v>
      </c>
      <c r="AF235" s="343">
        <f t="shared" si="144"/>
        <v>0</v>
      </c>
      <c r="AG235" s="343">
        <f t="shared" si="144"/>
        <v>0</v>
      </c>
      <c r="AH235" s="343">
        <f t="shared" si="144"/>
        <v>0</v>
      </c>
      <c r="AI235" s="364">
        <f t="shared" si="144"/>
        <v>0</v>
      </c>
      <c r="AJ235" s="353">
        <f t="shared" si="144"/>
        <v>0</v>
      </c>
      <c r="AK235" s="343">
        <f t="shared" si="144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2"/>
      <c r="C236" s="33"/>
      <c r="D236" s="33"/>
      <c r="E236" s="52"/>
      <c r="F236" s="61"/>
      <c r="G236" s="363">
        <f t="shared" si="142"/>
        <v>0</v>
      </c>
      <c r="H236" s="352">
        <f t="shared" si="142"/>
        <v>0</v>
      </c>
      <c r="I236" s="335">
        <f t="shared" si="142"/>
        <v>300</v>
      </c>
      <c r="J236" s="336">
        <f t="shared" si="142"/>
        <v>300</v>
      </c>
      <c r="K236" s="336">
        <f t="shared" si="142"/>
        <v>300</v>
      </c>
      <c r="L236" s="336">
        <f t="shared" si="142"/>
        <v>300</v>
      </c>
      <c r="M236" s="336">
        <f t="shared" si="142"/>
        <v>300</v>
      </c>
      <c r="N236" s="363">
        <f t="shared" si="142"/>
        <v>300</v>
      </c>
      <c r="O236" s="352">
        <f t="shared" si="142"/>
        <v>300</v>
      </c>
      <c r="P236" s="335">
        <f t="shared" si="142"/>
        <v>300</v>
      </c>
      <c r="Q236" s="336">
        <f t="shared" si="142"/>
        <v>300</v>
      </c>
      <c r="R236" s="336">
        <f t="shared" si="142"/>
        <v>300</v>
      </c>
      <c r="S236" s="336">
        <f t="shared" si="142"/>
        <v>300</v>
      </c>
      <c r="T236" s="336">
        <f t="shared" si="142"/>
        <v>300</v>
      </c>
      <c r="U236" s="363">
        <f t="shared" si="142"/>
        <v>300</v>
      </c>
      <c r="V236" s="352">
        <f t="shared" si="142"/>
        <v>300</v>
      </c>
      <c r="W236" s="335">
        <f t="shared" si="142"/>
        <v>300</v>
      </c>
      <c r="X236" s="336">
        <f t="shared" si="142"/>
        <v>300</v>
      </c>
      <c r="Y236" s="352">
        <f t="shared" si="142"/>
        <v>300</v>
      </c>
      <c r="Z236" s="336">
        <f t="shared" si="142"/>
        <v>300</v>
      </c>
      <c r="AA236" s="336">
        <f t="shared" si="142"/>
        <v>300</v>
      </c>
      <c r="AB236" s="336">
        <f t="shared" si="142"/>
        <v>300</v>
      </c>
      <c r="AC236" s="352">
        <f t="shared" si="142"/>
        <v>300</v>
      </c>
      <c r="AD236" s="335">
        <f t="shared" si="142"/>
        <v>300</v>
      </c>
      <c r="AE236" s="336">
        <f t="shared" si="142"/>
        <v>300</v>
      </c>
      <c r="AF236" s="336">
        <f t="shared" si="142"/>
        <v>300</v>
      </c>
      <c r="AG236" s="336">
        <f t="shared" si="142"/>
        <v>300</v>
      </c>
      <c r="AH236" s="336">
        <f t="shared" si="142"/>
        <v>300</v>
      </c>
      <c r="AI236" s="363">
        <f t="shared" si="142"/>
        <v>300</v>
      </c>
      <c r="AJ236" s="352">
        <f t="shared" si="142"/>
        <v>300</v>
      </c>
      <c r="AK236" s="336">
        <f t="shared" si="142"/>
        <v>300</v>
      </c>
      <c r="AL236" s="37"/>
    </row>
    <row r="237" spans="1:42" ht="34.5" customHeight="1">
      <c r="A237" s="624">
        <v>29</v>
      </c>
      <c r="B237" s="661" t="s">
        <v>192</v>
      </c>
      <c r="C237" s="53"/>
      <c r="D237" s="53"/>
      <c r="E237" s="54"/>
      <c r="F237" s="50">
        <f>+F97</f>
        <v>400</v>
      </c>
      <c r="G237" s="364">
        <f>+G97</f>
        <v>0</v>
      </c>
      <c r="H237" s="353">
        <f t="shared" ref="H237:AK237" si="145">+H97</f>
        <v>0</v>
      </c>
      <c r="I237" s="343">
        <f t="shared" si="145"/>
        <v>0</v>
      </c>
      <c r="J237" s="343">
        <f t="shared" si="145"/>
        <v>0</v>
      </c>
      <c r="K237" s="343">
        <f t="shared" si="145"/>
        <v>0</v>
      </c>
      <c r="L237" s="343">
        <f t="shared" si="145"/>
        <v>0</v>
      </c>
      <c r="M237" s="372">
        <f t="shared" si="145"/>
        <v>150</v>
      </c>
      <c r="N237" s="364">
        <f t="shared" si="145"/>
        <v>0</v>
      </c>
      <c r="O237" s="353">
        <f t="shared" si="145"/>
        <v>0</v>
      </c>
      <c r="P237" s="372">
        <f t="shared" si="145"/>
        <v>250</v>
      </c>
      <c r="Q237" s="343">
        <f t="shared" si="145"/>
        <v>0</v>
      </c>
      <c r="R237" s="343">
        <f t="shared" si="145"/>
        <v>0</v>
      </c>
      <c r="S237" s="343">
        <f t="shared" si="145"/>
        <v>0</v>
      </c>
      <c r="T237" s="343">
        <f t="shared" si="145"/>
        <v>0</v>
      </c>
      <c r="U237" s="364">
        <f t="shared" si="145"/>
        <v>0</v>
      </c>
      <c r="V237" s="353">
        <f t="shared" si="145"/>
        <v>0</v>
      </c>
      <c r="W237" s="343">
        <f t="shared" si="145"/>
        <v>0</v>
      </c>
      <c r="X237" s="343">
        <f t="shared" si="145"/>
        <v>0</v>
      </c>
      <c r="Y237" s="353">
        <f t="shared" si="145"/>
        <v>0</v>
      </c>
      <c r="Z237" s="343">
        <f t="shared" si="145"/>
        <v>0</v>
      </c>
      <c r="AA237" s="343">
        <f t="shared" si="145"/>
        <v>0</v>
      </c>
      <c r="AB237" s="343">
        <f t="shared" si="145"/>
        <v>0</v>
      </c>
      <c r="AC237" s="353">
        <f t="shared" si="145"/>
        <v>0</v>
      </c>
      <c r="AD237" s="343">
        <f t="shared" si="145"/>
        <v>0</v>
      </c>
      <c r="AE237" s="343">
        <f t="shared" si="145"/>
        <v>0</v>
      </c>
      <c r="AF237" s="343">
        <f t="shared" si="145"/>
        <v>0</v>
      </c>
      <c r="AG237" s="343">
        <f t="shared" si="145"/>
        <v>0</v>
      </c>
      <c r="AH237" s="343">
        <f t="shared" si="145"/>
        <v>0</v>
      </c>
      <c r="AI237" s="364">
        <f t="shared" si="145"/>
        <v>0</v>
      </c>
      <c r="AJ237" s="353">
        <f t="shared" si="145"/>
        <v>0</v>
      </c>
      <c r="AK237" s="343">
        <f t="shared" si="145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663"/>
      <c r="C238" s="55"/>
      <c r="D238" s="56"/>
      <c r="E238" s="57"/>
      <c r="F238" s="58"/>
      <c r="G238" s="363">
        <f t="shared" ref="G238:AK238" si="146">+F238+G237</f>
        <v>0</v>
      </c>
      <c r="H238" s="352">
        <f t="shared" si="146"/>
        <v>0</v>
      </c>
      <c r="I238" s="335">
        <f t="shared" si="146"/>
        <v>0</v>
      </c>
      <c r="J238" s="336">
        <f t="shared" si="146"/>
        <v>0</v>
      </c>
      <c r="K238" s="336">
        <f t="shared" si="146"/>
        <v>0</v>
      </c>
      <c r="L238" s="336">
        <f t="shared" si="146"/>
        <v>0</v>
      </c>
      <c r="M238" s="336">
        <f t="shared" si="146"/>
        <v>150</v>
      </c>
      <c r="N238" s="363">
        <f t="shared" si="146"/>
        <v>150</v>
      </c>
      <c r="O238" s="352">
        <f t="shared" si="146"/>
        <v>150</v>
      </c>
      <c r="P238" s="335">
        <f t="shared" si="146"/>
        <v>400</v>
      </c>
      <c r="Q238" s="336">
        <f t="shared" si="146"/>
        <v>400</v>
      </c>
      <c r="R238" s="336">
        <f t="shared" si="146"/>
        <v>400</v>
      </c>
      <c r="S238" s="336">
        <f t="shared" si="146"/>
        <v>400</v>
      </c>
      <c r="T238" s="336">
        <f t="shared" si="146"/>
        <v>400</v>
      </c>
      <c r="U238" s="363">
        <f t="shared" si="146"/>
        <v>400</v>
      </c>
      <c r="V238" s="352">
        <f t="shared" si="146"/>
        <v>400</v>
      </c>
      <c r="W238" s="335">
        <f t="shared" si="146"/>
        <v>400</v>
      </c>
      <c r="X238" s="336">
        <f t="shared" si="146"/>
        <v>400</v>
      </c>
      <c r="Y238" s="352">
        <f t="shared" si="146"/>
        <v>400</v>
      </c>
      <c r="Z238" s="336">
        <f t="shared" si="146"/>
        <v>400</v>
      </c>
      <c r="AA238" s="336">
        <f t="shared" si="146"/>
        <v>400</v>
      </c>
      <c r="AB238" s="336">
        <f t="shared" si="146"/>
        <v>400</v>
      </c>
      <c r="AC238" s="352">
        <f t="shared" si="146"/>
        <v>400</v>
      </c>
      <c r="AD238" s="335">
        <f t="shared" si="146"/>
        <v>400</v>
      </c>
      <c r="AE238" s="336">
        <f t="shared" si="146"/>
        <v>400</v>
      </c>
      <c r="AF238" s="336">
        <f t="shared" si="146"/>
        <v>400</v>
      </c>
      <c r="AG238" s="336">
        <f t="shared" si="146"/>
        <v>400</v>
      </c>
      <c r="AH238" s="336">
        <f t="shared" si="146"/>
        <v>400</v>
      </c>
      <c r="AI238" s="363">
        <f t="shared" si="146"/>
        <v>400</v>
      </c>
      <c r="AJ238" s="352">
        <f t="shared" si="146"/>
        <v>400</v>
      </c>
      <c r="AK238" s="336">
        <f t="shared" si="146"/>
        <v>400</v>
      </c>
      <c r="AL238" s="37"/>
    </row>
    <row r="239" spans="1:42" ht="34.5" customHeight="1">
      <c r="A239" s="624">
        <v>30</v>
      </c>
      <c r="B239" s="661" t="s">
        <v>193</v>
      </c>
      <c r="C239" s="59"/>
      <c r="D239" s="60"/>
      <c r="E239" s="34"/>
      <c r="F239" s="50">
        <f>+F99</f>
        <v>0</v>
      </c>
      <c r="G239" s="362">
        <f>+G99</f>
        <v>0</v>
      </c>
      <c r="H239" s="351">
        <f t="shared" ref="H239:AK239" si="147">+H99</f>
        <v>0</v>
      </c>
      <c r="I239" s="342">
        <f t="shared" si="147"/>
        <v>0</v>
      </c>
      <c r="J239" s="342">
        <f t="shared" si="147"/>
        <v>0</v>
      </c>
      <c r="K239" s="342">
        <f t="shared" si="147"/>
        <v>0</v>
      </c>
      <c r="L239" s="342">
        <f t="shared" si="147"/>
        <v>0</v>
      </c>
      <c r="M239" s="342">
        <f t="shared" si="147"/>
        <v>0</v>
      </c>
      <c r="N239" s="362">
        <f t="shared" si="147"/>
        <v>0</v>
      </c>
      <c r="O239" s="351">
        <f t="shared" si="147"/>
        <v>0</v>
      </c>
      <c r="P239" s="342">
        <f t="shared" si="147"/>
        <v>0</v>
      </c>
      <c r="Q239" s="342">
        <f t="shared" si="147"/>
        <v>0</v>
      </c>
      <c r="R239" s="342">
        <f t="shared" si="147"/>
        <v>0</v>
      </c>
      <c r="S239" s="342">
        <f t="shared" si="147"/>
        <v>0</v>
      </c>
      <c r="T239" s="342">
        <f t="shared" si="147"/>
        <v>0</v>
      </c>
      <c r="U239" s="362">
        <f t="shared" si="147"/>
        <v>0</v>
      </c>
      <c r="V239" s="351">
        <f t="shared" si="147"/>
        <v>0</v>
      </c>
      <c r="W239" s="342">
        <f t="shared" si="147"/>
        <v>0</v>
      </c>
      <c r="X239" s="342">
        <f t="shared" si="147"/>
        <v>0</v>
      </c>
      <c r="Y239" s="351">
        <f t="shared" si="147"/>
        <v>0</v>
      </c>
      <c r="Z239" s="342">
        <f t="shared" si="147"/>
        <v>0</v>
      </c>
      <c r="AA239" s="342">
        <f t="shared" si="147"/>
        <v>0</v>
      </c>
      <c r="AB239" s="342">
        <f t="shared" si="147"/>
        <v>0</v>
      </c>
      <c r="AC239" s="351">
        <f t="shared" si="147"/>
        <v>0</v>
      </c>
      <c r="AD239" s="342">
        <f t="shared" si="147"/>
        <v>0</v>
      </c>
      <c r="AE239" s="342">
        <f t="shared" si="147"/>
        <v>0</v>
      </c>
      <c r="AF239" s="342">
        <f t="shared" si="147"/>
        <v>0</v>
      </c>
      <c r="AG239" s="342">
        <f t="shared" si="147"/>
        <v>0</v>
      </c>
      <c r="AH239" s="342">
        <f t="shared" si="147"/>
        <v>0</v>
      </c>
      <c r="AI239" s="362">
        <f t="shared" si="147"/>
        <v>0</v>
      </c>
      <c r="AJ239" s="351">
        <f t="shared" si="147"/>
        <v>0</v>
      </c>
      <c r="AK239" s="342">
        <f t="shared" si="147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663"/>
      <c r="C240" s="59"/>
      <c r="D240" s="60"/>
      <c r="E240" s="52"/>
      <c r="F240" s="61"/>
      <c r="G240" s="363">
        <f t="shared" ref="G240:AK240" si="148">+F240+G239</f>
        <v>0</v>
      </c>
      <c r="H240" s="352">
        <f t="shared" si="148"/>
        <v>0</v>
      </c>
      <c r="I240" s="335">
        <f t="shared" si="148"/>
        <v>0</v>
      </c>
      <c r="J240" s="336">
        <f t="shared" si="148"/>
        <v>0</v>
      </c>
      <c r="K240" s="336">
        <f t="shared" si="148"/>
        <v>0</v>
      </c>
      <c r="L240" s="336">
        <f t="shared" si="148"/>
        <v>0</v>
      </c>
      <c r="M240" s="336">
        <f t="shared" si="148"/>
        <v>0</v>
      </c>
      <c r="N240" s="363">
        <f t="shared" si="148"/>
        <v>0</v>
      </c>
      <c r="O240" s="352">
        <f t="shared" si="148"/>
        <v>0</v>
      </c>
      <c r="P240" s="335">
        <f t="shared" si="148"/>
        <v>0</v>
      </c>
      <c r="Q240" s="336">
        <f t="shared" si="148"/>
        <v>0</v>
      </c>
      <c r="R240" s="336">
        <f t="shared" si="148"/>
        <v>0</v>
      </c>
      <c r="S240" s="336">
        <f t="shared" si="148"/>
        <v>0</v>
      </c>
      <c r="T240" s="336">
        <f t="shared" si="148"/>
        <v>0</v>
      </c>
      <c r="U240" s="363">
        <f t="shared" si="148"/>
        <v>0</v>
      </c>
      <c r="V240" s="352">
        <f t="shared" si="148"/>
        <v>0</v>
      </c>
      <c r="W240" s="335">
        <f t="shared" si="148"/>
        <v>0</v>
      </c>
      <c r="X240" s="336">
        <f t="shared" si="148"/>
        <v>0</v>
      </c>
      <c r="Y240" s="352">
        <f t="shared" si="148"/>
        <v>0</v>
      </c>
      <c r="Z240" s="336">
        <f t="shared" si="148"/>
        <v>0</v>
      </c>
      <c r="AA240" s="336">
        <f t="shared" si="148"/>
        <v>0</v>
      </c>
      <c r="AB240" s="336">
        <f t="shared" si="148"/>
        <v>0</v>
      </c>
      <c r="AC240" s="352">
        <f t="shared" si="148"/>
        <v>0</v>
      </c>
      <c r="AD240" s="335">
        <f t="shared" si="148"/>
        <v>0</v>
      </c>
      <c r="AE240" s="336">
        <f t="shared" si="148"/>
        <v>0</v>
      </c>
      <c r="AF240" s="336">
        <f t="shared" si="148"/>
        <v>0</v>
      </c>
      <c r="AG240" s="336">
        <f t="shared" si="148"/>
        <v>0</v>
      </c>
      <c r="AH240" s="336">
        <f t="shared" si="148"/>
        <v>0</v>
      </c>
      <c r="AI240" s="363">
        <f t="shared" si="148"/>
        <v>0</v>
      </c>
      <c r="AJ240" s="352">
        <f t="shared" si="148"/>
        <v>0</v>
      </c>
      <c r="AK240" s="336">
        <f t="shared" si="148"/>
        <v>0</v>
      </c>
      <c r="AL240" s="37"/>
    </row>
    <row r="241" spans="1:42" ht="34.5" customHeight="1">
      <c r="A241" s="624">
        <v>31</v>
      </c>
      <c r="B241" s="664" t="s">
        <v>194</v>
      </c>
      <c r="C241" s="62">
        <v>0</v>
      </c>
      <c r="D241" s="63"/>
      <c r="E241" s="54"/>
      <c r="F241" s="50">
        <f>+F101</f>
        <v>413</v>
      </c>
      <c r="G241" s="362">
        <f>+G101</f>
        <v>0</v>
      </c>
      <c r="H241" s="351">
        <f t="shared" ref="H241:AK241" si="149">+H101</f>
        <v>0</v>
      </c>
      <c r="I241" s="371">
        <v>158</v>
      </c>
      <c r="J241" s="371">
        <f>353-I242</f>
        <v>195</v>
      </c>
      <c r="K241" s="342">
        <f t="shared" si="149"/>
        <v>0</v>
      </c>
      <c r="L241" s="342">
        <f t="shared" si="149"/>
        <v>0</v>
      </c>
      <c r="M241" s="371">
        <f t="shared" si="149"/>
        <v>60</v>
      </c>
      <c r="N241" s="362">
        <f t="shared" si="149"/>
        <v>0</v>
      </c>
      <c r="O241" s="351">
        <f t="shared" si="149"/>
        <v>0</v>
      </c>
      <c r="P241" s="342">
        <f t="shared" si="149"/>
        <v>0</v>
      </c>
      <c r="Q241" s="342">
        <f t="shared" si="149"/>
        <v>0</v>
      </c>
      <c r="R241" s="342">
        <f t="shared" si="149"/>
        <v>0</v>
      </c>
      <c r="S241" s="342">
        <f t="shared" si="149"/>
        <v>0</v>
      </c>
      <c r="T241" s="342">
        <f t="shared" si="149"/>
        <v>0</v>
      </c>
      <c r="U241" s="362">
        <f t="shared" si="149"/>
        <v>0</v>
      </c>
      <c r="V241" s="351">
        <f t="shared" si="149"/>
        <v>0</v>
      </c>
      <c r="W241" s="342">
        <f t="shared" si="149"/>
        <v>0</v>
      </c>
      <c r="X241" s="342">
        <f t="shared" si="149"/>
        <v>0</v>
      </c>
      <c r="Y241" s="351">
        <f t="shared" si="149"/>
        <v>0</v>
      </c>
      <c r="Z241" s="342">
        <f t="shared" si="149"/>
        <v>0</v>
      </c>
      <c r="AA241" s="342">
        <f t="shared" si="149"/>
        <v>0</v>
      </c>
      <c r="AB241" s="342">
        <f t="shared" si="149"/>
        <v>0</v>
      </c>
      <c r="AC241" s="351">
        <f t="shared" si="149"/>
        <v>0</v>
      </c>
      <c r="AD241" s="342">
        <f t="shared" si="149"/>
        <v>0</v>
      </c>
      <c r="AE241" s="342">
        <f t="shared" si="149"/>
        <v>0</v>
      </c>
      <c r="AF241" s="342">
        <f t="shared" si="149"/>
        <v>0</v>
      </c>
      <c r="AG241" s="342">
        <f t="shared" si="149"/>
        <v>0</v>
      </c>
      <c r="AH241" s="342">
        <f t="shared" si="149"/>
        <v>0</v>
      </c>
      <c r="AI241" s="362">
        <f t="shared" si="149"/>
        <v>0</v>
      </c>
      <c r="AJ241" s="351">
        <f t="shared" si="149"/>
        <v>0</v>
      </c>
      <c r="AK241" s="342">
        <f t="shared" si="149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665"/>
      <c r="C242" s="68"/>
      <c r="D242" s="207"/>
      <c r="E242" s="57"/>
      <c r="F242" s="208"/>
      <c r="G242" s="363">
        <f t="shared" ref="G242:AK242" si="150">+F242+G241</f>
        <v>0</v>
      </c>
      <c r="H242" s="352">
        <f t="shared" si="150"/>
        <v>0</v>
      </c>
      <c r="I242" s="335">
        <f t="shared" si="150"/>
        <v>158</v>
      </c>
      <c r="J242" s="336">
        <f t="shared" si="150"/>
        <v>353</v>
      </c>
      <c r="K242" s="336">
        <f t="shared" si="150"/>
        <v>353</v>
      </c>
      <c r="L242" s="336">
        <f t="shared" si="150"/>
        <v>353</v>
      </c>
      <c r="M242" s="336">
        <f t="shared" si="150"/>
        <v>413</v>
      </c>
      <c r="N242" s="363">
        <f t="shared" si="150"/>
        <v>413</v>
      </c>
      <c r="O242" s="352">
        <f t="shared" si="150"/>
        <v>413</v>
      </c>
      <c r="P242" s="335">
        <f t="shared" si="150"/>
        <v>413</v>
      </c>
      <c r="Q242" s="336">
        <f t="shared" si="150"/>
        <v>413</v>
      </c>
      <c r="R242" s="336">
        <f t="shared" si="150"/>
        <v>413</v>
      </c>
      <c r="S242" s="336">
        <f t="shared" si="150"/>
        <v>413</v>
      </c>
      <c r="T242" s="336">
        <f t="shared" si="150"/>
        <v>413</v>
      </c>
      <c r="U242" s="363">
        <f t="shared" si="150"/>
        <v>413</v>
      </c>
      <c r="V242" s="352">
        <f t="shared" si="150"/>
        <v>413</v>
      </c>
      <c r="W242" s="335">
        <f t="shared" si="150"/>
        <v>413</v>
      </c>
      <c r="X242" s="336">
        <f t="shared" si="150"/>
        <v>413</v>
      </c>
      <c r="Y242" s="352">
        <f t="shared" si="150"/>
        <v>413</v>
      </c>
      <c r="Z242" s="336">
        <f t="shared" si="150"/>
        <v>413</v>
      </c>
      <c r="AA242" s="336">
        <f t="shared" si="150"/>
        <v>413</v>
      </c>
      <c r="AB242" s="336">
        <f t="shared" si="150"/>
        <v>413</v>
      </c>
      <c r="AC242" s="352">
        <f t="shared" si="150"/>
        <v>413</v>
      </c>
      <c r="AD242" s="335">
        <f t="shared" si="150"/>
        <v>413</v>
      </c>
      <c r="AE242" s="336">
        <f t="shared" si="150"/>
        <v>413</v>
      </c>
      <c r="AF242" s="336">
        <f t="shared" si="150"/>
        <v>413</v>
      </c>
      <c r="AG242" s="336">
        <f t="shared" si="150"/>
        <v>413</v>
      </c>
      <c r="AH242" s="336">
        <f t="shared" si="150"/>
        <v>413</v>
      </c>
      <c r="AI242" s="363">
        <f t="shared" si="150"/>
        <v>413</v>
      </c>
      <c r="AJ242" s="352">
        <f t="shared" si="150"/>
        <v>413</v>
      </c>
      <c r="AK242" s="336">
        <f t="shared" si="150"/>
        <v>413</v>
      </c>
      <c r="AL242" s="37"/>
    </row>
    <row r="243" spans="1:42" ht="34.5" customHeight="1">
      <c r="A243" s="624">
        <v>32</v>
      </c>
      <c r="B243" s="661" t="s">
        <v>195</v>
      </c>
      <c r="C243" s="62">
        <v>650</v>
      </c>
      <c r="D243" s="53"/>
      <c r="E243" s="54"/>
      <c r="F243" s="50">
        <f>+F103</f>
        <v>0</v>
      </c>
      <c r="G243" s="362">
        <f>+G103</f>
        <v>0</v>
      </c>
      <c r="H243" s="351">
        <f t="shared" ref="H243:AK243" si="151">+H103</f>
        <v>0</v>
      </c>
      <c r="I243" s="342">
        <f t="shared" si="151"/>
        <v>0</v>
      </c>
      <c r="J243" s="342">
        <f t="shared" si="151"/>
        <v>0</v>
      </c>
      <c r="K243" s="342">
        <f t="shared" si="151"/>
        <v>0</v>
      </c>
      <c r="L243" s="342">
        <f t="shared" si="151"/>
        <v>0</v>
      </c>
      <c r="M243" s="342">
        <f t="shared" si="151"/>
        <v>0</v>
      </c>
      <c r="N243" s="362">
        <f t="shared" si="151"/>
        <v>0</v>
      </c>
      <c r="O243" s="351">
        <f t="shared" si="151"/>
        <v>0</v>
      </c>
      <c r="P243" s="342">
        <f t="shared" si="151"/>
        <v>0</v>
      </c>
      <c r="Q243" s="342">
        <f t="shared" si="151"/>
        <v>0</v>
      </c>
      <c r="R243" s="342">
        <f t="shared" si="151"/>
        <v>0</v>
      </c>
      <c r="S243" s="342">
        <f t="shared" si="151"/>
        <v>0</v>
      </c>
      <c r="T243" s="342">
        <f t="shared" si="151"/>
        <v>0</v>
      </c>
      <c r="U243" s="362">
        <f t="shared" si="151"/>
        <v>0</v>
      </c>
      <c r="V243" s="351">
        <f t="shared" si="151"/>
        <v>0</v>
      </c>
      <c r="W243" s="342">
        <f t="shared" si="151"/>
        <v>0</v>
      </c>
      <c r="X243" s="342">
        <f t="shared" si="151"/>
        <v>0</v>
      </c>
      <c r="Y243" s="351">
        <f t="shared" si="151"/>
        <v>0</v>
      </c>
      <c r="Z243" s="342">
        <f t="shared" si="151"/>
        <v>0</v>
      </c>
      <c r="AA243" s="342">
        <f t="shared" si="151"/>
        <v>0</v>
      </c>
      <c r="AB243" s="342">
        <f t="shared" si="151"/>
        <v>0</v>
      </c>
      <c r="AC243" s="351">
        <f t="shared" si="151"/>
        <v>0</v>
      </c>
      <c r="AD243" s="342">
        <f t="shared" si="151"/>
        <v>0</v>
      </c>
      <c r="AE243" s="342">
        <f t="shared" si="151"/>
        <v>0</v>
      </c>
      <c r="AF243" s="342">
        <f t="shared" si="151"/>
        <v>0</v>
      </c>
      <c r="AG243" s="342">
        <f t="shared" si="151"/>
        <v>0</v>
      </c>
      <c r="AH243" s="342">
        <f t="shared" si="151"/>
        <v>0</v>
      </c>
      <c r="AI243" s="362">
        <f t="shared" si="151"/>
        <v>0</v>
      </c>
      <c r="AJ243" s="351">
        <f t="shared" si="151"/>
        <v>0</v>
      </c>
      <c r="AK243" s="342">
        <f t="shared" si="151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663"/>
      <c r="C244" s="68"/>
      <c r="D244" s="56"/>
      <c r="E244" s="57"/>
      <c r="F244" s="58"/>
      <c r="G244" s="363">
        <f t="shared" ref="G244:AK244" si="152">+F244+G243</f>
        <v>0</v>
      </c>
      <c r="H244" s="352">
        <f t="shared" si="152"/>
        <v>0</v>
      </c>
      <c r="I244" s="335">
        <f t="shared" si="152"/>
        <v>0</v>
      </c>
      <c r="J244" s="336">
        <f t="shared" si="152"/>
        <v>0</v>
      </c>
      <c r="K244" s="336">
        <f t="shared" si="152"/>
        <v>0</v>
      </c>
      <c r="L244" s="336">
        <f t="shared" si="152"/>
        <v>0</v>
      </c>
      <c r="M244" s="336">
        <f t="shared" si="152"/>
        <v>0</v>
      </c>
      <c r="N244" s="363">
        <f t="shared" si="152"/>
        <v>0</v>
      </c>
      <c r="O244" s="352">
        <f t="shared" si="152"/>
        <v>0</v>
      </c>
      <c r="P244" s="335">
        <f t="shared" si="152"/>
        <v>0</v>
      </c>
      <c r="Q244" s="336">
        <f t="shared" si="152"/>
        <v>0</v>
      </c>
      <c r="R244" s="336">
        <f t="shared" si="152"/>
        <v>0</v>
      </c>
      <c r="S244" s="336">
        <f t="shared" si="152"/>
        <v>0</v>
      </c>
      <c r="T244" s="336">
        <f t="shared" si="152"/>
        <v>0</v>
      </c>
      <c r="U244" s="363">
        <f t="shared" si="152"/>
        <v>0</v>
      </c>
      <c r="V244" s="352">
        <f t="shared" si="152"/>
        <v>0</v>
      </c>
      <c r="W244" s="335">
        <f t="shared" si="152"/>
        <v>0</v>
      </c>
      <c r="X244" s="336">
        <f t="shared" si="152"/>
        <v>0</v>
      </c>
      <c r="Y244" s="352">
        <f t="shared" si="152"/>
        <v>0</v>
      </c>
      <c r="Z244" s="336">
        <f t="shared" si="152"/>
        <v>0</v>
      </c>
      <c r="AA244" s="336">
        <f t="shared" si="152"/>
        <v>0</v>
      </c>
      <c r="AB244" s="336">
        <f t="shared" si="152"/>
        <v>0</v>
      </c>
      <c r="AC244" s="352">
        <f t="shared" si="152"/>
        <v>0</v>
      </c>
      <c r="AD244" s="335">
        <f t="shared" si="152"/>
        <v>0</v>
      </c>
      <c r="AE244" s="336">
        <f t="shared" si="152"/>
        <v>0</v>
      </c>
      <c r="AF244" s="336">
        <f t="shared" si="152"/>
        <v>0</v>
      </c>
      <c r="AG244" s="336">
        <f t="shared" si="152"/>
        <v>0</v>
      </c>
      <c r="AH244" s="336">
        <f t="shared" si="152"/>
        <v>0</v>
      </c>
      <c r="AI244" s="363">
        <f t="shared" si="152"/>
        <v>0</v>
      </c>
      <c r="AJ244" s="352">
        <f t="shared" si="152"/>
        <v>0</v>
      </c>
      <c r="AK244" s="336">
        <f t="shared" si="152"/>
        <v>0</v>
      </c>
      <c r="AL244" s="37"/>
    </row>
    <row r="245" spans="1:42" ht="35.1" customHeight="1">
      <c r="A245" s="652">
        <v>33</v>
      </c>
      <c r="B245" s="661" t="s">
        <v>196</v>
      </c>
      <c r="C245" s="59"/>
      <c r="D245" s="60"/>
      <c r="E245" s="34"/>
      <c r="F245" s="35">
        <f>+F105</f>
        <v>0</v>
      </c>
      <c r="G245" s="362">
        <f>+G105</f>
        <v>0</v>
      </c>
      <c r="H245" s="351">
        <f t="shared" ref="H245:AK245" si="153">+H105</f>
        <v>0</v>
      </c>
      <c r="I245" s="342">
        <f t="shared" si="153"/>
        <v>0</v>
      </c>
      <c r="J245" s="342">
        <f t="shared" si="153"/>
        <v>0</v>
      </c>
      <c r="K245" s="342">
        <f t="shared" si="153"/>
        <v>0</v>
      </c>
      <c r="L245" s="342">
        <f t="shared" si="153"/>
        <v>0</v>
      </c>
      <c r="M245" s="342">
        <f t="shared" si="153"/>
        <v>0</v>
      </c>
      <c r="N245" s="362">
        <f t="shared" si="153"/>
        <v>0</v>
      </c>
      <c r="O245" s="351">
        <f t="shared" si="153"/>
        <v>0</v>
      </c>
      <c r="P245" s="342">
        <f t="shared" si="153"/>
        <v>0</v>
      </c>
      <c r="Q245" s="342">
        <f t="shared" si="153"/>
        <v>0</v>
      </c>
      <c r="R245" s="342">
        <f t="shared" si="153"/>
        <v>0</v>
      </c>
      <c r="S245" s="342">
        <f t="shared" si="153"/>
        <v>0</v>
      </c>
      <c r="T245" s="342">
        <f t="shared" si="153"/>
        <v>0</v>
      </c>
      <c r="U245" s="362">
        <f t="shared" si="153"/>
        <v>0</v>
      </c>
      <c r="V245" s="351">
        <f t="shared" si="153"/>
        <v>0</v>
      </c>
      <c r="W245" s="342">
        <f t="shared" si="153"/>
        <v>0</v>
      </c>
      <c r="X245" s="342">
        <f t="shared" si="153"/>
        <v>0</v>
      </c>
      <c r="Y245" s="351">
        <f t="shared" si="153"/>
        <v>0</v>
      </c>
      <c r="Z245" s="342">
        <f t="shared" si="153"/>
        <v>0</v>
      </c>
      <c r="AA245" s="342">
        <f t="shared" si="153"/>
        <v>0</v>
      </c>
      <c r="AB245" s="342">
        <f t="shared" si="153"/>
        <v>0</v>
      </c>
      <c r="AC245" s="351">
        <f t="shared" si="153"/>
        <v>0</v>
      </c>
      <c r="AD245" s="342">
        <f t="shared" si="153"/>
        <v>0</v>
      </c>
      <c r="AE245" s="342">
        <f t="shared" si="153"/>
        <v>0</v>
      </c>
      <c r="AF245" s="342">
        <f t="shared" si="153"/>
        <v>0</v>
      </c>
      <c r="AG245" s="342">
        <f t="shared" si="153"/>
        <v>0</v>
      </c>
      <c r="AH245" s="342">
        <f t="shared" si="153"/>
        <v>0</v>
      </c>
      <c r="AI245" s="362">
        <f t="shared" si="153"/>
        <v>0</v>
      </c>
      <c r="AJ245" s="351">
        <f t="shared" si="153"/>
        <v>0</v>
      </c>
      <c r="AK245" s="342">
        <f t="shared" si="153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663"/>
      <c r="C246" s="59"/>
      <c r="D246" s="60"/>
      <c r="E246" s="52"/>
      <c r="F246" s="61"/>
      <c r="G246" s="363">
        <f t="shared" ref="G246:AJ246" si="154">+F246+G245</f>
        <v>0</v>
      </c>
      <c r="H246" s="352">
        <f t="shared" si="154"/>
        <v>0</v>
      </c>
      <c r="I246" s="335">
        <f t="shared" si="154"/>
        <v>0</v>
      </c>
      <c r="J246" s="336">
        <f t="shared" si="154"/>
        <v>0</v>
      </c>
      <c r="K246" s="336">
        <f t="shared" si="154"/>
        <v>0</v>
      </c>
      <c r="L246" s="336">
        <f t="shared" si="154"/>
        <v>0</v>
      </c>
      <c r="M246" s="336">
        <f t="shared" si="154"/>
        <v>0</v>
      </c>
      <c r="N246" s="363">
        <f t="shared" si="154"/>
        <v>0</v>
      </c>
      <c r="O246" s="352">
        <f t="shared" si="154"/>
        <v>0</v>
      </c>
      <c r="P246" s="335">
        <f t="shared" si="154"/>
        <v>0</v>
      </c>
      <c r="Q246" s="336">
        <f t="shared" si="154"/>
        <v>0</v>
      </c>
      <c r="R246" s="336">
        <f t="shared" si="154"/>
        <v>0</v>
      </c>
      <c r="S246" s="336">
        <f t="shared" si="154"/>
        <v>0</v>
      </c>
      <c r="T246" s="336">
        <f t="shared" si="154"/>
        <v>0</v>
      </c>
      <c r="U246" s="363">
        <f t="shared" si="154"/>
        <v>0</v>
      </c>
      <c r="V246" s="352">
        <f t="shared" si="154"/>
        <v>0</v>
      </c>
      <c r="W246" s="335">
        <f t="shared" si="154"/>
        <v>0</v>
      </c>
      <c r="X246" s="336">
        <f t="shared" si="154"/>
        <v>0</v>
      </c>
      <c r="Y246" s="352">
        <f t="shared" si="154"/>
        <v>0</v>
      </c>
      <c r="Z246" s="336">
        <f t="shared" si="154"/>
        <v>0</v>
      </c>
      <c r="AA246" s="336">
        <f t="shared" si="154"/>
        <v>0</v>
      </c>
      <c r="AB246" s="336">
        <f t="shared" si="154"/>
        <v>0</v>
      </c>
      <c r="AC246" s="352">
        <f t="shared" si="154"/>
        <v>0</v>
      </c>
      <c r="AD246" s="335">
        <f t="shared" si="154"/>
        <v>0</v>
      </c>
      <c r="AE246" s="336">
        <f t="shared" si="154"/>
        <v>0</v>
      </c>
      <c r="AF246" s="336">
        <f t="shared" si="154"/>
        <v>0</v>
      </c>
      <c r="AG246" s="336">
        <f t="shared" si="154"/>
        <v>0</v>
      </c>
      <c r="AH246" s="336">
        <f t="shared" si="154"/>
        <v>0</v>
      </c>
      <c r="AI246" s="363">
        <f t="shared" si="154"/>
        <v>0</v>
      </c>
      <c r="AJ246" s="352">
        <f t="shared" si="154"/>
        <v>0</v>
      </c>
      <c r="AK246" s="336"/>
      <c r="AL246" s="37"/>
    </row>
    <row r="247" spans="1:42" ht="35.1" customHeight="1">
      <c r="A247" s="624">
        <v>34</v>
      </c>
      <c r="B247" s="661" t="s">
        <v>197</v>
      </c>
      <c r="C247" s="62">
        <v>0</v>
      </c>
      <c r="D247" s="63"/>
      <c r="E247" s="54"/>
      <c r="F247" s="50">
        <f>+F107</f>
        <v>60</v>
      </c>
      <c r="G247" s="362">
        <f>+G107</f>
        <v>0</v>
      </c>
      <c r="H247" s="351">
        <f t="shared" ref="H247:AK247" si="155">+H107</f>
        <v>0</v>
      </c>
      <c r="I247" s="342">
        <f t="shared" si="155"/>
        <v>0</v>
      </c>
      <c r="J247" s="371">
        <v>60</v>
      </c>
      <c r="K247" s="342">
        <f>60-J248</f>
        <v>0</v>
      </c>
      <c r="L247" s="342">
        <f t="shared" si="155"/>
        <v>0</v>
      </c>
      <c r="M247" s="342">
        <f t="shared" si="155"/>
        <v>0</v>
      </c>
      <c r="N247" s="362">
        <f t="shared" si="155"/>
        <v>0</v>
      </c>
      <c r="O247" s="351">
        <f t="shared" si="155"/>
        <v>0</v>
      </c>
      <c r="P247" s="342">
        <f t="shared" si="155"/>
        <v>0</v>
      </c>
      <c r="Q247" s="342">
        <f t="shared" si="155"/>
        <v>0</v>
      </c>
      <c r="R247" s="342">
        <f t="shared" si="155"/>
        <v>0</v>
      </c>
      <c r="S247" s="342">
        <f t="shared" si="155"/>
        <v>0</v>
      </c>
      <c r="T247" s="342">
        <f t="shared" si="155"/>
        <v>0</v>
      </c>
      <c r="U247" s="362">
        <f t="shared" si="155"/>
        <v>0</v>
      </c>
      <c r="V247" s="351">
        <f t="shared" si="155"/>
        <v>0</v>
      </c>
      <c r="W247" s="342">
        <f t="shared" si="155"/>
        <v>0</v>
      </c>
      <c r="X247" s="342">
        <f t="shared" si="155"/>
        <v>0</v>
      </c>
      <c r="Y247" s="351">
        <f t="shared" si="155"/>
        <v>0</v>
      </c>
      <c r="Z247" s="342">
        <f t="shared" si="155"/>
        <v>0</v>
      </c>
      <c r="AA247" s="342">
        <f t="shared" si="155"/>
        <v>0</v>
      </c>
      <c r="AB247" s="342">
        <f t="shared" si="155"/>
        <v>0</v>
      </c>
      <c r="AC247" s="351">
        <f t="shared" si="155"/>
        <v>0</v>
      </c>
      <c r="AD247" s="342">
        <f t="shared" si="155"/>
        <v>0</v>
      </c>
      <c r="AE247" s="342">
        <f t="shared" si="155"/>
        <v>0</v>
      </c>
      <c r="AF247" s="342">
        <f t="shared" si="155"/>
        <v>0</v>
      </c>
      <c r="AG247" s="342">
        <f t="shared" si="155"/>
        <v>0</v>
      </c>
      <c r="AH247" s="342">
        <f t="shared" si="155"/>
        <v>0</v>
      </c>
      <c r="AI247" s="362">
        <f t="shared" si="155"/>
        <v>0</v>
      </c>
      <c r="AJ247" s="351">
        <f t="shared" si="155"/>
        <v>0</v>
      </c>
      <c r="AK247" s="342">
        <f t="shared" si="155"/>
        <v>0</v>
      </c>
      <c r="AL247" s="37">
        <f>SUM(G247:AK247)</f>
        <v>60</v>
      </c>
      <c r="AM247" s="38">
        <f>AL247</f>
        <v>60</v>
      </c>
      <c r="AN247" s="38">
        <v>800000</v>
      </c>
      <c r="AO247" s="38">
        <f>AL247*AN247/1000</f>
        <v>48000</v>
      </c>
      <c r="AP247" s="38">
        <f>AN247*AM247/1000</f>
        <v>48000</v>
      </c>
    </row>
    <row r="248" spans="1:42" ht="35.1" customHeight="1">
      <c r="A248" s="625"/>
      <c r="B248" s="663"/>
      <c r="C248" s="68"/>
      <c r="D248" s="65"/>
      <c r="E248" s="57"/>
      <c r="F248" s="58"/>
      <c r="G248" s="366">
        <f t="shared" ref="G248:AK248" si="156">+F248+G247</f>
        <v>0</v>
      </c>
      <c r="H248" s="352">
        <f t="shared" si="156"/>
        <v>0</v>
      </c>
      <c r="I248" s="335">
        <f t="shared" si="156"/>
        <v>0</v>
      </c>
      <c r="J248" s="336">
        <f t="shared" si="156"/>
        <v>60</v>
      </c>
      <c r="K248" s="336">
        <f t="shared" si="156"/>
        <v>60</v>
      </c>
      <c r="L248" s="336">
        <f t="shared" si="156"/>
        <v>60</v>
      </c>
      <c r="M248" s="336">
        <f t="shared" si="156"/>
        <v>60</v>
      </c>
      <c r="N248" s="366">
        <f t="shared" si="156"/>
        <v>60</v>
      </c>
      <c r="O248" s="352">
        <f t="shared" si="156"/>
        <v>60</v>
      </c>
      <c r="P248" s="335">
        <f t="shared" si="156"/>
        <v>60</v>
      </c>
      <c r="Q248" s="336">
        <f t="shared" si="156"/>
        <v>60</v>
      </c>
      <c r="R248" s="336">
        <f t="shared" si="156"/>
        <v>60</v>
      </c>
      <c r="S248" s="336">
        <f t="shared" si="156"/>
        <v>60</v>
      </c>
      <c r="T248" s="336">
        <f t="shared" si="156"/>
        <v>60</v>
      </c>
      <c r="U248" s="366">
        <f t="shared" si="156"/>
        <v>60</v>
      </c>
      <c r="V248" s="352">
        <f t="shared" si="156"/>
        <v>60</v>
      </c>
      <c r="W248" s="335">
        <f t="shared" si="156"/>
        <v>60</v>
      </c>
      <c r="X248" s="336">
        <f t="shared" si="156"/>
        <v>60</v>
      </c>
      <c r="Y248" s="352">
        <f t="shared" si="156"/>
        <v>60</v>
      </c>
      <c r="Z248" s="336">
        <f t="shared" si="156"/>
        <v>60</v>
      </c>
      <c r="AA248" s="336">
        <f t="shared" si="156"/>
        <v>60</v>
      </c>
      <c r="AB248" s="336">
        <f t="shared" si="156"/>
        <v>60</v>
      </c>
      <c r="AC248" s="352">
        <f t="shared" si="156"/>
        <v>60</v>
      </c>
      <c r="AD248" s="335">
        <f t="shared" si="156"/>
        <v>60</v>
      </c>
      <c r="AE248" s="336">
        <f t="shared" si="156"/>
        <v>60</v>
      </c>
      <c r="AF248" s="336">
        <f t="shared" si="156"/>
        <v>60</v>
      </c>
      <c r="AG248" s="336">
        <f t="shared" si="156"/>
        <v>60</v>
      </c>
      <c r="AH248" s="335">
        <f t="shared" si="156"/>
        <v>60</v>
      </c>
      <c r="AI248" s="366">
        <f t="shared" si="156"/>
        <v>60</v>
      </c>
      <c r="AJ248" s="352">
        <f t="shared" si="156"/>
        <v>60</v>
      </c>
      <c r="AK248" s="335">
        <f t="shared" si="156"/>
        <v>60</v>
      </c>
      <c r="AL248" s="37"/>
    </row>
    <row r="249" spans="1:42" ht="35.1" customHeight="1">
      <c r="A249" s="624">
        <v>35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362">
        <f>+G109</f>
        <v>0</v>
      </c>
      <c r="H249" s="351">
        <f t="shared" ref="H249:AK249" si="157">+H109</f>
        <v>0</v>
      </c>
      <c r="I249" s="342">
        <f t="shared" si="157"/>
        <v>0</v>
      </c>
      <c r="J249" s="342">
        <f t="shared" si="157"/>
        <v>0</v>
      </c>
      <c r="K249" s="342">
        <f t="shared" si="157"/>
        <v>0</v>
      </c>
      <c r="L249" s="342">
        <f t="shared" si="157"/>
        <v>0</v>
      </c>
      <c r="M249" s="342">
        <f t="shared" si="157"/>
        <v>0</v>
      </c>
      <c r="N249" s="362">
        <f t="shared" si="157"/>
        <v>0</v>
      </c>
      <c r="O249" s="351">
        <f t="shared" si="157"/>
        <v>0</v>
      </c>
      <c r="P249" s="342">
        <f t="shared" si="157"/>
        <v>0</v>
      </c>
      <c r="Q249" s="342">
        <f t="shared" si="157"/>
        <v>0</v>
      </c>
      <c r="R249" s="342">
        <f t="shared" si="157"/>
        <v>0</v>
      </c>
      <c r="S249" s="342">
        <f t="shared" si="157"/>
        <v>0</v>
      </c>
      <c r="T249" s="342">
        <f t="shared" si="157"/>
        <v>0</v>
      </c>
      <c r="U249" s="362">
        <f t="shared" si="157"/>
        <v>0</v>
      </c>
      <c r="V249" s="351">
        <f t="shared" si="157"/>
        <v>0</v>
      </c>
      <c r="W249" s="342">
        <f t="shared" si="157"/>
        <v>0</v>
      </c>
      <c r="X249" s="342">
        <f t="shared" si="157"/>
        <v>0</v>
      </c>
      <c r="Y249" s="351">
        <f t="shared" si="157"/>
        <v>0</v>
      </c>
      <c r="Z249" s="342">
        <f t="shared" si="157"/>
        <v>0</v>
      </c>
      <c r="AA249" s="342">
        <f t="shared" si="157"/>
        <v>0</v>
      </c>
      <c r="AB249" s="342">
        <f t="shared" si="157"/>
        <v>0</v>
      </c>
      <c r="AC249" s="351">
        <f t="shared" si="157"/>
        <v>0</v>
      </c>
      <c r="AD249" s="342">
        <f t="shared" si="157"/>
        <v>0</v>
      </c>
      <c r="AE249" s="342">
        <f t="shared" si="157"/>
        <v>0</v>
      </c>
      <c r="AF249" s="342">
        <f t="shared" si="157"/>
        <v>0</v>
      </c>
      <c r="AG249" s="342">
        <f t="shared" si="157"/>
        <v>0</v>
      </c>
      <c r="AH249" s="342">
        <f t="shared" si="157"/>
        <v>0</v>
      </c>
      <c r="AI249" s="362">
        <f t="shared" si="157"/>
        <v>0</v>
      </c>
      <c r="AJ249" s="351">
        <f t="shared" si="157"/>
        <v>0</v>
      </c>
      <c r="AK249" s="342">
        <f t="shared" si="157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663"/>
      <c r="C250" s="72"/>
      <c r="D250" s="73"/>
      <c r="E250" s="41"/>
      <c r="F250" s="74"/>
      <c r="G250" s="363">
        <f t="shared" ref="G250:AK250" si="158">+F250+G249</f>
        <v>0</v>
      </c>
      <c r="H250" s="352">
        <f t="shared" si="158"/>
        <v>0</v>
      </c>
      <c r="I250" s="335">
        <f t="shared" si="158"/>
        <v>0</v>
      </c>
      <c r="J250" s="336">
        <f t="shared" si="158"/>
        <v>0</v>
      </c>
      <c r="K250" s="336">
        <f t="shared" si="158"/>
        <v>0</v>
      </c>
      <c r="L250" s="336">
        <f t="shared" si="158"/>
        <v>0</v>
      </c>
      <c r="M250" s="336">
        <f t="shared" si="158"/>
        <v>0</v>
      </c>
      <c r="N250" s="363">
        <f t="shared" si="158"/>
        <v>0</v>
      </c>
      <c r="O250" s="352">
        <f t="shared" si="158"/>
        <v>0</v>
      </c>
      <c r="P250" s="335">
        <f t="shared" si="158"/>
        <v>0</v>
      </c>
      <c r="Q250" s="336">
        <f t="shared" si="158"/>
        <v>0</v>
      </c>
      <c r="R250" s="336">
        <f t="shared" si="158"/>
        <v>0</v>
      </c>
      <c r="S250" s="336">
        <f t="shared" si="158"/>
        <v>0</v>
      </c>
      <c r="T250" s="336">
        <f t="shared" si="158"/>
        <v>0</v>
      </c>
      <c r="U250" s="363">
        <f t="shared" si="158"/>
        <v>0</v>
      </c>
      <c r="V250" s="352">
        <f t="shared" si="158"/>
        <v>0</v>
      </c>
      <c r="W250" s="335">
        <f t="shared" si="158"/>
        <v>0</v>
      </c>
      <c r="X250" s="336">
        <f t="shared" si="158"/>
        <v>0</v>
      </c>
      <c r="Y250" s="352">
        <f t="shared" si="158"/>
        <v>0</v>
      </c>
      <c r="Z250" s="336">
        <f t="shared" si="158"/>
        <v>0</v>
      </c>
      <c r="AA250" s="336">
        <f t="shared" si="158"/>
        <v>0</v>
      </c>
      <c r="AB250" s="336">
        <f t="shared" si="158"/>
        <v>0</v>
      </c>
      <c r="AC250" s="352">
        <f t="shared" si="158"/>
        <v>0</v>
      </c>
      <c r="AD250" s="335">
        <f t="shared" si="158"/>
        <v>0</v>
      </c>
      <c r="AE250" s="336">
        <f t="shared" si="158"/>
        <v>0</v>
      </c>
      <c r="AF250" s="336">
        <f t="shared" si="158"/>
        <v>0</v>
      </c>
      <c r="AG250" s="336">
        <f t="shared" si="158"/>
        <v>0</v>
      </c>
      <c r="AH250" s="336">
        <f t="shared" si="158"/>
        <v>0</v>
      </c>
      <c r="AI250" s="363">
        <f t="shared" si="158"/>
        <v>0</v>
      </c>
      <c r="AJ250" s="352">
        <f t="shared" si="158"/>
        <v>0</v>
      </c>
      <c r="AK250" s="336">
        <f t="shared" si="158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362">
        <f>+G111</f>
        <v>0</v>
      </c>
      <c r="H251" s="351">
        <f t="shared" ref="H251:AK251" si="159">+H111</f>
        <v>0</v>
      </c>
      <c r="I251" s="342">
        <f t="shared" si="159"/>
        <v>0</v>
      </c>
      <c r="J251" s="342">
        <f t="shared" si="159"/>
        <v>0</v>
      </c>
      <c r="K251" s="342">
        <f t="shared" si="159"/>
        <v>0</v>
      </c>
      <c r="L251" s="342">
        <f t="shared" si="159"/>
        <v>0</v>
      </c>
      <c r="M251" s="342">
        <f t="shared" si="159"/>
        <v>0</v>
      </c>
      <c r="N251" s="362">
        <f t="shared" si="159"/>
        <v>0</v>
      </c>
      <c r="O251" s="351">
        <f t="shared" si="159"/>
        <v>0</v>
      </c>
      <c r="P251" s="342">
        <f t="shared" si="159"/>
        <v>0</v>
      </c>
      <c r="Q251" s="342">
        <f t="shared" si="159"/>
        <v>0</v>
      </c>
      <c r="R251" s="342">
        <f t="shared" si="159"/>
        <v>0</v>
      </c>
      <c r="S251" s="342">
        <f t="shared" si="159"/>
        <v>0</v>
      </c>
      <c r="T251" s="342">
        <f t="shared" si="159"/>
        <v>0</v>
      </c>
      <c r="U251" s="362">
        <f t="shared" si="159"/>
        <v>0</v>
      </c>
      <c r="V251" s="351">
        <f t="shared" si="159"/>
        <v>0</v>
      </c>
      <c r="W251" s="342">
        <f t="shared" si="159"/>
        <v>0</v>
      </c>
      <c r="X251" s="342">
        <f t="shared" si="159"/>
        <v>0</v>
      </c>
      <c r="Y251" s="351">
        <f t="shared" si="159"/>
        <v>0</v>
      </c>
      <c r="Z251" s="342">
        <f t="shared" si="159"/>
        <v>0</v>
      </c>
      <c r="AA251" s="342">
        <f t="shared" si="159"/>
        <v>0</v>
      </c>
      <c r="AB251" s="342">
        <f t="shared" si="159"/>
        <v>0</v>
      </c>
      <c r="AC251" s="351">
        <f t="shared" si="159"/>
        <v>0</v>
      </c>
      <c r="AD251" s="342">
        <f t="shared" si="159"/>
        <v>0</v>
      </c>
      <c r="AE251" s="342">
        <f t="shared" si="159"/>
        <v>0</v>
      </c>
      <c r="AF251" s="342">
        <f t="shared" si="159"/>
        <v>0</v>
      </c>
      <c r="AG251" s="342">
        <f t="shared" si="159"/>
        <v>0</v>
      </c>
      <c r="AH251" s="342">
        <f t="shared" si="159"/>
        <v>0</v>
      </c>
      <c r="AI251" s="362">
        <f t="shared" si="159"/>
        <v>0</v>
      </c>
      <c r="AJ251" s="351">
        <f t="shared" si="159"/>
        <v>0</v>
      </c>
      <c r="AK251" s="35">
        <f t="shared" si="159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363">
        <f t="shared" ref="G252:AK252" si="160">+F252+G251</f>
        <v>0</v>
      </c>
      <c r="H252" s="352">
        <f t="shared" si="160"/>
        <v>0</v>
      </c>
      <c r="I252" s="336">
        <f t="shared" si="160"/>
        <v>0</v>
      </c>
      <c r="J252" s="336">
        <f t="shared" si="160"/>
        <v>0</v>
      </c>
      <c r="K252" s="336">
        <f t="shared" si="160"/>
        <v>0</v>
      </c>
      <c r="L252" s="336">
        <f t="shared" si="160"/>
        <v>0</v>
      </c>
      <c r="M252" s="336">
        <f t="shared" si="160"/>
        <v>0</v>
      </c>
      <c r="N252" s="363">
        <f t="shared" si="160"/>
        <v>0</v>
      </c>
      <c r="O252" s="352">
        <f t="shared" si="160"/>
        <v>0</v>
      </c>
      <c r="P252" s="336">
        <f t="shared" si="160"/>
        <v>0</v>
      </c>
      <c r="Q252" s="336">
        <f t="shared" si="160"/>
        <v>0</v>
      </c>
      <c r="R252" s="336">
        <f t="shared" si="160"/>
        <v>0</v>
      </c>
      <c r="S252" s="336">
        <f t="shared" si="160"/>
        <v>0</v>
      </c>
      <c r="T252" s="336">
        <f t="shared" si="160"/>
        <v>0</v>
      </c>
      <c r="U252" s="363">
        <f t="shared" si="160"/>
        <v>0</v>
      </c>
      <c r="V252" s="352">
        <f t="shared" si="160"/>
        <v>0</v>
      </c>
      <c r="W252" s="336">
        <f t="shared" si="160"/>
        <v>0</v>
      </c>
      <c r="X252" s="336">
        <f t="shared" si="160"/>
        <v>0</v>
      </c>
      <c r="Y252" s="352">
        <f t="shared" si="160"/>
        <v>0</v>
      </c>
      <c r="Z252" s="336">
        <f t="shared" si="160"/>
        <v>0</v>
      </c>
      <c r="AA252" s="336">
        <f t="shared" si="160"/>
        <v>0</v>
      </c>
      <c r="AB252" s="336">
        <f t="shared" si="160"/>
        <v>0</v>
      </c>
      <c r="AC252" s="352">
        <f t="shared" si="160"/>
        <v>0</v>
      </c>
      <c r="AD252" s="336">
        <f t="shared" si="160"/>
        <v>0</v>
      </c>
      <c r="AE252" s="336">
        <f t="shared" si="160"/>
        <v>0</v>
      </c>
      <c r="AF252" s="336">
        <f t="shared" si="160"/>
        <v>0</v>
      </c>
      <c r="AG252" s="336">
        <f t="shared" si="160"/>
        <v>0</v>
      </c>
      <c r="AH252" s="336">
        <f t="shared" si="160"/>
        <v>0</v>
      </c>
      <c r="AI252" s="363">
        <f t="shared" si="160"/>
        <v>0</v>
      </c>
      <c r="AJ252" s="352">
        <f t="shared" si="160"/>
        <v>0</v>
      </c>
      <c r="AK252" s="336">
        <f t="shared" si="160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362">
        <f>+G113</f>
        <v>0</v>
      </c>
      <c r="H253" s="351">
        <f t="shared" ref="H253:AK253" si="161">+H113</f>
        <v>0</v>
      </c>
      <c r="I253" s="342">
        <f t="shared" si="161"/>
        <v>0</v>
      </c>
      <c r="J253" s="342">
        <f t="shared" si="161"/>
        <v>0</v>
      </c>
      <c r="K253" s="342">
        <f t="shared" si="161"/>
        <v>0</v>
      </c>
      <c r="L253" s="342">
        <f t="shared" si="161"/>
        <v>0</v>
      </c>
      <c r="M253" s="342">
        <f t="shared" si="161"/>
        <v>0</v>
      </c>
      <c r="N253" s="362">
        <f t="shared" si="161"/>
        <v>0</v>
      </c>
      <c r="O253" s="351">
        <f t="shared" si="161"/>
        <v>0</v>
      </c>
      <c r="P253" s="342">
        <f t="shared" si="161"/>
        <v>0</v>
      </c>
      <c r="Q253" s="342">
        <f t="shared" si="161"/>
        <v>0</v>
      </c>
      <c r="R253" s="342">
        <f t="shared" si="161"/>
        <v>0</v>
      </c>
      <c r="S253" s="342">
        <f t="shared" si="161"/>
        <v>0</v>
      </c>
      <c r="T253" s="342">
        <f t="shared" si="161"/>
        <v>0</v>
      </c>
      <c r="U253" s="362">
        <f t="shared" si="161"/>
        <v>0</v>
      </c>
      <c r="V253" s="351">
        <f t="shared" si="161"/>
        <v>0</v>
      </c>
      <c r="W253" s="342">
        <f t="shared" si="161"/>
        <v>0</v>
      </c>
      <c r="X253" s="342">
        <f t="shared" si="161"/>
        <v>0</v>
      </c>
      <c r="Y253" s="351">
        <f t="shared" si="161"/>
        <v>0</v>
      </c>
      <c r="Z253" s="342">
        <f t="shared" si="161"/>
        <v>0</v>
      </c>
      <c r="AA253" s="342">
        <f t="shared" si="161"/>
        <v>0</v>
      </c>
      <c r="AB253" s="342">
        <f t="shared" si="161"/>
        <v>0</v>
      </c>
      <c r="AC253" s="351">
        <f t="shared" si="161"/>
        <v>0</v>
      </c>
      <c r="AD253" s="342">
        <f t="shared" si="161"/>
        <v>0</v>
      </c>
      <c r="AE253" s="342">
        <f t="shared" si="161"/>
        <v>0</v>
      </c>
      <c r="AF253" s="342">
        <f t="shared" si="161"/>
        <v>0</v>
      </c>
      <c r="AG253" s="342">
        <f t="shared" si="161"/>
        <v>0</v>
      </c>
      <c r="AH253" s="342">
        <f t="shared" si="161"/>
        <v>0</v>
      </c>
      <c r="AI253" s="362">
        <f t="shared" si="161"/>
        <v>0</v>
      </c>
      <c r="AJ253" s="351">
        <f t="shared" si="161"/>
        <v>0</v>
      </c>
      <c r="AK253" s="35">
        <f t="shared" si="161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363">
        <f t="shared" ref="G254:AK254" si="162">+F254+G253</f>
        <v>0</v>
      </c>
      <c r="H254" s="352">
        <f t="shared" si="162"/>
        <v>0</v>
      </c>
      <c r="I254" s="336">
        <f t="shared" si="162"/>
        <v>0</v>
      </c>
      <c r="J254" s="336">
        <f t="shared" si="162"/>
        <v>0</v>
      </c>
      <c r="K254" s="336">
        <f t="shared" si="162"/>
        <v>0</v>
      </c>
      <c r="L254" s="336">
        <f t="shared" si="162"/>
        <v>0</v>
      </c>
      <c r="M254" s="336">
        <f t="shared" si="162"/>
        <v>0</v>
      </c>
      <c r="N254" s="363">
        <f t="shared" si="162"/>
        <v>0</v>
      </c>
      <c r="O254" s="352">
        <f t="shared" si="162"/>
        <v>0</v>
      </c>
      <c r="P254" s="336">
        <f t="shared" si="162"/>
        <v>0</v>
      </c>
      <c r="Q254" s="336">
        <f t="shared" si="162"/>
        <v>0</v>
      </c>
      <c r="R254" s="336">
        <f t="shared" si="162"/>
        <v>0</v>
      </c>
      <c r="S254" s="336">
        <f t="shared" si="162"/>
        <v>0</v>
      </c>
      <c r="T254" s="336">
        <f t="shared" si="162"/>
        <v>0</v>
      </c>
      <c r="U254" s="363">
        <f t="shared" si="162"/>
        <v>0</v>
      </c>
      <c r="V254" s="352">
        <f t="shared" si="162"/>
        <v>0</v>
      </c>
      <c r="W254" s="336">
        <f t="shared" si="162"/>
        <v>0</v>
      </c>
      <c r="X254" s="336">
        <f t="shared" si="162"/>
        <v>0</v>
      </c>
      <c r="Y254" s="352">
        <f t="shared" si="162"/>
        <v>0</v>
      </c>
      <c r="Z254" s="336">
        <f t="shared" si="162"/>
        <v>0</v>
      </c>
      <c r="AA254" s="336">
        <f t="shared" si="162"/>
        <v>0</v>
      </c>
      <c r="AB254" s="336">
        <f t="shared" si="162"/>
        <v>0</v>
      </c>
      <c r="AC254" s="352">
        <f t="shared" si="162"/>
        <v>0</v>
      </c>
      <c r="AD254" s="336">
        <f t="shared" si="162"/>
        <v>0</v>
      </c>
      <c r="AE254" s="336">
        <f t="shared" si="162"/>
        <v>0</v>
      </c>
      <c r="AF254" s="336">
        <f t="shared" si="162"/>
        <v>0</v>
      </c>
      <c r="AG254" s="336">
        <f t="shared" si="162"/>
        <v>0</v>
      </c>
      <c r="AH254" s="336">
        <f t="shared" si="162"/>
        <v>0</v>
      </c>
      <c r="AI254" s="363">
        <f t="shared" si="162"/>
        <v>0</v>
      </c>
      <c r="AJ254" s="352">
        <f t="shared" si="162"/>
        <v>0</v>
      </c>
      <c r="AK254" s="336">
        <f t="shared" si="162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362">
        <f>+G115</f>
        <v>0</v>
      </c>
      <c r="H255" s="351">
        <f t="shared" ref="H255:AK255" si="163">+H115</f>
        <v>0</v>
      </c>
      <c r="I255" s="342">
        <f t="shared" si="163"/>
        <v>0</v>
      </c>
      <c r="J255" s="342">
        <f t="shared" si="163"/>
        <v>0</v>
      </c>
      <c r="K255" s="342">
        <f t="shared" si="163"/>
        <v>0</v>
      </c>
      <c r="L255" s="342">
        <f t="shared" si="163"/>
        <v>0</v>
      </c>
      <c r="M255" s="342">
        <f t="shared" si="163"/>
        <v>0</v>
      </c>
      <c r="N255" s="362">
        <f t="shared" si="163"/>
        <v>0</v>
      </c>
      <c r="O255" s="351">
        <f t="shared" si="163"/>
        <v>0</v>
      </c>
      <c r="P255" s="342">
        <f t="shared" si="163"/>
        <v>0</v>
      </c>
      <c r="Q255" s="342">
        <f t="shared" si="163"/>
        <v>0</v>
      </c>
      <c r="R255" s="342">
        <f t="shared" si="163"/>
        <v>0</v>
      </c>
      <c r="S255" s="342">
        <f t="shared" si="163"/>
        <v>0</v>
      </c>
      <c r="T255" s="342">
        <f t="shared" si="163"/>
        <v>0</v>
      </c>
      <c r="U255" s="362">
        <f t="shared" si="163"/>
        <v>0</v>
      </c>
      <c r="V255" s="351">
        <f t="shared" si="163"/>
        <v>0</v>
      </c>
      <c r="W255" s="342">
        <f t="shared" si="163"/>
        <v>0</v>
      </c>
      <c r="X255" s="342">
        <f t="shared" si="163"/>
        <v>0</v>
      </c>
      <c r="Y255" s="351">
        <f t="shared" si="163"/>
        <v>0</v>
      </c>
      <c r="Z255" s="342">
        <f t="shared" si="163"/>
        <v>0</v>
      </c>
      <c r="AA255" s="342">
        <f t="shared" si="163"/>
        <v>0</v>
      </c>
      <c r="AB255" s="342">
        <f t="shared" si="163"/>
        <v>0</v>
      </c>
      <c r="AC255" s="351">
        <f t="shared" si="163"/>
        <v>0</v>
      </c>
      <c r="AD255" s="342">
        <f t="shared" si="163"/>
        <v>0</v>
      </c>
      <c r="AE255" s="342">
        <f t="shared" si="163"/>
        <v>0</v>
      </c>
      <c r="AF255" s="342">
        <f t="shared" si="163"/>
        <v>0</v>
      </c>
      <c r="AG255" s="342">
        <f t="shared" si="163"/>
        <v>0</v>
      </c>
      <c r="AH255" s="342">
        <f t="shared" si="163"/>
        <v>0</v>
      </c>
      <c r="AI255" s="362">
        <f t="shared" si="163"/>
        <v>0</v>
      </c>
      <c r="AJ255" s="351">
        <f t="shared" si="163"/>
        <v>0</v>
      </c>
      <c r="AK255" s="337">
        <f t="shared" si="163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363">
        <f t="shared" ref="G256:AK256" si="164">+F256+G255</f>
        <v>0</v>
      </c>
      <c r="H256" s="352">
        <f t="shared" si="164"/>
        <v>0</v>
      </c>
      <c r="I256" s="336">
        <f t="shared" si="164"/>
        <v>0</v>
      </c>
      <c r="J256" s="336">
        <f t="shared" si="164"/>
        <v>0</v>
      </c>
      <c r="K256" s="336">
        <f t="shared" si="164"/>
        <v>0</v>
      </c>
      <c r="L256" s="336">
        <f t="shared" si="164"/>
        <v>0</v>
      </c>
      <c r="M256" s="336">
        <f t="shared" si="164"/>
        <v>0</v>
      </c>
      <c r="N256" s="363">
        <f t="shared" si="164"/>
        <v>0</v>
      </c>
      <c r="O256" s="352">
        <f t="shared" si="164"/>
        <v>0</v>
      </c>
      <c r="P256" s="336">
        <f t="shared" si="164"/>
        <v>0</v>
      </c>
      <c r="Q256" s="336">
        <f t="shared" si="164"/>
        <v>0</v>
      </c>
      <c r="R256" s="336">
        <f t="shared" si="164"/>
        <v>0</v>
      </c>
      <c r="S256" s="336">
        <f t="shared" si="164"/>
        <v>0</v>
      </c>
      <c r="T256" s="336">
        <f t="shared" si="164"/>
        <v>0</v>
      </c>
      <c r="U256" s="363">
        <f t="shared" si="164"/>
        <v>0</v>
      </c>
      <c r="V256" s="352">
        <f t="shared" si="164"/>
        <v>0</v>
      </c>
      <c r="W256" s="336">
        <f t="shared" si="164"/>
        <v>0</v>
      </c>
      <c r="X256" s="336">
        <f t="shared" si="164"/>
        <v>0</v>
      </c>
      <c r="Y256" s="352">
        <f t="shared" si="164"/>
        <v>0</v>
      </c>
      <c r="Z256" s="336">
        <f t="shared" si="164"/>
        <v>0</v>
      </c>
      <c r="AA256" s="336">
        <f t="shared" si="164"/>
        <v>0</v>
      </c>
      <c r="AB256" s="336">
        <f t="shared" si="164"/>
        <v>0</v>
      </c>
      <c r="AC256" s="352">
        <f t="shared" si="164"/>
        <v>0</v>
      </c>
      <c r="AD256" s="336">
        <f t="shared" si="164"/>
        <v>0</v>
      </c>
      <c r="AE256" s="336">
        <f t="shared" si="164"/>
        <v>0</v>
      </c>
      <c r="AF256" s="336">
        <f t="shared" si="164"/>
        <v>0</v>
      </c>
      <c r="AG256" s="336">
        <f t="shared" si="164"/>
        <v>0</v>
      </c>
      <c r="AH256" s="336">
        <f t="shared" si="164"/>
        <v>0</v>
      </c>
      <c r="AI256" s="363">
        <f t="shared" si="164"/>
        <v>0</v>
      </c>
      <c r="AJ256" s="352">
        <f t="shared" si="164"/>
        <v>0</v>
      </c>
      <c r="AK256" s="336">
        <f t="shared" si="164"/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362">
        <f>+G117</f>
        <v>0</v>
      </c>
      <c r="H257" s="351">
        <f t="shared" ref="H257:AK257" si="165">+H117</f>
        <v>0</v>
      </c>
      <c r="I257" s="342">
        <f t="shared" si="165"/>
        <v>0</v>
      </c>
      <c r="J257" s="342">
        <f t="shared" si="165"/>
        <v>0</v>
      </c>
      <c r="K257" s="342">
        <f t="shared" si="165"/>
        <v>0</v>
      </c>
      <c r="L257" s="342">
        <f t="shared" si="165"/>
        <v>0</v>
      </c>
      <c r="M257" s="342">
        <f t="shared" si="165"/>
        <v>0</v>
      </c>
      <c r="N257" s="362">
        <f t="shared" si="165"/>
        <v>0</v>
      </c>
      <c r="O257" s="351">
        <f t="shared" si="165"/>
        <v>0</v>
      </c>
      <c r="P257" s="342">
        <f t="shared" si="165"/>
        <v>0</v>
      </c>
      <c r="Q257" s="342">
        <f t="shared" si="165"/>
        <v>0</v>
      </c>
      <c r="R257" s="342">
        <f t="shared" si="165"/>
        <v>0</v>
      </c>
      <c r="S257" s="342">
        <f t="shared" si="165"/>
        <v>0</v>
      </c>
      <c r="T257" s="342">
        <f t="shared" si="165"/>
        <v>0</v>
      </c>
      <c r="U257" s="362">
        <f t="shared" si="165"/>
        <v>0</v>
      </c>
      <c r="V257" s="351">
        <f t="shared" si="165"/>
        <v>0</v>
      </c>
      <c r="W257" s="342">
        <f t="shared" si="165"/>
        <v>0</v>
      </c>
      <c r="X257" s="342">
        <f t="shared" si="165"/>
        <v>0</v>
      </c>
      <c r="Y257" s="351">
        <f t="shared" si="165"/>
        <v>0</v>
      </c>
      <c r="Z257" s="342">
        <f t="shared" si="165"/>
        <v>0</v>
      </c>
      <c r="AA257" s="342">
        <f t="shared" si="165"/>
        <v>0</v>
      </c>
      <c r="AB257" s="342">
        <f t="shared" si="165"/>
        <v>0</v>
      </c>
      <c r="AC257" s="351">
        <f t="shared" si="165"/>
        <v>0</v>
      </c>
      <c r="AD257" s="342">
        <f t="shared" si="165"/>
        <v>0</v>
      </c>
      <c r="AE257" s="342">
        <f t="shared" si="165"/>
        <v>0</v>
      </c>
      <c r="AF257" s="342">
        <f t="shared" si="165"/>
        <v>0</v>
      </c>
      <c r="AG257" s="342">
        <f t="shared" si="165"/>
        <v>0</v>
      </c>
      <c r="AH257" s="342">
        <f t="shared" si="165"/>
        <v>0</v>
      </c>
      <c r="AI257" s="362">
        <f t="shared" si="165"/>
        <v>0</v>
      </c>
      <c r="AJ257" s="351">
        <f t="shared" si="165"/>
        <v>0</v>
      </c>
      <c r="AK257" s="342">
        <f t="shared" si="165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25"/>
      <c r="B258" s="667"/>
      <c r="C258" s="39"/>
      <c r="D258" s="88"/>
      <c r="E258" s="41"/>
      <c r="F258" s="74"/>
      <c r="G258" s="363">
        <f t="shared" ref="G258:AK258" si="166">+F258+G257</f>
        <v>0</v>
      </c>
      <c r="H258" s="352">
        <f t="shared" si="166"/>
        <v>0</v>
      </c>
      <c r="I258" s="336">
        <f t="shared" si="166"/>
        <v>0</v>
      </c>
      <c r="J258" s="336">
        <f t="shared" si="166"/>
        <v>0</v>
      </c>
      <c r="K258" s="336">
        <f t="shared" si="166"/>
        <v>0</v>
      </c>
      <c r="L258" s="336">
        <f t="shared" si="166"/>
        <v>0</v>
      </c>
      <c r="M258" s="336">
        <f t="shared" si="166"/>
        <v>0</v>
      </c>
      <c r="N258" s="363">
        <f t="shared" si="166"/>
        <v>0</v>
      </c>
      <c r="O258" s="352">
        <f t="shared" si="166"/>
        <v>0</v>
      </c>
      <c r="P258" s="336">
        <f t="shared" si="166"/>
        <v>0</v>
      </c>
      <c r="Q258" s="336">
        <f t="shared" si="166"/>
        <v>0</v>
      </c>
      <c r="R258" s="336">
        <f t="shared" si="166"/>
        <v>0</v>
      </c>
      <c r="S258" s="336">
        <f t="shared" si="166"/>
        <v>0</v>
      </c>
      <c r="T258" s="336">
        <f t="shared" si="166"/>
        <v>0</v>
      </c>
      <c r="U258" s="363">
        <f t="shared" si="166"/>
        <v>0</v>
      </c>
      <c r="V258" s="352">
        <f t="shared" si="166"/>
        <v>0</v>
      </c>
      <c r="W258" s="336">
        <f t="shared" si="166"/>
        <v>0</v>
      </c>
      <c r="X258" s="336">
        <f t="shared" si="166"/>
        <v>0</v>
      </c>
      <c r="Y258" s="352">
        <f t="shared" si="166"/>
        <v>0</v>
      </c>
      <c r="Z258" s="336">
        <f t="shared" si="166"/>
        <v>0</v>
      </c>
      <c r="AA258" s="336">
        <f t="shared" si="166"/>
        <v>0</v>
      </c>
      <c r="AB258" s="336">
        <f t="shared" si="166"/>
        <v>0</v>
      </c>
      <c r="AC258" s="352">
        <f t="shared" si="166"/>
        <v>0</v>
      </c>
      <c r="AD258" s="336">
        <f t="shared" si="166"/>
        <v>0</v>
      </c>
      <c r="AE258" s="336">
        <f t="shared" si="166"/>
        <v>0</v>
      </c>
      <c r="AF258" s="336">
        <f t="shared" si="166"/>
        <v>0</v>
      </c>
      <c r="AG258" s="336">
        <f t="shared" si="166"/>
        <v>0</v>
      </c>
      <c r="AH258" s="336">
        <f t="shared" si="166"/>
        <v>0</v>
      </c>
      <c r="AI258" s="363">
        <f t="shared" si="166"/>
        <v>0</v>
      </c>
      <c r="AJ258" s="352">
        <f t="shared" si="166"/>
        <v>0</v>
      </c>
      <c r="AK258" s="336">
        <f t="shared" si="166"/>
        <v>0</v>
      </c>
      <c r="AL258" s="37"/>
    </row>
    <row r="259" spans="1:42" ht="35.1" hidden="1" customHeight="1">
      <c r="A259" s="624">
        <v>31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362">
        <f>+G119</f>
        <v>0</v>
      </c>
      <c r="H259" s="351">
        <f t="shared" ref="H259:AK259" si="167">+H119</f>
        <v>0</v>
      </c>
      <c r="I259" s="342">
        <f t="shared" si="167"/>
        <v>0</v>
      </c>
      <c r="J259" s="342">
        <f t="shared" si="167"/>
        <v>0</v>
      </c>
      <c r="K259" s="342">
        <f t="shared" si="167"/>
        <v>0</v>
      </c>
      <c r="L259" s="342">
        <f t="shared" si="167"/>
        <v>0</v>
      </c>
      <c r="M259" s="342">
        <f t="shared" si="167"/>
        <v>0</v>
      </c>
      <c r="N259" s="362">
        <f t="shared" si="167"/>
        <v>0</v>
      </c>
      <c r="O259" s="351">
        <f t="shared" si="167"/>
        <v>0</v>
      </c>
      <c r="P259" s="342">
        <f t="shared" si="167"/>
        <v>0</v>
      </c>
      <c r="Q259" s="342">
        <f t="shared" si="167"/>
        <v>0</v>
      </c>
      <c r="R259" s="342">
        <f t="shared" si="167"/>
        <v>0</v>
      </c>
      <c r="S259" s="342">
        <f t="shared" si="167"/>
        <v>0</v>
      </c>
      <c r="T259" s="342">
        <f t="shared" si="167"/>
        <v>0</v>
      </c>
      <c r="U259" s="362">
        <f t="shared" si="167"/>
        <v>0</v>
      </c>
      <c r="V259" s="351">
        <f t="shared" si="167"/>
        <v>0</v>
      </c>
      <c r="W259" s="342">
        <f t="shared" si="167"/>
        <v>0</v>
      </c>
      <c r="X259" s="342">
        <f t="shared" si="167"/>
        <v>0</v>
      </c>
      <c r="Y259" s="351">
        <f t="shared" si="167"/>
        <v>0</v>
      </c>
      <c r="Z259" s="342">
        <f t="shared" si="167"/>
        <v>0</v>
      </c>
      <c r="AA259" s="342">
        <f t="shared" si="167"/>
        <v>0</v>
      </c>
      <c r="AB259" s="342">
        <f t="shared" si="167"/>
        <v>0</v>
      </c>
      <c r="AC259" s="351">
        <f t="shared" si="167"/>
        <v>0</v>
      </c>
      <c r="AD259" s="342">
        <f t="shared" si="167"/>
        <v>0</v>
      </c>
      <c r="AE259" s="342">
        <f t="shared" si="167"/>
        <v>0</v>
      </c>
      <c r="AF259" s="342">
        <f t="shared" si="167"/>
        <v>0</v>
      </c>
      <c r="AG259" s="342">
        <f t="shared" si="167"/>
        <v>0</v>
      </c>
      <c r="AH259" s="342">
        <f t="shared" si="167"/>
        <v>0</v>
      </c>
      <c r="AI259" s="362">
        <f t="shared" si="167"/>
        <v>0</v>
      </c>
      <c r="AJ259" s="351">
        <f t="shared" si="167"/>
        <v>0</v>
      </c>
      <c r="AK259" s="342">
        <f t="shared" si="167"/>
        <v>0</v>
      </c>
      <c r="AL259" s="37"/>
    </row>
    <row r="260" spans="1:42" ht="34.5" hidden="1" customHeight="1">
      <c r="A260" s="625"/>
      <c r="B260" s="667"/>
      <c r="C260" s="39"/>
      <c r="D260" s="78"/>
      <c r="E260" s="79"/>
      <c r="F260" s="42"/>
      <c r="G260" s="363">
        <f t="shared" ref="G260:AK260" si="168">+F260+G259</f>
        <v>0</v>
      </c>
      <c r="H260" s="352">
        <f t="shared" si="168"/>
        <v>0</v>
      </c>
      <c r="I260" s="336">
        <f t="shared" si="168"/>
        <v>0</v>
      </c>
      <c r="J260" s="336">
        <f t="shared" si="168"/>
        <v>0</v>
      </c>
      <c r="K260" s="336">
        <f t="shared" si="168"/>
        <v>0</v>
      </c>
      <c r="L260" s="336">
        <f t="shared" si="168"/>
        <v>0</v>
      </c>
      <c r="M260" s="336">
        <f t="shared" si="168"/>
        <v>0</v>
      </c>
      <c r="N260" s="363">
        <f t="shared" si="168"/>
        <v>0</v>
      </c>
      <c r="O260" s="352">
        <f t="shared" si="168"/>
        <v>0</v>
      </c>
      <c r="P260" s="336">
        <f t="shared" si="168"/>
        <v>0</v>
      </c>
      <c r="Q260" s="336">
        <f t="shared" si="168"/>
        <v>0</v>
      </c>
      <c r="R260" s="336">
        <f t="shared" si="168"/>
        <v>0</v>
      </c>
      <c r="S260" s="336">
        <f t="shared" si="168"/>
        <v>0</v>
      </c>
      <c r="T260" s="336">
        <f t="shared" si="168"/>
        <v>0</v>
      </c>
      <c r="U260" s="363">
        <f t="shared" si="168"/>
        <v>0</v>
      </c>
      <c r="V260" s="352">
        <f t="shared" si="168"/>
        <v>0</v>
      </c>
      <c r="W260" s="336">
        <f t="shared" si="168"/>
        <v>0</v>
      </c>
      <c r="X260" s="336">
        <f t="shared" si="168"/>
        <v>0</v>
      </c>
      <c r="Y260" s="352">
        <f t="shared" si="168"/>
        <v>0</v>
      </c>
      <c r="Z260" s="336">
        <f t="shared" si="168"/>
        <v>0</v>
      </c>
      <c r="AA260" s="336">
        <f t="shared" si="168"/>
        <v>0</v>
      </c>
      <c r="AB260" s="336">
        <f t="shared" si="168"/>
        <v>0</v>
      </c>
      <c r="AC260" s="352">
        <f t="shared" si="168"/>
        <v>0</v>
      </c>
      <c r="AD260" s="336">
        <f t="shared" si="168"/>
        <v>0</v>
      </c>
      <c r="AE260" s="336">
        <f t="shared" si="168"/>
        <v>0</v>
      </c>
      <c r="AF260" s="336">
        <f t="shared" si="168"/>
        <v>0</v>
      </c>
      <c r="AG260" s="336">
        <f t="shared" si="168"/>
        <v>0</v>
      </c>
      <c r="AH260" s="336">
        <f t="shared" si="168"/>
        <v>0</v>
      </c>
      <c r="AI260" s="363">
        <f t="shared" si="168"/>
        <v>0</v>
      </c>
      <c r="AJ260" s="352">
        <f t="shared" si="168"/>
        <v>0</v>
      </c>
      <c r="AK260" s="336">
        <f t="shared" si="168"/>
        <v>0</v>
      </c>
      <c r="AL260" s="37"/>
    </row>
    <row r="261" spans="1:42" ht="35.1" hidden="1" customHeight="1">
      <c r="A261" s="624">
        <v>32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362">
        <f>+G121</f>
        <v>0</v>
      </c>
      <c r="H261" s="351">
        <f t="shared" ref="H261:AK261" si="169">+H121</f>
        <v>0</v>
      </c>
      <c r="I261" s="342">
        <f t="shared" si="169"/>
        <v>0</v>
      </c>
      <c r="J261" s="342">
        <f t="shared" si="169"/>
        <v>0</v>
      </c>
      <c r="K261" s="342">
        <f t="shared" si="169"/>
        <v>0</v>
      </c>
      <c r="L261" s="342">
        <f t="shared" si="169"/>
        <v>0</v>
      </c>
      <c r="M261" s="342">
        <f t="shared" si="169"/>
        <v>0</v>
      </c>
      <c r="N261" s="362">
        <f t="shared" si="169"/>
        <v>0</v>
      </c>
      <c r="O261" s="351">
        <f t="shared" si="169"/>
        <v>0</v>
      </c>
      <c r="P261" s="342">
        <f t="shared" si="169"/>
        <v>0</v>
      </c>
      <c r="Q261" s="342">
        <f t="shared" si="169"/>
        <v>0</v>
      </c>
      <c r="R261" s="342">
        <f t="shared" si="169"/>
        <v>0</v>
      </c>
      <c r="S261" s="342">
        <f t="shared" si="169"/>
        <v>0</v>
      </c>
      <c r="T261" s="342">
        <f t="shared" si="169"/>
        <v>0</v>
      </c>
      <c r="U261" s="362">
        <f t="shared" si="169"/>
        <v>0</v>
      </c>
      <c r="V261" s="351">
        <f t="shared" si="169"/>
        <v>0</v>
      </c>
      <c r="W261" s="342">
        <f t="shared" si="169"/>
        <v>0</v>
      </c>
      <c r="X261" s="342">
        <f t="shared" si="169"/>
        <v>0</v>
      </c>
      <c r="Y261" s="351">
        <f t="shared" si="169"/>
        <v>0</v>
      </c>
      <c r="Z261" s="342">
        <f t="shared" si="169"/>
        <v>0</v>
      </c>
      <c r="AA261" s="342">
        <f t="shared" si="169"/>
        <v>0</v>
      </c>
      <c r="AB261" s="342">
        <f t="shared" si="169"/>
        <v>0</v>
      </c>
      <c r="AC261" s="351">
        <f t="shared" si="169"/>
        <v>0</v>
      </c>
      <c r="AD261" s="342">
        <f t="shared" si="169"/>
        <v>0</v>
      </c>
      <c r="AE261" s="342">
        <f t="shared" si="169"/>
        <v>0</v>
      </c>
      <c r="AF261" s="342">
        <f t="shared" si="169"/>
        <v>0</v>
      </c>
      <c r="AG261" s="342">
        <f t="shared" si="169"/>
        <v>0</v>
      </c>
      <c r="AH261" s="342">
        <f t="shared" si="169"/>
        <v>0</v>
      </c>
      <c r="AI261" s="362">
        <f t="shared" si="169"/>
        <v>0</v>
      </c>
      <c r="AJ261" s="351">
        <f t="shared" si="169"/>
        <v>0</v>
      </c>
      <c r="AK261" s="342">
        <f t="shared" si="169"/>
        <v>0</v>
      </c>
      <c r="AL261" s="37"/>
    </row>
    <row r="262" spans="1:42" ht="35.1" hidden="1" customHeight="1">
      <c r="A262" s="651"/>
      <c r="B262" s="667"/>
      <c r="C262" s="39"/>
      <c r="D262" s="60"/>
      <c r="E262" s="52"/>
      <c r="F262" s="61"/>
      <c r="G262" s="363">
        <f t="shared" ref="G262:AK262" si="170">+F262+G261</f>
        <v>0</v>
      </c>
      <c r="H262" s="352">
        <f t="shared" si="170"/>
        <v>0</v>
      </c>
      <c r="I262" s="336">
        <f t="shared" si="170"/>
        <v>0</v>
      </c>
      <c r="J262" s="336">
        <f t="shared" si="170"/>
        <v>0</v>
      </c>
      <c r="K262" s="336">
        <f t="shared" si="170"/>
        <v>0</v>
      </c>
      <c r="L262" s="336">
        <f t="shared" si="170"/>
        <v>0</v>
      </c>
      <c r="M262" s="336">
        <f t="shared" si="170"/>
        <v>0</v>
      </c>
      <c r="N262" s="363">
        <f t="shared" si="170"/>
        <v>0</v>
      </c>
      <c r="O262" s="352">
        <f t="shared" si="170"/>
        <v>0</v>
      </c>
      <c r="P262" s="336">
        <f t="shared" si="170"/>
        <v>0</v>
      </c>
      <c r="Q262" s="336">
        <f t="shared" si="170"/>
        <v>0</v>
      </c>
      <c r="R262" s="336">
        <f t="shared" si="170"/>
        <v>0</v>
      </c>
      <c r="S262" s="336">
        <f t="shared" si="170"/>
        <v>0</v>
      </c>
      <c r="T262" s="336">
        <f t="shared" si="170"/>
        <v>0</v>
      </c>
      <c r="U262" s="363">
        <f t="shared" si="170"/>
        <v>0</v>
      </c>
      <c r="V262" s="352">
        <f t="shared" si="170"/>
        <v>0</v>
      </c>
      <c r="W262" s="336">
        <f t="shared" si="170"/>
        <v>0</v>
      </c>
      <c r="X262" s="336">
        <f t="shared" si="170"/>
        <v>0</v>
      </c>
      <c r="Y262" s="352">
        <f t="shared" si="170"/>
        <v>0</v>
      </c>
      <c r="Z262" s="336">
        <f t="shared" si="170"/>
        <v>0</v>
      </c>
      <c r="AA262" s="336">
        <f t="shared" si="170"/>
        <v>0</v>
      </c>
      <c r="AB262" s="336">
        <f t="shared" si="170"/>
        <v>0</v>
      </c>
      <c r="AC262" s="352">
        <f t="shared" si="170"/>
        <v>0</v>
      </c>
      <c r="AD262" s="336">
        <f t="shared" si="170"/>
        <v>0</v>
      </c>
      <c r="AE262" s="336">
        <f t="shared" si="170"/>
        <v>0</v>
      </c>
      <c r="AF262" s="336">
        <f t="shared" si="170"/>
        <v>0</v>
      </c>
      <c r="AG262" s="336">
        <f t="shared" si="170"/>
        <v>0</v>
      </c>
      <c r="AH262" s="336">
        <f t="shared" si="170"/>
        <v>0</v>
      </c>
      <c r="AI262" s="363">
        <f t="shared" si="170"/>
        <v>0</v>
      </c>
      <c r="AJ262" s="352">
        <f t="shared" si="170"/>
        <v>0</v>
      </c>
      <c r="AK262" s="336">
        <f t="shared" si="170"/>
        <v>0</v>
      </c>
      <c r="AL262" s="37"/>
    </row>
    <row r="263" spans="1:42" ht="35.1" hidden="1" customHeight="1">
      <c r="A263" s="624">
        <v>33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364">
        <f>+G123</f>
        <v>0</v>
      </c>
      <c r="H263" s="353">
        <f t="shared" ref="H263:AK263" si="171">+H123</f>
        <v>0</v>
      </c>
      <c r="I263" s="343">
        <f t="shared" si="171"/>
        <v>0</v>
      </c>
      <c r="J263" s="343">
        <f t="shared" si="171"/>
        <v>0</v>
      </c>
      <c r="K263" s="343">
        <f t="shared" si="171"/>
        <v>0</v>
      </c>
      <c r="L263" s="343">
        <f t="shared" si="171"/>
        <v>0</v>
      </c>
      <c r="M263" s="343">
        <f t="shared" si="171"/>
        <v>0</v>
      </c>
      <c r="N263" s="364">
        <f t="shared" si="171"/>
        <v>0</v>
      </c>
      <c r="O263" s="353">
        <f t="shared" si="171"/>
        <v>0</v>
      </c>
      <c r="P263" s="343">
        <f t="shared" si="171"/>
        <v>0</v>
      </c>
      <c r="Q263" s="343">
        <f t="shared" si="171"/>
        <v>0</v>
      </c>
      <c r="R263" s="343">
        <f t="shared" si="171"/>
        <v>0</v>
      </c>
      <c r="S263" s="343">
        <f t="shared" si="171"/>
        <v>0</v>
      </c>
      <c r="T263" s="343">
        <f t="shared" si="171"/>
        <v>0</v>
      </c>
      <c r="U263" s="364">
        <f t="shared" si="171"/>
        <v>0</v>
      </c>
      <c r="V263" s="353">
        <f t="shared" si="171"/>
        <v>0</v>
      </c>
      <c r="W263" s="343">
        <f t="shared" si="171"/>
        <v>0</v>
      </c>
      <c r="X263" s="343">
        <f t="shared" si="171"/>
        <v>0</v>
      </c>
      <c r="Y263" s="353">
        <f t="shared" si="171"/>
        <v>0</v>
      </c>
      <c r="Z263" s="343">
        <f t="shared" si="171"/>
        <v>0</v>
      </c>
      <c r="AA263" s="343">
        <f t="shared" si="171"/>
        <v>0</v>
      </c>
      <c r="AB263" s="343">
        <f t="shared" si="171"/>
        <v>0</v>
      </c>
      <c r="AC263" s="353">
        <f t="shared" si="171"/>
        <v>0</v>
      </c>
      <c r="AD263" s="343">
        <f t="shared" si="171"/>
        <v>0</v>
      </c>
      <c r="AE263" s="343">
        <f t="shared" si="171"/>
        <v>0</v>
      </c>
      <c r="AF263" s="343">
        <f t="shared" si="171"/>
        <v>0</v>
      </c>
      <c r="AG263" s="343">
        <f t="shared" si="171"/>
        <v>0</v>
      </c>
      <c r="AH263" s="343">
        <f t="shared" si="171"/>
        <v>0</v>
      </c>
      <c r="AI263" s="364">
        <f t="shared" si="171"/>
        <v>0</v>
      </c>
      <c r="AJ263" s="353">
        <f t="shared" si="171"/>
        <v>0</v>
      </c>
      <c r="AK263" s="343">
        <f t="shared" si="171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hidden="1" customHeight="1">
      <c r="A264" s="625"/>
      <c r="B264" s="667"/>
      <c r="C264" s="39"/>
      <c r="D264" s="95"/>
      <c r="E264" s="79"/>
      <c r="F264" s="42"/>
      <c r="G264" s="363">
        <f t="shared" ref="G264:AK264" si="172">+F264+G263</f>
        <v>0</v>
      </c>
      <c r="H264" s="352">
        <f t="shared" si="172"/>
        <v>0</v>
      </c>
      <c r="I264" s="336">
        <f t="shared" si="172"/>
        <v>0</v>
      </c>
      <c r="J264" s="336">
        <f t="shared" si="172"/>
        <v>0</v>
      </c>
      <c r="K264" s="336">
        <f t="shared" si="172"/>
        <v>0</v>
      </c>
      <c r="L264" s="336">
        <f t="shared" si="172"/>
        <v>0</v>
      </c>
      <c r="M264" s="336">
        <f t="shared" si="172"/>
        <v>0</v>
      </c>
      <c r="N264" s="363">
        <f t="shared" si="172"/>
        <v>0</v>
      </c>
      <c r="O264" s="352">
        <f t="shared" si="172"/>
        <v>0</v>
      </c>
      <c r="P264" s="336">
        <f t="shared" si="172"/>
        <v>0</v>
      </c>
      <c r="Q264" s="336">
        <f t="shared" si="172"/>
        <v>0</v>
      </c>
      <c r="R264" s="336">
        <f t="shared" si="172"/>
        <v>0</v>
      </c>
      <c r="S264" s="336">
        <f t="shared" si="172"/>
        <v>0</v>
      </c>
      <c r="T264" s="336">
        <f t="shared" si="172"/>
        <v>0</v>
      </c>
      <c r="U264" s="363">
        <f t="shared" si="172"/>
        <v>0</v>
      </c>
      <c r="V264" s="352">
        <f t="shared" si="172"/>
        <v>0</v>
      </c>
      <c r="W264" s="336">
        <f t="shared" si="172"/>
        <v>0</v>
      </c>
      <c r="X264" s="336">
        <f t="shared" si="172"/>
        <v>0</v>
      </c>
      <c r="Y264" s="352">
        <f t="shared" si="172"/>
        <v>0</v>
      </c>
      <c r="Z264" s="336">
        <f t="shared" si="172"/>
        <v>0</v>
      </c>
      <c r="AA264" s="336">
        <f t="shared" si="172"/>
        <v>0</v>
      </c>
      <c r="AB264" s="336">
        <f t="shared" si="172"/>
        <v>0</v>
      </c>
      <c r="AC264" s="352">
        <f t="shared" si="172"/>
        <v>0</v>
      </c>
      <c r="AD264" s="336">
        <f t="shared" si="172"/>
        <v>0</v>
      </c>
      <c r="AE264" s="336">
        <f t="shared" si="172"/>
        <v>0</v>
      </c>
      <c r="AF264" s="336">
        <f t="shared" si="172"/>
        <v>0</v>
      </c>
      <c r="AG264" s="336">
        <f t="shared" si="172"/>
        <v>0</v>
      </c>
      <c r="AH264" s="336">
        <f t="shared" si="172"/>
        <v>0</v>
      </c>
      <c r="AI264" s="363">
        <f t="shared" si="172"/>
        <v>0</v>
      </c>
      <c r="AJ264" s="352">
        <f t="shared" si="172"/>
        <v>0</v>
      </c>
      <c r="AK264" s="336">
        <f t="shared" si="172"/>
        <v>0</v>
      </c>
      <c r="AL264" s="37"/>
    </row>
    <row r="265" spans="1:42" ht="35.1" hidden="1" customHeight="1">
      <c r="A265" s="624">
        <v>34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365">
        <f>+G125</f>
        <v>0</v>
      </c>
      <c r="H265" s="354">
        <f t="shared" ref="H265:AK265" si="173">+H125</f>
        <v>0</v>
      </c>
      <c r="I265" s="341">
        <f t="shared" si="173"/>
        <v>0</v>
      </c>
      <c r="J265" s="341">
        <f t="shared" si="173"/>
        <v>0</v>
      </c>
      <c r="K265" s="341">
        <f t="shared" si="173"/>
        <v>0</v>
      </c>
      <c r="L265" s="341">
        <f t="shared" si="173"/>
        <v>0</v>
      </c>
      <c r="M265" s="341">
        <f t="shared" si="173"/>
        <v>0</v>
      </c>
      <c r="N265" s="365">
        <f t="shared" si="173"/>
        <v>0</v>
      </c>
      <c r="O265" s="354">
        <f t="shared" si="173"/>
        <v>0</v>
      </c>
      <c r="P265" s="341">
        <f t="shared" si="173"/>
        <v>0</v>
      </c>
      <c r="Q265" s="341">
        <f t="shared" si="173"/>
        <v>0</v>
      </c>
      <c r="R265" s="341">
        <f t="shared" si="173"/>
        <v>0</v>
      </c>
      <c r="S265" s="341">
        <f t="shared" si="173"/>
        <v>0</v>
      </c>
      <c r="T265" s="341">
        <f t="shared" si="173"/>
        <v>0</v>
      </c>
      <c r="U265" s="365">
        <f t="shared" si="173"/>
        <v>0</v>
      </c>
      <c r="V265" s="354">
        <f t="shared" si="173"/>
        <v>0</v>
      </c>
      <c r="W265" s="341">
        <f t="shared" si="173"/>
        <v>0</v>
      </c>
      <c r="X265" s="341">
        <f t="shared" si="173"/>
        <v>0</v>
      </c>
      <c r="Y265" s="354">
        <f t="shared" si="173"/>
        <v>0</v>
      </c>
      <c r="Z265" s="341">
        <f t="shared" si="173"/>
        <v>0</v>
      </c>
      <c r="AA265" s="341">
        <f t="shared" si="173"/>
        <v>0</v>
      </c>
      <c r="AB265" s="341">
        <f t="shared" si="173"/>
        <v>0</v>
      </c>
      <c r="AC265" s="354">
        <f t="shared" si="173"/>
        <v>0</v>
      </c>
      <c r="AD265" s="341">
        <f t="shared" si="173"/>
        <v>0</v>
      </c>
      <c r="AE265" s="341">
        <f t="shared" si="173"/>
        <v>0</v>
      </c>
      <c r="AF265" s="341">
        <f t="shared" si="173"/>
        <v>0</v>
      </c>
      <c r="AG265" s="341">
        <f t="shared" si="173"/>
        <v>0</v>
      </c>
      <c r="AH265" s="341">
        <f t="shared" si="173"/>
        <v>0</v>
      </c>
      <c r="AI265" s="365">
        <f t="shared" si="173"/>
        <v>0</v>
      </c>
      <c r="AJ265" s="354">
        <f t="shared" si="173"/>
        <v>0</v>
      </c>
      <c r="AK265" s="341">
        <f t="shared" si="173"/>
        <v>0</v>
      </c>
      <c r="AL265" s="37">
        <f>SUM(G265:AK265)</f>
        <v>0</v>
      </c>
      <c r="AM265" s="38">
        <f>AL265</f>
        <v>0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25"/>
      <c r="B266" s="667"/>
      <c r="C266" s="94"/>
      <c r="D266" s="60"/>
      <c r="E266" s="52"/>
      <c r="F266" s="61"/>
      <c r="G266" s="363">
        <f t="shared" ref="G266:AK266" si="174">+F266+G265</f>
        <v>0</v>
      </c>
      <c r="H266" s="356">
        <f t="shared" si="174"/>
        <v>0</v>
      </c>
      <c r="I266" s="335">
        <f t="shared" si="174"/>
        <v>0</v>
      </c>
      <c r="J266" s="336">
        <f t="shared" si="174"/>
        <v>0</v>
      </c>
      <c r="K266" s="336">
        <f t="shared" si="174"/>
        <v>0</v>
      </c>
      <c r="L266" s="336">
        <f t="shared" si="174"/>
        <v>0</v>
      </c>
      <c r="M266" s="336">
        <f t="shared" si="174"/>
        <v>0</v>
      </c>
      <c r="N266" s="363">
        <f t="shared" si="174"/>
        <v>0</v>
      </c>
      <c r="O266" s="356">
        <f t="shared" si="174"/>
        <v>0</v>
      </c>
      <c r="P266" s="335">
        <f t="shared" si="174"/>
        <v>0</v>
      </c>
      <c r="Q266" s="336">
        <f t="shared" si="174"/>
        <v>0</v>
      </c>
      <c r="R266" s="336">
        <f t="shared" si="174"/>
        <v>0</v>
      </c>
      <c r="S266" s="336">
        <f t="shared" si="174"/>
        <v>0</v>
      </c>
      <c r="T266" s="336">
        <f t="shared" si="174"/>
        <v>0</v>
      </c>
      <c r="U266" s="363">
        <f t="shared" si="174"/>
        <v>0</v>
      </c>
      <c r="V266" s="356">
        <f t="shared" si="174"/>
        <v>0</v>
      </c>
      <c r="W266" s="335">
        <f t="shared" si="174"/>
        <v>0</v>
      </c>
      <c r="X266" s="336">
        <f t="shared" si="174"/>
        <v>0</v>
      </c>
      <c r="Y266" s="356">
        <f t="shared" si="174"/>
        <v>0</v>
      </c>
      <c r="Z266" s="336">
        <f t="shared" si="174"/>
        <v>0</v>
      </c>
      <c r="AA266" s="336">
        <f t="shared" si="174"/>
        <v>0</v>
      </c>
      <c r="AB266" s="336">
        <f t="shared" si="174"/>
        <v>0</v>
      </c>
      <c r="AC266" s="356">
        <f t="shared" si="174"/>
        <v>0</v>
      </c>
      <c r="AD266" s="335">
        <f t="shared" si="174"/>
        <v>0</v>
      </c>
      <c r="AE266" s="336">
        <f t="shared" si="174"/>
        <v>0</v>
      </c>
      <c r="AF266" s="336">
        <f t="shared" si="174"/>
        <v>0</v>
      </c>
      <c r="AG266" s="336">
        <f t="shared" si="174"/>
        <v>0</v>
      </c>
      <c r="AH266" s="336">
        <f t="shared" si="174"/>
        <v>0</v>
      </c>
      <c r="AI266" s="363">
        <f t="shared" si="174"/>
        <v>0</v>
      </c>
      <c r="AJ266" s="356">
        <f t="shared" si="174"/>
        <v>0</v>
      </c>
      <c r="AK266" s="335">
        <f t="shared" si="174"/>
        <v>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365">
        <f>+G127</f>
        <v>0</v>
      </c>
      <c r="H267" s="354">
        <f t="shared" ref="H267:AK267" si="175">+H127</f>
        <v>0</v>
      </c>
      <c r="I267" s="341">
        <f t="shared" si="175"/>
        <v>0</v>
      </c>
      <c r="J267" s="341">
        <f t="shared" si="175"/>
        <v>0</v>
      </c>
      <c r="K267" s="341">
        <f t="shared" si="175"/>
        <v>0</v>
      </c>
      <c r="L267" s="341">
        <f t="shared" si="175"/>
        <v>0</v>
      </c>
      <c r="M267" s="341">
        <f t="shared" si="175"/>
        <v>0</v>
      </c>
      <c r="N267" s="365">
        <f t="shared" si="175"/>
        <v>0</v>
      </c>
      <c r="O267" s="354">
        <f t="shared" si="175"/>
        <v>0</v>
      </c>
      <c r="P267" s="341">
        <f t="shared" si="175"/>
        <v>0</v>
      </c>
      <c r="Q267" s="341">
        <f t="shared" si="175"/>
        <v>0</v>
      </c>
      <c r="R267" s="341">
        <f t="shared" si="175"/>
        <v>0</v>
      </c>
      <c r="S267" s="341">
        <f t="shared" si="175"/>
        <v>0</v>
      </c>
      <c r="T267" s="341">
        <f t="shared" si="175"/>
        <v>0</v>
      </c>
      <c r="U267" s="365">
        <f t="shared" si="175"/>
        <v>0</v>
      </c>
      <c r="V267" s="354">
        <f t="shared" si="175"/>
        <v>0</v>
      </c>
      <c r="W267" s="341">
        <f t="shared" si="175"/>
        <v>0</v>
      </c>
      <c r="X267" s="341">
        <f t="shared" si="175"/>
        <v>0</v>
      </c>
      <c r="Y267" s="354">
        <f t="shared" si="175"/>
        <v>0</v>
      </c>
      <c r="Z267" s="341">
        <f t="shared" si="175"/>
        <v>0</v>
      </c>
      <c r="AA267" s="341">
        <f t="shared" si="175"/>
        <v>0</v>
      </c>
      <c r="AB267" s="341">
        <f t="shared" si="175"/>
        <v>0</v>
      </c>
      <c r="AC267" s="354">
        <f t="shared" si="175"/>
        <v>0</v>
      </c>
      <c r="AD267" s="341">
        <f t="shared" si="175"/>
        <v>0</v>
      </c>
      <c r="AE267" s="341">
        <f t="shared" si="175"/>
        <v>0</v>
      </c>
      <c r="AF267" s="341">
        <f t="shared" si="175"/>
        <v>0</v>
      </c>
      <c r="AG267" s="341">
        <f t="shared" si="175"/>
        <v>0</v>
      </c>
      <c r="AH267" s="341">
        <f t="shared" si="175"/>
        <v>0</v>
      </c>
      <c r="AI267" s="365">
        <f t="shared" si="175"/>
        <v>0</v>
      </c>
      <c r="AJ267" s="354">
        <f t="shared" si="175"/>
        <v>0</v>
      </c>
      <c r="AK267" s="341">
        <f t="shared" si="175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365">
        <f t="shared" ref="G268:AK268" si="176">+F268+G267</f>
        <v>0</v>
      </c>
      <c r="H268" s="354">
        <f t="shared" si="176"/>
        <v>0</v>
      </c>
      <c r="I268" s="341">
        <f t="shared" si="176"/>
        <v>0</v>
      </c>
      <c r="J268" s="341">
        <f t="shared" si="176"/>
        <v>0</v>
      </c>
      <c r="K268" s="341">
        <f t="shared" si="176"/>
        <v>0</v>
      </c>
      <c r="L268" s="341">
        <f t="shared" si="176"/>
        <v>0</v>
      </c>
      <c r="M268" s="341">
        <f t="shared" si="176"/>
        <v>0</v>
      </c>
      <c r="N268" s="365">
        <f t="shared" si="176"/>
        <v>0</v>
      </c>
      <c r="O268" s="354">
        <f t="shared" si="176"/>
        <v>0</v>
      </c>
      <c r="P268" s="341">
        <f t="shared" si="176"/>
        <v>0</v>
      </c>
      <c r="Q268" s="341">
        <f t="shared" si="176"/>
        <v>0</v>
      </c>
      <c r="R268" s="341">
        <f t="shared" si="176"/>
        <v>0</v>
      </c>
      <c r="S268" s="341">
        <f t="shared" si="176"/>
        <v>0</v>
      </c>
      <c r="T268" s="341">
        <f t="shared" si="176"/>
        <v>0</v>
      </c>
      <c r="U268" s="365">
        <f t="shared" si="176"/>
        <v>0</v>
      </c>
      <c r="V268" s="354">
        <f t="shared" si="176"/>
        <v>0</v>
      </c>
      <c r="W268" s="341">
        <f t="shared" si="176"/>
        <v>0</v>
      </c>
      <c r="X268" s="341">
        <f t="shared" si="176"/>
        <v>0</v>
      </c>
      <c r="Y268" s="354">
        <f t="shared" si="176"/>
        <v>0</v>
      </c>
      <c r="Z268" s="341">
        <f t="shared" si="176"/>
        <v>0</v>
      </c>
      <c r="AA268" s="341">
        <f t="shared" si="176"/>
        <v>0</v>
      </c>
      <c r="AB268" s="341">
        <f t="shared" si="176"/>
        <v>0</v>
      </c>
      <c r="AC268" s="354">
        <f t="shared" si="176"/>
        <v>0</v>
      </c>
      <c r="AD268" s="341">
        <f t="shared" si="176"/>
        <v>0</v>
      </c>
      <c r="AE268" s="341">
        <f t="shared" si="176"/>
        <v>0</v>
      </c>
      <c r="AF268" s="341">
        <f t="shared" si="176"/>
        <v>0</v>
      </c>
      <c r="AG268" s="341">
        <f t="shared" si="176"/>
        <v>0</v>
      </c>
      <c r="AH268" s="341">
        <f t="shared" si="176"/>
        <v>0</v>
      </c>
      <c r="AI268" s="365">
        <f t="shared" si="176"/>
        <v>0</v>
      </c>
      <c r="AJ268" s="354">
        <f t="shared" si="176"/>
        <v>0</v>
      </c>
      <c r="AK268" s="336">
        <f t="shared" si="176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36</v>
      </c>
      <c r="B269" s="661" t="s">
        <v>134</v>
      </c>
      <c r="C269" s="32" t="s">
        <v>175</v>
      </c>
      <c r="D269" s="48"/>
      <c r="E269" s="49"/>
      <c r="F269" s="92">
        <f>+F129</f>
        <v>450</v>
      </c>
      <c r="G269" s="364">
        <f>+G129</f>
        <v>0</v>
      </c>
      <c r="H269" s="353">
        <f t="shared" ref="H269:AK269" si="177">+H129</f>
        <v>0</v>
      </c>
      <c r="I269" s="343">
        <f t="shared" si="177"/>
        <v>0</v>
      </c>
      <c r="J269" s="343">
        <f t="shared" si="177"/>
        <v>0</v>
      </c>
      <c r="K269" s="372">
        <v>70</v>
      </c>
      <c r="L269" s="372">
        <f>150-K270</f>
        <v>80</v>
      </c>
      <c r="M269" s="343">
        <f t="shared" si="177"/>
        <v>0</v>
      </c>
      <c r="N269" s="364">
        <f t="shared" si="177"/>
        <v>0</v>
      </c>
      <c r="O269" s="353">
        <f t="shared" si="177"/>
        <v>0</v>
      </c>
      <c r="P269" s="343">
        <f t="shared" si="177"/>
        <v>0</v>
      </c>
      <c r="Q269" s="343">
        <f t="shared" si="177"/>
        <v>0</v>
      </c>
      <c r="R269" s="372">
        <f t="shared" si="177"/>
        <v>100</v>
      </c>
      <c r="S269" s="343">
        <f t="shared" si="177"/>
        <v>0</v>
      </c>
      <c r="T269" s="343">
        <f t="shared" si="177"/>
        <v>0</v>
      </c>
      <c r="U269" s="364">
        <f t="shared" si="177"/>
        <v>0</v>
      </c>
      <c r="V269" s="353">
        <f t="shared" si="177"/>
        <v>0</v>
      </c>
      <c r="W269" s="343">
        <f t="shared" si="177"/>
        <v>0</v>
      </c>
      <c r="X269" s="343">
        <f t="shared" si="177"/>
        <v>0</v>
      </c>
      <c r="Y269" s="353">
        <f t="shared" si="177"/>
        <v>0</v>
      </c>
      <c r="Z269" s="343">
        <f t="shared" si="177"/>
        <v>0</v>
      </c>
      <c r="AA269" s="343">
        <f t="shared" si="177"/>
        <v>0</v>
      </c>
      <c r="AB269" s="343">
        <f t="shared" si="177"/>
        <v>0</v>
      </c>
      <c r="AC269" s="353">
        <f t="shared" si="177"/>
        <v>0</v>
      </c>
      <c r="AD269" s="343">
        <f t="shared" si="177"/>
        <v>0</v>
      </c>
      <c r="AE269" s="343">
        <f t="shared" si="177"/>
        <v>0</v>
      </c>
      <c r="AF269" s="343">
        <f t="shared" si="177"/>
        <v>0</v>
      </c>
      <c r="AG269" s="372">
        <f t="shared" si="177"/>
        <v>200</v>
      </c>
      <c r="AH269" s="343">
        <f t="shared" si="177"/>
        <v>0</v>
      </c>
      <c r="AI269" s="364">
        <f t="shared" si="177"/>
        <v>0</v>
      </c>
      <c r="AJ269" s="353">
        <f t="shared" si="177"/>
        <v>0</v>
      </c>
      <c r="AK269" s="343">
        <f t="shared" si="177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663"/>
      <c r="C270" s="39"/>
      <c r="D270" s="40"/>
      <c r="E270" s="41"/>
      <c r="F270" s="199"/>
      <c r="G270" s="363">
        <f t="shared" ref="G270:AK270" si="178">+F270+G269</f>
        <v>0</v>
      </c>
      <c r="H270" s="352">
        <f t="shared" si="178"/>
        <v>0</v>
      </c>
      <c r="I270" s="335">
        <f t="shared" si="178"/>
        <v>0</v>
      </c>
      <c r="J270" s="336">
        <f t="shared" si="178"/>
        <v>0</v>
      </c>
      <c r="K270" s="336">
        <f t="shared" si="178"/>
        <v>70</v>
      </c>
      <c r="L270" s="336">
        <f t="shared" si="178"/>
        <v>150</v>
      </c>
      <c r="M270" s="336">
        <f t="shared" si="178"/>
        <v>150</v>
      </c>
      <c r="N270" s="363">
        <f t="shared" si="178"/>
        <v>150</v>
      </c>
      <c r="O270" s="352">
        <f t="shared" si="178"/>
        <v>150</v>
      </c>
      <c r="P270" s="335">
        <f t="shared" si="178"/>
        <v>150</v>
      </c>
      <c r="Q270" s="336">
        <f t="shared" si="178"/>
        <v>150</v>
      </c>
      <c r="R270" s="336">
        <f t="shared" si="178"/>
        <v>250</v>
      </c>
      <c r="S270" s="336">
        <f t="shared" si="178"/>
        <v>250</v>
      </c>
      <c r="T270" s="336">
        <f t="shared" si="178"/>
        <v>250</v>
      </c>
      <c r="U270" s="363">
        <f t="shared" si="178"/>
        <v>250</v>
      </c>
      <c r="V270" s="352">
        <f t="shared" si="178"/>
        <v>250</v>
      </c>
      <c r="W270" s="335">
        <f t="shared" si="178"/>
        <v>250</v>
      </c>
      <c r="X270" s="336">
        <f t="shared" si="178"/>
        <v>250</v>
      </c>
      <c r="Y270" s="352">
        <f t="shared" si="178"/>
        <v>250</v>
      </c>
      <c r="Z270" s="336">
        <f t="shared" si="178"/>
        <v>250</v>
      </c>
      <c r="AA270" s="336">
        <f t="shared" si="178"/>
        <v>250</v>
      </c>
      <c r="AB270" s="336">
        <f t="shared" si="178"/>
        <v>250</v>
      </c>
      <c r="AC270" s="352">
        <f t="shared" si="178"/>
        <v>250</v>
      </c>
      <c r="AD270" s="335">
        <f t="shared" si="178"/>
        <v>250</v>
      </c>
      <c r="AE270" s="336">
        <f t="shared" si="178"/>
        <v>250</v>
      </c>
      <c r="AF270" s="336">
        <f t="shared" si="178"/>
        <v>250</v>
      </c>
      <c r="AG270" s="336">
        <f t="shared" si="178"/>
        <v>450</v>
      </c>
      <c r="AH270" s="336">
        <f t="shared" si="178"/>
        <v>450</v>
      </c>
      <c r="AI270" s="363">
        <f t="shared" si="178"/>
        <v>450</v>
      </c>
      <c r="AJ270" s="352">
        <f t="shared" si="178"/>
        <v>450</v>
      </c>
      <c r="AK270" s="336">
        <f t="shared" si="178"/>
        <v>450</v>
      </c>
      <c r="AL270" s="47"/>
    </row>
    <row r="271" spans="1:42" ht="34.5" customHeight="1">
      <c r="A271" s="624">
        <v>37</v>
      </c>
      <c r="B271" s="661" t="s">
        <v>135</v>
      </c>
      <c r="C271" s="32" t="s">
        <v>175</v>
      </c>
      <c r="D271" s="48"/>
      <c r="E271" s="49"/>
      <c r="F271" s="50">
        <f>+F131</f>
        <v>147</v>
      </c>
      <c r="G271" s="364">
        <f>+G131</f>
        <v>0</v>
      </c>
      <c r="H271" s="353">
        <f t="shared" ref="H271:AK271" si="179">+H131</f>
        <v>0</v>
      </c>
      <c r="I271" s="343">
        <f t="shared" si="179"/>
        <v>0</v>
      </c>
      <c r="J271" s="343">
        <f t="shared" si="179"/>
        <v>0</v>
      </c>
      <c r="K271" s="338">
        <f t="shared" si="179"/>
        <v>0</v>
      </c>
      <c r="L271" s="372">
        <f t="shared" si="179"/>
        <v>147</v>
      </c>
      <c r="M271" s="343">
        <f t="shared" si="179"/>
        <v>0</v>
      </c>
      <c r="N271" s="364">
        <f t="shared" si="179"/>
        <v>0</v>
      </c>
      <c r="O271" s="353">
        <f t="shared" si="179"/>
        <v>0</v>
      </c>
      <c r="P271" s="343">
        <f t="shared" si="179"/>
        <v>0</v>
      </c>
      <c r="Q271" s="343">
        <f t="shared" si="179"/>
        <v>0</v>
      </c>
      <c r="R271" s="343">
        <f t="shared" si="179"/>
        <v>0</v>
      </c>
      <c r="S271" s="343">
        <f t="shared" si="179"/>
        <v>0</v>
      </c>
      <c r="T271" s="343">
        <f t="shared" si="179"/>
        <v>0</v>
      </c>
      <c r="U271" s="364">
        <f t="shared" si="179"/>
        <v>0</v>
      </c>
      <c r="V271" s="353">
        <f t="shared" si="179"/>
        <v>0</v>
      </c>
      <c r="W271" s="343">
        <f t="shared" si="179"/>
        <v>0</v>
      </c>
      <c r="X271" s="343">
        <f t="shared" si="179"/>
        <v>0</v>
      </c>
      <c r="Y271" s="353">
        <f t="shared" si="179"/>
        <v>0</v>
      </c>
      <c r="Z271" s="343">
        <f t="shared" si="179"/>
        <v>0</v>
      </c>
      <c r="AA271" s="343">
        <f t="shared" si="179"/>
        <v>0</v>
      </c>
      <c r="AB271" s="343">
        <f t="shared" si="179"/>
        <v>0</v>
      </c>
      <c r="AC271" s="353">
        <f t="shared" si="179"/>
        <v>0</v>
      </c>
      <c r="AD271" s="343">
        <f t="shared" si="179"/>
        <v>0</v>
      </c>
      <c r="AE271" s="343">
        <f t="shared" si="179"/>
        <v>0</v>
      </c>
      <c r="AF271" s="343">
        <f t="shared" si="179"/>
        <v>0</v>
      </c>
      <c r="AG271" s="343">
        <f t="shared" si="179"/>
        <v>0</v>
      </c>
      <c r="AH271" s="343">
        <f t="shared" si="179"/>
        <v>0</v>
      </c>
      <c r="AI271" s="364">
        <f t="shared" si="179"/>
        <v>0</v>
      </c>
      <c r="AJ271" s="353">
        <f t="shared" si="179"/>
        <v>0</v>
      </c>
      <c r="AK271" s="343">
        <f t="shared" si="179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663"/>
      <c r="C272" s="39"/>
      <c r="D272" s="40"/>
      <c r="E272" s="41"/>
      <c r="F272" s="42"/>
      <c r="G272" s="363">
        <f t="shared" ref="G272:AK272" si="180">+F272+G271</f>
        <v>0</v>
      </c>
      <c r="H272" s="352">
        <f t="shared" si="180"/>
        <v>0</v>
      </c>
      <c r="I272" s="335">
        <f t="shared" si="180"/>
        <v>0</v>
      </c>
      <c r="J272" s="336">
        <f t="shared" si="180"/>
        <v>0</v>
      </c>
      <c r="K272" s="348">
        <f t="shared" si="180"/>
        <v>0</v>
      </c>
      <c r="L272" s="336">
        <f t="shared" si="180"/>
        <v>147</v>
      </c>
      <c r="M272" s="336">
        <f t="shared" si="180"/>
        <v>147</v>
      </c>
      <c r="N272" s="363">
        <f t="shared" si="180"/>
        <v>147</v>
      </c>
      <c r="O272" s="352">
        <f t="shared" si="180"/>
        <v>147</v>
      </c>
      <c r="P272" s="335">
        <f t="shared" si="180"/>
        <v>147</v>
      </c>
      <c r="Q272" s="336">
        <f t="shared" si="180"/>
        <v>147</v>
      </c>
      <c r="R272" s="336">
        <f t="shared" si="180"/>
        <v>147</v>
      </c>
      <c r="S272" s="336">
        <f t="shared" si="180"/>
        <v>147</v>
      </c>
      <c r="T272" s="336">
        <f t="shared" si="180"/>
        <v>147</v>
      </c>
      <c r="U272" s="363">
        <f t="shared" si="180"/>
        <v>147</v>
      </c>
      <c r="V272" s="352">
        <f t="shared" si="180"/>
        <v>147</v>
      </c>
      <c r="W272" s="335">
        <f t="shared" si="180"/>
        <v>147</v>
      </c>
      <c r="X272" s="336">
        <f t="shared" si="180"/>
        <v>147</v>
      </c>
      <c r="Y272" s="352">
        <f t="shared" si="180"/>
        <v>147</v>
      </c>
      <c r="Z272" s="336">
        <f t="shared" si="180"/>
        <v>147</v>
      </c>
      <c r="AA272" s="336">
        <f t="shared" si="180"/>
        <v>147</v>
      </c>
      <c r="AB272" s="336">
        <f t="shared" si="180"/>
        <v>147</v>
      </c>
      <c r="AC272" s="352">
        <f t="shared" si="180"/>
        <v>147</v>
      </c>
      <c r="AD272" s="335">
        <f t="shared" si="180"/>
        <v>147</v>
      </c>
      <c r="AE272" s="336">
        <f t="shared" si="180"/>
        <v>147</v>
      </c>
      <c r="AF272" s="336">
        <f t="shared" si="180"/>
        <v>147</v>
      </c>
      <c r="AG272" s="336">
        <f t="shared" si="180"/>
        <v>147</v>
      </c>
      <c r="AH272" s="336">
        <f t="shared" si="180"/>
        <v>147</v>
      </c>
      <c r="AI272" s="363">
        <f t="shared" si="180"/>
        <v>147</v>
      </c>
      <c r="AJ272" s="352">
        <f t="shared" si="180"/>
        <v>147</v>
      </c>
      <c r="AK272" s="336">
        <f t="shared" si="180"/>
        <v>147</v>
      </c>
      <c r="AL272" s="37"/>
    </row>
    <row r="273" spans="1:42" ht="34.5" customHeight="1">
      <c r="A273" s="624">
        <v>38</v>
      </c>
      <c r="B273" s="661" t="s">
        <v>136</v>
      </c>
      <c r="C273" s="32" t="s">
        <v>175</v>
      </c>
      <c r="D273" s="48"/>
      <c r="E273" s="49"/>
      <c r="F273" s="50">
        <f>+F133</f>
        <v>580</v>
      </c>
      <c r="G273" s="364">
        <f>+G133</f>
        <v>0</v>
      </c>
      <c r="H273" s="353">
        <f t="shared" ref="H273:AK273" si="181">+H133</f>
        <v>0</v>
      </c>
      <c r="I273" s="343">
        <f t="shared" si="181"/>
        <v>0</v>
      </c>
      <c r="J273" s="343">
        <f t="shared" si="181"/>
        <v>0</v>
      </c>
      <c r="K273" s="338">
        <f t="shared" si="181"/>
        <v>0</v>
      </c>
      <c r="L273" s="372">
        <f t="shared" si="181"/>
        <v>350</v>
      </c>
      <c r="M273" s="343">
        <f t="shared" si="181"/>
        <v>0</v>
      </c>
      <c r="N273" s="364">
        <f t="shared" si="181"/>
        <v>0</v>
      </c>
      <c r="O273" s="353">
        <f t="shared" si="181"/>
        <v>0</v>
      </c>
      <c r="P273" s="343">
        <f t="shared" si="181"/>
        <v>0</v>
      </c>
      <c r="Q273" s="343">
        <f t="shared" si="181"/>
        <v>0</v>
      </c>
      <c r="R273" s="372">
        <f t="shared" si="181"/>
        <v>130</v>
      </c>
      <c r="S273" s="372">
        <f t="shared" si="181"/>
        <v>100</v>
      </c>
      <c r="T273" s="343">
        <f t="shared" si="181"/>
        <v>0</v>
      </c>
      <c r="U273" s="364">
        <f t="shared" si="181"/>
        <v>0</v>
      </c>
      <c r="V273" s="353">
        <f t="shared" si="181"/>
        <v>0</v>
      </c>
      <c r="W273" s="343">
        <f t="shared" si="181"/>
        <v>0</v>
      </c>
      <c r="X273" s="343">
        <f t="shared" si="181"/>
        <v>0</v>
      </c>
      <c r="Y273" s="353">
        <f t="shared" si="181"/>
        <v>0</v>
      </c>
      <c r="Z273" s="343">
        <f t="shared" si="181"/>
        <v>0</v>
      </c>
      <c r="AA273" s="343">
        <f t="shared" si="181"/>
        <v>0</v>
      </c>
      <c r="AB273" s="343">
        <f t="shared" si="181"/>
        <v>0</v>
      </c>
      <c r="AC273" s="353">
        <f t="shared" si="181"/>
        <v>0</v>
      </c>
      <c r="AD273" s="343">
        <f t="shared" si="181"/>
        <v>0</v>
      </c>
      <c r="AE273" s="343">
        <f t="shared" si="181"/>
        <v>0</v>
      </c>
      <c r="AF273" s="343">
        <f t="shared" si="181"/>
        <v>0</v>
      </c>
      <c r="AG273" s="343">
        <f t="shared" si="181"/>
        <v>0</v>
      </c>
      <c r="AH273" s="343">
        <f t="shared" si="181"/>
        <v>0</v>
      </c>
      <c r="AI273" s="364">
        <f t="shared" si="181"/>
        <v>0</v>
      </c>
      <c r="AJ273" s="353">
        <f t="shared" si="181"/>
        <v>0</v>
      </c>
      <c r="AK273" s="343">
        <f t="shared" si="181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663"/>
      <c r="C274" s="39"/>
      <c r="D274" s="40"/>
      <c r="E274" s="41"/>
      <c r="F274" s="42"/>
      <c r="G274" s="363">
        <f t="shared" ref="G274:AK274" si="182">+F274+G273</f>
        <v>0</v>
      </c>
      <c r="H274" s="352">
        <f t="shared" si="182"/>
        <v>0</v>
      </c>
      <c r="I274" s="335">
        <f t="shared" si="182"/>
        <v>0</v>
      </c>
      <c r="J274" s="336">
        <f t="shared" si="182"/>
        <v>0</v>
      </c>
      <c r="K274" s="336">
        <f t="shared" si="182"/>
        <v>0</v>
      </c>
      <c r="L274" s="336">
        <f t="shared" si="182"/>
        <v>350</v>
      </c>
      <c r="M274" s="336">
        <f t="shared" si="182"/>
        <v>350</v>
      </c>
      <c r="N274" s="363">
        <f t="shared" si="182"/>
        <v>350</v>
      </c>
      <c r="O274" s="352">
        <f t="shared" si="182"/>
        <v>350</v>
      </c>
      <c r="P274" s="335">
        <f t="shared" si="182"/>
        <v>350</v>
      </c>
      <c r="Q274" s="336">
        <f t="shared" si="182"/>
        <v>350</v>
      </c>
      <c r="R274" s="336">
        <f t="shared" si="182"/>
        <v>480</v>
      </c>
      <c r="S274" s="336">
        <f t="shared" si="182"/>
        <v>580</v>
      </c>
      <c r="T274" s="336">
        <f t="shared" si="182"/>
        <v>580</v>
      </c>
      <c r="U274" s="363">
        <f t="shared" si="182"/>
        <v>580</v>
      </c>
      <c r="V274" s="352">
        <f t="shared" si="182"/>
        <v>580</v>
      </c>
      <c r="W274" s="335">
        <f t="shared" si="182"/>
        <v>580</v>
      </c>
      <c r="X274" s="336">
        <f t="shared" si="182"/>
        <v>580</v>
      </c>
      <c r="Y274" s="352">
        <f t="shared" si="182"/>
        <v>580</v>
      </c>
      <c r="Z274" s="336">
        <f t="shared" si="182"/>
        <v>580</v>
      </c>
      <c r="AA274" s="336">
        <f t="shared" si="182"/>
        <v>580</v>
      </c>
      <c r="AB274" s="336">
        <f t="shared" si="182"/>
        <v>580</v>
      </c>
      <c r="AC274" s="352">
        <f t="shared" si="182"/>
        <v>580</v>
      </c>
      <c r="AD274" s="335">
        <f t="shared" si="182"/>
        <v>580</v>
      </c>
      <c r="AE274" s="336">
        <f t="shared" si="182"/>
        <v>580</v>
      </c>
      <c r="AF274" s="336">
        <f t="shared" si="182"/>
        <v>580</v>
      </c>
      <c r="AG274" s="336">
        <f t="shared" si="182"/>
        <v>580</v>
      </c>
      <c r="AH274" s="336">
        <f t="shared" si="182"/>
        <v>580</v>
      </c>
      <c r="AI274" s="363">
        <f t="shared" si="182"/>
        <v>580</v>
      </c>
      <c r="AJ274" s="352">
        <f t="shared" si="182"/>
        <v>580</v>
      </c>
      <c r="AK274" s="336">
        <f t="shared" si="182"/>
        <v>580</v>
      </c>
      <c r="AL274" s="37"/>
    </row>
    <row r="275" spans="1:42" ht="34.5" customHeight="1">
      <c r="A275" s="624">
        <v>39</v>
      </c>
      <c r="B275" s="661" t="s">
        <v>137</v>
      </c>
      <c r="C275" s="32" t="s">
        <v>175</v>
      </c>
      <c r="D275" s="48"/>
      <c r="E275" s="49"/>
      <c r="F275" s="50">
        <f>+F135</f>
        <v>105</v>
      </c>
      <c r="G275" s="364">
        <f>+G135</f>
        <v>0</v>
      </c>
      <c r="H275" s="353">
        <f t="shared" ref="H275:AK275" si="183">+H135</f>
        <v>0</v>
      </c>
      <c r="I275" s="343">
        <f t="shared" si="183"/>
        <v>0</v>
      </c>
      <c r="J275" s="343">
        <f t="shared" si="183"/>
        <v>0</v>
      </c>
      <c r="K275" s="343">
        <f t="shared" si="183"/>
        <v>0</v>
      </c>
      <c r="L275" s="372">
        <v>50</v>
      </c>
      <c r="M275" s="343">
        <f>50-L276</f>
        <v>0</v>
      </c>
      <c r="N275" s="364">
        <f t="shared" si="183"/>
        <v>0</v>
      </c>
      <c r="O275" s="353">
        <f t="shared" si="183"/>
        <v>0</v>
      </c>
      <c r="P275" s="343">
        <f t="shared" si="183"/>
        <v>0</v>
      </c>
      <c r="Q275" s="343">
        <f t="shared" si="183"/>
        <v>0</v>
      </c>
      <c r="R275" s="338">
        <f t="shared" si="183"/>
        <v>0</v>
      </c>
      <c r="S275" s="372">
        <f t="shared" si="183"/>
        <v>55</v>
      </c>
      <c r="T275" s="343">
        <f t="shared" si="183"/>
        <v>0</v>
      </c>
      <c r="U275" s="364">
        <f t="shared" si="183"/>
        <v>0</v>
      </c>
      <c r="V275" s="353">
        <f t="shared" si="183"/>
        <v>0</v>
      </c>
      <c r="W275" s="343">
        <f t="shared" si="183"/>
        <v>0</v>
      </c>
      <c r="X275" s="343">
        <f t="shared" si="183"/>
        <v>0</v>
      </c>
      <c r="Y275" s="353">
        <f t="shared" si="183"/>
        <v>0</v>
      </c>
      <c r="Z275" s="343">
        <f t="shared" si="183"/>
        <v>0</v>
      </c>
      <c r="AA275" s="343">
        <f t="shared" si="183"/>
        <v>0</v>
      </c>
      <c r="AB275" s="343">
        <f t="shared" si="183"/>
        <v>0</v>
      </c>
      <c r="AC275" s="353">
        <f t="shared" si="183"/>
        <v>0</v>
      </c>
      <c r="AD275" s="343">
        <f t="shared" si="183"/>
        <v>0</v>
      </c>
      <c r="AE275" s="343">
        <f t="shared" si="183"/>
        <v>0</v>
      </c>
      <c r="AF275" s="343">
        <f t="shared" si="183"/>
        <v>0</v>
      </c>
      <c r="AG275" s="343">
        <f t="shared" si="183"/>
        <v>0</v>
      </c>
      <c r="AH275" s="343">
        <f t="shared" si="183"/>
        <v>0</v>
      </c>
      <c r="AI275" s="364">
        <f t="shared" si="183"/>
        <v>0</v>
      </c>
      <c r="AJ275" s="353">
        <f t="shared" si="183"/>
        <v>0</v>
      </c>
      <c r="AK275" s="343">
        <f t="shared" si="183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663"/>
      <c r="C276" s="39"/>
      <c r="D276" s="33"/>
      <c r="E276" s="52"/>
      <c r="F276" s="35"/>
      <c r="G276" s="363">
        <f t="shared" ref="G276:AK276" si="184">+F276+G275</f>
        <v>0</v>
      </c>
      <c r="H276" s="352">
        <f t="shared" si="184"/>
        <v>0</v>
      </c>
      <c r="I276" s="335">
        <f t="shared" si="184"/>
        <v>0</v>
      </c>
      <c r="J276" s="336">
        <f t="shared" si="184"/>
        <v>0</v>
      </c>
      <c r="K276" s="336">
        <f t="shared" si="184"/>
        <v>0</v>
      </c>
      <c r="L276" s="336">
        <f t="shared" si="184"/>
        <v>50</v>
      </c>
      <c r="M276" s="336">
        <f t="shared" si="184"/>
        <v>50</v>
      </c>
      <c r="N276" s="363">
        <f t="shared" si="184"/>
        <v>50</v>
      </c>
      <c r="O276" s="352">
        <f t="shared" si="184"/>
        <v>50</v>
      </c>
      <c r="P276" s="335">
        <f t="shared" si="184"/>
        <v>50</v>
      </c>
      <c r="Q276" s="336">
        <f t="shared" si="184"/>
        <v>50</v>
      </c>
      <c r="R276" s="336">
        <f t="shared" si="184"/>
        <v>50</v>
      </c>
      <c r="S276" s="336">
        <f t="shared" si="184"/>
        <v>105</v>
      </c>
      <c r="T276" s="336">
        <f t="shared" si="184"/>
        <v>105</v>
      </c>
      <c r="U276" s="363">
        <f t="shared" si="184"/>
        <v>105</v>
      </c>
      <c r="V276" s="352">
        <f t="shared" si="184"/>
        <v>105</v>
      </c>
      <c r="W276" s="335">
        <f t="shared" si="184"/>
        <v>105</v>
      </c>
      <c r="X276" s="336">
        <f t="shared" si="184"/>
        <v>105</v>
      </c>
      <c r="Y276" s="352">
        <f t="shared" si="184"/>
        <v>105</v>
      </c>
      <c r="Z276" s="336">
        <f t="shared" si="184"/>
        <v>105</v>
      </c>
      <c r="AA276" s="336">
        <f t="shared" si="184"/>
        <v>105</v>
      </c>
      <c r="AB276" s="336">
        <f t="shared" si="184"/>
        <v>105</v>
      </c>
      <c r="AC276" s="352">
        <f t="shared" si="184"/>
        <v>105</v>
      </c>
      <c r="AD276" s="335">
        <f t="shared" si="184"/>
        <v>105</v>
      </c>
      <c r="AE276" s="336">
        <f t="shared" si="184"/>
        <v>105</v>
      </c>
      <c r="AF276" s="336">
        <f t="shared" si="184"/>
        <v>105</v>
      </c>
      <c r="AG276" s="336">
        <f t="shared" si="184"/>
        <v>105</v>
      </c>
      <c r="AH276" s="336">
        <f t="shared" si="184"/>
        <v>105</v>
      </c>
      <c r="AI276" s="363">
        <f t="shared" si="184"/>
        <v>105</v>
      </c>
      <c r="AJ276" s="352">
        <f t="shared" si="184"/>
        <v>105</v>
      </c>
      <c r="AK276" s="336">
        <f t="shared" si="184"/>
        <v>105</v>
      </c>
      <c r="AL276" s="37"/>
    </row>
    <row r="277" spans="1:42" ht="34.5" customHeight="1">
      <c r="A277" s="624">
        <v>40</v>
      </c>
      <c r="B277" s="661" t="s">
        <v>138</v>
      </c>
      <c r="C277" s="53" t="s">
        <v>177</v>
      </c>
      <c r="D277" s="53"/>
      <c r="E277" s="54"/>
      <c r="F277" s="50">
        <f>+F137</f>
        <v>195</v>
      </c>
      <c r="G277" s="364">
        <f>+G137</f>
        <v>0</v>
      </c>
      <c r="H277" s="353">
        <f t="shared" ref="H277:AK277" si="185">+H137</f>
        <v>0</v>
      </c>
      <c r="I277" s="343">
        <f t="shared" si="185"/>
        <v>0</v>
      </c>
      <c r="J277" s="343">
        <f t="shared" si="185"/>
        <v>0</v>
      </c>
      <c r="K277" s="343">
        <f t="shared" si="185"/>
        <v>0</v>
      </c>
      <c r="L277" s="372">
        <v>100</v>
      </c>
      <c r="M277" s="343">
        <f>100-L278</f>
        <v>0</v>
      </c>
      <c r="N277" s="364">
        <f t="shared" si="185"/>
        <v>0</v>
      </c>
      <c r="O277" s="353">
        <f t="shared" si="185"/>
        <v>0</v>
      </c>
      <c r="P277" s="343">
        <f t="shared" si="185"/>
        <v>0</v>
      </c>
      <c r="Q277" s="343">
        <f t="shared" si="185"/>
        <v>0</v>
      </c>
      <c r="R277" s="338">
        <f t="shared" si="185"/>
        <v>0</v>
      </c>
      <c r="S277" s="372">
        <f t="shared" si="185"/>
        <v>95</v>
      </c>
      <c r="T277" s="343">
        <f t="shared" si="185"/>
        <v>0</v>
      </c>
      <c r="U277" s="364">
        <f t="shared" si="185"/>
        <v>0</v>
      </c>
      <c r="V277" s="353">
        <f t="shared" si="185"/>
        <v>0</v>
      </c>
      <c r="W277" s="343">
        <f t="shared" si="185"/>
        <v>0</v>
      </c>
      <c r="X277" s="343">
        <f t="shared" si="185"/>
        <v>0</v>
      </c>
      <c r="Y277" s="353">
        <f t="shared" si="185"/>
        <v>0</v>
      </c>
      <c r="Z277" s="343">
        <f t="shared" si="185"/>
        <v>0</v>
      </c>
      <c r="AA277" s="343">
        <f t="shared" si="185"/>
        <v>0</v>
      </c>
      <c r="AB277" s="343">
        <f t="shared" si="185"/>
        <v>0</v>
      </c>
      <c r="AC277" s="353">
        <f t="shared" si="185"/>
        <v>0</v>
      </c>
      <c r="AD277" s="343">
        <f t="shared" si="185"/>
        <v>0</v>
      </c>
      <c r="AE277" s="343">
        <f t="shared" si="185"/>
        <v>0</v>
      </c>
      <c r="AF277" s="343">
        <f t="shared" si="185"/>
        <v>0</v>
      </c>
      <c r="AG277" s="343">
        <f t="shared" si="185"/>
        <v>0</v>
      </c>
      <c r="AH277" s="343">
        <f t="shared" si="185"/>
        <v>0</v>
      </c>
      <c r="AI277" s="364">
        <f t="shared" si="185"/>
        <v>0</v>
      </c>
      <c r="AJ277" s="353">
        <f t="shared" si="185"/>
        <v>0</v>
      </c>
      <c r="AK277" s="343">
        <f t="shared" si="185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663"/>
      <c r="C278" s="55"/>
      <c r="D278" s="56"/>
      <c r="E278" s="57"/>
      <c r="F278" s="42"/>
      <c r="G278" s="363">
        <f t="shared" ref="G278:AK278" si="186">+F278+G277</f>
        <v>0</v>
      </c>
      <c r="H278" s="352">
        <f t="shared" si="186"/>
        <v>0</v>
      </c>
      <c r="I278" s="335">
        <f t="shared" si="186"/>
        <v>0</v>
      </c>
      <c r="J278" s="336">
        <f t="shared" si="186"/>
        <v>0</v>
      </c>
      <c r="K278" s="336">
        <f t="shared" si="186"/>
        <v>0</v>
      </c>
      <c r="L278" s="336">
        <f t="shared" si="186"/>
        <v>100</v>
      </c>
      <c r="M278" s="336">
        <f t="shared" si="186"/>
        <v>100</v>
      </c>
      <c r="N278" s="363">
        <f t="shared" si="186"/>
        <v>100</v>
      </c>
      <c r="O278" s="352">
        <f t="shared" si="186"/>
        <v>100</v>
      </c>
      <c r="P278" s="335">
        <f t="shared" si="186"/>
        <v>100</v>
      </c>
      <c r="Q278" s="336">
        <f t="shared" si="186"/>
        <v>100</v>
      </c>
      <c r="R278" s="336">
        <f t="shared" si="186"/>
        <v>100</v>
      </c>
      <c r="S278" s="336">
        <f t="shared" si="186"/>
        <v>195</v>
      </c>
      <c r="T278" s="336">
        <f t="shared" si="186"/>
        <v>195</v>
      </c>
      <c r="U278" s="363">
        <f t="shared" si="186"/>
        <v>195</v>
      </c>
      <c r="V278" s="352">
        <f t="shared" si="186"/>
        <v>195</v>
      </c>
      <c r="W278" s="335">
        <f t="shared" si="186"/>
        <v>195</v>
      </c>
      <c r="X278" s="336">
        <f t="shared" si="186"/>
        <v>195</v>
      </c>
      <c r="Y278" s="352">
        <f t="shared" si="186"/>
        <v>195</v>
      </c>
      <c r="Z278" s="336">
        <f t="shared" si="186"/>
        <v>195</v>
      </c>
      <c r="AA278" s="336">
        <f t="shared" si="186"/>
        <v>195</v>
      </c>
      <c r="AB278" s="336">
        <f t="shared" si="186"/>
        <v>195</v>
      </c>
      <c r="AC278" s="352">
        <f t="shared" si="186"/>
        <v>195</v>
      </c>
      <c r="AD278" s="335">
        <f t="shared" si="186"/>
        <v>195</v>
      </c>
      <c r="AE278" s="336">
        <f t="shared" si="186"/>
        <v>195</v>
      </c>
      <c r="AF278" s="336">
        <f t="shared" si="186"/>
        <v>195</v>
      </c>
      <c r="AG278" s="336">
        <f t="shared" si="186"/>
        <v>195</v>
      </c>
      <c r="AH278" s="336">
        <f t="shared" si="186"/>
        <v>195</v>
      </c>
      <c r="AI278" s="363">
        <f t="shared" si="186"/>
        <v>195</v>
      </c>
      <c r="AJ278" s="352">
        <f t="shared" si="186"/>
        <v>195</v>
      </c>
      <c r="AK278" s="336">
        <f t="shared" si="186"/>
        <v>195</v>
      </c>
      <c r="AL278" s="37"/>
    </row>
    <row r="279" spans="1:42" ht="34.5" customHeight="1">
      <c r="A279" s="624">
        <v>41</v>
      </c>
      <c r="B279" s="661" t="s">
        <v>139</v>
      </c>
      <c r="C279" s="53" t="s">
        <v>177</v>
      </c>
      <c r="D279" s="60"/>
      <c r="E279" s="34"/>
      <c r="F279" s="50">
        <f>+F139</f>
        <v>21</v>
      </c>
      <c r="G279" s="362">
        <f>+G139</f>
        <v>0</v>
      </c>
      <c r="H279" s="351">
        <f t="shared" ref="H279:AK279" si="187">+H139</f>
        <v>0</v>
      </c>
      <c r="I279" s="342">
        <f t="shared" si="187"/>
        <v>0</v>
      </c>
      <c r="J279" s="342">
        <f t="shared" si="187"/>
        <v>0</v>
      </c>
      <c r="K279" s="342">
        <f t="shared" si="187"/>
        <v>0</v>
      </c>
      <c r="L279" s="334">
        <f t="shared" si="187"/>
        <v>0</v>
      </c>
      <c r="M279" s="371">
        <f t="shared" si="187"/>
        <v>21</v>
      </c>
      <c r="N279" s="362">
        <f t="shared" si="187"/>
        <v>0</v>
      </c>
      <c r="O279" s="351">
        <f t="shared" si="187"/>
        <v>0</v>
      </c>
      <c r="P279" s="342">
        <f t="shared" si="187"/>
        <v>0</v>
      </c>
      <c r="Q279" s="342">
        <f t="shared" si="187"/>
        <v>0</v>
      </c>
      <c r="R279" s="342">
        <f t="shared" si="187"/>
        <v>0</v>
      </c>
      <c r="S279" s="342">
        <f t="shared" si="187"/>
        <v>0</v>
      </c>
      <c r="T279" s="342">
        <f t="shared" si="187"/>
        <v>0</v>
      </c>
      <c r="U279" s="362">
        <f t="shared" si="187"/>
        <v>0</v>
      </c>
      <c r="V279" s="351">
        <f t="shared" si="187"/>
        <v>0</v>
      </c>
      <c r="W279" s="342">
        <f t="shared" si="187"/>
        <v>0</v>
      </c>
      <c r="X279" s="342">
        <f t="shared" si="187"/>
        <v>0</v>
      </c>
      <c r="Y279" s="351">
        <f t="shared" si="187"/>
        <v>0</v>
      </c>
      <c r="Z279" s="342">
        <f t="shared" si="187"/>
        <v>0</v>
      </c>
      <c r="AA279" s="342">
        <f t="shared" si="187"/>
        <v>0</v>
      </c>
      <c r="AB279" s="342">
        <f t="shared" si="187"/>
        <v>0</v>
      </c>
      <c r="AC279" s="351">
        <f t="shared" si="187"/>
        <v>0</v>
      </c>
      <c r="AD279" s="342">
        <f t="shared" si="187"/>
        <v>0</v>
      </c>
      <c r="AE279" s="342">
        <f t="shared" si="187"/>
        <v>0</v>
      </c>
      <c r="AF279" s="342">
        <f t="shared" si="187"/>
        <v>0</v>
      </c>
      <c r="AG279" s="342">
        <f t="shared" si="187"/>
        <v>0</v>
      </c>
      <c r="AH279" s="342">
        <f t="shared" si="187"/>
        <v>0</v>
      </c>
      <c r="AI279" s="362">
        <f t="shared" si="187"/>
        <v>0</v>
      </c>
      <c r="AJ279" s="351">
        <f t="shared" si="187"/>
        <v>0</v>
      </c>
      <c r="AK279" s="343">
        <f t="shared" si="187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663"/>
      <c r="C280" s="60"/>
      <c r="D280" s="60"/>
      <c r="E280" s="52"/>
      <c r="F280" s="35"/>
      <c r="G280" s="363">
        <f t="shared" ref="G280:AK280" si="188">+F280+G279</f>
        <v>0</v>
      </c>
      <c r="H280" s="352">
        <f t="shared" si="188"/>
        <v>0</v>
      </c>
      <c r="I280" s="335">
        <f t="shared" si="188"/>
        <v>0</v>
      </c>
      <c r="J280" s="336">
        <f t="shared" si="188"/>
        <v>0</v>
      </c>
      <c r="K280" s="336">
        <f t="shared" si="188"/>
        <v>0</v>
      </c>
      <c r="L280" s="336">
        <f t="shared" si="188"/>
        <v>0</v>
      </c>
      <c r="M280" s="336">
        <f t="shared" si="188"/>
        <v>21</v>
      </c>
      <c r="N280" s="363">
        <f t="shared" si="188"/>
        <v>21</v>
      </c>
      <c r="O280" s="352">
        <f t="shared" si="188"/>
        <v>21</v>
      </c>
      <c r="P280" s="335">
        <f t="shared" si="188"/>
        <v>21</v>
      </c>
      <c r="Q280" s="336">
        <f t="shared" si="188"/>
        <v>21</v>
      </c>
      <c r="R280" s="336">
        <f t="shared" si="188"/>
        <v>21</v>
      </c>
      <c r="S280" s="336">
        <f t="shared" si="188"/>
        <v>21</v>
      </c>
      <c r="T280" s="336">
        <f t="shared" si="188"/>
        <v>21</v>
      </c>
      <c r="U280" s="363">
        <f t="shared" si="188"/>
        <v>21</v>
      </c>
      <c r="V280" s="352">
        <f t="shared" si="188"/>
        <v>21</v>
      </c>
      <c r="W280" s="335">
        <f t="shared" si="188"/>
        <v>21</v>
      </c>
      <c r="X280" s="336">
        <f t="shared" si="188"/>
        <v>21</v>
      </c>
      <c r="Y280" s="352">
        <f t="shared" si="188"/>
        <v>21</v>
      </c>
      <c r="Z280" s="336">
        <f t="shared" si="188"/>
        <v>21</v>
      </c>
      <c r="AA280" s="336">
        <f t="shared" si="188"/>
        <v>21</v>
      </c>
      <c r="AB280" s="336">
        <f t="shared" si="188"/>
        <v>21</v>
      </c>
      <c r="AC280" s="352">
        <f t="shared" si="188"/>
        <v>21</v>
      </c>
      <c r="AD280" s="335">
        <f t="shared" si="188"/>
        <v>21</v>
      </c>
      <c r="AE280" s="336">
        <f t="shared" si="188"/>
        <v>21</v>
      </c>
      <c r="AF280" s="336">
        <f t="shared" si="188"/>
        <v>21</v>
      </c>
      <c r="AG280" s="336">
        <f t="shared" si="188"/>
        <v>21</v>
      </c>
      <c r="AH280" s="336">
        <f t="shared" si="188"/>
        <v>21</v>
      </c>
      <c r="AI280" s="363">
        <f t="shared" si="188"/>
        <v>21</v>
      </c>
      <c r="AJ280" s="352">
        <f t="shared" si="188"/>
        <v>21</v>
      </c>
      <c r="AK280" s="336">
        <f t="shared" si="188"/>
        <v>21</v>
      </c>
      <c r="AL280" s="37"/>
    </row>
    <row r="281" spans="1:42" ht="34.5" customHeight="1">
      <c r="A281" s="624">
        <v>42</v>
      </c>
      <c r="B281" s="668" t="s">
        <v>140</v>
      </c>
      <c r="C281" s="118" t="s">
        <v>175</v>
      </c>
      <c r="D281" s="63"/>
      <c r="E281" s="54"/>
      <c r="F281" s="50">
        <f>+F141</f>
        <v>184</v>
      </c>
      <c r="G281" s="362">
        <f>+G141</f>
        <v>0</v>
      </c>
      <c r="H281" s="351">
        <f t="shared" ref="H281:AK281" si="189">+H141</f>
        <v>0</v>
      </c>
      <c r="I281" s="342">
        <f t="shared" si="189"/>
        <v>0</v>
      </c>
      <c r="J281" s="342">
        <f t="shared" si="189"/>
        <v>0</v>
      </c>
      <c r="K281" s="342">
        <f t="shared" si="189"/>
        <v>0</v>
      </c>
      <c r="L281" s="371">
        <f t="shared" si="189"/>
        <v>34</v>
      </c>
      <c r="M281" s="342">
        <f t="shared" si="189"/>
        <v>0</v>
      </c>
      <c r="N281" s="362">
        <f t="shared" si="189"/>
        <v>0</v>
      </c>
      <c r="O281" s="351">
        <f t="shared" si="189"/>
        <v>0</v>
      </c>
      <c r="P281" s="342">
        <f t="shared" si="189"/>
        <v>0</v>
      </c>
      <c r="Q281" s="342">
        <f t="shared" si="189"/>
        <v>0</v>
      </c>
      <c r="R281" s="342">
        <f t="shared" si="189"/>
        <v>0</v>
      </c>
      <c r="S281" s="342">
        <f t="shared" si="189"/>
        <v>0</v>
      </c>
      <c r="T281" s="342">
        <f t="shared" si="189"/>
        <v>0</v>
      </c>
      <c r="U281" s="362">
        <f t="shared" si="189"/>
        <v>0</v>
      </c>
      <c r="V281" s="351">
        <f t="shared" si="189"/>
        <v>0</v>
      </c>
      <c r="W281" s="342">
        <f t="shared" si="189"/>
        <v>0</v>
      </c>
      <c r="X281" s="342">
        <f t="shared" si="189"/>
        <v>0</v>
      </c>
      <c r="Y281" s="351">
        <f t="shared" si="189"/>
        <v>0</v>
      </c>
      <c r="Z281" s="342">
        <f t="shared" si="189"/>
        <v>0</v>
      </c>
      <c r="AA281" s="342">
        <f t="shared" si="189"/>
        <v>0</v>
      </c>
      <c r="AB281" s="342">
        <f t="shared" si="189"/>
        <v>0</v>
      </c>
      <c r="AC281" s="351">
        <f t="shared" si="189"/>
        <v>0</v>
      </c>
      <c r="AD281" s="342">
        <f t="shared" si="189"/>
        <v>0</v>
      </c>
      <c r="AE281" s="342">
        <f t="shared" si="189"/>
        <v>0</v>
      </c>
      <c r="AF281" s="342">
        <f t="shared" si="189"/>
        <v>0</v>
      </c>
      <c r="AG281" s="371">
        <f t="shared" si="189"/>
        <v>150</v>
      </c>
      <c r="AH281" s="342">
        <f t="shared" si="189"/>
        <v>0</v>
      </c>
      <c r="AI281" s="362">
        <f t="shared" si="189"/>
        <v>0</v>
      </c>
      <c r="AJ281" s="351">
        <f t="shared" si="189"/>
        <v>0</v>
      </c>
      <c r="AK281" s="343">
        <f t="shared" si="189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669"/>
      <c r="C282" s="39"/>
      <c r="D282" s="65"/>
      <c r="E282" s="66"/>
      <c r="F282" s="35"/>
      <c r="G282" s="363">
        <f t="shared" ref="G282:AF282" si="190">+F282+G281</f>
        <v>0</v>
      </c>
      <c r="H282" s="352">
        <f t="shared" si="190"/>
        <v>0</v>
      </c>
      <c r="I282" s="335">
        <f t="shared" si="190"/>
        <v>0</v>
      </c>
      <c r="J282" s="336">
        <f t="shared" si="190"/>
        <v>0</v>
      </c>
      <c r="K282" s="336">
        <f t="shared" si="190"/>
        <v>0</v>
      </c>
      <c r="L282" s="336">
        <f t="shared" si="190"/>
        <v>34</v>
      </c>
      <c r="M282" s="336">
        <f t="shared" si="190"/>
        <v>34</v>
      </c>
      <c r="N282" s="363">
        <f t="shared" si="190"/>
        <v>34</v>
      </c>
      <c r="O282" s="352">
        <f t="shared" si="190"/>
        <v>34</v>
      </c>
      <c r="P282" s="335">
        <f t="shared" si="190"/>
        <v>34</v>
      </c>
      <c r="Q282" s="336">
        <f t="shared" si="190"/>
        <v>34</v>
      </c>
      <c r="R282" s="336">
        <f t="shared" si="190"/>
        <v>34</v>
      </c>
      <c r="S282" s="336">
        <f t="shared" si="190"/>
        <v>34</v>
      </c>
      <c r="T282" s="336">
        <f t="shared" si="190"/>
        <v>34</v>
      </c>
      <c r="U282" s="363">
        <f t="shared" si="190"/>
        <v>34</v>
      </c>
      <c r="V282" s="352">
        <f t="shared" si="190"/>
        <v>34</v>
      </c>
      <c r="W282" s="335">
        <f t="shared" si="190"/>
        <v>34</v>
      </c>
      <c r="X282" s="336">
        <f t="shared" si="190"/>
        <v>34</v>
      </c>
      <c r="Y282" s="352">
        <f t="shared" si="190"/>
        <v>34</v>
      </c>
      <c r="Z282" s="336">
        <f t="shared" si="190"/>
        <v>34</v>
      </c>
      <c r="AA282" s="336">
        <f t="shared" si="190"/>
        <v>34</v>
      </c>
      <c r="AB282" s="336">
        <f t="shared" si="190"/>
        <v>34</v>
      </c>
      <c r="AC282" s="352">
        <f t="shared" si="190"/>
        <v>34</v>
      </c>
      <c r="AD282" s="335">
        <f t="shared" si="190"/>
        <v>34</v>
      </c>
      <c r="AE282" s="336">
        <f t="shared" si="190"/>
        <v>34</v>
      </c>
      <c r="AF282" s="336">
        <f t="shared" si="190"/>
        <v>34</v>
      </c>
      <c r="AG282" s="336">
        <f>+AF282+AG281</f>
        <v>184</v>
      </c>
      <c r="AH282" s="341">
        <f t="shared" ref="AH282:AK282" si="191">+AG282+AH281</f>
        <v>184</v>
      </c>
      <c r="AI282" s="363">
        <f t="shared" si="191"/>
        <v>184</v>
      </c>
      <c r="AJ282" s="352">
        <f t="shared" si="191"/>
        <v>184</v>
      </c>
      <c r="AK282" s="341">
        <f t="shared" si="191"/>
        <v>184</v>
      </c>
      <c r="AL282" s="37"/>
    </row>
    <row r="283" spans="1:42" ht="34.5" customHeight="1">
      <c r="A283" s="624">
        <v>43</v>
      </c>
      <c r="B283" s="668" t="s">
        <v>146</v>
      </c>
      <c r="C283" s="32" t="s">
        <v>175</v>
      </c>
      <c r="D283" s="53"/>
      <c r="E283" s="54"/>
      <c r="F283" s="50">
        <f>+F143</f>
        <v>41</v>
      </c>
      <c r="G283" s="362">
        <f>+G143</f>
        <v>0</v>
      </c>
      <c r="H283" s="351">
        <f t="shared" ref="H283:AK283" si="192">+H143</f>
        <v>0</v>
      </c>
      <c r="I283" s="342">
        <f t="shared" si="192"/>
        <v>0</v>
      </c>
      <c r="J283" s="342">
        <f t="shared" si="192"/>
        <v>0</v>
      </c>
      <c r="K283" s="342">
        <f t="shared" si="192"/>
        <v>0</v>
      </c>
      <c r="L283" s="371">
        <f t="shared" si="192"/>
        <v>41</v>
      </c>
      <c r="M283" s="342">
        <f t="shared" si="192"/>
        <v>0</v>
      </c>
      <c r="N283" s="362">
        <f t="shared" si="192"/>
        <v>0</v>
      </c>
      <c r="O283" s="351">
        <f t="shared" si="192"/>
        <v>0</v>
      </c>
      <c r="P283" s="342">
        <f t="shared" si="192"/>
        <v>0</v>
      </c>
      <c r="Q283" s="342">
        <f t="shared" si="192"/>
        <v>0</v>
      </c>
      <c r="R283" s="342">
        <f t="shared" si="192"/>
        <v>0</v>
      </c>
      <c r="S283" s="342">
        <f t="shared" si="192"/>
        <v>0</v>
      </c>
      <c r="T283" s="342">
        <f t="shared" si="192"/>
        <v>0</v>
      </c>
      <c r="U283" s="362">
        <f t="shared" si="192"/>
        <v>0</v>
      </c>
      <c r="V283" s="351">
        <f t="shared" si="192"/>
        <v>0</v>
      </c>
      <c r="W283" s="342">
        <f t="shared" si="192"/>
        <v>0</v>
      </c>
      <c r="X283" s="342">
        <f t="shared" si="192"/>
        <v>0</v>
      </c>
      <c r="Y283" s="351">
        <f t="shared" si="192"/>
        <v>0</v>
      </c>
      <c r="Z283" s="342">
        <f t="shared" si="192"/>
        <v>0</v>
      </c>
      <c r="AA283" s="342">
        <f t="shared" si="192"/>
        <v>0</v>
      </c>
      <c r="AB283" s="342">
        <f t="shared" si="192"/>
        <v>0</v>
      </c>
      <c r="AC283" s="351">
        <f t="shared" si="192"/>
        <v>0</v>
      </c>
      <c r="AD283" s="342">
        <f t="shared" si="192"/>
        <v>0</v>
      </c>
      <c r="AE283" s="342">
        <f t="shared" si="192"/>
        <v>0</v>
      </c>
      <c r="AF283" s="342">
        <f t="shared" si="192"/>
        <v>0</v>
      </c>
      <c r="AG283" s="342">
        <f t="shared" si="192"/>
        <v>0</v>
      </c>
      <c r="AH283" s="347">
        <f t="shared" si="192"/>
        <v>0</v>
      </c>
      <c r="AI283" s="362">
        <f t="shared" si="192"/>
        <v>0</v>
      </c>
      <c r="AJ283" s="351">
        <f t="shared" si="192"/>
        <v>0</v>
      </c>
      <c r="AK283" s="343">
        <f t="shared" si="192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669"/>
      <c r="C284" s="39"/>
      <c r="D284" s="56"/>
      <c r="E284" s="57"/>
      <c r="F284" s="42"/>
      <c r="G284" s="363">
        <f t="shared" ref="G284:AK284" si="193">+F284+G283</f>
        <v>0</v>
      </c>
      <c r="H284" s="352">
        <f t="shared" si="193"/>
        <v>0</v>
      </c>
      <c r="I284" s="335">
        <f t="shared" si="193"/>
        <v>0</v>
      </c>
      <c r="J284" s="336">
        <f t="shared" si="193"/>
        <v>0</v>
      </c>
      <c r="K284" s="336">
        <f t="shared" si="193"/>
        <v>0</v>
      </c>
      <c r="L284" s="336">
        <f t="shared" si="193"/>
        <v>41</v>
      </c>
      <c r="M284" s="336">
        <f t="shared" si="193"/>
        <v>41</v>
      </c>
      <c r="N284" s="363">
        <f t="shared" si="193"/>
        <v>41</v>
      </c>
      <c r="O284" s="352">
        <f t="shared" si="193"/>
        <v>41</v>
      </c>
      <c r="P284" s="335">
        <f t="shared" si="193"/>
        <v>41</v>
      </c>
      <c r="Q284" s="336">
        <f t="shared" si="193"/>
        <v>41</v>
      </c>
      <c r="R284" s="336">
        <f t="shared" si="193"/>
        <v>41</v>
      </c>
      <c r="S284" s="336">
        <f t="shared" si="193"/>
        <v>41</v>
      </c>
      <c r="T284" s="336">
        <f t="shared" si="193"/>
        <v>41</v>
      </c>
      <c r="U284" s="363">
        <f t="shared" si="193"/>
        <v>41</v>
      </c>
      <c r="V284" s="352">
        <f t="shared" si="193"/>
        <v>41</v>
      </c>
      <c r="W284" s="335">
        <f t="shared" si="193"/>
        <v>41</v>
      </c>
      <c r="X284" s="336">
        <f t="shared" si="193"/>
        <v>41</v>
      </c>
      <c r="Y284" s="352">
        <f t="shared" si="193"/>
        <v>41</v>
      </c>
      <c r="Z284" s="336">
        <f t="shared" si="193"/>
        <v>41</v>
      </c>
      <c r="AA284" s="336">
        <f t="shared" si="193"/>
        <v>41</v>
      </c>
      <c r="AB284" s="336">
        <f t="shared" si="193"/>
        <v>41</v>
      </c>
      <c r="AC284" s="352">
        <f t="shared" si="193"/>
        <v>41</v>
      </c>
      <c r="AD284" s="335">
        <f t="shared" si="193"/>
        <v>41</v>
      </c>
      <c r="AE284" s="336">
        <f t="shared" si="193"/>
        <v>41</v>
      </c>
      <c r="AF284" s="336">
        <f t="shared" si="193"/>
        <v>41</v>
      </c>
      <c r="AG284" s="336">
        <f t="shared" si="193"/>
        <v>41</v>
      </c>
      <c r="AH284" s="336">
        <f t="shared" si="193"/>
        <v>41</v>
      </c>
      <c r="AI284" s="363">
        <f t="shared" si="193"/>
        <v>41</v>
      </c>
      <c r="AJ284" s="352">
        <f t="shared" si="193"/>
        <v>41</v>
      </c>
      <c r="AK284" s="336">
        <f t="shared" si="193"/>
        <v>41</v>
      </c>
      <c r="AL284" s="37"/>
    </row>
    <row r="285" spans="1:42" ht="35.1" customHeight="1">
      <c r="A285" s="652">
        <v>44</v>
      </c>
      <c r="B285" s="668" t="s">
        <v>147</v>
      </c>
      <c r="C285" s="32" t="s">
        <v>175</v>
      </c>
      <c r="D285" s="60"/>
      <c r="E285" s="34"/>
      <c r="F285" s="35">
        <f>+F145</f>
        <v>131</v>
      </c>
      <c r="G285" s="362">
        <f>+G145</f>
        <v>0</v>
      </c>
      <c r="H285" s="351">
        <f t="shared" ref="H285:AK285" si="194">+H145</f>
        <v>0</v>
      </c>
      <c r="I285" s="342">
        <f t="shared" si="194"/>
        <v>0</v>
      </c>
      <c r="J285" s="342">
        <f t="shared" si="194"/>
        <v>0</v>
      </c>
      <c r="K285" s="342">
        <f t="shared" si="194"/>
        <v>0</v>
      </c>
      <c r="L285" s="371">
        <f t="shared" si="194"/>
        <v>50</v>
      </c>
      <c r="M285" s="342">
        <f t="shared" si="194"/>
        <v>0</v>
      </c>
      <c r="N285" s="362">
        <f t="shared" si="194"/>
        <v>0</v>
      </c>
      <c r="O285" s="351">
        <f t="shared" si="194"/>
        <v>0</v>
      </c>
      <c r="P285" s="342">
        <f t="shared" si="194"/>
        <v>0</v>
      </c>
      <c r="Q285" s="342">
        <f t="shared" si="194"/>
        <v>0</v>
      </c>
      <c r="R285" s="334">
        <f t="shared" si="194"/>
        <v>0</v>
      </c>
      <c r="S285" s="371">
        <f t="shared" si="194"/>
        <v>65</v>
      </c>
      <c r="T285" s="342">
        <f t="shared" si="194"/>
        <v>0</v>
      </c>
      <c r="U285" s="362">
        <f t="shared" si="194"/>
        <v>0</v>
      </c>
      <c r="V285" s="351">
        <f t="shared" si="194"/>
        <v>0</v>
      </c>
      <c r="W285" s="342">
        <f t="shared" si="194"/>
        <v>0</v>
      </c>
      <c r="X285" s="342">
        <f t="shared" si="194"/>
        <v>0</v>
      </c>
      <c r="Y285" s="351">
        <f t="shared" si="194"/>
        <v>0</v>
      </c>
      <c r="Z285" s="342">
        <f t="shared" si="194"/>
        <v>0</v>
      </c>
      <c r="AA285" s="342">
        <f t="shared" si="194"/>
        <v>0</v>
      </c>
      <c r="AB285" s="342">
        <f t="shared" si="194"/>
        <v>0</v>
      </c>
      <c r="AC285" s="351">
        <f t="shared" si="194"/>
        <v>0</v>
      </c>
      <c r="AD285" s="342">
        <f t="shared" si="194"/>
        <v>0</v>
      </c>
      <c r="AE285" s="342">
        <f t="shared" si="194"/>
        <v>0</v>
      </c>
      <c r="AF285" s="342">
        <f t="shared" si="194"/>
        <v>0</v>
      </c>
      <c r="AG285" s="371">
        <f t="shared" si="194"/>
        <v>16</v>
      </c>
      <c r="AH285" s="342">
        <f t="shared" si="194"/>
        <v>0</v>
      </c>
      <c r="AI285" s="362">
        <f t="shared" si="194"/>
        <v>0</v>
      </c>
      <c r="AJ285" s="351">
        <f t="shared" si="194"/>
        <v>0</v>
      </c>
      <c r="AK285" s="343">
        <f t="shared" si="194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669"/>
      <c r="C286" s="39"/>
      <c r="D286" s="60"/>
      <c r="E286" s="52"/>
      <c r="F286" s="35"/>
      <c r="G286" s="363">
        <f t="shared" ref="G286:AK286" si="195">+F286+G285</f>
        <v>0</v>
      </c>
      <c r="H286" s="352">
        <f t="shared" si="195"/>
        <v>0</v>
      </c>
      <c r="I286" s="335">
        <f t="shared" si="195"/>
        <v>0</v>
      </c>
      <c r="J286" s="336">
        <f t="shared" si="195"/>
        <v>0</v>
      </c>
      <c r="K286" s="336">
        <f t="shared" si="195"/>
        <v>0</v>
      </c>
      <c r="L286" s="336">
        <f t="shared" si="195"/>
        <v>50</v>
      </c>
      <c r="M286" s="336">
        <f t="shared" si="195"/>
        <v>50</v>
      </c>
      <c r="N286" s="363">
        <f t="shared" si="195"/>
        <v>50</v>
      </c>
      <c r="O286" s="352">
        <f t="shared" si="195"/>
        <v>50</v>
      </c>
      <c r="P286" s="335">
        <f t="shared" si="195"/>
        <v>50</v>
      </c>
      <c r="Q286" s="336">
        <f t="shared" si="195"/>
        <v>50</v>
      </c>
      <c r="R286" s="336">
        <f t="shared" si="195"/>
        <v>50</v>
      </c>
      <c r="S286" s="336">
        <f t="shared" si="195"/>
        <v>115</v>
      </c>
      <c r="T286" s="336">
        <f t="shared" si="195"/>
        <v>115</v>
      </c>
      <c r="U286" s="363">
        <f t="shared" si="195"/>
        <v>115</v>
      </c>
      <c r="V286" s="352">
        <f t="shared" si="195"/>
        <v>115</v>
      </c>
      <c r="W286" s="335">
        <f t="shared" si="195"/>
        <v>115</v>
      </c>
      <c r="X286" s="336">
        <f t="shared" si="195"/>
        <v>115</v>
      </c>
      <c r="Y286" s="352">
        <f t="shared" si="195"/>
        <v>115</v>
      </c>
      <c r="Z286" s="336">
        <f t="shared" si="195"/>
        <v>115</v>
      </c>
      <c r="AA286" s="336">
        <f t="shared" si="195"/>
        <v>115</v>
      </c>
      <c r="AB286" s="336">
        <f t="shared" si="195"/>
        <v>115</v>
      </c>
      <c r="AC286" s="352">
        <f t="shared" si="195"/>
        <v>115</v>
      </c>
      <c r="AD286" s="335">
        <f t="shared" si="195"/>
        <v>115</v>
      </c>
      <c r="AE286" s="336">
        <f t="shared" si="195"/>
        <v>115</v>
      </c>
      <c r="AF286" s="336">
        <f t="shared" si="195"/>
        <v>115</v>
      </c>
      <c r="AG286" s="336">
        <f t="shared" si="195"/>
        <v>131</v>
      </c>
      <c r="AH286" s="336">
        <f t="shared" si="195"/>
        <v>131</v>
      </c>
      <c r="AI286" s="363">
        <f t="shared" si="195"/>
        <v>131</v>
      </c>
      <c r="AJ286" s="352">
        <f t="shared" si="195"/>
        <v>131</v>
      </c>
      <c r="AK286" s="336">
        <f t="shared" si="195"/>
        <v>131</v>
      </c>
      <c r="AL286" s="37"/>
    </row>
    <row r="287" spans="1:42" ht="35.1" customHeight="1">
      <c r="A287" s="624">
        <v>45</v>
      </c>
      <c r="B287" s="668" t="s">
        <v>148</v>
      </c>
      <c r="C287" s="32" t="s">
        <v>175</v>
      </c>
      <c r="D287" s="63"/>
      <c r="E287" s="54"/>
      <c r="F287" s="50">
        <f>+F147</f>
        <v>76</v>
      </c>
      <c r="G287" s="362">
        <f>+G147</f>
        <v>0</v>
      </c>
      <c r="H287" s="351">
        <f t="shared" ref="H287:AK287" si="196">+H147</f>
        <v>0</v>
      </c>
      <c r="I287" s="342">
        <f t="shared" si="196"/>
        <v>0</v>
      </c>
      <c r="J287" s="342">
        <f t="shared" si="196"/>
        <v>0</v>
      </c>
      <c r="K287" s="342">
        <f t="shared" si="196"/>
        <v>0</v>
      </c>
      <c r="L287" s="371">
        <v>76</v>
      </c>
      <c r="M287" s="342">
        <f>76-L288</f>
        <v>0</v>
      </c>
      <c r="N287" s="362">
        <f t="shared" si="196"/>
        <v>0</v>
      </c>
      <c r="O287" s="351">
        <f t="shared" si="196"/>
        <v>0</v>
      </c>
      <c r="P287" s="342">
        <f t="shared" si="196"/>
        <v>0</v>
      </c>
      <c r="Q287" s="342">
        <f t="shared" si="196"/>
        <v>0</v>
      </c>
      <c r="R287" s="342">
        <f t="shared" si="196"/>
        <v>0</v>
      </c>
      <c r="S287" s="342">
        <f t="shared" si="196"/>
        <v>0</v>
      </c>
      <c r="T287" s="342">
        <f t="shared" si="196"/>
        <v>0</v>
      </c>
      <c r="U287" s="362">
        <f t="shared" si="196"/>
        <v>0</v>
      </c>
      <c r="V287" s="351">
        <f t="shared" si="196"/>
        <v>0</v>
      </c>
      <c r="W287" s="342">
        <f t="shared" si="196"/>
        <v>0</v>
      </c>
      <c r="X287" s="342">
        <f t="shared" si="196"/>
        <v>0</v>
      </c>
      <c r="Y287" s="351">
        <f t="shared" si="196"/>
        <v>0</v>
      </c>
      <c r="Z287" s="342">
        <f t="shared" si="196"/>
        <v>0</v>
      </c>
      <c r="AA287" s="342">
        <f t="shared" si="196"/>
        <v>0</v>
      </c>
      <c r="AB287" s="342">
        <f t="shared" si="196"/>
        <v>0</v>
      </c>
      <c r="AC287" s="351">
        <f t="shared" si="196"/>
        <v>0</v>
      </c>
      <c r="AD287" s="342">
        <f t="shared" si="196"/>
        <v>0</v>
      </c>
      <c r="AE287" s="342">
        <f t="shared" si="196"/>
        <v>0</v>
      </c>
      <c r="AF287" s="342">
        <f t="shared" si="196"/>
        <v>0</v>
      </c>
      <c r="AG287" s="342">
        <f t="shared" si="196"/>
        <v>0</v>
      </c>
      <c r="AH287" s="342">
        <f t="shared" si="196"/>
        <v>0</v>
      </c>
      <c r="AI287" s="362">
        <f t="shared" si="196"/>
        <v>0</v>
      </c>
      <c r="AJ287" s="351">
        <f t="shared" si="196"/>
        <v>0</v>
      </c>
      <c r="AK287" s="343">
        <f t="shared" si="196"/>
        <v>0</v>
      </c>
      <c r="AL287" s="37">
        <f>SUM(G287:AK287)</f>
        <v>76</v>
      </c>
      <c r="AM287" s="38">
        <f>AL287</f>
        <v>76</v>
      </c>
      <c r="AN287" s="38">
        <v>800000</v>
      </c>
      <c r="AO287" s="38">
        <f>AL287*AN287/1000</f>
        <v>60800</v>
      </c>
      <c r="AP287" s="38">
        <f>AN287*AM287/1000</f>
        <v>60800</v>
      </c>
    </row>
    <row r="288" spans="1:42" ht="35.1" customHeight="1">
      <c r="A288" s="625"/>
      <c r="B288" s="669"/>
      <c r="C288" s="39"/>
      <c r="D288" s="65"/>
      <c r="E288" s="57"/>
      <c r="F288" s="42"/>
      <c r="G288" s="366">
        <f t="shared" ref="G288:AK288" si="197">+F288+G287</f>
        <v>0</v>
      </c>
      <c r="H288" s="352">
        <f t="shared" si="197"/>
        <v>0</v>
      </c>
      <c r="I288" s="335">
        <f t="shared" si="197"/>
        <v>0</v>
      </c>
      <c r="J288" s="336">
        <f t="shared" si="197"/>
        <v>0</v>
      </c>
      <c r="K288" s="336">
        <f t="shared" si="197"/>
        <v>0</v>
      </c>
      <c r="L288" s="336">
        <f t="shared" si="197"/>
        <v>76</v>
      </c>
      <c r="M288" s="336">
        <f t="shared" si="197"/>
        <v>76</v>
      </c>
      <c r="N288" s="366">
        <f t="shared" si="197"/>
        <v>76</v>
      </c>
      <c r="O288" s="352">
        <f t="shared" si="197"/>
        <v>76</v>
      </c>
      <c r="P288" s="335">
        <f t="shared" si="197"/>
        <v>76</v>
      </c>
      <c r="Q288" s="336">
        <f t="shared" si="197"/>
        <v>76</v>
      </c>
      <c r="R288" s="336">
        <f t="shared" si="197"/>
        <v>76</v>
      </c>
      <c r="S288" s="336">
        <f t="shared" si="197"/>
        <v>76</v>
      </c>
      <c r="T288" s="336">
        <f t="shared" si="197"/>
        <v>76</v>
      </c>
      <c r="U288" s="366">
        <f t="shared" si="197"/>
        <v>76</v>
      </c>
      <c r="V288" s="352">
        <f t="shared" si="197"/>
        <v>76</v>
      </c>
      <c r="W288" s="335">
        <f t="shared" si="197"/>
        <v>76</v>
      </c>
      <c r="X288" s="336">
        <f t="shared" si="197"/>
        <v>76</v>
      </c>
      <c r="Y288" s="352">
        <f t="shared" si="197"/>
        <v>76</v>
      </c>
      <c r="Z288" s="336">
        <f t="shared" si="197"/>
        <v>76</v>
      </c>
      <c r="AA288" s="336">
        <f t="shared" si="197"/>
        <v>76</v>
      </c>
      <c r="AB288" s="336">
        <f t="shared" si="197"/>
        <v>76</v>
      </c>
      <c r="AC288" s="352">
        <f t="shared" si="197"/>
        <v>76</v>
      </c>
      <c r="AD288" s="335">
        <f t="shared" si="197"/>
        <v>76</v>
      </c>
      <c r="AE288" s="336">
        <f t="shared" si="197"/>
        <v>76</v>
      </c>
      <c r="AF288" s="336">
        <f t="shared" si="197"/>
        <v>76</v>
      </c>
      <c r="AG288" s="336">
        <f t="shared" si="197"/>
        <v>76</v>
      </c>
      <c r="AH288" s="335">
        <f t="shared" si="197"/>
        <v>76</v>
      </c>
      <c r="AI288" s="366">
        <f t="shared" si="197"/>
        <v>76</v>
      </c>
      <c r="AJ288" s="352">
        <f t="shared" si="197"/>
        <v>76</v>
      </c>
      <c r="AK288" s="335">
        <f t="shared" si="197"/>
        <v>76</v>
      </c>
      <c r="AL288" s="37"/>
    </row>
    <row r="289" spans="1:42" ht="35.1" customHeight="1">
      <c r="A289" s="624">
        <v>46</v>
      </c>
      <c r="B289" s="668" t="s">
        <v>149</v>
      </c>
      <c r="C289" s="53" t="s">
        <v>177</v>
      </c>
      <c r="D289" s="71"/>
      <c r="E289" s="34"/>
      <c r="F289" s="35">
        <f>+F149</f>
        <v>46</v>
      </c>
      <c r="G289" s="362">
        <f>+G149</f>
        <v>0</v>
      </c>
      <c r="H289" s="351">
        <f t="shared" ref="H289:AK289" si="198">+H149</f>
        <v>0</v>
      </c>
      <c r="I289" s="342">
        <f t="shared" si="198"/>
        <v>0</v>
      </c>
      <c r="J289" s="342">
        <f t="shared" si="198"/>
        <v>0</v>
      </c>
      <c r="K289" s="342">
        <f t="shared" si="198"/>
        <v>0</v>
      </c>
      <c r="L289" s="334">
        <f t="shared" si="198"/>
        <v>0</v>
      </c>
      <c r="M289" s="371">
        <f t="shared" si="198"/>
        <v>46</v>
      </c>
      <c r="N289" s="362">
        <f t="shared" si="198"/>
        <v>0</v>
      </c>
      <c r="O289" s="351">
        <f t="shared" si="198"/>
        <v>0</v>
      </c>
      <c r="P289" s="342">
        <f t="shared" si="198"/>
        <v>0</v>
      </c>
      <c r="Q289" s="342">
        <f t="shared" si="198"/>
        <v>0</v>
      </c>
      <c r="R289" s="342">
        <f t="shared" si="198"/>
        <v>0</v>
      </c>
      <c r="S289" s="342">
        <f t="shared" si="198"/>
        <v>0</v>
      </c>
      <c r="T289" s="342">
        <f t="shared" si="198"/>
        <v>0</v>
      </c>
      <c r="U289" s="362">
        <f t="shared" si="198"/>
        <v>0</v>
      </c>
      <c r="V289" s="351">
        <f t="shared" si="198"/>
        <v>0</v>
      </c>
      <c r="W289" s="342">
        <f t="shared" si="198"/>
        <v>0</v>
      </c>
      <c r="X289" s="342">
        <f t="shared" si="198"/>
        <v>0</v>
      </c>
      <c r="Y289" s="351">
        <f t="shared" si="198"/>
        <v>0</v>
      </c>
      <c r="Z289" s="342">
        <f t="shared" si="198"/>
        <v>0</v>
      </c>
      <c r="AA289" s="342">
        <f t="shared" si="198"/>
        <v>0</v>
      </c>
      <c r="AB289" s="342">
        <f t="shared" si="198"/>
        <v>0</v>
      </c>
      <c r="AC289" s="351">
        <f t="shared" si="198"/>
        <v>0</v>
      </c>
      <c r="AD289" s="342">
        <f t="shared" si="198"/>
        <v>0</v>
      </c>
      <c r="AE289" s="342">
        <f t="shared" si="198"/>
        <v>0</v>
      </c>
      <c r="AF289" s="342">
        <f t="shared" si="198"/>
        <v>0</v>
      </c>
      <c r="AG289" s="342">
        <f t="shared" si="198"/>
        <v>0</v>
      </c>
      <c r="AH289" s="342">
        <f t="shared" si="198"/>
        <v>0</v>
      </c>
      <c r="AI289" s="362">
        <f t="shared" si="198"/>
        <v>0</v>
      </c>
      <c r="AJ289" s="351">
        <f t="shared" si="198"/>
        <v>0</v>
      </c>
      <c r="AK289" s="343">
        <f t="shared" si="198"/>
        <v>0</v>
      </c>
      <c r="AL289" s="37">
        <f>AK290</f>
        <v>46</v>
      </c>
      <c r="AM289" s="38">
        <f>AL289</f>
        <v>46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669"/>
      <c r="C290" s="88"/>
      <c r="D290" s="73"/>
      <c r="E290" s="41"/>
      <c r="F290" s="42"/>
      <c r="G290" s="366">
        <f t="shared" ref="G290:AK290" si="199">+F290+G289</f>
        <v>0</v>
      </c>
      <c r="H290" s="352">
        <f t="shared" si="199"/>
        <v>0</v>
      </c>
      <c r="I290" s="335">
        <f t="shared" si="199"/>
        <v>0</v>
      </c>
      <c r="J290" s="336">
        <f t="shared" si="199"/>
        <v>0</v>
      </c>
      <c r="K290" s="336">
        <f t="shared" si="199"/>
        <v>0</v>
      </c>
      <c r="L290" s="336">
        <f t="shared" si="199"/>
        <v>0</v>
      </c>
      <c r="M290" s="336">
        <f t="shared" si="199"/>
        <v>46</v>
      </c>
      <c r="N290" s="366">
        <f t="shared" si="199"/>
        <v>46</v>
      </c>
      <c r="O290" s="352">
        <f t="shared" si="199"/>
        <v>46</v>
      </c>
      <c r="P290" s="335">
        <f t="shared" si="199"/>
        <v>46</v>
      </c>
      <c r="Q290" s="336">
        <f t="shared" si="199"/>
        <v>46</v>
      </c>
      <c r="R290" s="336">
        <f t="shared" si="199"/>
        <v>46</v>
      </c>
      <c r="S290" s="336">
        <f t="shared" si="199"/>
        <v>46</v>
      </c>
      <c r="T290" s="336">
        <f t="shared" si="199"/>
        <v>46</v>
      </c>
      <c r="U290" s="366">
        <f t="shared" si="199"/>
        <v>46</v>
      </c>
      <c r="V290" s="352">
        <f t="shared" si="199"/>
        <v>46</v>
      </c>
      <c r="W290" s="335">
        <f t="shared" si="199"/>
        <v>46</v>
      </c>
      <c r="X290" s="336">
        <f t="shared" si="199"/>
        <v>46</v>
      </c>
      <c r="Y290" s="352">
        <f t="shared" si="199"/>
        <v>46</v>
      </c>
      <c r="Z290" s="336">
        <f t="shared" si="199"/>
        <v>46</v>
      </c>
      <c r="AA290" s="336">
        <f t="shared" si="199"/>
        <v>46</v>
      </c>
      <c r="AB290" s="336">
        <f t="shared" si="199"/>
        <v>46</v>
      </c>
      <c r="AC290" s="352">
        <f t="shared" si="199"/>
        <v>46</v>
      </c>
      <c r="AD290" s="335">
        <f t="shared" si="199"/>
        <v>46</v>
      </c>
      <c r="AE290" s="336">
        <f t="shared" si="199"/>
        <v>46</v>
      </c>
      <c r="AF290" s="336">
        <f t="shared" si="199"/>
        <v>46</v>
      </c>
      <c r="AG290" s="336">
        <f t="shared" si="199"/>
        <v>46</v>
      </c>
      <c r="AH290" s="336">
        <f t="shared" si="199"/>
        <v>46</v>
      </c>
      <c r="AI290" s="366">
        <f t="shared" si="199"/>
        <v>46</v>
      </c>
      <c r="AJ290" s="352">
        <f t="shared" si="199"/>
        <v>46</v>
      </c>
      <c r="AK290" s="336">
        <f t="shared" si="199"/>
        <v>46</v>
      </c>
      <c r="AL290" s="37"/>
    </row>
    <row r="291" spans="1:42" ht="35.1" customHeight="1">
      <c r="A291" s="624">
        <v>47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362">
        <f>+G151</f>
        <v>0</v>
      </c>
      <c r="H291" s="351">
        <f t="shared" ref="H291:AK291" si="200">+H151</f>
        <v>0</v>
      </c>
      <c r="I291" s="342">
        <f t="shared" si="200"/>
        <v>0</v>
      </c>
      <c r="J291" s="342">
        <f t="shared" si="200"/>
        <v>0</v>
      </c>
      <c r="K291" s="342">
        <f t="shared" si="200"/>
        <v>0</v>
      </c>
      <c r="L291" s="342">
        <f t="shared" si="200"/>
        <v>0</v>
      </c>
      <c r="M291" s="342">
        <f t="shared" si="200"/>
        <v>0</v>
      </c>
      <c r="N291" s="362">
        <f t="shared" si="200"/>
        <v>0</v>
      </c>
      <c r="O291" s="351">
        <f t="shared" si="200"/>
        <v>0</v>
      </c>
      <c r="P291" s="342">
        <f t="shared" si="200"/>
        <v>0</v>
      </c>
      <c r="Q291" s="342">
        <f t="shared" si="200"/>
        <v>0</v>
      </c>
      <c r="R291" s="342">
        <f t="shared" si="200"/>
        <v>0</v>
      </c>
      <c r="S291" s="342">
        <f t="shared" si="200"/>
        <v>0</v>
      </c>
      <c r="T291" s="342">
        <f t="shared" si="200"/>
        <v>0</v>
      </c>
      <c r="U291" s="362">
        <f t="shared" si="200"/>
        <v>0</v>
      </c>
      <c r="V291" s="351">
        <f t="shared" si="200"/>
        <v>0</v>
      </c>
      <c r="W291" s="342">
        <f t="shared" si="200"/>
        <v>0</v>
      </c>
      <c r="X291" s="342">
        <f t="shared" si="200"/>
        <v>0</v>
      </c>
      <c r="Y291" s="351">
        <f t="shared" si="200"/>
        <v>0</v>
      </c>
      <c r="Z291" s="342">
        <f t="shared" si="200"/>
        <v>0</v>
      </c>
      <c r="AA291" s="342">
        <f t="shared" si="200"/>
        <v>0</v>
      </c>
      <c r="AB291" s="342">
        <f t="shared" si="200"/>
        <v>0</v>
      </c>
      <c r="AC291" s="351">
        <f t="shared" si="200"/>
        <v>0</v>
      </c>
      <c r="AD291" s="342">
        <f t="shared" si="200"/>
        <v>0</v>
      </c>
      <c r="AE291" s="342">
        <f t="shared" si="200"/>
        <v>0</v>
      </c>
      <c r="AF291" s="342">
        <f t="shared" si="200"/>
        <v>0</v>
      </c>
      <c r="AG291" s="342">
        <f t="shared" si="200"/>
        <v>0</v>
      </c>
      <c r="AH291" s="342">
        <f t="shared" si="200"/>
        <v>0</v>
      </c>
      <c r="AI291" s="362">
        <f t="shared" si="200"/>
        <v>0</v>
      </c>
      <c r="AJ291" s="351">
        <f t="shared" si="200"/>
        <v>0</v>
      </c>
      <c r="AK291" s="343">
        <f t="shared" si="200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669"/>
      <c r="C292" s="94"/>
      <c r="D292" s="78"/>
      <c r="E292" s="79"/>
      <c r="F292" s="42"/>
      <c r="G292" s="366">
        <f t="shared" ref="G292:AK292" si="201">+F292+G291</f>
        <v>0</v>
      </c>
      <c r="H292" s="352">
        <f t="shared" si="201"/>
        <v>0</v>
      </c>
      <c r="I292" s="335">
        <f t="shared" si="201"/>
        <v>0</v>
      </c>
      <c r="J292" s="336">
        <f t="shared" si="201"/>
        <v>0</v>
      </c>
      <c r="K292" s="336">
        <f t="shared" si="201"/>
        <v>0</v>
      </c>
      <c r="L292" s="336">
        <f t="shared" si="201"/>
        <v>0</v>
      </c>
      <c r="M292" s="336">
        <f t="shared" si="201"/>
        <v>0</v>
      </c>
      <c r="N292" s="366">
        <f t="shared" si="201"/>
        <v>0</v>
      </c>
      <c r="O292" s="352">
        <f t="shared" si="201"/>
        <v>0</v>
      </c>
      <c r="P292" s="335">
        <f t="shared" si="201"/>
        <v>0</v>
      </c>
      <c r="Q292" s="336">
        <f t="shared" si="201"/>
        <v>0</v>
      </c>
      <c r="R292" s="336">
        <f t="shared" si="201"/>
        <v>0</v>
      </c>
      <c r="S292" s="336">
        <f t="shared" si="201"/>
        <v>0</v>
      </c>
      <c r="T292" s="336">
        <f t="shared" si="201"/>
        <v>0</v>
      </c>
      <c r="U292" s="366">
        <f t="shared" si="201"/>
        <v>0</v>
      </c>
      <c r="V292" s="352">
        <f t="shared" si="201"/>
        <v>0</v>
      </c>
      <c r="W292" s="335">
        <f t="shared" si="201"/>
        <v>0</v>
      </c>
      <c r="X292" s="336">
        <f t="shared" si="201"/>
        <v>0</v>
      </c>
      <c r="Y292" s="352">
        <f t="shared" si="201"/>
        <v>0</v>
      </c>
      <c r="Z292" s="336">
        <f t="shared" si="201"/>
        <v>0</v>
      </c>
      <c r="AA292" s="336">
        <f t="shared" si="201"/>
        <v>0</v>
      </c>
      <c r="AB292" s="336">
        <f t="shared" si="201"/>
        <v>0</v>
      </c>
      <c r="AC292" s="352">
        <f t="shared" si="201"/>
        <v>0</v>
      </c>
      <c r="AD292" s="335">
        <f t="shared" si="201"/>
        <v>0</v>
      </c>
      <c r="AE292" s="336">
        <f t="shared" si="201"/>
        <v>0</v>
      </c>
      <c r="AF292" s="336">
        <f t="shared" si="201"/>
        <v>0</v>
      </c>
      <c r="AG292" s="336">
        <f t="shared" si="201"/>
        <v>0</v>
      </c>
      <c r="AH292" s="336">
        <f t="shared" si="201"/>
        <v>0</v>
      </c>
      <c r="AI292" s="366">
        <f t="shared" si="201"/>
        <v>0</v>
      </c>
      <c r="AJ292" s="352">
        <f t="shared" si="201"/>
        <v>0</v>
      </c>
      <c r="AK292" s="336">
        <f t="shared" si="201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365">
        <v>0</v>
      </c>
      <c r="H293" s="355">
        <v>0</v>
      </c>
      <c r="I293" s="69">
        <v>0</v>
      </c>
      <c r="J293" s="69">
        <v>0</v>
      </c>
      <c r="K293" s="69">
        <v>0</v>
      </c>
      <c r="L293" s="69">
        <v>0</v>
      </c>
      <c r="M293" s="69">
        <v>0</v>
      </c>
      <c r="N293" s="365">
        <v>0</v>
      </c>
      <c r="O293" s="355">
        <v>0</v>
      </c>
      <c r="P293" s="69">
        <v>0</v>
      </c>
      <c r="Q293" s="69">
        <v>0</v>
      </c>
      <c r="R293" s="69">
        <v>0</v>
      </c>
      <c r="S293" s="69">
        <v>0</v>
      </c>
      <c r="T293" s="69">
        <v>0</v>
      </c>
      <c r="U293" s="365">
        <v>0</v>
      </c>
      <c r="V293" s="355">
        <v>0</v>
      </c>
      <c r="W293" s="69">
        <v>0</v>
      </c>
      <c r="X293" s="69">
        <v>0</v>
      </c>
      <c r="Y293" s="355">
        <v>0</v>
      </c>
      <c r="Z293" s="69">
        <v>0</v>
      </c>
      <c r="AA293" s="69">
        <v>0</v>
      </c>
      <c r="AB293" s="69">
        <v>0</v>
      </c>
      <c r="AC293" s="355">
        <v>0</v>
      </c>
      <c r="AD293" s="69">
        <v>0</v>
      </c>
      <c r="AE293" s="69">
        <v>0</v>
      </c>
      <c r="AF293" s="69">
        <v>0</v>
      </c>
      <c r="AG293" s="69">
        <v>0</v>
      </c>
      <c r="AH293" s="84">
        <v>0</v>
      </c>
      <c r="AI293" s="365">
        <v>0</v>
      </c>
      <c r="AJ293" s="355">
        <v>0</v>
      </c>
      <c r="AK293" s="84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363">
        <f t="shared" ref="G294:AJ294" si="202">+F294+G293</f>
        <v>0</v>
      </c>
      <c r="H294" s="352">
        <f t="shared" si="202"/>
        <v>0</v>
      </c>
      <c r="I294" s="45">
        <f t="shared" si="202"/>
        <v>0</v>
      </c>
      <c r="J294" s="46">
        <f t="shared" si="202"/>
        <v>0</v>
      </c>
      <c r="K294" s="46">
        <f t="shared" si="202"/>
        <v>0</v>
      </c>
      <c r="L294" s="46">
        <f t="shared" si="202"/>
        <v>0</v>
      </c>
      <c r="M294" s="46">
        <f t="shared" si="202"/>
        <v>0</v>
      </c>
      <c r="N294" s="363">
        <f t="shared" si="202"/>
        <v>0</v>
      </c>
      <c r="O294" s="352">
        <f t="shared" si="202"/>
        <v>0</v>
      </c>
      <c r="P294" s="45">
        <f t="shared" si="202"/>
        <v>0</v>
      </c>
      <c r="Q294" s="46">
        <f t="shared" si="202"/>
        <v>0</v>
      </c>
      <c r="R294" s="46">
        <f t="shared" si="202"/>
        <v>0</v>
      </c>
      <c r="S294" s="46">
        <f t="shared" si="202"/>
        <v>0</v>
      </c>
      <c r="T294" s="46">
        <f t="shared" si="202"/>
        <v>0</v>
      </c>
      <c r="U294" s="363">
        <f t="shared" si="202"/>
        <v>0</v>
      </c>
      <c r="V294" s="352">
        <f t="shared" si="202"/>
        <v>0</v>
      </c>
      <c r="W294" s="45">
        <f t="shared" si="202"/>
        <v>0</v>
      </c>
      <c r="X294" s="46">
        <f t="shared" si="202"/>
        <v>0</v>
      </c>
      <c r="Y294" s="352">
        <f t="shared" si="202"/>
        <v>0</v>
      </c>
      <c r="Z294" s="46">
        <f t="shared" si="202"/>
        <v>0</v>
      </c>
      <c r="AA294" s="46">
        <f t="shared" si="202"/>
        <v>0</v>
      </c>
      <c r="AB294" s="46">
        <f t="shared" si="202"/>
        <v>0</v>
      </c>
      <c r="AC294" s="352">
        <f t="shared" si="202"/>
        <v>0</v>
      </c>
      <c r="AD294" s="45">
        <f t="shared" si="202"/>
        <v>0</v>
      </c>
      <c r="AE294" s="46">
        <f t="shared" si="202"/>
        <v>0</v>
      </c>
      <c r="AF294" s="46">
        <f t="shared" si="202"/>
        <v>0</v>
      </c>
      <c r="AG294" s="46">
        <f t="shared" si="202"/>
        <v>0</v>
      </c>
      <c r="AH294" s="46">
        <f t="shared" si="202"/>
        <v>0</v>
      </c>
      <c r="AI294" s="363">
        <f t="shared" si="202"/>
        <v>0</v>
      </c>
      <c r="AJ294" s="352">
        <f t="shared" si="202"/>
        <v>0</v>
      </c>
      <c r="AK294" s="46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50"/>
      <c r="G295" s="365">
        <v>0</v>
      </c>
      <c r="H295" s="355">
        <v>0</v>
      </c>
      <c r="I295" s="69">
        <v>0</v>
      </c>
      <c r="J295" s="69">
        <v>0</v>
      </c>
      <c r="K295" s="69">
        <v>0</v>
      </c>
      <c r="L295" s="69">
        <v>0</v>
      </c>
      <c r="M295" s="69">
        <v>0</v>
      </c>
      <c r="N295" s="365">
        <v>0</v>
      </c>
      <c r="O295" s="355">
        <v>0</v>
      </c>
      <c r="P295" s="69">
        <v>0</v>
      </c>
      <c r="Q295" s="69">
        <v>0</v>
      </c>
      <c r="R295" s="69">
        <v>0</v>
      </c>
      <c r="S295" s="69">
        <v>0</v>
      </c>
      <c r="T295" s="69">
        <v>0</v>
      </c>
      <c r="U295" s="365">
        <v>0</v>
      </c>
      <c r="V295" s="355">
        <v>0</v>
      </c>
      <c r="W295" s="69">
        <v>0</v>
      </c>
      <c r="X295" s="69">
        <v>0</v>
      </c>
      <c r="Y295" s="355">
        <v>0</v>
      </c>
      <c r="Z295" s="69">
        <v>0</v>
      </c>
      <c r="AA295" s="69">
        <v>0</v>
      </c>
      <c r="AB295" s="69">
        <v>0</v>
      </c>
      <c r="AC295" s="355">
        <v>0</v>
      </c>
      <c r="AD295" s="69">
        <v>0</v>
      </c>
      <c r="AE295" s="69">
        <v>0</v>
      </c>
      <c r="AF295" s="69">
        <v>0</v>
      </c>
      <c r="AG295" s="69">
        <v>0</v>
      </c>
      <c r="AH295" s="84">
        <v>0</v>
      </c>
      <c r="AI295" s="365">
        <v>0</v>
      </c>
      <c r="AJ295" s="355">
        <v>0</v>
      </c>
      <c r="AK295" s="84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363">
        <f t="shared" ref="G296:AJ296" si="203">+F296+G295</f>
        <v>0</v>
      </c>
      <c r="H296" s="352">
        <f t="shared" si="203"/>
        <v>0</v>
      </c>
      <c r="I296" s="45">
        <f t="shared" si="203"/>
        <v>0</v>
      </c>
      <c r="J296" s="46">
        <f t="shared" si="203"/>
        <v>0</v>
      </c>
      <c r="K296" s="46">
        <f t="shared" si="203"/>
        <v>0</v>
      </c>
      <c r="L296" s="46">
        <f t="shared" si="203"/>
        <v>0</v>
      </c>
      <c r="M296" s="46">
        <f t="shared" si="203"/>
        <v>0</v>
      </c>
      <c r="N296" s="363">
        <f t="shared" si="203"/>
        <v>0</v>
      </c>
      <c r="O296" s="352">
        <f t="shared" si="203"/>
        <v>0</v>
      </c>
      <c r="P296" s="45">
        <f t="shared" si="203"/>
        <v>0</v>
      </c>
      <c r="Q296" s="46">
        <f t="shared" si="203"/>
        <v>0</v>
      </c>
      <c r="R296" s="46">
        <f t="shared" si="203"/>
        <v>0</v>
      </c>
      <c r="S296" s="46">
        <f t="shared" si="203"/>
        <v>0</v>
      </c>
      <c r="T296" s="46">
        <f t="shared" si="203"/>
        <v>0</v>
      </c>
      <c r="U296" s="363">
        <f t="shared" si="203"/>
        <v>0</v>
      </c>
      <c r="V296" s="352">
        <f t="shared" si="203"/>
        <v>0</v>
      </c>
      <c r="W296" s="45">
        <f t="shared" si="203"/>
        <v>0</v>
      </c>
      <c r="X296" s="46">
        <f t="shared" si="203"/>
        <v>0</v>
      </c>
      <c r="Y296" s="352">
        <f t="shared" si="203"/>
        <v>0</v>
      </c>
      <c r="Z296" s="46">
        <f t="shared" si="203"/>
        <v>0</v>
      </c>
      <c r="AA296" s="46">
        <f t="shared" si="203"/>
        <v>0</v>
      </c>
      <c r="AB296" s="46">
        <f t="shared" si="203"/>
        <v>0</v>
      </c>
      <c r="AC296" s="352">
        <f t="shared" si="203"/>
        <v>0</v>
      </c>
      <c r="AD296" s="45">
        <f t="shared" si="203"/>
        <v>0</v>
      </c>
      <c r="AE296" s="46">
        <f t="shared" si="203"/>
        <v>0</v>
      </c>
      <c r="AF296" s="46">
        <f t="shared" si="203"/>
        <v>0</v>
      </c>
      <c r="AG296" s="46">
        <f t="shared" si="203"/>
        <v>0</v>
      </c>
      <c r="AH296" s="46">
        <f t="shared" si="203"/>
        <v>0</v>
      </c>
      <c r="AI296" s="363">
        <f t="shared" si="203"/>
        <v>0</v>
      </c>
      <c r="AJ296" s="352">
        <f t="shared" si="203"/>
        <v>0</v>
      </c>
      <c r="AK296" s="46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365">
        <v>0</v>
      </c>
      <c r="H297" s="355">
        <v>0</v>
      </c>
      <c r="I297" s="69">
        <v>0</v>
      </c>
      <c r="J297" s="69">
        <v>0</v>
      </c>
      <c r="K297" s="69">
        <v>0</v>
      </c>
      <c r="L297" s="69">
        <v>0</v>
      </c>
      <c r="M297" s="69">
        <v>0</v>
      </c>
      <c r="N297" s="365">
        <v>0</v>
      </c>
      <c r="O297" s="355">
        <v>0</v>
      </c>
      <c r="P297" s="69">
        <v>0</v>
      </c>
      <c r="Q297" s="69">
        <v>0</v>
      </c>
      <c r="R297" s="69">
        <v>0</v>
      </c>
      <c r="S297" s="69">
        <v>0</v>
      </c>
      <c r="T297" s="69">
        <v>0</v>
      </c>
      <c r="U297" s="365">
        <v>0</v>
      </c>
      <c r="V297" s="355">
        <v>0</v>
      </c>
      <c r="W297" s="69">
        <v>0</v>
      </c>
      <c r="X297" s="69">
        <v>0</v>
      </c>
      <c r="Y297" s="355">
        <v>0</v>
      </c>
      <c r="Z297" s="69">
        <v>0</v>
      </c>
      <c r="AA297" s="69">
        <v>0</v>
      </c>
      <c r="AB297" s="69">
        <v>0</v>
      </c>
      <c r="AC297" s="355">
        <v>0</v>
      </c>
      <c r="AD297" s="69">
        <v>0</v>
      </c>
      <c r="AE297" s="69">
        <v>0</v>
      </c>
      <c r="AF297" s="69">
        <v>0</v>
      </c>
      <c r="AG297" s="69">
        <v>0</v>
      </c>
      <c r="AH297" s="84">
        <v>0</v>
      </c>
      <c r="AI297" s="365">
        <v>0</v>
      </c>
      <c r="AJ297" s="355">
        <v>0</v>
      </c>
      <c r="AK297" s="84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363">
        <f t="shared" ref="G298:AJ298" si="204">+F298+G297</f>
        <v>0</v>
      </c>
      <c r="H298" s="352">
        <f t="shared" si="204"/>
        <v>0</v>
      </c>
      <c r="I298" s="45">
        <f t="shared" si="204"/>
        <v>0</v>
      </c>
      <c r="J298" s="46">
        <f t="shared" si="204"/>
        <v>0</v>
      </c>
      <c r="K298" s="46">
        <f t="shared" si="204"/>
        <v>0</v>
      </c>
      <c r="L298" s="46">
        <f t="shared" si="204"/>
        <v>0</v>
      </c>
      <c r="M298" s="46">
        <f t="shared" si="204"/>
        <v>0</v>
      </c>
      <c r="N298" s="363">
        <f t="shared" si="204"/>
        <v>0</v>
      </c>
      <c r="O298" s="352">
        <f t="shared" si="204"/>
        <v>0</v>
      </c>
      <c r="P298" s="45">
        <f t="shared" si="204"/>
        <v>0</v>
      </c>
      <c r="Q298" s="46">
        <f t="shared" si="204"/>
        <v>0</v>
      </c>
      <c r="R298" s="46">
        <f t="shared" si="204"/>
        <v>0</v>
      </c>
      <c r="S298" s="46">
        <f t="shared" si="204"/>
        <v>0</v>
      </c>
      <c r="T298" s="46">
        <f t="shared" si="204"/>
        <v>0</v>
      </c>
      <c r="U298" s="363">
        <f t="shared" si="204"/>
        <v>0</v>
      </c>
      <c r="V298" s="352">
        <f t="shared" si="204"/>
        <v>0</v>
      </c>
      <c r="W298" s="45">
        <f t="shared" si="204"/>
        <v>0</v>
      </c>
      <c r="X298" s="46">
        <f t="shared" si="204"/>
        <v>0</v>
      </c>
      <c r="Y298" s="352">
        <f t="shared" si="204"/>
        <v>0</v>
      </c>
      <c r="Z298" s="46">
        <f t="shared" si="204"/>
        <v>0</v>
      </c>
      <c r="AA298" s="46">
        <f t="shared" si="204"/>
        <v>0</v>
      </c>
      <c r="AB298" s="46">
        <f t="shared" si="204"/>
        <v>0</v>
      </c>
      <c r="AC298" s="352">
        <f t="shared" si="204"/>
        <v>0</v>
      </c>
      <c r="AD298" s="45">
        <f t="shared" si="204"/>
        <v>0</v>
      </c>
      <c r="AE298" s="46">
        <f t="shared" si="204"/>
        <v>0</v>
      </c>
      <c r="AF298" s="46">
        <f t="shared" si="204"/>
        <v>0</v>
      </c>
      <c r="AG298" s="46">
        <f t="shared" si="204"/>
        <v>0</v>
      </c>
      <c r="AH298" s="46">
        <f t="shared" si="204"/>
        <v>0</v>
      </c>
      <c r="AI298" s="363">
        <f t="shared" si="204"/>
        <v>0</v>
      </c>
      <c r="AJ298" s="352">
        <f t="shared" si="204"/>
        <v>0</v>
      </c>
      <c r="AK298" s="46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365">
        <v>0</v>
      </c>
      <c r="H299" s="355">
        <v>0</v>
      </c>
      <c r="I299" s="69">
        <v>0</v>
      </c>
      <c r="J299" s="69">
        <v>0</v>
      </c>
      <c r="K299" s="69">
        <v>0</v>
      </c>
      <c r="L299" s="69">
        <v>0</v>
      </c>
      <c r="M299" s="69">
        <v>0</v>
      </c>
      <c r="N299" s="365">
        <v>0</v>
      </c>
      <c r="O299" s="355">
        <v>0</v>
      </c>
      <c r="P299" s="69">
        <v>0</v>
      </c>
      <c r="Q299" s="69">
        <v>0</v>
      </c>
      <c r="R299" s="69">
        <v>0</v>
      </c>
      <c r="S299" s="69">
        <v>0</v>
      </c>
      <c r="T299" s="69">
        <v>0</v>
      </c>
      <c r="U299" s="365">
        <v>0</v>
      </c>
      <c r="V299" s="355">
        <v>0</v>
      </c>
      <c r="W299" s="69">
        <v>0</v>
      </c>
      <c r="X299" s="69">
        <v>0</v>
      </c>
      <c r="Y299" s="355">
        <v>0</v>
      </c>
      <c r="Z299" s="69">
        <v>0</v>
      </c>
      <c r="AA299" s="69">
        <v>0</v>
      </c>
      <c r="AB299" s="69">
        <v>0</v>
      </c>
      <c r="AC299" s="355">
        <v>0</v>
      </c>
      <c r="AD299" s="69">
        <v>0</v>
      </c>
      <c r="AE299" s="69">
        <v>0</v>
      </c>
      <c r="AF299" s="69">
        <v>0</v>
      </c>
      <c r="AG299" s="69">
        <v>0</v>
      </c>
      <c r="AH299" s="84">
        <v>0</v>
      </c>
      <c r="AI299" s="365">
        <v>0</v>
      </c>
      <c r="AJ299" s="355">
        <v>0</v>
      </c>
      <c r="AK299" s="84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363">
        <f t="shared" ref="G300:AJ300" si="205">+F300+G299</f>
        <v>0</v>
      </c>
      <c r="H300" s="352">
        <f t="shared" si="205"/>
        <v>0</v>
      </c>
      <c r="I300" s="45">
        <f t="shared" si="205"/>
        <v>0</v>
      </c>
      <c r="J300" s="46">
        <f t="shared" si="205"/>
        <v>0</v>
      </c>
      <c r="K300" s="46">
        <f t="shared" si="205"/>
        <v>0</v>
      </c>
      <c r="L300" s="46">
        <f t="shared" si="205"/>
        <v>0</v>
      </c>
      <c r="M300" s="46">
        <f t="shared" si="205"/>
        <v>0</v>
      </c>
      <c r="N300" s="363">
        <f t="shared" si="205"/>
        <v>0</v>
      </c>
      <c r="O300" s="352">
        <f t="shared" si="205"/>
        <v>0</v>
      </c>
      <c r="P300" s="45">
        <f t="shared" si="205"/>
        <v>0</v>
      </c>
      <c r="Q300" s="46">
        <f t="shared" si="205"/>
        <v>0</v>
      </c>
      <c r="R300" s="46">
        <f t="shared" si="205"/>
        <v>0</v>
      </c>
      <c r="S300" s="46">
        <f t="shared" si="205"/>
        <v>0</v>
      </c>
      <c r="T300" s="46">
        <f t="shared" si="205"/>
        <v>0</v>
      </c>
      <c r="U300" s="363">
        <f t="shared" si="205"/>
        <v>0</v>
      </c>
      <c r="V300" s="352">
        <f t="shared" si="205"/>
        <v>0</v>
      </c>
      <c r="W300" s="45">
        <f t="shared" si="205"/>
        <v>0</v>
      </c>
      <c r="X300" s="46">
        <f t="shared" si="205"/>
        <v>0</v>
      </c>
      <c r="Y300" s="352">
        <f t="shared" si="205"/>
        <v>0</v>
      </c>
      <c r="Z300" s="46">
        <f t="shared" si="205"/>
        <v>0</v>
      </c>
      <c r="AA300" s="46">
        <f t="shared" si="205"/>
        <v>0</v>
      </c>
      <c r="AB300" s="46">
        <f t="shared" si="205"/>
        <v>0</v>
      </c>
      <c r="AC300" s="352">
        <f t="shared" si="205"/>
        <v>0</v>
      </c>
      <c r="AD300" s="45">
        <f t="shared" si="205"/>
        <v>0</v>
      </c>
      <c r="AE300" s="46">
        <f t="shared" si="205"/>
        <v>0</v>
      </c>
      <c r="AF300" s="46">
        <f t="shared" si="205"/>
        <v>0</v>
      </c>
      <c r="AG300" s="46">
        <f t="shared" si="205"/>
        <v>0</v>
      </c>
      <c r="AH300" s="46">
        <f t="shared" si="205"/>
        <v>0</v>
      </c>
      <c r="AI300" s="363">
        <f t="shared" si="205"/>
        <v>0</v>
      </c>
      <c r="AJ300" s="352">
        <f t="shared" si="205"/>
        <v>0</v>
      </c>
      <c r="AK300" s="46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365">
        <f>+F301</f>
        <v>0</v>
      </c>
      <c r="H301" s="355">
        <v>0</v>
      </c>
      <c r="I301" s="105">
        <v>0</v>
      </c>
      <c r="J301" s="69">
        <v>0</v>
      </c>
      <c r="K301" s="69">
        <v>0</v>
      </c>
      <c r="L301" s="69">
        <v>0</v>
      </c>
      <c r="M301" s="69">
        <v>0</v>
      </c>
      <c r="N301" s="365">
        <v>0</v>
      </c>
      <c r="O301" s="355">
        <v>0</v>
      </c>
      <c r="P301" s="84">
        <v>0</v>
      </c>
      <c r="Q301" s="84">
        <v>0</v>
      </c>
      <c r="R301" s="84">
        <v>0</v>
      </c>
      <c r="S301" s="84">
        <v>0</v>
      </c>
      <c r="T301" s="69">
        <v>0</v>
      </c>
      <c r="U301" s="365">
        <v>0</v>
      </c>
      <c r="V301" s="355">
        <v>0</v>
      </c>
      <c r="W301" s="84">
        <v>0</v>
      </c>
      <c r="X301" s="84">
        <v>0</v>
      </c>
      <c r="Y301" s="355">
        <v>0</v>
      </c>
      <c r="Z301" s="84">
        <v>0</v>
      </c>
      <c r="AA301" s="84">
        <v>0</v>
      </c>
      <c r="AB301" s="84">
        <v>0</v>
      </c>
      <c r="AC301" s="355">
        <v>0</v>
      </c>
      <c r="AD301" s="84">
        <v>0</v>
      </c>
      <c r="AE301" s="84">
        <v>0</v>
      </c>
      <c r="AF301" s="84">
        <v>0</v>
      </c>
      <c r="AG301" s="84">
        <v>0</v>
      </c>
      <c r="AH301" s="69">
        <v>0</v>
      </c>
      <c r="AI301" s="365">
        <v>0</v>
      </c>
      <c r="AJ301" s="355">
        <v>0</v>
      </c>
      <c r="AK301" s="69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365">
        <f t="shared" ref="G302:AJ302" si="206">+F302+G301</f>
        <v>0</v>
      </c>
      <c r="H302" s="354">
        <f t="shared" si="206"/>
        <v>0</v>
      </c>
      <c r="I302" s="83">
        <f t="shared" si="206"/>
        <v>0</v>
      </c>
      <c r="J302" s="84">
        <f t="shared" si="206"/>
        <v>0</v>
      </c>
      <c r="K302" s="84">
        <f t="shared" si="206"/>
        <v>0</v>
      </c>
      <c r="L302" s="84">
        <f t="shared" si="206"/>
        <v>0</v>
      </c>
      <c r="M302" s="84">
        <f t="shared" si="206"/>
        <v>0</v>
      </c>
      <c r="N302" s="365">
        <f t="shared" si="206"/>
        <v>0</v>
      </c>
      <c r="O302" s="354">
        <f t="shared" si="206"/>
        <v>0</v>
      </c>
      <c r="P302" s="84">
        <f t="shared" si="206"/>
        <v>0</v>
      </c>
      <c r="Q302" s="84">
        <f t="shared" si="206"/>
        <v>0</v>
      </c>
      <c r="R302" s="84">
        <f t="shared" si="206"/>
        <v>0</v>
      </c>
      <c r="S302" s="84">
        <f t="shared" si="206"/>
        <v>0</v>
      </c>
      <c r="T302" s="84">
        <f t="shared" si="206"/>
        <v>0</v>
      </c>
      <c r="U302" s="365">
        <f t="shared" si="206"/>
        <v>0</v>
      </c>
      <c r="V302" s="354">
        <f t="shared" si="206"/>
        <v>0</v>
      </c>
      <c r="W302" s="84">
        <f t="shared" si="206"/>
        <v>0</v>
      </c>
      <c r="X302" s="84">
        <f t="shared" si="206"/>
        <v>0</v>
      </c>
      <c r="Y302" s="354">
        <f t="shared" si="206"/>
        <v>0</v>
      </c>
      <c r="Z302" s="84">
        <f t="shared" si="206"/>
        <v>0</v>
      </c>
      <c r="AA302" s="84">
        <f t="shared" si="206"/>
        <v>0</v>
      </c>
      <c r="AB302" s="84">
        <f t="shared" si="206"/>
        <v>0</v>
      </c>
      <c r="AC302" s="354">
        <f t="shared" si="206"/>
        <v>0</v>
      </c>
      <c r="AD302" s="84">
        <f t="shared" si="206"/>
        <v>0</v>
      </c>
      <c r="AE302" s="84">
        <f t="shared" si="206"/>
        <v>0</v>
      </c>
      <c r="AF302" s="84">
        <f t="shared" si="206"/>
        <v>0</v>
      </c>
      <c r="AG302" s="84">
        <f t="shared" si="206"/>
        <v>0</v>
      </c>
      <c r="AH302" s="84">
        <f t="shared" si="206"/>
        <v>0</v>
      </c>
      <c r="AI302" s="365">
        <f t="shared" si="206"/>
        <v>0</v>
      </c>
      <c r="AJ302" s="354">
        <f t="shared" si="206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50">
        <f>+F163</f>
        <v>0</v>
      </c>
      <c r="G303" s="367">
        <f>+G163</f>
        <v>0</v>
      </c>
      <c r="H303" s="355">
        <f t="shared" ref="H303:AK303" si="207">+H163</f>
        <v>0</v>
      </c>
      <c r="I303" s="69">
        <f t="shared" si="207"/>
        <v>0</v>
      </c>
      <c r="J303" s="69">
        <f t="shared" si="207"/>
        <v>0</v>
      </c>
      <c r="K303" s="69">
        <f t="shared" si="207"/>
        <v>0</v>
      </c>
      <c r="L303" s="69">
        <f t="shared" si="207"/>
        <v>0</v>
      </c>
      <c r="M303" s="69">
        <f t="shared" si="207"/>
        <v>0</v>
      </c>
      <c r="N303" s="367">
        <f t="shared" si="207"/>
        <v>0</v>
      </c>
      <c r="O303" s="355">
        <f t="shared" si="207"/>
        <v>0</v>
      </c>
      <c r="P303" s="69">
        <f t="shared" si="207"/>
        <v>0</v>
      </c>
      <c r="Q303" s="69">
        <f t="shared" si="207"/>
        <v>0</v>
      </c>
      <c r="R303" s="69">
        <f t="shared" si="207"/>
        <v>0</v>
      </c>
      <c r="S303" s="69">
        <f t="shared" si="207"/>
        <v>0</v>
      </c>
      <c r="T303" s="69">
        <f t="shared" si="207"/>
        <v>0</v>
      </c>
      <c r="U303" s="367">
        <f t="shared" si="207"/>
        <v>0</v>
      </c>
      <c r="V303" s="355">
        <f t="shared" si="207"/>
        <v>0</v>
      </c>
      <c r="W303" s="69">
        <f t="shared" si="207"/>
        <v>0</v>
      </c>
      <c r="X303" s="69">
        <f t="shared" si="207"/>
        <v>0</v>
      </c>
      <c r="Y303" s="355">
        <f t="shared" si="207"/>
        <v>0</v>
      </c>
      <c r="Z303" s="69">
        <f t="shared" si="207"/>
        <v>0</v>
      </c>
      <c r="AA303" s="69">
        <f t="shared" si="207"/>
        <v>0</v>
      </c>
      <c r="AB303" s="69">
        <f t="shared" si="207"/>
        <v>0</v>
      </c>
      <c r="AC303" s="355">
        <f t="shared" si="207"/>
        <v>0</v>
      </c>
      <c r="AD303" s="69">
        <f t="shared" si="207"/>
        <v>0</v>
      </c>
      <c r="AE303" s="69">
        <f t="shared" si="207"/>
        <v>0</v>
      </c>
      <c r="AF303" s="69">
        <f t="shared" si="207"/>
        <v>0</v>
      </c>
      <c r="AG303" s="69">
        <f t="shared" si="207"/>
        <v>0</v>
      </c>
      <c r="AH303" s="69">
        <f t="shared" si="207"/>
        <v>0</v>
      </c>
      <c r="AI303" s="367">
        <f t="shared" si="207"/>
        <v>0</v>
      </c>
      <c r="AJ303" s="355">
        <f t="shared" si="207"/>
        <v>0</v>
      </c>
      <c r="AK303" s="69">
        <f t="shared" si="207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363">
        <f t="shared" ref="G304:AK304" si="208">+F304+G303</f>
        <v>0</v>
      </c>
      <c r="H304" s="352">
        <f t="shared" si="208"/>
        <v>0</v>
      </c>
      <c r="I304" s="46">
        <f t="shared" si="208"/>
        <v>0</v>
      </c>
      <c r="J304" s="46">
        <f t="shared" si="208"/>
        <v>0</v>
      </c>
      <c r="K304" s="46">
        <f t="shared" si="208"/>
        <v>0</v>
      </c>
      <c r="L304" s="46">
        <f t="shared" si="208"/>
        <v>0</v>
      </c>
      <c r="M304" s="46">
        <f t="shared" si="208"/>
        <v>0</v>
      </c>
      <c r="N304" s="363">
        <f t="shared" si="208"/>
        <v>0</v>
      </c>
      <c r="O304" s="352">
        <f t="shared" si="208"/>
        <v>0</v>
      </c>
      <c r="P304" s="46">
        <f t="shared" si="208"/>
        <v>0</v>
      </c>
      <c r="Q304" s="46">
        <f t="shared" si="208"/>
        <v>0</v>
      </c>
      <c r="R304" s="46">
        <f t="shared" si="208"/>
        <v>0</v>
      </c>
      <c r="S304" s="46">
        <f t="shared" si="208"/>
        <v>0</v>
      </c>
      <c r="T304" s="46">
        <f t="shared" si="208"/>
        <v>0</v>
      </c>
      <c r="U304" s="363">
        <f t="shared" si="208"/>
        <v>0</v>
      </c>
      <c r="V304" s="352">
        <f t="shared" si="208"/>
        <v>0</v>
      </c>
      <c r="W304" s="46">
        <f t="shared" si="208"/>
        <v>0</v>
      </c>
      <c r="X304" s="46">
        <f t="shared" si="208"/>
        <v>0</v>
      </c>
      <c r="Y304" s="352">
        <f t="shared" si="208"/>
        <v>0</v>
      </c>
      <c r="Z304" s="46">
        <f t="shared" si="208"/>
        <v>0</v>
      </c>
      <c r="AA304" s="46">
        <f t="shared" si="208"/>
        <v>0</v>
      </c>
      <c r="AB304" s="46">
        <f t="shared" si="208"/>
        <v>0</v>
      </c>
      <c r="AC304" s="352">
        <f t="shared" si="208"/>
        <v>0</v>
      </c>
      <c r="AD304" s="46">
        <f t="shared" si="208"/>
        <v>0</v>
      </c>
      <c r="AE304" s="46">
        <f t="shared" si="208"/>
        <v>0</v>
      </c>
      <c r="AF304" s="46">
        <f t="shared" si="208"/>
        <v>0</v>
      </c>
      <c r="AG304" s="46">
        <f t="shared" si="208"/>
        <v>0</v>
      </c>
      <c r="AH304" s="46">
        <f t="shared" si="208"/>
        <v>0</v>
      </c>
      <c r="AI304" s="363">
        <f t="shared" si="208"/>
        <v>0</v>
      </c>
      <c r="AJ304" s="352">
        <f t="shared" si="208"/>
        <v>0</v>
      </c>
      <c r="AK304" s="46">
        <f t="shared" si="208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365">
        <f>+G165</f>
        <v>0</v>
      </c>
      <c r="H305" s="354">
        <f t="shared" ref="H305:AK305" si="209">+H165</f>
        <v>0</v>
      </c>
      <c r="I305" s="84">
        <f t="shared" si="209"/>
        <v>0</v>
      </c>
      <c r="J305" s="84">
        <f t="shared" si="209"/>
        <v>0</v>
      </c>
      <c r="K305" s="84">
        <f t="shared" si="209"/>
        <v>0</v>
      </c>
      <c r="L305" s="84">
        <f t="shared" si="209"/>
        <v>0</v>
      </c>
      <c r="M305" s="84">
        <f t="shared" si="209"/>
        <v>0</v>
      </c>
      <c r="N305" s="365">
        <f t="shared" si="209"/>
        <v>0</v>
      </c>
      <c r="O305" s="354">
        <f t="shared" si="209"/>
        <v>0</v>
      </c>
      <c r="P305" s="84">
        <f t="shared" si="209"/>
        <v>0</v>
      </c>
      <c r="Q305" s="84">
        <f t="shared" si="209"/>
        <v>0</v>
      </c>
      <c r="R305" s="84">
        <f t="shared" si="209"/>
        <v>0</v>
      </c>
      <c r="S305" s="84">
        <f t="shared" si="209"/>
        <v>0</v>
      </c>
      <c r="T305" s="84">
        <f t="shared" si="209"/>
        <v>0</v>
      </c>
      <c r="U305" s="365">
        <f t="shared" si="209"/>
        <v>0</v>
      </c>
      <c r="V305" s="354">
        <f t="shared" si="209"/>
        <v>0</v>
      </c>
      <c r="W305" s="84">
        <f t="shared" si="209"/>
        <v>0</v>
      </c>
      <c r="X305" s="84">
        <f t="shared" si="209"/>
        <v>0</v>
      </c>
      <c r="Y305" s="354">
        <f t="shared" si="209"/>
        <v>0</v>
      </c>
      <c r="Z305" s="84">
        <f t="shared" si="209"/>
        <v>0</v>
      </c>
      <c r="AA305" s="84">
        <f t="shared" si="209"/>
        <v>0</v>
      </c>
      <c r="AB305" s="84">
        <f t="shared" si="209"/>
        <v>0</v>
      </c>
      <c r="AC305" s="354">
        <f t="shared" si="209"/>
        <v>0</v>
      </c>
      <c r="AD305" s="84">
        <f t="shared" si="209"/>
        <v>0</v>
      </c>
      <c r="AE305" s="84">
        <f t="shared" si="209"/>
        <v>0</v>
      </c>
      <c r="AF305" s="84">
        <f t="shared" si="209"/>
        <v>0</v>
      </c>
      <c r="AG305" s="84">
        <f t="shared" si="209"/>
        <v>0</v>
      </c>
      <c r="AH305" s="84">
        <f t="shared" si="209"/>
        <v>0</v>
      </c>
      <c r="AI305" s="365">
        <f t="shared" si="209"/>
        <v>0</v>
      </c>
      <c r="AJ305" s="354">
        <f t="shared" si="209"/>
        <v>0</v>
      </c>
      <c r="AK305" s="84">
        <f t="shared" si="209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363">
        <f t="shared" ref="G306:AK306" si="210">+F306+G305</f>
        <v>0</v>
      </c>
      <c r="H306" s="356">
        <f t="shared" si="210"/>
        <v>0</v>
      </c>
      <c r="I306" s="45">
        <f t="shared" si="210"/>
        <v>0</v>
      </c>
      <c r="J306" s="46">
        <f t="shared" si="210"/>
        <v>0</v>
      </c>
      <c r="K306" s="46">
        <f t="shared" si="210"/>
        <v>0</v>
      </c>
      <c r="L306" s="46">
        <f t="shared" si="210"/>
        <v>0</v>
      </c>
      <c r="M306" s="46">
        <f t="shared" si="210"/>
        <v>0</v>
      </c>
      <c r="N306" s="363">
        <f t="shared" si="210"/>
        <v>0</v>
      </c>
      <c r="O306" s="356">
        <f t="shared" si="210"/>
        <v>0</v>
      </c>
      <c r="P306" s="45">
        <f t="shared" si="210"/>
        <v>0</v>
      </c>
      <c r="Q306" s="46">
        <f t="shared" si="210"/>
        <v>0</v>
      </c>
      <c r="R306" s="46">
        <f t="shared" si="210"/>
        <v>0</v>
      </c>
      <c r="S306" s="46">
        <f t="shared" si="210"/>
        <v>0</v>
      </c>
      <c r="T306" s="46">
        <f t="shared" si="210"/>
        <v>0</v>
      </c>
      <c r="U306" s="363">
        <f t="shared" si="210"/>
        <v>0</v>
      </c>
      <c r="V306" s="356">
        <f t="shared" si="210"/>
        <v>0</v>
      </c>
      <c r="W306" s="45">
        <f t="shared" si="210"/>
        <v>0</v>
      </c>
      <c r="X306" s="46">
        <f t="shared" si="210"/>
        <v>0</v>
      </c>
      <c r="Y306" s="356">
        <f t="shared" si="210"/>
        <v>0</v>
      </c>
      <c r="Z306" s="46">
        <f t="shared" si="210"/>
        <v>0</v>
      </c>
      <c r="AA306" s="46">
        <f t="shared" si="210"/>
        <v>0</v>
      </c>
      <c r="AB306" s="46">
        <f t="shared" si="210"/>
        <v>0</v>
      </c>
      <c r="AC306" s="356">
        <f t="shared" si="210"/>
        <v>0</v>
      </c>
      <c r="AD306" s="45">
        <f t="shared" si="210"/>
        <v>0</v>
      </c>
      <c r="AE306" s="46">
        <f t="shared" si="210"/>
        <v>0</v>
      </c>
      <c r="AF306" s="46">
        <f t="shared" si="210"/>
        <v>0</v>
      </c>
      <c r="AG306" s="46">
        <f t="shared" si="210"/>
        <v>0</v>
      </c>
      <c r="AH306" s="46">
        <f t="shared" si="210"/>
        <v>0</v>
      </c>
      <c r="AI306" s="363">
        <f t="shared" si="210"/>
        <v>0</v>
      </c>
      <c r="AJ306" s="356">
        <f t="shared" si="210"/>
        <v>0</v>
      </c>
      <c r="AK306" s="45">
        <f t="shared" si="210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50">
        <f>+F167</f>
        <v>0</v>
      </c>
      <c r="G307" s="365">
        <f>+G167</f>
        <v>0</v>
      </c>
      <c r="H307" s="354">
        <f t="shared" ref="H307:AK307" si="211">+H167</f>
        <v>0</v>
      </c>
      <c r="I307" s="84">
        <f t="shared" si="211"/>
        <v>0</v>
      </c>
      <c r="J307" s="84">
        <f t="shared" si="211"/>
        <v>0</v>
      </c>
      <c r="K307" s="84">
        <f t="shared" si="211"/>
        <v>0</v>
      </c>
      <c r="L307" s="84">
        <f t="shared" si="211"/>
        <v>0</v>
      </c>
      <c r="M307" s="84">
        <f t="shared" si="211"/>
        <v>0</v>
      </c>
      <c r="N307" s="365">
        <f t="shared" si="211"/>
        <v>0</v>
      </c>
      <c r="O307" s="354">
        <f t="shared" si="211"/>
        <v>0</v>
      </c>
      <c r="P307" s="84">
        <f t="shared" si="211"/>
        <v>0</v>
      </c>
      <c r="Q307" s="84">
        <f t="shared" si="211"/>
        <v>0</v>
      </c>
      <c r="R307" s="84">
        <f t="shared" si="211"/>
        <v>0</v>
      </c>
      <c r="S307" s="84">
        <f t="shared" si="211"/>
        <v>0</v>
      </c>
      <c r="T307" s="84">
        <f t="shared" si="211"/>
        <v>0</v>
      </c>
      <c r="U307" s="365">
        <f t="shared" si="211"/>
        <v>0</v>
      </c>
      <c r="V307" s="354">
        <f t="shared" si="211"/>
        <v>0</v>
      </c>
      <c r="W307" s="84">
        <f t="shared" si="211"/>
        <v>0</v>
      </c>
      <c r="X307" s="84">
        <f t="shared" si="211"/>
        <v>0</v>
      </c>
      <c r="Y307" s="354">
        <f t="shared" si="211"/>
        <v>0</v>
      </c>
      <c r="Z307" s="84">
        <f t="shared" si="211"/>
        <v>0</v>
      </c>
      <c r="AA307" s="84">
        <f t="shared" si="211"/>
        <v>0</v>
      </c>
      <c r="AB307" s="84">
        <f t="shared" si="211"/>
        <v>0</v>
      </c>
      <c r="AC307" s="354">
        <f t="shared" si="211"/>
        <v>0</v>
      </c>
      <c r="AD307" s="84">
        <f t="shared" si="211"/>
        <v>0</v>
      </c>
      <c r="AE307" s="84">
        <f t="shared" si="211"/>
        <v>0</v>
      </c>
      <c r="AF307" s="84">
        <f t="shared" si="211"/>
        <v>0</v>
      </c>
      <c r="AG307" s="84">
        <f t="shared" si="211"/>
        <v>0</v>
      </c>
      <c r="AH307" s="84">
        <f t="shared" si="211"/>
        <v>0</v>
      </c>
      <c r="AI307" s="365">
        <f t="shared" si="211"/>
        <v>0</v>
      </c>
      <c r="AJ307" s="354">
        <f t="shared" si="211"/>
        <v>0</v>
      </c>
      <c r="AK307" s="84">
        <f t="shared" si="211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365">
        <f t="shared" ref="G308:AK308" si="212">+F308+G307</f>
        <v>0</v>
      </c>
      <c r="H308" s="354">
        <f t="shared" si="212"/>
        <v>0</v>
      </c>
      <c r="I308" s="84">
        <f t="shared" si="212"/>
        <v>0</v>
      </c>
      <c r="J308" s="84">
        <f t="shared" si="212"/>
        <v>0</v>
      </c>
      <c r="K308" s="84">
        <f t="shared" si="212"/>
        <v>0</v>
      </c>
      <c r="L308" s="84">
        <f t="shared" si="212"/>
        <v>0</v>
      </c>
      <c r="M308" s="84">
        <f t="shared" si="212"/>
        <v>0</v>
      </c>
      <c r="N308" s="365">
        <f t="shared" si="212"/>
        <v>0</v>
      </c>
      <c r="O308" s="354">
        <f t="shared" si="212"/>
        <v>0</v>
      </c>
      <c r="P308" s="84">
        <f t="shared" si="212"/>
        <v>0</v>
      </c>
      <c r="Q308" s="84">
        <f t="shared" si="212"/>
        <v>0</v>
      </c>
      <c r="R308" s="84">
        <f t="shared" si="212"/>
        <v>0</v>
      </c>
      <c r="S308" s="84">
        <f t="shared" si="212"/>
        <v>0</v>
      </c>
      <c r="T308" s="84">
        <f t="shared" si="212"/>
        <v>0</v>
      </c>
      <c r="U308" s="365">
        <f t="shared" si="212"/>
        <v>0</v>
      </c>
      <c r="V308" s="354">
        <f t="shared" si="212"/>
        <v>0</v>
      </c>
      <c r="W308" s="84">
        <f t="shared" si="212"/>
        <v>0</v>
      </c>
      <c r="X308" s="84">
        <f t="shared" si="212"/>
        <v>0</v>
      </c>
      <c r="Y308" s="354">
        <f t="shared" si="212"/>
        <v>0</v>
      </c>
      <c r="Z308" s="84">
        <f t="shared" si="212"/>
        <v>0</v>
      </c>
      <c r="AA308" s="84">
        <f t="shared" si="212"/>
        <v>0</v>
      </c>
      <c r="AB308" s="84">
        <f t="shared" si="212"/>
        <v>0</v>
      </c>
      <c r="AC308" s="354">
        <f t="shared" si="212"/>
        <v>0</v>
      </c>
      <c r="AD308" s="84">
        <f t="shared" si="212"/>
        <v>0</v>
      </c>
      <c r="AE308" s="84">
        <f t="shared" si="212"/>
        <v>0</v>
      </c>
      <c r="AF308" s="84">
        <f t="shared" si="212"/>
        <v>0</v>
      </c>
      <c r="AG308" s="84">
        <f t="shared" si="212"/>
        <v>0</v>
      </c>
      <c r="AH308" s="84">
        <f t="shared" si="212"/>
        <v>0</v>
      </c>
      <c r="AI308" s="365">
        <f t="shared" si="212"/>
        <v>0</v>
      </c>
      <c r="AJ308" s="354">
        <f t="shared" si="212"/>
        <v>0</v>
      </c>
      <c r="AK308" s="46">
        <f t="shared" si="212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249">
        <v>0</v>
      </c>
      <c r="H309" s="230">
        <v>0</v>
      </c>
      <c r="I309" s="104">
        <v>0</v>
      </c>
      <c r="J309" s="104">
        <v>0</v>
      </c>
      <c r="K309" s="104">
        <v>0</v>
      </c>
      <c r="L309" s="104">
        <v>0</v>
      </c>
      <c r="M309" s="104">
        <v>0</v>
      </c>
      <c r="N309" s="249">
        <v>0</v>
      </c>
      <c r="O309" s="230">
        <v>0</v>
      </c>
      <c r="P309" s="104">
        <v>0</v>
      </c>
      <c r="Q309" s="104">
        <v>0</v>
      </c>
      <c r="R309" s="104">
        <v>0</v>
      </c>
      <c r="S309" s="104">
        <v>0</v>
      </c>
      <c r="T309" s="104">
        <v>0</v>
      </c>
      <c r="U309" s="249">
        <v>0</v>
      </c>
      <c r="V309" s="230">
        <v>0</v>
      </c>
      <c r="W309" s="104">
        <v>0</v>
      </c>
      <c r="X309" s="104">
        <v>0</v>
      </c>
      <c r="Y309" s="230">
        <v>0</v>
      </c>
      <c r="Z309" s="104">
        <v>0</v>
      </c>
      <c r="AA309" s="104">
        <v>0</v>
      </c>
      <c r="AB309" s="104">
        <v>0</v>
      </c>
      <c r="AC309" s="230">
        <v>0</v>
      </c>
      <c r="AD309" s="104">
        <v>0</v>
      </c>
      <c r="AE309" s="104">
        <v>0</v>
      </c>
      <c r="AF309" s="104">
        <v>0</v>
      </c>
      <c r="AG309" s="104">
        <v>0</v>
      </c>
      <c r="AH309" s="104">
        <v>0</v>
      </c>
      <c r="AI309" s="249">
        <v>0</v>
      </c>
      <c r="AJ309" s="230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366">
        <f t="shared" ref="G310:AK310" si="213">F310+G309</f>
        <v>0</v>
      </c>
      <c r="H310" s="356">
        <f t="shared" si="213"/>
        <v>0</v>
      </c>
      <c r="I310" s="45">
        <f t="shared" si="213"/>
        <v>0</v>
      </c>
      <c r="J310" s="45">
        <f t="shared" si="213"/>
        <v>0</v>
      </c>
      <c r="K310" s="45">
        <f t="shared" si="213"/>
        <v>0</v>
      </c>
      <c r="L310" s="45">
        <f t="shared" si="213"/>
        <v>0</v>
      </c>
      <c r="M310" s="45">
        <f t="shared" si="213"/>
        <v>0</v>
      </c>
      <c r="N310" s="366">
        <f t="shared" si="213"/>
        <v>0</v>
      </c>
      <c r="O310" s="356">
        <f t="shared" si="213"/>
        <v>0</v>
      </c>
      <c r="P310" s="45">
        <f t="shared" si="213"/>
        <v>0</v>
      </c>
      <c r="Q310" s="45">
        <f t="shared" si="213"/>
        <v>0</v>
      </c>
      <c r="R310" s="45">
        <f t="shared" si="213"/>
        <v>0</v>
      </c>
      <c r="S310" s="45">
        <f t="shared" si="213"/>
        <v>0</v>
      </c>
      <c r="T310" s="45">
        <f t="shared" si="213"/>
        <v>0</v>
      </c>
      <c r="U310" s="366">
        <f t="shared" si="213"/>
        <v>0</v>
      </c>
      <c r="V310" s="356">
        <f t="shared" si="213"/>
        <v>0</v>
      </c>
      <c r="W310" s="45">
        <f t="shared" si="213"/>
        <v>0</v>
      </c>
      <c r="X310" s="45">
        <f t="shared" si="213"/>
        <v>0</v>
      </c>
      <c r="Y310" s="356">
        <f t="shared" si="213"/>
        <v>0</v>
      </c>
      <c r="Z310" s="45">
        <f t="shared" si="213"/>
        <v>0</v>
      </c>
      <c r="AA310" s="45">
        <f t="shared" si="213"/>
        <v>0</v>
      </c>
      <c r="AB310" s="45">
        <f t="shared" si="213"/>
        <v>0</v>
      </c>
      <c r="AC310" s="356">
        <f t="shared" si="213"/>
        <v>0</v>
      </c>
      <c r="AD310" s="45">
        <f t="shared" si="213"/>
        <v>0</v>
      </c>
      <c r="AE310" s="45">
        <f t="shared" si="213"/>
        <v>0</v>
      </c>
      <c r="AF310" s="45">
        <f t="shared" si="213"/>
        <v>0</v>
      </c>
      <c r="AG310" s="45">
        <f t="shared" si="213"/>
        <v>0</v>
      </c>
      <c r="AH310" s="45">
        <f t="shared" si="213"/>
        <v>0</v>
      </c>
      <c r="AI310" s="366">
        <f t="shared" si="213"/>
        <v>0</v>
      </c>
      <c r="AJ310" s="356">
        <f t="shared" si="213"/>
        <v>0</v>
      </c>
      <c r="AK310" s="45">
        <f t="shared" si="213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365">
        <v>0</v>
      </c>
      <c r="H311" s="354">
        <v>0</v>
      </c>
      <c r="I311" s="84">
        <v>0</v>
      </c>
      <c r="J311" s="84">
        <v>0</v>
      </c>
      <c r="K311" s="84">
        <v>0</v>
      </c>
      <c r="L311" s="84">
        <v>0</v>
      </c>
      <c r="M311" s="84">
        <v>0</v>
      </c>
      <c r="N311" s="365">
        <v>0</v>
      </c>
      <c r="O311" s="354">
        <v>0</v>
      </c>
      <c r="P311" s="84">
        <v>0</v>
      </c>
      <c r="Q311" s="84">
        <v>0</v>
      </c>
      <c r="R311" s="84">
        <v>0</v>
      </c>
      <c r="S311" s="84">
        <v>0</v>
      </c>
      <c r="T311" s="84">
        <v>0</v>
      </c>
      <c r="U311" s="365">
        <v>0</v>
      </c>
      <c r="V311" s="354">
        <v>0</v>
      </c>
      <c r="W311" s="84">
        <v>0</v>
      </c>
      <c r="X311" s="84">
        <v>0</v>
      </c>
      <c r="Y311" s="354">
        <v>0</v>
      </c>
      <c r="Z311" s="84">
        <v>0</v>
      </c>
      <c r="AA311" s="84">
        <v>0</v>
      </c>
      <c r="AB311" s="84">
        <v>0</v>
      </c>
      <c r="AC311" s="354">
        <v>0</v>
      </c>
      <c r="AD311" s="84">
        <v>0</v>
      </c>
      <c r="AE311" s="84">
        <v>0</v>
      </c>
      <c r="AF311" s="84">
        <v>0</v>
      </c>
      <c r="AG311" s="84">
        <v>0</v>
      </c>
      <c r="AH311" s="84">
        <v>0</v>
      </c>
      <c r="AI311" s="365">
        <v>0</v>
      </c>
      <c r="AJ311" s="354">
        <v>0</v>
      </c>
      <c r="AK311" s="84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250">
        <f t="shared" ref="G312:AK312" si="214">F312+G311</f>
        <v>0</v>
      </c>
      <c r="H312" s="231">
        <f t="shared" si="214"/>
        <v>0</v>
      </c>
      <c r="I312" s="83">
        <f t="shared" si="214"/>
        <v>0</v>
      </c>
      <c r="J312" s="83">
        <f t="shared" si="214"/>
        <v>0</v>
      </c>
      <c r="K312" s="83">
        <f t="shared" si="214"/>
        <v>0</v>
      </c>
      <c r="L312" s="83">
        <f t="shared" si="214"/>
        <v>0</v>
      </c>
      <c r="M312" s="83">
        <f t="shared" si="214"/>
        <v>0</v>
      </c>
      <c r="N312" s="250">
        <f t="shared" si="214"/>
        <v>0</v>
      </c>
      <c r="O312" s="231">
        <f t="shared" si="214"/>
        <v>0</v>
      </c>
      <c r="P312" s="83">
        <f t="shared" si="214"/>
        <v>0</v>
      </c>
      <c r="Q312" s="83">
        <f t="shared" si="214"/>
        <v>0</v>
      </c>
      <c r="R312" s="83">
        <f t="shared" si="214"/>
        <v>0</v>
      </c>
      <c r="S312" s="83">
        <f t="shared" si="214"/>
        <v>0</v>
      </c>
      <c r="T312" s="83">
        <f t="shared" si="214"/>
        <v>0</v>
      </c>
      <c r="U312" s="250">
        <f t="shared" si="214"/>
        <v>0</v>
      </c>
      <c r="V312" s="231">
        <f t="shared" si="214"/>
        <v>0</v>
      </c>
      <c r="W312" s="83">
        <f t="shared" si="214"/>
        <v>0</v>
      </c>
      <c r="X312" s="83">
        <f t="shared" si="214"/>
        <v>0</v>
      </c>
      <c r="Y312" s="231">
        <f t="shared" si="214"/>
        <v>0</v>
      </c>
      <c r="Z312" s="83">
        <f t="shared" si="214"/>
        <v>0</v>
      </c>
      <c r="AA312" s="83">
        <f t="shared" si="214"/>
        <v>0</v>
      </c>
      <c r="AB312" s="83">
        <f t="shared" si="214"/>
        <v>0</v>
      </c>
      <c r="AC312" s="231">
        <f t="shared" si="214"/>
        <v>0</v>
      </c>
      <c r="AD312" s="83">
        <f t="shared" si="214"/>
        <v>0</v>
      </c>
      <c r="AE312" s="83">
        <f t="shared" si="214"/>
        <v>0</v>
      </c>
      <c r="AF312" s="83">
        <f t="shared" si="214"/>
        <v>0</v>
      </c>
      <c r="AG312" s="83">
        <f t="shared" si="214"/>
        <v>0</v>
      </c>
      <c r="AH312" s="83">
        <f t="shared" si="214"/>
        <v>0</v>
      </c>
      <c r="AI312" s="250">
        <f t="shared" si="214"/>
        <v>0</v>
      </c>
      <c r="AJ312" s="231">
        <f t="shared" si="214"/>
        <v>0</v>
      </c>
      <c r="AK312" s="83">
        <f t="shared" si="214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+F8+F10+F12+F14+F16+F18+F20+F22+F24+F26+F28+F30+F32+F34+F36+F44+F46+F49+F57+F59+F61+F63+F117+F119+F121+F123+F129+F131+F133+F135+F137+F139+F141+F143+F145+F147+F149+F151+F111+F113+F115+F125+F127+F99+F101+F103+F95+F97+F105+F107+F109+F65+F67+F69+F71+F77</f>
        <v>26968</v>
      </c>
      <c r="G313" s="384">
        <f>+G8+G10+G12+G14+G16+G18+G20+G22+G24+G26+G28+G30+G32+G34+G36+G44+G46+G49+G57+G59+G61+G63+G117+G119+G121+G123+G129+G131+G133+G135+G137+G139+G141+G143+G145+G147+G149+G151+G111+G113+G115+G125+G127+G99+G101+G103+G95+G97+G105+G107+G109+G65+G67+G69+G71+G77</f>
        <v>0</v>
      </c>
      <c r="H313" s="283">
        <f t="shared" ref="H313:AK313" si="215">+H8+H10+H12+H14+H16+H18+H20+H22+H24+H26+H28+H30+H32+H34+H36+H44+H46+H49+H57+H59+H61+H63+H117+H119+H121+H123+H129+H131+H133+H135+H137+H139+H141+H143+H145+H147+H149+H151+H111+H113+H115+H125+H127+H99+H101+H103+H95+H97+H105+H107+H109+H65+H67+H69+H71+H77</f>
        <v>0</v>
      </c>
      <c r="I313" s="405">
        <f t="shared" si="215"/>
        <v>418</v>
      </c>
      <c r="J313" s="405">
        <f t="shared" si="215"/>
        <v>1013</v>
      </c>
      <c r="K313" s="405">
        <f t="shared" si="215"/>
        <v>814</v>
      </c>
      <c r="L313" s="405">
        <f t="shared" si="215"/>
        <v>1072</v>
      </c>
      <c r="M313" s="405">
        <f t="shared" si="215"/>
        <v>993</v>
      </c>
      <c r="N313" s="384">
        <f t="shared" si="215"/>
        <v>0</v>
      </c>
      <c r="O313" s="283">
        <f t="shared" si="215"/>
        <v>0</v>
      </c>
      <c r="P313" s="405">
        <f t="shared" si="215"/>
        <v>1500</v>
      </c>
      <c r="Q313" s="405">
        <f t="shared" si="215"/>
        <v>1606</v>
      </c>
      <c r="R313" s="405">
        <f t="shared" si="215"/>
        <v>1621</v>
      </c>
      <c r="S313" s="405">
        <f t="shared" si="215"/>
        <v>1453</v>
      </c>
      <c r="T313" s="405">
        <f t="shared" si="215"/>
        <v>1261</v>
      </c>
      <c r="U313" s="384">
        <f t="shared" si="215"/>
        <v>709</v>
      </c>
      <c r="V313" s="283">
        <f t="shared" si="215"/>
        <v>0</v>
      </c>
      <c r="W313" s="405">
        <f t="shared" si="215"/>
        <v>1640</v>
      </c>
      <c r="X313" s="405">
        <f t="shared" si="215"/>
        <v>1100</v>
      </c>
      <c r="Y313" s="283">
        <f t="shared" si="215"/>
        <v>0</v>
      </c>
      <c r="Z313" s="405">
        <f t="shared" si="215"/>
        <v>1254</v>
      </c>
      <c r="AA313" s="405">
        <f t="shared" si="215"/>
        <v>1500</v>
      </c>
      <c r="AB313" s="405">
        <f t="shared" si="215"/>
        <v>1317</v>
      </c>
      <c r="AC313" s="283">
        <f t="shared" si="215"/>
        <v>0</v>
      </c>
      <c r="AD313" s="405">
        <f t="shared" si="215"/>
        <v>1789</v>
      </c>
      <c r="AE313" s="405">
        <f t="shared" si="215"/>
        <v>1756</v>
      </c>
      <c r="AF313" s="405">
        <f t="shared" si="215"/>
        <v>1780</v>
      </c>
      <c r="AG313" s="405">
        <f t="shared" si="215"/>
        <v>1266</v>
      </c>
      <c r="AH313" s="405">
        <f t="shared" si="215"/>
        <v>1106</v>
      </c>
      <c r="AI313" s="384">
        <f t="shared" si="215"/>
        <v>0</v>
      </c>
      <c r="AJ313" s="283">
        <f t="shared" si="215"/>
        <v>0</v>
      </c>
      <c r="AK313" s="405">
        <f t="shared" si="215"/>
        <v>0</v>
      </c>
      <c r="AL313" s="1">
        <f>SUM(AL8:AL268)</f>
        <v>8351</v>
      </c>
      <c r="AM313" s="1">
        <f>SUM(AM8:AM268)</f>
        <v>8191</v>
      </c>
      <c r="AN313" s="1">
        <f>SUM(AN8:AN268)</f>
        <v>19561300</v>
      </c>
      <c r="AO313" s="1">
        <f>SUM(AO8:AO268)</f>
        <v>2742829</v>
      </c>
      <c r="AP313" s="1">
        <f>SUM(AP8:AP268)</f>
        <v>2742829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385">
        <f t="shared" ref="G314:AI314" si="216">F314+G313</f>
        <v>0</v>
      </c>
      <c r="H314" s="233">
        <f t="shared" si="216"/>
        <v>0</v>
      </c>
      <c r="I314" s="169">
        <f t="shared" si="216"/>
        <v>418</v>
      </c>
      <c r="J314" s="169">
        <f t="shared" si="216"/>
        <v>1431</v>
      </c>
      <c r="K314" s="169">
        <f t="shared" si="216"/>
        <v>2245</v>
      </c>
      <c r="L314" s="169">
        <f t="shared" si="216"/>
        <v>3317</v>
      </c>
      <c r="M314" s="169">
        <f t="shared" si="216"/>
        <v>4310</v>
      </c>
      <c r="N314" s="385">
        <f t="shared" si="216"/>
        <v>4310</v>
      </c>
      <c r="O314" s="233">
        <f t="shared" si="216"/>
        <v>4310</v>
      </c>
      <c r="P314" s="169">
        <f t="shared" si="216"/>
        <v>5810</v>
      </c>
      <c r="Q314" s="169">
        <f t="shared" si="216"/>
        <v>7416</v>
      </c>
      <c r="R314" s="169">
        <f t="shared" si="216"/>
        <v>9037</v>
      </c>
      <c r="S314" s="169">
        <f t="shared" si="216"/>
        <v>10490</v>
      </c>
      <c r="T314" s="169">
        <f t="shared" si="216"/>
        <v>11751</v>
      </c>
      <c r="U314" s="385">
        <f t="shared" si="216"/>
        <v>12460</v>
      </c>
      <c r="V314" s="233">
        <f t="shared" si="216"/>
        <v>12460</v>
      </c>
      <c r="W314" s="169">
        <f t="shared" si="216"/>
        <v>14100</v>
      </c>
      <c r="X314" s="169">
        <f t="shared" si="216"/>
        <v>15200</v>
      </c>
      <c r="Y314" s="233">
        <f t="shared" si="216"/>
        <v>15200</v>
      </c>
      <c r="Z314" s="169">
        <f t="shared" si="216"/>
        <v>16454</v>
      </c>
      <c r="AA314" s="169">
        <f t="shared" si="216"/>
        <v>17954</v>
      </c>
      <c r="AB314" s="169">
        <f t="shared" si="216"/>
        <v>19271</v>
      </c>
      <c r="AC314" s="233">
        <f t="shared" si="216"/>
        <v>19271</v>
      </c>
      <c r="AD314" s="169">
        <f t="shared" si="216"/>
        <v>21060</v>
      </c>
      <c r="AE314" s="169">
        <f t="shared" si="216"/>
        <v>22816</v>
      </c>
      <c r="AF314" s="169">
        <f t="shared" si="216"/>
        <v>24596</v>
      </c>
      <c r="AG314" s="169">
        <f t="shared" si="216"/>
        <v>25862</v>
      </c>
      <c r="AH314" s="169">
        <f t="shared" si="216"/>
        <v>26968</v>
      </c>
      <c r="AI314" s="385">
        <f t="shared" si="216"/>
        <v>26968</v>
      </c>
      <c r="AJ314" s="233">
        <f>AI314+AJ313</f>
        <v>26968</v>
      </c>
      <c r="AK314" s="169">
        <f>AJ314+AK313</f>
        <v>26968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227+F229+F231+F233</f>
        <v>26968</v>
      </c>
      <c r="G315" s="251">
        <f>+G169+G171+G173+G175+G177+G179+G181+G183+G185+G187+G189+G191+G193+G195+G197+G205+G207+G209+G217+G219+G221+G223+G257+G259+G261+G263+G269+G271+G273+G275+G277+G279+G281+G283+G285+G287+G289+G291+G251+G253+G255+G265+G267+G237+G239+G241+G235+G243+G245+G247+G249+G225+G227+G229+G231+G233</f>
        <v>0</v>
      </c>
      <c r="H315" s="232">
        <f t="shared" ref="H315:AK315" si="217">+H169+H171+H173+H175+H177+H179+H181+H183+H185+H187+H189+H191+H193+H195+H197+H205+H207+H209+H217+H219+H221+H223+H257+H259+H261+H263+H269+H271+H273+H275+H277+H279+H281+H283+H285+H287+H289+H291+H251+H253+H255+H265+H267+H237+H239+H241+H235+H243+H245+H247+H249+H225+H227+H229+H231+H233</f>
        <v>0</v>
      </c>
      <c r="I315" s="406">
        <f t="shared" si="217"/>
        <v>458</v>
      </c>
      <c r="J315" s="406">
        <f t="shared" si="217"/>
        <v>851</v>
      </c>
      <c r="K315" s="406">
        <f t="shared" si="217"/>
        <v>950</v>
      </c>
      <c r="L315" s="406">
        <f t="shared" si="217"/>
        <v>928</v>
      </c>
      <c r="M315" s="406">
        <f t="shared" si="217"/>
        <v>1123</v>
      </c>
      <c r="N315" s="251">
        <f t="shared" si="217"/>
        <v>0</v>
      </c>
      <c r="O315" s="232">
        <f t="shared" si="217"/>
        <v>0</v>
      </c>
      <c r="P315" s="406">
        <f t="shared" si="217"/>
        <v>1500</v>
      </c>
      <c r="Q315" s="406">
        <f t="shared" si="217"/>
        <v>1606</v>
      </c>
      <c r="R315" s="406">
        <f t="shared" si="217"/>
        <v>1621</v>
      </c>
      <c r="S315" s="406">
        <f t="shared" si="217"/>
        <v>1453</v>
      </c>
      <c r="T315" s="406">
        <f t="shared" si="217"/>
        <v>1261</v>
      </c>
      <c r="U315" s="251">
        <f t="shared" si="217"/>
        <v>709</v>
      </c>
      <c r="V315" s="232">
        <f t="shared" si="217"/>
        <v>0</v>
      </c>
      <c r="W315" s="406">
        <f t="shared" si="217"/>
        <v>1640</v>
      </c>
      <c r="X315" s="406">
        <f t="shared" si="217"/>
        <v>1100</v>
      </c>
      <c r="Y315" s="232">
        <f t="shared" si="217"/>
        <v>0</v>
      </c>
      <c r="Z315" s="406">
        <f t="shared" si="217"/>
        <v>1254</v>
      </c>
      <c r="AA315" s="406">
        <f t="shared" si="217"/>
        <v>1500</v>
      </c>
      <c r="AB315" s="406">
        <f t="shared" si="217"/>
        <v>1317</v>
      </c>
      <c r="AC315" s="232">
        <f t="shared" si="217"/>
        <v>0</v>
      </c>
      <c r="AD315" s="406">
        <f t="shared" si="217"/>
        <v>1789</v>
      </c>
      <c r="AE315" s="406">
        <f t="shared" si="217"/>
        <v>1756</v>
      </c>
      <c r="AF315" s="406">
        <f t="shared" si="217"/>
        <v>1780</v>
      </c>
      <c r="AG315" s="406">
        <f t="shared" si="217"/>
        <v>1266</v>
      </c>
      <c r="AH315" s="406">
        <f t="shared" si="217"/>
        <v>1106</v>
      </c>
      <c r="AI315" s="251">
        <f t="shared" si="217"/>
        <v>0</v>
      </c>
      <c r="AJ315" s="232">
        <f t="shared" si="217"/>
        <v>0</v>
      </c>
      <c r="AK315" s="406">
        <f t="shared" si="217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386">
        <f>+F316+G315</f>
        <v>0</v>
      </c>
      <c r="H316" s="234">
        <f t="shared" ref="H316:AJ316" si="218">+G316+H315</f>
        <v>0</v>
      </c>
      <c r="I316" s="171">
        <f t="shared" si="218"/>
        <v>458</v>
      </c>
      <c r="J316" s="171">
        <f t="shared" si="218"/>
        <v>1309</v>
      </c>
      <c r="K316" s="171">
        <f>+J316+K315</f>
        <v>2259</v>
      </c>
      <c r="L316" s="171">
        <f t="shared" si="218"/>
        <v>3187</v>
      </c>
      <c r="M316" s="171">
        <f t="shared" si="218"/>
        <v>4310</v>
      </c>
      <c r="N316" s="386">
        <f t="shared" si="218"/>
        <v>4310</v>
      </c>
      <c r="O316" s="234">
        <f t="shared" si="218"/>
        <v>4310</v>
      </c>
      <c r="P316" s="171">
        <f t="shared" si="218"/>
        <v>5810</v>
      </c>
      <c r="Q316" s="171">
        <f t="shared" si="218"/>
        <v>7416</v>
      </c>
      <c r="R316" s="171">
        <f t="shared" si="218"/>
        <v>9037</v>
      </c>
      <c r="S316" s="171">
        <f t="shared" si="218"/>
        <v>10490</v>
      </c>
      <c r="T316" s="171">
        <f t="shared" si="218"/>
        <v>11751</v>
      </c>
      <c r="U316" s="386">
        <f t="shared" si="218"/>
        <v>12460</v>
      </c>
      <c r="V316" s="234">
        <f t="shared" si="218"/>
        <v>12460</v>
      </c>
      <c r="W316" s="171">
        <f t="shared" si="218"/>
        <v>14100</v>
      </c>
      <c r="X316" s="171">
        <f t="shared" si="218"/>
        <v>15200</v>
      </c>
      <c r="Y316" s="234">
        <f t="shared" si="218"/>
        <v>15200</v>
      </c>
      <c r="Z316" s="171">
        <f t="shared" si="218"/>
        <v>16454</v>
      </c>
      <c r="AA316" s="171">
        <f t="shared" si="218"/>
        <v>17954</v>
      </c>
      <c r="AB316" s="171">
        <f t="shared" si="218"/>
        <v>19271</v>
      </c>
      <c r="AC316" s="234">
        <f t="shared" si="218"/>
        <v>19271</v>
      </c>
      <c r="AD316" s="171">
        <f t="shared" si="218"/>
        <v>21060</v>
      </c>
      <c r="AE316" s="171">
        <f t="shared" si="218"/>
        <v>22816</v>
      </c>
      <c r="AF316" s="171">
        <f t="shared" si="218"/>
        <v>24596</v>
      </c>
      <c r="AG316" s="171">
        <f t="shared" si="218"/>
        <v>25862</v>
      </c>
      <c r="AH316" s="171">
        <f t="shared" si="218"/>
        <v>26968</v>
      </c>
      <c r="AI316" s="386">
        <f t="shared" si="218"/>
        <v>26968</v>
      </c>
      <c r="AJ316" s="234">
        <f t="shared" si="218"/>
        <v>26968</v>
      </c>
      <c r="AK316" s="172">
        <f>+AJ316+AK315</f>
        <v>26968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19">(0+G314)/$F$313</f>
        <v>0</v>
      </c>
      <c r="H317" s="152">
        <f t="shared" si="219"/>
        <v>0</v>
      </c>
      <c r="I317" s="152">
        <f t="shared" si="219"/>
        <v>1.5499851676060517E-2</v>
      </c>
      <c r="J317" s="152">
        <f t="shared" si="219"/>
        <v>5.3062889350341147E-2</v>
      </c>
      <c r="K317" s="152">
        <f t="shared" si="219"/>
        <v>8.3246811035301099E-2</v>
      </c>
      <c r="L317" s="152">
        <f t="shared" si="219"/>
        <v>0.12299762681696826</v>
      </c>
      <c r="M317" s="152">
        <f t="shared" si="219"/>
        <v>0.15981904479382972</v>
      </c>
      <c r="N317" s="152">
        <f t="shared" si="219"/>
        <v>0.15981904479382972</v>
      </c>
      <c r="O317" s="152">
        <f t="shared" si="219"/>
        <v>0.15981904479382972</v>
      </c>
      <c r="P317" s="152">
        <f t="shared" si="219"/>
        <v>0.21544052210026698</v>
      </c>
      <c r="Q317" s="152">
        <f t="shared" si="219"/>
        <v>0.27499258380302583</v>
      </c>
      <c r="R317" s="152">
        <f t="shared" si="219"/>
        <v>0.335100860278849</v>
      </c>
      <c r="S317" s="152">
        <f t="shared" si="219"/>
        <v>0.38897953129635121</v>
      </c>
      <c r="T317" s="152">
        <f t="shared" si="219"/>
        <v>0.43573865321862948</v>
      </c>
      <c r="U317" s="152">
        <f t="shared" si="219"/>
        <v>0.46202907149213884</v>
      </c>
      <c r="V317" s="152">
        <f t="shared" si="219"/>
        <v>0.46202907149213884</v>
      </c>
      <c r="W317" s="152">
        <f t="shared" si="219"/>
        <v>0.52284188668051024</v>
      </c>
      <c r="X317" s="152">
        <f t="shared" si="219"/>
        <v>0.56363097003856422</v>
      </c>
      <c r="Y317" s="152">
        <f t="shared" si="219"/>
        <v>0.56363097003856422</v>
      </c>
      <c r="Z317" s="152">
        <f t="shared" si="219"/>
        <v>0.61013052506674581</v>
      </c>
      <c r="AA317" s="152">
        <f t="shared" si="219"/>
        <v>0.66575200237318299</v>
      </c>
      <c r="AB317" s="152">
        <f t="shared" si="219"/>
        <v>0.71458765944823499</v>
      </c>
      <c r="AC317" s="152">
        <f t="shared" si="219"/>
        <v>0.71458765944823499</v>
      </c>
      <c r="AD317" s="152">
        <f t="shared" si="219"/>
        <v>0.78092554138237913</v>
      </c>
      <c r="AE317" s="152">
        <f t="shared" si="219"/>
        <v>0.84603975081578164</v>
      </c>
      <c r="AF317" s="152">
        <f t="shared" si="219"/>
        <v>0.91204390388608725</v>
      </c>
      <c r="AG317" s="152">
        <f t="shared" si="219"/>
        <v>0.95898843073272022</v>
      </c>
      <c r="AH317" s="152">
        <f t="shared" si="219"/>
        <v>1</v>
      </c>
      <c r="AI317" s="152">
        <f t="shared" si="219"/>
        <v>1</v>
      </c>
      <c r="AJ317" s="152">
        <f t="shared" si="219"/>
        <v>1</v>
      </c>
      <c r="AK317" s="152">
        <f t="shared" si="219"/>
        <v>1</v>
      </c>
      <c r="AL317" s="47"/>
    </row>
    <row r="318" spans="1:43" ht="33.75">
      <c r="A318" s="147"/>
      <c r="B318" s="148"/>
      <c r="C318" s="149"/>
      <c r="D318" s="149"/>
      <c r="E318" s="150"/>
      <c r="F318" s="151" t="s">
        <v>229</v>
      </c>
      <c r="G318" s="188">
        <v>0</v>
      </c>
      <c r="H318" s="188">
        <v>0</v>
      </c>
      <c r="I318" s="188">
        <v>0</v>
      </c>
      <c r="J318" s="188">
        <v>2</v>
      </c>
      <c r="K318" s="188">
        <v>0</v>
      </c>
      <c r="L318" s="188">
        <v>2</v>
      </c>
      <c r="M318" s="188">
        <v>2</v>
      </c>
      <c r="N318" s="188">
        <v>0</v>
      </c>
      <c r="O318" s="188">
        <v>0</v>
      </c>
      <c r="P318" s="188">
        <v>2</v>
      </c>
      <c r="Q318" s="188">
        <v>2</v>
      </c>
      <c r="R318" s="188">
        <v>2</v>
      </c>
      <c r="S318" s="188">
        <v>2</v>
      </c>
      <c r="T318" s="188">
        <v>2</v>
      </c>
      <c r="U318" s="188">
        <v>7</v>
      </c>
      <c r="V318" s="188">
        <v>0</v>
      </c>
      <c r="W318" s="188">
        <v>2</v>
      </c>
      <c r="X318" s="188">
        <v>0</v>
      </c>
      <c r="Y318" s="188">
        <v>0</v>
      </c>
      <c r="Z318" s="188">
        <v>2</v>
      </c>
      <c r="AA318" s="188">
        <v>2</v>
      </c>
      <c r="AB318" s="188">
        <v>0</v>
      </c>
      <c r="AC318" s="188">
        <v>0</v>
      </c>
      <c r="AD318" s="188">
        <v>2</v>
      </c>
      <c r="AE318" s="188">
        <v>2</v>
      </c>
      <c r="AF318" s="188">
        <v>2</v>
      </c>
      <c r="AG318" s="188">
        <v>0</v>
      </c>
      <c r="AH318" s="188">
        <v>0</v>
      </c>
      <c r="AI318" s="188">
        <v>0</v>
      </c>
      <c r="AJ318" s="188">
        <v>0</v>
      </c>
      <c r="AK318" s="152"/>
      <c r="AL318" s="47"/>
    </row>
    <row r="319" spans="1:43" ht="33.75">
      <c r="A319" s="147"/>
      <c r="B319" s="148"/>
      <c r="C319" s="149"/>
      <c r="D319" s="149"/>
      <c r="E319" s="150"/>
      <c r="F319" s="151" t="s">
        <v>230</v>
      </c>
      <c r="G319" s="188">
        <v>0</v>
      </c>
      <c r="H319" s="188">
        <v>0</v>
      </c>
      <c r="I319" s="188">
        <v>0</v>
      </c>
      <c r="J319" s="188">
        <v>2</v>
      </c>
      <c r="K319" s="188">
        <v>0</v>
      </c>
      <c r="L319" s="188">
        <v>2</v>
      </c>
      <c r="M319" s="188">
        <v>0</v>
      </c>
      <c r="N319" s="188">
        <v>0</v>
      </c>
      <c r="O319" s="188">
        <v>0</v>
      </c>
      <c r="P319" s="188">
        <v>2</v>
      </c>
      <c r="Q319" s="188">
        <v>2</v>
      </c>
      <c r="R319" s="188">
        <v>2</v>
      </c>
      <c r="S319" s="188">
        <v>2</v>
      </c>
      <c r="T319" s="188">
        <v>2</v>
      </c>
      <c r="U319" s="188">
        <v>7</v>
      </c>
      <c r="V319" s="188">
        <v>0</v>
      </c>
      <c r="W319" s="188">
        <v>2</v>
      </c>
      <c r="X319" s="188">
        <v>0</v>
      </c>
      <c r="Y319" s="188">
        <v>0</v>
      </c>
      <c r="Z319" s="188">
        <v>2</v>
      </c>
      <c r="AA319" s="188">
        <v>2</v>
      </c>
      <c r="AB319" s="188">
        <v>0</v>
      </c>
      <c r="AC319" s="188">
        <v>0</v>
      </c>
      <c r="AD319" s="188">
        <v>2</v>
      </c>
      <c r="AE319" s="188">
        <v>2</v>
      </c>
      <c r="AF319" s="188">
        <v>2</v>
      </c>
      <c r="AG319" s="188">
        <v>0</v>
      </c>
      <c r="AH319" s="188">
        <v>0</v>
      </c>
      <c r="AI319" s="188">
        <v>0</v>
      </c>
      <c r="AJ319" s="188">
        <v>0</v>
      </c>
      <c r="AK319" s="188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F323" s="388" t="s">
        <v>220</v>
      </c>
      <c r="G323" s="389">
        <f>(G12/$D$8)+(G14/$D$10)+(G14/$D$10)+(G16/$D$12)+(G18/$D$14)+(G20/$D$16)+(G22/$D$18)+(G24/$D$20)+(G26/$D$22)+(G28/$D$24)+(G30/$D$26)+(G32/$D$28)+(G34/$D$30)+(G36/$D$32)+(G38/$D$34)+(G40/$D$36)+(G48/$D$44)+(G50/$D$46)+(G53/$D$49)+(G61/$D$57)+(G63/$D$59)+(G65/$D$61)+(G67/$D$63)+(G69/$D$65)+(G71/$D$67)+(G73/$D$69)+(G75/$D$71)+(G81/$D$77)+(G99/$D$95)+(G101/$D$97)+(G103/$D$99)+(G105/$D$101)+(G107/$D$103)+(G109/$D$105)+(G111/$D$107)+(G113/$D$109)+(G133/$D$129)+(G135/$D$131)+(G137/$D$133)+(G139/$D$135)+(G141/$D$137)+(G143/$D$139)+(G145/$D$141)+(G147/$D$143)+(G149/$D$145)+(G151/$D$147)+(G153/$D$149)+(G155/$D$151)</f>
        <v>0</v>
      </c>
      <c r="H323" s="389">
        <f t="shared" ref="H323:AJ323" si="220">(H12/$D$8)+(H14/$D$10)+(H14/$D$10)+(H16/$D$12)+(H18/$D$14)+(H20/$D$16)+(H22/$D$18)+(H24/$D$20)+(H26/$D$22)+(H28/$D$24)+(H30/$D$26)+(H32/$D$28)+(H34/$D$30)+(H36/$D$32)+(H38/$D$34)+(H40/$D$36)+(H48/$D$44)+(H50/$D$46)+(H53/$D$49)+(H61/$D$57)+(H63/$D$59)+(H65/$D$61)+(H67/$D$63)+(H69/$D$65)+(H71/$D$67)+(H73/$D$69)+(H75/$D$71)+(H81/$D$77)+(H99/$D$95)+(H101/$D$97)+(H103/$D$99)+(H105/$D$101)+(H107/$D$103)+(H109/$D$105)+(H111/$D$107)+(H113/$D$109)+(H133/$D$129)+(H135/$D$131)+(H137/$D$133)+(H139/$D$135)+(H141/$D$137)+(H143/$D$139)+(H145/$D$141)+(H147/$D$143)+(H149/$D$145)+(H151/$D$147)+(H153/$D$149)+(H155/$D$151)</f>
        <v>0</v>
      </c>
      <c r="I323" s="389">
        <f>(I12/$D$8)+(I14/$D$10)+(I14/$D$10)+(I16/$D$12)+(I18/$D$14)+(I20/$D$16)+(I22/$D$18)+(I24/$D$20)+(I26/$D$22)+(I28/$D$24)+(I30/$D$26)+(I32/$D$28)+(I34/$D$30)+(I36/$D$32)+(I38/$D$34)+(I40/$D$36)+(I48/$D$44)+(I50/$D$46)+(I53/$D$49)+(I61/$D$57)+(I63/$D$59)+(I65/$D$61)+(I67/$D$63)+(I69/$D$65)+(I71/$D$67)+(I73/$D$69)+(I75/$D$71)+(I81/$D$77)+(I99/$D$95)+(I101/$D$97)+(I103/$D$99)+(I105/$D$101)+(I107/$D$103)+(I109/$D$105)+(I111/$D$107)+(I113/$D$109)+(I133/$D$129)+(I135/$D$131)+(I137/$D$133)+(I139/$D$135)+(I141/$D$137)+(I143/$D$139)+(I145/$D$141)+(I147/$D$143)+(I149/$D$145)+(I151/$D$147)+(I153/$D$149)+(I155/$D$151)</f>
        <v>1.2421052631578948</v>
      </c>
      <c r="J323" s="389">
        <f t="shared" si="220"/>
        <v>6.0079104010025066</v>
      </c>
      <c r="K323" s="389">
        <f t="shared" si="220"/>
        <v>6.7896146616541353</v>
      </c>
      <c r="L323" s="389">
        <f t="shared" si="220"/>
        <v>12.487622254288921</v>
      </c>
      <c r="M323" s="389">
        <f t="shared" si="220"/>
        <v>12.391720040842849</v>
      </c>
      <c r="N323" s="389">
        <f t="shared" si="220"/>
        <v>1.1428571428571428</v>
      </c>
      <c r="O323" s="389">
        <f t="shared" si="220"/>
        <v>1.1428571428571428</v>
      </c>
      <c r="P323" s="389">
        <f t="shared" si="220"/>
        <v>5.0714285714285712</v>
      </c>
      <c r="Q323" s="389">
        <f t="shared" si="220"/>
        <v>9.8613095238095223</v>
      </c>
      <c r="R323" s="389">
        <f t="shared" si="220"/>
        <v>9.4486882716049383</v>
      </c>
      <c r="S323" s="389">
        <f t="shared" si="220"/>
        <v>7.3174603174603172</v>
      </c>
      <c r="T323" s="389">
        <f t="shared" si="220"/>
        <v>10.149999999999999</v>
      </c>
      <c r="U323" s="389">
        <f t="shared" si="220"/>
        <v>6.2071428571428573</v>
      </c>
      <c r="V323" s="389">
        <f t="shared" si="220"/>
        <v>1.1428571428571428</v>
      </c>
      <c r="W323" s="389">
        <f t="shared" si="220"/>
        <v>7.8571428571428577</v>
      </c>
      <c r="X323" s="389">
        <f t="shared" si="220"/>
        <v>9</v>
      </c>
      <c r="Y323" s="389">
        <f t="shared" si="220"/>
        <v>1.1428571428571428</v>
      </c>
      <c r="Z323" s="389">
        <f t="shared" si="220"/>
        <v>10.1</v>
      </c>
      <c r="AA323" s="389">
        <f t="shared" si="220"/>
        <v>17.571428571428573</v>
      </c>
      <c r="AB323" s="389">
        <f t="shared" si="220"/>
        <v>13.563392857142855</v>
      </c>
      <c r="AC323" s="389">
        <f t="shared" si="220"/>
        <v>1.1428571428571428</v>
      </c>
      <c r="AD323" s="389">
        <f t="shared" si="220"/>
        <v>15.165476190476191</v>
      </c>
      <c r="AE323" s="389">
        <f t="shared" si="220"/>
        <v>7.5714285714285721</v>
      </c>
      <c r="AF323" s="389">
        <f t="shared" si="220"/>
        <v>2.2142857142857144</v>
      </c>
      <c r="AG323" s="389">
        <f t="shared" si="220"/>
        <v>11.567660734327401</v>
      </c>
      <c r="AH323" s="389">
        <f t="shared" si="220"/>
        <v>5.9285714285714297</v>
      </c>
      <c r="AI323" s="389">
        <f t="shared" si="220"/>
        <v>2.2142857142857144</v>
      </c>
      <c r="AJ323" s="390">
        <f t="shared" si="220"/>
        <v>2.2142857142857144</v>
      </c>
      <c r="AK323" s="138">
        <f>SUM(G323:AI323)</f>
        <v>195.44296051576754</v>
      </c>
    </row>
    <row r="324" spans="1:38" ht="84.75">
      <c r="F324" s="391" t="s">
        <v>221</v>
      </c>
      <c r="G324" s="392"/>
      <c r="H324" s="392">
        <v>7.88</v>
      </c>
      <c r="I324" s="392">
        <v>7.88</v>
      </c>
      <c r="J324" s="392">
        <v>0</v>
      </c>
      <c r="K324" s="392">
        <v>7.88</v>
      </c>
      <c r="L324" s="392">
        <v>7.88</v>
      </c>
      <c r="M324" s="392">
        <v>7.88</v>
      </c>
      <c r="N324" s="392">
        <v>7.88</v>
      </c>
      <c r="O324" s="392">
        <v>7.88</v>
      </c>
      <c r="P324" s="392">
        <v>7.88</v>
      </c>
      <c r="Q324" s="392">
        <v>0</v>
      </c>
      <c r="R324" s="392">
        <v>7.88</v>
      </c>
      <c r="S324" s="392">
        <v>7.88</v>
      </c>
      <c r="T324" s="392">
        <v>7.88</v>
      </c>
      <c r="U324" s="392">
        <v>7.88</v>
      </c>
      <c r="V324" s="392">
        <v>7.88</v>
      </c>
      <c r="W324" s="392">
        <v>0</v>
      </c>
      <c r="X324" s="392">
        <v>0</v>
      </c>
      <c r="Y324" s="392">
        <v>7.88</v>
      </c>
      <c r="Z324" s="392">
        <v>7.88</v>
      </c>
      <c r="AA324" s="392">
        <v>7.88</v>
      </c>
      <c r="AB324" s="392">
        <v>7.88</v>
      </c>
      <c r="AC324" s="392">
        <v>7.88</v>
      </c>
      <c r="AD324" s="392">
        <v>0</v>
      </c>
      <c r="AE324" s="392">
        <v>0</v>
      </c>
      <c r="AF324" s="392">
        <v>7.88</v>
      </c>
      <c r="AG324" s="392">
        <v>7.88</v>
      </c>
      <c r="AH324" s="392">
        <v>0</v>
      </c>
      <c r="AI324" s="392">
        <v>0</v>
      </c>
      <c r="AJ324" s="393">
        <v>0</v>
      </c>
    </row>
    <row r="325" spans="1:38" ht="34.5" thickBot="1">
      <c r="F325" s="394" t="s">
        <v>222</v>
      </c>
      <c r="G325" s="395">
        <f>G323-G324</f>
        <v>0</v>
      </c>
      <c r="H325" s="395">
        <f t="shared" ref="H325:AJ325" si="221">H323-H324</f>
        <v>-7.88</v>
      </c>
      <c r="I325" s="395">
        <f t="shared" si="221"/>
        <v>-6.6378947368421048</v>
      </c>
      <c r="J325" s="395">
        <f t="shared" si="221"/>
        <v>6.0079104010025066</v>
      </c>
      <c r="K325" s="395">
        <f t="shared" si="221"/>
        <v>-1.0903853383458646</v>
      </c>
      <c r="L325" s="395">
        <f t="shared" si="221"/>
        <v>4.6076222542889207</v>
      </c>
      <c r="M325" s="395">
        <f t="shared" si="221"/>
        <v>4.5117200408428486</v>
      </c>
      <c r="N325" s="395">
        <f t="shared" si="221"/>
        <v>-6.7371428571428567</v>
      </c>
      <c r="O325" s="395">
        <f t="shared" si="221"/>
        <v>-6.7371428571428567</v>
      </c>
      <c r="P325" s="395">
        <f t="shared" si="221"/>
        <v>-2.8085714285714287</v>
      </c>
      <c r="Q325" s="395">
        <f t="shared" si="221"/>
        <v>9.8613095238095223</v>
      </c>
      <c r="R325" s="395">
        <f t="shared" si="221"/>
        <v>1.5686882716049384</v>
      </c>
      <c r="S325" s="395">
        <f t="shared" si="221"/>
        <v>-0.56253968253968267</v>
      </c>
      <c r="T325" s="395">
        <f t="shared" si="221"/>
        <v>2.2699999999999987</v>
      </c>
      <c r="U325" s="395">
        <f t="shared" si="221"/>
        <v>-1.6728571428571426</v>
      </c>
      <c r="V325" s="395">
        <f t="shared" si="221"/>
        <v>-6.7371428571428567</v>
      </c>
      <c r="W325" s="395">
        <f t="shared" si="221"/>
        <v>7.8571428571428577</v>
      </c>
      <c r="X325" s="395">
        <f t="shared" si="221"/>
        <v>9</v>
      </c>
      <c r="Y325" s="395">
        <f t="shared" si="221"/>
        <v>-6.7371428571428567</v>
      </c>
      <c r="Z325" s="395">
        <f t="shared" si="221"/>
        <v>2.2199999999999998</v>
      </c>
      <c r="AA325" s="395">
        <f t="shared" si="221"/>
        <v>9.6914285714285739</v>
      </c>
      <c r="AB325" s="395">
        <f t="shared" si="221"/>
        <v>5.6833928571428549</v>
      </c>
      <c r="AC325" s="395">
        <f t="shared" si="221"/>
        <v>-6.7371428571428567</v>
      </c>
      <c r="AD325" s="395">
        <f t="shared" si="221"/>
        <v>15.165476190476191</v>
      </c>
      <c r="AE325" s="395">
        <f t="shared" si="221"/>
        <v>7.5714285714285721</v>
      </c>
      <c r="AF325" s="395">
        <f t="shared" si="221"/>
        <v>-5.6657142857142855</v>
      </c>
      <c r="AG325" s="395">
        <f t="shared" si="221"/>
        <v>3.6876607343274008</v>
      </c>
      <c r="AH325" s="395">
        <f t="shared" si="221"/>
        <v>5.9285714285714297</v>
      </c>
      <c r="AI325" s="395">
        <f t="shared" si="221"/>
        <v>2.2142857142857144</v>
      </c>
      <c r="AJ325" s="396">
        <f t="shared" si="221"/>
        <v>2.2142857142857144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6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D8:D9"/>
    <mergeCell ref="D10:D11"/>
    <mergeCell ref="D12:D13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4:D45"/>
    <mergeCell ref="D46:D47"/>
    <mergeCell ref="D49:D50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29:D130"/>
    <mergeCell ref="D149:D150"/>
    <mergeCell ref="D151:D152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</mergeCells>
  <printOptions horizontalCentered="1"/>
  <pageMargins left="0" right="0" top="0.25" bottom="0" header="0" footer="0"/>
  <pageSetup paperSize="8" scale="23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G152" activePane="bottomRight" state="frozen"/>
      <selection pane="topRight" activeCell="G1" sqref="G1"/>
      <selection pane="bottomLeft" activeCell="A8" sqref="A8"/>
      <selection pane="bottomRight" activeCell="F12" sqref="F12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13</v>
      </c>
      <c r="H1" s="642"/>
      <c r="I1" s="647" t="s">
        <v>215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  <c r="AK4" s="331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277" t="s">
        <v>13</v>
      </c>
      <c r="H5" s="277" t="s">
        <v>14</v>
      </c>
      <c r="I5" s="277" t="s">
        <v>15</v>
      </c>
      <c r="J5" s="277" t="s">
        <v>9</v>
      </c>
      <c r="K5" s="237" t="s">
        <v>10</v>
      </c>
      <c r="L5" s="218" t="s">
        <v>11</v>
      </c>
      <c r="M5" s="277" t="s">
        <v>12</v>
      </c>
      <c r="N5" s="277" t="s">
        <v>13</v>
      </c>
      <c r="O5" s="277" t="s">
        <v>14</v>
      </c>
      <c r="P5" s="277" t="s">
        <v>15</v>
      </c>
      <c r="Q5" s="277" t="s">
        <v>9</v>
      </c>
      <c r="R5" s="237" t="s">
        <v>10</v>
      </c>
      <c r="S5" s="218" t="s">
        <v>11</v>
      </c>
      <c r="T5" s="277" t="s">
        <v>12</v>
      </c>
      <c r="U5" s="277" t="s">
        <v>13</v>
      </c>
      <c r="V5" s="277" t="s">
        <v>14</v>
      </c>
      <c r="W5" s="218" t="s">
        <v>15</v>
      </c>
      <c r="X5" s="277" t="s">
        <v>9</v>
      </c>
      <c r="Y5" s="237" t="s">
        <v>10</v>
      </c>
      <c r="Z5" s="218" t="s">
        <v>11</v>
      </c>
      <c r="AA5" s="277" t="s">
        <v>12</v>
      </c>
      <c r="AB5" s="277" t="s">
        <v>13</v>
      </c>
      <c r="AC5" s="277" t="s">
        <v>14</v>
      </c>
      <c r="AD5" s="277" t="s">
        <v>15</v>
      </c>
      <c r="AE5" s="277" t="s">
        <v>9</v>
      </c>
      <c r="AF5" s="237" t="s">
        <v>10</v>
      </c>
      <c r="AG5" s="218" t="s">
        <v>11</v>
      </c>
      <c r="AH5" s="277" t="s">
        <v>12</v>
      </c>
      <c r="AI5" s="277" t="s">
        <v>13</v>
      </c>
      <c r="AJ5" s="277" t="s">
        <v>14</v>
      </c>
      <c r="AK5" s="418" t="s">
        <v>15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78">
        <v>42583</v>
      </c>
      <c r="H6" s="278">
        <f t="shared" ref="H6:AK6" si="0">G6+1</f>
        <v>42584</v>
      </c>
      <c r="I6" s="278">
        <f t="shared" si="0"/>
        <v>42585</v>
      </c>
      <c r="J6" s="278">
        <f t="shared" si="0"/>
        <v>42586</v>
      </c>
      <c r="K6" s="238">
        <f t="shared" si="0"/>
        <v>42587</v>
      </c>
      <c r="L6" s="219">
        <f t="shared" si="0"/>
        <v>42588</v>
      </c>
      <c r="M6" s="278">
        <f t="shared" si="0"/>
        <v>42589</v>
      </c>
      <c r="N6" s="278">
        <f t="shared" si="0"/>
        <v>42590</v>
      </c>
      <c r="O6" s="278">
        <f t="shared" si="0"/>
        <v>42591</v>
      </c>
      <c r="P6" s="278">
        <f t="shared" si="0"/>
        <v>42592</v>
      </c>
      <c r="Q6" s="278">
        <f t="shared" si="0"/>
        <v>42593</v>
      </c>
      <c r="R6" s="238">
        <f t="shared" si="0"/>
        <v>42594</v>
      </c>
      <c r="S6" s="219">
        <f t="shared" si="0"/>
        <v>42595</v>
      </c>
      <c r="T6" s="278">
        <f t="shared" si="0"/>
        <v>42596</v>
      </c>
      <c r="U6" s="278">
        <f t="shared" si="0"/>
        <v>42597</v>
      </c>
      <c r="V6" s="278">
        <f t="shared" si="0"/>
        <v>42598</v>
      </c>
      <c r="W6" s="219">
        <f t="shared" si="0"/>
        <v>42599</v>
      </c>
      <c r="X6" s="278">
        <f t="shared" si="0"/>
        <v>42600</v>
      </c>
      <c r="Y6" s="238">
        <f t="shared" si="0"/>
        <v>42601</v>
      </c>
      <c r="Z6" s="219">
        <f t="shared" si="0"/>
        <v>42602</v>
      </c>
      <c r="AA6" s="278">
        <f t="shared" si="0"/>
        <v>42603</v>
      </c>
      <c r="AB6" s="278">
        <f t="shared" si="0"/>
        <v>42604</v>
      </c>
      <c r="AC6" s="278">
        <f t="shared" si="0"/>
        <v>42605</v>
      </c>
      <c r="AD6" s="278">
        <f t="shared" si="0"/>
        <v>42606</v>
      </c>
      <c r="AE6" s="278">
        <f t="shared" si="0"/>
        <v>42607</v>
      </c>
      <c r="AF6" s="238">
        <f t="shared" si="0"/>
        <v>42608</v>
      </c>
      <c r="AG6" s="219">
        <f t="shared" si="0"/>
        <v>42609</v>
      </c>
      <c r="AH6" s="278">
        <f t="shared" si="0"/>
        <v>42610</v>
      </c>
      <c r="AI6" s="278">
        <f t="shared" si="0"/>
        <v>42611</v>
      </c>
      <c r="AJ6" s="278">
        <f t="shared" si="0"/>
        <v>42612</v>
      </c>
      <c r="AK6" s="419">
        <f t="shared" si="0"/>
        <v>42613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279"/>
      <c r="H7" s="279"/>
      <c r="I7" s="279"/>
      <c r="J7" s="279"/>
      <c r="K7" s="239" t="s">
        <v>20</v>
      </c>
      <c r="L7" s="220" t="s">
        <v>21</v>
      </c>
      <c r="M7" s="279"/>
      <c r="N7" s="279"/>
      <c r="O7" s="279"/>
      <c r="P7" s="279"/>
      <c r="Q7" s="279"/>
      <c r="R7" s="239" t="s">
        <v>20</v>
      </c>
      <c r="S7" s="220" t="s">
        <v>21</v>
      </c>
      <c r="T7" s="279"/>
      <c r="U7" s="279"/>
      <c r="V7" s="279"/>
      <c r="W7" s="220" t="s">
        <v>201</v>
      </c>
      <c r="X7" s="279"/>
      <c r="Y7" s="239" t="s">
        <v>20</v>
      </c>
      <c r="Z7" s="220" t="s">
        <v>21</v>
      </c>
      <c r="AA7" s="279"/>
      <c r="AB7" s="279"/>
      <c r="AC7" s="279"/>
      <c r="AD7" s="279"/>
      <c r="AE7" s="279"/>
      <c r="AF7" s="239" t="s">
        <v>20</v>
      </c>
      <c r="AG7" s="220" t="s">
        <v>21</v>
      </c>
      <c r="AH7" s="279"/>
      <c r="AI7" s="279"/>
      <c r="AJ7" s="279"/>
      <c r="AK7" s="420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33"/>
      <c r="E8" s="34"/>
      <c r="F8" s="316">
        <f>+[1]NEW!$M$102</f>
        <v>2683</v>
      </c>
      <c r="G8" s="36">
        <v>0</v>
      </c>
      <c r="H8" s="36">
        <v>0</v>
      </c>
      <c r="I8" s="36">
        <v>0</v>
      </c>
      <c r="J8" s="36">
        <v>0</v>
      </c>
      <c r="K8" s="362">
        <v>0</v>
      </c>
      <c r="L8" s="351">
        <v>0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2">
        <v>0</v>
      </c>
      <c r="S8" s="351">
        <v>0</v>
      </c>
      <c r="T8" s="371">
        <v>1156</v>
      </c>
      <c r="U8" s="371">
        <f>1500-T9</f>
        <v>344</v>
      </c>
      <c r="V8" s="36">
        <v>0</v>
      </c>
      <c r="W8" s="351">
        <v>0</v>
      </c>
      <c r="X8" s="371">
        <f>2683-W9</f>
        <v>1183</v>
      </c>
      <c r="Y8" s="362">
        <f>2683-X9</f>
        <v>0</v>
      </c>
      <c r="Z8" s="351">
        <v>0</v>
      </c>
      <c r="AA8" s="334">
        <f>2683-Z9</f>
        <v>0</v>
      </c>
      <c r="AB8" s="334">
        <v>0</v>
      </c>
      <c r="AC8" s="334">
        <f>2683-AB9</f>
        <v>0</v>
      </c>
      <c r="AD8" s="334">
        <v>0</v>
      </c>
      <c r="AE8" s="334">
        <v>0</v>
      </c>
      <c r="AF8" s="362">
        <v>0</v>
      </c>
      <c r="AG8" s="351">
        <v>0</v>
      </c>
      <c r="AH8" s="334">
        <v>0</v>
      </c>
      <c r="AI8" s="334">
        <v>0</v>
      </c>
      <c r="AJ8" s="334">
        <v>0</v>
      </c>
      <c r="AK8" s="289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40"/>
      <c r="E9" s="41"/>
      <c r="F9" s="317"/>
      <c r="G9" s="46">
        <f t="shared" ref="G9:AK9" si="1">+F9+G8</f>
        <v>0</v>
      </c>
      <c r="H9" s="44">
        <f t="shared" si="1"/>
        <v>0</v>
      </c>
      <c r="I9" s="45">
        <f t="shared" si="1"/>
        <v>0</v>
      </c>
      <c r="J9" s="46">
        <f t="shared" si="1"/>
        <v>0</v>
      </c>
      <c r="K9" s="363">
        <f t="shared" si="1"/>
        <v>0</v>
      </c>
      <c r="L9" s="352">
        <f t="shared" si="1"/>
        <v>0</v>
      </c>
      <c r="M9" s="46">
        <f t="shared" si="1"/>
        <v>0</v>
      </c>
      <c r="N9" s="46">
        <f t="shared" si="1"/>
        <v>0</v>
      </c>
      <c r="O9" s="46">
        <f t="shared" si="1"/>
        <v>0</v>
      </c>
      <c r="P9" s="45">
        <f t="shared" si="1"/>
        <v>0</v>
      </c>
      <c r="Q9" s="46">
        <f t="shared" si="1"/>
        <v>0</v>
      </c>
      <c r="R9" s="363">
        <f t="shared" si="1"/>
        <v>0</v>
      </c>
      <c r="S9" s="352">
        <f t="shared" si="1"/>
        <v>0</v>
      </c>
      <c r="T9" s="46">
        <f t="shared" si="1"/>
        <v>1156</v>
      </c>
      <c r="U9" s="46">
        <f t="shared" si="1"/>
        <v>1500</v>
      </c>
      <c r="V9" s="46">
        <f t="shared" si="1"/>
        <v>1500</v>
      </c>
      <c r="W9" s="356">
        <f t="shared" si="1"/>
        <v>1500</v>
      </c>
      <c r="X9" s="336">
        <f t="shared" si="1"/>
        <v>2683</v>
      </c>
      <c r="Y9" s="363">
        <f t="shared" si="1"/>
        <v>2683</v>
      </c>
      <c r="Z9" s="352">
        <f t="shared" si="1"/>
        <v>2683</v>
      </c>
      <c r="AA9" s="336">
        <f t="shared" si="1"/>
        <v>2683</v>
      </c>
      <c r="AB9" s="336">
        <f t="shared" si="1"/>
        <v>2683</v>
      </c>
      <c r="AC9" s="336">
        <f t="shared" si="1"/>
        <v>2683</v>
      </c>
      <c r="AD9" s="335">
        <f t="shared" si="1"/>
        <v>2683</v>
      </c>
      <c r="AE9" s="336">
        <f t="shared" si="1"/>
        <v>2683</v>
      </c>
      <c r="AF9" s="363">
        <f t="shared" si="1"/>
        <v>2683</v>
      </c>
      <c r="AG9" s="352">
        <f t="shared" si="1"/>
        <v>2683</v>
      </c>
      <c r="AH9" s="336">
        <f t="shared" si="1"/>
        <v>2683</v>
      </c>
      <c r="AI9" s="336">
        <f t="shared" si="1"/>
        <v>2683</v>
      </c>
      <c r="AJ9" s="336">
        <f t="shared" si="1"/>
        <v>2683</v>
      </c>
      <c r="AK9" s="290">
        <f t="shared" si="1"/>
        <v>2683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48"/>
      <c r="E10" s="49"/>
      <c r="F10" s="318">
        <f>+[1]NEW!$M$105</f>
        <v>1245</v>
      </c>
      <c r="G10" s="36">
        <v>0</v>
      </c>
      <c r="H10" s="36">
        <v>0</v>
      </c>
      <c r="I10" s="36">
        <v>0</v>
      </c>
      <c r="J10" s="36">
        <v>0</v>
      </c>
      <c r="K10" s="362">
        <v>0</v>
      </c>
      <c r="L10" s="351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2">
        <v>0</v>
      </c>
      <c r="S10" s="351">
        <v>0</v>
      </c>
      <c r="T10" s="334">
        <v>0</v>
      </c>
      <c r="U10" s="371">
        <f>500-T11</f>
        <v>500</v>
      </c>
      <c r="V10" s="36">
        <f>500-U11</f>
        <v>0</v>
      </c>
      <c r="W10" s="351">
        <v>0</v>
      </c>
      <c r="X10" s="371">
        <f>1517-X8-X12</f>
        <v>320</v>
      </c>
      <c r="Y10" s="362">
        <v>0</v>
      </c>
      <c r="Z10" s="371">
        <f>1245-Y11</f>
        <v>425</v>
      </c>
      <c r="AA10" s="334">
        <f>1245-Z11</f>
        <v>0</v>
      </c>
      <c r="AB10" s="334">
        <v>0</v>
      </c>
      <c r="AC10" s="334">
        <f>1245-AB11</f>
        <v>0</v>
      </c>
      <c r="AD10" s="334">
        <v>0</v>
      </c>
      <c r="AE10" s="334">
        <v>0</v>
      </c>
      <c r="AF10" s="362">
        <v>0</v>
      </c>
      <c r="AG10" s="351">
        <v>0</v>
      </c>
      <c r="AH10" s="334">
        <v>0</v>
      </c>
      <c r="AI10" s="334">
        <v>0</v>
      </c>
      <c r="AJ10" s="334">
        <v>0</v>
      </c>
      <c r="AK10" s="289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40"/>
      <c r="E11" s="41"/>
      <c r="F11" s="317"/>
      <c r="G11" s="46">
        <f t="shared" ref="G11:AK11" si="2">+F11+G10</f>
        <v>0</v>
      </c>
      <c r="H11" s="44">
        <f t="shared" si="2"/>
        <v>0</v>
      </c>
      <c r="I11" s="45">
        <f t="shared" si="2"/>
        <v>0</v>
      </c>
      <c r="J11" s="46">
        <f t="shared" si="2"/>
        <v>0</v>
      </c>
      <c r="K11" s="363">
        <f t="shared" si="2"/>
        <v>0</v>
      </c>
      <c r="L11" s="352">
        <f t="shared" si="2"/>
        <v>0</v>
      </c>
      <c r="M11" s="46">
        <f t="shared" si="2"/>
        <v>0</v>
      </c>
      <c r="N11" s="46">
        <f t="shared" si="2"/>
        <v>0</v>
      </c>
      <c r="O11" s="46">
        <f t="shared" si="2"/>
        <v>0</v>
      </c>
      <c r="P11" s="45">
        <f t="shared" si="2"/>
        <v>0</v>
      </c>
      <c r="Q11" s="46">
        <f t="shared" si="2"/>
        <v>0</v>
      </c>
      <c r="R11" s="363">
        <f t="shared" si="2"/>
        <v>0</v>
      </c>
      <c r="S11" s="352">
        <f t="shared" si="2"/>
        <v>0</v>
      </c>
      <c r="T11" s="46">
        <f t="shared" si="2"/>
        <v>0</v>
      </c>
      <c r="U11" s="46">
        <f t="shared" si="2"/>
        <v>500</v>
      </c>
      <c r="V11" s="46">
        <f t="shared" si="2"/>
        <v>500</v>
      </c>
      <c r="W11" s="356">
        <f t="shared" si="2"/>
        <v>500</v>
      </c>
      <c r="X11" s="336">
        <f t="shared" si="2"/>
        <v>820</v>
      </c>
      <c r="Y11" s="363">
        <f t="shared" si="2"/>
        <v>820</v>
      </c>
      <c r="Z11" s="352">
        <f t="shared" si="2"/>
        <v>1245</v>
      </c>
      <c r="AA11" s="336">
        <f t="shared" si="2"/>
        <v>1245</v>
      </c>
      <c r="AB11" s="336">
        <f t="shared" si="2"/>
        <v>1245</v>
      </c>
      <c r="AC11" s="336">
        <f t="shared" si="2"/>
        <v>1245</v>
      </c>
      <c r="AD11" s="335">
        <f t="shared" si="2"/>
        <v>1245</v>
      </c>
      <c r="AE11" s="336">
        <f t="shared" si="2"/>
        <v>1245</v>
      </c>
      <c r="AF11" s="363">
        <f t="shared" si="2"/>
        <v>1245</v>
      </c>
      <c r="AG11" s="352">
        <f t="shared" si="2"/>
        <v>1245</v>
      </c>
      <c r="AH11" s="336">
        <f t="shared" si="2"/>
        <v>1245</v>
      </c>
      <c r="AI11" s="336">
        <f t="shared" si="2"/>
        <v>1245</v>
      </c>
      <c r="AJ11" s="336">
        <f t="shared" si="2"/>
        <v>1245</v>
      </c>
      <c r="AK11" s="290">
        <f t="shared" si="2"/>
        <v>1245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48"/>
      <c r="E12" s="49"/>
      <c r="F12" s="318">
        <f>+[1]NEW!$M$108+[1]NEW!$M$1413</f>
        <v>5870</v>
      </c>
      <c r="G12" s="36">
        <v>0</v>
      </c>
      <c r="H12" s="36">
        <v>0</v>
      </c>
      <c r="I12" s="36">
        <v>0</v>
      </c>
      <c r="J12" s="36">
        <v>0</v>
      </c>
      <c r="K12" s="362">
        <v>0</v>
      </c>
      <c r="L12" s="351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2">
        <v>0</v>
      </c>
      <c r="S12" s="351">
        <v>0</v>
      </c>
      <c r="T12" s="36">
        <v>0</v>
      </c>
      <c r="U12" s="371">
        <v>186</v>
      </c>
      <c r="V12" s="371">
        <v>1800</v>
      </c>
      <c r="W12" s="351">
        <v>0</v>
      </c>
      <c r="X12" s="371">
        <f>2000-W13</f>
        <v>14</v>
      </c>
      <c r="Y12" s="362">
        <v>0</v>
      </c>
      <c r="Z12" s="351">
        <v>0</v>
      </c>
      <c r="AA12" s="371">
        <v>1350</v>
      </c>
      <c r="AB12" s="371">
        <f>4500-AA13</f>
        <v>1150</v>
      </c>
      <c r="AC12" s="334">
        <v>0</v>
      </c>
      <c r="AD12" s="334">
        <v>0</v>
      </c>
      <c r="AE12" s="371">
        <v>1220</v>
      </c>
      <c r="AF12" s="371">
        <f>5870-AE13</f>
        <v>150</v>
      </c>
      <c r="AG12" s="351">
        <v>0</v>
      </c>
      <c r="AH12" s="334">
        <v>0</v>
      </c>
      <c r="AI12" s="334">
        <v>0</v>
      </c>
      <c r="AJ12" s="334">
        <v>0</v>
      </c>
      <c r="AK12" s="289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40"/>
      <c r="E13" s="41"/>
      <c r="F13" s="317"/>
      <c r="G13" s="46">
        <f t="shared" ref="G13:AK15" si="3">+F13+G12</f>
        <v>0</v>
      </c>
      <c r="H13" s="44">
        <f t="shared" si="3"/>
        <v>0</v>
      </c>
      <c r="I13" s="45">
        <f t="shared" si="3"/>
        <v>0</v>
      </c>
      <c r="J13" s="46">
        <f t="shared" si="3"/>
        <v>0</v>
      </c>
      <c r="K13" s="363">
        <f t="shared" si="3"/>
        <v>0</v>
      </c>
      <c r="L13" s="352">
        <f t="shared" si="3"/>
        <v>0</v>
      </c>
      <c r="M13" s="46">
        <f t="shared" si="3"/>
        <v>0</v>
      </c>
      <c r="N13" s="46">
        <f t="shared" si="3"/>
        <v>0</v>
      </c>
      <c r="O13" s="46">
        <f t="shared" si="3"/>
        <v>0</v>
      </c>
      <c r="P13" s="45">
        <f t="shared" si="3"/>
        <v>0</v>
      </c>
      <c r="Q13" s="46">
        <f t="shared" si="3"/>
        <v>0</v>
      </c>
      <c r="R13" s="363">
        <f t="shared" si="3"/>
        <v>0</v>
      </c>
      <c r="S13" s="352">
        <f t="shared" si="3"/>
        <v>0</v>
      </c>
      <c r="T13" s="46">
        <f t="shared" si="3"/>
        <v>0</v>
      </c>
      <c r="U13" s="46">
        <f t="shared" si="3"/>
        <v>186</v>
      </c>
      <c r="V13" s="46">
        <f t="shared" si="3"/>
        <v>1986</v>
      </c>
      <c r="W13" s="356">
        <f t="shared" si="3"/>
        <v>1986</v>
      </c>
      <c r="X13" s="336">
        <f t="shared" si="3"/>
        <v>2000</v>
      </c>
      <c r="Y13" s="363">
        <f t="shared" si="3"/>
        <v>2000</v>
      </c>
      <c r="Z13" s="352">
        <f t="shared" si="3"/>
        <v>2000</v>
      </c>
      <c r="AA13" s="336">
        <f t="shared" si="3"/>
        <v>3350</v>
      </c>
      <c r="AB13" s="336">
        <f t="shared" si="3"/>
        <v>4500</v>
      </c>
      <c r="AC13" s="336">
        <f t="shared" si="3"/>
        <v>4500</v>
      </c>
      <c r="AD13" s="335">
        <f t="shared" si="3"/>
        <v>4500</v>
      </c>
      <c r="AE13" s="336">
        <f t="shared" si="3"/>
        <v>5720</v>
      </c>
      <c r="AF13" s="363">
        <f t="shared" si="3"/>
        <v>5870</v>
      </c>
      <c r="AG13" s="352">
        <f t="shared" si="3"/>
        <v>5870</v>
      </c>
      <c r="AH13" s="336">
        <f t="shared" si="3"/>
        <v>5870</v>
      </c>
      <c r="AI13" s="336">
        <f t="shared" si="3"/>
        <v>5870</v>
      </c>
      <c r="AJ13" s="336">
        <f t="shared" si="3"/>
        <v>5870</v>
      </c>
      <c r="AK13" s="290">
        <f t="shared" si="3"/>
        <v>5870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48"/>
      <c r="E14" s="49"/>
      <c r="F14" s="318">
        <f>+[1]NEW!$M$111</f>
        <v>2147</v>
      </c>
      <c r="G14" s="51">
        <v>0</v>
      </c>
      <c r="H14" s="51">
        <v>0</v>
      </c>
      <c r="I14" s="51">
        <v>0</v>
      </c>
      <c r="J14" s="51">
        <v>0</v>
      </c>
      <c r="K14" s="364">
        <v>0</v>
      </c>
      <c r="L14" s="353">
        <v>0</v>
      </c>
      <c r="M14" s="51">
        <v>0</v>
      </c>
      <c r="N14" s="51">
        <v>0</v>
      </c>
      <c r="O14" s="51">
        <v>0</v>
      </c>
      <c r="P14" s="338">
        <v>0</v>
      </c>
      <c r="Q14" s="372">
        <v>576</v>
      </c>
      <c r="R14" s="372">
        <f>1000-Q15</f>
        <v>424</v>
      </c>
      <c r="S14" s="353">
        <v>0</v>
      </c>
      <c r="T14" s="51">
        <v>0</v>
      </c>
      <c r="U14" s="338">
        <f>1000-T15</f>
        <v>0</v>
      </c>
      <c r="V14" s="51">
        <v>0</v>
      </c>
      <c r="W14" s="353">
        <v>0</v>
      </c>
      <c r="X14" s="338">
        <v>0</v>
      </c>
      <c r="Y14" s="364">
        <v>0</v>
      </c>
      <c r="Z14" s="372">
        <f>1600-Y15</f>
        <v>600</v>
      </c>
      <c r="AA14" s="372">
        <f>2100-Z15</f>
        <v>500</v>
      </c>
      <c r="AB14" s="338">
        <v>0</v>
      </c>
      <c r="AC14" s="338">
        <v>0</v>
      </c>
      <c r="AD14" s="338">
        <v>0</v>
      </c>
      <c r="AE14" s="338">
        <v>0</v>
      </c>
      <c r="AF14" s="372">
        <f>2147-AE15</f>
        <v>47</v>
      </c>
      <c r="AG14" s="353">
        <v>0</v>
      </c>
      <c r="AH14" s="338">
        <v>0</v>
      </c>
      <c r="AI14" s="338">
        <v>0</v>
      </c>
      <c r="AJ14" s="338">
        <v>0</v>
      </c>
      <c r="AK14" s="291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33"/>
      <c r="E15" s="52"/>
      <c r="F15" s="316"/>
      <c r="G15" s="46">
        <f t="shared" si="3"/>
        <v>0</v>
      </c>
      <c r="H15" s="44">
        <f t="shared" si="3"/>
        <v>0</v>
      </c>
      <c r="I15" s="45">
        <f t="shared" si="3"/>
        <v>0</v>
      </c>
      <c r="J15" s="46">
        <f t="shared" si="3"/>
        <v>0</v>
      </c>
      <c r="K15" s="363">
        <f t="shared" si="3"/>
        <v>0</v>
      </c>
      <c r="L15" s="352">
        <f t="shared" si="3"/>
        <v>0</v>
      </c>
      <c r="M15" s="46">
        <f t="shared" si="3"/>
        <v>0</v>
      </c>
      <c r="N15" s="46">
        <f t="shared" si="3"/>
        <v>0</v>
      </c>
      <c r="O15" s="46">
        <f t="shared" si="3"/>
        <v>0</v>
      </c>
      <c r="P15" s="45">
        <f t="shared" si="3"/>
        <v>0</v>
      </c>
      <c r="Q15" s="46">
        <f t="shared" si="3"/>
        <v>576</v>
      </c>
      <c r="R15" s="363">
        <f t="shared" si="3"/>
        <v>1000</v>
      </c>
      <c r="S15" s="352">
        <f t="shared" si="3"/>
        <v>1000</v>
      </c>
      <c r="T15" s="46">
        <f t="shared" si="3"/>
        <v>1000</v>
      </c>
      <c r="U15" s="46">
        <f t="shared" si="3"/>
        <v>1000</v>
      </c>
      <c r="V15" s="46">
        <f t="shared" si="3"/>
        <v>1000</v>
      </c>
      <c r="W15" s="356">
        <f t="shared" si="3"/>
        <v>1000</v>
      </c>
      <c r="X15" s="336">
        <f t="shared" si="3"/>
        <v>1000</v>
      </c>
      <c r="Y15" s="363">
        <f t="shared" si="3"/>
        <v>1000</v>
      </c>
      <c r="Z15" s="352">
        <f t="shared" si="3"/>
        <v>1600</v>
      </c>
      <c r="AA15" s="336">
        <f t="shared" si="3"/>
        <v>2100</v>
      </c>
      <c r="AB15" s="336">
        <f t="shared" si="3"/>
        <v>2100</v>
      </c>
      <c r="AC15" s="336">
        <f t="shared" si="3"/>
        <v>2100</v>
      </c>
      <c r="AD15" s="335">
        <f t="shared" si="3"/>
        <v>2100</v>
      </c>
      <c r="AE15" s="336">
        <f t="shared" si="3"/>
        <v>2100</v>
      </c>
      <c r="AF15" s="363">
        <f t="shared" si="3"/>
        <v>2147</v>
      </c>
      <c r="AG15" s="352">
        <f t="shared" si="3"/>
        <v>2147</v>
      </c>
      <c r="AH15" s="336">
        <f>+AG15+AH14</f>
        <v>2147</v>
      </c>
      <c r="AI15" s="336">
        <f t="shared" si="3"/>
        <v>2147</v>
      </c>
      <c r="AJ15" s="336">
        <f>+AI15+AJ14</f>
        <v>2147</v>
      </c>
      <c r="AK15" s="290">
        <f>+AJ15+AK14</f>
        <v>2147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48"/>
      <c r="E16" s="49"/>
      <c r="F16" s="318">
        <f>+[1]NEW!$M$96</f>
        <v>5870</v>
      </c>
      <c r="G16" s="36">
        <v>0</v>
      </c>
      <c r="H16" s="36">
        <v>0</v>
      </c>
      <c r="I16" s="36">
        <v>0</v>
      </c>
      <c r="J16" s="36">
        <v>0</v>
      </c>
      <c r="K16" s="362">
        <v>0</v>
      </c>
      <c r="L16" s="351">
        <v>0</v>
      </c>
      <c r="M16" s="36">
        <v>0</v>
      </c>
      <c r="N16" s="36">
        <v>0</v>
      </c>
      <c r="O16" s="36">
        <v>0</v>
      </c>
      <c r="P16" s="334">
        <v>0</v>
      </c>
      <c r="Q16" s="334">
        <v>0</v>
      </c>
      <c r="R16" s="362">
        <v>0</v>
      </c>
      <c r="S16" s="351">
        <v>0</v>
      </c>
      <c r="T16" s="36">
        <v>0</v>
      </c>
      <c r="U16" s="371">
        <f>550-T17</f>
        <v>550</v>
      </c>
      <c r="V16" s="36">
        <v>0</v>
      </c>
      <c r="W16" s="351">
        <v>0</v>
      </c>
      <c r="X16" s="334">
        <v>0</v>
      </c>
      <c r="Y16" s="362">
        <v>0</v>
      </c>
      <c r="Z16" s="351">
        <v>0</v>
      </c>
      <c r="AA16" s="334">
        <v>0</v>
      </c>
      <c r="AB16" s="334">
        <v>0</v>
      </c>
      <c r="AC16" s="371">
        <f>1341-AC18-AC28-AC30</f>
        <v>850</v>
      </c>
      <c r="AD16" s="371">
        <v>1350</v>
      </c>
      <c r="AE16" s="371">
        <f>3000-AD17</f>
        <v>250</v>
      </c>
      <c r="AF16" s="371">
        <f>500-AF28</f>
        <v>400</v>
      </c>
      <c r="AG16" s="351">
        <v>0</v>
      </c>
      <c r="AH16" s="371">
        <v>1250</v>
      </c>
      <c r="AI16" s="371">
        <f>5000-AH17</f>
        <v>350</v>
      </c>
      <c r="AJ16" s="371">
        <f>5870-AI17</f>
        <v>870</v>
      </c>
      <c r="AK16" s="289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40"/>
      <c r="E17" s="41"/>
      <c r="F17" s="317"/>
      <c r="G17" s="43">
        <f t="shared" ref="G17:AK17" si="4">+F17+G16</f>
        <v>0</v>
      </c>
      <c r="H17" s="44">
        <f t="shared" si="4"/>
        <v>0</v>
      </c>
      <c r="I17" s="45">
        <f t="shared" si="4"/>
        <v>0</v>
      </c>
      <c r="J17" s="46">
        <f t="shared" si="4"/>
        <v>0</v>
      </c>
      <c r="K17" s="363">
        <f t="shared" si="4"/>
        <v>0</v>
      </c>
      <c r="L17" s="352">
        <f t="shared" si="4"/>
        <v>0</v>
      </c>
      <c r="M17" s="46">
        <f t="shared" si="4"/>
        <v>0</v>
      </c>
      <c r="N17" s="46">
        <f t="shared" si="4"/>
        <v>0</v>
      </c>
      <c r="O17" s="46">
        <f t="shared" si="4"/>
        <v>0</v>
      </c>
      <c r="P17" s="45">
        <f t="shared" si="4"/>
        <v>0</v>
      </c>
      <c r="Q17" s="46">
        <f t="shared" si="4"/>
        <v>0</v>
      </c>
      <c r="R17" s="363">
        <f t="shared" si="4"/>
        <v>0</v>
      </c>
      <c r="S17" s="352">
        <f t="shared" si="4"/>
        <v>0</v>
      </c>
      <c r="T17" s="46">
        <f t="shared" si="4"/>
        <v>0</v>
      </c>
      <c r="U17" s="46">
        <f t="shared" si="4"/>
        <v>550</v>
      </c>
      <c r="V17" s="46">
        <f t="shared" si="4"/>
        <v>550</v>
      </c>
      <c r="W17" s="356">
        <f t="shared" si="4"/>
        <v>550</v>
      </c>
      <c r="X17" s="336">
        <f t="shared" si="4"/>
        <v>550</v>
      </c>
      <c r="Y17" s="363">
        <f t="shared" si="4"/>
        <v>550</v>
      </c>
      <c r="Z17" s="352">
        <f t="shared" si="4"/>
        <v>550</v>
      </c>
      <c r="AA17" s="336">
        <f t="shared" si="4"/>
        <v>550</v>
      </c>
      <c r="AB17" s="336">
        <f t="shared" si="4"/>
        <v>550</v>
      </c>
      <c r="AC17" s="336">
        <f t="shared" si="4"/>
        <v>1400</v>
      </c>
      <c r="AD17" s="335">
        <f t="shared" si="4"/>
        <v>2750</v>
      </c>
      <c r="AE17" s="336">
        <f t="shared" si="4"/>
        <v>3000</v>
      </c>
      <c r="AF17" s="363">
        <f t="shared" si="4"/>
        <v>3400</v>
      </c>
      <c r="AG17" s="352">
        <f t="shared" si="4"/>
        <v>3400</v>
      </c>
      <c r="AH17" s="336">
        <f t="shared" si="4"/>
        <v>4650</v>
      </c>
      <c r="AI17" s="348">
        <f t="shared" si="4"/>
        <v>5000</v>
      </c>
      <c r="AJ17" s="336">
        <f t="shared" si="4"/>
        <v>5870</v>
      </c>
      <c r="AK17" s="290">
        <f t="shared" si="4"/>
        <v>5870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48"/>
      <c r="E18" s="49"/>
      <c r="F18" s="318">
        <f>+[1]NEW!$M$99</f>
        <v>91</v>
      </c>
      <c r="G18" s="51">
        <v>0</v>
      </c>
      <c r="H18" s="51">
        <v>0</v>
      </c>
      <c r="I18" s="51">
        <v>0</v>
      </c>
      <c r="J18" s="51">
        <v>0</v>
      </c>
      <c r="K18" s="364">
        <v>0</v>
      </c>
      <c r="L18" s="353">
        <v>0</v>
      </c>
      <c r="M18" s="51">
        <v>0</v>
      </c>
      <c r="N18" s="51">
        <v>0</v>
      </c>
      <c r="O18" s="51">
        <v>0</v>
      </c>
      <c r="P18" s="338">
        <v>0</v>
      </c>
      <c r="Q18" s="372">
        <f>70-P19</f>
        <v>70</v>
      </c>
      <c r="R18" s="364">
        <v>0</v>
      </c>
      <c r="S18" s="353">
        <v>0</v>
      </c>
      <c r="T18" s="51">
        <v>0</v>
      </c>
      <c r="U18" s="51">
        <v>0</v>
      </c>
      <c r="V18" s="51">
        <v>0</v>
      </c>
      <c r="W18" s="353">
        <v>0</v>
      </c>
      <c r="X18" s="338">
        <v>0</v>
      </c>
      <c r="Y18" s="364">
        <v>0</v>
      </c>
      <c r="Z18" s="353">
        <v>0</v>
      </c>
      <c r="AA18" s="338">
        <v>0</v>
      </c>
      <c r="AB18" s="338">
        <v>0</v>
      </c>
      <c r="AC18" s="372">
        <f>91-AB19</f>
        <v>21</v>
      </c>
      <c r="AD18" s="338">
        <v>0</v>
      </c>
      <c r="AE18" s="338">
        <v>0</v>
      </c>
      <c r="AF18" s="364">
        <v>0</v>
      </c>
      <c r="AG18" s="353">
        <v>0</v>
      </c>
      <c r="AH18" s="338">
        <v>0</v>
      </c>
      <c r="AI18" s="338">
        <v>0</v>
      </c>
      <c r="AJ18" s="338">
        <v>0</v>
      </c>
      <c r="AK18" s="291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33"/>
      <c r="E19" s="52"/>
      <c r="F19" s="319"/>
      <c r="G19" s="43">
        <f t="shared" ref="G19:AI19" si="5">+F19+G18</f>
        <v>0</v>
      </c>
      <c r="H19" s="44">
        <f t="shared" si="5"/>
        <v>0</v>
      </c>
      <c r="I19" s="45">
        <f t="shared" si="5"/>
        <v>0</v>
      </c>
      <c r="J19" s="46">
        <f t="shared" si="5"/>
        <v>0</v>
      </c>
      <c r="K19" s="363">
        <f t="shared" si="5"/>
        <v>0</v>
      </c>
      <c r="L19" s="352">
        <f t="shared" si="5"/>
        <v>0</v>
      </c>
      <c r="M19" s="46">
        <f t="shared" si="5"/>
        <v>0</v>
      </c>
      <c r="N19" s="46">
        <f t="shared" si="5"/>
        <v>0</v>
      </c>
      <c r="O19" s="46">
        <f t="shared" si="5"/>
        <v>0</v>
      </c>
      <c r="P19" s="45">
        <f t="shared" si="5"/>
        <v>0</v>
      </c>
      <c r="Q19" s="46">
        <f t="shared" si="5"/>
        <v>70</v>
      </c>
      <c r="R19" s="363">
        <f t="shared" si="5"/>
        <v>70</v>
      </c>
      <c r="S19" s="352">
        <f t="shared" si="5"/>
        <v>70</v>
      </c>
      <c r="T19" s="46">
        <f t="shared" si="5"/>
        <v>70</v>
      </c>
      <c r="U19" s="46">
        <f t="shared" si="5"/>
        <v>70</v>
      </c>
      <c r="V19" s="46">
        <f t="shared" si="5"/>
        <v>70</v>
      </c>
      <c r="W19" s="356">
        <f t="shared" si="5"/>
        <v>70</v>
      </c>
      <c r="X19" s="336">
        <f t="shared" si="5"/>
        <v>70</v>
      </c>
      <c r="Y19" s="363">
        <f t="shared" si="5"/>
        <v>70</v>
      </c>
      <c r="Z19" s="352">
        <f t="shared" si="5"/>
        <v>70</v>
      </c>
      <c r="AA19" s="336">
        <f t="shared" si="5"/>
        <v>70</v>
      </c>
      <c r="AB19" s="336">
        <f t="shared" si="5"/>
        <v>70</v>
      </c>
      <c r="AC19" s="336">
        <f t="shared" si="5"/>
        <v>91</v>
      </c>
      <c r="AD19" s="335">
        <f t="shared" si="5"/>
        <v>91</v>
      </c>
      <c r="AE19" s="336">
        <f t="shared" si="5"/>
        <v>91</v>
      </c>
      <c r="AF19" s="363">
        <f t="shared" si="5"/>
        <v>91</v>
      </c>
      <c r="AG19" s="352">
        <f t="shared" si="5"/>
        <v>91</v>
      </c>
      <c r="AH19" s="336">
        <f>+AG19+AH18</f>
        <v>91</v>
      </c>
      <c r="AI19" s="348">
        <f t="shared" si="5"/>
        <v>91</v>
      </c>
      <c r="AJ19" s="336">
        <f>+AI19+AJ18</f>
        <v>91</v>
      </c>
      <c r="AK19" s="290">
        <f>+AJ19+AK18</f>
        <v>91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320">
        <f>+[1]NEW!$M$6</f>
        <v>396</v>
      </c>
      <c r="G20" s="51">
        <v>0</v>
      </c>
      <c r="H20" s="51">
        <v>0</v>
      </c>
      <c r="I20" s="51">
        <v>0</v>
      </c>
      <c r="J20" s="51">
        <v>0</v>
      </c>
      <c r="K20" s="364">
        <v>0</v>
      </c>
      <c r="L20" s="353">
        <v>0</v>
      </c>
      <c r="M20" s="51">
        <v>0</v>
      </c>
      <c r="N20" s="372">
        <v>396</v>
      </c>
      <c r="O20" s="338">
        <f>396-N21</f>
        <v>0</v>
      </c>
      <c r="P20" s="51">
        <v>0</v>
      </c>
      <c r="Q20" s="51">
        <v>0</v>
      </c>
      <c r="R20" s="364">
        <v>0</v>
      </c>
      <c r="S20" s="353">
        <v>0</v>
      </c>
      <c r="T20" s="51">
        <v>0</v>
      </c>
      <c r="U20" s="51">
        <v>0</v>
      </c>
      <c r="V20" s="51">
        <v>0</v>
      </c>
      <c r="W20" s="353">
        <v>0</v>
      </c>
      <c r="X20" s="338">
        <v>0</v>
      </c>
      <c r="Y20" s="364">
        <v>0</v>
      </c>
      <c r="Z20" s="353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64">
        <v>0</v>
      </c>
      <c r="AG20" s="353">
        <v>0</v>
      </c>
      <c r="AH20" s="338">
        <v>0</v>
      </c>
      <c r="AI20" s="338">
        <v>0</v>
      </c>
      <c r="AJ20" s="338">
        <v>0</v>
      </c>
      <c r="AK20" s="291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321"/>
      <c r="G21" s="46">
        <f t="shared" ref="G21:AK21" si="6">+F21+G20</f>
        <v>0</v>
      </c>
      <c r="H21" s="44">
        <f t="shared" si="6"/>
        <v>0</v>
      </c>
      <c r="I21" s="45">
        <f t="shared" si="6"/>
        <v>0</v>
      </c>
      <c r="J21" s="46">
        <f t="shared" si="6"/>
        <v>0</v>
      </c>
      <c r="K21" s="363">
        <f t="shared" si="6"/>
        <v>0</v>
      </c>
      <c r="L21" s="352">
        <f t="shared" si="6"/>
        <v>0</v>
      </c>
      <c r="M21" s="46">
        <f t="shared" si="6"/>
        <v>0</v>
      </c>
      <c r="N21" s="46">
        <f t="shared" si="6"/>
        <v>396</v>
      </c>
      <c r="O21" s="46">
        <f t="shared" si="6"/>
        <v>396</v>
      </c>
      <c r="P21" s="45">
        <f t="shared" si="6"/>
        <v>396</v>
      </c>
      <c r="Q21" s="46">
        <f t="shared" si="6"/>
        <v>396</v>
      </c>
      <c r="R21" s="363">
        <f t="shared" si="6"/>
        <v>396</v>
      </c>
      <c r="S21" s="352">
        <f t="shared" si="6"/>
        <v>396</v>
      </c>
      <c r="T21" s="46">
        <f t="shared" si="6"/>
        <v>396</v>
      </c>
      <c r="U21" s="46">
        <f t="shared" si="6"/>
        <v>396</v>
      </c>
      <c r="V21" s="46">
        <f t="shared" si="6"/>
        <v>396</v>
      </c>
      <c r="W21" s="356">
        <f t="shared" si="6"/>
        <v>396</v>
      </c>
      <c r="X21" s="336">
        <f t="shared" si="6"/>
        <v>396</v>
      </c>
      <c r="Y21" s="363">
        <f t="shared" si="6"/>
        <v>396</v>
      </c>
      <c r="Z21" s="352">
        <f t="shared" si="6"/>
        <v>396</v>
      </c>
      <c r="AA21" s="336">
        <f t="shared" si="6"/>
        <v>396</v>
      </c>
      <c r="AB21" s="336">
        <f t="shared" si="6"/>
        <v>396</v>
      </c>
      <c r="AC21" s="336">
        <f t="shared" si="6"/>
        <v>396</v>
      </c>
      <c r="AD21" s="335">
        <f t="shared" si="6"/>
        <v>396</v>
      </c>
      <c r="AE21" s="336">
        <f t="shared" si="6"/>
        <v>396</v>
      </c>
      <c r="AF21" s="363">
        <f t="shared" si="6"/>
        <v>396</v>
      </c>
      <c r="AG21" s="352">
        <f t="shared" si="6"/>
        <v>396</v>
      </c>
      <c r="AH21" s="336">
        <f t="shared" si="6"/>
        <v>396</v>
      </c>
      <c r="AI21" s="336">
        <f t="shared" si="6"/>
        <v>396</v>
      </c>
      <c r="AJ21" s="336">
        <f t="shared" si="6"/>
        <v>396</v>
      </c>
      <c r="AK21" s="290">
        <f t="shared" si="6"/>
        <v>396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320">
        <f>+[1]NEW!$M$9</f>
        <v>223</v>
      </c>
      <c r="G22" s="36">
        <v>0</v>
      </c>
      <c r="H22" s="36">
        <v>0</v>
      </c>
      <c r="I22" s="36">
        <v>0</v>
      </c>
      <c r="J22" s="36">
        <v>0</v>
      </c>
      <c r="K22" s="362">
        <v>0</v>
      </c>
      <c r="L22" s="351">
        <v>0</v>
      </c>
      <c r="M22" s="36">
        <v>0</v>
      </c>
      <c r="N22" s="36">
        <v>0</v>
      </c>
      <c r="O22" s="371">
        <f>223-N23</f>
        <v>223</v>
      </c>
      <c r="P22" s="36">
        <f>223-O23</f>
        <v>0</v>
      </c>
      <c r="Q22" s="36">
        <v>0</v>
      </c>
      <c r="R22" s="362">
        <v>0</v>
      </c>
      <c r="S22" s="351">
        <v>0</v>
      </c>
      <c r="T22" s="36">
        <v>0</v>
      </c>
      <c r="U22" s="36">
        <v>0</v>
      </c>
      <c r="V22" s="36">
        <v>0</v>
      </c>
      <c r="W22" s="351">
        <v>0</v>
      </c>
      <c r="X22" s="334">
        <v>0</v>
      </c>
      <c r="Y22" s="362">
        <v>0</v>
      </c>
      <c r="Z22" s="351">
        <v>0</v>
      </c>
      <c r="AA22" s="334">
        <v>0</v>
      </c>
      <c r="AB22" s="334">
        <v>0</v>
      </c>
      <c r="AC22" s="334">
        <v>0</v>
      </c>
      <c r="AD22" s="334">
        <v>0</v>
      </c>
      <c r="AE22" s="334">
        <v>0</v>
      </c>
      <c r="AF22" s="362">
        <v>0</v>
      </c>
      <c r="AG22" s="351">
        <v>0</v>
      </c>
      <c r="AH22" s="334">
        <v>0</v>
      </c>
      <c r="AI22" s="334">
        <v>0</v>
      </c>
      <c r="AJ22" s="334">
        <v>0</v>
      </c>
      <c r="AK22" s="289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322"/>
      <c r="G23" s="46">
        <f t="shared" ref="G23:AK23" si="7">+F23+G22</f>
        <v>0</v>
      </c>
      <c r="H23" s="44">
        <f t="shared" si="7"/>
        <v>0</v>
      </c>
      <c r="I23" s="45">
        <f t="shared" si="7"/>
        <v>0</v>
      </c>
      <c r="J23" s="46">
        <f t="shared" si="7"/>
        <v>0</v>
      </c>
      <c r="K23" s="363">
        <f t="shared" si="7"/>
        <v>0</v>
      </c>
      <c r="L23" s="352">
        <f t="shared" si="7"/>
        <v>0</v>
      </c>
      <c r="M23" s="46">
        <f t="shared" si="7"/>
        <v>0</v>
      </c>
      <c r="N23" s="46">
        <f t="shared" si="7"/>
        <v>0</v>
      </c>
      <c r="O23" s="46">
        <f t="shared" si="7"/>
        <v>223</v>
      </c>
      <c r="P23" s="45">
        <f t="shared" si="7"/>
        <v>223</v>
      </c>
      <c r="Q23" s="46">
        <f t="shared" si="7"/>
        <v>223</v>
      </c>
      <c r="R23" s="363">
        <f t="shared" si="7"/>
        <v>223</v>
      </c>
      <c r="S23" s="352">
        <f t="shared" si="7"/>
        <v>223</v>
      </c>
      <c r="T23" s="46">
        <f t="shared" si="7"/>
        <v>223</v>
      </c>
      <c r="U23" s="46">
        <f t="shared" si="7"/>
        <v>223</v>
      </c>
      <c r="V23" s="46">
        <f t="shared" si="7"/>
        <v>223</v>
      </c>
      <c r="W23" s="356">
        <f t="shared" si="7"/>
        <v>223</v>
      </c>
      <c r="X23" s="336">
        <f t="shared" si="7"/>
        <v>223</v>
      </c>
      <c r="Y23" s="363">
        <f t="shared" si="7"/>
        <v>223</v>
      </c>
      <c r="Z23" s="352">
        <f t="shared" si="7"/>
        <v>223</v>
      </c>
      <c r="AA23" s="336">
        <f t="shared" si="7"/>
        <v>223</v>
      </c>
      <c r="AB23" s="336">
        <f t="shared" si="7"/>
        <v>223</v>
      </c>
      <c r="AC23" s="336">
        <f t="shared" si="7"/>
        <v>223</v>
      </c>
      <c r="AD23" s="335">
        <f t="shared" si="7"/>
        <v>223</v>
      </c>
      <c r="AE23" s="336">
        <f t="shared" si="7"/>
        <v>223</v>
      </c>
      <c r="AF23" s="363">
        <f t="shared" si="7"/>
        <v>223</v>
      </c>
      <c r="AG23" s="352">
        <f t="shared" si="7"/>
        <v>223</v>
      </c>
      <c r="AH23" s="336">
        <f t="shared" si="7"/>
        <v>223</v>
      </c>
      <c r="AI23" s="336">
        <f t="shared" si="7"/>
        <v>223</v>
      </c>
      <c r="AJ23" s="336">
        <f t="shared" si="7"/>
        <v>223</v>
      </c>
      <c r="AK23" s="290">
        <f t="shared" si="7"/>
        <v>223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320">
        <f>+[1]NEW!$M$12</f>
        <v>721</v>
      </c>
      <c r="G24" s="36">
        <v>0</v>
      </c>
      <c r="H24" s="36">
        <v>0</v>
      </c>
      <c r="I24" s="36">
        <v>0</v>
      </c>
      <c r="J24" s="36">
        <v>0</v>
      </c>
      <c r="K24" s="362">
        <v>0</v>
      </c>
      <c r="L24" s="351">
        <v>0</v>
      </c>
      <c r="M24" s="36">
        <v>0</v>
      </c>
      <c r="N24" s="36">
        <v>0</v>
      </c>
      <c r="O24" s="371">
        <v>639</v>
      </c>
      <c r="P24" s="371">
        <f>641-O25</f>
        <v>2</v>
      </c>
      <c r="Q24" s="36">
        <v>0</v>
      </c>
      <c r="R24" s="362">
        <v>0</v>
      </c>
      <c r="S24" s="351">
        <v>0</v>
      </c>
      <c r="T24" s="36">
        <v>0</v>
      </c>
      <c r="U24" s="36">
        <v>0</v>
      </c>
      <c r="V24" s="36">
        <v>0</v>
      </c>
      <c r="W24" s="351">
        <v>0</v>
      </c>
      <c r="X24" s="334">
        <v>0</v>
      </c>
      <c r="Y24" s="362">
        <v>0</v>
      </c>
      <c r="Z24" s="351">
        <v>0</v>
      </c>
      <c r="AA24" s="334">
        <v>0</v>
      </c>
      <c r="AB24" s="371">
        <f>721-AA25</f>
        <v>80</v>
      </c>
      <c r="AC24" s="334">
        <v>0</v>
      </c>
      <c r="AD24" s="334">
        <v>0</v>
      </c>
      <c r="AE24" s="334">
        <v>0</v>
      </c>
      <c r="AF24" s="362">
        <v>0</v>
      </c>
      <c r="AG24" s="351">
        <v>0</v>
      </c>
      <c r="AH24" s="334">
        <v>0</v>
      </c>
      <c r="AI24" s="334">
        <v>0</v>
      </c>
      <c r="AJ24" s="334">
        <v>0</v>
      </c>
      <c r="AK24" s="289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323"/>
      <c r="G25" s="46">
        <f t="shared" ref="G25:AK25" si="8">+F25+G24</f>
        <v>0</v>
      </c>
      <c r="H25" s="44">
        <f t="shared" si="8"/>
        <v>0</v>
      </c>
      <c r="I25" s="45">
        <f t="shared" si="8"/>
        <v>0</v>
      </c>
      <c r="J25" s="46">
        <f t="shared" si="8"/>
        <v>0</v>
      </c>
      <c r="K25" s="363">
        <f t="shared" si="8"/>
        <v>0</v>
      </c>
      <c r="L25" s="352">
        <f t="shared" si="8"/>
        <v>0</v>
      </c>
      <c r="M25" s="46">
        <f t="shared" si="8"/>
        <v>0</v>
      </c>
      <c r="N25" s="46">
        <f t="shared" si="8"/>
        <v>0</v>
      </c>
      <c r="O25" s="46">
        <f t="shared" si="8"/>
        <v>639</v>
      </c>
      <c r="P25" s="45">
        <f t="shared" si="8"/>
        <v>641</v>
      </c>
      <c r="Q25" s="46">
        <f t="shared" si="8"/>
        <v>641</v>
      </c>
      <c r="R25" s="363">
        <f t="shared" si="8"/>
        <v>641</v>
      </c>
      <c r="S25" s="352">
        <f t="shared" si="8"/>
        <v>641</v>
      </c>
      <c r="T25" s="46">
        <f t="shared" si="8"/>
        <v>641</v>
      </c>
      <c r="U25" s="46">
        <f t="shared" si="8"/>
        <v>641</v>
      </c>
      <c r="V25" s="46">
        <f t="shared" si="8"/>
        <v>641</v>
      </c>
      <c r="W25" s="356">
        <f t="shared" si="8"/>
        <v>641</v>
      </c>
      <c r="X25" s="336">
        <f t="shared" si="8"/>
        <v>641</v>
      </c>
      <c r="Y25" s="363">
        <f t="shared" si="8"/>
        <v>641</v>
      </c>
      <c r="Z25" s="352">
        <f t="shared" si="8"/>
        <v>641</v>
      </c>
      <c r="AA25" s="336">
        <f t="shared" si="8"/>
        <v>641</v>
      </c>
      <c r="AB25" s="336">
        <f t="shared" si="8"/>
        <v>721</v>
      </c>
      <c r="AC25" s="336">
        <f t="shared" si="8"/>
        <v>721</v>
      </c>
      <c r="AD25" s="335">
        <f t="shared" si="8"/>
        <v>721</v>
      </c>
      <c r="AE25" s="336">
        <f t="shared" si="8"/>
        <v>721</v>
      </c>
      <c r="AF25" s="363">
        <f t="shared" si="8"/>
        <v>721</v>
      </c>
      <c r="AG25" s="352">
        <f t="shared" si="8"/>
        <v>721</v>
      </c>
      <c r="AH25" s="336">
        <f t="shared" si="8"/>
        <v>721</v>
      </c>
      <c r="AI25" s="336">
        <f t="shared" si="8"/>
        <v>721</v>
      </c>
      <c r="AJ25" s="336">
        <f t="shared" si="8"/>
        <v>721</v>
      </c>
      <c r="AK25" s="290">
        <f t="shared" si="8"/>
        <v>721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320">
        <f>+[1]NEW!$M$15</f>
        <v>290</v>
      </c>
      <c r="G26" s="371">
        <v>84</v>
      </c>
      <c r="H26" s="36">
        <v>0</v>
      </c>
      <c r="I26" s="36">
        <v>0</v>
      </c>
      <c r="J26" s="36">
        <v>0</v>
      </c>
      <c r="K26" s="362">
        <v>0</v>
      </c>
      <c r="L26" s="351">
        <v>0</v>
      </c>
      <c r="M26" s="36">
        <v>0</v>
      </c>
      <c r="N26" s="371">
        <v>156</v>
      </c>
      <c r="O26" s="334">
        <f>240-N27</f>
        <v>0</v>
      </c>
      <c r="P26" s="36">
        <v>0</v>
      </c>
      <c r="Q26" s="36">
        <v>0</v>
      </c>
      <c r="R26" s="362">
        <v>0</v>
      </c>
      <c r="S26" s="351">
        <v>0</v>
      </c>
      <c r="T26" s="36">
        <v>0</v>
      </c>
      <c r="U26" s="36">
        <v>0</v>
      </c>
      <c r="V26" s="36">
        <v>0</v>
      </c>
      <c r="W26" s="351">
        <v>0</v>
      </c>
      <c r="X26" s="334">
        <v>0</v>
      </c>
      <c r="Y26" s="362">
        <v>0</v>
      </c>
      <c r="Z26" s="351">
        <v>0</v>
      </c>
      <c r="AA26" s="334">
        <v>0</v>
      </c>
      <c r="AB26" s="334">
        <v>0</v>
      </c>
      <c r="AC26" s="334">
        <v>0</v>
      </c>
      <c r="AD26" s="334">
        <v>0</v>
      </c>
      <c r="AE26" s="334">
        <v>0</v>
      </c>
      <c r="AF26" s="371">
        <f>290-AE27</f>
        <v>50</v>
      </c>
      <c r="AG26" s="351">
        <v>0</v>
      </c>
      <c r="AH26" s="334">
        <v>0</v>
      </c>
      <c r="AI26" s="334">
        <v>0</v>
      </c>
      <c r="AJ26" s="334">
        <v>0</v>
      </c>
      <c r="AK26" s="289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321"/>
      <c r="G27" s="46">
        <f t="shared" ref="G27:AG27" si="9">+F27+G26</f>
        <v>84</v>
      </c>
      <c r="H27" s="44">
        <f t="shared" si="9"/>
        <v>84</v>
      </c>
      <c r="I27" s="45">
        <f t="shared" si="9"/>
        <v>84</v>
      </c>
      <c r="J27" s="46">
        <f t="shared" si="9"/>
        <v>84</v>
      </c>
      <c r="K27" s="363">
        <f t="shared" si="9"/>
        <v>84</v>
      </c>
      <c r="L27" s="352">
        <f t="shared" si="9"/>
        <v>84</v>
      </c>
      <c r="M27" s="46">
        <f t="shared" si="9"/>
        <v>84</v>
      </c>
      <c r="N27" s="46">
        <f t="shared" si="9"/>
        <v>240</v>
      </c>
      <c r="O27" s="46">
        <f t="shared" si="9"/>
        <v>240</v>
      </c>
      <c r="P27" s="45">
        <f t="shared" si="9"/>
        <v>240</v>
      </c>
      <c r="Q27" s="46">
        <f t="shared" si="9"/>
        <v>240</v>
      </c>
      <c r="R27" s="363">
        <f t="shared" si="9"/>
        <v>240</v>
      </c>
      <c r="S27" s="352">
        <f t="shared" si="9"/>
        <v>240</v>
      </c>
      <c r="T27" s="46">
        <f t="shared" si="9"/>
        <v>240</v>
      </c>
      <c r="U27" s="46">
        <f t="shared" si="9"/>
        <v>240</v>
      </c>
      <c r="V27" s="46">
        <f t="shared" si="9"/>
        <v>240</v>
      </c>
      <c r="W27" s="356">
        <f t="shared" si="9"/>
        <v>240</v>
      </c>
      <c r="X27" s="336">
        <f t="shared" si="9"/>
        <v>240</v>
      </c>
      <c r="Y27" s="363">
        <f t="shared" si="9"/>
        <v>240</v>
      </c>
      <c r="Z27" s="352">
        <f t="shared" si="9"/>
        <v>240</v>
      </c>
      <c r="AA27" s="336">
        <f t="shared" si="9"/>
        <v>240</v>
      </c>
      <c r="AB27" s="336">
        <f t="shared" si="9"/>
        <v>240</v>
      </c>
      <c r="AC27" s="336">
        <f t="shared" si="9"/>
        <v>240</v>
      </c>
      <c r="AD27" s="335">
        <f t="shared" si="9"/>
        <v>240</v>
      </c>
      <c r="AE27" s="336">
        <f t="shared" si="9"/>
        <v>240</v>
      </c>
      <c r="AF27" s="363">
        <f t="shared" si="9"/>
        <v>290</v>
      </c>
      <c r="AG27" s="352">
        <f t="shared" si="9"/>
        <v>290</v>
      </c>
      <c r="AH27" s="336">
        <f>+AG27+AH26</f>
        <v>290</v>
      </c>
      <c r="AI27" s="336">
        <f>+AH27+AI26</f>
        <v>290</v>
      </c>
      <c r="AJ27" s="336">
        <f>+AI27+AJ26</f>
        <v>290</v>
      </c>
      <c r="AK27" s="290">
        <f>+AJ27+AK26</f>
        <v>290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320">
        <f>+[1]NEW!$M$18</f>
        <v>1872</v>
      </c>
      <c r="G28" s="36">
        <v>0</v>
      </c>
      <c r="H28" s="36">
        <v>0</v>
      </c>
      <c r="I28" s="36">
        <v>0</v>
      </c>
      <c r="J28" s="36">
        <v>0</v>
      </c>
      <c r="K28" s="362">
        <v>0</v>
      </c>
      <c r="L28" s="351">
        <v>0</v>
      </c>
      <c r="M28" s="36">
        <v>0</v>
      </c>
      <c r="N28" s="36">
        <v>0</v>
      </c>
      <c r="O28" s="334">
        <v>0</v>
      </c>
      <c r="P28" s="371">
        <v>793</v>
      </c>
      <c r="Q28" s="371">
        <f>900-P29</f>
        <v>107</v>
      </c>
      <c r="R28" s="362">
        <v>0</v>
      </c>
      <c r="S28" s="351">
        <v>0</v>
      </c>
      <c r="T28" s="36">
        <v>0</v>
      </c>
      <c r="U28" s="36">
        <v>0</v>
      </c>
      <c r="V28" s="36">
        <v>0</v>
      </c>
      <c r="W28" s="351">
        <v>0</v>
      </c>
      <c r="X28" s="334">
        <v>0</v>
      </c>
      <c r="Y28" s="362">
        <v>0</v>
      </c>
      <c r="Z28" s="351">
        <v>0</v>
      </c>
      <c r="AA28" s="334">
        <v>0</v>
      </c>
      <c r="AB28" s="371">
        <v>472</v>
      </c>
      <c r="AC28" s="371">
        <f>1772-AB29</f>
        <v>400</v>
      </c>
      <c r="AD28" s="334">
        <v>0</v>
      </c>
      <c r="AE28" s="334">
        <v>0</v>
      </c>
      <c r="AF28" s="371">
        <v>100</v>
      </c>
      <c r="AG28" s="351">
        <v>0</v>
      </c>
      <c r="AH28" s="257">
        <f>1872-AG29</f>
        <v>0</v>
      </c>
      <c r="AI28" s="334">
        <v>0</v>
      </c>
      <c r="AJ28" s="334">
        <v>0</v>
      </c>
      <c r="AK28" s="289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323"/>
      <c r="G29" s="46">
        <f t="shared" ref="G29:AK29" si="10">+F29+G28</f>
        <v>0</v>
      </c>
      <c r="H29" s="44">
        <f t="shared" si="10"/>
        <v>0</v>
      </c>
      <c r="I29" s="45">
        <f t="shared" si="10"/>
        <v>0</v>
      </c>
      <c r="J29" s="46">
        <f t="shared" si="10"/>
        <v>0</v>
      </c>
      <c r="K29" s="363">
        <f t="shared" si="10"/>
        <v>0</v>
      </c>
      <c r="L29" s="352">
        <f t="shared" si="10"/>
        <v>0</v>
      </c>
      <c r="M29" s="46">
        <f t="shared" si="10"/>
        <v>0</v>
      </c>
      <c r="N29" s="46">
        <f t="shared" si="10"/>
        <v>0</v>
      </c>
      <c r="O29" s="46">
        <f t="shared" si="10"/>
        <v>0</v>
      </c>
      <c r="P29" s="45">
        <f t="shared" si="10"/>
        <v>793</v>
      </c>
      <c r="Q29" s="46">
        <f t="shared" si="10"/>
        <v>900</v>
      </c>
      <c r="R29" s="363">
        <f t="shared" si="10"/>
        <v>900</v>
      </c>
      <c r="S29" s="352">
        <f t="shared" si="10"/>
        <v>900</v>
      </c>
      <c r="T29" s="46">
        <f t="shared" si="10"/>
        <v>900</v>
      </c>
      <c r="U29" s="46">
        <f t="shared" si="10"/>
        <v>900</v>
      </c>
      <c r="V29" s="46">
        <f t="shared" si="10"/>
        <v>900</v>
      </c>
      <c r="W29" s="356">
        <f t="shared" si="10"/>
        <v>900</v>
      </c>
      <c r="X29" s="336">
        <f t="shared" si="10"/>
        <v>900</v>
      </c>
      <c r="Y29" s="363">
        <f t="shared" si="10"/>
        <v>900</v>
      </c>
      <c r="Z29" s="352">
        <f t="shared" si="10"/>
        <v>900</v>
      </c>
      <c r="AA29" s="336">
        <f t="shared" si="10"/>
        <v>900</v>
      </c>
      <c r="AB29" s="336">
        <f t="shared" si="10"/>
        <v>1372</v>
      </c>
      <c r="AC29" s="336">
        <f t="shared" si="10"/>
        <v>1772</v>
      </c>
      <c r="AD29" s="335">
        <f t="shared" si="10"/>
        <v>1772</v>
      </c>
      <c r="AE29" s="336">
        <f t="shared" si="10"/>
        <v>1772</v>
      </c>
      <c r="AF29" s="363">
        <f t="shared" si="10"/>
        <v>1872</v>
      </c>
      <c r="AG29" s="352">
        <f t="shared" si="10"/>
        <v>1872</v>
      </c>
      <c r="AH29" s="336">
        <f t="shared" si="10"/>
        <v>1872</v>
      </c>
      <c r="AI29" s="336">
        <f t="shared" si="10"/>
        <v>1872</v>
      </c>
      <c r="AJ29" s="336">
        <f t="shared" si="10"/>
        <v>1872</v>
      </c>
      <c r="AK29" s="290">
        <f t="shared" si="10"/>
        <v>1872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320">
        <f>+[1]NEW!$M$21</f>
        <v>71</v>
      </c>
      <c r="G30" s="371">
        <v>1</v>
      </c>
      <c r="H30" s="36">
        <v>0</v>
      </c>
      <c r="I30" s="36">
        <v>0</v>
      </c>
      <c r="J30" s="36">
        <v>0</v>
      </c>
      <c r="K30" s="362">
        <v>0</v>
      </c>
      <c r="L30" s="351">
        <v>0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2">
        <v>0</v>
      </c>
      <c r="S30" s="351">
        <v>0</v>
      </c>
      <c r="T30" s="36">
        <v>0</v>
      </c>
      <c r="U30" s="36">
        <v>0</v>
      </c>
      <c r="V30" s="36">
        <v>0</v>
      </c>
      <c r="W30" s="351">
        <v>0</v>
      </c>
      <c r="X30" s="334">
        <v>0</v>
      </c>
      <c r="Y30" s="362">
        <v>0</v>
      </c>
      <c r="Z30" s="351">
        <v>0</v>
      </c>
      <c r="AA30" s="334">
        <v>0</v>
      </c>
      <c r="AB30" s="334">
        <v>0</v>
      </c>
      <c r="AC30" s="371">
        <f>71-AB31</f>
        <v>70</v>
      </c>
      <c r="AD30" s="334">
        <v>0</v>
      </c>
      <c r="AE30" s="334">
        <v>0</v>
      </c>
      <c r="AF30" s="362">
        <v>0</v>
      </c>
      <c r="AG30" s="351">
        <v>0</v>
      </c>
      <c r="AH30" s="334">
        <v>0</v>
      </c>
      <c r="AI30" s="334">
        <v>0</v>
      </c>
      <c r="AJ30" s="334">
        <v>0</v>
      </c>
      <c r="AK30" s="289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321"/>
      <c r="G31" s="46">
        <f t="shared" ref="G31:AG31" si="11">+F31+G30</f>
        <v>1</v>
      </c>
      <c r="H31" s="44">
        <f t="shared" si="11"/>
        <v>1</v>
      </c>
      <c r="I31" s="45">
        <f t="shared" si="11"/>
        <v>1</v>
      </c>
      <c r="J31" s="46">
        <f t="shared" si="11"/>
        <v>1</v>
      </c>
      <c r="K31" s="363">
        <f t="shared" si="11"/>
        <v>1</v>
      </c>
      <c r="L31" s="352">
        <f t="shared" si="11"/>
        <v>1</v>
      </c>
      <c r="M31" s="46">
        <f t="shared" si="11"/>
        <v>1</v>
      </c>
      <c r="N31" s="46">
        <f t="shared" si="11"/>
        <v>1</v>
      </c>
      <c r="O31" s="46">
        <f t="shared" si="11"/>
        <v>1</v>
      </c>
      <c r="P31" s="45">
        <f t="shared" si="11"/>
        <v>1</v>
      </c>
      <c r="Q31" s="46">
        <f t="shared" si="11"/>
        <v>1</v>
      </c>
      <c r="R31" s="363">
        <f t="shared" si="11"/>
        <v>1</v>
      </c>
      <c r="S31" s="352">
        <f t="shared" si="11"/>
        <v>1</v>
      </c>
      <c r="T31" s="46">
        <f t="shared" si="11"/>
        <v>1</v>
      </c>
      <c r="U31" s="46">
        <f t="shared" si="11"/>
        <v>1</v>
      </c>
      <c r="V31" s="46">
        <f t="shared" si="11"/>
        <v>1</v>
      </c>
      <c r="W31" s="356">
        <f t="shared" si="11"/>
        <v>1</v>
      </c>
      <c r="X31" s="336">
        <f t="shared" si="11"/>
        <v>1</v>
      </c>
      <c r="Y31" s="363">
        <f t="shared" si="11"/>
        <v>1</v>
      </c>
      <c r="Z31" s="352">
        <f t="shared" si="11"/>
        <v>1</v>
      </c>
      <c r="AA31" s="336">
        <f t="shared" si="11"/>
        <v>1</v>
      </c>
      <c r="AB31" s="336">
        <f t="shared" si="11"/>
        <v>1</v>
      </c>
      <c r="AC31" s="336">
        <f t="shared" si="11"/>
        <v>71</v>
      </c>
      <c r="AD31" s="335">
        <f t="shared" si="11"/>
        <v>71</v>
      </c>
      <c r="AE31" s="336">
        <f t="shared" si="11"/>
        <v>71</v>
      </c>
      <c r="AF31" s="363">
        <f t="shared" si="11"/>
        <v>71</v>
      </c>
      <c r="AG31" s="352">
        <f t="shared" si="11"/>
        <v>71</v>
      </c>
      <c r="AH31" s="336">
        <f>+AG31+AH30</f>
        <v>71</v>
      </c>
      <c r="AI31" s="336">
        <f>+AH31+AI30</f>
        <v>71</v>
      </c>
      <c r="AJ31" s="336">
        <f>+AI31+AJ30</f>
        <v>71</v>
      </c>
      <c r="AK31" s="290">
        <f>+AJ31+AK30</f>
        <v>71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319">
        <f>+[1]NEW!$M$30</f>
        <v>232</v>
      </c>
      <c r="G32" s="36">
        <v>0</v>
      </c>
      <c r="H32" s="371">
        <v>232</v>
      </c>
      <c r="I32" s="334">
        <f>232-H33</f>
        <v>0</v>
      </c>
      <c r="J32" s="36">
        <v>0</v>
      </c>
      <c r="K32" s="362">
        <v>0</v>
      </c>
      <c r="L32" s="351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2">
        <v>0</v>
      </c>
      <c r="S32" s="351">
        <v>0</v>
      </c>
      <c r="T32" s="36">
        <v>0</v>
      </c>
      <c r="U32" s="36">
        <v>0</v>
      </c>
      <c r="V32" s="36">
        <v>0</v>
      </c>
      <c r="W32" s="351">
        <v>0</v>
      </c>
      <c r="X32" s="334">
        <v>0</v>
      </c>
      <c r="Y32" s="362">
        <v>0</v>
      </c>
      <c r="Z32" s="351">
        <v>0</v>
      </c>
      <c r="AA32" s="334">
        <v>0</v>
      </c>
      <c r="AB32" s="334">
        <v>0</v>
      </c>
      <c r="AC32" s="334">
        <v>0</v>
      </c>
      <c r="AD32" s="334">
        <v>0</v>
      </c>
      <c r="AE32" s="334">
        <v>0</v>
      </c>
      <c r="AF32" s="362">
        <v>0</v>
      </c>
      <c r="AG32" s="351">
        <v>0</v>
      </c>
      <c r="AH32" s="334">
        <v>0</v>
      </c>
      <c r="AI32" s="334">
        <v>0</v>
      </c>
      <c r="AJ32" s="334">
        <v>0</v>
      </c>
      <c r="AK32" s="289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322"/>
      <c r="G33" s="46">
        <f t="shared" ref="G33:AG33" si="12">+F33+G32</f>
        <v>0</v>
      </c>
      <c r="H33" s="44">
        <f t="shared" si="12"/>
        <v>232</v>
      </c>
      <c r="I33" s="45">
        <f t="shared" si="12"/>
        <v>232</v>
      </c>
      <c r="J33" s="46">
        <f t="shared" si="12"/>
        <v>232</v>
      </c>
      <c r="K33" s="363">
        <f t="shared" si="12"/>
        <v>232</v>
      </c>
      <c r="L33" s="352">
        <f t="shared" si="12"/>
        <v>232</v>
      </c>
      <c r="M33" s="46">
        <f t="shared" si="12"/>
        <v>232</v>
      </c>
      <c r="N33" s="46">
        <f t="shared" si="12"/>
        <v>232</v>
      </c>
      <c r="O33" s="46">
        <f t="shared" si="12"/>
        <v>232</v>
      </c>
      <c r="P33" s="45">
        <f t="shared" si="12"/>
        <v>232</v>
      </c>
      <c r="Q33" s="46">
        <f t="shared" si="12"/>
        <v>232</v>
      </c>
      <c r="R33" s="363">
        <f t="shared" si="12"/>
        <v>232</v>
      </c>
      <c r="S33" s="352">
        <f t="shared" si="12"/>
        <v>232</v>
      </c>
      <c r="T33" s="46">
        <f t="shared" si="12"/>
        <v>232</v>
      </c>
      <c r="U33" s="46">
        <f t="shared" si="12"/>
        <v>232</v>
      </c>
      <c r="V33" s="46">
        <f t="shared" si="12"/>
        <v>232</v>
      </c>
      <c r="W33" s="356">
        <f t="shared" si="12"/>
        <v>232</v>
      </c>
      <c r="X33" s="336">
        <f t="shared" si="12"/>
        <v>232</v>
      </c>
      <c r="Y33" s="363">
        <f t="shared" si="12"/>
        <v>232</v>
      </c>
      <c r="Z33" s="352">
        <f t="shared" si="12"/>
        <v>232</v>
      </c>
      <c r="AA33" s="336">
        <f t="shared" si="12"/>
        <v>232</v>
      </c>
      <c r="AB33" s="336">
        <f t="shared" si="12"/>
        <v>232</v>
      </c>
      <c r="AC33" s="336">
        <f t="shared" si="12"/>
        <v>232</v>
      </c>
      <c r="AD33" s="335">
        <f t="shared" si="12"/>
        <v>232</v>
      </c>
      <c r="AE33" s="336">
        <f t="shared" si="12"/>
        <v>232</v>
      </c>
      <c r="AF33" s="363">
        <f t="shared" si="12"/>
        <v>232</v>
      </c>
      <c r="AG33" s="352">
        <f t="shared" si="12"/>
        <v>232</v>
      </c>
      <c r="AH33" s="336">
        <f>+AG33+AH32</f>
        <v>232</v>
      </c>
      <c r="AI33" s="336">
        <f>+AH33+AI32</f>
        <v>232</v>
      </c>
      <c r="AJ33" s="336">
        <f>+AI33+AJ32</f>
        <v>232</v>
      </c>
      <c r="AK33" s="290">
        <f>+AJ33+AK32</f>
        <v>232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320">
        <f>+[1]NEW!$M$33</f>
        <v>4</v>
      </c>
      <c r="G34" s="36">
        <v>0</v>
      </c>
      <c r="H34" s="371">
        <v>4</v>
      </c>
      <c r="I34" s="334">
        <f>4-H35</f>
        <v>0</v>
      </c>
      <c r="J34" s="36">
        <v>0</v>
      </c>
      <c r="K34" s="362">
        <v>0</v>
      </c>
      <c r="L34" s="351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2">
        <v>0</v>
      </c>
      <c r="S34" s="351">
        <v>0</v>
      </c>
      <c r="T34" s="36">
        <v>0</v>
      </c>
      <c r="U34" s="36">
        <v>0</v>
      </c>
      <c r="V34" s="36">
        <v>0</v>
      </c>
      <c r="W34" s="351">
        <v>0</v>
      </c>
      <c r="X34" s="334">
        <v>0</v>
      </c>
      <c r="Y34" s="362">
        <v>0</v>
      </c>
      <c r="Z34" s="351">
        <v>0</v>
      </c>
      <c r="AA34" s="334">
        <v>0</v>
      </c>
      <c r="AB34" s="334">
        <v>0</v>
      </c>
      <c r="AC34" s="334">
        <v>0</v>
      </c>
      <c r="AD34" s="334">
        <v>0</v>
      </c>
      <c r="AE34" s="334">
        <v>0</v>
      </c>
      <c r="AF34" s="362">
        <v>0</v>
      </c>
      <c r="AG34" s="351">
        <v>0</v>
      </c>
      <c r="AH34" s="334">
        <v>0</v>
      </c>
      <c r="AI34" s="334">
        <v>0</v>
      </c>
      <c r="AJ34" s="339">
        <v>0</v>
      </c>
      <c r="AK34" s="292">
        <v>0</v>
      </c>
      <c r="AL34" s="37">
        <f>SUM(G34:AK34)</f>
        <v>4</v>
      </c>
      <c r="AM34" s="38">
        <f>AL34</f>
        <v>4</v>
      </c>
      <c r="AN34" s="38">
        <v>800000</v>
      </c>
      <c r="AO34" s="38">
        <f>AL34*AN34/1000</f>
        <v>3200</v>
      </c>
      <c r="AP34" s="38">
        <f>AN34*AM34/1000</f>
        <v>3200</v>
      </c>
    </row>
    <row r="35" spans="1:42" ht="35.1" customHeight="1">
      <c r="A35" s="625"/>
      <c r="B35" s="654"/>
      <c r="C35" s="39"/>
      <c r="D35" s="65"/>
      <c r="E35" s="57"/>
      <c r="F35" s="321"/>
      <c r="G35" s="46">
        <f t="shared" ref="G35:AG35" si="13">+F35+G34</f>
        <v>0</v>
      </c>
      <c r="H35" s="44">
        <f t="shared" si="13"/>
        <v>4</v>
      </c>
      <c r="I35" s="45">
        <f t="shared" si="13"/>
        <v>4</v>
      </c>
      <c r="J35" s="46">
        <f t="shared" si="13"/>
        <v>4</v>
      </c>
      <c r="K35" s="363">
        <f t="shared" si="13"/>
        <v>4</v>
      </c>
      <c r="L35" s="352">
        <f t="shared" si="13"/>
        <v>4</v>
      </c>
      <c r="M35" s="46">
        <f t="shared" si="13"/>
        <v>4</v>
      </c>
      <c r="N35" s="46">
        <f t="shared" si="13"/>
        <v>4</v>
      </c>
      <c r="O35" s="46">
        <f t="shared" si="13"/>
        <v>4</v>
      </c>
      <c r="P35" s="45">
        <f t="shared" si="13"/>
        <v>4</v>
      </c>
      <c r="Q35" s="46">
        <f t="shared" si="13"/>
        <v>4</v>
      </c>
      <c r="R35" s="363">
        <f t="shared" si="13"/>
        <v>4</v>
      </c>
      <c r="S35" s="352">
        <f t="shared" si="13"/>
        <v>4</v>
      </c>
      <c r="T35" s="46">
        <f t="shared" si="13"/>
        <v>4</v>
      </c>
      <c r="U35" s="46">
        <f t="shared" si="13"/>
        <v>4</v>
      </c>
      <c r="V35" s="46">
        <f t="shared" si="13"/>
        <v>4</v>
      </c>
      <c r="W35" s="356">
        <f t="shared" si="13"/>
        <v>4</v>
      </c>
      <c r="X35" s="336">
        <f t="shared" si="13"/>
        <v>4</v>
      </c>
      <c r="Y35" s="363">
        <f t="shared" si="13"/>
        <v>4</v>
      </c>
      <c r="Z35" s="352">
        <f t="shared" si="13"/>
        <v>4</v>
      </c>
      <c r="AA35" s="336">
        <f t="shared" si="13"/>
        <v>4</v>
      </c>
      <c r="AB35" s="336">
        <f t="shared" si="13"/>
        <v>4</v>
      </c>
      <c r="AC35" s="336">
        <f t="shared" si="13"/>
        <v>4</v>
      </c>
      <c r="AD35" s="335">
        <f t="shared" si="13"/>
        <v>4</v>
      </c>
      <c r="AE35" s="336">
        <f t="shared" si="13"/>
        <v>4</v>
      </c>
      <c r="AF35" s="363">
        <f t="shared" si="13"/>
        <v>4</v>
      </c>
      <c r="AG35" s="352">
        <f t="shared" si="13"/>
        <v>4</v>
      </c>
      <c r="AH35" s="336">
        <f>+AG35+AH34</f>
        <v>4</v>
      </c>
      <c r="AI35" s="336">
        <f>+AH35+AI34</f>
        <v>4</v>
      </c>
      <c r="AJ35" s="336">
        <f>+AI35+AJ34</f>
        <v>4</v>
      </c>
      <c r="AK35" s="290">
        <f>+AJ35+AK34</f>
        <v>4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319">
        <f>+[1]NEW!$M$36</f>
        <v>168</v>
      </c>
      <c r="G36" s="36">
        <v>0</v>
      </c>
      <c r="H36" s="371">
        <v>142</v>
      </c>
      <c r="I36" s="371">
        <f>168-H37</f>
        <v>26</v>
      </c>
      <c r="J36" s="36">
        <f>168-I37</f>
        <v>0</v>
      </c>
      <c r="K36" s="362">
        <v>0</v>
      </c>
      <c r="L36" s="351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2">
        <v>0</v>
      </c>
      <c r="S36" s="351">
        <v>0</v>
      </c>
      <c r="T36" s="36">
        <v>0</v>
      </c>
      <c r="U36" s="36">
        <v>0</v>
      </c>
      <c r="V36" s="36">
        <v>0</v>
      </c>
      <c r="W36" s="351">
        <v>0</v>
      </c>
      <c r="X36" s="334">
        <v>0</v>
      </c>
      <c r="Y36" s="362">
        <v>0</v>
      </c>
      <c r="Z36" s="351">
        <v>0</v>
      </c>
      <c r="AA36" s="334">
        <v>0</v>
      </c>
      <c r="AB36" s="334">
        <v>0</v>
      </c>
      <c r="AC36" s="334">
        <v>0</v>
      </c>
      <c r="AD36" s="334">
        <v>0</v>
      </c>
      <c r="AE36" s="334">
        <v>0</v>
      </c>
      <c r="AF36" s="362">
        <v>0</v>
      </c>
      <c r="AG36" s="351">
        <v>0</v>
      </c>
      <c r="AH36" s="334">
        <v>0</v>
      </c>
      <c r="AI36" s="334">
        <v>0</v>
      </c>
      <c r="AJ36" s="334">
        <v>0</v>
      </c>
      <c r="AK36" s="289">
        <v>0</v>
      </c>
      <c r="AL36" s="37">
        <f>AK37</f>
        <v>168</v>
      </c>
      <c r="AM36" s="38">
        <f>AL36</f>
        <v>168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324"/>
      <c r="G37" s="46">
        <f t="shared" ref="G37:AG37" si="14">+F37+G36</f>
        <v>0</v>
      </c>
      <c r="H37" s="44">
        <f t="shared" si="14"/>
        <v>142</v>
      </c>
      <c r="I37" s="45">
        <f t="shared" si="14"/>
        <v>168</v>
      </c>
      <c r="J37" s="46">
        <f t="shared" si="14"/>
        <v>168</v>
      </c>
      <c r="K37" s="363">
        <f t="shared" si="14"/>
        <v>168</v>
      </c>
      <c r="L37" s="352">
        <f t="shared" si="14"/>
        <v>168</v>
      </c>
      <c r="M37" s="46">
        <f t="shared" si="14"/>
        <v>168</v>
      </c>
      <c r="N37" s="46">
        <f t="shared" si="14"/>
        <v>168</v>
      </c>
      <c r="O37" s="46">
        <f t="shared" si="14"/>
        <v>168</v>
      </c>
      <c r="P37" s="45">
        <f t="shared" si="14"/>
        <v>168</v>
      </c>
      <c r="Q37" s="46">
        <f t="shared" si="14"/>
        <v>168</v>
      </c>
      <c r="R37" s="363">
        <f t="shared" si="14"/>
        <v>168</v>
      </c>
      <c r="S37" s="352">
        <f t="shared" si="14"/>
        <v>168</v>
      </c>
      <c r="T37" s="46">
        <f t="shared" si="14"/>
        <v>168</v>
      </c>
      <c r="U37" s="46">
        <f t="shared" si="14"/>
        <v>168</v>
      </c>
      <c r="V37" s="46">
        <f t="shared" si="14"/>
        <v>168</v>
      </c>
      <c r="W37" s="356">
        <f t="shared" si="14"/>
        <v>168</v>
      </c>
      <c r="X37" s="336">
        <f t="shared" si="14"/>
        <v>168</v>
      </c>
      <c r="Y37" s="363">
        <f t="shared" si="14"/>
        <v>168</v>
      </c>
      <c r="Z37" s="352">
        <f t="shared" si="14"/>
        <v>168</v>
      </c>
      <c r="AA37" s="336">
        <f t="shared" si="14"/>
        <v>168</v>
      </c>
      <c r="AB37" s="336">
        <f t="shared" si="14"/>
        <v>168</v>
      </c>
      <c r="AC37" s="336">
        <f t="shared" si="14"/>
        <v>168</v>
      </c>
      <c r="AD37" s="335">
        <f t="shared" si="14"/>
        <v>168</v>
      </c>
      <c r="AE37" s="336">
        <f t="shared" si="14"/>
        <v>168</v>
      </c>
      <c r="AF37" s="363">
        <f t="shared" si="14"/>
        <v>168</v>
      </c>
      <c r="AG37" s="352">
        <f t="shared" si="14"/>
        <v>168</v>
      </c>
      <c r="AH37" s="336">
        <f>+AG37+AH36</f>
        <v>168</v>
      </c>
      <c r="AI37" s="336">
        <f>+AH37+AI36</f>
        <v>168</v>
      </c>
      <c r="AJ37" s="336">
        <f>+AI37+AJ36</f>
        <v>168</v>
      </c>
      <c r="AK37" s="290">
        <f>+AJ37+AK36</f>
        <v>168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319">
        <v>0</v>
      </c>
      <c r="G38" s="36">
        <v>0</v>
      </c>
      <c r="H38" s="36">
        <v>0</v>
      </c>
      <c r="I38" s="36">
        <v>0</v>
      </c>
      <c r="J38" s="36">
        <v>0</v>
      </c>
      <c r="K38" s="362">
        <v>0</v>
      </c>
      <c r="L38" s="351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2">
        <v>0</v>
      </c>
      <c r="S38" s="351">
        <v>0</v>
      </c>
      <c r="T38" s="36">
        <v>0</v>
      </c>
      <c r="U38" s="36">
        <v>0</v>
      </c>
      <c r="V38" s="36">
        <v>0</v>
      </c>
      <c r="W38" s="351">
        <v>0</v>
      </c>
      <c r="X38" s="334">
        <v>0</v>
      </c>
      <c r="Y38" s="362">
        <v>0</v>
      </c>
      <c r="Z38" s="351">
        <v>0</v>
      </c>
      <c r="AA38" s="334">
        <v>0</v>
      </c>
      <c r="AB38" s="334">
        <v>0</v>
      </c>
      <c r="AC38" s="334">
        <v>0</v>
      </c>
      <c r="AD38" s="334">
        <v>0</v>
      </c>
      <c r="AE38" s="334">
        <v>0</v>
      </c>
      <c r="AF38" s="362">
        <v>0</v>
      </c>
      <c r="AG38" s="351">
        <v>0</v>
      </c>
      <c r="AH38" s="334">
        <v>0</v>
      </c>
      <c r="AI38" s="334">
        <v>0</v>
      </c>
      <c r="AJ38" s="334">
        <v>0</v>
      </c>
      <c r="AK38" s="289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322"/>
      <c r="G39" s="46">
        <f t="shared" ref="G39:AG39" si="15">+F39+G38</f>
        <v>0</v>
      </c>
      <c r="H39" s="44">
        <f t="shared" si="15"/>
        <v>0</v>
      </c>
      <c r="I39" s="45">
        <f t="shared" si="15"/>
        <v>0</v>
      </c>
      <c r="J39" s="46">
        <f t="shared" si="15"/>
        <v>0</v>
      </c>
      <c r="K39" s="363">
        <f t="shared" si="15"/>
        <v>0</v>
      </c>
      <c r="L39" s="352">
        <f t="shared" si="15"/>
        <v>0</v>
      </c>
      <c r="M39" s="46">
        <f t="shared" si="15"/>
        <v>0</v>
      </c>
      <c r="N39" s="46">
        <f t="shared" si="15"/>
        <v>0</v>
      </c>
      <c r="O39" s="46">
        <f t="shared" si="15"/>
        <v>0</v>
      </c>
      <c r="P39" s="45">
        <f t="shared" si="15"/>
        <v>0</v>
      </c>
      <c r="Q39" s="46">
        <f t="shared" si="15"/>
        <v>0</v>
      </c>
      <c r="R39" s="363">
        <f t="shared" si="15"/>
        <v>0</v>
      </c>
      <c r="S39" s="352">
        <f t="shared" si="15"/>
        <v>0</v>
      </c>
      <c r="T39" s="46">
        <f t="shared" si="15"/>
        <v>0</v>
      </c>
      <c r="U39" s="46">
        <f t="shared" si="15"/>
        <v>0</v>
      </c>
      <c r="V39" s="46">
        <f t="shared" si="15"/>
        <v>0</v>
      </c>
      <c r="W39" s="356">
        <f t="shared" si="15"/>
        <v>0</v>
      </c>
      <c r="X39" s="336">
        <f t="shared" si="15"/>
        <v>0</v>
      </c>
      <c r="Y39" s="363">
        <f t="shared" si="15"/>
        <v>0</v>
      </c>
      <c r="Z39" s="352">
        <f t="shared" si="15"/>
        <v>0</v>
      </c>
      <c r="AA39" s="336">
        <f t="shared" si="15"/>
        <v>0</v>
      </c>
      <c r="AB39" s="336">
        <f t="shared" si="15"/>
        <v>0</v>
      </c>
      <c r="AC39" s="336">
        <f t="shared" si="15"/>
        <v>0</v>
      </c>
      <c r="AD39" s="335">
        <f t="shared" si="15"/>
        <v>0</v>
      </c>
      <c r="AE39" s="336">
        <f t="shared" si="15"/>
        <v>0</v>
      </c>
      <c r="AF39" s="363">
        <f t="shared" si="15"/>
        <v>0</v>
      </c>
      <c r="AG39" s="352">
        <f t="shared" si="15"/>
        <v>0</v>
      </c>
      <c r="AH39" s="336">
        <f>+AG39+AH38</f>
        <v>0</v>
      </c>
      <c r="AI39" s="336">
        <f>+AH39+AI38</f>
        <v>0</v>
      </c>
      <c r="AJ39" s="336">
        <f>+AI39+AJ38</f>
        <v>0</v>
      </c>
      <c r="AK39" s="290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320">
        <v>0</v>
      </c>
      <c r="G40" s="36">
        <v>0</v>
      </c>
      <c r="H40" s="36">
        <v>0</v>
      </c>
      <c r="I40" s="36">
        <v>0</v>
      </c>
      <c r="J40" s="36">
        <v>0</v>
      </c>
      <c r="K40" s="362">
        <v>0</v>
      </c>
      <c r="L40" s="351">
        <v>0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2">
        <v>0</v>
      </c>
      <c r="S40" s="351">
        <v>0</v>
      </c>
      <c r="T40" s="36">
        <v>0</v>
      </c>
      <c r="U40" s="36">
        <v>0</v>
      </c>
      <c r="V40" s="36">
        <v>0</v>
      </c>
      <c r="W40" s="351">
        <v>0</v>
      </c>
      <c r="X40" s="334">
        <v>0</v>
      </c>
      <c r="Y40" s="362">
        <v>0</v>
      </c>
      <c r="Z40" s="351">
        <v>0</v>
      </c>
      <c r="AA40" s="334">
        <v>0</v>
      </c>
      <c r="AB40" s="334">
        <v>0</v>
      </c>
      <c r="AC40" s="334">
        <v>0</v>
      </c>
      <c r="AD40" s="334">
        <v>0</v>
      </c>
      <c r="AE40" s="334">
        <v>0</v>
      </c>
      <c r="AF40" s="362">
        <v>0</v>
      </c>
      <c r="AG40" s="351">
        <v>0</v>
      </c>
      <c r="AH40" s="334">
        <v>0</v>
      </c>
      <c r="AI40" s="334">
        <v>0</v>
      </c>
      <c r="AJ40" s="339">
        <v>0</v>
      </c>
      <c r="AK40" s="292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321"/>
      <c r="G41" s="46">
        <f t="shared" ref="G41:AG41" si="16">+F41+G40</f>
        <v>0</v>
      </c>
      <c r="H41" s="44">
        <f t="shared" si="16"/>
        <v>0</v>
      </c>
      <c r="I41" s="45">
        <f t="shared" si="16"/>
        <v>0</v>
      </c>
      <c r="J41" s="46">
        <f t="shared" si="16"/>
        <v>0</v>
      </c>
      <c r="K41" s="363">
        <f t="shared" si="16"/>
        <v>0</v>
      </c>
      <c r="L41" s="352">
        <f t="shared" si="16"/>
        <v>0</v>
      </c>
      <c r="M41" s="46">
        <f t="shared" si="16"/>
        <v>0</v>
      </c>
      <c r="N41" s="46">
        <f t="shared" si="16"/>
        <v>0</v>
      </c>
      <c r="O41" s="46">
        <f t="shared" si="16"/>
        <v>0</v>
      </c>
      <c r="P41" s="45">
        <f t="shared" si="16"/>
        <v>0</v>
      </c>
      <c r="Q41" s="46">
        <f t="shared" si="16"/>
        <v>0</v>
      </c>
      <c r="R41" s="363">
        <f t="shared" si="16"/>
        <v>0</v>
      </c>
      <c r="S41" s="352">
        <f t="shared" si="16"/>
        <v>0</v>
      </c>
      <c r="T41" s="46">
        <f t="shared" si="16"/>
        <v>0</v>
      </c>
      <c r="U41" s="46">
        <f t="shared" si="16"/>
        <v>0</v>
      </c>
      <c r="V41" s="46">
        <f t="shared" si="16"/>
        <v>0</v>
      </c>
      <c r="W41" s="356">
        <f t="shared" si="16"/>
        <v>0</v>
      </c>
      <c r="X41" s="336">
        <f t="shared" si="16"/>
        <v>0</v>
      </c>
      <c r="Y41" s="363">
        <f t="shared" si="16"/>
        <v>0</v>
      </c>
      <c r="Z41" s="352">
        <f t="shared" si="16"/>
        <v>0</v>
      </c>
      <c r="AA41" s="336">
        <f t="shared" si="16"/>
        <v>0</v>
      </c>
      <c r="AB41" s="336">
        <f t="shared" si="16"/>
        <v>0</v>
      </c>
      <c r="AC41" s="336">
        <f t="shared" si="16"/>
        <v>0</v>
      </c>
      <c r="AD41" s="335">
        <f t="shared" si="16"/>
        <v>0</v>
      </c>
      <c r="AE41" s="336">
        <f t="shared" si="16"/>
        <v>0</v>
      </c>
      <c r="AF41" s="363">
        <f t="shared" si="16"/>
        <v>0</v>
      </c>
      <c r="AG41" s="352">
        <f t="shared" si="16"/>
        <v>0</v>
      </c>
      <c r="AH41" s="336">
        <f>+AG41+AH40</f>
        <v>0</v>
      </c>
      <c r="AI41" s="336">
        <f>+AH41+AI40</f>
        <v>0</v>
      </c>
      <c r="AJ41" s="336">
        <f>+AI41+AJ40</f>
        <v>0</v>
      </c>
      <c r="AK41" s="290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319">
        <v>0</v>
      </c>
      <c r="G42" s="36">
        <v>0</v>
      </c>
      <c r="H42" s="36">
        <v>0</v>
      </c>
      <c r="I42" s="36">
        <v>0</v>
      </c>
      <c r="J42" s="36">
        <v>0</v>
      </c>
      <c r="K42" s="362">
        <v>0</v>
      </c>
      <c r="L42" s="351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2">
        <v>0</v>
      </c>
      <c r="S42" s="351">
        <v>0</v>
      </c>
      <c r="T42" s="36">
        <v>0</v>
      </c>
      <c r="U42" s="36">
        <v>0</v>
      </c>
      <c r="V42" s="36">
        <v>0</v>
      </c>
      <c r="W42" s="351">
        <v>0</v>
      </c>
      <c r="X42" s="334">
        <v>0</v>
      </c>
      <c r="Y42" s="362">
        <v>0</v>
      </c>
      <c r="Z42" s="351">
        <v>0</v>
      </c>
      <c r="AA42" s="334">
        <v>0</v>
      </c>
      <c r="AB42" s="334">
        <v>0</v>
      </c>
      <c r="AC42" s="334">
        <v>0</v>
      </c>
      <c r="AD42" s="334">
        <v>0</v>
      </c>
      <c r="AE42" s="334">
        <v>0</v>
      </c>
      <c r="AF42" s="362">
        <v>0</v>
      </c>
      <c r="AG42" s="351">
        <v>0</v>
      </c>
      <c r="AH42" s="334">
        <v>0</v>
      </c>
      <c r="AI42" s="334">
        <v>0</v>
      </c>
      <c r="AJ42" s="334">
        <v>0</v>
      </c>
      <c r="AK42" s="289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324"/>
      <c r="G43" s="46">
        <f t="shared" ref="G43:AG43" si="17">+F43+G42</f>
        <v>0</v>
      </c>
      <c r="H43" s="44">
        <f t="shared" si="17"/>
        <v>0</v>
      </c>
      <c r="I43" s="45">
        <f t="shared" si="17"/>
        <v>0</v>
      </c>
      <c r="J43" s="46">
        <f t="shared" si="17"/>
        <v>0</v>
      </c>
      <c r="K43" s="363">
        <f t="shared" si="17"/>
        <v>0</v>
      </c>
      <c r="L43" s="352">
        <f t="shared" si="17"/>
        <v>0</v>
      </c>
      <c r="M43" s="46">
        <f t="shared" si="17"/>
        <v>0</v>
      </c>
      <c r="N43" s="46">
        <f t="shared" si="17"/>
        <v>0</v>
      </c>
      <c r="O43" s="46">
        <f t="shared" si="17"/>
        <v>0</v>
      </c>
      <c r="P43" s="45">
        <f t="shared" si="17"/>
        <v>0</v>
      </c>
      <c r="Q43" s="46">
        <f t="shared" si="17"/>
        <v>0</v>
      </c>
      <c r="R43" s="363">
        <f t="shared" si="17"/>
        <v>0</v>
      </c>
      <c r="S43" s="352">
        <f t="shared" si="17"/>
        <v>0</v>
      </c>
      <c r="T43" s="46">
        <f t="shared" si="17"/>
        <v>0</v>
      </c>
      <c r="U43" s="46">
        <f t="shared" si="17"/>
        <v>0</v>
      </c>
      <c r="V43" s="46">
        <f t="shared" si="17"/>
        <v>0</v>
      </c>
      <c r="W43" s="356">
        <f t="shared" si="17"/>
        <v>0</v>
      </c>
      <c r="X43" s="336">
        <f t="shared" si="17"/>
        <v>0</v>
      </c>
      <c r="Y43" s="363">
        <f t="shared" si="17"/>
        <v>0</v>
      </c>
      <c r="Z43" s="352">
        <f t="shared" si="17"/>
        <v>0</v>
      </c>
      <c r="AA43" s="336">
        <f t="shared" si="17"/>
        <v>0</v>
      </c>
      <c r="AB43" s="336">
        <f t="shared" si="17"/>
        <v>0</v>
      </c>
      <c r="AC43" s="336">
        <f t="shared" si="17"/>
        <v>0</v>
      </c>
      <c r="AD43" s="335">
        <f t="shared" si="17"/>
        <v>0</v>
      </c>
      <c r="AE43" s="336">
        <f t="shared" si="17"/>
        <v>0</v>
      </c>
      <c r="AF43" s="363">
        <f t="shared" si="17"/>
        <v>0</v>
      </c>
      <c r="AG43" s="352">
        <f t="shared" si="17"/>
        <v>0</v>
      </c>
      <c r="AH43" s="336">
        <f>+AG43+AH42</f>
        <v>0</v>
      </c>
      <c r="AI43" s="336">
        <f>+AH43+AI42</f>
        <v>0</v>
      </c>
      <c r="AJ43" s="336">
        <f>+AI43+AJ42</f>
        <v>0</v>
      </c>
      <c r="AK43" s="290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32" t="s">
        <v>174</v>
      </c>
      <c r="D44" s="63"/>
      <c r="E44" s="76"/>
      <c r="F44" s="319">
        <f>+[1]NEW!$M$54</f>
        <v>336</v>
      </c>
      <c r="G44" s="36">
        <v>0</v>
      </c>
      <c r="H44" s="36">
        <v>0</v>
      </c>
      <c r="I44" s="371">
        <v>336</v>
      </c>
      <c r="J44" s="36">
        <f>336-I45</f>
        <v>0</v>
      </c>
      <c r="K44" s="362">
        <v>0</v>
      </c>
      <c r="L44" s="351">
        <v>0</v>
      </c>
      <c r="M44" s="36">
        <v>0</v>
      </c>
      <c r="N44" s="36">
        <v>0</v>
      </c>
      <c r="O44" s="36">
        <v>0</v>
      </c>
      <c r="P44" s="36">
        <v>0</v>
      </c>
      <c r="Q44" s="36">
        <v>0</v>
      </c>
      <c r="R44" s="362">
        <v>0</v>
      </c>
      <c r="S44" s="351">
        <v>0</v>
      </c>
      <c r="T44" s="36">
        <v>0</v>
      </c>
      <c r="U44" s="36">
        <v>0</v>
      </c>
      <c r="V44" s="36">
        <v>0</v>
      </c>
      <c r="W44" s="351">
        <v>0</v>
      </c>
      <c r="X44" s="334">
        <v>0</v>
      </c>
      <c r="Y44" s="362">
        <v>0</v>
      </c>
      <c r="Z44" s="351">
        <v>0</v>
      </c>
      <c r="AA44" s="334">
        <v>0</v>
      </c>
      <c r="AB44" s="334">
        <v>0</v>
      </c>
      <c r="AC44" s="334">
        <v>0</v>
      </c>
      <c r="AD44" s="334">
        <v>0</v>
      </c>
      <c r="AE44" s="334">
        <v>0</v>
      </c>
      <c r="AF44" s="362">
        <v>0</v>
      </c>
      <c r="AG44" s="351">
        <v>0</v>
      </c>
      <c r="AH44" s="334">
        <v>0</v>
      </c>
      <c r="AI44" s="334">
        <v>0</v>
      </c>
      <c r="AJ44" s="334">
        <v>0</v>
      </c>
      <c r="AK44" s="289">
        <v>0</v>
      </c>
      <c r="AL44" s="37">
        <f>SUM(G44:AK44)</f>
        <v>336</v>
      </c>
      <c r="AM44" s="38">
        <f>AL44</f>
        <v>336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39"/>
      <c r="D45" s="78"/>
      <c r="E45" s="79"/>
      <c r="F45" s="325"/>
      <c r="G45" s="46">
        <f t="shared" ref="G45:AG45" si="18">+F45+G44</f>
        <v>0</v>
      </c>
      <c r="H45" s="44">
        <f t="shared" si="18"/>
        <v>0</v>
      </c>
      <c r="I45" s="45">
        <f t="shared" si="18"/>
        <v>336</v>
      </c>
      <c r="J45" s="46">
        <f t="shared" si="18"/>
        <v>336</v>
      </c>
      <c r="K45" s="363">
        <f t="shared" si="18"/>
        <v>336</v>
      </c>
      <c r="L45" s="352">
        <f t="shared" si="18"/>
        <v>336</v>
      </c>
      <c r="M45" s="46">
        <f t="shared" si="18"/>
        <v>336</v>
      </c>
      <c r="N45" s="46">
        <f t="shared" si="18"/>
        <v>336</v>
      </c>
      <c r="O45" s="46">
        <f t="shared" si="18"/>
        <v>336</v>
      </c>
      <c r="P45" s="45">
        <f t="shared" si="18"/>
        <v>336</v>
      </c>
      <c r="Q45" s="46">
        <f t="shared" si="18"/>
        <v>336</v>
      </c>
      <c r="R45" s="363">
        <f t="shared" si="18"/>
        <v>336</v>
      </c>
      <c r="S45" s="352">
        <f t="shared" si="18"/>
        <v>336</v>
      </c>
      <c r="T45" s="46">
        <f t="shared" si="18"/>
        <v>336</v>
      </c>
      <c r="U45" s="46">
        <f t="shared" si="18"/>
        <v>336</v>
      </c>
      <c r="V45" s="46">
        <f t="shared" si="18"/>
        <v>336</v>
      </c>
      <c r="W45" s="356">
        <f t="shared" si="18"/>
        <v>336</v>
      </c>
      <c r="X45" s="336">
        <f t="shared" si="18"/>
        <v>336</v>
      </c>
      <c r="Y45" s="363">
        <f t="shared" si="18"/>
        <v>336</v>
      </c>
      <c r="Z45" s="352">
        <f t="shared" si="18"/>
        <v>336</v>
      </c>
      <c r="AA45" s="336">
        <f t="shared" si="18"/>
        <v>336</v>
      </c>
      <c r="AB45" s="336">
        <f t="shared" si="18"/>
        <v>336</v>
      </c>
      <c r="AC45" s="336">
        <f t="shared" si="18"/>
        <v>336</v>
      </c>
      <c r="AD45" s="335">
        <f t="shared" si="18"/>
        <v>336</v>
      </c>
      <c r="AE45" s="336">
        <f t="shared" si="18"/>
        <v>336</v>
      </c>
      <c r="AF45" s="363">
        <f t="shared" si="18"/>
        <v>336</v>
      </c>
      <c r="AG45" s="352">
        <f t="shared" si="18"/>
        <v>336</v>
      </c>
      <c r="AH45" s="336">
        <f>+AG45+AH44</f>
        <v>336</v>
      </c>
      <c r="AI45" s="336">
        <f>+AH45+AI44</f>
        <v>336</v>
      </c>
      <c r="AJ45" s="336">
        <f>+AI45+AJ44</f>
        <v>336</v>
      </c>
      <c r="AK45" s="290">
        <f>+AJ45+AK44</f>
        <v>336</v>
      </c>
      <c r="AL45" s="37"/>
    </row>
    <row r="46" spans="1:42" ht="34.5" customHeight="1">
      <c r="A46" s="624">
        <v>17</v>
      </c>
      <c r="B46" s="655" t="s">
        <v>90</v>
      </c>
      <c r="C46" s="32" t="s">
        <v>174</v>
      </c>
      <c r="D46" s="71"/>
      <c r="E46" s="49"/>
      <c r="F46" s="319">
        <f>+[1]NEW!$M$57</f>
        <v>105</v>
      </c>
      <c r="G46" s="36">
        <v>0</v>
      </c>
      <c r="H46" s="36">
        <v>0</v>
      </c>
      <c r="I46" s="371">
        <v>105</v>
      </c>
      <c r="J46" s="36">
        <f>105-I47</f>
        <v>0</v>
      </c>
      <c r="K46" s="362">
        <v>0</v>
      </c>
      <c r="L46" s="351">
        <v>0</v>
      </c>
      <c r="M46" s="36">
        <v>0</v>
      </c>
      <c r="N46" s="36">
        <v>0</v>
      </c>
      <c r="O46" s="36">
        <v>0</v>
      </c>
      <c r="P46" s="36">
        <v>0</v>
      </c>
      <c r="Q46" s="36">
        <v>0</v>
      </c>
      <c r="R46" s="362">
        <v>0</v>
      </c>
      <c r="S46" s="351">
        <v>0</v>
      </c>
      <c r="T46" s="36">
        <v>0</v>
      </c>
      <c r="U46" s="36">
        <v>0</v>
      </c>
      <c r="V46" s="36">
        <v>0</v>
      </c>
      <c r="W46" s="351">
        <v>0</v>
      </c>
      <c r="X46" s="334">
        <v>0</v>
      </c>
      <c r="Y46" s="362">
        <v>0</v>
      </c>
      <c r="Z46" s="351">
        <v>0</v>
      </c>
      <c r="AA46" s="334">
        <v>0</v>
      </c>
      <c r="AB46" s="334">
        <v>0</v>
      </c>
      <c r="AC46" s="334">
        <v>0</v>
      </c>
      <c r="AD46" s="334">
        <v>0</v>
      </c>
      <c r="AE46" s="334">
        <v>0</v>
      </c>
      <c r="AF46" s="362">
        <v>0</v>
      </c>
      <c r="AG46" s="351">
        <v>0</v>
      </c>
      <c r="AH46" s="334">
        <v>0</v>
      </c>
      <c r="AI46" s="334">
        <v>0</v>
      </c>
      <c r="AJ46" s="334">
        <v>0</v>
      </c>
      <c r="AK46" s="289">
        <v>0</v>
      </c>
      <c r="AL46" s="37">
        <f>AK47</f>
        <v>105</v>
      </c>
      <c r="AM46" s="38">
        <f>AL46</f>
        <v>105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39"/>
      <c r="D47" s="73"/>
      <c r="E47" s="52"/>
      <c r="F47" s="322"/>
      <c r="G47" s="46">
        <f t="shared" ref="G47:AG47" si="19">+F47+G46</f>
        <v>0</v>
      </c>
      <c r="H47" s="44">
        <f t="shared" si="19"/>
        <v>0</v>
      </c>
      <c r="I47" s="45">
        <f t="shared" si="19"/>
        <v>105</v>
      </c>
      <c r="J47" s="46">
        <f t="shared" si="19"/>
        <v>105</v>
      </c>
      <c r="K47" s="363">
        <f t="shared" si="19"/>
        <v>105</v>
      </c>
      <c r="L47" s="352">
        <f t="shared" si="19"/>
        <v>105</v>
      </c>
      <c r="M47" s="46">
        <f t="shared" si="19"/>
        <v>105</v>
      </c>
      <c r="N47" s="46">
        <f t="shared" si="19"/>
        <v>105</v>
      </c>
      <c r="O47" s="46">
        <f t="shared" si="19"/>
        <v>105</v>
      </c>
      <c r="P47" s="45">
        <f t="shared" si="19"/>
        <v>105</v>
      </c>
      <c r="Q47" s="46">
        <f t="shared" si="19"/>
        <v>105</v>
      </c>
      <c r="R47" s="363">
        <f t="shared" si="19"/>
        <v>105</v>
      </c>
      <c r="S47" s="352">
        <f t="shared" si="19"/>
        <v>105</v>
      </c>
      <c r="T47" s="46">
        <f t="shared" si="19"/>
        <v>105</v>
      </c>
      <c r="U47" s="46">
        <f t="shared" si="19"/>
        <v>105</v>
      </c>
      <c r="V47" s="46">
        <f t="shared" si="19"/>
        <v>105</v>
      </c>
      <c r="W47" s="356">
        <f t="shared" si="19"/>
        <v>105</v>
      </c>
      <c r="X47" s="336">
        <f t="shared" si="19"/>
        <v>105</v>
      </c>
      <c r="Y47" s="363">
        <f t="shared" si="19"/>
        <v>105</v>
      </c>
      <c r="Z47" s="352">
        <f t="shared" si="19"/>
        <v>105</v>
      </c>
      <c r="AA47" s="336">
        <f t="shared" si="19"/>
        <v>105</v>
      </c>
      <c r="AB47" s="336">
        <f t="shared" si="19"/>
        <v>105</v>
      </c>
      <c r="AC47" s="336">
        <f t="shared" si="19"/>
        <v>105</v>
      </c>
      <c r="AD47" s="335">
        <f t="shared" si="19"/>
        <v>105</v>
      </c>
      <c r="AE47" s="336">
        <f t="shared" si="19"/>
        <v>105</v>
      </c>
      <c r="AF47" s="363">
        <f t="shared" si="19"/>
        <v>105</v>
      </c>
      <c r="AG47" s="352">
        <f t="shared" si="19"/>
        <v>105</v>
      </c>
      <c r="AH47" s="336">
        <f>+AG47+AH46</f>
        <v>105</v>
      </c>
      <c r="AI47" s="336">
        <f>+AH47+AI46</f>
        <v>105</v>
      </c>
      <c r="AJ47" s="336">
        <f>+AI47+AJ46</f>
        <v>105</v>
      </c>
      <c r="AK47" s="290">
        <f>+AJ47+AK46</f>
        <v>105</v>
      </c>
      <c r="AL47" s="37"/>
    </row>
    <row r="48" spans="1:42" ht="35.1" hidden="1" customHeight="1">
      <c r="A48" s="311"/>
      <c r="B48" s="312"/>
      <c r="C48" s="59"/>
      <c r="D48" s="81"/>
      <c r="E48" s="52"/>
      <c r="F48" s="322"/>
      <c r="G48" s="84"/>
      <c r="H48" s="82"/>
      <c r="I48" s="83"/>
      <c r="J48" s="84"/>
      <c r="K48" s="365"/>
      <c r="L48" s="354"/>
      <c r="M48" s="84"/>
      <c r="N48" s="84"/>
      <c r="O48" s="84"/>
      <c r="P48" s="84"/>
      <c r="Q48" s="84"/>
      <c r="R48" s="365"/>
      <c r="S48" s="354"/>
      <c r="T48" s="84"/>
      <c r="U48" s="84"/>
      <c r="V48" s="84"/>
      <c r="W48" s="354"/>
      <c r="X48" s="341"/>
      <c r="Y48" s="365"/>
      <c r="Z48" s="354"/>
      <c r="AA48" s="341"/>
      <c r="AB48" s="341"/>
      <c r="AC48" s="341"/>
      <c r="AD48" s="341"/>
      <c r="AE48" s="341"/>
      <c r="AF48" s="365"/>
      <c r="AG48" s="354"/>
      <c r="AH48" s="341"/>
      <c r="AI48" s="341"/>
      <c r="AJ48" s="341"/>
      <c r="AK48" s="293"/>
      <c r="AL48" s="37"/>
    </row>
    <row r="49" spans="1:42" ht="34.5" customHeight="1">
      <c r="A49" s="624">
        <v>18</v>
      </c>
      <c r="B49" s="657" t="s">
        <v>91</v>
      </c>
      <c r="C49" s="32" t="s">
        <v>174</v>
      </c>
      <c r="D49" s="63"/>
      <c r="E49" s="54"/>
      <c r="F49" s="326">
        <f>+[1]NEW!$M$60</f>
        <v>184</v>
      </c>
      <c r="G49" s="36">
        <v>0</v>
      </c>
      <c r="H49" s="36">
        <v>0</v>
      </c>
      <c r="I49" s="371">
        <v>184</v>
      </c>
      <c r="J49" s="36">
        <f>184-I50</f>
        <v>0</v>
      </c>
      <c r="K49" s="362">
        <v>0</v>
      </c>
      <c r="L49" s="351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2">
        <v>0</v>
      </c>
      <c r="S49" s="351">
        <v>0</v>
      </c>
      <c r="T49" s="36">
        <v>0</v>
      </c>
      <c r="U49" s="36">
        <v>0</v>
      </c>
      <c r="V49" s="36">
        <v>0</v>
      </c>
      <c r="W49" s="351">
        <v>0</v>
      </c>
      <c r="X49" s="334">
        <v>0</v>
      </c>
      <c r="Y49" s="362">
        <v>0</v>
      </c>
      <c r="Z49" s="351">
        <v>0</v>
      </c>
      <c r="AA49" s="334">
        <v>0</v>
      </c>
      <c r="AB49" s="334">
        <v>0</v>
      </c>
      <c r="AC49" s="334">
        <v>0</v>
      </c>
      <c r="AD49" s="334">
        <v>0</v>
      </c>
      <c r="AE49" s="334">
        <v>0</v>
      </c>
      <c r="AF49" s="362">
        <v>0</v>
      </c>
      <c r="AG49" s="351">
        <v>0</v>
      </c>
      <c r="AH49" s="334">
        <v>0</v>
      </c>
      <c r="AI49" s="334">
        <v>0</v>
      </c>
      <c r="AJ49" s="334">
        <v>0</v>
      </c>
      <c r="AK49" s="289">
        <v>0</v>
      </c>
      <c r="AL49" s="37">
        <f>SUM(G49:AK49)</f>
        <v>184</v>
      </c>
      <c r="AM49" s="38">
        <f>AL49</f>
        <v>184</v>
      </c>
      <c r="AN49" s="38">
        <v>863000</v>
      </c>
      <c r="AO49" s="38">
        <f>AL49*AN49/1000</f>
        <v>158792</v>
      </c>
      <c r="AP49" s="38">
        <f>AN49*AM49/1000</f>
        <v>158792</v>
      </c>
    </row>
    <row r="50" spans="1:42" ht="34.5" customHeight="1">
      <c r="A50" s="625"/>
      <c r="B50" s="658"/>
      <c r="C50" s="39"/>
      <c r="D50" s="78"/>
      <c r="E50" s="85"/>
      <c r="F50" s="327"/>
      <c r="G50" s="46">
        <f t="shared" ref="G50:AG50" si="20">+F50+G49</f>
        <v>0</v>
      </c>
      <c r="H50" s="44">
        <f t="shared" si="20"/>
        <v>0</v>
      </c>
      <c r="I50" s="45">
        <f t="shared" si="20"/>
        <v>184</v>
      </c>
      <c r="J50" s="46">
        <f t="shared" si="20"/>
        <v>184</v>
      </c>
      <c r="K50" s="363">
        <f t="shared" si="20"/>
        <v>184</v>
      </c>
      <c r="L50" s="352">
        <f t="shared" si="20"/>
        <v>184</v>
      </c>
      <c r="M50" s="46">
        <f t="shared" si="20"/>
        <v>184</v>
      </c>
      <c r="N50" s="46">
        <f t="shared" si="20"/>
        <v>184</v>
      </c>
      <c r="O50" s="46">
        <f t="shared" si="20"/>
        <v>184</v>
      </c>
      <c r="P50" s="45">
        <f t="shared" si="20"/>
        <v>184</v>
      </c>
      <c r="Q50" s="46">
        <f t="shared" si="20"/>
        <v>184</v>
      </c>
      <c r="R50" s="363">
        <f t="shared" si="20"/>
        <v>184</v>
      </c>
      <c r="S50" s="352">
        <f t="shared" si="20"/>
        <v>184</v>
      </c>
      <c r="T50" s="46">
        <f t="shared" si="20"/>
        <v>184</v>
      </c>
      <c r="U50" s="46">
        <f t="shared" si="20"/>
        <v>184</v>
      </c>
      <c r="V50" s="46">
        <f t="shared" si="20"/>
        <v>184</v>
      </c>
      <c r="W50" s="356">
        <f t="shared" si="20"/>
        <v>184</v>
      </c>
      <c r="X50" s="336">
        <f t="shared" si="20"/>
        <v>184</v>
      </c>
      <c r="Y50" s="363">
        <f t="shared" si="20"/>
        <v>184</v>
      </c>
      <c r="Z50" s="352">
        <f t="shared" si="20"/>
        <v>184</v>
      </c>
      <c r="AA50" s="336">
        <f t="shared" si="20"/>
        <v>184</v>
      </c>
      <c r="AB50" s="336">
        <f t="shared" si="20"/>
        <v>184</v>
      </c>
      <c r="AC50" s="336">
        <f t="shared" si="20"/>
        <v>184</v>
      </c>
      <c r="AD50" s="335">
        <f t="shared" si="20"/>
        <v>184</v>
      </c>
      <c r="AE50" s="336">
        <f t="shared" si="20"/>
        <v>184</v>
      </c>
      <c r="AF50" s="363">
        <f t="shared" si="20"/>
        <v>184</v>
      </c>
      <c r="AG50" s="352">
        <f t="shared" si="20"/>
        <v>184</v>
      </c>
      <c r="AH50" s="336">
        <f>+AG50+AH49</f>
        <v>184</v>
      </c>
      <c r="AI50" s="336">
        <f>+AH50+AI49</f>
        <v>184</v>
      </c>
      <c r="AJ50" s="336">
        <f>+AI50+AJ49</f>
        <v>184</v>
      </c>
      <c r="AK50" s="290">
        <f>+AJ50+AK49</f>
        <v>184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328">
        <v>0</v>
      </c>
      <c r="G51" s="36">
        <v>0</v>
      </c>
      <c r="H51" s="36">
        <v>0</v>
      </c>
      <c r="I51" s="36">
        <v>0</v>
      </c>
      <c r="J51" s="36">
        <v>0</v>
      </c>
      <c r="K51" s="362">
        <v>0</v>
      </c>
      <c r="L51" s="351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2">
        <v>0</v>
      </c>
      <c r="S51" s="351">
        <v>0</v>
      </c>
      <c r="T51" s="36">
        <v>0</v>
      </c>
      <c r="U51" s="36">
        <v>0</v>
      </c>
      <c r="V51" s="36">
        <v>0</v>
      </c>
      <c r="W51" s="351">
        <v>0</v>
      </c>
      <c r="X51" s="334">
        <v>0</v>
      </c>
      <c r="Y51" s="362">
        <v>0</v>
      </c>
      <c r="Z51" s="351">
        <v>0</v>
      </c>
      <c r="AA51" s="334">
        <v>0</v>
      </c>
      <c r="AB51" s="334">
        <v>0</v>
      </c>
      <c r="AC51" s="334">
        <v>0</v>
      </c>
      <c r="AD51" s="334">
        <v>0</v>
      </c>
      <c r="AE51" s="334">
        <v>0</v>
      </c>
      <c r="AF51" s="362">
        <v>0</v>
      </c>
      <c r="AG51" s="351">
        <v>0</v>
      </c>
      <c r="AH51" s="334">
        <v>0</v>
      </c>
      <c r="AI51" s="334">
        <v>0</v>
      </c>
      <c r="AJ51" s="334">
        <v>0</v>
      </c>
      <c r="AK51" s="289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329"/>
      <c r="G52" s="46">
        <f t="shared" ref="G52:AG52" si="21">+F52+G51</f>
        <v>0</v>
      </c>
      <c r="H52" s="44">
        <f t="shared" si="21"/>
        <v>0</v>
      </c>
      <c r="I52" s="45">
        <f t="shared" si="21"/>
        <v>0</v>
      </c>
      <c r="J52" s="46">
        <f t="shared" si="21"/>
        <v>0</v>
      </c>
      <c r="K52" s="363">
        <f t="shared" si="21"/>
        <v>0</v>
      </c>
      <c r="L52" s="352">
        <f t="shared" si="21"/>
        <v>0</v>
      </c>
      <c r="M52" s="46">
        <f t="shared" si="21"/>
        <v>0</v>
      </c>
      <c r="N52" s="46">
        <f t="shared" si="21"/>
        <v>0</v>
      </c>
      <c r="O52" s="46">
        <f t="shared" si="21"/>
        <v>0</v>
      </c>
      <c r="P52" s="45">
        <f t="shared" si="21"/>
        <v>0</v>
      </c>
      <c r="Q52" s="46">
        <f t="shared" si="21"/>
        <v>0</v>
      </c>
      <c r="R52" s="363">
        <f t="shared" si="21"/>
        <v>0</v>
      </c>
      <c r="S52" s="352">
        <f t="shared" si="21"/>
        <v>0</v>
      </c>
      <c r="T52" s="46">
        <f t="shared" si="21"/>
        <v>0</v>
      </c>
      <c r="U52" s="46">
        <f t="shared" si="21"/>
        <v>0</v>
      </c>
      <c r="V52" s="46">
        <f t="shared" si="21"/>
        <v>0</v>
      </c>
      <c r="W52" s="356">
        <f t="shared" si="21"/>
        <v>0</v>
      </c>
      <c r="X52" s="336">
        <f t="shared" si="21"/>
        <v>0</v>
      </c>
      <c r="Y52" s="363">
        <f t="shared" si="21"/>
        <v>0</v>
      </c>
      <c r="Z52" s="352">
        <f t="shared" si="21"/>
        <v>0</v>
      </c>
      <c r="AA52" s="336">
        <f t="shared" si="21"/>
        <v>0</v>
      </c>
      <c r="AB52" s="336">
        <f t="shared" si="21"/>
        <v>0</v>
      </c>
      <c r="AC52" s="336">
        <f t="shared" si="21"/>
        <v>0</v>
      </c>
      <c r="AD52" s="335">
        <f t="shared" si="21"/>
        <v>0</v>
      </c>
      <c r="AE52" s="336">
        <f t="shared" si="21"/>
        <v>0</v>
      </c>
      <c r="AF52" s="363">
        <f t="shared" si="21"/>
        <v>0</v>
      </c>
      <c r="AG52" s="352">
        <f t="shared" si="21"/>
        <v>0</v>
      </c>
      <c r="AH52" s="336">
        <f>+AG52+AH51</f>
        <v>0</v>
      </c>
      <c r="AI52" s="336">
        <f>+AH52+AI51</f>
        <v>0</v>
      </c>
      <c r="AJ52" s="336">
        <f>+AI52+AJ51</f>
        <v>0</v>
      </c>
      <c r="AK52" s="290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319">
        <v>0</v>
      </c>
      <c r="G53" s="36">
        <v>0</v>
      </c>
      <c r="H53" s="36">
        <v>0</v>
      </c>
      <c r="I53" s="36">
        <v>0</v>
      </c>
      <c r="J53" s="36">
        <v>0</v>
      </c>
      <c r="K53" s="362">
        <v>0</v>
      </c>
      <c r="L53" s="351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2">
        <v>0</v>
      </c>
      <c r="S53" s="351">
        <v>0</v>
      </c>
      <c r="T53" s="36">
        <v>0</v>
      </c>
      <c r="U53" s="36">
        <v>0</v>
      </c>
      <c r="V53" s="36">
        <v>0</v>
      </c>
      <c r="W53" s="351">
        <v>0</v>
      </c>
      <c r="X53" s="334">
        <v>0</v>
      </c>
      <c r="Y53" s="362">
        <v>0</v>
      </c>
      <c r="Z53" s="351">
        <v>0</v>
      </c>
      <c r="AA53" s="334">
        <v>0</v>
      </c>
      <c r="AB53" s="334">
        <v>0</v>
      </c>
      <c r="AC53" s="334">
        <v>0</v>
      </c>
      <c r="AD53" s="334">
        <v>0</v>
      </c>
      <c r="AE53" s="334">
        <v>0</v>
      </c>
      <c r="AF53" s="362">
        <v>0</v>
      </c>
      <c r="AG53" s="351">
        <v>0</v>
      </c>
      <c r="AH53" s="334">
        <v>0</v>
      </c>
      <c r="AI53" s="334">
        <v>0</v>
      </c>
      <c r="AJ53" s="334">
        <v>0</v>
      </c>
      <c r="AK53" s="289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322"/>
      <c r="G54" s="46">
        <f t="shared" ref="G54:AG54" si="22">+F54+G53</f>
        <v>0</v>
      </c>
      <c r="H54" s="44">
        <f t="shared" si="22"/>
        <v>0</v>
      </c>
      <c r="I54" s="45">
        <f t="shared" si="22"/>
        <v>0</v>
      </c>
      <c r="J54" s="46">
        <f t="shared" si="22"/>
        <v>0</v>
      </c>
      <c r="K54" s="363">
        <f t="shared" si="22"/>
        <v>0</v>
      </c>
      <c r="L54" s="352">
        <f t="shared" si="22"/>
        <v>0</v>
      </c>
      <c r="M54" s="46">
        <f t="shared" si="22"/>
        <v>0</v>
      </c>
      <c r="N54" s="46">
        <f t="shared" si="22"/>
        <v>0</v>
      </c>
      <c r="O54" s="46">
        <f t="shared" si="22"/>
        <v>0</v>
      </c>
      <c r="P54" s="45">
        <f t="shared" si="22"/>
        <v>0</v>
      </c>
      <c r="Q54" s="46">
        <f t="shared" si="22"/>
        <v>0</v>
      </c>
      <c r="R54" s="363">
        <f t="shared" si="22"/>
        <v>0</v>
      </c>
      <c r="S54" s="352">
        <f t="shared" si="22"/>
        <v>0</v>
      </c>
      <c r="T54" s="46">
        <f t="shared" si="22"/>
        <v>0</v>
      </c>
      <c r="U54" s="46">
        <f t="shared" si="22"/>
        <v>0</v>
      </c>
      <c r="V54" s="46">
        <f t="shared" si="22"/>
        <v>0</v>
      </c>
      <c r="W54" s="356">
        <f t="shared" si="22"/>
        <v>0</v>
      </c>
      <c r="X54" s="336">
        <f t="shared" si="22"/>
        <v>0</v>
      </c>
      <c r="Y54" s="363">
        <f t="shared" si="22"/>
        <v>0</v>
      </c>
      <c r="Z54" s="352">
        <f t="shared" si="22"/>
        <v>0</v>
      </c>
      <c r="AA54" s="336">
        <f t="shared" si="22"/>
        <v>0</v>
      </c>
      <c r="AB54" s="336">
        <f t="shared" si="22"/>
        <v>0</v>
      </c>
      <c r="AC54" s="336">
        <f t="shared" si="22"/>
        <v>0</v>
      </c>
      <c r="AD54" s="335">
        <f t="shared" si="22"/>
        <v>0</v>
      </c>
      <c r="AE54" s="336">
        <f t="shared" si="22"/>
        <v>0</v>
      </c>
      <c r="AF54" s="363">
        <f t="shared" si="22"/>
        <v>0</v>
      </c>
      <c r="AG54" s="352">
        <f t="shared" si="22"/>
        <v>0</v>
      </c>
      <c r="AH54" s="336">
        <f>+AG54+AH53</f>
        <v>0</v>
      </c>
      <c r="AI54" s="336">
        <f>+AH54+AI53</f>
        <v>0</v>
      </c>
      <c r="AJ54" s="336">
        <f>+AI54+AJ53</f>
        <v>0</v>
      </c>
      <c r="AK54" s="290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320">
        <v>0</v>
      </c>
      <c r="G55" s="36">
        <v>0</v>
      </c>
      <c r="H55" s="36">
        <v>0</v>
      </c>
      <c r="I55" s="36">
        <v>0</v>
      </c>
      <c r="J55" s="36">
        <v>0</v>
      </c>
      <c r="K55" s="362">
        <v>0</v>
      </c>
      <c r="L55" s="351">
        <v>0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2">
        <v>0</v>
      </c>
      <c r="S55" s="351">
        <v>0</v>
      </c>
      <c r="T55" s="36">
        <v>0</v>
      </c>
      <c r="U55" s="36">
        <v>0</v>
      </c>
      <c r="V55" s="36">
        <v>0</v>
      </c>
      <c r="W55" s="351">
        <v>0</v>
      </c>
      <c r="X55" s="334">
        <v>0</v>
      </c>
      <c r="Y55" s="362">
        <v>0</v>
      </c>
      <c r="Z55" s="351">
        <v>0</v>
      </c>
      <c r="AA55" s="334">
        <v>0</v>
      </c>
      <c r="AB55" s="334">
        <v>0</v>
      </c>
      <c r="AC55" s="334">
        <v>0</v>
      </c>
      <c r="AD55" s="334">
        <v>0</v>
      </c>
      <c r="AE55" s="334">
        <v>0</v>
      </c>
      <c r="AF55" s="362">
        <v>0</v>
      </c>
      <c r="AG55" s="351">
        <v>0</v>
      </c>
      <c r="AH55" s="334">
        <v>0</v>
      </c>
      <c r="AI55" s="334">
        <v>0</v>
      </c>
      <c r="AJ55" s="334">
        <v>0</v>
      </c>
      <c r="AK55" s="289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319"/>
      <c r="G56" s="46">
        <f t="shared" ref="G56:AG56" si="23">+F56+G55</f>
        <v>0</v>
      </c>
      <c r="H56" s="44">
        <f t="shared" si="23"/>
        <v>0</v>
      </c>
      <c r="I56" s="45">
        <f t="shared" si="23"/>
        <v>0</v>
      </c>
      <c r="J56" s="46">
        <f t="shared" si="23"/>
        <v>0</v>
      </c>
      <c r="K56" s="363">
        <f t="shared" si="23"/>
        <v>0</v>
      </c>
      <c r="L56" s="352">
        <f t="shared" si="23"/>
        <v>0</v>
      </c>
      <c r="M56" s="46">
        <f t="shared" si="23"/>
        <v>0</v>
      </c>
      <c r="N56" s="46">
        <f t="shared" si="23"/>
        <v>0</v>
      </c>
      <c r="O56" s="46">
        <f t="shared" si="23"/>
        <v>0</v>
      </c>
      <c r="P56" s="45">
        <f t="shared" si="23"/>
        <v>0</v>
      </c>
      <c r="Q56" s="46">
        <f t="shared" si="23"/>
        <v>0</v>
      </c>
      <c r="R56" s="363">
        <f t="shared" si="23"/>
        <v>0</v>
      </c>
      <c r="S56" s="352">
        <f t="shared" si="23"/>
        <v>0</v>
      </c>
      <c r="T56" s="46">
        <f t="shared" si="23"/>
        <v>0</v>
      </c>
      <c r="U56" s="46">
        <f t="shared" si="23"/>
        <v>0</v>
      </c>
      <c r="V56" s="46">
        <f t="shared" si="23"/>
        <v>0</v>
      </c>
      <c r="W56" s="356">
        <f t="shared" si="23"/>
        <v>0</v>
      </c>
      <c r="X56" s="336">
        <f t="shared" si="23"/>
        <v>0</v>
      </c>
      <c r="Y56" s="363">
        <f t="shared" si="23"/>
        <v>0</v>
      </c>
      <c r="Z56" s="352">
        <f t="shared" si="23"/>
        <v>0</v>
      </c>
      <c r="AA56" s="336">
        <f t="shared" si="23"/>
        <v>0</v>
      </c>
      <c r="AB56" s="336">
        <f t="shared" si="23"/>
        <v>0</v>
      </c>
      <c r="AC56" s="336">
        <f t="shared" si="23"/>
        <v>0</v>
      </c>
      <c r="AD56" s="335">
        <f t="shared" si="23"/>
        <v>0</v>
      </c>
      <c r="AE56" s="336">
        <f t="shared" si="23"/>
        <v>0</v>
      </c>
      <c r="AF56" s="363">
        <f t="shared" si="23"/>
        <v>0</v>
      </c>
      <c r="AG56" s="352">
        <f t="shared" si="23"/>
        <v>0</v>
      </c>
      <c r="AH56" s="336">
        <f>+AG56+AH55</f>
        <v>0</v>
      </c>
      <c r="AI56" s="336">
        <f>+AH56+AI55</f>
        <v>0</v>
      </c>
      <c r="AJ56" s="336">
        <f>+AI56+AJ55</f>
        <v>0</v>
      </c>
      <c r="AK56" s="290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320">
        <f>+[1]NEW!$M$78</f>
        <v>2641</v>
      </c>
      <c r="G57" s="86">
        <v>0</v>
      </c>
      <c r="H57" s="86">
        <v>0</v>
      </c>
      <c r="I57" s="86">
        <v>0</v>
      </c>
      <c r="J57" s="371">
        <v>890</v>
      </c>
      <c r="K57" s="371">
        <v>70</v>
      </c>
      <c r="L57" s="371">
        <f>1500-K58</f>
        <v>540</v>
      </c>
      <c r="M57" s="86">
        <v>0</v>
      </c>
      <c r="N57" s="86">
        <v>0</v>
      </c>
      <c r="O57" s="86">
        <v>0</v>
      </c>
      <c r="P57" s="86">
        <v>0</v>
      </c>
      <c r="Q57" s="334">
        <v>0</v>
      </c>
      <c r="R57" s="371">
        <v>701</v>
      </c>
      <c r="S57" s="371">
        <f>2641-R58</f>
        <v>440</v>
      </c>
      <c r="T57" s="86">
        <v>0</v>
      </c>
      <c r="U57" s="86">
        <v>0</v>
      </c>
      <c r="V57" s="86">
        <v>0</v>
      </c>
      <c r="W57" s="351">
        <v>0</v>
      </c>
      <c r="X57" s="342">
        <v>0</v>
      </c>
      <c r="Y57" s="362">
        <v>0</v>
      </c>
      <c r="Z57" s="351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62">
        <v>0</v>
      </c>
      <c r="AG57" s="351">
        <v>0</v>
      </c>
      <c r="AH57" s="342">
        <v>0</v>
      </c>
      <c r="AI57" s="342">
        <v>0</v>
      </c>
      <c r="AJ57" s="342">
        <v>0</v>
      </c>
      <c r="AK57" s="294">
        <v>0</v>
      </c>
      <c r="AL57" s="37">
        <f>AK58</f>
        <v>2641</v>
      </c>
      <c r="AM57" s="38">
        <f>AL57</f>
        <v>2641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324"/>
      <c r="G58" s="46">
        <f t="shared" ref="G58:AK58" si="24">+F58+G57</f>
        <v>0</v>
      </c>
      <c r="H58" s="46">
        <f t="shared" si="24"/>
        <v>0</v>
      </c>
      <c r="I58" s="45">
        <f t="shared" si="24"/>
        <v>0</v>
      </c>
      <c r="J58" s="46">
        <f t="shared" si="24"/>
        <v>890</v>
      </c>
      <c r="K58" s="363">
        <f t="shared" si="24"/>
        <v>960</v>
      </c>
      <c r="L58" s="352">
        <f t="shared" si="24"/>
        <v>1500</v>
      </c>
      <c r="M58" s="46">
        <f t="shared" si="24"/>
        <v>1500</v>
      </c>
      <c r="N58" s="46">
        <f t="shared" si="24"/>
        <v>1500</v>
      </c>
      <c r="O58" s="46">
        <f t="shared" si="24"/>
        <v>1500</v>
      </c>
      <c r="P58" s="45">
        <f t="shared" si="24"/>
        <v>1500</v>
      </c>
      <c r="Q58" s="46">
        <f t="shared" si="24"/>
        <v>1500</v>
      </c>
      <c r="R58" s="363">
        <f t="shared" si="24"/>
        <v>2201</v>
      </c>
      <c r="S58" s="352">
        <f t="shared" si="24"/>
        <v>2641</v>
      </c>
      <c r="T58" s="46">
        <f t="shared" si="24"/>
        <v>2641</v>
      </c>
      <c r="U58" s="46">
        <f t="shared" si="24"/>
        <v>2641</v>
      </c>
      <c r="V58" s="46">
        <f t="shared" si="24"/>
        <v>2641</v>
      </c>
      <c r="W58" s="356">
        <f t="shared" si="24"/>
        <v>2641</v>
      </c>
      <c r="X58" s="336">
        <f t="shared" si="24"/>
        <v>2641</v>
      </c>
      <c r="Y58" s="363">
        <f t="shared" si="24"/>
        <v>2641</v>
      </c>
      <c r="Z58" s="352">
        <f t="shared" si="24"/>
        <v>2641</v>
      </c>
      <c r="AA58" s="336">
        <f t="shared" si="24"/>
        <v>2641</v>
      </c>
      <c r="AB58" s="336">
        <f t="shared" si="24"/>
        <v>2641</v>
      </c>
      <c r="AC58" s="336">
        <f t="shared" si="24"/>
        <v>2641</v>
      </c>
      <c r="AD58" s="335">
        <f t="shared" si="24"/>
        <v>2641</v>
      </c>
      <c r="AE58" s="336">
        <f t="shared" si="24"/>
        <v>2641</v>
      </c>
      <c r="AF58" s="363">
        <f t="shared" si="24"/>
        <v>2641</v>
      </c>
      <c r="AG58" s="352">
        <f t="shared" si="24"/>
        <v>2641</v>
      </c>
      <c r="AH58" s="336">
        <f t="shared" si="24"/>
        <v>2641</v>
      </c>
      <c r="AI58" s="336">
        <f t="shared" si="24"/>
        <v>2641</v>
      </c>
      <c r="AJ58" s="336">
        <f t="shared" si="24"/>
        <v>2641</v>
      </c>
      <c r="AK58" s="290">
        <f t="shared" si="24"/>
        <v>2641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320">
        <f>+[1]NEW!$M$81</f>
        <v>335</v>
      </c>
      <c r="G59" s="86">
        <v>0</v>
      </c>
      <c r="H59" s="86">
        <v>0</v>
      </c>
      <c r="I59" s="371">
        <v>335</v>
      </c>
      <c r="J59" s="334">
        <f>335-I60</f>
        <v>0</v>
      </c>
      <c r="K59" s="362">
        <v>0</v>
      </c>
      <c r="L59" s="351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362">
        <v>0</v>
      </c>
      <c r="S59" s="351">
        <v>0</v>
      </c>
      <c r="T59" s="86">
        <v>0</v>
      </c>
      <c r="U59" s="86">
        <v>0</v>
      </c>
      <c r="V59" s="86">
        <v>0</v>
      </c>
      <c r="W59" s="351">
        <v>0</v>
      </c>
      <c r="X59" s="342">
        <v>0</v>
      </c>
      <c r="Y59" s="362">
        <v>0</v>
      </c>
      <c r="Z59" s="351">
        <v>0</v>
      </c>
      <c r="AA59" s="342">
        <v>0</v>
      </c>
      <c r="AB59" s="342">
        <v>0</v>
      </c>
      <c r="AC59" s="342">
        <v>0</v>
      </c>
      <c r="AD59" s="342">
        <v>0</v>
      </c>
      <c r="AE59" s="342">
        <v>0</v>
      </c>
      <c r="AF59" s="362">
        <v>0</v>
      </c>
      <c r="AG59" s="351">
        <v>0</v>
      </c>
      <c r="AH59" s="342">
        <v>0</v>
      </c>
      <c r="AI59" s="342">
        <v>0</v>
      </c>
      <c r="AJ59" s="342">
        <v>0</v>
      </c>
      <c r="AK59" s="294">
        <v>0</v>
      </c>
      <c r="AL59" s="37"/>
    </row>
    <row r="60" spans="1:42" ht="34.5" customHeight="1">
      <c r="A60" s="625"/>
      <c r="B60" s="660"/>
      <c r="C60" s="39"/>
      <c r="D60" s="78"/>
      <c r="E60" s="79"/>
      <c r="F60" s="325"/>
      <c r="G60" s="46">
        <f t="shared" ref="G60:AK60" si="25">+F60+G59</f>
        <v>0</v>
      </c>
      <c r="H60" s="46">
        <f t="shared" si="25"/>
        <v>0</v>
      </c>
      <c r="I60" s="45">
        <f t="shared" si="25"/>
        <v>335</v>
      </c>
      <c r="J60" s="46">
        <f t="shared" si="25"/>
        <v>335</v>
      </c>
      <c r="K60" s="363">
        <f t="shared" si="25"/>
        <v>335</v>
      </c>
      <c r="L60" s="352">
        <f t="shared" si="25"/>
        <v>335</v>
      </c>
      <c r="M60" s="46">
        <f t="shared" si="25"/>
        <v>335</v>
      </c>
      <c r="N60" s="46">
        <f t="shared" si="25"/>
        <v>335</v>
      </c>
      <c r="O60" s="46">
        <f t="shared" si="25"/>
        <v>335</v>
      </c>
      <c r="P60" s="45">
        <f t="shared" si="25"/>
        <v>335</v>
      </c>
      <c r="Q60" s="46">
        <f t="shared" si="25"/>
        <v>335</v>
      </c>
      <c r="R60" s="363">
        <f t="shared" si="25"/>
        <v>335</v>
      </c>
      <c r="S60" s="352">
        <f t="shared" si="25"/>
        <v>335</v>
      </c>
      <c r="T60" s="46">
        <f t="shared" si="25"/>
        <v>335</v>
      </c>
      <c r="U60" s="46">
        <f t="shared" si="25"/>
        <v>335</v>
      </c>
      <c r="V60" s="46">
        <f t="shared" si="25"/>
        <v>335</v>
      </c>
      <c r="W60" s="356">
        <f t="shared" si="25"/>
        <v>335</v>
      </c>
      <c r="X60" s="336">
        <f t="shared" si="25"/>
        <v>335</v>
      </c>
      <c r="Y60" s="363">
        <f t="shared" si="25"/>
        <v>335</v>
      </c>
      <c r="Z60" s="352">
        <f t="shared" si="25"/>
        <v>335</v>
      </c>
      <c r="AA60" s="336">
        <f t="shared" si="25"/>
        <v>335</v>
      </c>
      <c r="AB60" s="336">
        <f t="shared" si="25"/>
        <v>335</v>
      </c>
      <c r="AC60" s="336">
        <f t="shared" si="25"/>
        <v>335</v>
      </c>
      <c r="AD60" s="335">
        <f t="shared" si="25"/>
        <v>335</v>
      </c>
      <c r="AE60" s="336">
        <f t="shared" si="25"/>
        <v>335</v>
      </c>
      <c r="AF60" s="363">
        <f t="shared" si="25"/>
        <v>335</v>
      </c>
      <c r="AG60" s="352">
        <f t="shared" si="25"/>
        <v>335</v>
      </c>
      <c r="AH60" s="336">
        <f t="shared" si="25"/>
        <v>335</v>
      </c>
      <c r="AI60" s="336">
        <f t="shared" si="25"/>
        <v>335</v>
      </c>
      <c r="AJ60" s="336">
        <f t="shared" si="25"/>
        <v>335</v>
      </c>
      <c r="AK60" s="290">
        <f t="shared" si="25"/>
        <v>335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326">
        <f>+[1]NEW!$M$84</f>
        <v>3274</v>
      </c>
      <c r="G61" s="86">
        <v>0</v>
      </c>
      <c r="H61" s="86">
        <v>0</v>
      </c>
      <c r="I61" s="86">
        <v>0</v>
      </c>
      <c r="J61" s="86">
        <v>0</v>
      </c>
      <c r="K61" s="362">
        <v>0</v>
      </c>
      <c r="L61" s="371">
        <v>500</v>
      </c>
      <c r="M61" s="371">
        <v>1076</v>
      </c>
      <c r="N61" s="371">
        <f>1600-M62</f>
        <v>24</v>
      </c>
      <c r="O61" s="86">
        <v>0</v>
      </c>
      <c r="P61" s="86">
        <v>0</v>
      </c>
      <c r="Q61" s="334">
        <v>0</v>
      </c>
      <c r="R61" s="362">
        <v>0</v>
      </c>
      <c r="S61" s="371">
        <v>855</v>
      </c>
      <c r="T61" s="371">
        <f>3274-S62</f>
        <v>819</v>
      </c>
      <c r="U61" s="86">
        <v>0</v>
      </c>
      <c r="V61" s="86">
        <v>0</v>
      </c>
      <c r="W61" s="351">
        <v>0</v>
      </c>
      <c r="X61" s="342">
        <v>0</v>
      </c>
      <c r="Y61" s="362">
        <v>0</v>
      </c>
      <c r="Z61" s="351">
        <v>0</v>
      </c>
      <c r="AA61" s="342">
        <v>0</v>
      </c>
      <c r="AB61" s="342">
        <v>0</v>
      </c>
      <c r="AC61" s="342">
        <v>0</v>
      </c>
      <c r="AD61" s="342">
        <v>0</v>
      </c>
      <c r="AE61" s="342">
        <v>0</v>
      </c>
      <c r="AF61" s="362">
        <v>0</v>
      </c>
      <c r="AG61" s="351">
        <v>0</v>
      </c>
      <c r="AH61" s="342">
        <v>0</v>
      </c>
      <c r="AI61" s="342">
        <v>0</v>
      </c>
      <c r="AJ61" s="342">
        <v>0</v>
      </c>
      <c r="AK61" s="294">
        <v>0</v>
      </c>
      <c r="AL61" s="37"/>
    </row>
    <row r="62" spans="1:42" ht="35.1" customHeight="1">
      <c r="A62" s="651"/>
      <c r="B62" s="660"/>
      <c r="C62" s="39"/>
      <c r="D62" s="60"/>
      <c r="E62" s="52"/>
      <c r="F62" s="322"/>
      <c r="G62" s="84">
        <f>+F62+G61</f>
        <v>0</v>
      </c>
      <c r="H62" s="84">
        <f t="shared" ref="H62:AK62" si="26">+G62+H61</f>
        <v>0</v>
      </c>
      <c r="I62" s="83">
        <f t="shared" si="26"/>
        <v>0</v>
      </c>
      <c r="J62" s="84">
        <f t="shared" si="26"/>
        <v>0</v>
      </c>
      <c r="K62" s="365">
        <f t="shared" si="26"/>
        <v>0</v>
      </c>
      <c r="L62" s="354">
        <f t="shared" si="26"/>
        <v>500</v>
      </c>
      <c r="M62" s="84">
        <f t="shared" si="26"/>
        <v>1576</v>
      </c>
      <c r="N62" s="84">
        <f t="shared" si="26"/>
        <v>1600</v>
      </c>
      <c r="O62" s="84">
        <f t="shared" si="26"/>
        <v>1600</v>
      </c>
      <c r="P62" s="84">
        <f t="shared" si="26"/>
        <v>1600</v>
      </c>
      <c r="Q62" s="84">
        <f t="shared" si="26"/>
        <v>1600</v>
      </c>
      <c r="R62" s="365">
        <f t="shared" si="26"/>
        <v>1600</v>
      </c>
      <c r="S62" s="354">
        <f t="shared" si="26"/>
        <v>2455</v>
      </c>
      <c r="T62" s="84">
        <f t="shared" si="26"/>
        <v>3274</v>
      </c>
      <c r="U62" s="84">
        <f t="shared" si="26"/>
        <v>3274</v>
      </c>
      <c r="V62" s="84">
        <f t="shared" si="26"/>
        <v>3274</v>
      </c>
      <c r="W62" s="354">
        <f t="shared" si="26"/>
        <v>3274</v>
      </c>
      <c r="X62" s="341">
        <f t="shared" si="26"/>
        <v>3274</v>
      </c>
      <c r="Y62" s="365">
        <f t="shared" si="26"/>
        <v>3274</v>
      </c>
      <c r="Z62" s="354">
        <f t="shared" si="26"/>
        <v>3274</v>
      </c>
      <c r="AA62" s="341">
        <f t="shared" si="26"/>
        <v>3274</v>
      </c>
      <c r="AB62" s="341">
        <f t="shared" si="26"/>
        <v>3274</v>
      </c>
      <c r="AC62" s="341">
        <f t="shared" si="26"/>
        <v>3274</v>
      </c>
      <c r="AD62" s="341">
        <f t="shared" si="26"/>
        <v>3274</v>
      </c>
      <c r="AE62" s="341">
        <f t="shared" si="26"/>
        <v>3274</v>
      </c>
      <c r="AF62" s="365">
        <f t="shared" si="26"/>
        <v>3274</v>
      </c>
      <c r="AG62" s="354">
        <f t="shared" si="26"/>
        <v>3274</v>
      </c>
      <c r="AH62" s="341">
        <f t="shared" si="26"/>
        <v>3274</v>
      </c>
      <c r="AI62" s="341">
        <f t="shared" si="26"/>
        <v>3274</v>
      </c>
      <c r="AJ62" s="341">
        <f t="shared" si="26"/>
        <v>3274</v>
      </c>
      <c r="AK62" s="293">
        <f t="shared" si="26"/>
        <v>3274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320">
        <f>+[1]NEW!$M$87</f>
        <v>439</v>
      </c>
      <c r="G63" s="87">
        <v>0</v>
      </c>
      <c r="H63" s="87">
        <v>0</v>
      </c>
      <c r="I63" s="372">
        <v>168</v>
      </c>
      <c r="J63" s="372">
        <f>439-I64</f>
        <v>271</v>
      </c>
      <c r="K63" s="364">
        <v>0</v>
      </c>
      <c r="L63" s="353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364">
        <v>0</v>
      </c>
      <c r="S63" s="353">
        <v>0</v>
      </c>
      <c r="T63" s="87">
        <v>0</v>
      </c>
      <c r="U63" s="87">
        <v>0</v>
      </c>
      <c r="V63" s="87">
        <v>0</v>
      </c>
      <c r="W63" s="353">
        <v>0</v>
      </c>
      <c r="X63" s="343">
        <v>0</v>
      </c>
      <c r="Y63" s="364">
        <v>0</v>
      </c>
      <c r="Z63" s="353">
        <v>0</v>
      </c>
      <c r="AA63" s="343">
        <v>0</v>
      </c>
      <c r="AB63" s="343">
        <v>0</v>
      </c>
      <c r="AC63" s="343">
        <v>0</v>
      </c>
      <c r="AD63" s="343">
        <v>0</v>
      </c>
      <c r="AE63" s="343">
        <v>0</v>
      </c>
      <c r="AF63" s="364">
        <v>0</v>
      </c>
      <c r="AG63" s="353">
        <v>0</v>
      </c>
      <c r="AH63" s="343">
        <v>0</v>
      </c>
      <c r="AI63" s="343">
        <v>0</v>
      </c>
      <c r="AJ63" s="343">
        <v>0</v>
      </c>
      <c r="AK63" s="295">
        <v>0</v>
      </c>
      <c r="AL63" s="37">
        <f>SUM(G63:AK63)</f>
        <v>439</v>
      </c>
      <c r="AM63" s="38">
        <f>AL63</f>
        <v>439</v>
      </c>
      <c r="AN63" s="38">
        <v>893900</v>
      </c>
      <c r="AO63" s="38">
        <f>AL63*AN63/1000</f>
        <v>392422.1</v>
      </c>
      <c r="AP63" s="38">
        <f>AN63*AM63/1000</f>
        <v>392422.1</v>
      </c>
    </row>
    <row r="64" spans="1:42" ht="35.1" customHeight="1">
      <c r="A64" s="625"/>
      <c r="B64" s="660"/>
      <c r="C64" s="39"/>
      <c r="D64" s="95"/>
      <c r="E64" s="79"/>
      <c r="F64" s="325"/>
      <c r="G64" s="46">
        <f t="shared" ref="G64:AK64" si="27">+F64+G63</f>
        <v>0</v>
      </c>
      <c r="H64" s="46">
        <f t="shared" si="27"/>
        <v>0</v>
      </c>
      <c r="I64" s="46">
        <f t="shared" si="27"/>
        <v>168</v>
      </c>
      <c r="J64" s="46">
        <f t="shared" si="27"/>
        <v>439</v>
      </c>
      <c r="K64" s="363">
        <f t="shared" si="27"/>
        <v>439</v>
      </c>
      <c r="L64" s="352">
        <f t="shared" si="27"/>
        <v>439</v>
      </c>
      <c r="M64" s="46">
        <f t="shared" si="27"/>
        <v>439</v>
      </c>
      <c r="N64" s="46">
        <f t="shared" si="27"/>
        <v>439</v>
      </c>
      <c r="O64" s="46">
        <f t="shared" si="27"/>
        <v>439</v>
      </c>
      <c r="P64" s="46">
        <f t="shared" si="27"/>
        <v>439</v>
      </c>
      <c r="Q64" s="46">
        <f t="shared" si="27"/>
        <v>439</v>
      </c>
      <c r="R64" s="363">
        <f t="shared" si="27"/>
        <v>439</v>
      </c>
      <c r="S64" s="352">
        <f t="shared" si="27"/>
        <v>439</v>
      </c>
      <c r="T64" s="46">
        <f t="shared" si="27"/>
        <v>439</v>
      </c>
      <c r="U64" s="46">
        <f t="shared" si="27"/>
        <v>439</v>
      </c>
      <c r="V64" s="46">
        <f t="shared" si="27"/>
        <v>439</v>
      </c>
      <c r="W64" s="352">
        <f t="shared" si="27"/>
        <v>439</v>
      </c>
      <c r="X64" s="336">
        <f t="shared" si="27"/>
        <v>439</v>
      </c>
      <c r="Y64" s="363">
        <f t="shared" si="27"/>
        <v>439</v>
      </c>
      <c r="Z64" s="352">
        <f t="shared" si="27"/>
        <v>439</v>
      </c>
      <c r="AA64" s="336">
        <f t="shared" si="27"/>
        <v>439</v>
      </c>
      <c r="AB64" s="336">
        <f t="shared" si="27"/>
        <v>439</v>
      </c>
      <c r="AC64" s="336">
        <f t="shared" si="27"/>
        <v>439</v>
      </c>
      <c r="AD64" s="336">
        <f t="shared" si="27"/>
        <v>439</v>
      </c>
      <c r="AE64" s="336">
        <f t="shared" si="27"/>
        <v>439</v>
      </c>
      <c r="AF64" s="363">
        <f t="shared" si="27"/>
        <v>439</v>
      </c>
      <c r="AG64" s="352">
        <f t="shared" si="27"/>
        <v>439</v>
      </c>
      <c r="AH64" s="336">
        <f t="shared" si="27"/>
        <v>439</v>
      </c>
      <c r="AI64" s="336">
        <f t="shared" si="27"/>
        <v>439</v>
      </c>
      <c r="AJ64" s="336">
        <f t="shared" si="27"/>
        <v>439</v>
      </c>
      <c r="AK64" s="290">
        <f t="shared" si="27"/>
        <v>439</v>
      </c>
      <c r="AL64" s="37"/>
    </row>
    <row r="65" spans="1:42" ht="35.1" customHeight="1">
      <c r="A65" s="624">
        <v>23</v>
      </c>
      <c r="B65" s="655" t="s">
        <v>171</v>
      </c>
      <c r="C65" s="80"/>
      <c r="D65" s="90"/>
      <c r="E65" s="91"/>
      <c r="F65" s="326">
        <f>+[1]NEW!$M$1383</f>
        <v>100</v>
      </c>
      <c r="G65" s="86">
        <v>0</v>
      </c>
      <c r="H65" s="87">
        <v>0</v>
      </c>
      <c r="I65" s="93">
        <v>0</v>
      </c>
      <c r="J65" s="87">
        <v>0</v>
      </c>
      <c r="K65" s="364">
        <v>0</v>
      </c>
      <c r="L65" s="353">
        <v>0</v>
      </c>
      <c r="M65" s="87">
        <v>0</v>
      </c>
      <c r="N65" s="86">
        <v>0</v>
      </c>
      <c r="O65" s="86">
        <v>0</v>
      </c>
      <c r="P65" s="86">
        <v>0</v>
      </c>
      <c r="Q65" s="86">
        <v>0</v>
      </c>
      <c r="R65" s="364">
        <v>0</v>
      </c>
      <c r="S65" s="353">
        <v>0</v>
      </c>
      <c r="T65" s="87">
        <v>0</v>
      </c>
      <c r="U65" s="86">
        <v>0</v>
      </c>
      <c r="V65" s="86">
        <v>0</v>
      </c>
      <c r="W65" s="351">
        <v>0</v>
      </c>
      <c r="X65" s="342">
        <v>0</v>
      </c>
      <c r="Y65" s="364">
        <v>0</v>
      </c>
      <c r="Z65" s="353">
        <v>0</v>
      </c>
      <c r="AA65" s="342">
        <v>0</v>
      </c>
      <c r="AB65" s="342">
        <v>0</v>
      </c>
      <c r="AC65" s="342">
        <v>0</v>
      </c>
      <c r="AD65" s="342">
        <v>0</v>
      </c>
      <c r="AE65" s="342">
        <v>0</v>
      </c>
      <c r="AF65" s="364">
        <v>0</v>
      </c>
      <c r="AG65" s="353">
        <v>0</v>
      </c>
      <c r="AH65" s="343">
        <v>0</v>
      </c>
      <c r="AI65" s="371">
        <v>100</v>
      </c>
      <c r="AJ65" s="338">
        <f>100-AI66</f>
        <v>0</v>
      </c>
      <c r="AK65" s="295">
        <v>0</v>
      </c>
      <c r="AL65" s="37"/>
    </row>
    <row r="66" spans="1:42" ht="35.1" customHeight="1">
      <c r="A66" s="651"/>
      <c r="B66" s="656"/>
      <c r="C66" s="59"/>
      <c r="D66" s="60"/>
      <c r="E66" s="52"/>
      <c r="F66" s="322"/>
      <c r="G66" s="84">
        <f t="shared" ref="G66:AK66" si="28">+F66+G65</f>
        <v>0</v>
      </c>
      <c r="H66" s="84">
        <f t="shared" si="28"/>
        <v>0</v>
      </c>
      <c r="I66" s="83">
        <f t="shared" si="28"/>
        <v>0</v>
      </c>
      <c r="J66" s="84">
        <f t="shared" si="28"/>
        <v>0</v>
      </c>
      <c r="K66" s="365">
        <f t="shared" si="28"/>
        <v>0</v>
      </c>
      <c r="L66" s="354">
        <f t="shared" si="28"/>
        <v>0</v>
      </c>
      <c r="M66" s="84">
        <f t="shared" si="28"/>
        <v>0</v>
      </c>
      <c r="N66" s="84">
        <f t="shared" si="28"/>
        <v>0</v>
      </c>
      <c r="O66" s="84">
        <f t="shared" si="28"/>
        <v>0</v>
      </c>
      <c r="P66" s="84">
        <f t="shared" si="28"/>
        <v>0</v>
      </c>
      <c r="Q66" s="84">
        <f t="shared" si="28"/>
        <v>0</v>
      </c>
      <c r="R66" s="365">
        <f t="shared" si="28"/>
        <v>0</v>
      </c>
      <c r="S66" s="354">
        <f t="shared" si="28"/>
        <v>0</v>
      </c>
      <c r="T66" s="84">
        <f t="shared" si="28"/>
        <v>0</v>
      </c>
      <c r="U66" s="84">
        <f t="shared" si="28"/>
        <v>0</v>
      </c>
      <c r="V66" s="84">
        <f t="shared" si="28"/>
        <v>0</v>
      </c>
      <c r="W66" s="354">
        <f t="shared" si="28"/>
        <v>0</v>
      </c>
      <c r="X66" s="341">
        <f t="shared" si="28"/>
        <v>0</v>
      </c>
      <c r="Y66" s="365">
        <f t="shared" si="28"/>
        <v>0</v>
      </c>
      <c r="Z66" s="354">
        <f t="shared" si="28"/>
        <v>0</v>
      </c>
      <c r="AA66" s="341">
        <f t="shared" si="28"/>
        <v>0</v>
      </c>
      <c r="AB66" s="341">
        <f t="shared" si="28"/>
        <v>0</v>
      </c>
      <c r="AC66" s="341">
        <f t="shared" si="28"/>
        <v>0</v>
      </c>
      <c r="AD66" s="341">
        <f t="shared" si="28"/>
        <v>0</v>
      </c>
      <c r="AE66" s="341">
        <f t="shared" si="28"/>
        <v>0</v>
      </c>
      <c r="AF66" s="365">
        <f t="shared" si="28"/>
        <v>0</v>
      </c>
      <c r="AG66" s="354">
        <f t="shared" si="28"/>
        <v>0</v>
      </c>
      <c r="AH66" s="341">
        <f t="shared" si="28"/>
        <v>0</v>
      </c>
      <c r="AI66" s="341">
        <f t="shared" si="28"/>
        <v>100</v>
      </c>
      <c r="AJ66" s="341">
        <f t="shared" si="28"/>
        <v>100</v>
      </c>
      <c r="AK66" s="293">
        <f t="shared" si="28"/>
        <v>100</v>
      </c>
      <c r="AL66" s="37"/>
    </row>
    <row r="67" spans="1:42" ht="35.1" customHeight="1">
      <c r="A67" s="624">
        <v>24</v>
      </c>
      <c r="B67" s="655" t="s">
        <v>172</v>
      </c>
      <c r="C67" s="53"/>
      <c r="D67" s="53"/>
      <c r="E67" s="54"/>
      <c r="F67" s="320">
        <f>+[1]NEW!$M$1386</f>
        <v>40</v>
      </c>
      <c r="G67" s="87">
        <v>0</v>
      </c>
      <c r="H67" s="87">
        <v>0</v>
      </c>
      <c r="I67" s="87">
        <v>0</v>
      </c>
      <c r="J67" s="87">
        <v>0</v>
      </c>
      <c r="K67" s="364">
        <v>0</v>
      </c>
      <c r="L67" s="353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364">
        <v>0</v>
      </c>
      <c r="S67" s="353">
        <v>0</v>
      </c>
      <c r="T67" s="87">
        <v>0</v>
      </c>
      <c r="U67" s="87">
        <v>0</v>
      </c>
      <c r="V67" s="87">
        <v>0</v>
      </c>
      <c r="W67" s="353">
        <v>0</v>
      </c>
      <c r="X67" s="343">
        <v>0</v>
      </c>
      <c r="Y67" s="364">
        <v>0</v>
      </c>
      <c r="Z67" s="353">
        <v>0</v>
      </c>
      <c r="AA67" s="343">
        <v>0</v>
      </c>
      <c r="AB67" s="343">
        <v>0</v>
      </c>
      <c r="AC67" s="343">
        <v>0</v>
      </c>
      <c r="AD67" s="343">
        <v>0</v>
      </c>
      <c r="AE67" s="343">
        <v>0</v>
      </c>
      <c r="AF67" s="364">
        <v>0</v>
      </c>
      <c r="AG67" s="353">
        <v>0</v>
      </c>
      <c r="AH67" s="343">
        <v>0</v>
      </c>
      <c r="AI67" s="372">
        <v>40</v>
      </c>
      <c r="AJ67" s="338">
        <f>40-AI68</f>
        <v>0</v>
      </c>
      <c r="AK67" s="295">
        <v>0</v>
      </c>
      <c r="AL67" s="37">
        <f>SUM(G67:AK67)</f>
        <v>40</v>
      </c>
      <c r="AM67" s="38">
        <f>AL67</f>
        <v>40</v>
      </c>
      <c r="AN67" s="38">
        <v>893900</v>
      </c>
      <c r="AO67" s="38">
        <f>AL67*AN67/1000</f>
        <v>35756</v>
      </c>
      <c r="AP67" s="38">
        <f>AN67*AM67/1000</f>
        <v>35756</v>
      </c>
    </row>
    <row r="68" spans="1:42" ht="35.1" customHeight="1">
      <c r="A68" s="625"/>
      <c r="B68" s="656"/>
      <c r="C68" s="94"/>
      <c r="D68" s="95"/>
      <c r="E68" s="79"/>
      <c r="F68" s="325"/>
      <c r="G68" s="46">
        <f t="shared" ref="G68:AK68" si="29">+F68+G67</f>
        <v>0</v>
      </c>
      <c r="H68" s="46">
        <f t="shared" si="29"/>
        <v>0</v>
      </c>
      <c r="I68" s="46">
        <f t="shared" si="29"/>
        <v>0</v>
      </c>
      <c r="J68" s="46">
        <f t="shared" si="29"/>
        <v>0</v>
      </c>
      <c r="K68" s="363">
        <f t="shared" si="29"/>
        <v>0</v>
      </c>
      <c r="L68" s="352">
        <f t="shared" si="29"/>
        <v>0</v>
      </c>
      <c r="M68" s="46">
        <f t="shared" si="29"/>
        <v>0</v>
      </c>
      <c r="N68" s="46">
        <f t="shared" si="29"/>
        <v>0</v>
      </c>
      <c r="O68" s="46">
        <f t="shared" si="29"/>
        <v>0</v>
      </c>
      <c r="P68" s="46">
        <f t="shared" si="29"/>
        <v>0</v>
      </c>
      <c r="Q68" s="46">
        <f t="shared" si="29"/>
        <v>0</v>
      </c>
      <c r="R68" s="363">
        <f t="shared" si="29"/>
        <v>0</v>
      </c>
      <c r="S68" s="352">
        <f t="shared" si="29"/>
        <v>0</v>
      </c>
      <c r="T68" s="46">
        <f t="shared" si="29"/>
        <v>0</v>
      </c>
      <c r="U68" s="46">
        <f t="shared" si="29"/>
        <v>0</v>
      </c>
      <c r="V68" s="46">
        <f t="shared" si="29"/>
        <v>0</v>
      </c>
      <c r="W68" s="352">
        <f t="shared" si="29"/>
        <v>0</v>
      </c>
      <c r="X68" s="336">
        <f t="shared" si="29"/>
        <v>0</v>
      </c>
      <c r="Y68" s="363">
        <f t="shared" si="29"/>
        <v>0</v>
      </c>
      <c r="Z68" s="352">
        <f t="shared" si="29"/>
        <v>0</v>
      </c>
      <c r="AA68" s="336">
        <f t="shared" si="29"/>
        <v>0</v>
      </c>
      <c r="AB68" s="336">
        <f t="shared" si="29"/>
        <v>0</v>
      </c>
      <c r="AC68" s="336">
        <f t="shared" si="29"/>
        <v>0</v>
      </c>
      <c r="AD68" s="336">
        <f t="shared" si="29"/>
        <v>0</v>
      </c>
      <c r="AE68" s="336">
        <f t="shared" si="29"/>
        <v>0</v>
      </c>
      <c r="AF68" s="363">
        <f t="shared" si="29"/>
        <v>0</v>
      </c>
      <c r="AG68" s="352">
        <f t="shared" si="29"/>
        <v>0</v>
      </c>
      <c r="AH68" s="336">
        <f t="shared" si="29"/>
        <v>0</v>
      </c>
      <c r="AI68" s="336">
        <f t="shared" si="29"/>
        <v>40</v>
      </c>
      <c r="AJ68" s="336">
        <f t="shared" si="29"/>
        <v>40</v>
      </c>
      <c r="AK68" s="290">
        <f t="shared" si="29"/>
        <v>40</v>
      </c>
      <c r="AL68" s="37"/>
    </row>
    <row r="69" spans="1:42" ht="34.5" customHeight="1">
      <c r="A69" s="624">
        <v>25</v>
      </c>
      <c r="B69" s="655" t="s">
        <v>173</v>
      </c>
      <c r="C69" s="32"/>
      <c r="D69" s="33"/>
      <c r="E69" s="34"/>
      <c r="F69" s="319">
        <f>+[1]NEW!$M$1389</f>
        <v>100</v>
      </c>
      <c r="G69" s="342">
        <v>0</v>
      </c>
      <c r="H69" s="343">
        <v>0</v>
      </c>
      <c r="I69" s="350">
        <v>0</v>
      </c>
      <c r="J69" s="343">
        <v>0</v>
      </c>
      <c r="K69" s="364">
        <v>0</v>
      </c>
      <c r="L69" s="353">
        <v>0</v>
      </c>
      <c r="M69" s="343">
        <v>0</v>
      </c>
      <c r="N69" s="342">
        <v>0</v>
      </c>
      <c r="O69" s="342">
        <v>0</v>
      </c>
      <c r="P69" s="342">
        <v>0</v>
      </c>
      <c r="Q69" s="342">
        <v>0</v>
      </c>
      <c r="R69" s="364">
        <v>0</v>
      </c>
      <c r="S69" s="353">
        <v>0</v>
      </c>
      <c r="T69" s="343">
        <v>0</v>
      </c>
      <c r="U69" s="342">
        <v>0</v>
      </c>
      <c r="V69" s="342">
        <v>0</v>
      </c>
      <c r="W69" s="351">
        <v>0</v>
      </c>
      <c r="X69" s="342">
        <v>0</v>
      </c>
      <c r="Y69" s="364">
        <v>0</v>
      </c>
      <c r="Z69" s="353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64">
        <v>0</v>
      </c>
      <c r="AG69" s="353">
        <v>0</v>
      </c>
      <c r="AH69" s="343">
        <v>0</v>
      </c>
      <c r="AI69" s="342">
        <v>0</v>
      </c>
      <c r="AJ69" s="372">
        <v>100</v>
      </c>
      <c r="AK69" s="295">
        <v>0</v>
      </c>
      <c r="AL69" s="37"/>
      <c r="AM69" s="38"/>
      <c r="AN69" s="38"/>
      <c r="AO69" s="38"/>
      <c r="AP69" s="38"/>
    </row>
    <row r="70" spans="1:42" ht="34.5" customHeight="1">
      <c r="A70" s="625"/>
      <c r="B70" s="656"/>
      <c r="C70" s="39"/>
      <c r="D70" s="40"/>
      <c r="E70" s="41"/>
      <c r="F70" s="325"/>
      <c r="G70" s="341">
        <f>+F70+G69</f>
        <v>0</v>
      </c>
      <c r="H70" s="341">
        <f t="shared" ref="H70" si="30">+G70+H69</f>
        <v>0</v>
      </c>
      <c r="I70" s="340">
        <f t="shared" ref="I70" si="31">+H70+I69</f>
        <v>0</v>
      </c>
      <c r="J70" s="341">
        <f t="shared" ref="J70" si="32">+I70+J69</f>
        <v>0</v>
      </c>
      <c r="K70" s="365">
        <f t="shared" ref="K70" si="33">+J70+K69</f>
        <v>0</v>
      </c>
      <c r="L70" s="354">
        <f t="shared" ref="L70" si="34">+K70+L69</f>
        <v>0</v>
      </c>
      <c r="M70" s="341">
        <f t="shared" ref="M70" si="35">+L70+M69</f>
        <v>0</v>
      </c>
      <c r="N70" s="341">
        <f t="shared" ref="N70" si="36">+M70+N69</f>
        <v>0</v>
      </c>
      <c r="O70" s="341">
        <f t="shared" ref="O70" si="37">+N70+O69</f>
        <v>0</v>
      </c>
      <c r="P70" s="341">
        <f t="shared" ref="P70" si="38">+O70+P69</f>
        <v>0</v>
      </c>
      <c r="Q70" s="341">
        <f t="shared" ref="Q70" si="39">+P70+Q69</f>
        <v>0</v>
      </c>
      <c r="R70" s="365">
        <f t="shared" ref="R70" si="40">+Q70+R69</f>
        <v>0</v>
      </c>
      <c r="S70" s="354">
        <f t="shared" ref="S70" si="41">+R70+S69</f>
        <v>0</v>
      </c>
      <c r="T70" s="341">
        <f t="shared" ref="T70" si="42">+S70+T69</f>
        <v>0</v>
      </c>
      <c r="U70" s="341">
        <f t="shared" ref="U70" si="43">+T70+U69</f>
        <v>0</v>
      </c>
      <c r="V70" s="341">
        <f t="shared" ref="V70" si="44">+U70+V69</f>
        <v>0</v>
      </c>
      <c r="W70" s="354">
        <f t="shared" ref="W70" si="45">+V70+W69</f>
        <v>0</v>
      </c>
      <c r="X70" s="341">
        <f t="shared" ref="X70" si="46">+W70+X69</f>
        <v>0</v>
      </c>
      <c r="Y70" s="365">
        <f t="shared" ref="Y70" si="47">+X70+Y69</f>
        <v>0</v>
      </c>
      <c r="Z70" s="354">
        <f t="shared" ref="Z70" si="48">+Y70+Z69</f>
        <v>0</v>
      </c>
      <c r="AA70" s="341">
        <f t="shared" ref="AA70" si="49">+Z70+AA69</f>
        <v>0</v>
      </c>
      <c r="AB70" s="341">
        <f t="shared" ref="AB70" si="50">+AA70+AB69</f>
        <v>0</v>
      </c>
      <c r="AC70" s="341">
        <f t="shared" ref="AC70" si="51">+AB70+AC69</f>
        <v>0</v>
      </c>
      <c r="AD70" s="341">
        <f t="shared" ref="AD70" si="52">+AC70+AD69</f>
        <v>0</v>
      </c>
      <c r="AE70" s="341">
        <f t="shared" ref="AE70" si="53">+AD70+AE69</f>
        <v>0</v>
      </c>
      <c r="AF70" s="365">
        <f t="shared" ref="AF70" si="54">+AE70+AF69</f>
        <v>0</v>
      </c>
      <c r="AG70" s="354">
        <f t="shared" ref="AG70" si="55">+AF70+AG69</f>
        <v>0</v>
      </c>
      <c r="AH70" s="341">
        <f t="shared" ref="AH70" si="56">+AG70+AH69</f>
        <v>0</v>
      </c>
      <c r="AI70" s="341">
        <f t="shared" ref="AI70" si="57">+AH70+AI69</f>
        <v>0</v>
      </c>
      <c r="AJ70" s="341">
        <f t="shared" ref="AJ70" si="58">+AI70+AJ69</f>
        <v>100</v>
      </c>
      <c r="AK70" s="293">
        <f t="shared" ref="AK70" si="59">+AJ70+AK69</f>
        <v>100</v>
      </c>
      <c r="AL70" s="47"/>
    </row>
    <row r="71" spans="1:42" ht="34.5" customHeight="1">
      <c r="A71" s="624">
        <v>26</v>
      </c>
      <c r="B71" s="655" t="s">
        <v>209</v>
      </c>
      <c r="C71" s="48"/>
      <c r="D71" s="48"/>
      <c r="E71" s="49"/>
      <c r="F71" s="320">
        <f>+[1]NEW!$M$1392</f>
        <v>60</v>
      </c>
      <c r="G71" s="343">
        <v>0</v>
      </c>
      <c r="H71" s="343">
        <v>0</v>
      </c>
      <c r="I71" s="343">
        <v>0</v>
      </c>
      <c r="J71" s="343">
        <v>0</v>
      </c>
      <c r="K71" s="364">
        <v>0</v>
      </c>
      <c r="L71" s="353">
        <v>0</v>
      </c>
      <c r="M71" s="343">
        <v>0</v>
      </c>
      <c r="N71" s="343">
        <v>0</v>
      </c>
      <c r="O71" s="343">
        <v>0</v>
      </c>
      <c r="P71" s="343">
        <v>0</v>
      </c>
      <c r="Q71" s="343">
        <v>0</v>
      </c>
      <c r="R71" s="364">
        <v>0</v>
      </c>
      <c r="S71" s="353">
        <v>0</v>
      </c>
      <c r="T71" s="343">
        <v>0</v>
      </c>
      <c r="U71" s="343">
        <v>0</v>
      </c>
      <c r="V71" s="343">
        <v>0</v>
      </c>
      <c r="W71" s="353">
        <v>0</v>
      </c>
      <c r="X71" s="343">
        <v>0</v>
      </c>
      <c r="Y71" s="364">
        <v>0</v>
      </c>
      <c r="Z71" s="353">
        <v>0</v>
      </c>
      <c r="AA71" s="343">
        <v>0</v>
      </c>
      <c r="AB71" s="343">
        <v>0</v>
      </c>
      <c r="AC71" s="343">
        <v>0</v>
      </c>
      <c r="AD71" s="343">
        <v>0</v>
      </c>
      <c r="AE71" s="343">
        <v>0</v>
      </c>
      <c r="AF71" s="364">
        <v>0</v>
      </c>
      <c r="AG71" s="353">
        <v>0</v>
      </c>
      <c r="AH71" s="343">
        <v>0</v>
      </c>
      <c r="AI71" s="343">
        <v>0</v>
      </c>
      <c r="AJ71" s="372">
        <v>60</v>
      </c>
      <c r="AK71" s="295">
        <v>0</v>
      </c>
      <c r="AL71" s="37"/>
      <c r="AM71" s="38"/>
      <c r="AN71" s="38"/>
      <c r="AO71" s="38"/>
      <c r="AP71" s="38"/>
    </row>
    <row r="72" spans="1:42" ht="34.5" customHeight="1">
      <c r="A72" s="625"/>
      <c r="B72" s="656"/>
      <c r="C72" s="40"/>
      <c r="D72" s="40"/>
      <c r="E72" s="41"/>
      <c r="F72" s="325"/>
      <c r="G72" s="336">
        <f t="shared" ref="G72" si="60">+F72+G71</f>
        <v>0</v>
      </c>
      <c r="H72" s="336">
        <f t="shared" ref="H72" si="61">+G72+H71</f>
        <v>0</v>
      </c>
      <c r="I72" s="336">
        <f t="shared" ref="I72" si="62">+H72+I71</f>
        <v>0</v>
      </c>
      <c r="J72" s="336">
        <f t="shared" ref="J72" si="63">+I72+J71</f>
        <v>0</v>
      </c>
      <c r="K72" s="363">
        <f t="shared" ref="K72" si="64">+J72+K71</f>
        <v>0</v>
      </c>
      <c r="L72" s="352">
        <f t="shared" ref="L72" si="65">+K72+L71</f>
        <v>0</v>
      </c>
      <c r="M72" s="336">
        <f t="shared" ref="M72" si="66">+L72+M71</f>
        <v>0</v>
      </c>
      <c r="N72" s="336">
        <f t="shared" ref="N72" si="67">+M72+N71</f>
        <v>0</v>
      </c>
      <c r="O72" s="336">
        <f t="shared" ref="O72" si="68">+N72+O71</f>
        <v>0</v>
      </c>
      <c r="P72" s="336">
        <f t="shared" ref="P72" si="69">+O72+P71</f>
        <v>0</v>
      </c>
      <c r="Q72" s="336">
        <f t="shared" ref="Q72" si="70">+P72+Q71</f>
        <v>0</v>
      </c>
      <c r="R72" s="363">
        <f t="shared" ref="R72" si="71">+Q72+R71</f>
        <v>0</v>
      </c>
      <c r="S72" s="352">
        <f t="shared" ref="S72" si="72">+R72+S71</f>
        <v>0</v>
      </c>
      <c r="T72" s="336">
        <f t="shared" ref="T72" si="73">+S72+T71</f>
        <v>0</v>
      </c>
      <c r="U72" s="336">
        <f t="shared" ref="U72" si="74">+T72+U71</f>
        <v>0</v>
      </c>
      <c r="V72" s="336">
        <f t="shared" ref="V72" si="75">+U72+V71</f>
        <v>0</v>
      </c>
      <c r="W72" s="352">
        <f t="shared" ref="W72" si="76">+V72+W71</f>
        <v>0</v>
      </c>
      <c r="X72" s="336">
        <f t="shared" ref="X72" si="77">+W72+X71</f>
        <v>0</v>
      </c>
      <c r="Y72" s="363">
        <f t="shared" ref="Y72" si="78">+X72+Y71</f>
        <v>0</v>
      </c>
      <c r="Z72" s="352">
        <f t="shared" ref="Z72" si="79">+Y72+Z71</f>
        <v>0</v>
      </c>
      <c r="AA72" s="336">
        <f t="shared" ref="AA72" si="80">+Z72+AA71</f>
        <v>0</v>
      </c>
      <c r="AB72" s="336">
        <f t="shared" ref="AB72" si="81">+AA72+AB71</f>
        <v>0</v>
      </c>
      <c r="AC72" s="336">
        <f t="shared" ref="AC72" si="82">+AB72+AC71</f>
        <v>0</v>
      </c>
      <c r="AD72" s="336">
        <f t="shared" ref="AD72" si="83">+AC72+AD71</f>
        <v>0</v>
      </c>
      <c r="AE72" s="336">
        <f t="shared" ref="AE72" si="84">+AD72+AE71</f>
        <v>0</v>
      </c>
      <c r="AF72" s="363">
        <f t="shared" ref="AF72" si="85">+AE72+AF71</f>
        <v>0</v>
      </c>
      <c r="AG72" s="352">
        <f t="shared" ref="AG72" si="86">+AF72+AG71</f>
        <v>0</v>
      </c>
      <c r="AH72" s="336">
        <f t="shared" ref="AH72" si="87">+AG72+AH71</f>
        <v>0</v>
      </c>
      <c r="AI72" s="336">
        <f t="shared" ref="AI72" si="88">+AH72+AI71</f>
        <v>0</v>
      </c>
      <c r="AJ72" s="336">
        <f t="shared" ref="AJ72" si="89">+AI72+AJ71</f>
        <v>60</v>
      </c>
      <c r="AK72" s="290">
        <f t="shared" ref="AK72" si="90">+AJ72+AK71</f>
        <v>60</v>
      </c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320" t="e">
        <f>+#REF!</f>
        <v>#REF!</v>
      </c>
      <c r="G73" s="87">
        <v>0</v>
      </c>
      <c r="H73" s="87">
        <v>0</v>
      </c>
      <c r="I73" s="87">
        <v>0</v>
      </c>
      <c r="J73" s="87">
        <v>0</v>
      </c>
      <c r="K73" s="364">
        <v>0</v>
      </c>
      <c r="L73" s="353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  <c r="R73" s="364">
        <v>0</v>
      </c>
      <c r="S73" s="353">
        <v>0</v>
      </c>
      <c r="T73" s="87">
        <v>0</v>
      </c>
      <c r="U73" s="87">
        <v>0</v>
      </c>
      <c r="V73" s="87">
        <v>0</v>
      </c>
      <c r="W73" s="353">
        <v>0</v>
      </c>
      <c r="X73" s="343">
        <v>0</v>
      </c>
      <c r="Y73" s="364">
        <v>0</v>
      </c>
      <c r="Z73" s="353">
        <v>0</v>
      </c>
      <c r="AA73" s="343">
        <v>0</v>
      </c>
      <c r="AB73" s="343">
        <v>0</v>
      </c>
      <c r="AC73" s="343">
        <v>0</v>
      </c>
      <c r="AD73" s="343">
        <v>0</v>
      </c>
      <c r="AE73" s="343">
        <v>0</v>
      </c>
      <c r="AF73" s="364">
        <v>0</v>
      </c>
      <c r="AG73" s="353">
        <v>0</v>
      </c>
      <c r="AH73" s="343">
        <v>0</v>
      </c>
      <c r="AI73" s="343">
        <v>0</v>
      </c>
      <c r="AJ73" s="343">
        <v>0</v>
      </c>
      <c r="AK73" s="295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325"/>
      <c r="G74" s="46">
        <f t="shared" ref="G74:AJ74" si="91">+F74+G73</f>
        <v>0</v>
      </c>
      <c r="H74" s="46">
        <f t="shared" si="91"/>
        <v>0</v>
      </c>
      <c r="I74" s="46">
        <f t="shared" si="91"/>
        <v>0</v>
      </c>
      <c r="J74" s="46">
        <f t="shared" si="91"/>
        <v>0</v>
      </c>
      <c r="K74" s="363">
        <f t="shared" si="91"/>
        <v>0</v>
      </c>
      <c r="L74" s="352">
        <f t="shared" si="91"/>
        <v>0</v>
      </c>
      <c r="M74" s="46">
        <f t="shared" si="91"/>
        <v>0</v>
      </c>
      <c r="N74" s="46">
        <f t="shared" si="91"/>
        <v>0</v>
      </c>
      <c r="O74" s="46">
        <f t="shared" si="91"/>
        <v>0</v>
      </c>
      <c r="P74" s="46">
        <f t="shared" si="91"/>
        <v>0</v>
      </c>
      <c r="Q74" s="46">
        <f t="shared" si="91"/>
        <v>0</v>
      </c>
      <c r="R74" s="363">
        <f t="shared" si="91"/>
        <v>0</v>
      </c>
      <c r="S74" s="352">
        <f t="shared" si="91"/>
        <v>0</v>
      </c>
      <c r="T74" s="46">
        <f t="shared" si="91"/>
        <v>0</v>
      </c>
      <c r="U74" s="46">
        <f t="shared" si="91"/>
        <v>0</v>
      </c>
      <c r="V74" s="46">
        <f t="shared" si="91"/>
        <v>0</v>
      </c>
      <c r="W74" s="352">
        <f t="shared" si="91"/>
        <v>0</v>
      </c>
      <c r="X74" s="336">
        <f t="shared" si="91"/>
        <v>0</v>
      </c>
      <c r="Y74" s="363">
        <f t="shared" si="91"/>
        <v>0</v>
      </c>
      <c r="Z74" s="352">
        <f t="shared" si="91"/>
        <v>0</v>
      </c>
      <c r="AA74" s="336">
        <f t="shared" si="91"/>
        <v>0</v>
      </c>
      <c r="AB74" s="336">
        <f t="shared" si="91"/>
        <v>0</v>
      </c>
      <c r="AC74" s="336">
        <f t="shared" si="91"/>
        <v>0</v>
      </c>
      <c r="AD74" s="336">
        <f t="shared" si="91"/>
        <v>0</v>
      </c>
      <c r="AE74" s="336">
        <f t="shared" si="91"/>
        <v>0</v>
      </c>
      <c r="AF74" s="363">
        <f t="shared" si="91"/>
        <v>0</v>
      </c>
      <c r="AG74" s="352">
        <f t="shared" si="91"/>
        <v>0</v>
      </c>
      <c r="AH74" s="336">
        <f t="shared" si="91"/>
        <v>0</v>
      </c>
      <c r="AI74" s="336">
        <f t="shared" si="91"/>
        <v>0</v>
      </c>
      <c r="AJ74" s="336">
        <f t="shared" si="91"/>
        <v>0</v>
      </c>
      <c r="AK74" s="290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320" t="e">
        <f>+#REF!</f>
        <v>#REF!</v>
      </c>
      <c r="G75" s="87">
        <v>0</v>
      </c>
      <c r="H75" s="87">
        <v>0</v>
      </c>
      <c r="I75" s="87">
        <v>0</v>
      </c>
      <c r="J75" s="87">
        <v>0</v>
      </c>
      <c r="K75" s="364">
        <v>0</v>
      </c>
      <c r="L75" s="353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  <c r="R75" s="364">
        <v>0</v>
      </c>
      <c r="S75" s="353">
        <v>0</v>
      </c>
      <c r="T75" s="87">
        <v>0</v>
      </c>
      <c r="U75" s="87">
        <v>0</v>
      </c>
      <c r="V75" s="87">
        <v>0</v>
      </c>
      <c r="W75" s="353">
        <v>0</v>
      </c>
      <c r="X75" s="343">
        <v>0</v>
      </c>
      <c r="Y75" s="364">
        <v>0</v>
      </c>
      <c r="Z75" s="353">
        <v>0</v>
      </c>
      <c r="AA75" s="343">
        <v>0</v>
      </c>
      <c r="AB75" s="343">
        <v>0</v>
      </c>
      <c r="AC75" s="343">
        <v>0</v>
      </c>
      <c r="AD75" s="343">
        <v>0</v>
      </c>
      <c r="AE75" s="343">
        <v>0</v>
      </c>
      <c r="AF75" s="364">
        <v>0</v>
      </c>
      <c r="AG75" s="353">
        <v>0</v>
      </c>
      <c r="AH75" s="343">
        <v>0</v>
      </c>
      <c r="AI75" s="343">
        <v>0</v>
      </c>
      <c r="AJ75" s="343">
        <v>0</v>
      </c>
      <c r="AK75" s="291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319"/>
      <c r="G76" s="46">
        <f t="shared" ref="G76:AJ76" si="92">+F76+G75</f>
        <v>0</v>
      </c>
      <c r="H76" s="46">
        <f t="shared" si="92"/>
        <v>0</v>
      </c>
      <c r="I76" s="46">
        <f t="shared" si="92"/>
        <v>0</v>
      </c>
      <c r="J76" s="46">
        <f t="shared" si="92"/>
        <v>0</v>
      </c>
      <c r="K76" s="363">
        <f t="shared" si="92"/>
        <v>0</v>
      </c>
      <c r="L76" s="352">
        <f t="shared" si="92"/>
        <v>0</v>
      </c>
      <c r="M76" s="46">
        <f t="shared" si="92"/>
        <v>0</v>
      </c>
      <c r="N76" s="46">
        <f t="shared" si="92"/>
        <v>0</v>
      </c>
      <c r="O76" s="46">
        <f t="shared" si="92"/>
        <v>0</v>
      </c>
      <c r="P76" s="46">
        <f t="shared" si="92"/>
        <v>0</v>
      </c>
      <c r="Q76" s="46">
        <f t="shared" si="92"/>
        <v>0</v>
      </c>
      <c r="R76" s="363">
        <f t="shared" si="92"/>
        <v>0</v>
      </c>
      <c r="S76" s="352">
        <f t="shared" si="92"/>
        <v>0</v>
      </c>
      <c r="T76" s="46">
        <f t="shared" si="92"/>
        <v>0</v>
      </c>
      <c r="U76" s="46">
        <f t="shared" si="92"/>
        <v>0</v>
      </c>
      <c r="V76" s="46">
        <f t="shared" si="92"/>
        <v>0</v>
      </c>
      <c r="W76" s="352">
        <f t="shared" si="92"/>
        <v>0</v>
      </c>
      <c r="X76" s="336">
        <f t="shared" si="92"/>
        <v>0</v>
      </c>
      <c r="Y76" s="363">
        <f t="shared" si="92"/>
        <v>0</v>
      </c>
      <c r="Z76" s="352">
        <f t="shared" si="92"/>
        <v>0</v>
      </c>
      <c r="AA76" s="336">
        <f t="shared" si="92"/>
        <v>0</v>
      </c>
      <c r="AB76" s="336">
        <f t="shared" si="92"/>
        <v>0</v>
      </c>
      <c r="AC76" s="336">
        <f t="shared" si="92"/>
        <v>0</v>
      </c>
      <c r="AD76" s="336">
        <f t="shared" si="92"/>
        <v>0</v>
      </c>
      <c r="AE76" s="336">
        <f t="shared" si="92"/>
        <v>0</v>
      </c>
      <c r="AF76" s="363">
        <f t="shared" si="92"/>
        <v>0</v>
      </c>
      <c r="AG76" s="352">
        <f t="shared" si="92"/>
        <v>0</v>
      </c>
      <c r="AH76" s="336">
        <f t="shared" si="92"/>
        <v>0</v>
      </c>
      <c r="AI76" s="336">
        <f t="shared" si="92"/>
        <v>0</v>
      </c>
      <c r="AJ76" s="336">
        <f t="shared" si="92"/>
        <v>0</v>
      </c>
      <c r="AK76" s="290"/>
      <c r="AL76" s="37"/>
    </row>
    <row r="77" spans="1:42" ht="34.5" customHeight="1">
      <c r="A77" s="624">
        <v>27</v>
      </c>
      <c r="B77" s="629" t="s">
        <v>51</v>
      </c>
      <c r="C77" s="48"/>
      <c r="D77" s="48"/>
      <c r="E77" s="49"/>
      <c r="F77" s="320">
        <f>+[1]NEW!$M$1401</f>
        <v>40</v>
      </c>
      <c r="G77" s="87">
        <v>0</v>
      </c>
      <c r="H77" s="87">
        <v>0</v>
      </c>
      <c r="I77" s="87">
        <v>0</v>
      </c>
      <c r="J77" s="87">
        <v>0</v>
      </c>
      <c r="K77" s="364">
        <v>0</v>
      </c>
      <c r="L77" s="353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  <c r="R77" s="364">
        <v>0</v>
      </c>
      <c r="S77" s="353">
        <v>0</v>
      </c>
      <c r="T77" s="87">
        <v>0</v>
      </c>
      <c r="U77" s="87">
        <v>0</v>
      </c>
      <c r="V77" s="87">
        <v>0</v>
      </c>
      <c r="W77" s="353">
        <v>0</v>
      </c>
      <c r="X77" s="343">
        <v>0</v>
      </c>
      <c r="Y77" s="364">
        <v>0</v>
      </c>
      <c r="Z77" s="353">
        <v>0</v>
      </c>
      <c r="AA77" s="343">
        <v>0</v>
      </c>
      <c r="AB77" s="343">
        <v>0</v>
      </c>
      <c r="AC77" s="343">
        <v>0</v>
      </c>
      <c r="AD77" s="343">
        <v>0</v>
      </c>
      <c r="AE77" s="343">
        <v>0</v>
      </c>
      <c r="AF77" s="364">
        <v>0</v>
      </c>
      <c r="AG77" s="353">
        <v>0</v>
      </c>
      <c r="AH77" s="343">
        <v>0</v>
      </c>
      <c r="AI77" s="343">
        <v>0</v>
      </c>
      <c r="AJ77" s="372">
        <v>40</v>
      </c>
      <c r="AK77" s="295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30"/>
      <c r="C78" s="40"/>
      <c r="D78" s="40"/>
      <c r="E78" s="41"/>
      <c r="F78" s="325"/>
      <c r="G78" s="46">
        <f t="shared" ref="G78:AK78" si="93">+F78+G77</f>
        <v>0</v>
      </c>
      <c r="H78" s="46">
        <f t="shared" si="93"/>
        <v>0</v>
      </c>
      <c r="I78" s="46">
        <f t="shared" si="93"/>
        <v>0</v>
      </c>
      <c r="J78" s="46">
        <f t="shared" si="93"/>
        <v>0</v>
      </c>
      <c r="K78" s="363">
        <f t="shared" si="93"/>
        <v>0</v>
      </c>
      <c r="L78" s="352">
        <f t="shared" si="93"/>
        <v>0</v>
      </c>
      <c r="M78" s="46">
        <f t="shared" si="93"/>
        <v>0</v>
      </c>
      <c r="N78" s="46">
        <f t="shared" si="93"/>
        <v>0</v>
      </c>
      <c r="O78" s="46">
        <f t="shared" si="93"/>
        <v>0</v>
      </c>
      <c r="P78" s="46">
        <f t="shared" si="93"/>
        <v>0</v>
      </c>
      <c r="Q78" s="46">
        <f t="shared" si="93"/>
        <v>0</v>
      </c>
      <c r="R78" s="363">
        <f t="shared" si="93"/>
        <v>0</v>
      </c>
      <c r="S78" s="352">
        <f t="shared" si="93"/>
        <v>0</v>
      </c>
      <c r="T78" s="46">
        <f t="shared" si="93"/>
        <v>0</v>
      </c>
      <c r="U78" s="46">
        <f t="shared" si="93"/>
        <v>0</v>
      </c>
      <c r="V78" s="46">
        <f t="shared" si="93"/>
        <v>0</v>
      </c>
      <c r="W78" s="352">
        <f t="shared" si="93"/>
        <v>0</v>
      </c>
      <c r="X78" s="336">
        <f t="shared" si="93"/>
        <v>0</v>
      </c>
      <c r="Y78" s="363">
        <f t="shared" si="93"/>
        <v>0</v>
      </c>
      <c r="Z78" s="352">
        <f t="shared" si="93"/>
        <v>0</v>
      </c>
      <c r="AA78" s="336">
        <f t="shared" si="93"/>
        <v>0</v>
      </c>
      <c r="AB78" s="336">
        <f t="shared" si="93"/>
        <v>0</v>
      </c>
      <c r="AC78" s="336">
        <f t="shared" si="93"/>
        <v>0</v>
      </c>
      <c r="AD78" s="336">
        <f t="shared" si="93"/>
        <v>0</v>
      </c>
      <c r="AE78" s="336">
        <f t="shared" si="93"/>
        <v>0</v>
      </c>
      <c r="AF78" s="363">
        <f t="shared" si="93"/>
        <v>0</v>
      </c>
      <c r="AG78" s="352">
        <f t="shared" si="93"/>
        <v>0</v>
      </c>
      <c r="AH78" s="336">
        <f t="shared" si="93"/>
        <v>0</v>
      </c>
      <c r="AI78" s="336">
        <f t="shared" si="93"/>
        <v>0</v>
      </c>
      <c r="AJ78" s="336">
        <f t="shared" si="93"/>
        <v>40</v>
      </c>
      <c r="AK78" s="290">
        <f t="shared" si="93"/>
        <v>40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320" t="e">
        <f>+#REF!</f>
        <v>#REF!</v>
      </c>
      <c r="G79" s="87">
        <v>0</v>
      </c>
      <c r="H79" s="87">
        <v>0</v>
      </c>
      <c r="I79" s="87">
        <v>0</v>
      </c>
      <c r="J79" s="87">
        <v>0</v>
      </c>
      <c r="K79" s="364">
        <v>0</v>
      </c>
      <c r="L79" s="353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  <c r="R79" s="364">
        <v>0</v>
      </c>
      <c r="S79" s="353">
        <v>0</v>
      </c>
      <c r="T79" s="87">
        <v>0</v>
      </c>
      <c r="U79" s="87">
        <v>0</v>
      </c>
      <c r="V79" s="87">
        <v>0</v>
      </c>
      <c r="W79" s="353">
        <v>0</v>
      </c>
      <c r="X79" s="343">
        <v>0</v>
      </c>
      <c r="Y79" s="364">
        <v>0</v>
      </c>
      <c r="Z79" s="353">
        <v>0</v>
      </c>
      <c r="AA79" s="343">
        <v>0</v>
      </c>
      <c r="AB79" s="343">
        <v>0</v>
      </c>
      <c r="AC79" s="343">
        <v>0</v>
      </c>
      <c r="AD79" s="343">
        <v>0</v>
      </c>
      <c r="AE79" s="343">
        <v>0</v>
      </c>
      <c r="AF79" s="364">
        <v>0</v>
      </c>
      <c r="AG79" s="353">
        <v>0</v>
      </c>
      <c r="AH79" s="343">
        <v>0</v>
      </c>
      <c r="AI79" s="343">
        <v>0</v>
      </c>
      <c r="AJ79" s="343">
        <v>0</v>
      </c>
      <c r="AK79" s="291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319"/>
      <c r="G80" s="46">
        <f t="shared" ref="G80:AJ80" si="94">+F80+G79</f>
        <v>0</v>
      </c>
      <c r="H80" s="46">
        <f t="shared" si="94"/>
        <v>0</v>
      </c>
      <c r="I80" s="46">
        <f t="shared" si="94"/>
        <v>0</v>
      </c>
      <c r="J80" s="46">
        <f t="shared" si="94"/>
        <v>0</v>
      </c>
      <c r="K80" s="363">
        <f t="shared" si="94"/>
        <v>0</v>
      </c>
      <c r="L80" s="352">
        <f t="shared" si="94"/>
        <v>0</v>
      </c>
      <c r="M80" s="46">
        <f t="shared" si="94"/>
        <v>0</v>
      </c>
      <c r="N80" s="46">
        <f t="shared" si="94"/>
        <v>0</v>
      </c>
      <c r="O80" s="46">
        <f t="shared" si="94"/>
        <v>0</v>
      </c>
      <c r="P80" s="46">
        <f t="shared" si="94"/>
        <v>0</v>
      </c>
      <c r="Q80" s="46">
        <f t="shared" si="94"/>
        <v>0</v>
      </c>
      <c r="R80" s="363">
        <f t="shared" si="94"/>
        <v>0</v>
      </c>
      <c r="S80" s="352">
        <f t="shared" si="94"/>
        <v>0</v>
      </c>
      <c r="T80" s="46">
        <f t="shared" si="94"/>
        <v>0</v>
      </c>
      <c r="U80" s="46">
        <f t="shared" si="94"/>
        <v>0</v>
      </c>
      <c r="V80" s="46">
        <f t="shared" si="94"/>
        <v>0</v>
      </c>
      <c r="W80" s="352">
        <f t="shared" si="94"/>
        <v>0</v>
      </c>
      <c r="X80" s="336">
        <f t="shared" si="94"/>
        <v>0</v>
      </c>
      <c r="Y80" s="363">
        <f t="shared" si="94"/>
        <v>0</v>
      </c>
      <c r="Z80" s="352">
        <f t="shared" si="94"/>
        <v>0</v>
      </c>
      <c r="AA80" s="336">
        <f t="shared" si="94"/>
        <v>0</v>
      </c>
      <c r="AB80" s="336">
        <f t="shared" si="94"/>
        <v>0</v>
      </c>
      <c r="AC80" s="336">
        <f t="shared" si="94"/>
        <v>0</v>
      </c>
      <c r="AD80" s="336">
        <f t="shared" si="94"/>
        <v>0</v>
      </c>
      <c r="AE80" s="336">
        <f t="shared" si="94"/>
        <v>0</v>
      </c>
      <c r="AF80" s="363">
        <f t="shared" si="94"/>
        <v>0</v>
      </c>
      <c r="AG80" s="352">
        <f t="shared" si="94"/>
        <v>0</v>
      </c>
      <c r="AH80" s="336">
        <f t="shared" si="94"/>
        <v>0</v>
      </c>
      <c r="AI80" s="336">
        <f t="shared" si="94"/>
        <v>0</v>
      </c>
      <c r="AJ80" s="336">
        <f t="shared" si="94"/>
        <v>0</v>
      </c>
      <c r="AK80" s="290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320"/>
      <c r="G81" s="51"/>
      <c r="H81" s="51"/>
      <c r="I81" s="51"/>
      <c r="J81" s="51"/>
      <c r="K81" s="364"/>
      <c r="L81" s="353"/>
      <c r="M81" s="51"/>
      <c r="N81" s="51"/>
      <c r="O81" s="51"/>
      <c r="P81" s="51"/>
      <c r="Q81" s="51"/>
      <c r="R81" s="364"/>
      <c r="S81" s="353"/>
      <c r="T81" s="51"/>
      <c r="U81" s="51"/>
      <c r="V81" s="51"/>
      <c r="W81" s="353"/>
      <c r="X81" s="338"/>
      <c r="Y81" s="364"/>
      <c r="Z81" s="353"/>
      <c r="AA81" s="338"/>
      <c r="AB81" s="338"/>
      <c r="AC81" s="338"/>
      <c r="AD81" s="338"/>
      <c r="AE81" s="338"/>
      <c r="AF81" s="364"/>
      <c r="AG81" s="353"/>
      <c r="AH81" s="338"/>
      <c r="AI81" s="338"/>
      <c r="AJ81" s="338"/>
      <c r="AK81" s="291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321"/>
      <c r="G82" s="44"/>
      <c r="H82" s="44"/>
      <c r="I82" s="45"/>
      <c r="J82" s="46"/>
      <c r="K82" s="363"/>
      <c r="L82" s="352"/>
      <c r="M82" s="46"/>
      <c r="N82" s="46"/>
      <c r="O82" s="46"/>
      <c r="P82" s="45"/>
      <c r="Q82" s="46"/>
      <c r="R82" s="363"/>
      <c r="S82" s="352"/>
      <c r="T82" s="46"/>
      <c r="U82" s="46"/>
      <c r="V82" s="46"/>
      <c r="W82" s="356"/>
      <c r="X82" s="336"/>
      <c r="Y82" s="363"/>
      <c r="Z82" s="352"/>
      <c r="AA82" s="336"/>
      <c r="AB82" s="336"/>
      <c r="AC82" s="336"/>
      <c r="AD82" s="335"/>
      <c r="AE82" s="336"/>
      <c r="AF82" s="363"/>
      <c r="AG82" s="352"/>
      <c r="AH82" s="336"/>
      <c r="AI82" s="336"/>
      <c r="AJ82" s="336"/>
      <c r="AK82" s="290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320"/>
      <c r="G83" s="36"/>
      <c r="H83" s="36"/>
      <c r="I83" s="36"/>
      <c r="J83" s="36"/>
      <c r="K83" s="362"/>
      <c r="L83" s="351"/>
      <c r="M83" s="36"/>
      <c r="N83" s="36"/>
      <c r="O83" s="36"/>
      <c r="P83" s="36"/>
      <c r="Q83" s="36"/>
      <c r="R83" s="362"/>
      <c r="S83" s="351"/>
      <c r="T83" s="36"/>
      <c r="U83" s="36"/>
      <c r="V83" s="36"/>
      <c r="W83" s="351"/>
      <c r="X83" s="334"/>
      <c r="Y83" s="362"/>
      <c r="Z83" s="351"/>
      <c r="AA83" s="334"/>
      <c r="AB83" s="334"/>
      <c r="AC83" s="334"/>
      <c r="AD83" s="334"/>
      <c r="AE83" s="334"/>
      <c r="AF83" s="362"/>
      <c r="AG83" s="351"/>
      <c r="AH83" s="334"/>
      <c r="AI83" s="334"/>
      <c r="AJ83" s="334"/>
      <c r="AK83" s="289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322"/>
      <c r="G84" s="44"/>
      <c r="H84" s="44"/>
      <c r="I84" s="45"/>
      <c r="J84" s="46"/>
      <c r="K84" s="363"/>
      <c r="L84" s="352"/>
      <c r="M84" s="46"/>
      <c r="N84" s="46"/>
      <c r="O84" s="46"/>
      <c r="P84" s="45"/>
      <c r="Q84" s="46"/>
      <c r="R84" s="363"/>
      <c r="S84" s="352"/>
      <c r="T84" s="46"/>
      <c r="U84" s="46"/>
      <c r="V84" s="46"/>
      <c r="W84" s="356"/>
      <c r="X84" s="336"/>
      <c r="Y84" s="363"/>
      <c r="Z84" s="352"/>
      <c r="AA84" s="336"/>
      <c r="AB84" s="336"/>
      <c r="AC84" s="336"/>
      <c r="AD84" s="335"/>
      <c r="AE84" s="336"/>
      <c r="AF84" s="363"/>
      <c r="AG84" s="352"/>
      <c r="AH84" s="336"/>
      <c r="AI84" s="336"/>
      <c r="AJ84" s="336"/>
      <c r="AK84" s="290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320"/>
      <c r="G85" s="36"/>
      <c r="H85" s="36"/>
      <c r="I85" s="36"/>
      <c r="J85" s="36"/>
      <c r="K85" s="362"/>
      <c r="L85" s="351"/>
      <c r="M85" s="36"/>
      <c r="N85" s="36"/>
      <c r="O85" s="36"/>
      <c r="P85" s="36"/>
      <c r="Q85" s="36"/>
      <c r="R85" s="362"/>
      <c r="S85" s="351"/>
      <c r="T85" s="36"/>
      <c r="U85" s="36"/>
      <c r="V85" s="36"/>
      <c r="W85" s="351"/>
      <c r="X85" s="334"/>
      <c r="Y85" s="362"/>
      <c r="Z85" s="351"/>
      <c r="AA85" s="334"/>
      <c r="AB85" s="334"/>
      <c r="AC85" s="334"/>
      <c r="AD85" s="334"/>
      <c r="AE85" s="334"/>
      <c r="AF85" s="362"/>
      <c r="AG85" s="351"/>
      <c r="AH85" s="334"/>
      <c r="AI85" s="334"/>
      <c r="AJ85" s="334"/>
      <c r="AK85" s="289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323"/>
      <c r="G86" s="44"/>
      <c r="H86" s="44"/>
      <c r="I86" s="45"/>
      <c r="J86" s="46"/>
      <c r="K86" s="363"/>
      <c r="L86" s="352"/>
      <c r="M86" s="46"/>
      <c r="N86" s="46"/>
      <c r="O86" s="46"/>
      <c r="P86" s="45"/>
      <c r="Q86" s="46"/>
      <c r="R86" s="363"/>
      <c r="S86" s="352"/>
      <c r="T86" s="46"/>
      <c r="U86" s="46"/>
      <c r="V86" s="46"/>
      <c r="W86" s="356"/>
      <c r="X86" s="336"/>
      <c r="Y86" s="363"/>
      <c r="Z86" s="352"/>
      <c r="AA86" s="336"/>
      <c r="AB86" s="336"/>
      <c r="AC86" s="336"/>
      <c r="AD86" s="335"/>
      <c r="AE86" s="336"/>
      <c r="AF86" s="363"/>
      <c r="AG86" s="352"/>
      <c r="AH86" s="336"/>
      <c r="AI86" s="336"/>
      <c r="AJ86" s="336"/>
      <c r="AK86" s="290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320"/>
      <c r="G87" s="36"/>
      <c r="H87" s="36"/>
      <c r="I87" s="36"/>
      <c r="J87" s="36"/>
      <c r="K87" s="362"/>
      <c r="L87" s="351"/>
      <c r="M87" s="36"/>
      <c r="N87" s="36"/>
      <c r="O87" s="36"/>
      <c r="P87" s="36"/>
      <c r="Q87" s="36"/>
      <c r="R87" s="362"/>
      <c r="S87" s="351"/>
      <c r="T87" s="36"/>
      <c r="U87" s="36"/>
      <c r="V87" s="36"/>
      <c r="W87" s="351"/>
      <c r="X87" s="334"/>
      <c r="Y87" s="362"/>
      <c r="Z87" s="351"/>
      <c r="AA87" s="334"/>
      <c r="AB87" s="334"/>
      <c r="AC87" s="334"/>
      <c r="AD87" s="334"/>
      <c r="AE87" s="334"/>
      <c r="AF87" s="362"/>
      <c r="AG87" s="351"/>
      <c r="AH87" s="334"/>
      <c r="AI87" s="334"/>
      <c r="AJ87" s="334"/>
      <c r="AK87" s="289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321"/>
      <c r="G88" s="44"/>
      <c r="H88" s="44"/>
      <c r="I88" s="45"/>
      <c r="J88" s="46"/>
      <c r="K88" s="363"/>
      <c r="L88" s="352"/>
      <c r="M88" s="46"/>
      <c r="N88" s="46"/>
      <c r="O88" s="46"/>
      <c r="P88" s="45"/>
      <c r="Q88" s="46"/>
      <c r="R88" s="363"/>
      <c r="S88" s="352"/>
      <c r="T88" s="46"/>
      <c r="U88" s="46"/>
      <c r="V88" s="46"/>
      <c r="W88" s="356"/>
      <c r="X88" s="336"/>
      <c r="Y88" s="363"/>
      <c r="Z88" s="352"/>
      <c r="AA88" s="336"/>
      <c r="AB88" s="336"/>
      <c r="AC88" s="336"/>
      <c r="AD88" s="335"/>
      <c r="AE88" s="336"/>
      <c r="AF88" s="363"/>
      <c r="AG88" s="352"/>
      <c r="AH88" s="336"/>
      <c r="AI88" s="336"/>
      <c r="AJ88" s="336"/>
      <c r="AK88" s="290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320"/>
      <c r="G89" s="36"/>
      <c r="H89" s="36"/>
      <c r="I89" s="36"/>
      <c r="J89" s="36"/>
      <c r="K89" s="362"/>
      <c r="L89" s="351"/>
      <c r="M89" s="36"/>
      <c r="N89" s="36"/>
      <c r="O89" s="36"/>
      <c r="P89" s="36"/>
      <c r="Q89" s="36"/>
      <c r="R89" s="362"/>
      <c r="S89" s="351"/>
      <c r="T89" s="36"/>
      <c r="U89" s="36"/>
      <c r="V89" s="36"/>
      <c r="W89" s="351"/>
      <c r="X89" s="334"/>
      <c r="Y89" s="362"/>
      <c r="Z89" s="351"/>
      <c r="AA89" s="334"/>
      <c r="AB89" s="334"/>
      <c r="AC89" s="334"/>
      <c r="AD89" s="334"/>
      <c r="AE89" s="334"/>
      <c r="AF89" s="362"/>
      <c r="AG89" s="351"/>
      <c r="AH89" s="334"/>
      <c r="AI89" s="334"/>
      <c r="AJ89" s="334"/>
      <c r="AK89" s="289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323"/>
      <c r="G90" s="44"/>
      <c r="H90" s="44"/>
      <c r="I90" s="45"/>
      <c r="J90" s="46"/>
      <c r="K90" s="363"/>
      <c r="L90" s="352"/>
      <c r="M90" s="46"/>
      <c r="N90" s="46"/>
      <c r="O90" s="46"/>
      <c r="P90" s="45"/>
      <c r="Q90" s="46"/>
      <c r="R90" s="363"/>
      <c r="S90" s="352"/>
      <c r="T90" s="46"/>
      <c r="U90" s="46"/>
      <c r="V90" s="46"/>
      <c r="W90" s="356"/>
      <c r="X90" s="336"/>
      <c r="Y90" s="363"/>
      <c r="Z90" s="352"/>
      <c r="AA90" s="336"/>
      <c r="AB90" s="336"/>
      <c r="AC90" s="336"/>
      <c r="AD90" s="335"/>
      <c r="AE90" s="336"/>
      <c r="AF90" s="363"/>
      <c r="AG90" s="352"/>
      <c r="AH90" s="336"/>
      <c r="AI90" s="336"/>
      <c r="AJ90" s="336"/>
      <c r="AK90" s="290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320"/>
      <c r="G91" s="36"/>
      <c r="H91" s="36"/>
      <c r="I91" s="36"/>
      <c r="J91" s="36"/>
      <c r="K91" s="362"/>
      <c r="L91" s="351"/>
      <c r="M91" s="36"/>
      <c r="N91" s="36"/>
      <c r="O91" s="36"/>
      <c r="P91" s="36"/>
      <c r="Q91" s="36"/>
      <c r="R91" s="362"/>
      <c r="S91" s="351"/>
      <c r="T91" s="36"/>
      <c r="U91" s="36"/>
      <c r="V91" s="36"/>
      <c r="W91" s="351"/>
      <c r="X91" s="334"/>
      <c r="Y91" s="362"/>
      <c r="Z91" s="351"/>
      <c r="AA91" s="334"/>
      <c r="AB91" s="334"/>
      <c r="AC91" s="334"/>
      <c r="AD91" s="334"/>
      <c r="AE91" s="334"/>
      <c r="AF91" s="362"/>
      <c r="AG91" s="351"/>
      <c r="AH91" s="334"/>
      <c r="AI91" s="334"/>
      <c r="AJ91" s="334"/>
      <c r="AK91" s="289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321"/>
      <c r="G92" s="44"/>
      <c r="H92" s="44"/>
      <c r="I92" s="45"/>
      <c r="J92" s="46"/>
      <c r="K92" s="363"/>
      <c r="L92" s="352"/>
      <c r="M92" s="46"/>
      <c r="N92" s="46"/>
      <c r="O92" s="46"/>
      <c r="P92" s="45"/>
      <c r="Q92" s="46"/>
      <c r="R92" s="363"/>
      <c r="S92" s="352"/>
      <c r="T92" s="46"/>
      <c r="U92" s="46"/>
      <c r="V92" s="46"/>
      <c r="W92" s="356"/>
      <c r="X92" s="336"/>
      <c r="Y92" s="363"/>
      <c r="Z92" s="352"/>
      <c r="AA92" s="336"/>
      <c r="AB92" s="336"/>
      <c r="AC92" s="336"/>
      <c r="AD92" s="335"/>
      <c r="AE92" s="336"/>
      <c r="AF92" s="363"/>
      <c r="AG92" s="352"/>
      <c r="AH92" s="336"/>
      <c r="AI92" s="336"/>
      <c r="AJ92" s="336"/>
      <c r="AK92" s="290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319"/>
      <c r="G93" s="36"/>
      <c r="H93" s="36"/>
      <c r="I93" s="36"/>
      <c r="J93" s="36"/>
      <c r="K93" s="362"/>
      <c r="L93" s="351"/>
      <c r="M93" s="36"/>
      <c r="N93" s="36"/>
      <c r="O93" s="36"/>
      <c r="P93" s="36"/>
      <c r="Q93" s="36"/>
      <c r="R93" s="362"/>
      <c r="S93" s="351"/>
      <c r="T93" s="36"/>
      <c r="U93" s="36"/>
      <c r="V93" s="36"/>
      <c r="W93" s="351"/>
      <c r="X93" s="334"/>
      <c r="Y93" s="362"/>
      <c r="Z93" s="351"/>
      <c r="AA93" s="334"/>
      <c r="AB93" s="334"/>
      <c r="AC93" s="334"/>
      <c r="AD93" s="334"/>
      <c r="AE93" s="334"/>
      <c r="AF93" s="362"/>
      <c r="AG93" s="351"/>
      <c r="AH93" s="334"/>
      <c r="AI93" s="334"/>
      <c r="AJ93" s="334"/>
      <c r="AK93" s="289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322"/>
      <c r="G94" s="44"/>
      <c r="H94" s="44"/>
      <c r="I94" s="45"/>
      <c r="J94" s="46"/>
      <c r="K94" s="363"/>
      <c r="L94" s="352"/>
      <c r="M94" s="46"/>
      <c r="N94" s="46"/>
      <c r="O94" s="46"/>
      <c r="P94" s="45"/>
      <c r="Q94" s="46"/>
      <c r="R94" s="363"/>
      <c r="S94" s="352"/>
      <c r="T94" s="46"/>
      <c r="U94" s="46"/>
      <c r="V94" s="46"/>
      <c r="W94" s="356"/>
      <c r="X94" s="336"/>
      <c r="Y94" s="363"/>
      <c r="Z94" s="352"/>
      <c r="AA94" s="336"/>
      <c r="AB94" s="336"/>
      <c r="AC94" s="336"/>
      <c r="AD94" s="335"/>
      <c r="AE94" s="336"/>
      <c r="AF94" s="363"/>
      <c r="AG94" s="352"/>
      <c r="AH94" s="336"/>
      <c r="AI94" s="336"/>
      <c r="AJ94" s="336"/>
      <c r="AK94" s="290"/>
      <c r="AL94" s="37"/>
    </row>
    <row r="95" spans="1:42" ht="35.1" customHeight="1">
      <c r="A95" s="624">
        <v>28</v>
      </c>
      <c r="B95" s="661" t="s">
        <v>183</v>
      </c>
      <c r="C95" s="62">
        <v>0</v>
      </c>
      <c r="D95" s="63"/>
      <c r="E95" s="54"/>
      <c r="F95" s="320">
        <f>+[1]NEW!$M$414</f>
        <v>401</v>
      </c>
      <c r="G95" s="371">
        <v>401</v>
      </c>
      <c r="H95" s="86">
        <v>0</v>
      </c>
      <c r="I95" s="86">
        <v>0</v>
      </c>
      <c r="J95" s="86">
        <v>0</v>
      </c>
      <c r="K95" s="362">
        <v>0</v>
      </c>
      <c r="L95" s="351">
        <v>0</v>
      </c>
      <c r="M95" s="86">
        <v>0</v>
      </c>
      <c r="N95" s="86">
        <v>0</v>
      </c>
      <c r="O95" s="86">
        <v>0</v>
      </c>
      <c r="P95" s="86">
        <v>0</v>
      </c>
      <c r="Q95" s="86">
        <v>0</v>
      </c>
      <c r="R95" s="362">
        <v>0</v>
      </c>
      <c r="S95" s="351">
        <v>0</v>
      </c>
      <c r="T95" s="86">
        <v>0</v>
      </c>
      <c r="U95" s="86">
        <v>0</v>
      </c>
      <c r="V95" s="86">
        <v>0</v>
      </c>
      <c r="W95" s="351">
        <v>0</v>
      </c>
      <c r="X95" s="342">
        <v>0</v>
      </c>
      <c r="Y95" s="362">
        <v>0</v>
      </c>
      <c r="Z95" s="351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62">
        <v>0</v>
      </c>
      <c r="AG95" s="351">
        <v>0</v>
      </c>
      <c r="AH95" s="342">
        <v>0</v>
      </c>
      <c r="AI95" s="342">
        <v>0</v>
      </c>
      <c r="AJ95" s="342">
        <v>0</v>
      </c>
      <c r="AK95" s="294">
        <v>0</v>
      </c>
      <c r="AL95" s="37">
        <f>SUM(G95:AK95)</f>
        <v>401</v>
      </c>
      <c r="AM95" s="38">
        <f>AL95</f>
        <v>401</v>
      </c>
      <c r="AN95" s="38">
        <v>800000</v>
      </c>
      <c r="AO95" s="38">
        <f>AL95*AN95/1000</f>
        <v>320800</v>
      </c>
      <c r="AP95" s="38">
        <f>AN95*AM95/1000</f>
        <v>320800</v>
      </c>
    </row>
    <row r="96" spans="1:42" ht="35.1" customHeight="1">
      <c r="A96" s="625"/>
      <c r="B96" s="662"/>
      <c r="C96" s="68"/>
      <c r="D96" s="65"/>
      <c r="E96" s="57"/>
      <c r="F96" s="321"/>
      <c r="G96" s="46">
        <f t="shared" ref="G96:AK96" si="95">+F96+G95</f>
        <v>401</v>
      </c>
      <c r="H96" s="46">
        <f t="shared" si="95"/>
        <v>401</v>
      </c>
      <c r="I96" s="46">
        <f t="shared" si="95"/>
        <v>401</v>
      </c>
      <c r="J96" s="46">
        <f t="shared" si="95"/>
        <v>401</v>
      </c>
      <c r="K96" s="363">
        <f t="shared" si="95"/>
        <v>401</v>
      </c>
      <c r="L96" s="352">
        <f t="shared" si="95"/>
        <v>401</v>
      </c>
      <c r="M96" s="46">
        <f t="shared" si="95"/>
        <v>401</v>
      </c>
      <c r="N96" s="46">
        <f t="shared" si="95"/>
        <v>401</v>
      </c>
      <c r="O96" s="46">
        <f t="shared" si="95"/>
        <v>401</v>
      </c>
      <c r="P96" s="46">
        <f t="shared" si="95"/>
        <v>401</v>
      </c>
      <c r="Q96" s="46">
        <f t="shared" si="95"/>
        <v>401</v>
      </c>
      <c r="R96" s="363">
        <f t="shared" si="95"/>
        <v>401</v>
      </c>
      <c r="S96" s="352">
        <f t="shared" si="95"/>
        <v>401</v>
      </c>
      <c r="T96" s="46">
        <f t="shared" si="95"/>
        <v>401</v>
      </c>
      <c r="U96" s="46">
        <f t="shared" si="95"/>
        <v>401</v>
      </c>
      <c r="V96" s="46">
        <f t="shared" si="95"/>
        <v>401</v>
      </c>
      <c r="W96" s="352">
        <f t="shared" si="95"/>
        <v>401</v>
      </c>
      <c r="X96" s="336">
        <f t="shared" si="95"/>
        <v>401</v>
      </c>
      <c r="Y96" s="363">
        <f t="shared" si="95"/>
        <v>401</v>
      </c>
      <c r="Z96" s="352">
        <f t="shared" si="95"/>
        <v>401</v>
      </c>
      <c r="AA96" s="336">
        <f t="shared" si="95"/>
        <v>401</v>
      </c>
      <c r="AB96" s="336">
        <f t="shared" si="95"/>
        <v>401</v>
      </c>
      <c r="AC96" s="336">
        <f t="shared" si="95"/>
        <v>401</v>
      </c>
      <c r="AD96" s="336">
        <f t="shared" si="95"/>
        <v>401</v>
      </c>
      <c r="AE96" s="336">
        <f t="shared" si="95"/>
        <v>401</v>
      </c>
      <c r="AF96" s="363">
        <f t="shared" si="95"/>
        <v>401</v>
      </c>
      <c r="AG96" s="352">
        <f t="shared" si="95"/>
        <v>401</v>
      </c>
      <c r="AH96" s="336">
        <f t="shared" si="95"/>
        <v>401</v>
      </c>
      <c r="AI96" s="336">
        <f t="shared" si="95"/>
        <v>401</v>
      </c>
      <c r="AJ96" s="336">
        <f t="shared" si="95"/>
        <v>401</v>
      </c>
      <c r="AK96" s="290">
        <f t="shared" si="95"/>
        <v>401</v>
      </c>
      <c r="AL96" s="37"/>
    </row>
    <row r="97" spans="1:42" ht="35.1" customHeight="1">
      <c r="A97" s="624">
        <v>29</v>
      </c>
      <c r="B97" s="661" t="s">
        <v>184</v>
      </c>
      <c r="C97" s="62">
        <v>0</v>
      </c>
      <c r="D97" s="71"/>
      <c r="E97" s="34"/>
      <c r="F97" s="319">
        <f>+[1]NEW!$M$417</f>
        <v>838</v>
      </c>
      <c r="G97" s="86">
        <v>0</v>
      </c>
      <c r="H97" s="334">
        <v>0</v>
      </c>
      <c r="I97" s="371">
        <v>48</v>
      </c>
      <c r="J97" s="371">
        <v>325</v>
      </c>
      <c r="K97" s="371">
        <f>772-J98</f>
        <v>399</v>
      </c>
      <c r="L97" s="351">
        <v>0</v>
      </c>
      <c r="M97" s="86">
        <v>0</v>
      </c>
      <c r="N97" s="86">
        <v>0</v>
      </c>
      <c r="O97" s="371">
        <f>838-N98</f>
        <v>66</v>
      </c>
      <c r="P97" s="86">
        <v>0</v>
      </c>
      <c r="Q97" s="86">
        <v>0</v>
      </c>
      <c r="R97" s="362">
        <v>0</v>
      </c>
      <c r="S97" s="351">
        <v>0</v>
      </c>
      <c r="T97" s="86">
        <v>0</v>
      </c>
      <c r="U97" s="86">
        <v>0</v>
      </c>
      <c r="V97" s="86">
        <v>0</v>
      </c>
      <c r="W97" s="351">
        <v>0</v>
      </c>
      <c r="X97" s="342">
        <v>0</v>
      </c>
      <c r="Y97" s="362">
        <v>0</v>
      </c>
      <c r="Z97" s="351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62">
        <v>0</v>
      </c>
      <c r="AG97" s="351">
        <v>0</v>
      </c>
      <c r="AH97" s="342">
        <v>0</v>
      </c>
      <c r="AI97" s="342">
        <v>0</v>
      </c>
      <c r="AJ97" s="342">
        <v>0</v>
      </c>
      <c r="AK97" s="294">
        <v>0</v>
      </c>
      <c r="AL97" s="37">
        <f>AK98</f>
        <v>838</v>
      </c>
      <c r="AM97" s="38">
        <f>AL97</f>
        <v>838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63"/>
      <c r="C98" s="72"/>
      <c r="D98" s="73"/>
      <c r="E98" s="41"/>
      <c r="F98" s="324"/>
      <c r="G98" s="46">
        <f t="shared" ref="G98:AK98" si="96">+F98+G97</f>
        <v>0</v>
      </c>
      <c r="H98" s="46">
        <f t="shared" si="96"/>
        <v>0</v>
      </c>
      <c r="I98" s="46">
        <f t="shared" si="96"/>
        <v>48</v>
      </c>
      <c r="J98" s="46">
        <f t="shared" si="96"/>
        <v>373</v>
      </c>
      <c r="K98" s="363">
        <f t="shared" si="96"/>
        <v>772</v>
      </c>
      <c r="L98" s="352">
        <f t="shared" si="96"/>
        <v>772</v>
      </c>
      <c r="M98" s="46">
        <f t="shared" si="96"/>
        <v>772</v>
      </c>
      <c r="N98" s="46">
        <f t="shared" si="96"/>
        <v>772</v>
      </c>
      <c r="O98" s="46">
        <f t="shared" si="96"/>
        <v>838</v>
      </c>
      <c r="P98" s="46">
        <f t="shared" si="96"/>
        <v>838</v>
      </c>
      <c r="Q98" s="46">
        <f t="shared" si="96"/>
        <v>838</v>
      </c>
      <c r="R98" s="363">
        <f t="shared" si="96"/>
        <v>838</v>
      </c>
      <c r="S98" s="352">
        <f t="shared" si="96"/>
        <v>838</v>
      </c>
      <c r="T98" s="46">
        <f t="shared" si="96"/>
        <v>838</v>
      </c>
      <c r="U98" s="46">
        <f t="shared" si="96"/>
        <v>838</v>
      </c>
      <c r="V98" s="46">
        <f t="shared" si="96"/>
        <v>838</v>
      </c>
      <c r="W98" s="352">
        <f t="shared" si="96"/>
        <v>838</v>
      </c>
      <c r="X98" s="336">
        <f t="shared" si="96"/>
        <v>838</v>
      </c>
      <c r="Y98" s="363">
        <f t="shared" si="96"/>
        <v>838</v>
      </c>
      <c r="Z98" s="352">
        <f t="shared" si="96"/>
        <v>838</v>
      </c>
      <c r="AA98" s="336">
        <f t="shared" si="96"/>
        <v>838</v>
      </c>
      <c r="AB98" s="336">
        <f t="shared" si="96"/>
        <v>838</v>
      </c>
      <c r="AC98" s="336">
        <f t="shared" si="96"/>
        <v>838</v>
      </c>
      <c r="AD98" s="336">
        <f t="shared" si="96"/>
        <v>838</v>
      </c>
      <c r="AE98" s="336">
        <f t="shared" si="96"/>
        <v>838</v>
      </c>
      <c r="AF98" s="363">
        <f t="shared" si="96"/>
        <v>838</v>
      </c>
      <c r="AG98" s="352">
        <f t="shared" si="96"/>
        <v>838</v>
      </c>
      <c r="AH98" s="336">
        <f t="shared" si="96"/>
        <v>838</v>
      </c>
      <c r="AI98" s="336">
        <f t="shared" si="96"/>
        <v>838</v>
      </c>
      <c r="AJ98" s="336">
        <f t="shared" si="96"/>
        <v>838</v>
      </c>
      <c r="AK98" s="290">
        <f t="shared" si="96"/>
        <v>838</v>
      </c>
      <c r="AL98" s="37"/>
    </row>
    <row r="99" spans="1:42" ht="35.1" customHeight="1">
      <c r="A99" s="652">
        <v>30</v>
      </c>
      <c r="B99" s="661" t="s">
        <v>185</v>
      </c>
      <c r="C99" s="59"/>
      <c r="D99" s="60"/>
      <c r="E99" s="34"/>
      <c r="F99" s="319">
        <f>+[1]NEW!$M$420</f>
        <v>1029</v>
      </c>
      <c r="G99" s="371">
        <v>240</v>
      </c>
      <c r="H99" s="371">
        <f>800-G100</f>
        <v>560</v>
      </c>
      <c r="I99" s="334">
        <v>0</v>
      </c>
      <c r="J99" s="86">
        <v>0</v>
      </c>
      <c r="K99" s="362">
        <v>0</v>
      </c>
      <c r="L99" s="371">
        <v>71</v>
      </c>
      <c r="M99" s="371">
        <f>1029-L100</f>
        <v>158</v>
      </c>
      <c r="N99" s="86">
        <v>0</v>
      </c>
      <c r="O99" s="86">
        <v>0</v>
      </c>
      <c r="P99" s="86">
        <v>0</v>
      </c>
      <c r="Q99" s="86">
        <v>0</v>
      </c>
      <c r="R99" s="362">
        <v>0</v>
      </c>
      <c r="S99" s="351">
        <v>0</v>
      </c>
      <c r="T99" s="86">
        <v>0</v>
      </c>
      <c r="U99" s="86">
        <v>0</v>
      </c>
      <c r="V99" s="86">
        <v>0</v>
      </c>
      <c r="W99" s="351">
        <v>0</v>
      </c>
      <c r="X99" s="342">
        <v>0</v>
      </c>
      <c r="Y99" s="362">
        <v>0</v>
      </c>
      <c r="Z99" s="351">
        <v>0</v>
      </c>
      <c r="AA99" s="342">
        <v>0</v>
      </c>
      <c r="AB99" s="342">
        <v>0</v>
      </c>
      <c r="AC99" s="342">
        <v>0</v>
      </c>
      <c r="AD99" s="342">
        <v>0</v>
      </c>
      <c r="AE99" s="342">
        <v>0</v>
      </c>
      <c r="AF99" s="362">
        <v>0</v>
      </c>
      <c r="AG99" s="351">
        <v>0</v>
      </c>
      <c r="AH99" s="342">
        <v>0</v>
      </c>
      <c r="AI99" s="342">
        <v>0</v>
      </c>
      <c r="AJ99" s="342">
        <v>0</v>
      </c>
      <c r="AK99" s="294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63"/>
      <c r="C100" s="59"/>
      <c r="D100" s="60"/>
      <c r="E100" s="52"/>
      <c r="F100" s="322"/>
      <c r="G100" s="46">
        <f t="shared" ref="G100:AK100" si="97">+F100+G99</f>
        <v>240</v>
      </c>
      <c r="H100" s="46">
        <f t="shared" si="97"/>
        <v>800</v>
      </c>
      <c r="I100" s="46">
        <f t="shared" si="97"/>
        <v>800</v>
      </c>
      <c r="J100" s="46">
        <f t="shared" si="97"/>
        <v>800</v>
      </c>
      <c r="K100" s="363">
        <f t="shared" si="97"/>
        <v>800</v>
      </c>
      <c r="L100" s="352">
        <f t="shared" si="97"/>
        <v>871</v>
      </c>
      <c r="M100" s="46">
        <f t="shared" si="97"/>
        <v>1029</v>
      </c>
      <c r="N100" s="46">
        <f t="shared" si="97"/>
        <v>1029</v>
      </c>
      <c r="O100" s="46">
        <f t="shared" si="97"/>
        <v>1029</v>
      </c>
      <c r="P100" s="46">
        <f t="shared" si="97"/>
        <v>1029</v>
      </c>
      <c r="Q100" s="46">
        <f t="shared" si="97"/>
        <v>1029</v>
      </c>
      <c r="R100" s="363">
        <f t="shared" si="97"/>
        <v>1029</v>
      </c>
      <c r="S100" s="352">
        <f t="shared" si="97"/>
        <v>1029</v>
      </c>
      <c r="T100" s="46">
        <f t="shared" si="97"/>
        <v>1029</v>
      </c>
      <c r="U100" s="46">
        <f t="shared" si="97"/>
        <v>1029</v>
      </c>
      <c r="V100" s="46">
        <f t="shared" si="97"/>
        <v>1029</v>
      </c>
      <c r="W100" s="352">
        <f t="shared" si="97"/>
        <v>1029</v>
      </c>
      <c r="X100" s="336">
        <f t="shared" si="97"/>
        <v>1029</v>
      </c>
      <c r="Y100" s="363">
        <f t="shared" si="97"/>
        <v>1029</v>
      </c>
      <c r="Z100" s="352">
        <f t="shared" si="97"/>
        <v>1029</v>
      </c>
      <c r="AA100" s="336">
        <f t="shared" si="97"/>
        <v>1029</v>
      </c>
      <c r="AB100" s="336">
        <f t="shared" si="97"/>
        <v>1029</v>
      </c>
      <c r="AC100" s="336">
        <f t="shared" si="97"/>
        <v>1029</v>
      </c>
      <c r="AD100" s="336">
        <f t="shared" si="97"/>
        <v>1029</v>
      </c>
      <c r="AE100" s="336">
        <f t="shared" si="97"/>
        <v>1029</v>
      </c>
      <c r="AF100" s="363">
        <f t="shared" si="97"/>
        <v>1029</v>
      </c>
      <c r="AG100" s="352">
        <f t="shared" si="97"/>
        <v>1029</v>
      </c>
      <c r="AH100" s="336">
        <f t="shared" si="97"/>
        <v>1029</v>
      </c>
      <c r="AI100" s="336">
        <f t="shared" si="97"/>
        <v>1029</v>
      </c>
      <c r="AJ100" s="336">
        <f t="shared" si="97"/>
        <v>1029</v>
      </c>
      <c r="AK100" s="290">
        <f t="shared" si="97"/>
        <v>1029</v>
      </c>
      <c r="AL100" s="37"/>
    </row>
    <row r="101" spans="1:42" ht="35.1" customHeight="1">
      <c r="A101" s="624">
        <v>31</v>
      </c>
      <c r="B101" s="664" t="s">
        <v>186</v>
      </c>
      <c r="C101" s="62">
        <v>0</v>
      </c>
      <c r="D101" s="63"/>
      <c r="E101" s="54"/>
      <c r="F101" s="320">
        <f>+[1]NEW!$M$423</f>
        <v>263</v>
      </c>
      <c r="G101" s="86">
        <v>0</v>
      </c>
      <c r="H101" s="371">
        <v>50</v>
      </c>
      <c r="I101" s="86">
        <v>0</v>
      </c>
      <c r="J101" s="86">
        <v>0</v>
      </c>
      <c r="K101" s="362">
        <v>0</v>
      </c>
      <c r="L101" s="351">
        <v>0</v>
      </c>
      <c r="M101" s="334">
        <v>0</v>
      </c>
      <c r="N101" s="371">
        <v>136</v>
      </c>
      <c r="O101" s="371">
        <f>263-N102</f>
        <v>77</v>
      </c>
      <c r="P101" s="86">
        <v>0</v>
      </c>
      <c r="Q101" s="86">
        <v>0</v>
      </c>
      <c r="R101" s="362">
        <v>0</v>
      </c>
      <c r="S101" s="351">
        <v>0</v>
      </c>
      <c r="T101" s="86">
        <v>0</v>
      </c>
      <c r="U101" s="86">
        <v>0</v>
      </c>
      <c r="V101" s="86">
        <v>0</v>
      </c>
      <c r="W101" s="351">
        <v>0</v>
      </c>
      <c r="X101" s="342">
        <v>0</v>
      </c>
      <c r="Y101" s="362">
        <v>0</v>
      </c>
      <c r="Z101" s="351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62">
        <v>0</v>
      </c>
      <c r="AG101" s="351">
        <v>0</v>
      </c>
      <c r="AH101" s="342">
        <v>0</v>
      </c>
      <c r="AI101" s="342">
        <v>0</v>
      </c>
      <c r="AJ101" s="342">
        <v>0</v>
      </c>
      <c r="AK101" s="294">
        <v>0</v>
      </c>
      <c r="AL101" s="37">
        <f>SUM(G101:AK101)</f>
        <v>263</v>
      </c>
      <c r="AM101" s="38">
        <f>AL101</f>
        <v>263</v>
      </c>
      <c r="AN101" s="38">
        <v>800000</v>
      </c>
      <c r="AO101" s="38">
        <f>AL101*AN101/1000</f>
        <v>210400</v>
      </c>
      <c r="AP101" s="38">
        <f>AN101*AM101/1000</f>
        <v>210400</v>
      </c>
    </row>
    <row r="102" spans="1:42" ht="35.1" customHeight="1">
      <c r="A102" s="625"/>
      <c r="B102" s="665"/>
      <c r="C102" s="68"/>
      <c r="D102" s="65"/>
      <c r="E102" s="57"/>
      <c r="F102" s="321"/>
      <c r="G102" s="46">
        <f t="shared" ref="G102:AK102" si="98">+F102+G101</f>
        <v>0</v>
      </c>
      <c r="H102" s="46">
        <f t="shared" si="98"/>
        <v>50</v>
      </c>
      <c r="I102" s="46">
        <f t="shared" si="98"/>
        <v>50</v>
      </c>
      <c r="J102" s="46">
        <f t="shared" si="98"/>
        <v>50</v>
      </c>
      <c r="K102" s="363">
        <f t="shared" si="98"/>
        <v>50</v>
      </c>
      <c r="L102" s="352">
        <f t="shared" si="98"/>
        <v>50</v>
      </c>
      <c r="M102" s="46">
        <f t="shared" si="98"/>
        <v>50</v>
      </c>
      <c r="N102" s="46">
        <f t="shared" si="98"/>
        <v>186</v>
      </c>
      <c r="O102" s="46">
        <f t="shared" si="98"/>
        <v>263</v>
      </c>
      <c r="P102" s="46">
        <f t="shared" si="98"/>
        <v>263</v>
      </c>
      <c r="Q102" s="46">
        <f t="shared" si="98"/>
        <v>263</v>
      </c>
      <c r="R102" s="363">
        <f t="shared" si="98"/>
        <v>263</v>
      </c>
      <c r="S102" s="352">
        <f t="shared" si="98"/>
        <v>263</v>
      </c>
      <c r="T102" s="46">
        <f t="shared" si="98"/>
        <v>263</v>
      </c>
      <c r="U102" s="46">
        <f t="shared" si="98"/>
        <v>263</v>
      </c>
      <c r="V102" s="46">
        <f t="shared" si="98"/>
        <v>263</v>
      </c>
      <c r="W102" s="352">
        <f t="shared" si="98"/>
        <v>263</v>
      </c>
      <c r="X102" s="336">
        <f t="shared" si="98"/>
        <v>263</v>
      </c>
      <c r="Y102" s="363">
        <f t="shared" si="98"/>
        <v>263</v>
      </c>
      <c r="Z102" s="352">
        <f t="shared" si="98"/>
        <v>263</v>
      </c>
      <c r="AA102" s="336">
        <f t="shared" si="98"/>
        <v>263</v>
      </c>
      <c r="AB102" s="336">
        <f t="shared" si="98"/>
        <v>263</v>
      </c>
      <c r="AC102" s="336">
        <f t="shared" si="98"/>
        <v>263</v>
      </c>
      <c r="AD102" s="336">
        <f t="shared" si="98"/>
        <v>263</v>
      </c>
      <c r="AE102" s="336">
        <f t="shared" si="98"/>
        <v>263</v>
      </c>
      <c r="AF102" s="363">
        <f t="shared" si="98"/>
        <v>263</v>
      </c>
      <c r="AG102" s="352">
        <f t="shared" si="98"/>
        <v>263</v>
      </c>
      <c r="AH102" s="336">
        <f t="shared" si="98"/>
        <v>263</v>
      </c>
      <c r="AI102" s="336">
        <f t="shared" si="98"/>
        <v>263</v>
      </c>
      <c r="AJ102" s="336">
        <f t="shared" si="98"/>
        <v>263</v>
      </c>
      <c r="AK102" s="290">
        <f t="shared" si="98"/>
        <v>263</v>
      </c>
      <c r="AL102" s="37"/>
    </row>
    <row r="103" spans="1:42" ht="35.1" customHeight="1">
      <c r="A103" s="624">
        <v>32</v>
      </c>
      <c r="B103" s="661" t="s">
        <v>187</v>
      </c>
      <c r="C103" s="62">
        <v>0</v>
      </c>
      <c r="D103" s="71"/>
      <c r="E103" s="34"/>
      <c r="F103" s="319">
        <f>+[1]NEW!$M$426</f>
        <v>0</v>
      </c>
      <c r="G103" s="86">
        <v>0</v>
      </c>
      <c r="H103" s="86">
        <v>0</v>
      </c>
      <c r="I103" s="86">
        <v>0</v>
      </c>
      <c r="J103" s="86">
        <v>0</v>
      </c>
      <c r="K103" s="362">
        <v>0</v>
      </c>
      <c r="L103" s="351">
        <v>0</v>
      </c>
      <c r="M103" s="86">
        <v>0</v>
      </c>
      <c r="N103" s="86">
        <v>0</v>
      </c>
      <c r="O103" s="86">
        <v>0</v>
      </c>
      <c r="P103" s="86">
        <v>0</v>
      </c>
      <c r="Q103" s="86">
        <v>0</v>
      </c>
      <c r="R103" s="362">
        <v>0</v>
      </c>
      <c r="S103" s="351">
        <v>0</v>
      </c>
      <c r="T103" s="86">
        <v>0</v>
      </c>
      <c r="U103" s="86">
        <v>0</v>
      </c>
      <c r="V103" s="86">
        <v>0</v>
      </c>
      <c r="W103" s="351">
        <v>0</v>
      </c>
      <c r="X103" s="342">
        <v>0</v>
      </c>
      <c r="Y103" s="362">
        <v>0</v>
      </c>
      <c r="Z103" s="351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62">
        <v>0</v>
      </c>
      <c r="AG103" s="351">
        <v>0</v>
      </c>
      <c r="AH103" s="342">
        <v>0</v>
      </c>
      <c r="AI103" s="342">
        <v>0</v>
      </c>
      <c r="AJ103" s="342">
        <v>0</v>
      </c>
      <c r="AK103" s="294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663"/>
      <c r="C104" s="72"/>
      <c r="D104" s="73"/>
      <c r="E104" s="41"/>
      <c r="F104" s="324"/>
      <c r="G104" s="46">
        <f>+F104+G103</f>
        <v>0</v>
      </c>
      <c r="H104" s="46">
        <f t="shared" ref="H104:AK104" si="99">+G104+H103</f>
        <v>0</v>
      </c>
      <c r="I104" s="46">
        <f t="shared" si="99"/>
        <v>0</v>
      </c>
      <c r="J104" s="46">
        <f t="shared" si="99"/>
        <v>0</v>
      </c>
      <c r="K104" s="363">
        <f t="shared" si="99"/>
        <v>0</v>
      </c>
      <c r="L104" s="352">
        <f t="shared" si="99"/>
        <v>0</v>
      </c>
      <c r="M104" s="46">
        <f t="shared" si="99"/>
        <v>0</v>
      </c>
      <c r="N104" s="46">
        <f t="shared" si="99"/>
        <v>0</v>
      </c>
      <c r="O104" s="46">
        <f t="shared" si="99"/>
        <v>0</v>
      </c>
      <c r="P104" s="46">
        <f t="shared" si="99"/>
        <v>0</v>
      </c>
      <c r="Q104" s="46">
        <f t="shared" si="99"/>
        <v>0</v>
      </c>
      <c r="R104" s="363">
        <f t="shared" si="99"/>
        <v>0</v>
      </c>
      <c r="S104" s="352">
        <f t="shared" si="99"/>
        <v>0</v>
      </c>
      <c r="T104" s="46">
        <f t="shared" si="99"/>
        <v>0</v>
      </c>
      <c r="U104" s="46">
        <f t="shared" si="99"/>
        <v>0</v>
      </c>
      <c r="V104" s="46">
        <f t="shared" si="99"/>
        <v>0</v>
      </c>
      <c r="W104" s="352">
        <f t="shared" si="99"/>
        <v>0</v>
      </c>
      <c r="X104" s="336">
        <f t="shared" si="99"/>
        <v>0</v>
      </c>
      <c r="Y104" s="363">
        <f t="shared" si="99"/>
        <v>0</v>
      </c>
      <c r="Z104" s="352">
        <f t="shared" si="99"/>
        <v>0</v>
      </c>
      <c r="AA104" s="336">
        <f t="shared" si="99"/>
        <v>0</v>
      </c>
      <c r="AB104" s="336">
        <f t="shared" si="99"/>
        <v>0</v>
      </c>
      <c r="AC104" s="336">
        <f t="shared" si="99"/>
        <v>0</v>
      </c>
      <c r="AD104" s="336">
        <f t="shared" si="99"/>
        <v>0</v>
      </c>
      <c r="AE104" s="336">
        <f t="shared" si="99"/>
        <v>0</v>
      </c>
      <c r="AF104" s="363">
        <f t="shared" si="99"/>
        <v>0</v>
      </c>
      <c r="AG104" s="352">
        <f t="shared" si="99"/>
        <v>0</v>
      </c>
      <c r="AH104" s="336">
        <f t="shared" si="99"/>
        <v>0</v>
      </c>
      <c r="AI104" s="336">
        <f t="shared" si="99"/>
        <v>0</v>
      </c>
      <c r="AJ104" s="336">
        <f t="shared" si="99"/>
        <v>0</v>
      </c>
      <c r="AK104" s="290">
        <f t="shared" si="99"/>
        <v>0</v>
      </c>
      <c r="AL104" s="37"/>
    </row>
    <row r="105" spans="1:42" ht="35.1" customHeight="1">
      <c r="A105" s="624">
        <v>33</v>
      </c>
      <c r="B105" s="661" t="s">
        <v>188</v>
      </c>
      <c r="C105" s="75">
        <v>0</v>
      </c>
      <c r="D105" s="63"/>
      <c r="E105" s="76"/>
      <c r="F105" s="319">
        <f>+[1]NEW!$M$429</f>
        <v>0</v>
      </c>
      <c r="G105" s="86">
        <v>0</v>
      </c>
      <c r="H105" s="86">
        <v>0</v>
      </c>
      <c r="I105" s="86">
        <v>0</v>
      </c>
      <c r="J105" s="86">
        <v>0</v>
      </c>
      <c r="K105" s="362">
        <v>0</v>
      </c>
      <c r="L105" s="351">
        <v>0</v>
      </c>
      <c r="M105" s="86">
        <v>0</v>
      </c>
      <c r="N105" s="86">
        <v>0</v>
      </c>
      <c r="O105" s="86">
        <v>0</v>
      </c>
      <c r="P105" s="86">
        <v>0</v>
      </c>
      <c r="Q105" s="86">
        <v>0</v>
      </c>
      <c r="R105" s="362">
        <v>0</v>
      </c>
      <c r="S105" s="351">
        <v>0</v>
      </c>
      <c r="T105" s="86">
        <v>0</v>
      </c>
      <c r="U105" s="86">
        <v>0</v>
      </c>
      <c r="V105" s="86">
        <v>0</v>
      </c>
      <c r="W105" s="351">
        <v>0</v>
      </c>
      <c r="X105" s="342">
        <v>0</v>
      </c>
      <c r="Y105" s="362">
        <v>0</v>
      </c>
      <c r="Z105" s="351">
        <v>0</v>
      </c>
      <c r="AA105" s="342">
        <v>0</v>
      </c>
      <c r="AB105" s="342">
        <v>0</v>
      </c>
      <c r="AC105" s="342">
        <v>0</v>
      </c>
      <c r="AD105" s="342">
        <v>0</v>
      </c>
      <c r="AE105" s="342">
        <v>0</v>
      </c>
      <c r="AF105" s="362">
        <v>0</v>
      </c>
      <c r="AG105" s="351">
        <v>0</v>
      </c>
      <c r="AH105" s="342">
        <v>0</v>
      </c>
      <c r="AI105" s="342">
        <v>0</v>
      </c>
      <c r="AJ105" s="342">
        <v>0</v>
      </c>
      <c r="AK105" s="294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663"/>
      <c r="C106" s="77"/>
      <c r="D106" s="78"/>
      <c r="E106" s="79"/>
      <c r="F106" s="325"/>
      <c r="G106" s="46">
        <f t="shared" ref="G106:AK106" si="100">+F106+G105</f>
        <v>0</v>
      </c>
      <c r="H106" s="46">
        <f t="shared" si="100"/>
        <v>0</v>
      </c>
      <c r="I106" s="46">
        <f t="shared" si="100"/>
        <v>0</v>
      </c>
      <c r="J106" s="46">
        <f t="shared" si="100"/>
        <v>0</v>
      </c>
      <c r="K106" s="363">
        <f t="shared" si="100"/>
        <v>0</v>
      </c>
      <c r="L106" s="352">
        <f t="shared" si="100"/>
        <v>0</v>
      </c>
      <c r="M106" s="46">
        <f t="shared" si="100"/>
        <v>0</v>
      </c>
      <c r="N106" s="46">
        <f t="shared" si="100"/>
        <v>0</v>
      </c>
      <c r="O106" s="46">
        <f t="shared" si="100"/>
        <v>0</v>
      </c>
      <c r="P106" s="46">
        <f t="shared" si="100"/>
        <v>0</v>
      </c>
      <c r="Q106" s="46">
        <f t="shared" si="100"/>
        <v>0</v>
      </c>
      <c r="R106" s="363">
        <f t="shared" si="100"/>
        <v>0</v>
      </c>
      <c r="S106" s="352">
        <f t="shared" si="100"/>
        <v>0</v>
      </c>
      <c r="T106" s="46">
        <f t="shared" si="100"/>
        <v>0</v>
      </c>
      <c r="U106" s="46">
        <f t="shared" si="100"/>
        <v>0</v>
      </c>
      <c r="V106" s="46">
        <f t="shared" si="100"/>
        <v>0</v>
      </c>
      <c r="W106" s="352">
        <f t="shared" si="100"/>
        <v>0</v>
      </c>
      <c r="X106" s="336">
        <f t="shared" si="100"/>
        <v>0</v>
      </c>
      <c r="Y106" s="363">
        <f t="shared" si="100"/>
        <v>0</v>
      </c>
      <c r="Z106" s="352">
        <f t="shared" si="100"/>
        <v>0</v>
      </c>
      <c r="AA106" s="336">
        <f t="shared" si="100"/>
        <v>0</v>
      </c>
      <c r="AB106" s="336">
        <f t="shared" si="100"/>
        <v>0</v>
      </c>
      <c r="AC106" s="336">
        <f t="shared" si="100"/>
        <v>0</v>
      </c>
      <c r="AD106" s="336">
        <f t="shared" si="100"/>
        <v>0</v>
      </c>
      <c r="AE106" s="336">
        <f t="shared" si="100"/>
        <v>0</v>
      </c>
      <c r="AF106" s="363">
        <f t="shared" si="100"/>
        <v>0</v>
      </c>
      <c r="AG106" s="352">
        <f t="shared" si="100"/>
        <v>0</v>
      </c>
      <c r="AH106" s="336">
        <f t="shared" si="100"/>
        <v>0</v>
      </c>
      <c r="AI106" s="336">
        <f t="shared" si="100"/>
        <v>0</v>
      </c>
      <c r="AJ106" s="336">
        <f t="shared" si="100"/>
        <v>0</v>
      </c>
      <c r="AK106" s="290">
        <f t="shared" si="100"/>
        <v>0</v>
      </c>
      <c r="AL106" s="37"/>
    </row>
    <row r="107" spans="1:42" ht="34.5" customHeight="1">
      <c r="A107" s="624">
        <v>34</v>
      </c>
      <c r="B107" s="661" t="s">
        <v>189</v>
      </c>
      <c r="C107" s="80"/>
      <c r="D107" s="71"/>
      <c r="E107" s="49"/>
      <c r="F107" s="319">
        <f>+[1]NEW!$M$432</f>
        <v>0</v>
      </c>
      <c r="G107" s="86">
        <v>0</v>
      </c>
      <c r="H107" s="86">
        <v>0</v>
      </c>
      <c r="I107" s="86">
        <v>0</v>
      </c>
      <c r="J107" s="86">
        <v>0</v>
      </c>
      <c r="K107" s="362">
        <v>0</v>
      </c>
      <c r="L107" s="351">
        <v>0</v>
      </c>
      <c r="M107" s="86">
        <v>0</v>
      </c>
      <c r="N107" s="86">
        <v>0</v>
      </c>
      <c r="O107" s="86">
        <v>0</v>
      </c>
      <c r="P107" s="86">
        <v>0</v>
      </c>
      <c r="Q107" s="86">
        <v>0</v>
      </c>
      <c r="R107" s="362">
        <v>0</v>
      </c>
      <c r="S107" s="351">
        <v>0</v>
      </c>
      <c r="T107" s="86">
        <v>0</v>
      </c>
      <c r="U107" s="86">
        <v>0</v>
      </c>
      <c r="V107" s="86">
        <v>0</v>
      </c>
      <c r="W107" s="351">
        <v>0</v>
      </c>
      <c r="X107" s="342">
        <v>0</v>
      </c>
      <c r="Y107" s="362">
        <v>0</v>
      </c>
      <c r="Z107" s="351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62">
        <v>0</v>
      </c>
      <c r="AG107" s="351">
        <v>0</v>
      </c>
      <c r="AH107" s="342">
        <v>0</v>
      </c>
      <c r="AI107" s="342">
        <v>0</v>
      </c>
      <c r="AJ107" s="342">
        <v>0</v>
      </c>
      <c r="AK107" s="294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663"/>
      <c r="C108" s="72"/>
      <c r="D108" s="73"/>
      <c r="E108" s="52"/>
      <c r="F108" s="322"/>
      <c r="G108" s="46">
        <f t="shared" ref="G108:AK108" si="101">+F108+G107</f>
        <v>0</v>
      </c>
      <c r="H108" s="46">
        <f t="shared" si="101"/>
        <v>0</v>
      </c>
      <c r="I108" s="46">
        <f t="shared" si="101"/>
        <v>0</v>
      </c>
      <c r="J108" s="46">
        <f t="shared" si="101"/>
        <v>0</v>
      </c>
      <c r="K108" s="363">
        <f t="shared" si="101"/>
        <v>0</v>
      </c>
      <c r="L108" s="352">
        <f t="shared" si="101"/>
        <v>0</v>
      </c>
      <c r="M108" s="46">
        <f t="shared" si="101"/>
        <v>0</v>
      </c>
      <c r="N108" s="46">
        <f t="shared" si="101"/>
        <v>0</v>
      </c>
      <c r="O108" s="46">
        <f t="shared" si="101"/>
        <v>0</v>
      </c>
      <c r="P108" s="46">
        <f t="shared" si="101"/>
        <v>0</v>
      </c>
      <c r="Q108" s="46">
        <f t="shared" si="101"/>
        <v>0</v>
      </c>
      <c r="R108" s="363">
        <f t="shared" si="101"/>
        <v>0</v>
      </c>
      <c r="S108" s="352">
        <f t="shared" si="101"/>
        <v>0</v>
      </c>
      <c r="T108" s="46">
        <f t="shared" si="101"/>
        <v>0</v>
      </c>
      <c r="U108" s="46">
        <f t="shared" si="101"/>
        <v>0</v>
      </c>
      <c r="V108" s="46">
        <f t="shared" si="101"/>
        <v>0</v>
      </c>
      <c r="W108" s="352">
        <f t="shared" si="101"/>
        <v>0</v>
      </c>
      <c r="X108" s="336">
        <f t="shared" si="101"/>
        <v>0</v>
      </c>
      <c r="Y108" s="363">
        <f t="shared" si="101"/>
        <v>0</v>
      </c>
      <c r="Z108" s="352">
        <f t="shared" si="101"/>
        <v>0</v>
      </c>
      <c r="AA108" s="336">
        <f t="shared" si="101"/>
        <v>0</v>
      </c>
      <c r="AB108" s="336">
        <f t="shared" si="101"/>
        <v>0</v>
      </c>
      <c r="AC108" s="336">
        <f t="shared" si="101"/>
        <v>0</v>
      </c>
      <c r="AD108" s="336">
        <f t="shared" si="101"/>
        <v>0</v>
      </c>
      <c r="AE108" s="336">
        <f t="shared" si="101"/>
        <v>0</v>
      </c>
      <c r="AF108" s="363">
        <f t="shared" si="101"/>
        <v>0</v>
      </c>
      <c r="AG108" s="352">
        <f t="shared" si="101"/>
        <v>0</v>
      </c>
      <c r="AH108" s="336">
        <f t="shared" si="101"/>
        <v>0</v>
      </c>
      <c r="AI108" s="336">
        <f t="shared" si="101"/>
        <v>0</v>
      </c>
      <c r="AJ108" s="336">
        <f t="shared" si="101"/>
        <v>0</v>
      </c>
      <c r="AK108" s="290">
        <f t="shared" si="101"/>
        <v>0</v>
      </c>
      <c r="AL108" s="37"/>
    </row>
    <row r="109" spans="1:42" ht="34.5" customHeight="1">
      <c r="A109" s="624">
        <v>35</v>
      </c>
      <c r="B109" s="661" t="s">
        <v>190</v>
      </c>
      <c r="C109" s="62">
        <v>0</v>
      </c>
      <c r="D109" s="63"/>
      <c r="E109" s="54"/>
      <c r="F109" s="320">
        <f>+[1]NEW!$M$435</f>
        <v>0</v>
      </c>
      <c r="G109" s="87">
        <v>0</v>
      </c>
      <c r="H109" s="87">
        <v>0</v>
      </c>
      <c r="I109" s="87">
        <v>0</v>
      </c>
      <c r="J109" s="87">
        <v>0</v>
      </c>
      <c r="K109" s="364">
        <v>0</v>
      </c>
      <c r="L109" s="353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  <c r="R109" s="364">
        <v>0</v>
      </c>
      <c r="S109" s="353">
        <v>0</v>
      </c>
      <c r="T109" s="87">
        <v>0</v>
      </c>
      <c r="U109" s="87">
        <v>0</v>
      </c>
      <c r="V109" s="87">
        <v>0</v>
      </c>
      <c r="W109" s="353">
        <v>0</v>
      </c>
      <c r="X109" s="343">
        <v>0</v>
      </c>
      <c r="Y109" s="364">
        <v>0</v>
      </c>
      <c r="Z109" s="353">
        <v>0</v>
      </c>
      <c r="AA109" s="343">
        <v>0</v>
      </c>
      <c r="AB109" s="343">
        <v>0</v>
      </c>
      <c r="AC109" s="343">
        <v>0</v>
      </c>
      <c r="AD109" s="343">
        <v>0</v>
      </c>
      <c r="AE109" s="343">
        <v>0</v>
      </c>
      <c r="AF109" s="364">
        <v>0</v>
      </c>
      <c r="AG109" s="353">
        <v>0</v>
      </c>
      <c r="AH109" s="343">
        <v>0</v>
      </c>
      <c r="AI109" s="343">
        <v>0</v>
      </c>
      <c r="AJ109" s="343">
        <v>0</v>
      </c>
      <c r="AK109" s="295">
        <v>0</v>
      </c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663"/>
      <c r="C110" s="77"/>
      <c r="D110" s="78"/>
      <c r="E110" s="79"/>
      <c r="F110" s="330"/>
      <c r="G110" s="46">
        <f t="shared" ref="G110:AK110" si="102">+F110+G109</f>
        <v>0</v>
      </c>
      <c r="H110" s="46">
        <f t="shared" si="102"/>
        <v>0</v>
      </c>
      <c r="I110" s="46">
        <f t="shared" si="102"/>
        <v>0</v>
      </c>
      <c r="J110" s="46">
        <f t="shared" si="102"/>
        <v>0</v>
      </c>
      <c r="K110" s="363">
        <f t="shared" si="102"/>
        <v>0</v>
      </c>
      <c r="L110" s="352">
        <f t="shared" si="102"/>
        <v>0</v>
      </c>
      <c r="M110" s="46">
        <f t="shared" si="102"/>
        <v>0</v>
      </c>
      <c r="N110" s="46">
        <f t="shared" si="102"/>
        <v>0</v>
      </c>
      <c r="O110" s="46">
        <f t="shared" si="102"/>
        <v>0</v>
      </c>
      <c r="P110" s="46">
        <f t="shared" si="102"/>
        <v>0</v>
      </c>
      <c r="Q110" s="46">
        <f t="shared" si="102"/>
        <v>0</v>
      </c>
      <c r="R110" s="363">
        <f t="shared" si="102"/>
        <v>0</v>
      </c>
      <c r="S110" s="352">
        <f t="shared" si="102"/>
        <v>0</v>
      </c>
      <c r="T110" s="46">
        <f t="shared" si="102"/>
        <v>0</v>
      </c>
      <c r="U110" s="46">
        <f t="shared" si="102"/>
        <v>0</v>
      </c>
      <c r="V110" s="46">
        <f t="shared" si="102"/>
        <v>0</v>
      </c>
      <c r="W110" s="352">
        <f t="shared" si="102"/>
        <v>0</v>
      </c>
      <c r="X110" s="336">
        <f t="shared" si="102"/>
        <v>0</v>
      </c>
      <c r="Y110" s="363">
        <f t="shared" si="102"/>
        <v>0</v>
      </c>
      <c r="Z110" s="352">
        <f t="shared" si="102"/>
        <v>0</v>
      </c>
      <c r="AA110" s="336">
        <f t="shared" si="102"/>
        <v>0</v>
      </c>
      <c r="AB110" s="336">
        <f t="shared" si="102"/>
        <v>0</v>
      </c>
      <c r="AC110" s="336">
        <f t="shared" si="102"/>
        <v>0</v>
      </c>
      <c r="AD110" s="336">
        <f t="shared" si="102"/>
        <v>0</v>
      </c>
      <c r="AE110" s="336">
        <f t="shared" si="102"/>
        <v>0</v>
      </c>
      <c r="AF110" s="363">
        <f t="shared" si="102"/>
        <v>0</v>
      </c>
      <c r="AG110" s="352">
        <f t="shared" si="102"/>
        <v>0</v>
      </c>
      <c r="AH110" s="336">
        <f t="shared" si="102"/>
        <v>0</v>
      </c>
      <c r="AI110" s="336">
        <f t="shared" si="102"/>
        <v>0</v>
      </c>
      <c r="AJ110" s="336">
        <f t="shared" si="102"/>
        <v>0</v>
      </c>
      <c r="AK110" s="290">
        <f t="shared" si="102"/>
        <v>0</v>
      </c>
      <c r="AL110" s="37"/>
    </row>
    <row r="111" spans="1:42" ht="35.1" hidden="1" customHeight="1">
      <c r="A111" s="624">
        <v>31</v>
      </c>
      <c r="B111" s="668" t="s">
        <v>150</v>
      </c>
      <c r="C111" s="210" t="s">
        <v>178</v>
      </c>
      <c r="D111" s="63"/>
      <c r="E111" s="76"/>
      <c r="F111" s="319">
        <f>+[1]NEW!$M$591</f>
        <v>0</v>
      </c>
      <c r="G111" s="86">
        <v>0</v>
      </c>
      <c r="H111" s="86">
        <v>0</v>
      </c>
      <c r="I111" s="86">
        <v>0</v>
      </c>
      <c r="J111" s="86">
        <v>0</v>
      </c>
      <c r="K111" s="362">
        <v>0</v>
      </c>
      <c r="L111" s="351">
        <v>0</v>
      </c>
      <c r="M111" s="86">
        <v>0</v>
      </c>
      <c r="N111" s="86">
        <v>0</v>
      </c>
      <c r="O111" s="86">
        <v>0</v>
      </c>
      <c r="P111" s="86">
        <v>0</v>
      </c>
      <c r="Q111" s="86">
        <v>0</v>
      </c>
      <c r="R111" s="362">
        <v>0</v>
      </c>
      <c r="S111" s="351">
        <v>0</v>
      </c>
      <c r="T111" s="86">
        <v>0</v>
      </c>
      <c r="U111" s="86">
        <v>0</v>
      </c>
      <c r="V111" s="86">
        <v>0</v>
      </c>
      <c r="W111" s="351">
        <v>0</v>
      </c>
      <c r="X111" s="342">
        <v>0</v>
      </c>
      <c r="Y111" s="362">
        <v>0</v>
      </c>
      <c r="Z111" s="351">
        <v>0</v>
      </c>
      <c r="AA111" s="342">
        <v>0</v>
      </c>
      <c r="AB111" s="342">
        <v>0</v>
      </c>
      <c r="AC111" s="342">
        <v>0</v>
      </c>
      <c r="AD111" s="342">
        <v>0</v>
      </c>
      <c r="AE111" s="342">
        <v>0</v>
      </c>
      <c r="AF111" s="362">
        <v>0</v>
      </c>
      <c r="AG111" s="351">
        <v>0</v>
      </c>
      <c r="AH111" s="342">
        <v>0</v>
      </c>
      <c r="AI111" s="342">
        <v>0</v>
      </c>
      <c r="AJ111" s="342">
        <v>0</v>
      </c>
      <c r="AK111" s="294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8"/>
      <c r="E112" s="79"/>
      <c r="F112" s="325"/>
      <c r="G112" s="46">
        <f t="shared" ref="G112:AK112" si="103">+F112+G111</f>
        <v>0</v>
      </c>
      <c r="H112" s="46">
        <f t="shared" si="103"/>
        <v>0</v>
      </c>
      <c r="I112" s="46">
        <f t="shared" si="103"/>
        <v>0</v>
      </c>
      <c r="J112" s="46">
        <f t="shared" si="103"/>
        <v>0</v>
      </c>
      <c r="K112" s="363">
        <f t="shared" si="103"/>
        <v>0</v>
      </c>
      <c r="L112" s="352">
        <f t="shared" si="103"/>
        <v>0</v>
      </c>
      <c r="M112" s="46">
        <f t="shared" si="103"/>
        <v>0</v>
      </c>
      <c r="N112" s="46">
        <f t="shared" si="103"/>
        <v>0</v>
      </c>
      <c r="O112" s="46">
        <f t="shared" si="103"/>
        <v>0</v>
      </c>
      <c r="P112" s="46">
        <f t="shared" si="103"/>
        <v>0</v>
      </c>
      <c r="Q112" s="46">
        <f t="shared" si="103"/>
        <v>0</v>
      </c>
      <c r="R112" s="363">
        <f t="shared" si="103"/>
        <v>0</v>
      </c>
      <c r="S112" s="352">
        <f t="shared" si="103"/>
        <v>0</v>
      </c>
      <c r="T112" s="46">
        <f t="shared" si="103"/>
        <v>0</v>
      </c>
      <c r="U112" s="46">
        <f t="shared" si="103"/>
        <v>0</v>
      </c>
      <c r="V112" s="46">
        <f t="shared" si="103"/>
        <v>0</v>
      </c>
      <c r="W112" s="352">
        <f t="shared" si="103"/>
        <v>0</v>
      </c>
      <c r="X112" s="336">
        <f t="shared" si="103"/>
        <v>0</v>
      </c>
      <c r="Y112" s="363">
        <f t="shared" si="103"/>
        <v>0</v>
      </c>
      <c r="Z112" s="352">
        <f t="shared" si="103"/>
        <v>0</v>
      </c>
      <c r="AA112" s="336">
        <f t="shared" si="103"/>
        <v>0</v>
      </c>
      <c r="AB112" s="336">
        <f t="shared" si="103"/>
        <v>0</v>
      </c>
      <c r="AC112" s="336">
        <f t="shared" si="103"/>
        <v>0</v>
      </c>
      <c r="AD112" s="336">
        <f t="shared" si="103"/>
        <v>0</v>
      </c>
      <c r="AE112" s="336">
        <f t="shared" si="103"/>
        <v>0</v>
      </c>
      <c r="AF112" s="363">
        <f t="shared" si="103"/>
        <v>0</v>
      </c>
      <c r="AG112" s="352">
        <f t="shared" si="103"/>
        <v>0</v>
      </c>
      <c r="AH112" s="336">
        <f t="shared" si="103"/>
        <v>0</v>
      </c>
      <c r="AI112" s="336">
        <f t="shared" si="103"/>
        <v>0</v>
      </c>
      <c r="AJ112" s="336">
        <f t="shared" si="103"/>
        <v>0</v>
      </c>
      <c r="AK112" s="290">
        <f t="shared" si="103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211" t="s">
        <v>178</v>
      </c>
      <c r="D113" s="71"/>
      <c r="E113" s="49"/>
      <c r="F113" s="319">
        <f>+[1]NEW!$M$594</f>
        <v>0</v>
      </c>
      <c r="G113" s="86">
        <v>0</v>
      </c>
      <c r="H113" s="86">
        <v>0</v>
      </c>
      <c r="I113" s="86">
        <v>0</v>
      </c>
      <c r="J113" s="86">
        <v>0</v>
      </c>
      <c r="K113" s="362">
        <v>0</v>
      </c>
      <c r="L113" s="351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362">
        <v>0</v>
      </c>
      <c r="S113" s="351">
        <v>0</v>
      </c>
      <c r="T113" s="86">
        <v>0</v>
      </c>
      <c r="U113" s="86">
        <v>0</v>
      </c>
      <c r="V113" s="86">
        <v>0</v>
      </c>
      <c r="W113" s="351">
        <v>0</v>
      </c>
      <c r="X113" s="342">
        <v>0</v>
      </c>
      <c r="Y113" s="362">
        <v>0</v>
      </c>
      <c r="Z113" s="351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62">
        <v>0</v>
      </c>
      <c r="AG113" s="351">
        <v>0</v>
      </c>
      <c r="AH113" s="342">
        <v>0</v>
      </c>
      <c r="AI113" s="342">
        <v>0</v>
      </c>
      <c r="AJ113" s="342">
        <v>0</v>
      </c>
      <c r="AK113" s="294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73"/>
      <c r="E114" s="52"/>
      <c r="F114" s="322"/>
      <c r="G114" s="46">
        <f t="shared" ref="G114:AK114" si="104">+F114+G113</f>
        <v>0</v>
      </c>
      <c r="H114" s="46">
        <f t="shared" si="104"/>
        <v>0</v>
      </c>
      <c r="I114" s="46">
        <f t="shared" si="104"/>
        <v>0</v>
      </c>
      <c r="J114" s="46">
        <f t="shared" si="104"/>
        <v>0</v>
      </c>
      <c r="K114" s="363">
        <f t="shared" si="104"/>
        <v>0</v>
      </c>
      <c r="L114" s="352">
        <f t="shared" si="104"/>
        <v>0</v>
      </c>
      <c r="M114" s="46">
        <f t="shared" si="104"/>
        <v>0</v>
      </c>
      <c r="N114" s="46">
        <f t="shared" si="104"/>
        <v>0</v>
      </c>
      <c r="O114" s="46">
        <f t="shared" si="104"/>
        <v>0</v>
      </c>
      <c r="P114" s="46">
        <f t="shared" si="104"/>
        <v>0</v>
      </c>
      <c r="Q114" s="46">
        <f t="shared" si="104"/>
        <v>0</v>
      </c>
      <c r="R114" s="363">
        <f t="shared" si="104"/>
        <v>0</v>
      </c>
      <c r="S114" s="352">
        <f t="shared" si="104"/>
        <v>0</v>
      </c>
      <c r="T114" s="46">
        <f t="shared" si="104"/>
        <v>0</v>
      </c>
      <c r="U114" s="46">
        <f t="shared" si="104"/>
        <v>0</v>
      </c>
      <c r="V114" s="46">
        <f t="shared" si="104"/>
        <v>0</v>
      </c>
      <c r="W114" s="352">
        <f t="shared" si="104"/>
        <v>0</v>
      </c>
      <c r="X114" s="336">
        <f t="shared" si="104"/>
        <v>0</v>
      </c>
      <c r="Y114" s="363">
        <f t="shared" si="104"/>
        <v>0</v>
      </c>
      <c r="Z114" s="352">
        <f t="shared" si="104"/>
        <v>0</v>
      </c>
      <c r="AA114" s="336">
        <f t="shared" si="104"/>
        <v>0</v>
      </c>
      <c r="AB114" s="336">
        <f t="shared" si="104"/>
        <v>0</v>
      </c>
      <c r="AC114" s="336">
        <f t="shared" si="104"/>
        <v>0</v>
      </c>
      <c r="AD114" s="336">
        <f t="shared" si="104"/>
        <v>0</v>
      </c>
      <c r="AE114" s="336">
        <f t="shared" si="104"/>
        <v>0</v>
      </c>
      <c r="AF114" s="363">
        <f t="shared" si="104"/>
        <v>0</v>
      </c>
      <c r="AG114" s="352">
        <f t="shared" si="104"/>
        <v>0</v>
      </c>
      <c r="AH114" s="336">
        <f t="shared" si="104"/>
        <v>0</v>
      </c>
      <c r="AI114" s="336">
        <f t="shared" si="104"/>
        <v>0</v>
      </c>
      <c r="AJ114" s="336">
        <f t="shared" si="104"/>
        <v>0</v>
      </c>
      <c r="AK114" s="290">
        <f t="shared" si="104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209" t="s">
        <v>179</v>
      </c>
      <c r="D115" s="63"/>
      <c r="E115" s="54"/>
      <c r="F115" s="320">
        <f>+[1]NEW!$M$597</f>
        <v>0</v>
      </c>
      <c r="G115" s="86">
        <v>0</v>
      </c>
      <c r="H115" s="86">
        <v>0</v>
      </c>
      <c r="I115" s="86">
        <v>0</v>
      </c>
      <c r="J115" s="86">
        <v>0</v>
      </c>
      <c r="K115" s="362">
        <v>0</v>
      </c>
      <c r="L115" s="351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0</v>
      </c>
      <c r="R115" s="362">
        <v>0</v>
      </c>
      <c r="S115" s="351">
        <v>0</v>
      </c>
      <c r="T115" s="86">
        <v>0</v>
      </c>
      <c r="U115" s="86">
        <v>0</v>
      </c>
      <c r="V115" s="86">
        <v>0</v>
      </c>
      <c r="W115" s="351">
        <v>0</v>
      </c>
      <c r="X115" s="342">
        <v>0</v>
      </c>
      <c r="Y115" s="362">
        <v>0</v>
      </c>
      <c r="Z115" s="351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62">
        <v>0</v>
      </c>
      <c r="AG115" s="351">
        <v>0</v>
      </c>
      <c r="AH115" s="342">
        <v>0</v>
      </c>
      <c r="AI115" s="342">
        <v>0</v>
      </c>
      <c r="AJ115" s="342">
        <v>0</v>
      </c>
      <c r="AK115" s="294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78"/>
      <c r="E116" s="85"/>
      <c r="F116" s="319"/>
      <c r="G116" s="46">
        <f t="shared" ref="G116:AK116" si="105">+F116+G115</f>
        <v>0</v>
      </c>
      <c r="H116" s="46">
        <f t="shared" si="105"/>
        <v>0</v>
      </c>
      <c r="I116" s="46">
        <f t="shared" si="105"/>
        <v>0</v>
      </c>
      <c r="J116" s="46">
        <f t="shared" si="105"/>
        <v>0</v>
      </c>
      <c r="K116" s="363">
        <f t="shared" si="105"/>
        <v>0</v>
      </c>
      <c r="L116" s="352">
        <f t="shared" si="105"/>
        <v>0</v>
      </c>
      <c r="M116" s="46">
        <f t="shared" si="105"/>
        <v>0</v>
      </c>
      <c r="N116" s="46">
        <f t="shared" si="105"/>
        <v>0</v>
      </c>
      <c r="O116" s="46">
        <f t="shared" si="105"/>
        <v>0</v>
      </c>
      <c r="P116" s="46">
        <f t="shared" si="105"/>
        <v>0</v>
      </c>
      <c r="Q116" s="46">
        <f t="shared" si="105"/>
        <v>0</v>
      </c>
      <c r="R116" s="363">
        <f t="shared" si="105"/>
        <v>0</v>
      </c>
      <c r="S116" s="352">
        <f t="shared" si="105"/>
        <v>0</v>
      </c>
      <c r="T116" s="46">
        <f t="shared" si="105"/>
        <v>0</v>
      </c>
      <c r="U116" s="46">
        <f t="shared" si="105"/>
        <v>0</v>
      </c>
      <c r="V116" s="46">
        <f t="shared" si="105"/>
        <v>0</v>
      </c>
      <c r="W116" s="352">
        <f t="shared" si="105"/>
        <v>0</v>
      </c>
      <c r="X116" s="336">
        <f t="shared" si="105"/>
        <v>0</v>
      </c>
      <c r="Y116" s="363">
        <f t="shared" si="105"/>
        <v>0</v>
      </c>
      <c r="Z116" s="352">
        <f t="shared" si="105"/>
        <v>0</v>
      </c>
      <c r="AA116" s="336">
        <f t="shared" si="105"/>
        <v>0</v>
      </c>
      <c r="AB116" s="336">
        <f t="shared" si="105"/>
        <v>0</v>
      </c>
      <c r="AC116" s="336">
        <f t="shared" si="105"/>
        <v>0</v>
      </c>
      <c r="AD116" s="336">
        <f t="shared" si="105"/>
        <v>0</v>
      </c>
      <c r="AE116" s="336">
        <f t="shared" si="105"/>
        <v>0</v>
      </c>
      <c r="AF116" s="363">
        <f t="shared" si="105"/>
        <v>0</v>
      </c>
      <c r="AG116" s="352">
        <f t="shared" si="105"/>
        <v>0</v>
      </c>
      <c r="AH116" s="336">
        <f t="shared" si="105"/>
        <v>0</v>
      </c>
      <c r="AI116" s="336">
        <f t="shared" si="105"/>
        <v>0</v>
      </c>
      <c r="AJ116" s="336">
        <f t="shared" si="105"/>
        <v>0</v>
      </c>
      <c r="AK116" s="290">
        <f t="shared" si="105"/>
        <v>0</v>
      </c>
      <c r="AL116" s="37"/>
    </row>
    <row r="117" spans="1:42" ht="35.1" hidden="1" customHeight="1">
      <c r="A117" s="624">
        <v>31</v>
      </c>
      <c r="B117" s="666" t="s">
        <v>157</v>
      </c>
      <c r="C117" s="32" t="s">
        <v>180</v>
      </c>
      <c r="D117" s="71"/>
      <c r="E117" s="49"/>
      <c r="F117" s="320">
        <f>+[1]NEW!$M$345</f>
        <v>0</v>
      </c>
      <c r="G117" s="86">
        <v>0</v>
      </c>
      <c r="H117" s="86">
        <v>0</v>
      </c>
      <c r="I117" s="86">
        <v>0</v>
      </c>
      <c r="J117" s="86">
        <v>0</v>
      </c>
      <c r="K117" s="362">
        <v>0</v>
      </c>
      <c r="L117" s="351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362">
        <v>0</v>
      </c>
      <c r="S117" s="351">
        <v>0</v>
      </c>
      <c r="T117" s="86">
        <v>0</v>
      </c>
      <c r="U117" s="86">
        <v>0</v>
      </c>
      <c r="V117" s="86">
        <v>0</v>
      </c>
      <c r="W117" s="351">
        <v>0</v>
      </c>
      <c r="X117" s="342">
        <v>0</v>
      </c>
      <c r="Y117" s="362">
        <v>0</v>
      </c>
      <c r="Z117" s="351">
        <v>0</v>
      </c>
      <c r="AA117" s="342">
        <v>0</v>
      </c>
      <c r="AB117" s="342">
        <v>0</v>
      </c>
      <c r="AC117" s="342">
        <v>0</v>
      </c>
      <c r="AD117" s="342">
        <v>0</v>
      </c>
      <c r="AE117" s="342">
        <v>0</v>
      </c>
      <c r="AF117" s="362">
        <v>0</v>
      </c>
      <c r="AG117" s="351">
        <v>0</v>
      </c>
      <c r="AH117" s="342">
        <v>0</v>
      </c>
      <c r="AI117" s="342">
        <v>0</v>
      </c>
      <c r="AJ117" s="342">
        <v>0</v>
      </c>
      <c r="AK117" s="294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67"/>
      <c r="C118" s="39"/>
      <c r="D118" s="88"/>
      <c r="E118" s="41"/>
      <c r="F118" s="324"/>
      <c r="G118" s="46">
        <f t="shared" ref="G118:AD132" si="106">+F118+G117</f>
        <v>0</v>
      </c>
      <c r="H118" s="46">
        <f t="shared" si="106"/>
        <v>0</v>
      </c>
      <c r="I118" s="46">
        <f t="shared" si="106"/>
        <v>0</v>
      </c>
      <c r="J118" s="46">
        <f t="shared" si="106"/>
        <v>0</v>
      </c>
      <c r="K118" s="363">
        <f t="shared" si="106"/>
        <v>0</v>
      </c>
      <c r="L118" s="352">
        <f t="shared" si="106"/>
        <v>0</v>
      </c>
      <c r="M118" s="46">
        <f t="shared" si="106"/>
        <v>0</v>
      </c>
      <c r="N118" s="46">
        <f t="shared" si="106"/>
        <v>0</v>
      </c>
      <c r="O118" s="46">
        <f t="shared" si="106"/>
        <v>0</v>
      </c>
      <c r="P118" s="46">
        <f t="shared" si="106"/>
        <v>0</v>
      </c>
      <c r="Q118" s="46">
        <f t="shared" si="106"/>
        <v>0</v>
      </c>
      <c r="R118" s="363">
        <f t="shared" si="106"/>
        <v>0</v>
      </c>
      <c r="S118" s="352">
        <f t="shared" si="106"/>
        <v>0</v>
      </c>
      <c r="T118" s="46">
        <f t="shared" si="106"/>
        <v>0</v>
      </c>
      <c r="U118" s="46">
        <f t="shared" si="106"/>
        <v>0</v>
      </c>
      <c r="V118" s="46">
        <f t="shared" si="106"/>
        <v>0</v>
      </c>
      <c r="W118" s="352">
        <f t="shared" si="106"/>
        <v>0</v>
      </c>
      <c r="X118" s="336">
        <f t="shared" si="106"/>
        <v>0</v>
      </c>
      <c r="Y118" s="363">
        <f t="shared" si="106"/>
        <v>0</v>
      </c>
      <c r="Z118" s="352">
        <f t="shared" si="106"/>
        <v>0</v>
      </c>
      <c r="AA118" s="336">
        <f t="shared" si="106"/>
        <v>0</v>
      </c>
      <c r="AB118" s="336">
        <f t="shared" si="106"/>
        <v>0</v>
      </c>
      <c r="AC118" s="336">
        <f t="shared" si="106"/>
        <v>0</v>
      </c>
      <c r="AD118" s="336">
        <f t="shared" si="106"/>
        <v>0</v>
      </c>
      <c r="AE118" s="336">
        <f t="shared" ref="X118:AK132" si="107">+AD118+AE117</f>
        <v>0</v>
      </c>
      <c r="AF118" s="363">
        <f t="shared" si="107"/>
        <v>0</v>
      </c>
      <c r="AG118" s="352">
        <f t="shared" si="107"/>
        <v>0</v>
      </c>
      <c r="AH118" s="336">
        <f t="shared" si="107"/>
        <v>0</v>
      </c>
      <c r="AI118" s="336">
        <f t="shared" si="107"/>
        <v>0</v>
      </c>
      <c r="AJ118" s="336">
        <f t="shared" si="107"/>
        <v>0</v>
      </c>
      <c r="AK118" s="290">
        <f t="shared" si="107"/>
        <v>0</v>
      </c>
      <c r="AL118" s="37"/>
    </row>
    <row r="119" spans="1:42" ht="35.1" hidden="1" customHeight="1">
      <c r="A119" s="624">
        <v>32</v>
      </c>
      <c r="B119" s="666" t="s">
        <v>158</v>
      </c>
      <c r="C119" s="32" t="s">
        <v>180</v>
      </c>
      <c r="D119" s="53"/>
      <c r="E119" s="89"/>
      <c r="F119" s="320">
        <f>+[1]NEW!$M$348</f>
        <v>0</v>
      </c>
      <c r="G119" s="86">
        <v>0</v>
      </c>
      <c r="H119" s="86">
        <v>0</v>
      </c>
      <c r="I119" s="86">
        <v>0</v>
      </c>
      <c r="J119" s="86">
        <v>0</v>
      </c>
      <c r="K119" s="362">
        <v>0</v>
      </c>
      <c r="L119" s="351">
        <v>0</v>
      </c>
      <c r="M119" s="86">
        <v>0</v>
      </c>
      <c r="N119" s="86">
        <v>0</v>
      </c>
      <c r="O119" s="86">
        <v>0</v>
      </c>
      <c r="P119" s="86">
        <v>0</v>
      </c>
      <c r="Q119" s="86">
        <v>0</v>
      </c>
      <c r="R119" s="362">
        <v>0</v>
      </c>
      <c r="S119" s="351">
        <v>0</v>
      </c>
      <c r="T119" s="86">
        <v>0</v>
      </c>
      <c r="U119" s="86">
        <v>0</v>
      </c>
      <c r="V119" s="86">
        <v>0</v>
      </c>
      <c r="W119" s="351">
        <v>0</v>
      </c>
      <c r="X119" s="342">
        <v>0</v>
      </c>
      <c r="Y119" s="362">
        <v>0</v>
      </c>
      <c r="Z119" s="351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62">
        <v>0</v>
      </c>
      <c r="AG119" s="351">
        <v>0</v>
      </c>
      <c r="AH119" s="342">
        <v>0</v>
      </c>
      <c r="AI119" s="342">
        <v>0</v>
      </c>
      <c r="AJ119" s="342">
        <v>0</v>
      </c>
      <c r="AK119" s="294">
        <v>0</v>
      </c>
      <c r="AL119" s="37"/>
    </row>
    <row r="120" spans="1:42" ht="34.5" hidden="1" customHeight="1">
      <c r="A120" s="625"/>
      <c r="B120" s="667"/>
      <c r="C120" s="39"/>
      <c r="D120" s="78"/>
      <c r="E120" s="79"/>
      <c r="F120" s="325"/>
      <c r="G120" s="46">
        <f t="shared" si="106"/>
        <v>0</v>
      </c>
      <c r="H120" s="46">
        <f t="shared" si="106"/>
        <v>0</v>
      </c>
      <c r="I120" s="46">
        <f t="shared" si="106"/>
        <v>0</v>
      </c>
      <c r="J120" s="46">
        <f t="shared" si="106"/>
        <v>0</v>
      </c>
      <c r="K120" s="363">
        <f t="shared" si="106"/>
        <v>0</v>
      </c>
      <c r="L120" s="352">
        <f t="shared" si="106"/>
        <v>0</v>
      </c>
      <c r="M120" s="46">
        <f t="shared" si="106"/>
        <v>0</v>
      </c>
      <c r="N120" s="46">
        <f t="shared" si="106"/>
        <v>0</v>
      </c>
      <c r="O120" s="46">
        <f t="shared" si="106"/>
        <v>0</v>
      </c>
      <c r="P120" s="46">
        <f t="shared" si="106"/>
        <v>0</v>
      </c>
      <c r="Q120" s="46">
        <f t="shared" si="106"/>
        <v>0</v>
      </c>
      <c r="R120" s="363">
        <f t="shared" si="106"/>
        <v>0</v>
      </c>
      <c r="S120" s="352">
        <f t="shared" si="106"/>
        <v>0</v>
      </c>
      <c r="T120" s="46">
        <f t="shared" si="106"/>
        <v>0</v>
      </c>
      <c r="U120" s="46">
        <f t="shared" si="106"/>
        <v>0</v>
      </c>
      <c r="V120" s="46">
        <f t="shared" si="106"/>
        <v>0</v>
      </c>
      <c r="W120" s="352">
        <f t="shared" si="106"/>
        <v>0</v>
      </c>
      <c r="X120" s="336">
        <f t="shared" si="107"/>
        <v>0</v>
      </c>
      <c r="Y120" s="363">
        <f t="shared" si="107"/>
        <v>0</v>
      </c>
      <c r="Z120" s="352">
        <f t="shared" si="107"/>
        <v>0</v>
      </c>
      <c r="AA120" s="336">
        <f t="shared" si="107"/>
        <v>0</v>
      </c>
      <c r="AB120" s="336">
        <f t="shared" si="107"/>
        <v>0</v>
      </c>
      <c r="AC120" s="336">
        <f t="shared" si="107"/>
        <v>0</v>
      </c>
      <c r="AD120" s="336">
        <f t="shared" si="107"/>
        <v>0</v>
      </c>
      <c r="AE120" s="336">
        <f t="shared" si="107"/>
        <v>0</v>
      </c>
      <c r="AF120" s="363">
        <f t="shared" si="107"/>
        <v>0</v>
      </c>
      <c r="AG120" s="352">
        <f t="shared" si="107"/>
        <v>0</v>
      </c>
      <c r="AH120" s="336">
        <f t="shared" si="107"/>
        <v>0</v>
      </c>
      <c r="AI120" s="336">
        <f t="shared" si="107"/>
        <v>0</v>
      </c>
      <c r="AJ120" s="336">
        <f t="shared" si="107"/>
        <v>0</v>
      </c>
      <c r="AK120" s="290">
        <f t="shared" si="107"/>
        <v>0</v>
      </c>
      <c r="AL120" s="37"/>
    </row>
    <row r="121" spans="1:42" ht="35.1" hidden="1" customHeight="1">
      <c r="A121" s="624">
        <v>33</v>
      </c>
      <c r="B121" s="666" t="s">
        <v>159</v>
      </c>
      <c r="C121" s="32" t="s">
        <v>180</v>
      </c>
      <c r="D121" s="90"/>
      <c r="E121" s="91"/>
      <c r="F121" s="326">
        <f>+[1]NEW!$M$351</f>
        <v>0</v>
      </c>
      <c r="G121" s="86">
        <v>0</v>
      </c>
      <c r="H121" s="86">
        <v>0</v>
      </c>
      <c r="I121" s="86">
        <v>0</v>
      </c>
      <c r="J121" s="86">
        <v>0</v>
      </c>
      <c r="K121" s="362">
        <v>0</v>
      </c>
      <c r="L121" s="351">
        <v>0</v>
      </c>
      <c r="M121" s="86">
        <v>0</v>
      </c>
      <c r="N121" s="86">
        <v>0</v>
      </c>
      <c r="O121" s="86">
        <v>0</v>
      </c>
      <c r="P121" s="86">
        <v>0</v>
      </c>
      <c r="Q121" s="86">
        <v>0</v>
      </c>
      <c r="R121" s="362">
        <v>0</v>
      </c>
      <c r="S121" s="351">
        <v>0</v>
      </c>
      <c r="T121" s="86">
        <v>0</v>
      </c>
      <c r="U121" s="86">
        <v>0</v>
      </c>
      <c r="V121" s="86">
        <v>0</v>
      </c>
      <c r="W121" s="351">
        <v>0</v>
      </c>
      <c r="X121" s="342">
        <v>0</v>
      </c>
      <c r="Y121" s="362">
        <v>0</v>
      </c>
      <c r="Z121" s="351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62">
        <v>0</v>
      </c>
      <c r="AG121" s="351">
        <v>0</v>
      </c>
      <c r="AH121" s="342">
        <v>0</v>
      </c>
      <c r="AI121" s="342">
        <v>0</v>
      </c>
      <c r="AJ121" s="342">
        <v>0</v>
      </c>
      <c r="AK121" s="294">
        <v>0</v>
      </c>
      <c r="AL121" s="37"/>
    </row>
    <row r="122" spans="1:42" ht="35.1" hidden="1" customHeight="1">
      <c r="A122" s="651"/>
      <c r="B122" s="667"/>
      <c r="C122" s="39"/>
      <c r="D122" s="60"/>
      <c r="E122" s="52"/>
      <c r="F122" s="322"/>
      <c r="G122" s="46">
        <f t="shared" si="106"/>
        <v>0</v>
      </c>
      <c r="H122" s="46">
        <f t="shared" si="106"/>
        <v>0</v>
      </c>
      <c r="I122" s="46">
        <f t="shared" si="106"/>
        <v>0</v>
      </c>
      <c r="J122" s="46">
        <f t="shared" si="106"/>
        <v>0</v>
      </c>
      <c r="K122" s="363">
        <f t="shared" si="106"/>
        <v>0</v>
      </c>
      <c r="L122" s="352">
        <f t="shared" si="106"/>
        <v>0</v>
      </c>
      <c r="M122" s="46">
        <f t="shared" si="106"/>
        <v>0</v>
      </c>
      <c r="N122" s="46">
        <f t="shared" si="106"/>
        <v>0</v>
      </c>
      <c r="O122" s="46">
        <f t="shared" si="106"/>
        <v>0</v>
      </c>
      <c r="P122" s="46">
        <f t="shared" si="106"/>
        <v>0</v>
      </c>
      <c r="Q122" s="46">
        <f t="shared" si="106"/>
        <v>0</v>
      </c>
      <c r="R122" s="363">
        <f t="shared" si="106"/>
        <v>0</v>
      </c>
      <c r="S122" s="352">
        <f t="shared" si="106"/>
        <v>0</v>
      </c>
      <c r="T122" s="46">
        <f t="shared" si="106"/>
        <v>0</v>
      </c>
      <c r="U122" s="46">
        <f t="shared" si="106"/>
        <v>0</v>
      </c>
      <c r="V122" s="46">
        <f t="shared" si="106"/>
        <v>0</v>
      </c>
      <c r="W122" s="352">
        <f t="shared" si="106"/>
        <v>0</v>
      </c>
      <c r="X122" s="336">
        <f t="shared" si="107"/>
        <v>0</v>
      </c>
      <c r="Y122" s="363">
        <f t="shared" si="107"/>
        <v>0</v>
      </c>
      <c r="Z122" s="352">
        <f t="shared" si="107"/>
        <v>0</v>
      </c>
      <c r="AA122" s="336">
        <f t="shared" si="107"/>
        <v>0</v>
      </c>
      <c r="AB122" s="336">
        <f t="shared" si="107"/>
        <v>0</v>
      </c>
      <c r="AC122" s="336">
        <f t="shared" si="107"/>
        <v>0</v>
      </c>
      <c r="AD122" s="336">
        <f t="shared" si="107"/>
        <v>0</v>
      </c>
      <c r="AE122" s="336">
        <f t="shared" si="107"/>
        <v>0</v>
      </c>
      <c r="AF122" s="363">
        <f t="shared" si="107"/>
        <v>0</v>
      </c>
      <c r="AG122" s="352">
        <f t="shared" si="107"/>
        <v>0</v>
      </c>
      <c r="AH122" s="336">
        <f t="shared" si="107"/>
        <v>0</v>
      </c>
      <c r="AI122" s="336">
        <f t="shared" si="107"/>
        <v>0</v>
      </c>
      <c r="AJ122" s="336">
        <f t="shared" si="107"/>
        <v>0</v>
      </c>
      <c r="AK122" s="290">
        <f t="shared" si="107"/>
        <v>0</v>
      </c>
      <c r="AL122" s="37"/>
    </row>
    <row r="123" spans="1:42" ht="35.1" hidden="1" customHeight="1">
      <c r="A123" s="624">
        <v>34</v>
      </c>
      <c r="B123" s="666" t="s">
        <v>160</v>
      </c>
      <c r="C123" s="32" t="s">
        <v>180</v>
      </c>
      <c r="D123" s="53"/>
      <c r="E123" s="54"/>
      <c r="F123" s="320">
        <f>+[1]NEW!$M$354</f>
        <v>0</v>
      </c>
      <c r="G123" s="87">
        <v>0</v>
      </c>
      <c r="H123" s="87">
        <v>0</v>
      </c>
      <c r="I123" s="87">
        <v>0</v>
      </c>
      <c r="J123" s="87">
        <v>0</v>
      </c>
      <c r="K123" s="364">
        <v>0</v>
      </c>
      <c r="L123" s="353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  <c r="R123" s="364">
        <v>0</v>
      </c>
      <c r="S123" s="353">
        <v>0</v>
      </c>
      <c r="T123" s="87">
        <v>0</v>
      </c>
      <c r="U123" s="87">
        <v>0</v>
      </c>
      <c r="V123" s="87">
        <v>0</v>
      </c>
      <c r="W123" s="353">
        <v>0</v>
      </c>
      <c r="X123" s="343">
        <v>0</v>
      </c>
      <c r="Y123" s="364">
        <v>0</v>
      </c>
      <c r="Z123" s="353">
        <v>0</v>
      </c>
      <c r="AA123" s="343">
        <v>0</v>
      </c>
      <c r="AB123" s="343">
        <v>0</v>
      </c>
      <c r="AC123" s="343">
        <v>0</v>
      </c>
      <c r="AD123" s="343">
        <v>0</v>
      </c>
      <c r="AE123" s="343">
        <v>0</v>
      </c>
      <c r="AF123" s="364">
        <v>0</v>
      </c>
      <c r="AG123" s="353">
        <v>0</v>
      </c>
      <c r="AH123" s="343">
        <v>0</v>
      </c>
      <c r="AI123" s="343">
        <v>0</v>
      </c>
      <c r="AJ123" s="343">
        <v>0</v>
      </c>
      <c r="AK123" s="295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hidden="1" customHeight="1">
      <c r="A124" s="625"/>
      <c r="B124" s="667"/>
      <c r="C124" s="39"/>
      <c r="D124" s="95"/>
      <c r="E124" s="79"/>
      <c r="F124" s="325"/>
      <c r="G124" s="46">
        <f t="shared" si="106"/>
        <v>0</v>
      </c>
      <c r="H124" s="46">
        <f t="shared" si="106"/>
        <v>0</v>
      </c>
      <c r="I124" s="46">
        <f t="shared" si="106"/>
        <v>0</v>
      </c>
      <c r="J124" s="46">
        <f t="shared" si="106"/>
        <v>0</v>
      </c>
      <c r="K124" s="363">
        <f t="shared" si="106"/>
        <v>0</v>
      </c>
      <c r="L124" s="352">
        <f t="shared" si="106"/>
        <v>0</v>
      </c>
      <c r="M124" s="46">
        <f t="shared" si="106"/>
        <v>0</v>
      </c>
      <c r="N124" s="46">
        <f t="shared" si="106"/>
        <v>0</v>
      </c>
      <c r="O124" s="46">
        <f t="shared" si="106"/>
        <v>0</v>
      </c>
      <c r="P124" s="46">
        <f t="shared" si="106"/>
        <v>0</v>
      </c>
      <c r="Q124" s="46">
        <f t="shared" si="106"/>
        <v>0</v>
      </c>
      <c r="R124" s="363">
        <f t="shared" si="106"/>
        <v>0</v>
      </c>
      <c r="S124" s="352">
        <f t="shared" si="106"/>
        <v>0</v>
      </c>
      <c r="T124" s="46">
        <f t="shared" si="106"/>
        <v>0</v>
      </c>
      <c r="U124" s="46">
        <f t="shared" si="106"/>
        <v>0</v>
      </c>
      <c r="V124" s="46">
        <f t="shared" si="106"/>
        <v>0</v>
      </c>
      <c r="W124" s="352">
        <f t="shared" si="106"/>
        <v>0</v>
      </c>
      <c r="X124" s="336">
        <f t="shared" si="107"/>
        <v>0</v>
      </c>
      <c r="Y124" s="363">
        <f t="shared" si="107"/>
        <v>0</v>
      </c>
      <c r="Z124" s="352">
        <f t="shared" si="107"/>
        <v>0</v>
      </c>
      <c r="AA124" s="336">
        <f t="shared" si="107"/>
        <v>0</v>
      </c>
      <c r="AB124" s="336">
        <f t="shared" si="107"/>
        <v>0</v>
      </c>
      <c r="AC124" s="336">
        <f t="shared" si="107"/>
        <v>0</v>
      </c>
      <c r="AD124" s="336">
        <f t="shared" si="107"/>
        <v>0</v>
      </c>
      <c r="AE124" s="336">
        <f t="shared" si="107"/>
        <v>0</v>
      </c>
      <c r="AF124" s="363">
        <f t="shared" si="107"/>
        <v>0</v>
      </c>
      <c r="AG124" s="352">
        <f t="shared" si="107"/>
        <v>0</v>
      </c>
      <c r="AH124" s="336">
        <f t="shared" si="107"/>
        <v>0</v>
      </c>
      <c r="AI124" s="336">
        <f t="shared" si="107"/>
        <v>0</v>
      </c>
      <c r="AJ124" s="336">
        <f t="shared" si="107"/>
        <v>0</v>
      </c>
      <c r="AK124" s="290">
        <f t="shared" si="107"/>
        <v>0</v>
      </c>
      <c r="AL124" s="37"/>
    </row>
    <row r="125" spans="1:42" ht="35.1" hidden="1" customHeight="1">
      <c r="A125" s="624">
        <v>35</v>
      </c>
      <c r="B125" s="666" t="s">
        <v>161</v>
      </c>
      <c r="C125" s="209" t="s">
        <v>181</v>
      </c>
      <c r="D125" s="90"/>
      <c r="E125" s="91"/>
      <c r="F125" s="326">
        <f>+[1]NEW!$M$357</f>
        <v>0</v>
      </c>
      <c r="G125" s="86">
        <v>0</v>
      </c>
      <c r="H125" s="86">
        <v>0</v>
      </c>
      <c r="I125" s="86">
        <v>0</v>
      </c>
      <c r="J125" s="86">
        <v>0</v>
      </c>
      <c r="K125" s="362">
        <v>0</v>
      </c>
      <c r="L125" s="351">
        <v>0</v>
      </c>
      <c r="M125" s="86">
        <v>0</v>
      </c>
      <c r="N125" s="86">
        <v>0</v>
      </c>
      <c r="O125" s="86">
        <v>0</v>
      </c>
      <c r="P125" s="86">
        <v>0</v>
      </c>
      <c r="Q125" s="86">
        <v>0</v>
      </c>
      <c r="R125" s="362">
        <v>0</v>
      </c>
      <c r="S125" s="351">
        <v>0</v>
      </c>
      <c r="T125" s="86">
        <v>0</v>
      </c>
      <c r="U125" s="86">
        <v>0</v>
      </c>
      <c r="V125" s="86">
        <v>0</v>
      </c>
      <c r="W125" s="351">
        <v>0</v>
      </c>
      <c r="X125" s="342">
        <v>0</v>
      </c>
      <c r="Y125" s="362">
        <v>0</v>
      </c>
      <c r="Z125" s="351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62">
        <v>0</v>
      </c>
      <c r="AG125" s="351">
        <v>0</v>
      </c>
      <c r="AH125" s="342">
        <v>0</v>
      </c>
      <c r="AI125" s="342">
        <v>0</v>
      </c>
      <c r="AJ125" s="342">
        <v>0</v>
      </c>
      <c r="AK125" s="294">
        <v>0</v>
      </c>
      <c r="AL125" s="37"/>
    </row>
    <row r="126" spans="1:42" ht="35.1" hidden="1" customHeight="1">
      <c r="A126" s="651"/>
      <c r="B126" s="667"/>
      <c r="C126" s="94"/>
      <c r="D126" s="60"/>
      <c r="E126" s="52"/>
      <c r="F126" s="322"/>
      <c r="G126" s="46">
        <f t="shared" si="106"/>
        <v>0</v>
      </c>
      <c r="H126" s="46">
        <f t="shared" si="106"/>
        <v>0</v>
      </c>
      <c r="I126" s="46">
        <f t="shared" si="106"/>
        <v>0</v>
      </c>
      <c r="J126" s="46">
        <f t="shared" si="106"/>
        <v>0</v>
      </c>
      <c r="K126" s="363">
        <f t="shared" si="106"/>
        <v>0</v>
      </c>
      <c r="L126" s="352">
        <f t="shared" si="106"/>
        <v>0</v>
      </c>
      <c r="M126" s="46">
        <f t="shared" si="106"/>
        <v>0</v>
      </c>
      <c r="N126" s="46">
        <f t="shared" si="106"/>
        <v>0</v>
      </c>
      <c r="O126" s="46">
        <f t="shared" si="106"/>
        <v>0</v>
      </c>
      <c r="P126" s="46">
        <f t="shared" si="106"/>
        <v>0</v>
      </c>
      <c r="Q126" s="46">
        <f t="shared" si="106"/>
        <v>0</v>
      </c>
      <c r="R126" s="363">
        <f t="shared" si="106"/>
        <v>0</v>
      </c>
      <c r="S126" s="352">
        <f t="shared" si="106"/>
        <v>0</v>
      </c>
      <c r="T126" s="46">
        <f t="shared" si="106"/>
        <v>0</v>
      </c>
      <c r="U126" s="46">
        <f t="shared" si="106"/>
        <v>0</v>
      </c>
      <c r="V126" s="46">
        <f t="shared" si="106"/>
        <v>0</v>
      </c>
      <c r="W126" s="352">
        <f t="shared" si="106"/>
        <v>0</v>
      </c>
      <c r="X126" s="336">
        <f t="shared" si="107"/>
        <v>0</v>
      </c>
      <c r="Y126" s="363">
        <f t="shared" si="107"/>
        <v>0</v>
      </c>
      <c r="Z126" s="352">
        <f t="shared" si="107"/>
        <v>0</v>
      </c>
      <c r="AA126" s="336">
        <f t="shared" si="107"/>
        <v>0</v>
      </c>
      <c r="AB126" s="336">
        <f t="shared" si="107"/>
        <v>0</v>
      </c>
      <c r="AC126" s="336">
        <f t="shared" si="107"/>
        <v>0</v>
      </c>
      <c r="AD126" s="336">
        <f t="shared" si="107"/>
        <v>0</v>
      </c>
      <c r="AE126" s="336">
        <f t="shared" si="107"/>
        <v>0</v>
      </c>
      <c r="AF126" s="363">
        <f t="shared" si="107"/>
        <v>0</v>
      </c>
      <c r="AG126" s="352">
        <f t="shared" si="107"/>
        <v>0</v>
      </c>
      <c r="AH126" s="336">
        <f t="shared" si="107"/>
        <v>0</v>
      </c>
      <c r="AI126" s="336">
        <f t="shared" si="107"/>
        <v>0</v>
      </c>
      <c r="AJ126" s="336">
        <f t="shared" si="107"/>
        <v>0</v>
      </c>
      <c r="AK126" s="290">
        <f t="shared" si="107"/>
        <v>0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3"/>
      <c r="E127" s="54"/>
      <c r="F127" s="320">
        <f>+[1]NEW!$M$360</f>
        <v>0</v>
      </c>
      <c r="G127" s="87">
        <v>0</v>
      </c>
      <c r="H127" s="87">
        <v>0</v>
      </c>
      <c r="I127" s="87">
        <v>0</v>
      </c>
      <c r="J127" s="87">
        <v>0</v>
      </c>
      <c r="K127" s="364">
        <v>0</v>
      </c>
      <c r="L127" s="353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  <c r="R127" s="364">
        <v>0</v>
      </c>
      <c r="S127" s="353">
        <v>0</v>
      </c>
      <c r="T127" s="87">
        <v>0</v>
      </c>
      <c r="U127" s="87">
        <v>0</v>
      </c>
      <c r="V127" s="87">
        <v>0</v>
      </c>
      <c r="W127" s="353">
        <v>0</v>
      </c>
      <c r="X127" s="343">
        <v>0</v>
      </c>
      <c r="Y127" s="364">
        <v>0</v>
      </c>
      <c r="Z127" s="353">
        <v>0</v>
      </c>
      <c r="AA127" s="343">
        <v>0</v>
      </c>
      <c r="AB127" s="343">
        <v>0</v>
      </c>
      <c r="AC127" s="343">
        <v>0</v>
      </c>
      <c r="AD127" s="343">
        <v>0</v>
      </c>
      <c r="AE127" s="343">
        <v>0</v>
      </c>
      <c r="AF127" s="364">
        <v>0</v>
      </c>
      <c r="AG127" s="353">
        <v>0</v>
      </c>
      <c r="AH127" s="343">
        <v>0</v>
      </c>
      <c r="AI127" s="343">
        <v>0</v>
      </c>
      <c r="AJ127" s="343">
        <v>0</v>
      </c>
      <c r="AK127" s="295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95"/>
      <c r="E128" s="79"/>
      <c r="F128" s="325"/>
      <c r="G128" s="46">
        <f t="shared" si="106"/>
        <v>0</v>
      </c>
      <c r="H128" s="46">
        <f t="shared" si="106"/>
        <v>0</v>
      </c>
      <c r="I128" s="46">
        <f t="shared" si="106"/>
        <v>0</v>
      </c>
      <c r="J128" s="46">
        <f t="shared" si="106"/>
        <v>0</v>
      </c>
      <c r="K128" s="363">
        <f t="shared" si="106"/>
        <v>0</v>
      </c>
      <c r="L128" s="352">
        <f t="shared" si="106"/>
        <v>0</v>
      </c>
      <c r="M128" s="46">
        <f t="shared" si="106"/>
        <v>0</v>
      </c>
      <c r="N128" s="46">
        <f t="shared" si="106"/>
        <v>0</v>
      </c>
      <c r="O128" s="46">
        <f t="shared" si="106"/>
        <v>0</v>
      </c>
      <c r="P128" s="46">
        <f t="shared" si="106"/>
        <v>0</v>
      </c>
      <c r="Q128" s="46">
        <f t="shared" si="106"/>
        <v>0</v>
      </c>
      <c r="R128" s="363">
        <f t="shared" si="106"/>
        <v>0</v>
      </c>
      <c r="S128" s="352">
        <f t="shared" si="106"/>
        <v>0</v>
      </c>
      <c r="T128" s="46">
        <f t="shared" si="106"/>
        <v>0</v>
      </c>
      <c r="U128" s="46">
        <f t="shared" si="106"/>
        <v>0</v>
      </c>
      <c r="V128" s="46">
        <f t="shared" si="106"/>
        <v>0</v>
      </c>
      <c r="W128" s="352">
        <f t="shared" si="106"/>
        <v>0</v>
      </c>
      <c r="X128" s="336">
        <f t="shared" si="107"/>
        <v>0</v>
      </c>
      <c r="Y128" s="363">
        <f t="shared" si="107"/>
        <v>0</v>
      </c>
      <c r="Z128" s="352">
        <f t="shared" si="107"/>
        <v>0</v>
      </c>
      <c r="AA128" s="336">
        <f t="shared" si="107"/>
        <v>0</v>
      </c>
      <c r="AB128" s="336">
        <f t="shared" si="107"/>
        <v>0</v>
      </c>
      <c r="AC128" s="336">
        <f t="shared" si="107"/>
        <v>0</v>
      </c>
      <c r="AD128" s="336">
        <f t="shared" si="107"/>
        <v>0</v>
      </c>
      <c r="AE128" s="336">
        <f t="shared" si="107"/>
        <v>0</v>
      </c>
      <c r="AF128" s="363">
        <f t="shared" si="107"/>
        <v>0</v>
      </c>
      <c r="AG128" s="352">
        <f t="shared" si="107"/>
        <v>0</v>
      </c>
      <c r="AH128" s="336">
        <f t="shared" si="107"/>
        <v>0</v>
      </c>
      <c r="AI128" s="336">
        <f t="shared" si="107"/>
        <v>0</v>
      </c>
      <c r="AJ128" s="336">
        <f t="shared" si="107"/>
        <v>0</v>
      </c>
      <c r="AK128" s="290">
        <f t="shared" si="107"/>
        <v>0</v>
      </c>
      <c r="AL128" s="37"/>
    </row>
    <row r="129" spans="1:42" ht="34.5" customHeight="1">
      <c r="A129" s="624">
        <v>36</v>
      </c>
      <c r="B129" s="661" t="s">
        <v>127</v>
      </c>
      <c r="C129" s="32" t="s">
        <v>175</v>
      </c>
      <c r="D129" s="48"/>
      <c r="E129" s="49"/>
      <c r="F129" s="326">
        <f>+[1]NEW!$M$114</f>
        <v>258</v>
      </c>
      <c r="G129" s="87">
        <v>0</v>
      </c>
      <c r="H129" s="87">
        <v>0</v>
      </c>
      <c r="I129" s="87">
        <v>0</v>
      </c>
      <c r="J129" s="87">
        <v>0</v>
      </c>
      <c r="K129" s="364">
        <v>0</v>
      </c>
      <c r="L129" s="353">
        <v>0</v>
      </c>
      <c r="M129" s="87">
        <v>0</v>
      </c>
      <c r="N129" s="338">
        <v>0</v>
      </c>
      <c r="O129" s="87">
        <v>0</v>
      </c>
      <c r="P129" s="87">
        <v>0</v>
      </c>
      <c r="Q129" s="87">
        <v>0</v>
      </c>
      <c r="R129" s="364">
        <v>0</v>
      </c>
      <c r="S129" s="353">
        <v>0</v>
      </c>
      <c r="T129" s="87">
        <v>0</v>
      </c>
      <c r="U129" s="87">
        <v>0</v>
      </c>
      <c r="V129" s="87">
        <v>0</v>
      </c>
      <c r="W129" s="353">
        <v>0</v>
      </c>
      <c r="X129" s="343">
        <v>0</v>
      </c>
      <c r="Y129" s="364">
        <v>0</v>
      </c>
      <c r="Z129" s="353">
        <v>0</v>
      </c>
      <c r="AA129" s="343">
        <v>0</v>
      </c>
      <c r="AB129" s="343">
        <v>0</v>
      </c>
      <c r="AC129" s="343">
        <v>0</v>
      </c>
      <c r="AD129" s="343">
        <v>0</v>
      </c>
      <c r="AE129" s="343">
        <v>0</v>
      </c>
      <c r="AF129" s="364">
        <v>0</v>
      </c>
      <c r="AG129" s="353">
        <v>0</v>
      </c>
      <c r="AH129" s="343">
        <v>0</v>
      </c>
      <c r="AI129" s="372">
        <v>258</v>
      </c>
      <c r="AJ129" s="343">
        <f>258-AI130</f>
        <v>0</v>
      </c>
      <c r="AK129" s="295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39"/>
      <c r="D130" s="40"/>
      <c r="E130" s="41"/>
      <c r="F130" s="330"/>
      <c r="G130" s="46">
        <f t="shared" si="106"/>
        <v>0</v>
      </c>
      <c r="H130" s="46">
        <f t="shared" si="106"/>
        <v>0</v>
      </c>
      <c r="I130" s="45">
        <f t="shared" si="106"/>
        <v>0</v>
      </c>
      <c r="J130" s="46">
        <f t="shared" si="106"/>
        <v>0</v>
      </c>
      <c r="K130" s="363">
        <f t="shared" si="106"/>
        <v>0</v>
      </c>
      <c r="L130" s="352">
        <f t="shared" si="106"/>
        <v>0</v>
      </c>
      <c r="M130" s="46">
        <f t="shared" si="106"/>
        <v>0</v>
      </c>
      <c r="N130" s="46">
        <f t="shared" si="106"/>
        <v>0</v>
      </c>
      <c r="O130" s="46">
        <f t="shared" si="106"/>
        <v>0</v>
      </c>
      <c r="P130" s="45">
        <f t="shared" si="106"/>
        <v>0</v>
      </c>
      <c r="Q130" s="46">
        <f t="shared" si="106"/>
        <v>0</v>
      </c>
      <c r="R130" s="363">
        <f t="shared" si="106"/>
        <v>0</v>
      </c>
      <c r="S130" s="352">
        <f t="shared" si="106"/>
        <v>0</v>
      </c>
      <c r="T130" s="46">
        <f t="shared" si="106"/>
        <v>0</v>
      </c>
      <c r="U130" s="46">
        <f t="shared" si="106"/>
        <v>0</v>
      </c>
      <c r="V130" s="46">
        <f t="shared" si="106"/>
        <v>0</v>
      </c>
      <c r="W130" s="356">
        <f t="shared" si="106"/>
        <v>0</v>
      </c>
      <c r="X130" s="336">
        <f t="shared" si="107"/>
        <v>0</v>
      </c>
      <c r="Y130" s="363">
        <f t="shared" si="107"/>
        <v>0</v>
      </c>
      <c r="Z130" s="352">
        <f t="shared" si="107"/>
        <v>0</v>
      </c>
      <c r="AA130" s="336">
        <f t="shared" si="107"/>
        <v>0</v>
      </c>
      <c r="AB130" s="336">
        <f t="shared" si="107"/>
        <v>0</v>
      </c>
      <c r="AC130" s="336">
        <f t="shared" si="107"/>
        <v>0</v>
      </c>
      <c r="AD130" s="335">
        <f t="shared" si="107"/>
        <v>0</v>
      </c>
      <c r="AE130" s="336">
        <f t="shared" si="107"/>
        <v>0</v>
      </c>
      <c r="AF130" s="363">
        <f t="shared" si="107"/>
        <v>0</v>
      </c>
      <c r="AG130" s="352">
        <f t="shared" si="107"/>
        <v>0</v>
      </c>
      <c r="AH130" s="336">
        <f t="shared" si="107"/>
        <v>0</v>
      </c>
      <c r="AI130" s="336">
        <f t="shared" si="107"/>
        <v>258</v>
      </c>
      <c r="AJ130" s="336">
        <f t="shared" si="107"/>
        <v>258</v>
      </c>
      <c r="AK130" s="290">
        <f t="shared" si="107"/>
        <v>258</v>
      </c>
      <c r="AL130" s="47"/>
    </row>
    <row r="131" spans="1:42" ht="34.5" customHeight="1">
      <c r="A131" s="624">
        <v>37</v>
      </c>
      <c r="B131" s="661" t="s">
        <v>128</v>
      </c>
      <c r="C131" s="32" t="s">
        <v>175</v>
      </c>
      <c r="D131" s="48"/>
      <c r="E131" s="49"/>
      <c r="F131" s="320">
        <f>+[1]NEW!$M$117</f>
        <v>93</v>
      </c>
      <c r="G131" s="87">
        <v>0</v>
      </c>
      <c r="H131" s="87">
        <v>0</v>
      </c>
      <c r="I131" s="87">
        <v>0</v>
      </c>
      <c r="J131" s="87">
        <v>0</v>
      </c>
      <c r="K131" s="364">
        <v>0</v>
      </c>
      <c r="L131" s="353">
        <v>0</v>
      </c>
      <c r="M131" s="87">
        <v>0</v>
      </c>
      <c r="N131" s="338">
        <v>0</v>
      </c>
      <c r="O131" s="87">
        <v>0</v>
      </c>
      <c r="P131" s="87">
        <v>0</v>
      </c>
      <c r="Q131" s="87">
        <v>0</v>
      </c>
      <c r="R131" s="364">
        <v>0</v>
      </c>
      <c r="S131" s="353">
        <v>0</v>
      </c>
      <c r="T131" s="87">
        <v>0</v>
      </c>
      <c r="U131" s="87">
        <v>0</v>
      </c>
      <c r="V131" s="87">
        <v>0</v>
      </c>
      <c r="W131" s="353">
        <v>0</v>
      </c>
      <c r="X131" s="343">
        <v>0</v>
      </c>
      <c r="Y131" s="364">
        <v>0</v>
      </c>
      <c r="Z131" s="353">
        <v>0</v>
      </c>
      <c r="AA131" s="343">
        <v>0</v>
      </c>
      <c r="AB131" s="343">
        <v>0</v>
      </c>
      <c r="AC131" s="343">
        <v>0</v>
      </c>
      <c r="AD131" s="343">
        <v>0</v>
      </c>
      <c r="AE131" s="343">
        <v>0</v>
      </c>
      <c r="AF131" s="364">
        <v>0</v>
      </c>
      <c r="AG131" s="353">
        <v>0</v>
      </c>
      <c r="AH131" s="343">
        <v>0</v>
      </c>
      <c r="AI131" s="372">
        <v>93</v>
      </c>
      <c r="AJ131" s="343">
        <f>93-AI132</f>
        <v>0</v>
      </c>
      <c r="AK131" s="295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39"/>
      <c r="D132" s="40"/>
      <c r="E132" s="41"/>
      <c r="F132" s="325"/>
      <c r="G132" s="46">
        <f t="shared" si="106"/>
        <v>0</v>
      </c>
      <c r="H132" s="46">
        <f t="shared" si="106"/>
        <v>0</v>
      </c>
      <c r="I132" s="45">
        <f t="shared" si="106"/>
        <v>0</v>
      </c>
      <c r="J132" s="46">
        <f t="shared" si="106"/>
        <v>0</v>
      </c>
      <c r="K132" s="363">
        <f t="shared" si="106"/>
        <v>0</v>
      </c>
      <c r="L132" s="352">
        <f t="shared" si="106"/>
        <v>0</v>
      </c>
      <c r="M132" s="46">
        <f t="shared" si="106"/>
        <v>0</v>
      </c>
      <c r="N132" s="46">
        <f t="shared" si="106"/>
        <v>0</v>
      </c>
      <c r="O132" s="46">
        <f t="shared" si="106"/>
        <v>0</v>
      </c>
      <c r="P132" s="45">
        <f t="shared" si="106"/>
        <v>0</v>
      </c>
      <c r="Q132" s="46">
        <f t="shared" si="106"/>
        <v>0</v>
      </c>
      <c r="R132" s="363">
        <f t="shared" si="106"/>
        <v>0</v>
      </c>
      <c r="S132" s="352">
        <f t="shared" si="106"/>
        <v>0</v>
      </c>
      <c r="T132" s="46">
        <f t="shared" si="106"/>
        <v>0</v>
      </c>
      <c r="U132" s="46">
        <f t="shared" si="106"/>
        <v>0</v>
      </c>
      <c r="V132" s="46">
        <f t="shared" si="106"/>
        <v>0</v>
      </c>
      <c r="W132" s="356">
        <f t="shared" si="106"/>
        <v>0</v>
      </c>
      <c r="X132" s="336">
        <f t="shared" si="107"/>
        <v>0</v>
      </c>
      <c r="Y132" s="363">
        <f t="shared" si="107"/>
        <v>0</v>
      </c>
      <c r="Z132" s="352">
        <f t="shared" si="107"/>
        <v>0</v>
      </c>
      <c r="AA132" s="336">
        <f t="shared" si="107"/>
        <v>0</v>
      </c>
      <c r="AB132" s="336">
        <f t="shared" si="107"/>
        <v>0</v>
      </c>
      <c r="AC132" s="336">
        <f t="shared" si="107"/>
        <v>0</v>
      </c>
      <c r="AD132" s="335">
        <f t="shared" si="107"/>
        <v>0</v>
      </c>
      <c r="AE132" s="336">
        <f t="shared" si="107"/>
        <v>0</v>
      </c>
      <c r="AF132" s="363">
        <f t="shared" si="107"/>
        <v>0</v>
      </c>
      <c r="AG132" s="352">
        <f t="shared" si="107"/>
        <v>0</v>
      </c>
      <c r="AH132" s="336">
        <f t="shared" si="107"/>
        <v>0</v>
      </c>
      <c r="AI132" s="336">
        <f t="shared" si="107"/>
        <v>93</v>
      </c>
      <c r="AJ132" s="336">
        <f t="shared" si="107"/>
        <v>93</v>
      </c>
      <c r="AK132" s="290">
        <f t="shared" si="107"/>
        <v>93</v>
      </c>
      <c r="AL132" s="37"/>
    </row>
    <row r="133" spans="1:42" ht="34.5" customHeight="1">
      <c r="A133" s="624">
        <v>38</v>
      </c>
      <c r="B133" s="661" t="s">
        <v>129</v>
      </c>
      <c r="C133" s="32" t="s">
        <v>175</v>
      </c>
      <c r="D133" s="48"/>
      <c r="E133" s="49"/>
      <c r="F133" s="320">
        <f>+[1]NEW!$M$120</f>
        <v>617</v>
      </c>
      <c r="G133" s="87">
        <v>0</v>
      </c>
      <c r="H133" s="87">
        <v>0</v>
      </c>
      <c r="I133" s="87">
        <v>0</v>
      </c>
      <c r="J133" s="87">
        <v>0</v>
      </c>
      <c r="K133" s="364">
        <v>0</v>
      </c>
      <c r="L133" s="353">
        <v>0</v>
      </c>
      <c r="M133" s="338">
        <v>0</v>
      </c>
      <c r="N133" s="372">
        <v>400</v>
      </c>
      <c r="O133" s="372">
        <v>50</v>
      </c>
      <c r="P133" s="372">
        <f>617-O134</f>
        <v>167</v>
      </c>
      <c r="Q133" s="87">
        <v>0</v>
      </c>
      <c r="R133" s="364">
        <v>0</v>
      </c>
      <c r="S133" s="353">
        <v>0</v>
      </c>
      <c r="T133" s="87">
        <v>0</v>
      </c>
      <c r="U133" s="87">
        <v>0</v>
      </c>
      <c r="V133" s="87">
        <v>0</v>
      </c>
      <c r="W133" s="353">
        <v>0</v>
      </c>
      <c r="X133" s="343">
        <v>0</v>
      </c>
      <c r="Y133" s="364">
        <v>0</v>
      </c>
      <c r="Z133" s="353">
        <v>0</v>
      </c>
      <c r="AA133" s="343">
        <v>0</v>
      </c>
      <c r="AB133" s="343">
        <v>0</v>
      </c>
      <c r="AC133" s="343">
        <v>0</v>
      </c>
      <c r="AD133" s="343">
        <v>0</v>
      </c>
      <c r="AE133" s="343">
        <v>0</v>
      </c>
      <c r="AF133" s="364">
        <v>0</v>
      </c>
      <c r="AG133" s="353">
        <v>0</v>
      </c>
      <c r="AH133" s="343">
        <v>0</v>
      </c>
      <c r="AI133" s="343">
        <f>617-AH134</f>
        <v>0</v>
      </c>
      <c r="AJ133" s="343">
        <v>0</v>
      </c>
      <c r="AK133" s="295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39"/>
      <c r="D134" s="40"/>
      <c r="E134" s="41"/>
      <c r="F134" s="325"/>
      <c r="G134" s="46">
        <f t="shared" ref="G134:AK136" si="108">+F134+G133</f>
        <v>0</v>
      </c>
      <c r="H134" s="46">
        <f t="shared" si="108"/>
        <v>0</v>
      </c>
      <c r="I134" s="45">
        <f t="shared" si="108"/>
        <v>0</v>
      </c>
      <c r="J134" s="46">
        <f t="shared" si="108"/>
        <v>0</v>
      </c>
      <c r="K134" s="363">
        <f t="shared" si="108"/>
        <v>0</v>
      </c>
      <c r="L134" s="352">
        <f t="shared" si="108"/>
        <v>0</v>
      </c>
      <c r="M134" s="46">
        <f t="shared" si="108"/>
        <v>0</v>
      </c>
      <c r="N134" s="46">
        <f t="shared" si="108"/>
        <v>400</v>
      </c>
      <c r="O134" s="46">
        <f t="shared" si="108"/>
        <v>450</v>
      </c>
      <c r="P134" s="45">
        <f t="shared" si="108"/>
        <v>617</v>
      </c>
      <c r="Q134" s="46">
        <f t="shared" si="108"/>
        <v>617</v>
      </c>
      <c r="R134" s="363">
        <f t="shared" si="108"/>
        <v>617</v>
      </c>
      <c r="S134" s="352">
        <f t="shared" si="108"/>
        <v>617</v>
      </c>
      <c r="T134" s="46">
        <f t="shared" si="108"/>
        <v>617</v>
      </c>
      <c r="U134" s="46">
        <f t="shared" si="108"/>
        <v>617</v>
      </c>
      <c r="V134" s="46">
        <f t="shared" si="108"/>
        <v>617</v>
      </c>
      <c r="W134" s="356">
        <f t="shared" si="108"/>
        <v>617</v>
      </c>
      <c r="X134" s="336">
        <f t="shared" si="108"/>
        <v>617</v>
      </c>
      <c r="Y134" s="363">
        <f t="shared" si="108"/>
        <v>617</v>
      </c>
      <c r="Z134" s="352">
        <f t="shared" si="108"/>
        <v>617</v>
      </c>
      <c r="AA134" s="336">
        <f t="shared" si="108"/>
        <v>617</v>
      </c>
      <c r="AB134" s="336">
        <f t="shared" si="108"/>
        <v>617</v>
      </c>
      <c r="AC134" s="336">
        <f t="shared" si="108"/>
        <v>617</v>
      </c>
      <c r="AD134" s="335">
        <f t="shared" si="108"/>
        <v>617</v>
      </c>
      <c r="AE134" s="336">
        <f t="shared" si="108"/>
        <v>617</v>
      </c>
      <c r="AF134" s="363">
        <f t="shared" si="108"/>
        <v>617</v>
      </c>
      <c r="AG134" s="352">
        <f t="shared" si="108"/>
        <v>617</v>
      </c>
      <c r="AH134" s="336">
        <f t="shared" si="108"/>
        <v>617</v>
      </c>
      <c r="AI134" s="336">
        <f t="shared" si="108"/>
        <v>617</v>
      </c>
      <c r="AJ134" s="336">
        <f t="shared" si="108"/>
        <v>617</v>
      </c>
      <c r="AK134" s="290">
        <f t="shared" si="108"/>
        <v>617</v>
      </c>
      <c r="AL134" s="37"/>
    </row>
    <row r="135" spans="1:42" ht="34.5" customHeight="1">
      <c r="A135" s="624">
        <v>39</v>
      </c>
      <c r="B135" s="661" t="s">
        <v>130</v>
      </c>
      <c r="C135" s="32" t="s">
        <v>175</v>
      </c>
      <c r="D135" s="48"/>
      <c r="E135" s="49"/>
      <c r="F135" s="320">
        <f>+[1]NEW!$M$123</f>
        <v>167</v>
      </c>
      <c r="G135" s="87">
        <v>0</v>
      </c>
      <c r="H135" s="87">
        <v>0</v>
      </c>
      <c r="I135" s="87">
        <v>0</v>
      </c>
      <c r="J135" s="87">
        <v>0</v>
      </c>
      <c r="K135" s="364">
        <v>0</v>
      </c>
      <c r="L135" s="353">
        <v>0</v>
      </c>
      <c r="M135" s="87">
        <v>0</v>
      </c>
      <c r="N135" s="338">
        <v>0</v>
      </c>
      <c r="O135" s="338">
        <v>0</v>
      </c>
      <c r="P135" s="372">
        <v>110</v>
      </c>
      <c r="Q135" s="372">
        <f>167-P136</f>
        <v>57</v>
      </c>
      <c r="R135" s="364">
        <v>0</v>
      </c>
      <c r="S135" s="353">
        <v>0</v>
      </c>
      <c r="T135" s="87">
        <v>0</v>
      </c>
      <c r="U135" s="87">
        <v>0</v>
      </c>
      <c r="V135" s="87">
        <v>0</v>
      </c>
      <c r="W135" s="353">
        <v>0</v>
      </c>
      <c r="X135" s="343">
        <v>0</v>
      </c>
      <c r="Y135" s="364">
        <v>0</v>
      </c>
      <c r="Z135" s="353">
        <v>0</v>
      </c>
      <c r="AA135" s="343">
        <v>0</v>
      </c>
      <c r="AB135" s="343">
        <v>0</v>
      </c>
      <c r="AC135" s="343">
        <v>0</v>
      </c>
      <c r="AD135" s="343">
        <v>0</v>
      </c>
      <c r="AE135" s="343">
        <v>0</v>
      </c>
      <c r="AF135" s="364">
        <v>0</v>
      </c>
      <c r="AG135" s="353">
        <v>0</v>
      </c>
      <c r="AH135" s="343">
        <v>0</v>
      </c>
      <c r="AI135" s="343">
        <v>0</v>
      </c>
      <c r="AJ135" s="343">
        <f>167-AI136</f>
        <v>0</v>
      </c>
      <c r="AK135" s="295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39"/>
      <c r="D136" s="33"/>
      <c r="E136" s="52"/>
      <c r="F136" s="322"/>
      <c r="G136" s="46">
        <f t="shared" si="108"/>
        <v>0</v>
      </c>
      <c r="H136" s="46">
        <f t="shared" si="108"/>
        <v>0</v>
      </c>
      <c r="I136" s="45">
        <f t="shared" si="108"/>
        <v>0</v>
      </c>
      <c r="J136" s="46">
        <f t="shared" si="108"/>
        <v>0</v>
      </c>
      <c r="K136" s="363">
        <f t="shared" si="108"/>
        <v>0</v>
      </c>
      <c r="L136" s="352">
        <f t="shared" si="108"/>
        <v>0</v>
      </c>
      <c r="M136" s="46">
        <f t="shared" si="108"/>
        <v>0</v>
      </c>
      <c r="N136" s="46">
        <f t="shared" si="108"/>
        <v>0</v>
      </c>
      <c r="O136" s="46">
        <f t="shared" si="108"/>
        <v>0</v>
      </c>
      <c r="P136" s="45">
        <f t="shared" si="108"/>
        <v>110</v>
      </c>
      <c r="Q136" s="46">
        <f t="shared" si="108"/>
        <v>167</v>
      </c>
      <c r="R136" s="363">
        <f t="shared" si="108"/>
        <v>167</v>
      </c>
      <c r="S136" s="352">
        <f t="shared" si="108"/>
        <v>167</v>
      </c>
      <c r="T136" s="46">
        <f t="shared" si="108"/>
        <v>167</v>
      </c>
      <c r="U136" s="46">
        <f t="shared" si="108"/>
        <v>167</v>
      </c>
      <c r="V136" s="46">
        <f t="shared" si="108"/>
        <v>167</v>
      </c>
      <c r="W136" s="356">
        <f t="shared" si="108"/>
        <v>167</v>
      </c>
      <c r="X136" s="336">
        <f t="shared" si="108"/>
        <v>167</v>
      </c>
      <c r="Y136" s="363">
        <f t="shared" si="108"/>
        <v>167</v>
      </c>
      <c r="Z136" s="352">
        <f t="shared" si="108"/>
        <v>167</v>
      </c>
      <c r="AA136" s="336">
        <f t="shared" si="108"/>
        <v>167</v>
      </c>
      <c r="AB136" s="336">
        <f t="shared" si="108"/>
        <v>167</v>
      </c>
      <c r="AC136" s="336">
        <f t="shared" si="108"/>
        <v>167</v>
      </c>
      <c r="AD136" s="335">
        <f t="shared" si="108"/>
        <v>167</v>
      </c>
      <c r="AE136" s="336">
        <f t="shared" si="108"/>
        <v>167</v>
      </c>
      <c r="AF136" s="363">
        <f t="shared" si="108"/>
        <v>167</v>
      </c>
      <c r="AG136" s="352">
        <f t="shared" si="108"/>
        <v>167</v>
      </c>
      <c r="AH136" s="336">
        <f t="shared" si="108"/>
        <v>167</v>
      </c>
      <c r="AI136" s="336">
        <f t="shared" si="108"/>
        <v>167</v>
      </c>
      <c r="AJ136" s="336">
        <f t="shared" si="108"/>
        <v>167</v>
      </c>
      <c r="AK136" s="290">
        <f t="shared" si="108"/>
        <v>167</v>
      </c>
      <c r="AL136" s="37"/>
    </row>
    <row r="137" spans="1:42" ht="34.5" customHeight="1">
      <c r="A137" s="624">
        <v>40</v>
      </c>
      <c r="B137" s="661" t="s">
        <v>131</v>
      </c>
      <c r="C137" s="53" t="s">
        <v>177</v>
      </c>
      <c r="D137" s="53"/>
      <c r="E137" s="54"/>
      <c r="F137" s="320">
        <f>+[1]NEW!$M$126+[1]NEW!$M$1107</f>
        <v>109</v>
      </c>
      <c r="G137" s="87">
        <v>0</v>
      </c>
      <c r="H137" s="87">
        <v>0</v>
      </c>
      <c r="I137" s="87">
        <v>0</v>
      </c>
      <c r="J137" s="87">
        <v>0</v>
      </c>
      <c r="K137" s="364">
        <v>0</v>
      </c>
      <c r="L137" s="353">
        <v>0</v>
      </c>
      <c r="M137" s="87">
        <v>0</v>
      </c>
      <c r="N137" s="338">
        <v>0</v>
      </c>
      <c r="O137" s="372">
        <v>105</v>
      </c>
      <c r="P137" s="372">
        <v>2</v>
      </c>
      <c r="Q137" s="372">
        <v>1</v>
      </c>
      <c r="R137" s="372">
        <f>109-Q138</f>
        <v>1</v>
      </c>
      <c r="S137" s="353">
        <v>0</v>
      </c>
      <c r="T137" s="87">
        <v>0</v>
      </c>
      <c r="U137" s="87">
        <v>0</v>
      </c>
      <c r="V137" s="87">
        <v>0</v>
      </c>
      <c r="W137" s="353">
        <v>0</v>
      </c>
      <c r="X137" s="343">
        <v>0</v>
      </c>
      <c r="Y137" s="364">
        <v>0</v>
      </c>
      <c r="Z137" s="353">
        <v>0</v>
      </c>
      <c r="AA137" s="343">
        <v>0</v>
      </c>
      <c r="AB137" s="343">
        <v>0</v>
      </c>
      <c r="AC137" s="343">
        <v>0</v>
      </c>
      <c r="AD137" s="343">
        <v>0</v>
      </c>
      <c r="AE137" s="343">
        <v>0</v>
      </c>
      <c r="AF137" s="364">
        <v>0</v>
      </c>
      <c r="AG137" s="353">
        <v>0</v>
      </c>
      <c r="AH137" s="343">
        <v>0</v>
      </c>
      <c r="AI137" s="343">
        <v>0</v>
      </c>
      <c r="AJ137" s="343">
        <f>109-AI138</f>
        <v>0</v>
      </c>
      <c r="AK137" s="295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5"/>
      <c r="D138" s="56"/>
      <c r="E138" s="57"/>
      <c r="F138" s="321"/>
      <c r="G138" s="46">
        <f t="shared" ref="G138:AK138" si="109">+F138+G137</f>
        <v>0</v>
      </c>
      <c r="H138" s="46">
        <f t="shared" si="109"/>
        <v>0</v>
      </c>
      <c r="I138" s="45">
        <f t="shared" si="109"/>
        <v>0</v>
      </c>
      <c r="J138" s="46">
        <f t="shared" si="109"/>
        <v>0</v>
      </c>
      <c r="K138" s="363">
        <f t="shared" si="109"/>
        <v>0</v>
      </c>
      <c r="L138" s="352">
        <f t="shared" si="109"/>
        <v>0</v>
      </c>
      <c r="M138" s="46">
        <f t="shared" si="109"/>
        <v>0</v>
      </c>
      <c r="N138" s="46">
        <f t="shared" si="109"/>
        <v>0</v>
      </c>
      <c r="O138" s="46">
        <f t="shared" si="109"/>
        <v>105</v>
      </c>
      <c r="P138" s="45">
        <f t="shared" si="109"/>
        <v>107</v>
      </c>
      <c r="Q138" s="46">
        <f t="shared" si="109"/>
        <v>108</v>
      </c>
      <c r="R138" s="363">
        <f t="shared" si="109"/>
        <v>109</v>
      </c>
      <c r="S138" s="352">
        <f t="shared" si="109"/>
        <v>109</v>
      </c>
      <c r="T138" s="46">
        <f t="shared" si="109"/>
        <v>109</v>
      </c>
      <c r="U138" s="46">
        <f t="shared" si="109"/>
        <v>109</v>
      </c>
      <c r="V138" s="46">
        <f t="shared" si="109"/>
        <v>109</v>
      </c>
      <c r="W138" s="356">
        <f t="shared" si="109"/>
        <v>109</v>
      </c>
      <c r="X138" s="336">
        <f t="shared" si="109"/>
        <v>109</v>
      </c>
      <c r="Y138" s="363">
        <f t="shared" si="109"/>
        <v>109</v>
      </c>
      <c r="Z138" s="352">
        <f t="shared" si="109"/>
        <v>109</v>
      </c>
      <c r="AA138" s="336">
        <f t="shared" si="109"/>
        <v>109</v>
      </c>
      <c r="AB138" s="336">
        <f t="shared" si="109"/>
        <v>109</v>
      </c>
      <c r="AC138" s="336">
        <f t="shared" si="109"/>
        <v>109</v>
      </c>
      <c r="AD138" s="335">
        <f t="shared" si="109"/>
        <v>109</v>
      </c>
      <c r="AE138" s="336">
        <f t="shared" si="109"/>
        <v>109</v>
      </c>
      <c r="AF138" s="363">
        <f t="shared" si="109"/>
        <v>109</v>
      </c>
      <c r="AG138" s="352">
        <f t="shared" si="109"/>
        <v>109</v>
      </c>
      <c r="AH138" s="336">
        <f t="shared" si="109"/>
        <v>109</v>
      </c>
      <c r="AI138" s="336">
        <f t="shared" si="109"/>
        <v>109</v>
      </c>
      <c r="AJ138" s="336">
        <f t="shared" si="109"/>
        <v>109</v>
      </c>
      <c r="AK138" s="290">
        <f t="shared" si="109"/>
        <v>109</v>
      </c>
      <c r="AL138" s="37"/>
    </row>
    <row r="139" spans="1:42" ht="34.5" customHeight="1">
      <c r="A139" s="624">
        <v>41</v>
      </c>
      <c r="B139" s="661" t="s">
        <v>132</v>
      </c>
      <c r="C139" s="53" t="s">
        <v>177</v>
      </c>
      <c r="D139" s="60"/>
      <c r="E139" s="34"/>
      <c r="F139" s="320">
        <f>+[1]NEW!$M$129</f>
        <v>19</v>
      </c>
      <c r="G139" s="86">
        <v>0</v>
      </c>
      <c r="H139" s="87">
        <v>0</v>
      </c>
      <c r="I139" s="87">
        <v>0</v>
      </c>
      <c r="J139" s="87">
        <v>0</v>
      </c>
      <c r="K139" s="364">
        <v>0</v>
      </c>
      <c r="L139" s="353">
        <v>0</v>
      </c>
      <c r="M139" s="87">
        <v>0</v>
      </c>
      <c r="N139" s="338">
        <v>0</v>
      </c>
      <c r="O139" s="372">
        <v>17</v>
      </c>
      <c r="P139" s="372">
        <f>19-O140</f>
        <v>2</v>
      </c>
      <c r="Q139" s="87">
        <v>0</v>
      </c>
      <c r="R139" s="364">
        <v>0</v>
      </c>
      <c r="S139" s="353">
        <v>0</v>
      </c>
      <c r="T139" s="87">
        <v>0</v>
      </c>
      <c r="U139" s="87">
        <v>0</v>
      </c>
      <c r="V139" s="87">
        <v>0</v>
      </c>
      <c r="W139" s="353">
        <v>0</v>
      </c>
      <c r="X139" s="343">
        <v>0</v>
      </c>
      <c r="Y139" s="364">
        <v>0</v>
      </c>
      <c r="Z139" s="353">
        <v>0</v>
      </c>
      <c r="AA139" s="343">
        <v>0</v>
      </c>
      <c r="AB139" s="343">
        <v>0</v>
      </c>
      <c r="AC139" s="343">
        <v>0</v>
      </c>
      <c r="AD139" s="343">
        <v>0</v>
      </c>
      <c r="AE139" s="343">
        <v>0</v>
      </c>
      <c r="AF139" s="364">
        <v>0</v>
      </c>
      <c r="AG139" s="353">
        <v>0</v>
      </c>
      <c r="AH139" s="342">
        <v>0</v>
      </c>
      <c r="AI139" s="342">
        <v>0</v>
      </c>
      <c r="AJ139" s="342">
        <f>19-AI140</f>
        <v>0</v>
      </c>
      <c r="AK139" s="294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60"/>
      <c r="D140" s="60"/>
      <c r="E140" s="52"/>
      <c r="F140" s="322"/>
      <c r="G140" s="46">
        <f t="shared" ref="G140:AK140" si="110">+F140+G139</f>
        <v>0</v>
      </c>
      <c r="H140" s="46">
        <f t="shared" si="110"/>
        <v>0</v>
      </c>
      <c r="I140" s="45">
        <f t="shared" si="110"/>
        <v>0</v>
      </c>
      <c r="J140" s="46">
        <f t="shared" si="110"/>
        <v>0</v>
      </c>
      <c r="K140" s="363">
        <f t="shared" si="110"/>
        <v>0</v>
      </c>
      <c r="L140" s="352">
        <f t="shared" si="110"/>
        <v>0</v>
      </c>
      <c r="M140" s="46">
        <f t="shared" si="110"/>
        <v>0</v>
      </c>
      <c r="N140" s="46">
        <f t="shared" si="110"/>
        <v>0</v>
      </c>
      <c r="O140" s="46">
        <f t="shared" si="110"/>
        <v>17</v>
      </c>
      <c r="P140" s="45">
        <f t="shared" si="110"/>
        <v>19</v>
      </c>
      <c r="Q140" s="46">
        <f t="shared" si="110"/>
        <v>19</v>
      </c>
      <c r="R140" s="363">
        <f t="shared" si="110"/>
        <v>19</v>
      </c>
      <c r="S140" s="352">
        <f t="shared" si="110"/>
        <v>19</v>
      </c>
      <c r="T140" s="46">
        <f t="shared" si="110"/>
        <v>19</v>
      </c>
      <c r="U140" s="46">
        <f t="shared" si="110"/>
        <v>19</v>
      </c>
      <c r="V140" s="46">
        <f t="shared" si="110"/>
        <v>19</v>
      </c>
      <c r="W140" s="356">
        <f t="shared" si="110"/>
        <v>19</v>
      </c>
      <c r="X140" s="336">
        <f t="shared" si="110"/>
        <v>19</v>
      </c>
      <c r="Y140" s="363">
        <f t="shared" si="110"/>
        <v>19</v>
      </c>
      <c r="Z140" s="352">
        <f t="shared" si="110"/>
        <v>19</v>
      </c>
      <c r="AA140" s="336">
        <f t="shared" si="110"/>
        <v>19</v>
      </c>
      <c r="AB140" s="336">
        <f t="shared" si="110"/>
        <v>19</v>
      </c>
      <c r="AC140" s="336">
        <f t="shared" si="110"/>
        <v>19</v>
      </c>
      <c r="AD140" s="335">
        <f t="shared" si="110"/>
        <v>19</v>
      </c>
      <c r="AE140" s="336">
        <f t="shared" si="110"/>
        <v>19</v>
      </c>
      <c r="AF140" s="363">
        <f t="shared" si="110"/>
        <v>19</v>
      </c>
      <c r="AG140" s="352">
        <f t="shared" si="110"/>
        <v>19</v>
      </c>
      <c r="AH140" s="336">
        <f t="shared" si="110"/>
        <v>19</v>
      </c>
      <c r="AI140" s="336">
        <f t="shared" si="110"/>
        <v>19</v>
      </c>
      <c r="AJ140" s="336">
        <f t="shared" si="110"/>
        <v>19</v>
      </c>
      <c r="AK140" s="290">
        <f t="shared" si="110"/>
        <v>19</v>
      </c>
      <c r="AL140" s="37"/>
    </row>
    <row r="141" spans="1:42" ht="34.5" customHeight="1">
      <c r="A141" s="624">
        <v>42</v>
      </c>
      <c r="B141" s="668" t="s">
        <v>133</v>
      </c>
      <c r="C141" s="118" t="s">
        <v>175</v>
      </c>
      <c r="D141" s="63"/>
      <c r="E141" s="54"/>
      <c r="F141" s="320">
        <f>+[1]NEW!$M$135</f>
        <v>98</v>
      </c>
      <c r="G141" s="86">
        <v>0</v>
      </c>
      <c r="H141" s="87">
        <v>0</v>
      </c>
      <c r="I141" s="87">
        <v>0</v>
      </c>
      <c r="J141" s="87">
        <v>0</v>
      </c>
      <c r="K141" s="364">
        <v>0</v>
      </c>
      <c r="L141" s="353">
        <v>0</v>
      </c>
      <c r="M141" s="87">
        <v>0</v>
      </c>
      <c r="N141" s="87">
        <v>0</v>
      </c>
      <c r="O141" s="338">
        <v>0</v>
      </c>
      <c r="P141" s="87">
        <v>0</v>
      </c>
      <c r="Q141" s="87">
        <v>0</v>
      </c>
      <c r="R141" s="364">
        <v>0</v>
      </c>
      <c r="S141" s="353">
        <v>0</v>
      </c>
      <c r="T141" s="87">
        <v>0</v>
      </c>
      <c r="U141" s="87">
        <v>0</v>
      </c>
      <c r="V141" s="87">
        <v>0</v>
      </c>
      <c r="W141" s="353">
        <v>0</v>
      </c>
      <c r="X141" s="343">
        <v>0</v>
      </c>
      <c r="Y141" s="364">
        <v>0</v>
      </c>
      <c r="Z141" s="353">
        <v>0</v>
      </c>
      <c r="AA141" s="343">
        <v>0</v>
      </c>
      <c r="AB141" s="343">
        <v>0</v>
      </c>
      <c r="AC141" s="343">
        <v>0</v>
      </c>
      <c r="AD141" s="343">
        <v>0</v>
      </c>
      <c r="AE141" s="343">
        <v>0</v>
      </c>
      <c r="AF141" s="364">
        <v>0</v>
      </c>
      <c r="AG141" s="353">
        <v>0</v>
      </c>
      <c r="AH141" s="342">
        <v>0</v>
      </c>
      <c r="AI141" s="371">
        <v>98</v>
      </c>
      <c r="AJ141" s="342">
        <f>98-AI142</f>
        <v>0</v>
      </c>
      <c r="AK141" s="294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39"/>
      <c r="D142" s="65"/>
      <c r="E142" s="66"/>
      <c r="F142" s="323"/>
      <c r="G142" s="46">
        <f t="shared" ref="G142:AK142" si="111">+F142+G141</f>
        <v>0</v>
      </c>
      <c r="H142" s="46">
        <f t="shared" si="111"/>
        <v>0</v>
      </c>
      <c r="I142" s="45">
        <f t="shared" si="111"/>
        <v>0</v>
      </c>
      <c r="J142" s="46">
        <f t="shared" si="111"/>
        <v>0</v>
      </c>
      <c r="K142" s="363">
        <f t="shared" si="111"/>
        <v>0</v>
      </c>
      <c r="L142" s="352">
        <f t="shared" si="111"/>
        <v>0</v>
      </c>
      <c r="M142" s="46">
        <f t="shared" si="111"/>
        <v>0</v>
      </c>
      <c r="N142" s="46">
        <f t="shared" si="111"/>
        <v>0</v>
      </c>
      <c r="O142" s="46">
        <f t="shared" si="111"/>
        <v>0</v>
      </c>
      <c r="P142" s="45">
        <f t="shared" si="111"/>
        <v>0</v>
      </c>
      <c r="Q142" s="46">
        <f t="shared" si="111"/>
        <v>0</v>
      </c>
      <c r="R142" s="363">
        <f t="shared" si="111"/>
        <v>0</v>
      </c>
      <c r="S142" s="352">
        <f t="shared" si="111"/>
        <v>0</v>
      </c>
      <c r="T142" s="46">
        <f t="shared" si="111"/>
        <v>0</v>
      </c>
      <c r="U142" s="46">
        <f t="shared" si="111"/>
        <v>0</v>
      </c>
      <c r="V142" s="46">
        <f t="shared" si="111"/>
        <v>0</v>
      </c>
      <c r="W142" s="356">
        <f t="shared" si="111"/>
        <v>0</v>
      </c>
      <c r="X142" s="336">
        <f t="shared" si="111"/>
        <v>0</v>
      </c>
      <c r="Y142" s="363">
        <f t="shared" si="111"/>
        <v>0</v>
      </c>
      <c r="Z142" s="352">
        <f t="shared" si="111"/>
        <v>0</v>
      </c>
      <c r="AA142" s="336">
        <f t="shared" si="111"/>
        <v>0</v>
      </c>
      <c r="AB142" s="336">
        <f t="shared" si="111"/>
        <v>0</v>
      </c>
      <c r="AC142" s="336">
        <f t="shared" si="111"/>
        <v>0</v>
      </c>
      <c r="AD142" s="335">
        <f t="shared" si="111"/>
        <v>0</v>
      </c>
      <c r="AE142" s="336">
        <f t="shared" si="111"/>
        <v>0</v>
      </c>
      <c r="AF142" s="363">
        <f t="shared" si="111"/>
        <v>0</v>
      </c>
      <c r="AG142" s="352">
        <f t="shared" si="111"/>
        <v>0</v>
      </c>
      <c r="AH142" s="341">
        <f t="shared" si="111"/>
        <v>0</v>
      </c>
      <c r="AI142" s="336">
        <f t="shared" si="111"/>
        <v>98</v>
      </c>
      <c r="AJ142" s="341">
        <f t="shared" si="111"/>
        <v>98</v>
      </c>
      <c r="AK142" s="293">
        <f t="shared" si="111"/>
        <v>98</v>
      </c>
      <c r="AL142" s="37"/>
    </row>
    <row r="143" spans="1:42" ht="34.5" customHeight="1">
      <c r="A143" s="624">
        <v>43</v>
      </c>
      <c r="B143" s="668" t="s">
        <v>141</v>
      </c>
      <c r="C143" s="32" t="s">
        <v>175</v>
      </c>
      <c r="D143" s="53"/>
      <c r="E143" s="54"/>
      <c r="F143" s="320">
        <f>+[1]NEW!$M$138</f>
        <v>55</v>
      </c>
      <c r="G143" s="86">
        <v>0</v>
      </c>
      <c r="H143" s="87">
        <v>0</v>
      </c>
      <c r="I143" s="87">
        <v>0</v>
      </c>
      <c r="J143" s="87">
        <v>0</v>
      </c>
      <c r="K143" s="364">
        <v>0</v>
      </c>
      <c r="L143" s="353">
        <v>0</v>
      </c>
      <c r="M143" s="87">
        <v>0</v>
      </c>
      <c r="N143" s="338">
        <v>0</v>
      </c>
      <c r="O143" s="338">
        <v>0</v>
      </c>
      <c r="P143" s="372">
        <f>55-O144</f>
        <v>55</v>
      </c>
      <c r="Q143" s="87">
        <v>0</v>
      </c>
      <c r="R143" s="364">
        <v>0</v>
      </c>
      <c r="S143" s="353">
        <v>0</v>
      </c>
      <c r="T143" s="87">
        <v>0</v>
      </c>
      <c r="U143" s="87">
        <v>0</v>
      </c>
      <c r="V143" s="87">
        <v>0</v>
      </c>
      <c r="W143" s="353">
        <v>0</v>
      </c>
      <c r="X143" s="343">
        <v>0</v>
      </c>
      <c r="Y143" s="364">
        <v>0</v>
      </c>
      <c r="Z143" s="353">
        <v>0</v>
      </c>
      <c r="AA143" s="343">
        <v>0</v>
      </c>
      <c r="AB143" s="343">
        <v>0</v>
      </c>
      <c r="AC143" s="343">
        <v>0</v>
      </c>
      <c r="AD143" s="343">
        <v>0</v>
      </c>
      <c r="AE143" s="343">
        <v>0</v>
      </c>
      <c r="AF143" s="364">
        <v>0</v>
      </c>
      <c r="AG143" s="353">
        <v>0</v>
      </c>
      <c r="AH143" s="343">
        <v>0</v>
      </c>
      <c r="AI143" s="342">
        <v>0</v>
      </c>
      <c r="AJ143" s="343">
        <f>55-AI144</f>
        <v>0</v>
      </c>
      <c r="AK143" s="295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39"/>
      <c r="D144" s="56"/>
      <c r="E144" s="57"/>
      <c r="F144" s="321"/>
      <c r="G144" s="46">
        <f t="shared" ref="G144:AK144" si="112">+F144+G143</f>
        <v>0</v>
      </c>
      <c r="H144" s="46">
        <f t="shared" si="112"/>
        <v>0</v>
      </c>
      <c r="I144" s="45">
        <f t="shared" si="112"/>
        <v>0</v>
      </c>
      <c r="J144" s="46">
        <f t="shared" si="112"/>
        <v>0</v>
      </c>
      <c r="K144" s="363">
        <f t="shared" si="112"/>
        <v>0</v>
      </c>
      <c r="L144" s="352">
        <f t="shared" si="112"/>
        <v>0</v>
      </c>
      <c r="M144" s="46">
        <f t="shared" si="112"/>
        <v>0</v>
      </c>
      <c r="N144" s="46">
        <f t="shared" si="112"/>
        <v>0</v>
      </c>
      <c r="O144" s="46">
        <f t="shared" si="112"/>
        <v>0</v>
      </c>
      <c r="P144" s="45">
        <f t="shared" si="112"/>
        <v>55</v>
      </c>
      <c r="Q144" s="46">
        <f t="shared" si="112"/>
        <v>55</v>
      </c>
      <c r="R144" s="363">
        <f t="shared" si="112"/>
        <v>55</v>
      </c>
      <c r="S144" s="352">
        <f t="shared" si="112"/>
        <v>55</v>
      </c>
      <c r="T144" s="46">
        <f t="shared" si="112"/>
        <v>55</v>
      </c>
      <c r="U144" s="46">
        <f t="shared" si="112"/>
        <v>55</v>
      </c>
      <c r="V144" s="46">
        <f t="shared" si="112"/>
        <v>55</v>
      </c>
      <c r="W144" s="356">
        <f t="shared" si="112"/>
        <v>55</v>
      </c>
      <c r="X144" s="336">
        <f t="shared" si="112"/>
        <v>55</v>
      </c>
      <c r="Y144" s="363">
        <f t="shared" si="112"/>
        <v>55</v>
      </c>
      <c r="Z144" s="352">
        <f t="shared" si="112"/>
        <v>55</v>
      </c>
      <c r="AA144" s="336">
        <f t="shared" si="112"/>
        <v>55</v>
      </c>
      <c r="AB144" s="336">
        <f t="shared" si="112"/>
        <v>55</v>
      </c>
      <c r="AC144" s="336">
        <f t="shared" si="112"/>
        <v>55</v>
      </c>
      <c r="AD144" s="335">
        <f t="shared" si="112"/>
        <v>55</v>
      </c>
      <c r="AE144" s="336">
        <f t="shared" si="112"/>
        <v>55</v>
      </c>
      <c r="AF144" s="363">
        <f t="shared" si="112"/>
        <v>55</v>
      </c>
      <c r="AG144" s="352">
        <f t="shared" si="112"/>
        <v>55</v>
      </c>
      <c r="AH144" s="336">
        <f t="shared" si="112"/>
        <v>55</v>
      </c>
      <c r="AI144" s="336">
        <f t="shared" si="112"/>
        <v>55</v>
      </c>
      <c r="AJ144" s="336">
        <f t="shared" si="112"/>
        <v>55</v>
      </c>
      <c r="AK144" s="290">
        <f t="shared" si="112"/>
        <v>55</v>
      </c>
      <c r="AL144" s="37"/>
    </row>
    <row r="145" spans="1:42" ht="35.1" customHeight="1">
      <c r="A145" s="624">
        <v>44</v>
      </c>
      <c r="B145" s="668" t="s">
        <v>142</v>
      </c>
      <c r="C145" s="32" t="s">
        <v>175</v>
      </c>
      <c r="D145" s="60"/>
      <c r="E145" s="34"/>
      <c r="F145" s="319">
        <f>+[1]NEW!$M$141</f>
        <v>182</v>
      </c>
      <c r="G145" s="86">
        <v>0</v>
      </c>
      <c r="H145" s="87">
        <v>0</v>
      </c>
      <c r="I145" s="87">
        <v>0</v>
      </c>
      <c r="J145" s="87">
        <v>0</v>
      </c>
      <c r="K145" s="364">
        <v>0</v>
      </c>
      <c r="L145" s="353">
        <v>0</v>
      </c>
      <c r="M145" s="87">
        <v>0</v>
      </c>
      <c r="N145" s="338">
        <v>0</v>
      </c>
      <c r="O145" s="338">
        <v>0</v>
      </c>
      <c r="P145" s="372">
        <f>30-O146</f>
        <v>30</v>
      </c>
      <c r="Q145" s="87">
        <v>0</v>
      </c>
      <c r="R145" s="364">
        <v>0</v>
      </c>
      <c r="S145" s="353">
        <v>0</v>
      </c>
      <c r="T145" s="87">
        <v>0</v>
      </c>
      <c r="U145" s="87">
        <v>0</v>
      </c>
      <c r="V145" s="87">
        <v>0</v>
      </c>
      <c r="W145" s="353">
        <v>0</v>
      </c>
      <c r="X145" s="343">
        <v>0</v>
      </c>
      <c r="Y145" s="364">
        <v>0</v>
      </c>
      <c r="Z145" s="353">
        <v>0</v>
      </c>
      <c r="AA145" s="343">
        <v>0</v>
      </c>
      <c r="AB145" s="343">
        <v>0</v>
      </c>
      <c r="AC145" s="343">
        <v>0</v>
      </c>
      <c r="AD145" s="343">
        <v>0</v>
      </c>
      <c r="AE145" s="343">
        <v>0</v>
      </c>
      <c r="AF145" s="364">
        <v>0</v>
      </c>
      <c r="AG145" s="353">
        <v>0</v>
      </c>
      <c r="AH145" s="342">
        <v>0</v>
      </c>
      <c r="AI145" s="371">
        <v>152</v>
      </c>
      <c r="AJ145" s="334">
        <f>182-AI146</f>
        <v>0</v>
      </c>
      <c r="AK145" s="294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39"/>
      <c r="D146" s="60"/>
      <c r="E146" s="52"/>
      <c r="F146" s="322"/>
      <c r="G146" s="46">
        <f t="shared" ref="G146:AK146" si="113">+F146+G145</f>
        <v>0</v>
      </c>
      <c r="H146" s="46">
        <f t="shared" si="113"/>
        <v>0</v>
      </c>
      <c r="I146" s="45">
        <f t="shared" si="113"/>
        <v>0</v>
      </c>
      <c r="J146" s="46">
        <f t="shared" si="113"/>
        <v>0</v>
      </c>
      <c r="K146" s="363">
        <f t="shared" si="113"/>
        <v>0</v>
      </c>
      <c r="L146" s="352">
        <f t="shared" si="113"/>
        <v>0</v>
      </c>
      <c r="M146" s="46">
        <f t="shared" si="113"/>
        <v>0</v>
      </c>
      <c r="N146" s="336">
        <f t="shared" si="113"/>
        <v>0</v>
      </c>
      <c r="O146" s="46">
        <f t="shared" si="113"/>
        <v>0</v>
      </c>
      <c r="P146" s="45">
        <f t="shared" si="113"/>
        <v>30</v>
      </c>
      <c r="Q146" s="46">
        <f t="shared" si="113"/>
        <v>30</v>
      </c>
      <c r="R146" s="363">
        <f t="shared" si="113"/>
        <v>30</v>
      </c>
      <c r="S146" s="352">
        <f t="shared" si="113"/>
        <v>30</v>
      </c>
      <c r="T146" s="46">
        <f t="shared" si="113"/>
        <v>30</v>
      </c>
      <c r="U146" s="46">
        <f t="shared" si="113"/>
        <v>30</v>
      </c>
      <c r="V146" s="46">
        <f t="shared" si="113"/>
        <v>30</v>
      </c>
      <c r="W146" s="356">
        <f t="shared" si="113"/>
        <v>30</v>
      </c>
      <c r="X146" s="336">
        <f t="shared" si="113"/>
        <v>30</v>
      </c>
      <c r="Y146" s="363">
        <f t="shared" si="113"/>
        <v>30</v>
      </c>
      <c r="Z146" s="352">
        <f t="shared" si="113"/>
        <v>30</v>
      </c>
      <c r="AA146" s="336">
        <f t="shared" si="113"/>
        <v>30</v>
      </c>
      <c r="AB146" s="336">
        <f t="shared" si="113"/>
        <v>30</v>
      </c>
      <c r="AC146" s="336">
        <f t="shared" si="113"/>
        <v>30</v>
      </c>
      <c r="AD146" s="335">
        <f t="shared" si="113"/>
        <v>30</v>
      </c>
      <c r="AE146" s="336">
        <f t="shared" si="113"/>
        <v>30</v>
      </c>
      <c r="AF146" s="363">
        <f t="shared" si="113"/>
        <v>30</v>
      </c>
      <c r="AG146" s="352">
        <f t="shared" si="113"/>
        <v>30</v>
      </c>
      <c r="AH146" s="336">
        <f t="shared" si="113"/>
        <v>30</v>
      </c>
      <c r="AI146" s="336">
        <f t="shared" si="113"/>
        <v>182</v>
      </c>
      <c r="AJ146" s="336">
        <f t="shared" si="113"/>
        <v>182</v>
      </c>
      <c r="AK146" s="290">
        <f t="shared" si="113"/>
        <v>182</v>
      </c>
      <c r="AL146" s="37"/>
    </row>
    <row r="147" spans="1:42" ht="35.1" customHeight="1">
      <c r="A147" s="624">
        <v>45</v>
      </c>
      <c r="B147" s="668" t="s">
        <v>143</v>
      </c>
      <c r="C147" s="32" t="s">
        <v>175</v>
      </c>
      <c r="D147" s="63"/>
      <c r="E147" s="54"/>
      <c r="F147" s="320">
        <f>+[1]NEW!$M$144</f>
        <v>39</v>
      </c>
      <c r="G147" s="86">
        <v>0</v>
      </c>
      <c r="H147" s="87">
        <v>0</v>
      </c>
      <c r="I147" s="87">
        <v>0</v>
      </c>
      <c r="J147" s="87">
        <v>0</v>
      </c>
      <c r="K147" s="364">
        <v>0</v>
      </c>
      <c r="L147" s="353">
        <v>0</v>
      </c>
      <c r="M147" s="87">
        <v>0</v>
      </c>
      <c r="N147" s="338">
        <v>0</v>
      </c>
      <c r="O147" s="338">
        <v>0</v>
      </c>
      <c r="P147" s="372">
        <f>12-O148</f>
        <v>12</v>
      </c>
      <c r="Q147" s="87">
        <v>0</v>
      </c>
      <c r="R147" s="364">
        <v>0</v>
      </c>
      <c r="S147" s="353">
        <v>0</v>
      </c>
      <c r="T147" s="87">
        <v>0</v>
      </c>
      <c r="U147" s="87">
        <v>0</v>
      </c>
      <c r="V147" s="87">
        <v>0</v>
      </c>
      <c r="W147" s="353">
        <v>0</v>
      </c>
      <c r="X147" s="343">
        <v>0</v>
      </c>
      <c r="Y147" s="364">
        <v>0</v>
      </c>
      <c r="Z147" s="353">
        <v>0</v>
      </c>
      <c r="AA147" s="343">
        <v>0</v>
      </c>
      <c r="AB147" s="343">
        <v>0</v>
      </c>
      <c r="AC147" s="343">
        <v>0</v>
      </c>
      <c r="AD147" s="343">
        <v>0</v>
      </c>
      <c r="AE147" s="343">
        <v>0</v>
      </c>
      <c r="AF147" s="364">
        <v>0</v>
      </c>
      <c r="AG147" s="353">
        <v>0</v>
      </c>
      <c r="AH147" s="342">
        <v>0</v>
      </c>
      <c r="AI147" s="371">
        <v>27</v>
      </c>
      <c r="AJ147" s="334">
        <f>39-AI148</f>
        <v>0</v>
      </c>
      <c r="AK147" s="294">
        <v>0</v>
      </c>
      <c r="AL147" s="37">
        <f>SUM(G147:AK147)</f>
        <v>39</v>
      </c>
      <c r="AM147" s="38">
        <f>AL147</f>
        <v>39</v>
      </c>
      <c r="AN147" s="38">
        <v>800000</v>
      </c>
      <c r="AO147" s="38">
        <f>AL147*AN147/1000</f>
        <v>31200</v>
      </c>
      <c r="AP147" s="38">
        <f>AN147*AM147/1000</f>
        <v>31200</v>
      </c>
    </row>
    <row r="148" spans="1:42" ht="35.1" customHeight="1">
      <c r="A148" s="670"/>
      <c r="B148" s="669"/>
      <c r="C148" s="39"/>
      <c r="D148" s="65"/>
      <c r="E148" s="57"/>
      <c r="F148" s="321"/>
      <c r="G148" s="45">
        <f t="shared" ref="G148:AK150" si="114">+F148+G147</f>
        <v>0</v>
      </c>
      <c r="H148" s="46">
        <f t="shared" si="114"/>
        <v>0</v>
      </c>
      <c r="I148" s="45">
        <f t="shared" si="114"/>
        <v>0</v>
      </c>
      <c r="J148" s="46">
        <f t="shared" si="114"/>
        <v>0</v>
      </c>
      <c r="K148" s="363">
        <f t="shared" si="114"/>
        <v>0</v>
      </c>
      <c r="L148" s="352">
        <f t="shared" si="114"/>
        <v>0</v>
      </c>
      <c r="M148" s="46">
        <f t="shared" si="114"/>
        <v>0</v>
      </c>
      <c r="N148" s="46">
        <f t="shared" si="114"/>
        <v>0</v>
      </c>
      <c r="O148" s="46">
        <f t="shared" si="114"/>
        <v>0</v>
      </c>
      <c r="P148" s="45">
        <f t="shared" si="114"/>
        <v>12</v>
      </c>
      <c r="Q148" s="46">
        <f t="shared" si="114"/>
        <v>12</v>
      </c>
      <c r="R148" s="363">
        <f t="shared" si="114"/>
        <v>12</v>
      </c>
      <c r="S148" s="352">
        <f t="shared" si="114"/>
        <v>12</v>
      </c>
      <c r="T148" s="46">
        <f t="shared" si="114"/>
        <v>12</v>
      </c>
      <c r="U148" s="46">
        <f t="shared" si="114"/>
        <v>12</v>
      </c>
      <c r="V148" s="46">
        <f t="shared" si="114"/>
        <v>12</v>
      </c>
      <c r="W148" s="356">
        <f t="shared" si="114"/>
        <v>12</v>
      </c>
      <c r="X148" s="336">
        <f t="shared" si="114"/>
        <v>12</v>
      </c>
      <c r="Y148" s="363">
        <f t="shared" si="114"/>
        <v>12</v>
      </c>
      <c r="Z148" s="352">
        <f t="shared" si="114"/>
        <v>12</v>
      </c>
      <c r="AA148" s="336">
        <f t="shared" si="114"/>
        <v>12</v>
      </c>
      <c r="AB148" s="336">
        <f t="shared" si="114"/>
        <v>12</v>
      </c>
      <c r="AC148" s="336">
        <f t="shared" si="114"/>
        <v>12</v>
      </c>
      <c r="AD148" s="335">
        <f t="shared" si="114"/>
        <v>12</v>
      </c>
      <c r="AE148" s="336">
        <f t="shared" si="114"/>
        <v>12</v>
      </c>
      <c r="AF148" s="363">
        <f t="shared" si="114"/>
        <v>12</v>
      </c>
      <c r="AG148" s="352">
        <f t="shared" si="114"/>
        <v>12</v>
      </c>
      <c r="AH148" s="335">
        <f t="shared" si="114"/>
        <v>12</v>
      </c>
      <c r="AI148" s="335">
        <f t="shared" si="114"/>
        <v>39</v>
      </c>
      <c r="AJ148" s="335">
        <f t="shared" si="114"/>
        <v>39</v>
      </c>
      <c r="AK148" s="296">
        <f t="shared" si="114"/>
        <v>39</v>
      </c>
      <c r="AL148" s="37"/>
    </row>
    <row r="149" spans="1:42" ht="35.1" customHeight="1">
      <c r="A149" s="624">
        <v>46</v>
      </c>
      <c r="B149" s="668" t="s">
        <v>144</v>
      </c>
      <c r="C149" s="53" t="s">
        <v>177</v>
      </c>
      <c r="D149" s="71"/>
      <c r="E149" s="34"/>
      <c r="F149" s="319">
        <f>+[1]NEW!$M$147</f>
        <v>37</v>
      </c>
      <c r="G149" s="86">
        <v>0</v>
      </c>
      <c r="H149" s="87">
        <v>0</v>
      </c>
      <c r="I149" s="87">
        <v>0</v>
      </c>
      <c r="J149" s="87">
        <v>0</v>
      </c>
      <c r="K149" s="364">
        <v>0</v>
      </c>
      <c r="L149" s="353">
        <v>0</v>
      </c>
      <c r="M149" s="87">
        <v>0</v>
      </c>
      <c r="N149" s="338">
        <v>0</v>
      </c>
      <c r="O149" s="372">
        <v>35</v>
      </c>
      <c r="P149" s="87">
        <v>0</v>
      </c>
      <c r="Q149" s="372">
        <f>37-P150</f>
        <v>2</v>
      </c>
      <c r="R149" s="364">
        <v>0</v>
      </c>
      <c r="S149" s="353">
        <v>0</v>
      </c>
      <c r="T149" s="87">
        <v>0</v>
      </c>
      <c r="U149" s="87">
        <v>0</v>
      </c>
      <c r="V149" s="87">
        <v>0</v>
      </c>
      <c r="W149" s="353">
        <v>0</v>
      </c>
      <c r="X149" s="343">
        <v>0</v>
      </c>
      <c r="Y149" s="364">
        <v>0</v>
      </c>
      <c r="Z149" s="353">
        <v>0</v>
      </c>
      <c r="AA149" s="343">
        <v>0</v>
      </c>
      <c r="AB149" s="343">
        <v>0</v>
      </c>
      <c r="AC149" s="343">
        <v>0</v>
      </c>
      <c r="AD149" s="343">
        <v>0</v>
      </c>
      <c r="AE149" s="343">
        <v>0</v>
      </c>
      <c r="AF149" s="364">
        <v>0</v>
      </c>
      <c r="AG149" s="353">
        <v>0</v>
      </c>
      <c r="AH149" s="342">
        <v>0</v>
      </c>
      <c r="AI149" s="342">
        <v>0</v>
      </c>
      <c r="AJ149" s="342">
        <f>37-AI150</f>
        <v>0</v>
      </c>
      <c r="AK149" s="294">
        <v>0</v>
      </c>
      <c r="AL149" s="37">
        <f>AK150</f>
        <v>37</v>
      </c>
      <c r="AM149" s="38">
        <f>AL149</f>
        <v>37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88"/>
      <c r="D150" s="73"/>
      <c r="E150" s="41"/>
      <c r="F150" s="324"/>
      <c r="G150" s="45">
        <f t="shared" si="114"/>
        <v>0</v>
      </c>
      <c r="H150" s="46">
        <f t="shared" si="114"/>
        <v>0</v>
      </c>
      <c r="I150" s="45">
        <f t="shared" si="114"/>
        <v>0</v>
      </c>
      <c r="J150" s="46">
        <f t="shared" si="114"/>
        <v>0</v>
      </c>
      <c r="K150" s="363">
        <f t="shared" si="114"/>
        <v>0</v>
      </c>
      <c r="L150" s="352">
        <f t="shared" si="114"/>
        <v>0</v>
      </c>
      <c r="M150" s="46">
        <f t="shared" si="114"/>
        <v>0</v>
      </c>
      <c r="N150" s="46">
        <f t="shared" si="114"/>
        <v>0</v>
      </c>
      <c r="O150" s="46">
        <f t="shared" si="114"/>
        <v>35</v>
      </c>
      <c r="P150" s="45">
        <f t="shared" si="114"/>
        <v>35</v>
      </c>
      <c r="Q150" s="46">
        <f t="shared" si="114"/>
        <v>37</v>
      </c>
      <c r="R150" s="363">
        <f t="shared" si="114"/>
        <v>37</v>
      </c>
      <c r="S150" s="352">
        <f t="shared" si="114"/>
        <v>37</v>
      </c>
      <c r="T150" s="46">
        <f t="shared" si="114"/>
        <v>37</v>
      </c>
      <c r="U150" s="46">
        <f t="shared" si="114"/>
        <v>37</v>
      </c>
      <c r="V150" s="46">
        <f t="shared" si="114"/>
        <v>37</v>
      </c>
      <c r="W150" s="356">
        <f t="shared" si="114"/>
        <v>37</v>
      </c>
      <c r="X150" s="336">
        <f t="shared" si="114"/>
        <v>37</v>
      </c>
      <c r="Y150" s="363">
        <f t="shared" si="114"/>
        <v>37</v>
      </c>
      <c r="Z150" s="352">
        <f t="shared" si="114"/>
        <v>37</v>
      </c>
      <c r="AA150" s="336">
        <f t="shared" si="114"/>
        <v>37</v>
      </c>
      <c r="AB150" s="336">
        <f t="shared" si="114"/>
        <v>37</v>
      </c>
      <c r="AC150" s="336">
        <f t="shared" si="114"/>
        <v>37</v>
      </c>
      <c r="AD150" s="335">
        <f t="shared" si="114"/>
        <v>37</v>
      </c>
      <c r="AE150" s="336">
        <f t="shared" si="114"/>
        <v>37</v>
      </c>
      <c r="AF150" s="363">
        <f t="shared" si="114"/>
        <v>37</v>
      </c>
      <c r="AG150" s="352">
        <f t="shared" si="114"/>
        <v>37</v>
      </c>
      <c r="AH150" s="336">
        <f t="shared" si="114"/>
        <v>37</v>
      </c>
      <c r="AI150" s="336">
        <f t="shared" si="114"/>
        <v>37</v>
      </c>
      <c r="AJ150" s="336">
        <f t="shared" si="114"/>
        <v>37</v>
      </c>
      <c r="AK150" s="290">
        <f t="shared" si="114"/>
        <v>37</v>
      </c>
      <c r="AL150" s="37"/>
    </row>
    <row r="151" spans="1:42" ht="35.1" customHeight="1">
      <c r="A151" s="624">
        <v>47</v>
      </c>
      <c r="B151" s="668" t="s">
        <v>145</v>
      </c>
      <c r="C151" s="53" t="s">
        <v>177</v>
      </c>
      <c r="D151" s="63"/>
      <c r="E151" s="76"/>
      <c r="F151" s="319">
        <f>+[1]NEW!$M$150</f>
        <v>0</v>
      </c>
      <c r="G151" s="342">
        <v>0</v>
      </c>
      <c r="H151" s="343">
        <v>0</v>
      </c>
      <c r="I151" s="343">
        <v>0</v>
      </c>
      <c r="J151" s="343">
        <v>0</v>
      </c>
      <c r="K151" s="364">
        <v>0</v>
      </c>
      <c r="L151" s="353">
        <v>0</v>
      </c>
      <c r="M151" s="343">
        <v>0</v>
      </c>
      <c r="N151" s="338">
        <v>0</v>
      </c>
      <c r="O151" s="343">
        <v>0</v>
      </c>
      <c r="P151" s="343">
        <v>0</v>
      </c>
      <c r="Q151" s="343">
        <v>0</v>
      </c>
      <c r="R151" s="364">
        <v>0</v>
      </c>
      <c r="S151" s="353">
        <v>0</v>
      </c>
      <c r="T151" s="343">
        <v>0</v>
      </c>
      <c r="U151" s="343">
        <v>0</v>
      </c>
      <c r="V151" s="343">
        <v>0</v>
      </c>
      <c r="W151" s="353">
        <v>0</v>
      </c>
      <c r="X151" s="343">
        <v>0</v>
      </c>
      <c r="Y151" s="364">
        <v>0</v>
      </c>
      <c r="Z151" s="353">
        <v>0</v>
      </c>
      <c r="AA151" s="343">
        <v>0</v>
      </c>
      <c r="AB151" s="343">
        <v>0</v>
      </c>
      <c r="AC151" s="343">
        <v>0</v>
      </c>
      <c r="AD151" s="343">
        <v>0</v>
      </c>
      <c r="AE151" s="343">
        <v>0</v>
      </c>
      <c r="AF151" s="364">
        <v>0</v>
      </c>
      <c r="AG151" s="353">
        <v>0</v>
      </c>
      <c r="AH151" s="342">
        <v>0</v>
      </c>
      <c r="AI151" s="342">
        <v>0</v>
      </c>
      <c r="AJ151" s="342">
        <v>0</v>
      </c>
      <c r="AK151" s="294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94"/>
      <c r="D152" s="78"/>
      <c r="E152" s="79"/>
      <c r="F152" s="324"/>
      <c r="G152" s="335">
        <f t="shared" ref="G152" si="115">+F152+G151</f>
        <v>0</v>
      </c>
      <c r="H152" s="336">
        <f t="shared" ref="H152" si="116">+G152+H151</f>
        <v>0</v>
      </c>
      <c r="I152" s="335">
        <f t="shared" ref="I152" si="117">+H152+I151</f>
        <v>0</v>
      </c>
      <c r="J152" s="336">
        <f t="shared" ref="J152" si="118">+I152+J151</f>
        <v>0</v>
      </c>
      <c r="K152" s="363">
        <f t="shared" ref="K152" si="119">+J152+K151</f>
        <v>0</v>
      </c>
      <c r="L152" s="352">
        <f t="shared" ref="L152" si="120">+K152+L151</f>
        <v>0</v>
      </c>
      <c r="M152" s="336">
        <f t="shared" ref="M152" si="121">+L152+M151</f>
        <v>0</v>
      </c>
      <c r="N152" s="336">
        <f t="shared" ref="N152" si="122">+M152+N151</f>
        <v>0</v>
      </c>
      <c r="O152" s="336">
        <f t="shared" ref="O152" si="123">+N152+O151</f>
        <v>0</v>
      </c>
      <c r="P152" s="335">
        <f t="shared" ref="P152" si="124">+O152+P151</f>
        <v>0</v>
      </c>
      <c r="Q152" s="336">
        <f t="shared" ref="Q152" si="125">+P152+Q151</f>
        <v>0</v>
      </c>
      <c r="R152" s="363">
        <f t="shared" ref="R152" si="126">+Q152+R151</f>
        <v>0</v>
      </c>
      <c r="S152" s="352">
        <f t="shared" ref="S152" si="127">+R152+S151</f>
        <v>0</v>
      </c>
      <c r="T152" s="336">
        <f t="shared" ref="T152" si="128">+S152+T151</f>
        <v>0</v>
      </c>
      <c r="U152" s="336">
        <f t="shared" ref="U152" si="129">+T152+U151</f>
        <v>0</v>
      </c>
      <c r="V152" s="336">
        <f t="shared" ref="V152" si="130">+U152+V151</f>
        <v>0</v>
      </c>
      <c r="W152" s="356">
        <f t="shared" ref="W152" si="131">+V152+W151</f>
        <v>0</v>
      </c>
      <c r="X152" s="336">
        <f t="shared" ref="X152" si="132">+W152+X151</f>
        <v>0</v>
      </c>
      <c r="Y152" s="363">
        <f t="shared" ref="Y152" si="133">+X152+Y151</f>
        <v>0</v>
      </c>
      <c r="Z152" s="352">
        <f t="shared" ref="Z152" si="134">+Y152+Z151</f>
        <v>0</v>
      </c>
      <c r="AA152" s="336">
        <f t="shared" ref="AA152" si="135">+Z152+AA151</f>
        <v>0</v>
      </c>
      <c r="AB152" s="336">
        <f t="shared" ref="AB152" si="136">+AA152+AB151</f>
        <v>0</v>
      </c>
      <c r="AC152" s="336">
        <f t="shared" ref="AC152" si="137">+AB152+AC151</f>
        <v>0</v>
      </c>
      <c r="AD152" s="335">
        <f t="shared" ref="AD152" si="138">+AC152+AD151</f>
        <v>0</v>
      </c>
      <c r="AE152" s="336">
        <f t="shared" ref="AE152" si="139">+AD152+AE151</f>
        <v>0</v>
      </c>
      <c r="AF152" s="363">
        <f t="shared" ref="AF152" si="140">+AE152+AF151</f>
        <v>0</v>
      </c>
      <c r="AG152" s="352">
        <f t="shared" ref="AG152" si="141">+AF152+AG151</f>
        <v>0</v>
      </c>
      <c r="AH152" s="336">
        <f t="shared" ref="AH152" si="142">+AG152+AH151</f>
        <v>0</v>
      </c>
      <c r="AI152" s="336">
        <f t="shared" ref="AI152" si="143">+AH152+AI151</f>
        <v>0</v>
      </c>
      <c r="AJ152" s="336">
        <f t="shared" ref="AJ152" si="144">+AI152+AJ151</f>
        <v>0</v>
      </c>
      <c r="AK152" s="290">
        <f t="shared" ref="AK152" si="145">+AJ152+AK151</f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84">
        <v>0</v>
      </c>
      <c r="H153" s="69">
        <v>0</v>
      </c>
      <c r="I153" s="69">
        <v>0</v>
      </c>
      <c r="J153" s="69">
        <v>0</v>
      </c>
      <c r="K153" s="367">
        <v>0</v>
      </c>
      <c r="L153" s="355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367">
        <v>0</v>
      </c>
      <c r="S153" s="355">
        <v>0</v>
      </c>
      <c r="T153" s="69">
        <v>0</v>
      </c>
      <c r="U153" s="69">
        <v>0</v>
      </c>
      <c r="V153" s="69">
        <v>0</v>
      </c>
      <c r="W153" s="355">
        <v>0</v>
      </c>
      <c r="X153" s="69">
        <v>0</v>
      </c>
      <c r="Y153" s="367">
        <v>0</v>
      </c>
      <c r="Z153" s="355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367">
        <v>0</v>
      </c>
      <c r="AG153" s="355">
        <v>0</v>
      </c>
      <c r="AH153" s="84">
        <v>0</v>
      </c>
      <c r="AI153" s="84">
        <v>0</v>
      </c>
      <c r="AJ153" s="84">
        <v>0</v>
      </c>
      <c r="AK153" s="293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46">
        <f t="shared" ref="G154:AJ154" si="146">+F154+G153</f>
        <v>0</v>
      </c>
      <c r="H154" s="46">
        <f t="shared" si="146"/>
        <v>0</v>
      </c>
      <c r="I154" s="45">
        <f t="shared" si="146"/>
        <v>0</v>
      </c>
      <c r="J154" s="46">
        <f t="shared" si="146"/>
        <v>0</v>
      </c>
      <c r="K154" s="363">
        <f t="shared" si="146"/>
        <v>0</v>
      </c>
      <c r="L154" s="352">
        <f t="shared" si="146"/>
        <v>0</v>
      </c>
      <c r="M154" s="46">
        <f t="shared" si="146"/>
        <v>0</v>
      </c>
      <c r="N154" s="46">
        <f t="shared" si="146"/>
        <v>0</v>
      </c>
      <c r="O154" s="46">
        <f t="shared" si="146"/>
        <v>0</v>
      </c>
      <c r="P154" s="45">
        <f t="shared" si="146"/>
        <v>0</v>
      </c>
      <c r="Q154" s="46">
        <f t="shared" si="146"/>
        <v>0</v>
      </c>
      <c r="R154" s="363">
        <f t="shared" si="146"/>
        <v>0</v>
      </c>
      <c r="S154" s="352">
        <f t="shared" si="146"/>
        <v>0</v>
      </c>
      <c r="T154" s="46">
        <f t="shared" si="146"/>
        <v>0</v>
      </c>
      <c r="U154" s="46">
        <f t="shared" si="146"/>
        <v>0</v>
      </c>
      <c r="V154" s="46">
        <f t="shared" si="146"/>
        <v>0</v>
      </c>
      <c r="W154" s="356">
        <f t="shared" si="146"/>
        <v>0</v>
      </c>
      <c r="X154" s="46">
        <f t="shared" si="146"/>
        <v>0</v>
      </c>
      <c r="Y154" s="363">
        <f t="shared" si="146"/>
        <v>0</v>
      </c>
      <c r="Z154" s="352">
        <f t="shared" si="146"/>
        <v>0</v>
      </c>
      <c r="AA154" s="46">
        <f t="shared" si="146"/>
        <v>0</v>
      </c>
      <c r="AB154" s="46">
        <f t="shared" si="146"/>
        <v>0</v>
      </c>
      <c r="AC154" s="46">
        <f t="shared" si="146"/>
        <v>0</v>
      </c>
      <c r="AD154" s="45">
        <f t="shared" si="146"/>
        <v>0</v>
      </c>
      <c r="AE154" s="46">
        <f t="shared" si="146"/>
        <v>0</v>
      </c>
      <c r="AF154" s="363">
        <f t="shared" si="146"/>
        <v>0</v>
      </c>
      <c r="AG154" s="352">
        <f t="shared" si="146"/>
        <v>0</v>
      </c>
      <c r="AH154" s="46">
        <f t="shared" si="146"/>
        <v>0</v>
      </c>
      <c r="AI154" s="46">
        <f t="shared" si="146"/>
        <v>0</v>
      </c>
      <c r="AJ154" s="46">
        <f t="shared" si="146"/>
        <v>0</v>
      </c>
      <c r="AK154" s="290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84">
        <v>0</v>
      </c>
      <c r="H155" s="69">
        <v>0</v>
      </c>
      <c r="I155" s="69">
        <v>0</v>
      </c>
      <c r="J155" s="69">
        <v>0</v>
      </c>
      <c r="K155" s="367">
        <v>0</v>
      </c>
      <c r="L155" s="355">
        <v>0</v>
      </c>
      <c r="M155" s="69">
        <v>0</v>
      </c>
      <c r="N155" s="69">
        <v>0</v>
      </c>
      <c r="O155" s="69">
        <v>0</v>
      </c>
      <c r="P155" s="69">
        <v>0</v>
      </c>
      <c r="Q155" s="69">
        <v>0</v>
      </c>
      <c r="R155" s="367">
        <v>0</v>
      </c>
      <c r="S155" s="355">
        <v>0</v>
      </c>
      <c r="T155" s="69">
        <v>0</v>
      </c>
      <c r="U155" s="69">
        <v>0</v>
      </c>
      <c r="V155" s="69">
        <v>0</v>
      </c>
      <c r="W155" s="355">
        <v>0</v>
      </c>
      <c r="X155" s="69">
        <v>0</v>
      </c>
      <c r="Y155" s="367">
        <v>0</v>
      </c>
      <c r="Z155" s="355">
        <v>0</v>
      </c>
      <c r="AA155" s="69">
        <v>0</v>
      </c>
      <c r="AB155" s="69">
        <v>0</v>
      </c>
      <c r="AC155" s="69">
        <v>0</v>
      </c>
      <c r="AD155" s="69">
        <v>0</v>
      </c>
      <c r="AE155" s="69">
        <v>0</v>
      </c>
      <c r="AF155" s="367">
        <v>0</v>
      </c>
      <c r="AG155" s="355">
        <v>0</v>
      </c>
      <c r="AH155" s="84">
        <v>0</v>
      </c>
      <c r="AI155" s="84">
        <v>0</v>
      </c>
      <c r="AJ155" s="84">
        <v>0</v>
      </c>
      <c r="AK155" s="293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46">
        <f t="shared" ref="G156:AJ156" si="147">+F156+G155</f>
        <v>0</v>
      </c>
      <c r="H156" s="46">
        <f t="shared" si="147"/>
        <v>0</v>
      </c>
      <c r="I156" s="45">
        <f t="shared" si="147"/>
        <v>0</v>
      </c>
      <c r="J156" s="46">
        <f t="shared" si="147"/>
        <v>0</v>
      </c>
      <c r="K156" s="363">
        <f t="shared" si="147"/>
        <v>0</v>
      </c>
      <c r="L156" s="352">
        <f t="shared" si="147"/>
        <v>0</v>
      </c>
      <c r="M156" s="46">
        <f t="shared" si="147"/>
        <v>0</v>
      </c>
      <c r="N156" s="46">
        <f t="shared" si="147"/>
        <v>0</v>
      </c>
      <c r="O156" s="46">
        <f t="shared" si="147"/>
        <v>0</v>
      </c>
      <c r="P156" s="45">
        <f t="shared" si="147"/>
        <v>0</v>
      </c>
      <c r="Q156" s="46">
        <f t="shared" si="147"/>
        <v>0</v>
      </c>
      <c r="R156" s="363">
        <f t="shared" si="147"/>
        <v>0</v>
      </c>
      <c r="S156" s="352">
        <f t="shared" si="147"/>
        <v>0</v>
      </c>
      <c r="T156" s="46">
        <f t="shared" si="147"/>
        <v>0</v>
      </c>
      <c r="U156" s="46">
        <f t="shared" si="147"/>
        <v>0</v>
      </c>
      <c r="V156" s="46">
        <f t="shared" si="147"/>
        <v>0</v>
      </c>
      <c r="W156" s="356">
        <f t="shared" si="147"/>
        <v>0</v>
      </c>
      <c r="X156" s="46">
        <f t="shared" si="147"/>
        <v>0</v>
      </c>
      <c r="Y156" s="363">
        <f t="shared" si="147"/>
        <v>0</v>
      </c>
      <c r="Z156" s="352">
        <f t="shared" si="147"/>
        <v>0</v>
      </c>
      <c r="AA156" s="46">
        <f t="shared" si="147"/>
        <v>0</v>
      </c>
      <c r="AB156" s="46">
        <f t="shared" si="147"/>
        <v>0</v>
      </c>
      <c r="AC156" s="46">
        <f t="shared" si="147"/>
        <v>0</v>
      </c>
      <c r="AD156" s="45">
        <f t="shared" si="147"/>
        <v>0</v>
      </c>
      <c r="AE156" s="46">
        <f t="shared" si="147"/>
        <v>0</v>
      </c>
      <c r="AF156" s="363">
        <f t="shared" si="147"/>
        <v>0</v>
      </c>
      <c r="AG156" s="352">
        <f t="shared" si="147"/>
        <v>0</v>
      </c>
      <c r="AH156" s="46">
        <f t="shared" si="147"/>
        <v>0</v>
      </c>
      <c r="AI156" s="46">
        <f t="shared" si="147"/>
        <v>0</v>
      </c>
      <c r="AJ156" s="46">
        <f t="shared" si="147"/>
        <v>0</v>
      </c>
      <c r="AK156" s="290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84">
        <v>0</v>
      </c>
      <c r="H157" s="69">
        <v>0</v>
      </c>
      <c r="I157" s="69">
        <v>0</v>
      </c>
      <c r="J157" s="69">
        <v>0</v>
      </c>
      <c r="K157" s="367">
        <v>0</v>
      </c>
      <c r="L157" s="355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367">
        <v>0</v>
      </c>
      <c r="S157" s="355">
        <v>0</v>
      </c>
      <c r="T157" s="69">
        <v>0</v>
      </c>
      <c r="U157" s="69">
        <v>0</v>
      </c>
      <c r="V157" s="69">
        <v>0</v>
      </c>
      <c r="W157" s="355">
        <v>0</v>
      </c>
      <c r="X157" s="69">
        <v>0</v>
      </c>
      <c r="Y157" s="367">
        <v>0</v>
      </c>
      <c r="Z157" s="355">
        <v>0</v>
      </c>
      <c r="AA157" s="69">
        <v>0</v>
      </c>
      <c r="AB157" s="69">
        <v>0</v>
      </c>
      <c r="AC157" s="69">
        <v>0</v>
      </c>
      <c r="AD157" s="69">
        <v>0</v>
      </c>
      <c r="AE157" s="69">
        <v>0</v>
      </c>
      <c r="AF157" s="367">
        <v>0</v>
      </c>
      <c r="AG157" s="355">
        <v>0</v>
      </c>
      <c r="AH157" s="84">
        <v>0</v>
      </c>
      <c r="AI157" s="84">
        <v>0</v>
      </c>
      <c r="AJ157" s="84">
        <v>0</v>
      </c>
      <c r="AK157" s="293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46">
        <f t="shared" ref="G158:AJ158" si="148">+F158+G157</f>
        <v>0</v>
      </c>
      <c r="H158" s="46">
        <f t="shared" si="148"/>
        <v>0</v>
      </c>
      <c r="I158" s="45">
        <f t="shared" si="148"/>
        <v>0</v>
      </c>
      <c r="J158" s="46">
        <f t="shared" si="148"/>
        <v>0</v>
      </c>
      <c r="K158" s="363">
        <f t="shared" si="148"/>
        <v>0</v>
      </c>
      <c r="L158" s="352">
        <f t="shared" si="148"/>
        <v>0</v>
      </c>
      <c r="M158" s="46">
        <f t="shared" si="148"/>
        <v>0</v>
      </c>
      <c r="N158" s="46">
        <f t="shared" si="148"/>
        <v>0</v>
      </c>
      <c r="O158" s="46">
        <f t="shared" si="148"/>
        <v>0</v>
      </c>
      <c r="P158" s="45">
        <f t="shared" si="148"/>
        <v>0</v>
      </c>
      <c r="Q158" s="46">
        <f t="shared" si="148"/>
        <v>0</v>
      </c>
      <c r="R158" s="363">
        <f t="shared" si="148"/>
        <v>0</v>
      </c>
      <c r="S158" s="352">
        <f t="shared" si="148"/>
        <v>0</v>
      </c>
      <c r="T158" s="46">
        <f t="shared" si="148"/>
        <v>0</v>
      </c>
      <c r="U158" s="46">
        <f t="shared" si="148"/>
        <v>0</v>
      </c>
      <c r="V158" s="46">
        <f t="shared" si="148"/>
        <v>0</v>
      </c>
      <c r="W158" s="356">
        <f t="shared" si="148"/>
        <v>0</v>
      </c>
      <c r="X158" s="46">
        <f t="shared" si="148"/>
        <v>0</v>
      </c>
      <c r="Y158" s="363">
        <f t="shared" si="148"/>
        <v>0</v>
      </c>
      <c r="Z158" s="352">
        <f t="shared" si="148"/>
        <v>0</v>
      </c>
      <c r="AA158" s="46">
        <f t="shared" si="148"/>
        <v>0</v>
      </c>
      <c r="AB158" s="46">
        <f t="shared" si="148"/>
        <v>0</v>
      </c>
      <c r="AC158" s="46">
        <f t="shared" si="148"/>
        <v>0</v>
      </c>
      <c r="AD158" s="45">
        <f t="shared" si="148"/>
        <v>0</v>
      </c>
      <c r="AE158" s="46">
        <f t="shared" si="148"/>
        <v>0</v>
      </c>
      <c r="AF158" s="363">
        <f t="shared" si="148"/>
        <v>0</v>
      </c>
      <c r="AG158" s="352">
        <f t="shared" si="148"/>
        <v>0</v>
      </c>
      <c r="AH158" s="46">
        <f t="shared" si="148"/>
        <v>0</v>
      </c>
      <c r="AI158" s="46">
        <f t="shared" si="148"/>
        <v>0</v>
      </c>
      <c r="AJ158" s="46">
        <f t="shared" si="148"/>
        <v>0</v>
      </c>
      <c r="AK158" s="290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84">
        <v>0</v>
      </c>
      <c r="H159" s="69">
        <v>0</v>
      </c>
      <c r="I159" s="69">
        <v>0</v>
      </c>
      <c r="J159" s="69">
        <v>0</v>
      </c>
      <c r="K159" s="367">
        <v>0</v>
      </c>
      <c r="L159" s="355">
        <v>0</v>
      </c>
      <c r="M159" s="69">
        <v>0</v>
      </c>
      <c r="N159" s="69">
        <v>0</v>
      </c>
      <c r="O159" s="69">
        <v>0</v>
      </c>
      <c r="P159" s="69">
        <v>0</v>
      </c>
      <c r="Q159" s="69">
        <v>0</v>
      </c>
      <c r="R159" s="367">
        <v>0</v>
      </c>
      <c r="S159" s="355">
        <v>0</v>
      </c>
      <c r="T159" s="69">
        <v>0</v>
      </c>
      <c r="U159" s="69">
        <v>0</v>
      </c>
      <c r="V159" s="69">
        <v>0</v>
      </c>
      <c r="W159" s="355">
        <v>0</v>
      </c>
      <c r="X159" s="69">
        <v>0</v>
      </c>
      <c r="Y159" s="367">
        <v>0</v>
      </c>
      <c r="Z159" s="355">
        <v>0</v>
      </c>
      <c r="AA159" s="69">
        <v>0</v>
      </c>
      <c r="AB159" s="69">
        <v>0</v>
      </c>
      <c r="AC159" s="69">
        <v>0</v>
      </c>
      <c r="AD159" s="69">
        <v>0</v>
      </c>
      <c r="AE159" s="69">
        <v>0</v>
      </c>
      <c r="AF159" s="367">
        <v>0</v>
      </c>
      <c r="AG159" s="355">
        <v>0</v>
      </c>
      <c r="AH159" s="84">
        <v>0</v>
      </c>
      <c r="AI159" s="84">
        <v>0</v>
      </c>
      <c r="AJ159" s="84">
        <v>0</v>
      </c>
      <c r="AK159" s="293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46">
        <f t="shared" ref="G160:AJ160" si="149">+F160+G159</f>
        <v>0</v>
      </c>
      <c r="H160" s="46">
        <f t="shared" si="149"/>
        <v>0</v>
      </c>
      <c r="I160" s="45">
        <f t="shared" si="149"/>
        <v>0</v>
      </c>
      <c r="J160" s="46">
        <f t="shared" si="149"/>
        <v>0</v>
      </c>
      <c r="K160" s="363">
        <f t="shared" si="149"/>
        <v>0</v>
      </c>
      <c r="L160" s="352">
        <f t="shared" si="149"/>
        <v>0</v>
      </c>
      <c r="M160" s="46">
        <f t="shared" si="149"/>
        <v>0</v>
      </c>
      <c r="N160" s="46">
        <f t="shared" si="149"/>
        <v>0</v>
      </c>
      <c r="O160" s="46">
        <f t="shared" si="149"/>
        <v>0</v>
      </c>
      <c r="P160" s="45">
        <f t="shared" si="149"/>
        <v>0</v>
      </c>
      <c r="Q160" s="46">
        <f t="shared" si="149"/>
        <v>0</v>
      </c>
      <c r="R160" s="363">
        <f t="shared" si="149"/>
        <v>0</v>
      </c>
      <c r="S160" s="352">
        <f t="shared" si="149"/>
        <v>0</v>
      </c>
      <c r="T160" s="46">
        <f t="shared" si="149"/>
        <v>0</v>
      </c>
      <c r="U160" s="46">
        <f t="shared" si="149"/>
        <v>0</v>
      </c>
      <c r="V160" s="46">
        <f t="shared" si="149"/>
        <v>0</v>
      </c>
      <c r="W160" s="356">
        <f t="shared" si="149"/>
        <v>0</v>
      </c>
      <c r="X160" s="46">
        <f t="shared" si="149"/>
        <v>0</v>
      </c>
      <c r="Y160" s="363">
        <f t="shared" si="149"/>
        <v>0</v>
      </c>
      <c r="Z160" s="352">
        <f t="shared" si="149"/>
        <v>0</v>
      </c>
      <c r="AA160" s="46">
        <f t="shared" si="149"/>
        <v>0</v>
      </c>
      <c r="AB160" s="46">
        <f t="shared" si="149"/>
        <v>0</v>
      </c>
      <c r="AC160" s="46">
        <f t="shared" si="149"/>
        <v>0</v>
      </c>
      <c r="AD160" s="45">
        <f t="shared" si="149"/>
        <v>0</v>
      </c>
      <c r="AE160" s="46">
        <f t="shared" si="149"/>
        <v>0</v>
      </c>
      <c r="AF160" s="363">
        <f t="shared" si="149"/>
        <v>0</v>
      </c>
      <c r="AG160" s="352">
        <f t="shared" si="149"/>
        <v>0</v>
      </c>
      <c r="AH160" s="46">
        <f t="shared" si="149"/>
        <v>0</v>
      </c>
      <c r="AI160" s="46">
        <f t="shared" si="149"/>
        <v>0</v>
      </c>
      <c r="AJ160" s="46">
        <f t="shared" si="149"/>
        <v>0</v>
      </c>
      <c r="AK160" s="290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84">
        <f>+F161</f>
        <v>0</v>
      </c>
      <c r="H161" s="69">
        <v>0</v>
      </c>
      <c r="I161" s="105">
        <v>0</v>
      </c>
      <c r="J161" s="69">
        <v>0</v>
      </c>
      <c r="K161" s="367">
        <v>0</v>
      </c>
      <c r="L161" s="355">
        <v>0</v>
      </c>
      <c r="M161" s="69">
        <v>0</v>
      </c>
      <c r="N161" s="84">
        <v>0</v>
      </c>
      <c r="O161" s="84">
        <v>0</v>
      </c>
      <c r="P161" s="84">
        <v>0</v>
      </c>
      <c r="Q161" s="84">
        <v>0</v>
      </c>
      <c r="R161" s="367">
        <v>0</v>
      </c>
      <c r="S161" s="355">
        <v>0</v>
      </c>
      <c r="T161" s="69">
        <v>0</v>
      </c>
      <c r="U161" s="84">
        <v>0</v>
      </c>
      <c r="V161" s="84">
        <v>0</v>
      </c>
      <c r="W161" s="354">
        <v>0</v>
      </c>
      <c r="X161" s="84">
        <v>0</v>
      </c>
      <c r="Y161" s="367">
        <v>0</v>
      </c>
      <c r="Z161" s="355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367">
        <v>0</v>
      </c>
      <c r="AG161" s="355">
        <v>0</v>
      </c>
      <c r="AH161" s="69">
        <v>0</v>
      </c>
      <c r="AI161" s="84">
        <v>0</v>
      </c>
      <c r="AJ161" s="69">
        <v>0</v>
      </c>
      <c r="AK161" s="292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84">
        <f t="shared" ref="G162:AJ162" si="150">+F162+G161</f>
        <v>0</v>
      </c>
      <c r="H162" s="84">
        <f t="shared" si="150"/>
        <v>0</v>
      </c>
      <c r="I162" s="83">
        <f t="shared" si="150"/>
        <v>0</v>
      </c>
      <c r="J162" s="84">
        <f t="shared" si="150"/>
        <v>0</v>
      </c>
      <c r="K162" s="365">
        <f t="shared" si="150"/>
        <v>0</v>
      </c>
      <c r="L162" s="354">
        <f t="shared" si="150"/>
        <v>0</v>
      </c>
      <c r="M162" s="84">
        <f t="shared" si="150"/>
        <v>0</v>
      </c>
      <c r="N162" s="84">
        <f t="shared" si="150"/>
        <v>0</v>
      </c>
      <c r="O162" s="84">
        <f t="shared" si="150"/>
        <v>0</v>
      </c>
      <c r="P162" s="84">
        <f t="shared" si="150"/>
        <v>0</v>
      </c>
      <c r="Q162" s="84">
        <f t="shared" si="150"/>
        <v>0</v>
      </c>
      <c r="R162" s="365">
        <f t="shared" si="150"/>
        <v>0</v>
      </c>
      <c r="S162" s="354">
        <f t="shared" si="150"/>
        <v>0</v>
      </c>
      <c r="T162" s="84">
        <f t="shared" si="150"/>
        <v>0</v>
      </c>
      <c r="U162" s="84">
        <f t="shared" si="150"/>
        <v>0</v>
      </c>
      <c r="V162" s="84">
        <f t="shared" si="150"/>
        <v>0</v>
      </c>
      <c r="W162" s="354">
        <f t="shared" si="150"/>
        <v>0</v>
      </c>
      <c r="X162" s="84">
        <f t="shared" si="150"/>
        <v>0</v>
      </c>
      <c r="Y162" s="365">
        <f t="shared" si="150"/>
        <v>0</v>
      </c>
      <c r="Z162" s="354">
        <f t="shared" si="150"/>
        <v>0</v>
      </c>
      <c r="AA162" s="84">
        <f t="shared" si="150"/>
        <v>0</v>
      </c>
      <c r="AB162" s="84">
        <f t="shared" si="150"/>
        <v>0</v>
      </c>
      <c r="AC162" s="84">
        <f t="shared" si="150"/>
        <v>0</v>
      </c>
      <c r="AD162" s="84">
        <f t="shared" si="150"/>
        <v>0</v>
      </c>
      <c r="AE162" s="84">
        <f t="shared" si="150"/>
        <v>0</v>
      </c>
      <c r="AF162" s="365">
        <f t="shared" si="150"/>
        <v>0</v>
      </c>
      <c r="AG162" s="354">
        <f t="shared" si="150"/>
        <v>0</v>
      </c>
      <c r="AH162" s="84">
        <f t="shared" si="150"/>
        <v>0</v>
      </c>
      <c r="AI162" s="84">
        <f t="shared" si="150"/>
        <v>0</v>
      </c>
      <c r="AJ162" s="106">
        <f t="shared" si="150"/>
        <v>0</v>
      </c>
      <c r="AK162" s="297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69">
        <v>0</v>
      </c>
      <c r="H163" s="69">
        <v>0</v>
      </c>
      <c r="I163" s="69">
        <v>0</v>
      </c>
      <c r="J163" s="69">
        <v>0</v>
      </c>
      <c r="K163" s="367">
        <v>0</v>
      </c>
      <c r="L163" s="355">
        <v>0</v>
      </c>
      <c r="M163" s="69">
        <v>0</v>
      </c>
      <c r="N163" s="69">
        <v>0</v>
      </c>
      <c r="O163" s="87">
        <v>0</v>
      </c>
      <c r="P163" s="69">
        <v>0</v>
      </c>
      <c r="Q163" s="69">
        <v>0</v>
      </c>
      <c r="R163" s="367">
        <v>0</v>
      </c>
      <c r="S163" s="355">
        <v>0</v>
      </c>
      <c r="T163" s="69">
        <v>0</v>
      </c>
      <c r="U163" s="69">
        <v>0</v>
      </c>
      <c r="V163" s="69">
        <v>0</v>
      </c>
      <c r="W163" s="355">
        <v>0</v>
      </c>
      <c r="X163" s="69">
        <v>0</v>
      </c>
      <c r="Y163" s="367">
        <v>0</v>
      </c>
      <c r="Z163" s="355">
        <v>0</v>
      </c>
      <c r="AA163" s="69">
        <v>0</v>
      </c>
      <c r="AB163" s="69">
        <v>0</v>
      </c>
      <c r="AC163" s="69">
        <v>0</v>
      </c>
      <c r="AD163" s="69">
        <v>0</v>
      </c>
      <c r="AE163" s="69">
        <v>0</v>
      </c>
      <c r="AF163" s="367">
        <v>0</v>
      </c>
      <c r="AG163" s="355">
        <v>0</v>
      </c>
      <c r="AH163" s="69">
        <v>0</v>
      </c>
      <c r="AI163" s="69">
        <v>0</v>
      </c>
      <c r="AJ163" s="84">
        <v>0</v>
      </c>
      <c r="AK163" s="293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46">
        <f t="shared" ref="G164:AK164" si="151">+F164+G163</f>
        <v>0</v>
      </c>
      <c r="H164" s="46">
        <f t="shared" si="151"/>
        <v>0</v>
      </c>
      <c r="I164" s="46">
        <f t="shared" si="151"/>
        <v>0</v>
      </c>
      <c r="J164" s="46">
        <f t="shared" si="151"/>
        <v>0</v>
      </c>
      <c r="K164" s="363">
        <f t="shared" si="151"/>
        <v>0</v>
      </c>
      <c r="L164" s="352">
        <f t="shared" si="151"/>
        <v>0</v>
      </c>
      <c r="M164" s="46">
        <f t="shared" si="151"/>
        <v>0</v>
      </c>
      <c r="N164" s="46">
        <f t="shared" si="151"/>
        <v>0</v>
      </c>
      <c r="O164" s="46">
        <f t="shared" si="151"/>
        <v>0</v>
      </c>
      <c r="P164" s="46">
        <f t="shared" si="151"/>
        <v>0</v>
      </c>
      <c r="Q164" s="46">
        <f t="shared" si="151"/>
        <v>0</v>
      </c>
      <c r="R164" s="363">
        <f t="shared" si="151"/>
        <v>0</v>
      </c>
      <c r="S164" s="352">
        <f t="shared" si="151"/>
        <v>0</v>
      </c>
      <c r="T164" s="46">
        <f t="shared" si="151"/>
        <v>0</v>
      </c>
      <c r="U164" s="46">
        <f t="shared" si="151"/>
        <v>0</v>
      </c>
      <c r="V164" s="46">
        <f t="shared" si="151"/>
        <v>0</v>
      </c>
      <c r="W164" s="352">
        <f t="shared" si="151"/>
        <v>0</v>
      </c>
      <c r="X164" s="46">
        <f t="shared" si="151"/>
        <v>0</v>
      </c>
      <c r="Y164" s="363">
        <f t="shared" si="151"/>
        <v>0</v>
      </c>
      <c r="Z164" s="352">
        <f t="shared" si="151"/>
        <v>0</v>
      </c>
      <c r="AA164" s="46">
        <f t="shared" si="151"/>
        <v>0</v>
      </c>
      <c r="AB164" s="46">
        <f t="shared" si="151"/>
        <v>0</v>
      </c>
      <c r="AC164" s="46">
        <f t="shared" si="151"/>
        <v>0</v>
      </c>
      <c r="AD164" s="46">
        <f t="shared" si="151"/>
        <v>0</v>
      </c>
      <c r="AE164" s="46">
        <f t="shared" si="151"/>
        <v>0</v>
      </c>
      <c r="AF164" s="363">
        <f t="shared" si="151"/>
        <v>0</v>
      </c>
      <c r="AG164" s="352">
        <f t="shared" si="151"/>
        <v>0</v>
      </c>
      <c r="AH164" s="46">
        <f t="shared" si="151"/>
        <v>0</v>
      </c>
      <c r="AI164" s="46">
        <f t="shared" si="151"/>
        <v>0</v>
      </c>
      <c r="AJ164" s="46">
        <f t="shared" si="151"/>
        <v>0</v>
      </c>
      <c r="AK164" s="290">
        <f t="shared" si="151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84">
        <v>0</v>
      </c>
      <c r="H165" s="84">
        <v>0</v>
      </c>
      <c r="I165" s="84">
        <v>0</v>
      </c>
      <c r="J165" s="84">
        <v>0</v>
      </c>
      <c r="K165" s="365">
        <v>0</v>
      </c>
      <c r="L165" s="354">
        <v>0</v>
      </c>
      <c r="M165" s="84">
        <v>0</v>
      </c>
      <c r="N165" s="84">
        <v>0</v>
      </c>
      <c r="O165" s="86">
        <v>0</v>
      </c>
      <c r="P165" s="84">
        <v>0</v>
      </c>
      <c r="Q165" s="84">
        <v>0</v>
      </c>
      <c r="R165" s="365">
        <v>0</v>
      </c>
      <c r="S165" s="354">
        <v>0</v>
      </c>
      <c r="T165" s="84">
        <v>0</v>
      </c>
      <c r="U165" s="84">
        <v>0</v>
      </c>
      <c r="V165" s="84">
        <v>0</v>
      </c>
      <c r="W165" s="354">
        <v>0</v>
      </c>
      <c r="X165" s="84">
        <v>0</v>
      </c>
      <c r="Y165" s="365">
        <v>0</v>
      </c>
      <c r="Z165" s="354">
        <v>0</v>
      </c>
      <c r="AA165" s="84">
        <v>0</v>
      </c>
      <c r="AB165" s="84">
        <v>0</v>
      </c>
      <c r="AC165" s="84">
        <v>0</v>
      </c>
      <c r="AD165" s="84">
        <v>0</v>
      </c>
      <c r="AE165" s="84">
        <v>0</v>
      </c>
      <c r="AF165" s="365">
        <v>0</v>
      </c>
      <c r="AG165" s="354">
        <v>0</v>
      </c>
      <c r="AH165" s="84">
        <v>0</v>
      </c>
      <c r="AI165" s="84">
        <v>0</v>
      </c>
      <c r="AJ165" s="84">
        <v>0</v>
      </c>
      <c r="AK165" s="293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46">
        <f t="shared" ref="G166:AK166" si="152">+F166+G165</f>
        <v>0</v>
      </c>
      <c r="H166" s="45">
        <f t="shared" si="152"/>
        <v>0</v>
      </c>
      <c r="I166" s="45">
        <f t="shared" si="152"/>
        <v>0</v>
      </c>
      <c r="J166" s="46">
        <f t="shared" si="152"/>
        <v>0</v>
      </c>
      <c r="K166" s="363">
        <f t="shared" si="152"/>
        <v>0</v>
      </c>
      <c r="L166" s="352">
        <f t="shared" si="152"/>
        <v>0</v>
      </c>
      <c r="M166" s="46">
        <f t="shared" si="152"/>
        <v>0</v>
      </c>
      <c r="N166" s="46">
        <f t="shared" si="152"/>
        <v>0</v>
      </c>
      <c r="O166" s="45">
        <f t="shared" si="152"/>
        <v>0</v>
      </c>
      <c r="P166" s="45">
        <f t="shared" si="152"/>
        <v>0</v>
      </c>
      <c r="Q166" s="46">
        <f t="shared" si="152"/>
        <v>0</v>
      </c>
      <c r="R166" s="363">
        <f t="shared" si="152"/>
        <v>0</v>
      </c>
      <c r="S166" s="352">
        <f t="shared" si="152"/>
        <v>0</v>
      </c>
      <c r="T166" s="46">
        <f t="shared" si="152"/>
        <v>0</v>
      </c>
      <c r="U166" s="46">
        <f t="shared" si="152"/>
        <v>0</v>
      </c>
      <c r="V166" s="45">
        <f t="shared" si="152"/>
        <v>0</v>
      </c>
      <c r="W166" s="356">
        <f t="shared" si="152"/>
        <v>0</v>
      </c>
      <c r="X166" s="46">
        <f t="shared" si="152"/>
        <v>0</v>
      </c>
      <c r="Y166" s="363">
        <f t="shared" si="152"/>
        <v>0</v>
      </c>
      <c r="Z166" s="352">
        <f t="shared" si="152"/>
        <v>0</v>
      </c>
      <c r="AA166" s="46">
        <f t="shared" si="152"/>
        <v>0</v>
      </c>
      <c r="AB166" s="46">
        <f t="shared" si="152"/>
        <v>0</v>
      </c>
      <c r="AC166" s="45">
        <f t="shared" si="152"/>
        <v>0</v>
      </c>
      <c r="AD166" s="45">
        <f t="shared" si="152"/>
        <v>0</v>
      </c>
      <c r="AE166" s="46">
        <f t="shared" si="152"/>
        <v>0</v>
      </c>
      <c r="AF166" s="363">
        <f t="shared" si="152"/>
        <v>0</v>
      </c>
      <c r="AG166" s="352">
        <f t="shared" si="152"/>
        <v>0</v>
      </c>
      <c r="AH166" s="46">
        <f t="shared" si="152"/>
        <v>0</v>
      </c>
      <c r="AI166" s="46">
        <f t="shared" si="152"/>
        <v>0</v>
      </c>
      <c r="AJ166" s="45">
        <f t="shared" si="152"/>
        <v>0</v>
      </c>
      <c r="AK166" s="296">
        <f t="shared" si="152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84">
        <v>0</v>
      </c>
      <c r="H167" s="84">
        <v>0</v>
      </c>
      <c r="I167" s="84">
        <v>0</v>
      </c>
      <c r="J167" s="84">
        <v>0</v>
      </c>
      <c r="K167" s="365">
        <v>0</v>
      </c>
      <c r="L167" s="354">
        <v>0</v>
      </c>
      <c r="M167" s="84">
        <v>0</v>
      </c>
      <c r="N167" s="84">
        <v>0</v>
      </c>
      <c r="O167" s="86">
        <v>0</v>
      </c>
      <c r="P167" s="84">
        <v>0</v>
      </c>
      <c r="Q167" s="84">
        <v>0</v>
      </c>
      <c r="R167" s="365">
        <v>0</v>
      </c>
      <c r="S167" s="354">
        <v>0</v>
      </c>
      <c r="T167" s="84">
        <v>0</v>
      </c>
      <c r="U167" s="84">
        <v>0</v>
      </c>
      <c r="V167" s="84">
        <v>0</v>
      </c>
      <c r="W167" s="354">
        <v>0</v>
      </c>
      <c r="X167" s="84">
        <v>0</v>
      </c>
      <c r="Y167" s="365">
        <v>0</v>
      </c>
      <c r="Z167" s="354">
        <v>0</v>
      </c>
      <c r="AA167" s="84">
        <v>0</v>
      </c>
      <c r="AB167" s="84">
        <v>0</v>
      </c>
      <c r="AC167" s="84">
        <v>0</v>
      </c>
      <c r="AD167" s="84">
        <v>0</v>
      </c>
      <c r="AE167" s="84">
        <v>0</v>
      </c>
      <c r="AF167" s="365">
        <v>0</v>
      </c>
      <c r="AG167" s="354">
        <v>0</v>
      </c>
      <c r="AH167" s="84">
        <v>0</v>
      </c>
      <c r="AI167" s="84">
        <v>0</v>
      </c>
      <c r="AJ167" s="84">
        <v>0</v>
      </c>
      <c r="AK167" s="293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84">
        <f t="shared" ref="G168:AK168" si="153">+F168+G167</f>
        <v>0</v>
      </c>
      <c r="H168" s="84">
        <f t="shared" si="153"/>
        <v>0</v>
      </c>
      <c r="I168" s="84">
        <f t="shared" si="153"/>
        <v>0</v>
      </c>
      <c r="J168" s="84">
        <f t="shared" si="153"/>
        <v>0</v>
      </c>
      <c r="K168" s="365">
        <f t="shared" si="153"/>
        <v>0</v>
      </c>
      <c r="L168" s="354">
        <f t="shared" si="153"/>
        <v>0</v>
      </c>
      <c r="M168" s="84">
        <f t="shared" si="153"/>
        <v>0</v>
      </c>
      <c r="N168" s="84">
        <f t="shared" si="153"/>
        <v>0</v>
      </c>
      <c r="O168" s="84">
        <f t="shared" si="153"/>
        <v>0</v>
      </c>
      <c r="P168" s="84">
        <f t="shared" si="153"/>
        <v>0</v>
      </c>
      <c r="Q168" s="84">
        <f t="shared" si="153"/>
        <v>0</v>
      </c>
      <c r="R168" s="365">
        <f t="shared" si="153"/>
        <v>0</v>
      </c>
      <c r="S168" s="354">
        <f t="shared" si="153"/>
        <v>0</v>
      </c>
      <c r="T168" s="84">
        <f t="shared" si="153"/>
        <v>0</v>
      </c>
      <c r="U168" s="84">
        <f t="shared" si="153"/>
        <v>0</v>
      </c>
      <c r="V168" s="84">
        <f t="shared" si="153"/>
        <v>0</v>
      </c>
      <c r="W168" s="354">
        <f t="shared" si="153"/>
        <v>0</v>
      </c>
      <c r="X168" s="84">
        <f t="shared" si="153"/>
        <v>0</v>
      </c>
      <c r="Y168" s="365">
        <f t="shared" si="153"/>
        <v>0</v>
      </c>
      <c r="Z168" s="354">
        <f t="shared" si="153"/>
        <v>0</v>
      </c>
      <c r="AA168" s="84">
        <f t="shared" si="153"/>
        <v>0</v>
      </c>
      <c r="AB168" s="84">
        <f t="shared" si="153"/>
        <v>0</v>
      </c>
      <c r="AC168" s="84">
        <f t="shared" si="153"/>
        <v>0</v>
      </c>
      <c r="AD168" s="84">
        <f t="shared" si="153"/>
        <v>0</v>
      </c>
      <c r="AE168" s="84">
        <f t="shared" si="153"/>
        <v>0</v>
      </c>
      <c r="AF168" s="365">
        <f t="shared" si="153"/>
        <v>0</v>
      </c>
      <c r="AG168" s="354">
        <f t="shared" si="153"/>
        <v>0</v>
      </c>
      <c r="AH168" s="84">
        <f t="shared" si="153"/>
        <v>0</v>
      </c>
      <c r="AI168" s="84">
        <f t="shared" si="153"/>
        <v>0</v>
      </c>
      <c r="AJ168" s="46">
        <f t="shared" si="153"/>
        <v>0</v>
      </c>
      <c r="AK168" s="290">
        <f t="shared" si="153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2683</v>
      </c>
      <c r="G169" s="36">
        <f>+G8</f>
        <v>0</v>
      </c>
      <c r="H169" s="36">
        <f t="shared" ref="H169:AJ169" si="154">+H8</f>
        <v>0</v>
      </c>
      <c r="I169" s="36">
        <f t="shared" si="154"/>
        <v>0</v>
      </c>
      <c r="J169" s="36">
        <f t="shared" si="154"/>
        <v>0</v>
      </c>
      <c r="K169" s="362">
        <f t="shared" si="154"/>
        <v>0</v>
      </c>
      <c r="L169" s="351">
        <f t="shared" si="154"/>
        <v>0</v>
      </c>
      <c r="M169" s="36">
        <f t="shared" si="154"/>
        <v>0</v>
      </c>
      <c r="N169" s="36">
        <f t="shared" si="154"/>
        <v>0</v>
      </c>
      <c r="O169" s="36">
        <f t="shared" si="154"/>
        <v>0</v>
      </c>
      <c r="P169" s="36">
        <f t="shared" si="154"/>
        <v>0</v>
      </c>
      <c r="Q169" s="36">
        <f t="shared" si="154"/>
        <v>0</v>
      </c>
      <c r="R169" s="362">
        <f t="shared" si="154"/>
        <v>0</v>
      </c>
      <c r="S169" s="351">
        <f t="shared" si="154"/>
        <v>0</v>
      </c>
      <c r="T169" s="371">
        <v>1200</v>
      </c>
      <c r="U169" s="371">
        <f>1500-T170</f>
        <v>300</v>
      </c>
      <c r="V169" s="36">
        <f t="shared" si="154"/>
        <v>0</v>
      </c>
      <c r="W169" s="351">
        <f t="shared" si="154"/>
        <v>0</v>
      </c>
      <c r="X169" s="371">
        <f t="shared" si="154"/>
        <v>1183</v>
      </c>
      <c r="Y169" s="362">
        <f t="shared" si="154"/>
        <v>0</v>
      </c>
      <c r="Z169" s="351">
        <f t="shared" si="154"/>
        <v>0</v>
      </c>
      <c r="AA169" s="36">
        <f t="shared" si="154"/>
        <v>0</v>
      </c>
      <c r="AB169" s="36">
        <f t="shared" si="154"/>
        <v>0</v>
      </c>
      <c r="AC169" s="36">
        <f t="shared" si="154"/>
        <v>0</v>
      </c>
      <c r="AD169" s="36">
        <f t="shared" si="154"/>
        <v>0</v>
      </c>
      <c r="AE169" s="36">
        <f t="shared" si="154"/>
        <v>0</v>
      </c>
      <c r="AF169" s="362">
        <f t="shared" si="154"/>
        <v>0</v>
      </c>
      <c r="AG169" s="351">
        <f t="shared" si="154"/>
        <v>0</v>
      </c>
      <c r="AH169" s="36">
        <f t="shared" si="154"/>
        <v>0</v>
      </c>
      <c r="AI169" s="36">
        <f t="shared" si="154"/>
        <v>0</v>
      </c>
      <c r="AJ169" s="36">
        <f t="shared" si="154"/>
        <v>0</v>
      </c>
      <c r="AK169" s="298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46">
        <f t="shared" ref="G170:AK170" si="155">+F170+G169</f>
        <v>0</v>
      </c>
      <c r="H170" s="44">
        <f t="shared" si="155"/>
        <v>0</v>
      </c>
      <c r="I170" s="45">
        <f t="shared" si="155"/>
        <v>0</v>
      </c>
      <c r="J170" s="46">
        <f t="shared" si="155"/>
        <v>0</v>
      </c>
      <c r="K170" s="363">
        <f t="shared" si="155"/>
        <v>0</v>
      </c>
      <c r="L170" s="352">
        <f t="shared" si="155"/>
        <v>0</v>
      </c>
      <c r="M170" s="46">
        <f t="shared" si="155"/>
        <v>0</v>
      </c>
      <c r="N170" s="46">
        <f t="shared" si="155"/>
        <v>0</v>
      </c>
      <c r="O170" s="46">
        <f t="shared" si="155"/>
        <v>0</v>
      </c>
      <c r="P170" s="45">
        <f t="shared" si="155"/>
        <v>0</v>
      </c>
      <c r="Q170" s="46">
        <f t="shared" si="155"/>
        <v>0</v>
      </c>
      <c r="R170" s="363">
        <f t="shared" si="155"/>
        <v>0</v>
      </c>
      <c r="S170" s="352">
        <f t="shared" si="155"/>
        <v>0</v>
      </c>
      <c r="T170" s="46">
        <f t="shared" si="155"/>
        <v>1200</v>
      </c>
      <c r="U170" s="46">
        <f t="shared" si="155"/>
        <v>1500</v>
      </c>
      <c r="V170" s="46">
        <f t="shared" si="155"/>
        <v>1500</v>
      </c>
      <c r="W170" s="356">
        <f t="shared" si="155"/>
        <v>1500</v>
      </c>
      <c r="X170" s="46">
        <f t="shared" si="155"/>
        <v>2683</v>
      </c>
      <c r="Y170" s="363">
        <f t="shared" si="155"/>
        <v>2683</v>
      </c>
      <c r="Z170" s="352">
        <f t="shared" si="155"/>
        <v>2683</v>
      </c>
      <c r="AA170" s="46">
        <f t="shared" si="155"/>
        <v>2683</v>
      </c>
      <c r="AB170" s="46">
        <f t="shared" si="155"/>
        <v>2683</v>
      </c>
      <c r="AC170" s="46">
        <f t="shared" si="155"/>
        <v>2683</v>
      </c>
      <c r="AD170" s="45">
        <f t="shared" si="155"/>
        <v>2683</v>
      </c>
      <c r="AE170" s="46">
        <f t="shared" si="155"/>
        <v>2683</v>
      </c>
      <c r="AF170" s="363">
        <f t="shared" si="155"/>
        <v>2683</v>
      </c>
      <c r="AG170" s="352">
        <f t="shared" si="155"/>
        <v>2683</v>
      </c>
      <c r="AH170" s="46">
        <f t="shared" si="155"/>
        <v>2683</v>
      </c>
      <c r="AI170" s="46">
        <f t="shared" si="155"/>
        <v>2683</v>
      </c>
      <c r="AJ170" s="46">
        <f t="shared" si="155"/>
        <v>2683</v>
      </c>
      <c r="AK170" s="296">
        <f t="shared" si="155"/>
        <v>2683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50">
        <f>+F10</f>
        <v>1245</v>
      </c>
      <c r="G171" s="36">
        <f>+G10</f>
        <v>0</v>
      </c>
      <c r="H171" s="36">
        <f t="shared" ref="H171:AJ171" si="156">+H10</f>
        <v>0</v>
      </c>
      <c r="I171" s="36">
        <f t="shared" si="156"/>
        <v>0</v>
      </c>
      <c r="J171" s="36">
        <f t="shared" si="156"/>
        <v>0</v>
      </c>
      <c r="K171" s="362">
        <f t="shared" si="156"/>
        <v>0</v>
      </c>
      <c r="L171" s="351">
        <f t="shared" si="156"/>
        <v>0</v>
      </c>
      <c r="M171" s="36">
        <f t="shared" si="156"/>
        <v>0</v>
      </c>
      <c r="N171" s="36">
        <f t="shared" si="156"/>
        <v>0</v>
      </c>
      <c r="O171" s="36">
        <f t="shared" si="156"/>
        <v>0</v>
      </c>
      <c r="P171" s="36">
        <f t="shared" si="156"/>
        <v>0</v>
      </c>
      <c r="Q171" s="36">
        <f t="shared" si="156"/>
        <v>0</v>
      </c>
      <c r="R171" s="362">
        <f t="shared" si="156"/>
        <v>0</v>
      </c>
      <c r="S171" s="351">
        <f t="shared" si="156"/>
        <v>0</v>
      </c>
      <c r="T171" s="334">
        <f t="shared" si="156"/>
        <v>0</v>
      </c>
      <c r="U171" s="371">
        <v>500</v>
      </c>
      <c r="V171" s="36">
        <f t="shared" si="156"/>
        <v>0</v>
      </c>
      <c r="W171" s="351">
        <f t="shared" si="156"/>
        <v>0</v>
      </c>
      <c r="X171" s="371">
        <f>1514-X169-X173</f>
        <v>210</v>
      </c>
      <c r="Y171" s="362">
        <f t="shared" si="156"/>
        <v>0</v>
      </c>
      <c r="Z171" s="371">
        <f>1245-Y172</f>
        <v>535</v>
      </c>
      <c r="AA171" s="36">
        <f t="shared" si="156"/>
        <v>0</v>
      </c>
      <c r="AB171" s="36">
        <f t="shared" si="156"/>
        <v>0</v>
      </c>
      <c r="AC171" s="36">
        <f t="shared" si="156"/>
        <v>0</v>
      </c>
      <c r="AD171" s="36">
        <f t="shared" si="156"/>
        <v>0</v>
      </c>
      <c r="AE171" s="36">
        <f t="shared" si="156"/>
        <v>0</v>
      </c>
      <c r="AF171" s="362">
        <f t="shared" si="156"/>
        <v>0</v>
      </c>
      <c r="AG171" s="351">
        <f t="shared" si="156"/>
        <v>0</v>
      </c>
      <c r="AH171" s="36">
        <f t="shared" si="156"/>
        <v>0</v>
      </c>
      <c r="AI171" s="36">
        <f t="shared" si="156"/>
        <v>0</v>
      </c>
      <c r="AJ171" s="36">
        <f t="shared" si="156"/>
        <v>0</v>
      </c>
      <c r="AK171" s="299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46">
        <f t="shared" ref="G172:AK172" si="157">+F172+G171</f>
        <v>0</v>
      </c>
      <c r="H172" s="44">
        <f t="shared" si="157"/>
        <v>0</v>
      </c>
      <c r="I172" s="45">
        <f t="shared" si="157"/>
        <v>0</v>
      </c>
      <c r="J172" s="46">
        <f t="shared" si="157"/>
        <v>0</v>
      </c>
      <c r="K172" s="363">
        <f t="shared" si="157"/>
        <v>0</v>
      </c>
      <c r="L172" s="352">
        <f t="shared" si="157"/>
        <v>0</v>
      </c>
      <c r="M172" s="46">
        <f t="shared" si="157"/>
        <v>0</v>
      </c>
      <c r="N172" s="46">
        <f t="shared" si="157"/>
        <v>0</v>
      </c>
      <c r="O172" s="46">
        <f t="shared" si="157"/>
        <v>0</v>
      </c>
      <c r="P172" s="45">
        <f t="shared" si="157"/>
        <v>0</v>
      </c>
      <c r="Q172" s="46">
        <f t="shared" si="157"/>
        <v>0</v>
      </c>
      <c r="R172" s="363">
        <f t="shared" si="157"/>
        <v>0</v>
      </c>
      <c r="S172" s="352">
        <f t="shared" si="157"/>
        <v>0</v>
      </c>
      <c r="T172" s="46">
        <f t="shared" si="157"/>
        <v>0</v>
      </c>
      <c r="U172" s="46">
        <f t="shared" si="157"/>
        <v>500</v>
      </c>
      <c r="V172" s="46">
        <f t="shared" si="157"/>
        <v>500</v>
      </c>
      <c r="W172" s="356">
        <f t="shared" si="157"/>
        <v>500</v>
      </c>
      <c r="X172" s="46">
        <f t="shared" si="157"/>
        <v>710</v>
      </c>
      <c r="Y172" s="363">
        <f t="shared" si="157"/>
        <v>710</v>
      </c>
      <c r="Z172" s="352">
        <f t="shared" si="157"/>
        <v>1245</v>
      </c>
      <c r="AA172" s="46">
        <f t="shared" si="157"/>
        <v>1245</v>
      </c>
      <c r="AB172" s="46">
        <f t="shared" si="157"/>
        <v>1245</v>
      </c>
      <c r="AC172" s="46">
        <f t="shared" si="157"/>
        <v>1245</v>
      </c>
      <c r="AD172" s="45">
        <f t="shared" si="157"/>
        <v>1245</v>
      </c>
      <c r="AE172" s="46">
        <f t="shared" si="157"/>
        <v>1245</v>
      </c>
      <c r="AF172" s="363">
        <f t="shared" si="157"/>
        <v>1245</v>
      </c>
      <c r="AG172" s="352">
        <f t="shared" si="157"/>
        <v>1245</v>
      </c>
      <c r="AH172" s="46">
        <f t="shared" si="157"/>
        <v>1245</v>
      </c>
      <c r="AI172" s="46">
        <f t="shared" si="157"/>
        <v>1245</v>
      </c>
      <c r="AJ172" s="46">
        <f t="shared" si="157"/>
        <v>1245</v>
      </c>
      <c r="AK172" s="296">
        <f t="shared" si="157"/>
        <v>1245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50">
        <f>+F12</f>
        <v>5870</v>
      </c>
      <c r="G173" s="36">
        <f>+G12</f>
        <v>0</v>
      </c>
      <c r="H173" s="36">
        <f t="shared" ref="H173:AJ173" si="158">+H12</f>
        <v>0</v>
      </c>
      <c r="I173" s="36">
        <f t="shared" si="158"/>
        <v>0</v>
      </c>
      <c r="J173" s="36">
        <f t="shared" si="158"/>
        <v>0</v>
      </c>
      <c r="K173" s="362">
        <f t="shared" si="158"/>
        <v>0</v>
      </c>
      <c r="L173" s="351">
        <f t="shared" si="158"/>
        <v>0</v>
      </c>
      <c r="M173" s="36">
        <f t="shared" si="158"/>
        <v>0</v>
      </c>
      <c r="N173" s="36">
        <f t="shared" si="158"/>
        <v>0</v>
      </c>
      <c r="O173" s="36">
        <f t="shared" si="158"/>
        <v>0</v>
      </c>
      <c r="P173" s="36">
        <f t="shared" si="158"/>
        <v>0</v>
      </c>
      <c r="Q173" s="36">
        <f t="shared" si="158"/>
        <v>0</v>
      </c>
      <c r="R173" s="362">
        <f t="shared" si="158"/>
        <v>0</v>
      </c>
      <c r="S173" s="351">
        <f t="shared" si="158"/>
        <v>0</v>
      </c>
      <c r="T173" s="36">
        <f t="shared" si="158"/>
        <v>0</v>
      </c>
      <c r="U173" s="371">
        <f>1000-U171-U169</f>
        <v>200</v>
      </c>
      <c r="V173" s="371">
        <v>1679</v>
      </c>
      <c r="W173" s="351">
        <f t="shared" si="158"/>
        <v>0</v>
      </c>
      <c r="X173" s="371">
        <f>2000-W174</f>
        <v>121</v>
      </c>
      <c r="Y173" s="362">
        <f t="shared" si="158"/>
        <v>0</v>
      </c>
      <c r="Z173" s="351">
        <f t="shared" si="158"/>
        <v>0</v>
      </c>
      <c r="AA173" s="371">
        <f t="shared" si="158"/>
        <v>1350</v>
      </c>
      <c r="AB173" s="371">
        <f t="shared" si="158"/>
        <v>1150</v>
      </c>
      <c r="AC173" s="36">
        <f t="shared" si="158"/>
        <v>0</v>
      </c>
      <c r="AD173" s="36">
        <f t="shared" si="158"/>
        <v>0</v>
      </c>
      <c r="AE173" s="371">
        <f t="shared" si="158"/>
        <v>1220</v>
      </c>
      <c r="AF173" s="371">
        <f t="shared" si="158"/>
        <v>150</v>
      </c>
      <c r="AG173" s="351">
        <f t="shared" si="158"/>
        <v>0</v>
      </c>
      <c r="AH173" s="36">
        <f t="shared" si="158"/>
        <v>0</v>
      </c>
      <c r="AI173" s="36">
        <f t="shared" si="158"/>
        <v>0</v>
      </c>
      <c r="AJ173" s="334">
        <f t="shared" si="158"/>
        <v>0</v>
      </c>
      <c r="AK173" s="299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46">
        <f t="shared" ref="G174:AK174" si="159">+F174+G173</f>
        <v>0</v>
      </c>
      <c r="H174" s="44">
        <f t="shared" si="159"/>
        <v>0</v>
      </c>
      <c r="I174" s="45">
        <f t="shared" si="159"/>
        <v>0</v>
      </c>
      <c r="J174" s="46">
        <f t="shared" si="159"/>
        <v>0</v>
      </c>
      <c r="K174" s="363">
        <f t="shared" si="159"/>
        <v>0</v>
      </c>
      <c r="L174" s="352">
        <f t="shared" si="159"/>
        <v>0</v>
      </c>
      <c r="M174" s="46">
        <f t="shared" si="159"/>
        <v>0</v>
      </c>
      <c r="N174" s="46">
        <f t="shared" si="159"/>
        <v>0</v>
      </c>
      <c r="O174" s="46">
        <f t="shared" si="159"/>
        <v>0</v>
      </c>
      <c r="P174" s="45">
        <f t="shared" si="159"/>
        <v>0</v>
      </c>
      <c r="Q174" s="46">
        <f t="shared" si="159"/>
        <v>0</v>
      </c>
      <c r="R174" s="363">
        <f t="shared" si="159"/>
        <v>0</v>
      </c>
      <c r="S174" s="352">
        <f t="shared" si="159"/>
        <v>0</v>
      </c>
      <c r="T174" s="46">
        <f t="shared" si="159"/>
        <v>0</v>
      </c>
      <c r="U174" s="46">
        <f t="shared" si="159"/>
        <v>200</v>
      </c>
      <c r="V174" s="46">
        <f t="shared" si="159"/>
        <v>1879</v>
      </c>
      <c r="W174" s="356">
        <f t="shared" si="159"/>
        <v>1879</v>
      </c>
      <c r="X174" s="46">
        <f t="shared" si="159"/>
        <v>2000</v>
      </c>
      <c r="Y174" s="363">
        <f t="shared" si="159"/>
        <v>2000</v>
      </c>
      <c r="Z174" s="352">
        <f t="shared" si="159"/>
        <v>2000</v>
      </c>
      <c r="AA174" s="46">
        <f t="shared" si="159"/>
        <v>3350</v>
      </c>
      <c r="AB174" s="46">
        <f t="shared" si="159"/>
        <v>4500</v>
      </c>
      <c r="AC174" s="46">
        <f t="shared" si="159"/>
        <v>4500</v>
      </c>
      <c r="AD174" s="45">
        <f t="shared" si="159"/>
        <v>4500</v>
      </c>
      <c r="AE174" s="46">
        <f t="shared" si="159"/>
        <v>5720</v>
      </c>
      <c r="AF174" s="363">
        <f t="shared" si="159"/>
        <v>5870</v>
      </c>
      <c r="AG174" s="352">
        <f t="shared" si="159"/>
        <v>5870</v>
      </c>
      <c r="AH174" s="46">
        <f t="shared" si="159"/>
        <v>5870</v>
      </c>
      <c r="AI174" s="46">
        <f t="shared" si="159"/>
        <v>5870</v>
      </c>
      <c r="AJ174" s="46">
        <f t="shared" si="159"/>
        <v>5870</v>
      </c>
      <c r="AK174" s="296">
        <f t="shared" si="159"/>
        <v>5870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50">
        <f>+F14</f>
        <v>2147</v>
      </c>
      <c r="G175" s="51">
        <f>+G14</f>
        <v>0</v>
      </c>
      <c r="H175" s="51">
        <f t="shared" ref="H175:AJ175" si="160">+H14</f>
        <v>0</v>
      </c>
      <c r="I175" s="51">
        <f t="shared" si="160"/>
        <v>0</v>
      </c>
      <c r="J175" s="51">
        <f t="shared" si="160"/>
        <v>0</v>
      </c>
      <c r="K175" s="364">
        <f t="shared" si="160"/>
        <v>0</v>
      </c>
      <c r="L175" s="353">
        <f t="shared" si="160"/>
        <v>0</v>
      </c>
      <c r="M175" s="51">
        <f t="shared" si="160"/>
        <v>0</v>
      </c>
      <c r="N175" s="51">
        <f t="shared" si="160"/>
        <v>0</v>
      </c>
      <c r="O175" s="51">
        <f t="shared" si="160"/>
        <v>0</v>
      </c>
      <c r="P175" s="372">
        <v>31</v>
      </c>
      <c r="Q175" s="372">
        <f>1000-P176</f>
        <v>969</v>
      </c>
      <c r="R175" s="364">
        <f>1000-Q176</f>
        <v>0</v>
      </c>
      <c r="S175" s="353">
        <f t="shared" si="160"/>
        <v>0</v>
      </c>
      <c r="T175" s="51">
        <f t="shared" si="160"/>
        <v>0</v>
      </c>
      <c r="U175" s="338">
        <f t="shared" si="160"/>
        <v>0</v>
      </c>
      <c r="V175" s="51">
        <f t="shared" si="160"/>
        <v>0</v>
      </c>
      <c r="W175" s="353">
        <f t="shared" si="160"/>
        <v>0</v>
      </c>
      <c r="X175" s="51">
        <f t="shared" si="160"/>
        <v>0</v>
      </c>
      <c r="Y175" s="364">
        <f t="shared" si="160"/>
        <v>0</v>
      </c>
      <c r="Z175" s="372">
        <f t="shared" si="160"/>
        <v>600</v>
      </c>
      <c r="AA175" s="372">
        <f t="shared" si="160"/>
        <v>500</v>
      </c>
      <c r="AB175" s="51">
        <f t="shared" si="160"/>
        <v>0</v>
      </c>
      <c r="AC175" s="51">
        <f t="shared" si="160"/>
        <v>0</v>
      </c>
      <c r="AD175" s="51">
        <f t="shared" si="160"/>
        <v>0</v>
      </c>
      <c r="AE175" s="51">
        <f t="shared" si="160"/>
        <v>0</v>
      </c>
      <c r="AF175" s="372">
        <f t="shared" si="160"/>
        <v>47</v>
      </c>
      <c r="AG175" s="353">
        <f t="shared" si="160"/>
        <v>0</v>
      </c>
      <c r="AH175" s="51">
        <f t="shared" si="160"/>
        <v>0</v>
      </c>
      <c r="AI175" s="51">
        <f t="shared" si="160"/>
        <v>0</v>
      </c>
      <c r="AJ175" s="51">
        <f t="shared" si="160"/>
        <v>0</v>
      </c>
      <c r="AK175" s="299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46">
        <f t="shared" ref="G176:AG176" si="161">+F176+G175</f>
        <v>0</v>
      </c>
      <c r="H176" s="44">
        <f t="shared" si="161"/>
        <v>0</v>
      </c>
      <c r="I176" s="45">
        <f t="shared" si="161"/>
        <v>0</v>
      </c>
      <c r="J176" s="46">
        <f t="shared" si="161"/>
        <v>0</v>
      </c>
      <c r="K176" s="363">
        <f t="shared" si="161"/>
        <v>0</v>
      </c>
      <c r="L176" s="352">
        <f t="shared" si="161"/>
        <v>0</v>
      </c>
      <c r="M176" s="46">
        <f t="shared" si="161"/>
        <v>0</v>
      </c>
      <c r="N176" s="46">
        <f t="shared" si="161"/>
        <v>0</v>
      </c>
      <c r="O176" s="46">
        <f t="shared" si="161"/>
        <v>0</v>
      </c>
      <c r="P176" s="45">
        <f t="shared" si="161"/>
        <v>31</v>
      </c>
      <c r="Q176" s="46">
        <f t="shared" si="161"/>
        <v>1000</v>
      </c>
      <c r="R176" s="363">
        <f t="shared" si="161"/>
        <v>1000</v>
      </c>
      <c r="S176" s="352">
        <f t="shared" si="161"/>
        <v>1000</v>
      </c>
      <c r="T176" s="46">
        <f t="shared" si="161"/>
        <v>1000</v>
      </c>
      <c r="U176" s="46">
        <f t="shared" si="161"/>
        <v>1000</v>
      </c>
      <c r="V176" s="46">
        <f t="shared" si="161"/>
        <v>1000</v>
      </c>
      <c r="W176" s="356">
        <f t="shared" si="161"/>
        <v>1000</v>
      </c>
      <c r="X176" s="46">
        <f t="shared" si="161"/>
        <v>1000</v>
      </c>
      <c r="Y176" s="363">
        <f t="shared" si="161"/>
        <v>1000</v>
      </c>
      <c r="Z176" s="352">
        <f t="shared" si="161"/>
        <v>1600</v>
      </c>
      <c r="AA176" s="46">
        <f t="shared" si="161"/>
        <v>2100</v>
      </c>
      <c r="AB176" s="46">
        <f t="shared" si="161"/>
        <v>2100</v>
      </c>
      <c r="AC176" s="46">
        <f t="shared" si="161"/>
        <v>2100</v>
      </c>
      <c r="AD176" s="45">
        <f t="shared" si="161"/>
        <v>2100</v>
      </c>
      <c r="AE176" s="46">
        <f t="shared" si="161"/>
        <v>2100</v>
      </c>
      <c r="AF176" s="363">
        <f t="shared" si="161"/>
        <v>2147</v>
      </c>
      <c r="AG176" s="352">
        <f t="shared" si="161"/>
        <v>2147</v>
      </c>
      <c r="AH176" s="46">
        <f>+AG176+AH175</f>
        <v>2147</v>
      </c>
      <c r="AI176" s="46">
        <f t="shared" ref="AI176" si="162">+AH176+AI175</f>
        <v>2147</v>
      </c>
      <c r="AJ176" s="46">
        <f>+AI176+AJ175</f>
        <v>2147</v>
      </c>
      <c r="AK176" s="296">
        <f>+AJ176+AK175</f>
        <v>2147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50">
        <f>+F16</f>
        <v>5870</v>
      </c>
      <c r="G177" s="36">
        <f>+G16</f>
        <v>0</v>
      </c>
      <c r="H177" s="36">
        <f t="shared" ref="H177:AJ177" si="163">+H16</f>
        <v>0</v>
      </c>
      <c r="I177" s="36">
        <f t="shared" si="163"/>
        <v>0</v>
      </c>
      <c r="J177" s="36">
        <f t="shared" si="163"/>
        <v>0</v>
      </c>
      <c r="K177" s="362">
        <f t="shared" si="163"/>
        <v>0</v>
      </c>
      <c r="L177" s="351">
        <f t="shared" si="163"/>
        <v>0</v>
      </c>
      <c r="M177" s="36">
        <f t="shared" si="163"/>
        <v>0</v>
      </c>
      <c r="N177" s="36">
        <f t="shared" si="163"/>
        <v>0</v>
      </c>
      <c r="O177" s="36">
        <f t="shared" si="163"/>
        <v>0</v>
      </c>
      <c r="P177" s="334">
        <f t="shared" si="163"/>
        <v>0</v>
      </c>
      <c r="Q177" s="36">
        <f t="shared" si="163"/>
        <v>0</v>
      </c>
      <c r="R177" s="362">
        <f t="shared" si="163"/>
        <v>0</v>
      </c>
      <c r="S177" s="351">
        <f t="shared" si="163"/>
        <v>0</v>
      </c>
      <c r="T177" s="36">
        <f t="shared" si="163"/>
        <v>0</v>
      </c>
      <c r="U177" s="371">
        <v>508</v>
      </c>
      <c r="V177" s="371">
        <f>550-U178</f>
        <v>42</v>
      </c>
      <c r="W177" s="351">
        <f t="shared" si="163"/>
        <v>0</v>
      </c>
      <c r="X177" s="36">
        <f t="shared" si="163"/>
        <v>0</v>
      </c>
      <c r="Y177" s="362">
        <f t="shared" si="163"/>
        <v>0</v>
      </c>
      <c r="Z177" s="351">
        <f t="shared" si="163"/>
        <v>0</v>
      </c>
      <c r="AA177" s="36">
        <f t="shared" si="163"/>
        <v>0</v>
      </c>
      <c r="AB177" s="36">
        <f t="shared" si="163"/>
        <v>0</v>
      </c>
      <c r="AC177" s="371">
        <f t="shared" si="163"/>
        <v>850</v>
      </c>
      <c r="AD177" s="371">
        <f t="shared" si="163"/>
        <v>1350</v>
      </c>
      <c r="AE177" s="371">
        <f t="shared" si="163"/>
        <v>250</v>
      </c>
      <c r="AF177" s="371">
        <f t="shared" si="163"/>
        <v>400</v>
      </c>
      <c r="AG177" s="351">
        <f t="shared" si="163"/>
        <v>0</v>
      </c>
      <c r="AH177" s="371">
        <f t="shared" si="163"/>
        <v>1250</v>
      </c>
      <c r="AI177" s="371">
        <f t="shared" si="163"/>
        <v>350</v>
      </c>
      <c r="AJ177" s="371">
        <f t="shared" si="163"/>
        <v>870</v>
      </c>
      <c r="AK177" s="299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43">
        <f t="shared" ref="G178:AK178" si="164">+F178+G177</f>
        <v>0</v>
      </c>
      <c r="H178" s="44">
        <f t="shared" si="164"/>
        <v>0</v>
      </c>
      <c r="I178" s="45">
        <f t="shared" si="164"/>
        <v>0</v>
      </c>
      <c r="J178" s="46">
        <f t="shared" si="164"/>
        <v>0</v>
      </c>
      <c r="K178" s="363">
        <f t="shared" si="164"/>
        <v>0</v>
      </c>
      <c r="L178" s="352">
        <f t="shared" si="164"/>
        <v>0</v>
      </c>
      <c r="M178" s="46">
        <f t="shared" si="164"/>
        <v>0</v>
      </c>
      <c r="N178" s="46">
        <f t="shared" si="164"/>
        <v>0</v>
      </c>
      <c r="O178" s="46">
        <f t="shared" si="164"/>
        <v>0</v>
      </c>
      <c r="P178" s="45">
        <f t="shared" si="164"/>
        <v>0</v>
      </c>
      <c r="Q178" s="46">
        <f t="shared" si="164"/>
        <v>0</v>
      </c>
      <c r="R178" s="363">
        <f t="shared" si="164"/>
        <v>0</v>
      </c>
      <c r="S178" s="352">
        <f t="shared" si="164"/>
        <v>0</v>
      </c>
      <c r="T178" s="46">
        <f t="shared" si="164"/>
        <v>0</v>
      </c>
      <c r="U178" s="46">
        <f t="shared" si="164"/>
        <v>508</v>
      </c>
      <c r="V178" s="46">
        <f t="shared" si="164"/>
        <v>550</v>
      </c>
      <c r="W178" s="356">
        <f t="shared" si="164"/>
        <v>550</v>
      </c>
      <c r="X178" s="46">
        <f t="shared" si="164"/>
        <v>550</v>
      </c>
      <c r="Y178" s="363">
        <f t="shared" si="164"/>
        <v>550</v>
      </c>
      <c r="Z178" s="352">
        <f t="shared" si="164"/>
        <v>550</v>
      </c>
      <c r="AA178" s="46">
        <f t="shared" si="164"/>
        <v>550</v>
      </c>
      <c r="AB178" s="46">
        <f t="shared" si="164"/>
        <v>550</v>
      </c>
      <c r="AC178" s="46">
        <f t="shared" si="164"/>
        <v>1400</v>
      </c>
      <c r="AD178" s="45">
        <f t="shared" si="164"/>
        <v>2750</v>
      </c>
      <c r="AE178" s="46">
        <f t="shared" si="164"/>
        <v>3000</v>
      </c>
      <c r="AF178" s="363">
        <f t="shared" si="164"/>
        <v>3400</v>
      </c>
      <c r="AG178" s="352">
        <f t="shared" si="164"/>
        <v>3400</v>
      </c>
      <c r="AH178" s="46">
        <f t="shared" si="164"/>
        <v>4650</v>
      </c>
      <c r="AI178" s="44">
        <f t="shared" si="164"/>
        <v>5000</v>
      </c>
      <c r="AJ178" s="46">
        <f t="shared" si="164"/>
        <v>5870</v>
      </c>
      <c r="AK178" s="296">
        <f t="shared" si="164"/>
        <v>5870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50">
        <f>+F18</f>
        <v>91</v>
      </c>
      <c r="G179" s="51">
        <f>+G18</f>
        <v>0</v>
      </c>
      <c r="H179" s="51">
        <f t="shared" ref="H179:AJ179" si="165">+H18</f>
        <v>0</v>
      </c>
      <c r="I179" s="51">
        <f t="shared" si="165"/>
        <v>0</v>
      </c>
      <c r="J179" s="51">
        <f t="shared" si="165"/>
        <v>0</v>
      </c>
      <c r="K179" s="364">
        <f t="shared" si="165"/>
        <v>0</v>
      </c>
      <c r="L179" s="353">
        <f t="shared" si="165"/>
        <v>0</v>
      </c>
      <c r="M179" s="51">
        <f t="shared" si="165"/>
        <v>0</v>
      </c>
      <c r="N179" s="51">
        <f t="shared" si="165"/>
        <v>0</v>
      </c>
      <c r="O179" s="51">
        <f t="shared" si="165"/>
        <v>0</v>
      </c>
      <c r="P179" s="372">
        <v>45</v>
      </c>
      <c r="Q179" s="51">
        <v>0</v>
      </c>
      <c r="R179" s="364">
        <v>0</v>
      </c>
      <c r="S179" s="372">
        <f>70-R180</f>
        <v>25</v>
      </c>
      <c r="T179" s="51">
        <f t="shared" si="165"/>
        <v>0</v>
      </c>
      <c r="U179" s="51">
        <f t="shared" si="165"/>
        <v>0</v>
      </c>
      <c r="V179" s="51">
        <f t="shared" si="165"/>
        <v>0</v>
      </c>
      <c r="W179" s="353">
        <f t="shared" si="165"/>
        <v>0</v>
      </c>
      <c r="X179" s="51">
        <f t="shared" si="165"/>
        <v>0</v>
      </c>
      <c r="Y179" s="364">
        <f t="shared" si="165"/>
        <v>0</v>
      </c>
      <c r="Z179" s="353">
        <f t="shared" si="165"/>
        <v>0</v>
      </c>
      <c r="AA179" s="51">
        <f t="shared" si="165"/>
        <v>0</v>
      </c>
      <c r="AB179" s="51">
        <f t="shared" si="165"/>
        <v>0</v>
      </c>
      <c r="AC179" s="372">
        <f t="shared" si="165"/>
        <v>21</v>
      </c>
      <c r="AD179" s="51">
        <f t="shared" si="165"/>
        <v>0</v>
      </c>
      <c r="AE179" s="51">
        <f t="shared" si="165"/>
        <v>0</v>
      </c>
      <c r="AF179" s="364">
        <f t="shared" si="165"/>
        <v>0</v>
      </c>
      <c r="AG179" s="353">
        <f t="shared" si="165"/>
        <v>0</v>
      </c>
      <c r="AH179" s="51">
        <f t="shared" si="165"/>
        <v>0</v>
      </c>
      <c r="AI179" s="51">
        <f t="shared" si="165"/>
        <v>0</v>
      </c>
      <c r="AJ179" s="51">
        <f t="shared" si="165"/>
        <v>0</v>
      </c>
      <c r="AK179" s="299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43">
        <f t="shared" ref="G180:AG180" si="166">+F180+G179</f>
        <v>0</v>
      </c>
      <c r="H180" s="44">
        <f t="shared" si="166"/>
        <v>0</v>
      </c>
      <c r="I180" s="45">
        <f t="shared" si="166"/>
        <v>0</v>
      </c>
      <c r="J180" s="46">
        <f t="shared" si="166"/>
        <v>0</v>
      </c>
      <c r="K180" s="363">
        <f t="shared" si="166"/>
        <v>0</v>
      </c>
      <c r="L180" s="352">
        <f t="shared" si="166"/>
        <v>0</v>
      </c>
      <c r="M180" s="46">
        <f t="shared" si="166"/>
        <v>0</v>
      </c>
      <c r="N180" s="46">
        <f t="shared" si="166"/>
        <v>0</v>
      </c>
      <c r="O180" s="46">
        <f t="shared" si="166"/>
        <v>0</v>
      </c>
      <c r="P180" s="45">
        <f t="shared" si="166"/>
        <v>45</v>
      </c>
      <c r="Q180" s="46">
        <f t="shared" si="166"/>
        <v>45</v>
      </c>
      <c r="R180" s="363">
        <f t="shared" si="166"/>
        <v>45</v>
      </c>
      <c r="S180" s="352">
        <f t="shared" si="166"/>
        <v>70</v>
      </c>
      <c r="T180" s="46">
        <f t="shared" si="166"/>
        <v>70</v>
      </c>
      <c r="U180" s="46">
        <f t="shared" si="166"/>
        <v>70</v>
      </c>
      <c r="V180" s="46">
        <f t="shared" si="166"/>
        <v>70</v>
      </c>
      <c r="W180" s="356">
        <f t="shared" si="166"/>
        <v>70</v>
      </c>
      <c r="X180" s="46">
        <f t="shared" si="166"/>
        <v>70</v>
      </c>
      <c r="Y180" s="363">
        <f t="shared" si="166"/>
        <v>70</v>
      </c>
      <c r="Z180" s="352">
        <f t="shared" si="166"/>
        <v>70</v>
      </c>
      <c r="AA180" s="46">
        <f t="shared" si="166"/>
        <v>70</v>
      </c>
      <c r="AB180" s="46">
        <f t="shared" si="166"/>
        <v>70</v>
      </c>
      <c r="AC180" s="46">
        <f t="shared" si="166"/>
        <v>91</v>
      </c>
      <c r="AD180" s="45">
        <f t="shared" si="166"/>
        <v>91</v>
      </c>
      <c r="AE180" s="46">
        <f t="shared" si="166"/>
        <v>91</v>
      </c>
      <c r="AF180" s="363">
        <f t="shared" si="166"/>
        <v>91</v>
      </c>
      <c r="AG180" s="352">
        <f t="shared" si="166"/>
        <v>91</v>
      </c>
      <c r="AH180" s="46">
        <f>+AG180+AH179</f>
        <v>91</v>
      </c>
      <c r="AI180" s="44">
        <f t="shared" ref="AI180" si="167">+AH180+AI179</f>
        <v>91</v>
      </c>
      <c r="AJ180" s="46">
        <f>+AI180+AJ179</f>
        <v>91</v>
      </c>
      <c r="AK180" s="296">
        <f>+AJ180+AK179</f>
        <v>91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396</v>
      </c>
      <c r="G181" s="51">
        <f>+G20</f>
        <v>0</v>
      </c>
      <c r="H181" s="51">
        <f t="shared" ref="H181:AJ181" si="168">+H20</f>
        <v>0</v>
      </c>
      <c r="I181" s="51">
        <f t="shared" si="168"/>
        <v>0</v>
      </c>
      <c r="J181" s="51">
        <f t="shared" si="168"/>
        <v>0</v>
      </c>
      <c r="K181" s="364">
        <f t="shared" si="168"/>
        <v>0</v>
      </c>
      <c r="L181" s="353">
        <f t="shared" si="168"/>
        <v>0</v>
      </c>
      <c r="M181" s="51">
        <f t="shared" si="168"/>
        <v>0</v>
      </c>
      <c r="N181" s="51">
        <v>0</v>
      </c>
      <c r="O181" s="372">
        <f>396-N182</f>
        <v>396</v>
      </c>
      <c r="P181" s="51">
        <f t="shared" si="168"/>
        <v>0</v>
      </c>
      <c r="Q181" s="51">
        <f t="shared" si="168"/>
        <v>0</v>
      </c>
      <c r="R181" s="364">
        <f t="shared" si="168"/>
        <v>0</v>
      </c>
      <c r="S181" s="353">
        <f t="shared" si="168"/>
        <v>0</v>
      </c>
      <c r="T181" s="51">
        <f t="shared" si="168"/>
        <v>0</v>
      </c>
      <c r="U181" s="51">
        <f t="shared" si="168"/>
        <v>0</v>
      </c>
      <c r="V181" s="51">
        <f t="shared" si="168"/>
        <v>0</v>
      </c>
      <c r="W181" s="353">
        <f t="shared" si="168"/>
        <v>0</v>
      </c>
      <c r="X181" s="51">
        <f t="shared" si="168"/>
        <v>0</v>
      </c>
      <c r="Y181" s="364">
        <f t="shared" si="168"/>
        <v>0</v>
      </c>
      <c r="Z181" s="353">
        <f t="shared" si="168"/>
        <v>0</v>
      </c>
      <c r="AA181" s="51">
        <f t="shared" si="168"/>
        <v>0</v>
      </c>
      <c r="AB181" s="51">
        <f t="shared" si="168"/>
        <v>0</v>
      </c>
      <c r="AC181" s="51">
        <f t="shared" si="168"/>
        <v>0</v>
      </c>
      <c r="AD181" s="51">
        <f t="shared" si="168"/>
        <v>0</v>
      </c>
      <c r="AE181" s="51">
        <f t="shared" si="168"/>
        <v>0</v>
      </c>
      <c r="AF181" s="364">
        <f t="shared" si="168"/>
        <v>0</v>
      </c>
      <c r="AG181" s="353">
        <f t="shared" si="168"/>
        <v>0</v>
      </c>
      <c r="AH181" s="51">
        <f t="shared" si="168"/>
        <v>0</v>
      </c>
      <c r="AI181" s="51">
        <f t="shared" si="168"/>
        <v>0</v>
      </c>
      <c r="AJ181" s="51">
        <f t="shared" si="168"/>
        <v>0</v>
      </c>
      <c r="AK181" s="299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46">
        <f t="shared" ref="G182:AK182" si="169">+F182+G181</f>
        <v>0</v>
      </c>
      <c r="H182" s="44">
        <f t="shared" si="169"/>
        <v>0</v>
      </c>
      <c r="I182" s="45">
        <f t="shared" si="169"/>
        <v>0</v>
      </c>
      <c r="J182" s="46">
        <f t="shared" si="169"/>
        <v>0</v>
      </c>
      <c r="K182" s="363">
        <f t="shared" si="169"/>
        <v>0</v>
      </c>
      <c r="L182" s="352">
        <f t="shared" si="169"/>
        <v>0</v>
      </c>
      <c r="M182" s="46">
        <f t="shared" si="169"/>
        <v>0</v>
      </c>
      <c r="N182" s="46">
        <f t="shared" si="169"/>
        <v>0</v>
      </c>
      <c r="O182" s="46">
        <f t="shared" si="169"/>
        <v>396</v>
      </c>
      <c r="P182" s="45">
        <f t="shared" si="169"/>
        <v>396</v>
      </c>
      <c r="Q182" s="46">
        <f t="shared" si="169"/>
        <v>396</v>
      </c>
      <c r="R182" s="363">
        <f t="shared" si="169"/>
        <v>396</v>
      </c>
      <c r="S182" s="352">
        <f t="shared" si="169"/>
        <v>396</v>
      </c>
      <c r="T182" s="46">
        <f t="shared" si="169"/>
        <v>396</v>
      </c>
      <c r="U182" s="46">
        <f t="shared" si="169"/>
        <v>396</v>
      </c>
      <c r="V182" s="46">
        <f t="shared" si="169"/>
        <v>396</v>
      </c>
      <c r="W182" s="356">
        <f t="shared" si="169"/>
        <v>396</v>
      </c>
      <c r="X182" s="46">
        <f t="shared" si="169"/>
        <v>396</v>
      </c>
      <c r="Y182" s="363">
        <f t="shared" si="169"/>
        <v>396</v>
      </c>
      <c r="Z182" s="352">
        <f t="shared" si="169"/>
        <v>396</v>
      </c>
      <c r="AA182" s="46">
        <f t="shared" si="169"/>
        <v>396</v>
      </c>
      <c r="AB182" s="46">
        <f t="shared" si="169"/>
        <v>396</v>
      </c>
      <c r="AC182" s="46">
        <f t="shared" si="169"/>
        <v>396</v>
      </c>
      <c r="AD182" s="45">
        <f t="shared" si="169"/>
        <v>396</v>
      </c>
      <c r="AE182" s="46">
        <f t="shared" si="169"/>
        <v>396</v>
      </c>
      <c r="AF182" s="363">
        <f t="shared" si="169"/>
        <v>396</v>
      </c>
      <c r="AG182" s="352">
        <f t="shared" si="169"/>
        <v>396</v>
      </c>
      <c r="AH182" s="46">
        <f t="shared" si="169"/>
        <v>396</v>
      </c>
      <c r="AI182" s="46">
        <f t="shared" si="169"/>
        <v>396</v>
      </c>
      <c r="AJ182" s="46">
        <f t="shared" si="169"/>
        <v>396</v>
      </c>
      <c r="AK182" s="296">
        <f t="shared" si="169"/>
        <v>396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223</v>
      </c>
      <c r="G183" s="36">
        <f>+G22</f>
        <v>0</v>
      </c>
      <c r="H183" s="36">
        <f t="shared" ref="H183:AJ183" si="170">+H22</f>
        <v>0</v>
      </c>
      <c r="I183" s="36">
        <f t="shared" si="170"/>
        <v>0</v>
      </c>
      <c r="J183" s="36">
        <f t="shared" si="170"/>
        <v>0</v>
      </c>
      <c r="K183" s="362">
        <f t="shared" si="170"/>
        <v>0</v>
      </c>
      <c r="L183" s="351">
        <f t="shared" si="170"/>
        <v>0</v>
      </c>
      <c r="M183" s="36">
        <f t="shared" si="170"/>
        <v>0</v>
      </c>
      <c r="N183" s="36">
        <f t="shared" si="170"/>
        <v>0</v>
      </c>
      <c r="O183" s="371">
        <v>223</v>
      </c>
      <c r="P183" s="36">
        <f t="shared" si="170"/>
        <v>0</v>
      </c>
      <c r="Q183" s="36">
        <f t="shared" si="170"/>
        <v>0</v>
      </c>
      <c r="R183" s="362">
        <f t="shared" si="170"/>
        <v>0</v>
      </c>
      <c r="S183" s="351">
        <f t="shared" si="170"/>
        <v>0</v>
      </c>
      <c r="T183" s="36">
        <f t="shared" si="170"/>
        <v>0</v>
      </c>
      <c r="U183" s="36">
        <f t="shared" si="170"/>
        <v>0</v>
      </c>
      <c r="V183" s="36">
        <f t="shared" si="170"/>
        <v>0</v>
      </c>
      <c r="W183" s="351">
        <f t="shared" si="170"/>
        <v>0</v>
      </c>
      <c r="X183" s="36">
        <f t="shared" si="170"/>
        <v>0</v>
      </c>
      <c r="Y183" s="362">
        <f t="shared" si="170"/>
        <v>0</v>
      </c>
      <c r="Z183" s="351">
        <f t="shared" si="170"/>
        <v>0</v>
      </c>
      <c r="AA183" s="36">
        <f t="shared" si="170"/>
        <v>0</v>
      </c>
      <c r="AB183" s="36">
        <f t="shared" si="170"/>
        <v>0</v>
      </c>
      <c r="AC183" s="36">
        <f t="shared" si="170"/>
        <v>0</v>
      </c>
      <c r="AD183" s="36">
        <f t="shared" si="170"/>
        <v>0</v>
      </c>
      <c r="AE183" s="36">
        <f t="shared" si="170"/>
        <v>0</v>
      </c>
      <c r="AF183" s="362">
        <f t="shared" si="170"/>
        <v>0</v>
      </c>
      <c r="AG183" s="351">
        <f t="shared" si="170"/>
        <v>0</v>
      </c>
      <c r="AH183" s="36">
        <f t="shared" si="170"/>
        <v>0</v>
      </c>
      <c r="AI183" s="36">
        <f t="shared" si="170"/>
        <v>0</v>
      </c>
      <c r="AJ183" s="36">
        <f t="shared" si="170"/>
        <v>0</v>
      </c>
      <c r="AK183" s="299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46">
        <f t="shared" ref="G184:AK184" si="171">+F184+G183</f>
        <v>0</v>
      </c>
      <c r="H184" s="44">
        <f t="shared" si="171"/>
        <v>0</v>
      </c>
      <c r="I184" s="45">
        <f t="shared" si="171"/>
        <v>0</v>
      </c>
      <c r="J184" s="46">
        <f t="shared" si="171"/>
        <v>0</v>
      </c>
      <c r="K184" s="363">
        <f t="shared" si="171"/>
        <v>0</v>
      </c>
      <c r="L184" s="352">
        <f t="shared" si="171"/>
        <v>0</v>
      </c>
      <c r="M184" s="46">
        <f t="shared" si="171"/>
        <v>0</v>
      </c>
      <c r="N184" s="46">
        <f t="shared" si="171"/>
        <v>0</v>
      </c>
      <c r="O184" s="46">
        <f t="shared" si="171"/>
        <v>223</v>
      </c>
      <c r="P184" s="45">
        <f t="shared" si="171"/>
        <v>223</v>
      </c>
      <c r="Q184" s="46">
        <f t="shared" si="171"/>
        <v>223</v>
      </c>
      <c r="R184" s="363">
        <f t="shared" si="171"/>
        <v>223</v>
      </c>
      <c r="S184" s="352">
        <f t="shared" si="171"/>
        <v>223</v>
      </c>
      <c r="T184" s="46">
        <f t="shared" si="171"/>
        <v>223</v>
      </c>
      <c r="U184" s="46">
        <f t="shared" si="171"/>
        <v>223</v>
      </c>
      <c r="V184" s="46">
        <f t="shared" si="171"/>
        <v>223</v>
      </c>
      <c r="W184" s="356">
        <f t="shared" si="171"/>
        <v>223</v>
      </c>
      <c r="X184" s="46">
        <f t="shared" si="171"/>
        <v>223</v>
      </c>
      <c r="Y184" s="363">
        <f t="shared" si="171"/>
        <v>223</v>
      </c>
      <c r="Z184" s="352">
        <f t="shared" si="171"/>
        <v>223</v>
      </c>
      <c r="AA184" s="46">
        <f t="shared" si="171"/>
        <v>223</v>
      </c>
      <c r="AB184" s="46">
        <f t="shared" si="171"/>
        <v>223</v>
      </c>
      <c r="AC184" s="46">
        <f t="shared" si="171"/>
        <v>223</v>
      </c>
      <c r="AD184" s="45">
        <f t="shared" si="171"/>
        <v>223</v>
      </c>
      <c r="AE184" s="46">
        <f t="shared" si="171"/>
        <v>223</v>
      </c>
      <c r="AF184" s="363">
        <f t="shared" si="171"/>
        <v>223</v>
      </c>
      <c r="AG184" s="352">
        <f t="shared" si="171"/>
        <v>223</v>
      </c>
      <c r="AH184" s="46">
        <f t="shared" si="171"/>
        <v>223</v>
      </c>
      <c r="AI184" s="46">
        <f t="shared" si="171"/>
        <v>223</v>
      </c>
      <c r="AJ184" s="46">
        <f t="shared" si="171"/>
        <v>223</v>
      </c>
      <c r="AK184" s="296">
        <f t="shared" si="171"/>
        <v>223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721</v>
      </c>
      <c r="G185" s="36">
        <f>+G24</f>
        <v>0</v>
      </c>
      <c r="H185" s="36">
        <f t="shared" ref="H185:AJ185" si="172">+H24</f>
        <v>0</v>
      </c>
      <c r="I185" s="36">
        <f t="shared" si="172"/>
        <v>0</v>
      </c>
      <c r="J185" s="36">
        <f t="shared" si="172"/>
        <v>0</v>
      </c>
      <c r="K185" s="362">
        <f t="shared" si="172"/>
        <v>0</v>
      </c>
      <c r="L185" s="351">
        <f t="shared" si="172"/>
        <v>0</v>
      </c>
      <c r="M185" s="36">
        <f t="shared" si="172"/>
        <v>0</v>
      </c>
      <c r="N185" s="36">
        <f t="shared" si="172"/>
        <v>0</v>
      </c>
      <c r="O185" s="371">
        <v>641</v>
      </c>
      <c r="P185" s="36">
        <f>641-O186</f>
        <v>0</v>
      </c>
      <c r="Q185" s="36">
        <f t="shared" si="172"/>
        <v>0</v>
      </c>
      <c r="R185" s="362">
        <f t="shared" si="172"/>
        <v>0</v>
      </c>
      <c r="S185" s="351">
        <f t="shared" si="172"/>
        <v>0</v>
      </c>
      <c r="T185" s="36">
        <f t="shared" si="172"/>
        <v>0</v>
      </c>
      <c r="U185" s="36">
        <f t="shared" si="172"/>
        <v>0</v>
      </c>
      <c r="V185" s="36">
        <f t="shared" si="172"/>
        <v>0</v>
      </c>
      <c r="W185" s="351">
        <f t="shared" si="172"/>
        <v>0</v>
      </c>
      <c r="X185" s="36">
        <f t="shared" si="172"/>
        <v>0</v>
      </c>
      <c r="Y185" s="362">
        <f t="shared" si="172"/>
        <v>0</v>
      </c>
      <c r="Z185" s="351">
        <f t="shared" si="172"/>
        <v>0</v>
      </c>
      <c r="AA185" s="36">
        <f t="shared" si="172"/>
        <v>0</v>
      </c>
      <c r="AB185" s="371">
        <f t="shared" si="172"/>
        <v>80</v>
      </c>
      <c r="AC185" s="36">
        <f t="shared" si="172"/>
        <v>0</v>
      </c>
      <c r="AD185" s="36">
        <f t="shared" si="172"/>
        <v>0</v>
      </c>
      <c r="AE185" s="36">
        <f t="shared" si="172"/>
        <v>0</v>
      </c>
      <c r="AF185" s="362">
        <f t="shared" si="172"/>
        <v>0</v>
      </c>
      <c r="AG185" s="351">
        <f t="shared" si="172"/>
        <v>0</v>
      </c>
      <c r="AH185" s="36">
        <f t="shared" si="172"/>
        <v>0</v>
      </c>
      <c r="AI185" s="36">
        <f t="shared" si="172"/>
        <v>0</v>
      </c>
      <c r="AJ185" s="36">
        <f t="shared" si="172"/>
        <v>0</v>
      </c>
      <c r="AK185" s="299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46">
        <f t="shared" ref="G186:AK186" si="173">+F186+G185</f>
        <v>0</v>
      </c>
      <c r="H186" s="44">
        <f t="shared" si="173"/>
        <v>0</v>
      </c>
      <c r="I186" s="45">
        <f t="shared" si="173"/>
        <v>0</v>
      </c>
      <c r="J186" s="46">
        <f t="shared" si="173"/>
        <v>0</v>
      </c>
      <c r="K186" s="363">
        <f t="shared" si="173"/>
        <v>0</v>
      </c>
      <c r="L186" s="352">
        <f t="shared" si="173"/>
        <v>0</v>
      </c>
      <c r="M186" s="46">
        <f t="shared" si="173"/>
        <v>0</v>
      </c>
      <c r="N186" s="46">
        <f t="shared" si="173"/>
        <v>0</v>
      </c>
      <c r="O186" s="46">
        <f t="shared" si="173"/>
        <v>641</v>
      </c>
      <c r="P186" s="45">
        <f t="shared" si="173"/>
        <v>641</v>
      </c>
      <c r="Q186" s="46">
        <f t="shared" si="173"/>
        <v>641</v>
      </c>
      <c r="R186" s="363">
        <f t="shared" si="173"/>
        <v>641</v>
      </c>
      <c r="S186" s="352">
        <f t="shared" si="173"/>
        <v>641</v>
      </c>
      <c r="T186" s="46">
        <f t="shared" si="173"/>
        <v>641</v>
      </c>
      <c r="U186" s="46">
        <f t="shared" si="173"/>
        <v>641</v>
      </c>
      <c r="V186" s="46">
        <f t="shared" si="173"/>
        <v>641</v>
      </c>
      <c r="W186" s="356">
        <f t="shared" si="173"/>
        <v>641</v>
      </c>
      <c r="X186" s="46">
        <f t="shared" si="173"/>
        <v>641</v>
      </c>
      <c r="Y186" s="363">
        <f t="shared" si="173"/>
        <v>641</v>
      </c>
      <c r="Z186" s="352">
        <f t="shared" si="173"/>
        <v>641</v>
      </c>
      <c r="AA186" s="46">
        <f t="shared" si="173"/>
        <v>641</v>
      </c>
      <c r="AB186" s="46">
        <f t="shared" si="173"/>
        <v>721</v>
      </c>
      <c r="AC186" s="46">
        <f t="shared" si="173"/>
        <v>721</v>
      </c>
      <c r="AD186" s="45">
        <f t="shared" si="173"/>
        <v>721</v>
      </c>
      <c r="AE186" s="46">
        <f t="shared" si="173"/>
        <v>721</v>
      </c>
      <c r="AF186" s="363">
        <f t="shared" si="173"/>
        <v>721</v>
      </c>
      <c r="AG186" s="352">
        <f t="shared" si="173"/>
        <v>721</v>
      </c>
      <c r="AH186" s="46">
        <f t="shared" si="173"/>
        <v>721</v>
      </c>
      <c r="AI186" s="46">
        <f t="shared" si="173"/>
        <v>721</v>
      </c>
      <c r="AJ186" s="46">
        <f t="shared" si="173"/>
        <v>721</v>
      </c>
      <c r="AK186" s="296">
        <f t="shared" si="173"/>
        <v>721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290</v>
      </c>
      <c r="G187" s="371">
        <f>+G26</f>
        <v>84</v>
      </c>
      <c r="H187" s="36">
        <f t="shared" ref="H187:AJ187" si="174">+H26</f>
        <v>0</v>
      </c>
      <c r="I187" s="36">
        <f t="shared" si="174"/>
        <v>0</v>
      </c>
      <c r="J187" s="36">
        <f t="shared" si="174"/>
        <v>0</v>
      </c>
      <c r="K187" s="362">
        <f t="shared" si="174"/>
        <v>0</v>
      </c>
      <c r="L187" s="351">
        <f t="shared" si="174"/>
        <v>0</v>
      </c>
      <c r="M187" s="36">
        <f t="shared" si="174"/>
        <v>0</v>
      </c>
      <c r="N187" s="334">
        <v>0</v>
      </c>
      <c r="O187" s="371">
        <f>240-N188</f>
        <v>156</v>
      </c>
      <c r="P187" s="36">
        <f t="shared" si="174"/>
        <v>0</v>
      </c>
      <c r="Q187" s="36">
        <f t="shared" si="174"/>
        <v>0</v>
      </c>
      <c r="R187" s="362">
        <f t="shared" si="174"/>
        <v>0</v>
      </c>
      <c r="S187" s="351">
        <f t="shared" si="174"/>
        <v>0</v>
      </c>
      <c r="T187" s="36">
        <f t="shared" si="174"/>
        <v>0</v>
      </c>
      <c r="U187" s="36">
        <f t="shared" si="174"/>
        <v>0</v>
      </c>
      <c r="V187" s="36">
        <f t="shared" si="174"/>
        <v>0</v>
      </c>
      <c r="W187" s="351">
        <f t="shared" si="174"/>
        <v>0</v>
      </c>
      <c r="X187" s="36">
        <f t="shared" si="174"/>
        <v>0</v>
      </c>
      <c r="Y187" s="362">
        <f t="shared" si="174"/>
        <v>0</v>
      </c>
      <c r="Z187" s="351">
        <f t="shared" si="174"/>
        <v>0</v>
      </c>
      <c r="AA187" s="36">
        <f t="shared" si="174"/>
        <v>0</v>
      </c>
      <c r="AB187" s="36">
        <f t="shared" si="174"/>
        <v>0</v>
      </c>
      <c r="AC187" s="36">
        <f t="shared" si="174"/>
        <v>0</v>
      </c>
      <c r="AD187" s="36">
        <f t="shared" si="174"/>
        <v>0</v>
      </c>
      <c r="AE187" s="36">
        <f t="shared" si="174"/>
        <v>0</v>
      </c>
      <c r="AF187" s="371">
        <f t="shared" si="174"/>
        <v>50</v>
      </c>
      <c r="AG187" s="351">
        <f t="shared" si="174"/>
        <v>0</v>
      </c>
      <c r="AH187" s="36">
        <f t="shared" si="174"/>
        <v>0</v>
      </c>
      <c r="AI187" s="36">
        <f t="shared" si="174"/>
        <v>0</v>
      </c>
      <c r="AJ187" s="36">
        <f t="shared" si="174"/>
        <v>0</v>
      </c>
      <c r="AK187" s="299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46">
        <f t="shared" ref="G188:AG188" si="175">+F188+G187</f>
        <v>84</v>
      </c>
      <c r="H188" s="44">
        <f t="shared" si="175"/>
        <v>84</v>
      </c>
      <c r="I188" s="45">
        <f t="shared" si="175"/>
        <v>84</v>
      </c>
      <c r="J188" s="46">
        <f t="shared" si="175"/>
        <v>84</v>
      </c>
      <c r="K188" s="363">
        <f t="shared" si="175"/>
        <v>84</v>
      </c>
      <c r="L188" s="352">
        <f t="shared" si="175"/>
        <v>84</v>
      </c>
      <c r="M188" s="46">
        <f t="shared" si="175"/>
        <v>84</v>
      </c>
      <c r="N188" s="46">
        <f t="shared" si="175"/>
        <v>84</v>
      </c>
      <c r="O188" s="46">
        <f t="shared" si="175"/>
        <v>240</v>
      </c>
      <c r="P188" s="45">
        <f t="shared" si="175"/>
        <v>240</v>
      </c>
      <c r="Q188" s="46">
        <f t="shared" si="175"/>
        <v>240</v>
      </c>
      <c r="R188" s="363">
        <f t="shared" si="175"/>
        <v>240</v>
      </c>
      <c r="S188" s="352">
        <f t="shared" si="175"/>
        <v>240</v>
      </c>
      <c r="T188" s="46">
        <f t="shared" si="175"/>
        <v>240</v>
      </c>
      <c r="U188" s="46">
        <f t="shared" si="175"/>
        <v>240</v>
      </c>
      <c r="V188" s="46">
        <f t="shared" si="175"/>
        <v>240</v>
      </c>
      <c r="W188" s="356">
        <f t="shared" si="175"/>
        <v>240</v>
      </c>
      <c r="X188" s="46">
        <f t="shared" si="175"/>
        <v>240</v>
      </c>
      <c r="Y188" s="363">
        <f t="shared" si="175"/>
        <v>240</v>
      </c>
      <c r="Z188" s="352">
        <f t="shared" si="175"/>
        <v>240</v>
      </c>
      <c r="AA188" s="46">
        <f t="shared" si="175"/>
        <v>240</v>
      </c>
      <c r="AB188" s="46">
        <f t="shared" si="175"/>
        <v>240</v>
      </c>
      <c r="AC188" s="46">
        <f t="shared" si="175"/>
        <v>240</v>
      </c>
      <c r="AD188" s="45">
        <f t="shared" si="175"/>
        <v>240</v>
      </c>
      <c r="AE188" s="46">
        <f t="shared" si="175"/>
        <v>240</v>
      </c>
      <c r="AF188" s="363">
        <f t="shared" si="175"/>
        <v>290</v>
      </c>
      <c r="AG188" s="352">
        <f t="shared" si="175"/>
        <v>290</v>
      </c>
      <c r="AH188" s="46">
        <f>+AG188+AH187</f>
        <v>290</v>
      </c>
      <c r="AI188" s="46">
        <f>+AH188+AI187</f>
        <v>290</v>
      </c>
      <c r="AJ188" s="46">
        <f>+AI188+AJ187</f>
        <v>290</v>
      </c>
      <c r="AK188" s="296">
        <f>+AJ188+AK187</f>
        <v>290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1872</v>
      </c>
      <c r="G189" s="36">
        <f>+G28</f>
        <v>0</v>
      </c>
      <c r="H189" s="36">
        <f t="shared" ref="H189:AJ189" si="176">+H28</f>
        <v>0</v>
      </c>
      <c r="I189" s="36">
        <f t="shared" si="176"/>
        <v>0</v>
      </c>
      <c r="J189" s="36">
        <f t="shared" si="176"/>
        <v>0</v>
      </c>
      <c r="K189" s="362">
        <f t="shared" si="176"/>
        <v>0</v>
      </c>
      <c r="L189" s="351">
        <f t="shared" si="176"/>
        <v>0</v>
      </c>
      <c r="M189" s="36">
        <f t="shared" si="176"/>
        <v>0</v>
      </c>
      <c r="N189" s="36">
        <f t="shared" si="176"/>
        <v>0</v>
      </c>
      <c r="O189" s="371">
        <v>41</v>
      </c>
      <c r="P189" s="371">
        <v>835</v>
      </c>
      <c r="Q189" s="371">
        <f>900-P190</f>
        <v>24</v>
      </c>
      <c r="R189" s="362">
        <f t="shared" si="176"/>
        <v>0</v>
      </c>
      <c r="S189" s="351">
        <f t="shared" si="176"/>
        <v>0</v>
      </c>
      <c r="T189" s="36">
        <f t="shared" si="176"/>
        <v>0</v>
      </c>
      <c r="U189" s="36">
        <f t="shared" si="176"/>
        <v>0</v>
      </c>
      <c r="V189" s="36">
        <f t="shared" si="176"/>
        <v>0</v>
      </c>
      <c r="W189" s="351">
        <f t="shared" si="176"/>
        <v>0</v>
      </c>
      <c r="X189" s="36">
        <f t="shared" si="176"/>
        <v>0</v>
      </c>
      <c r="Y189" s="362">
        <f t="shared" si="176"/>
        <v>0</v>
      </c>
      <c r="Z189" s="351">
        <f t="shared" si="176"/>
        <v>0</v>
      </c>
      <c r="AA189" s="36">
        <f t="shared" si="176"/>
        <v>0</v>
      </c>
      <c r="AB189" s="371">
        <f t="shared" si="176"/>
        <v>472</v>
      </c>
      <c r="AC189" s="371">
        <f t="shared" si="176"/>
        <v>400</v>
      </c>
      <c r="AD189" s="36">
        <f t="shared" si="176"/>
        <v>0</v>
      </c>
      <c r="AE189" s="36">
        <f t="shared" si="176"/>
        <v>0</v>
      </c>
      <c r="AF189" s="371">
        <f t="shared" si="176"/>
        <v>100</v>
      </c>
      <c r="AG189" s="351">
        <f t="shared" si="176"/>
        <v>0</v>
      </c>
      <c r="AH189" s="257">
        <f t="shared" si="176"/>
        <v>0</v>
      </c>
      <c r="AI189" s="36">
        <f t="shared" si="176"/>
        <v>0</v>
      </c>
      <c r="AJ189" s="334">
        <f t="shared" si="176"/>
        <v>0</v>
      </c>
      <c r="AK189" s="299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46">
        <f t="shared" ref="G190:AK190" si="177">+F190+G189</f>
        <v>0</v>
      </c>
      <c r="H190" s="44">
        <f t="shared" si="177"/>
        <v>0</v>
      </c>
      <c r="I190" s="45">
        <f t="shared" si="177"/>
        <v>0</v>
      </c>
      <c r="J190" s="46">
        <f t="shared" si="177"/>
        <v>0</v>
      </c>
      <c r="K190" s="363">
        <f t="shared" si="177"/>
        <v>0</v>
      </c>
      <c r="L190" s="352">
        <f t="shared" si="177"/>
        <v>0</v>
      </c>
      <c r="M190" s="46">
        <f t="shared" si="177"/>
        <v>0</v>
      </c>
      <c r="N190" s="46">
        <f t="shared" si="177"/>
        <v>0</v>
      </c>
      <c r="O190" s="46">
        <f t="shared" si="177"/>
        <v>41</v>
      </c>
      <c r="P190" s="45">
        <f t="shared" si="177"/>
        <v>876</v>
      </c>
      <c r="Q190" s="46">
        <f t="shared" si="177"/>
        <v>900</v>
      </c>
      <c r="R190" s="363">
        <f t="shared" si="177"/>
        <v>900</v>
      </c>
      <c r="S190" s="352">
        <f t="shared" si="177"/>
        <v>900</v>
      </c>
      <c r="T190" s="46">
        <f t="shared" si="177"/>
        <v>900</v>
      </c>
      <c r="U190" s="46">
        <f t="shared" si="177"/>
        <v>900</v>
      </c>
      <c r="V190" s="46">
        <f t="shared" si="177"/>
        <v>900</v>
      </c>
      <c r="W190" s="356">
        <f t="shared" si="177"/>
        <v>900</v>
      </c>
      <c r="X190" s="46">
        <f t="shared" si="177"/>
        <v>900</v>
      </c>
      <c r="Y190" s="363">
        <f t="shared" si="177"/>
        <v>900</v>
      </c>
      <c r="Z190" s="352">
        <f t="shared" si="177"/>
        <v>900</v>
      </c>
      <c r="AA190" s="46">
        <f t="shared" si="177"/>
        <v>900</v>
      </c>
      <c r="AB190" s="46">
        <f t="shared" si="177"/>
        <v>1372</v>
      </c>
      <c r="AC190" s="46">
        <f t="shared" si="177"/>
        <v>1772</v>
      </c>
      <c r="AD190" s="45">
        <f t="shared" si="177"/>
        <v>1772</v>
      </c>
      <c r="AE190" s="46">
        <f t="shared" si="177"/>
        <v>1772</v>
      </c>
      <c r="AF190" s="363">
        <f t="shared" si="177"/>
        <v>1872</v>
      </c>
      <c r="AG190" s="352">
        <f t="shared" si="177"/>
        <v>1872</v>
      </c>
      <c r="AH190" s="46">
        <f t="shared" si="177"/>
        <v>1872</v>
      </c>
      <c r="AI190" s="46">
        <f t="shared" si="177"/>
        <v>1872</v>
      </c>
      <c r="AJ190" s="46">
        <f t="shared" si="177"/>
        <v>1872</v>
      </c>
      <c r="AK190" s="296">
        <f t="shared" si="177"/>
        <v>1872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71</v>
      </c>
      <c r="G191" s="371">
        <f>+G30</f>
        <v>1</v>
      </c>
      <c r="H191" s="36">
        <f t="shared" ref="H191:AJ191" si="178">+H30</f>
        <v>0</v>
      </c>
      <c r="I191" s="36">
        <f t="shared" si="178"/>
        <v>0</v>
      </c>
      <c r="J191" s="36">
        <f t="shared" si="178"/>
        <v>0</v>
      </c>
      <c r="K191" s="362">
        <f t="shared" si="178"/>
        <v>0</v>
      </c>
      <c r="L191" s="351">
        <f t="shared" si="178"/>
        <v>0</v>
      </c>
      <c r="M191" s="36">
        <f t="shared" si="178"/>
        <v>0</v>
      </c>
      <c r="N191" s="36">
        <f t="shared" si="178"/>
        <v>0</v>
      </c>
      <c r="O191" s="36">
        <f t="shared" si="178"/>
        <v>0</v>
      </c>
      <c r="P191" s="36">
        <f t="shared" si="178"/>
        <v>0</v>
      </c>
      <c r="Q191" s="36">
        <f t="shared" si="178"/>
        <v>0</v>
      </c>
      <c r="R191" s="362">
        <f t="shared" si="178"/>
        <v>0</v>
      </c>
      <c r="S191" s="351">
        <f t="shared" si="178"/>
        <v>0</v>
      </c>
      <c r="T191" s="36">
        <f t="shared" si="178"/>
        <v>0</v>
      </c>
      <c r="U191" s="36">
        <f t="shared" si="178"/>
        <v>0</v>
      </c>
      <c r="V191" s="36">
        <f t="shared" si="178"/>
        <v>0</v>
      </c>
      <c r="W191" s="351">
        <f t="shared" si="178"/>
        <v>0</v>
      </c>
      <c r="X191" s="36">
        <f t="shared" si="178"/>
        <v>0</v>
      </c>
      <c r="Y191" s="362">
        <f t="shared" si="178"/>
        <v>0</v>
      </c>
      <c r="Z191" s="351">
        <f t="shared" si="178"/>
        <v>0</v>
      </c>
      <c r="AA191" s="36">
        <f t="shared" si="178"/>
        <v>0</v>
      </c>
      <c r="AB191" s="36">
        <f t="shared" si="178"/>
        <v>0</v>
      </c>
      <c r="AC191" s="371">
        <f t="shared" si="178"/>
        <v>70</v>
      </c>
      <c r="AD191" s="36">
        <f t="shared" si="178"/>
        <v>0</v>
      </c>
      <c r="AE191" s="36">
        <f t="shared" si="178"/>
        <v>0</v>
      </c>
      <c r="AF191" s="362">
        <f t="shared" si="178"/>
        <v>0</v>
      </c>
      <c r="AG191" s="351">
        <f t="shared" si="178"/>
        <v>0</v>
      </c>
      <c r="AH191" s="36">
        <f t="shared" si="178"/>
        <v>0</v>
      </c>
      <c r="AI191" s="36">
        <f t="shared" si="178"/>
        <v>0</v>
      </c>
      <c r="AJ191" s="36">
        <f t="shared" si="178"/>
        <v>0</v>
      </c>
      <c r="AK191" s="299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46">
        <f t="shared" ref="G192:AG192" si="179">+F192+G191</f>
        <v>1</v>
      </c>
      <c r="H192" s="44">
        <f t="shared" si="179"/>
        <v>1</v>
      </c>
      <c r="I192" s="45">
        <f t="shared" si="179"/>
        <v>1</v>
      </c>
      <c r="J192" s="46">
        <f t="shared" si="179"/>
        <v>1</v>
      </c>
      <c r="K192" s="363">
        <f t="shared" si="179"/>
        <v>1</v>
      </c>
      <c r="L192" s="352">
        <f t="shared" si="179"/>
        <v>1</v>
      </c>
      <c r="M192" s="46">
        <f t="shared" si="179"/>
        <v>1</v>
      </c>
      <c r="N192" s="46">
        <f t="shared" si="179"/>
        <v>1</v>
      </c>
      <c r="O192" s="46">
        <f t="shared" si="179"/>
        <v>1</v>
      </c>
      <c r="P192" s="45">
        <f t="shared" si="179"/>
        <v>1</v>
      </c>
      <c r="Q192" s="46">
        <f t="shared" si="179"/>
        <v>1</v>
      </c>
      <c r="R192" s="363">
        <f t="shared" si="179"/>
        <v>1</v>
      </c>
      <c r="S192" s="352">
        <f t="shared" si="179"/>
        <v>1</v>
      </c>
      <c r="T192" s="46">
        <f t="shared" si="179"/>
        <v>1</v>
      </c>
      <c r="U192" s="46">
        <f t="shared" si="179"/>
        <v>1</v>
      </c>
      <c r="V192" s="46">
        <f t="shared" si="179"/>
        <v>1</v>
      </c>
      <c r="W192" s="356">
        <f t="shared" si="179"/>
        <v>1</v>
      </c>
      <c r="X192" s="46">
        <f t="shared" si="179"/>
        <v>1</v>
      </c>
      <c r="Y192" s="363">
        <f t="shared" si="179"/>
        <v>1</v>
      </c>
      <c r="Z192" s="352">
        <f t="shared" si="179"/>
        <v>1</v>
      </c>
      <c r="AA192" s="46">
        <f t="shared" si="179"/>
        <v>1</v>
      </c>
      <c r="AB192" s="46">
        <f t="shared" si="179"/>
        <v>1</v>
      </c>
      <c r="AC192" s="46">
        <f t="shared" si="179"/>
        <v>71</v>
      </c>
      <c r="AD192" s="45">
        <f t="shared" si="179"/>
        <v>71</v>
      </c>
      <c r="AE192" s="46">
        <f t="shared" si="179"/>
        <v>71</v>
      </c>
      <c r="AF192" s="363">
        <f t="shared" si="179"/>
        <v>71</v>
      </c>
      <c r="AG192" s="352">
        <f t="shared" si="179"/>
        <v>71</v>
      </c>
      <c r="AH192" s="46">
        <f>+AG192+AH191</f>
        <v>71</v>
      </c>
      <c r="AI192" s="46">
        <f>+AH192+AI191</f>
        <v>71</v>
      </c>
      <c r="AJ192" s="46">
        <f>+AI192+AJ191</f>
        <v>71</v>
      </c>
      <c r="AK192" s="296">
        <f>+AJ192+AK191</f>
        <v>71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232</v>
      </c>
      <c r="G193" s="36">
        <f>+G32</f>
        <v>0</v>
      </c>
      <c r="H193" s="36">
        <v>0</v>
      </c>
      <c r="I193" s="371">
        <f>232-H194</f>
        <v>232</v>
      </c>
      <c r="J193" s="36">
        <f t="shared" ref="J193:AJ193" si="180">+J32</f>
        <v>0</v>
      </c>
      <c r="K193" s="362">
        <f t="shared" si="180"/>
        <v>0</v>
      </c>
      <c r="L193" s="351">
        <f t="shared" si="180"/>
        <v>0</v>
      </c>
      <c r="M193" s="36">
        <f t="shared" si="180"/>
        <v>0</v>
      </c>
      <c r="N193" s="36">
        <f t="shared" si="180"/>
        <v>0</v>
      </c>
      <c r="O193" s="36">
        <f t="shared" si="180"/>
        <v>0</v>
      </c>
      <c r="P193" s="36">
        <f t="shared" si="180"/>
        <v>0</v>
      </c>
      <c r="Q193" s="36">
        <f t="shared" si="180"/>
        <v>0</v>
      </c>
      <c r="R193" s="362">
        <f t="shared" si="180"/>
        <v>0</v>
      </c>
      <c r="S193" s="351">
        <f t="shared" si="180"/>
        <v>0</v>
      </c>
      <c r="T193" s="36">
        <f t="shared" si="180"/>
        <v>0</v>
      </c>
      <c r="U193" s="36">
        <f t="shared" si="180"/>
        <v>0</v>
      </c>
      <c r="V193" s="36">
        <f t="shared" si="180"/>
        <v>0</v>
      </c>
      <c r="W193" s="351">
        <f t="shared" si="180"/>
        <v>0</v>
      </c>
      <c r="X193" s="36">
        <f t="shared" si="180"/>
        <v>0</v>
      </c>
      <c r="Y193" s="362">
        <f t="shared" si="180"/>
        <v>0</v>
      </c>
      <c r="Z193" s="351">
        <f t="shared" si="180"/>
        <v>0</v>
      </c>
      <c r="AA193" s="36">
        <f t="shared" si="180"/>
        <v>0</v>
      </c>
      <c r="AB193" s="36">
        <f t="shared" si="180"/>
        <v>0</v>
      </c>
      <c r="AC193" s="36">
        <f t="shared" si="180"/>
        <v>0</v>
      </c>
      <c r="AD193" s="36">
        <f t="shared" si="180"/>
        <v>0</v>
      </c>
      <c r="AE193" s="36">
        <f t="shared" si="180"/>
        <v>0</v>
      </c>
      <c r="AF193" s="362">
        <f t="shared" si="180"/>
        <v>0</v>
      </c>
      <c r="AG193" s="351">
        <f t="shared" si="180"/>
        <v>0</v>
      </c>
      <c r="AH193" s="36">
        <f t="shared" si="180"/>
        <v>0</v>
      </c>
      <c r="AI193" s="36">
        <f t="shared" si="180"/>
        <v>0</v>
      </c>
      <c r="AJ193" s="36">
        <f t="shared" si="180"/>
        <v>0</v>
      </c>
      <c r="AK193" s="300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46">
        <f t="shared" ref="G194:AG194" si="181">+F194+G193</f>
        <v>0</v>
      </c>
      <c r="H194" s="44">
        <f t="shared" si="181"/>
        <v>0</v>
      </c>
      <c r="I194" s="45">
        <f t="shared" si="181"/>
        <v>232</v>
      </c>
      <c r="J194" s="46">
        <f t="shared" si="181"/>
        <v>232</v>
      </c>
      <c r="K194" s="363">
        <f t="shared" si="181"/>
        <v>232</v>
      </c>
      <c r="L194" s="352">
        <f t="shared" si="181"/>
        <v>232</v>
      </c>
      <c r="M194" s="46">
        <f t="shared" si="181"/>
        <v>232</v>
      </c>
      <c r="N194" s="46">
        <f t="shared" si="181"/>
        <v>232</v>
      </c>
      <c r="O194" s="46">
        <f t="shared" si="181"/>
        <v>232</v>
      </c>
      <c r="P194" s="45">
        <f t="shared" si="181"/>
        <v>232</v>
      </c>
      <c r="Q194" s="46">
        <f t="shared" si="181"/>
        <v>232</v>
      </c>
      <c r="R194" s="363">
        <f t="shared" si="181"/>
        <v>232</v>
      </c>
      <c r="S194" s="352">
        <f t="shared" si="181"/>
        <v>232</v>
      </c>
      <c r="T194" s="46">
        <f t="shared" si="181"/>
        <v>232</v>
      </c>
      <c r="U194" s="46">
        <f t="shared" si="181"/>
        <v>232</v>
      </c>
      <c r="V194" s="46">
        <f t="shared" si="181"/>
        <v>232</v>
      </c>
      <c r="W194" s="356">
        <f t="shared" si="181"/>
        <v>232</v>
      </c>
      <c r="X194" s="46">
        <f t="shared" si="181"/>
        <v>232</v>
      </c>
      <c r="Y194" s="363">
        <f t="shared" si="181"/>
        <v>232</v>
      </c>
      <c r="Z194" s="352">
        <f t="shared" si="181"/>
        <v>232</v>
      </c>
      <c r="AA194" s="46">
        <f t="shared" si="181"/>
        <v>232</v>
      </c>
      <c r="AB194" s="46">
        <f t="shared" si="181"/>
        <v>232</v>
      </c>
      <c r="AC194" s="46">
        <f t="shared" si="181"/>
        <v>232</v>
      </c>
      <c r="AD194" s="45">
        <f t="shared" si="181"/>
        <v>232</v>
      </c>
      <c r="AE194" s="46">
        <f t="shared" si="181"/>
        <v>232</v>
      </c>
      <c r="AF194" s="363">
        <f t="shared" si="181"/>
        <v>232</v>
      </c>
      <c r="AG194" s="352">
        <f t="shared" si="181"/>
        <v>232</v>
      </c>
      <c r="AH194" s="46">
        <f>+AG194+AH193</f>
        <v>232</v>
      </c>
      <c r="AI194" s="46">
        <f>+AH194+AI193</f>
        <v>232</v>
      </c>
      <c r="AJ194" s="46">
        <f>+AI194+AJ193</f>
        <v>232</v>
      </c>
      <c r="AK194" s="296">
        <f>+AJ194+AK193</f>
        <v>232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4</v>
      </c>
      <c r="G195" s="36">
        <f>+G34</f>
        <v>0</v>
      </c>
      <c r="H195" s="36">
        <v>0</v>
      </c>
      <c r="I195" s="371">
        <f>4-H196</f>
        <v>4</v>
      </c>
      <c r="J195" s="36">
        <f t="shared" ref="J195:AJ195" si="182">+J34</f>
        <v>0</v>
      </c>
      <c r="K195" s="362">
        <f t="shared" si="182"/>
        <v>0</v>
      </c>
      <c r="L195" s="351">
        <f t="shared" si="182"/>
        <v>0</v>
      </c>
      <c r="M195" s="36">
        <f t="shared" si="182"/>
        <v>0</v>
      </c>
      <c r="N195" s="36">
        <f t="shared" si="182"/>
        <v>0</v>
      </c>
      <c r="O195" s="36">
        <f t="shared" si="182"/>
        <v>0</v>
      </c>
      <c r="P195" s="36">
        <f t="shared" si="182"/>
        <v>0</v>
      </c>
      <c r="Q195" s="36">
        <f t="shared" si="182"/>
        <v>0</v>
      </c>
      <c r="R195" s="362">
        <f t="shared" si="182"/>
        <v>0</v>
      </c>
      <c r="S195" s="351">
        <f t="shared" si="182"/>
        <v>0</v>
      </c>
      <c r="T195" s="36">
        <f t="shared" si="182"/>
        <v>0</v>
      </c>
      <c r="U195" s="36">
        <f t="shared" si="182"/>
        <v>0</v>
      </c>
      <c r="V195" s="36">
        <f t="shared" si="182"/>
        <v>0</v>
      </c>
      <c r="W195" s="351">
        <f t="shared" si="182"/>
        <v>0</v>
      </c>
      <c r="X195" s="36">
        <f t="shared" si="182"/>
        <v>0</v>
      </c>
      <c r="Y195" s="362">
        <f t="shared" si="182"/>
        <v>0</v>
      </c>
      <c r="Z195" s="351">
        <f t="shared" si="182"/>
        <v>0</v>
      </c>
      <c r="AA195" s="36">
        <f t="shared" si="182"/>
        <v>0</v>
      </c>
      <c r="AB195" s="36">
        <f t="shared" si="182"/>
        <v>0</v>
      </c>
      <c r="AC195" s="36">
        <f t="shared" si="182"/>
        <v>0</v>
      </c>
      <c r="AD195" s="36">
        <f t="shared" si="182"/>
        <v>0</v>
      </c>
      <c r="AE195" s="36">
        <f t="shared" si="182"/>
        <v>0</v>
      </c>
      <c r="AF195" s="362">
        <f t="shared" si="182"/>
        <v>0</v>
      </c>
      <c r="AG195" s="351">
        <f t="shared" si="182"/>
        <v>0</v>
      </c>
      <c r="AH195" s="36">
        <f t="shared" si="182"/>
        <v>0</v>
      </c>
      <c r="AI195" s="36">
        <f t="shared" si="182"/>
        <v>0</v>
      </c>
      <c r="AJ195" s="36">
        <f t="shared" si="182"/>
        <v>0</v>
      </c>
      <c r="AK195" s="299">
        <f>+AK34</f>
        <v>0</v>
      </c>
      <c r="AL195" s="37">
        <f>SUM(G195:AK195)</f>
        <v>4</v>
      </c>
      <c r="AM195" s="38">
        <f>AL195</f>
        <v>4</v>
      </c>
      <c r="AN195" s="38">
        <v>800000</v>
      </c>
      <c r="AO195" s="38">
        <f>AL195*AN195/1000</f>
        <v>3200</v>
      </c>
      <c r="AP195" s="38">
        <f>AN195*AM195/1000</f>
        <v>3200</v>
      </c>
    </row>
    <row r="196" spans="1:42" ht="35.1" customHeight="1">
      <c r="A196" s="670"/>
      <c r="B196" s="654"/>
      <c r="C196" s="39"/>
      <c r="D196" s="65"/>
      <c r="E196" s="57"/>
      <c r="F196" s="58"/>
      <c r="G196" s="46">
        <f t="shared" ref="G196:AG196" si="183">+F196+G195</f>
        <v>0</v>
      </c>
      <c r="H196" s="44">
        <f t="shared" si="183"/>
        <v>0</v>
      </c>
      <c r="I196" s="45">
        <f t="shared" si="183"/>
        <v>4</v>
      </c>
      <c r="J196" s="46">
        <f t="shared" si="183"/>
        <v>4</v>
      </c>
      <c r="K196" s="363">
        <f t="shared" si="183"/>
        <v>4</v>
      </c>
      <c r="L196" s="352">
        <f t="shared" si="183"/>
        <v>4</v>
      </c>
      <c r="M196" s="46">
        <f t="shared" si="183"/>
        <v>4</v>
      </c>
      <c r="N196" s="46">
        <f t="shared" si="183"/>
        <v>4</v>
      </c>
      <c r="O196" s="46">
        <f t="shared" si="183"/>
        <v>4</v>
      </c>
      <c r="P196" s="45">
        <f t="shared" si="183"/>
        <v>4</v>
      </c>
      <c r="Q196" s="46">
        <f t="shared" si="183"/>
        <v>4</v>
      </c>
      <c r="R196" s="363">
        <f t="shared" si="183"/>
        <v>4</v>
      </c>
      <c r="S196" s="352">
        <f t="shared" si="183"/>
        <v>4</v>
      </c>
      <c r="T196" s="46">
        <f t="shared" si="183"/>
        <v>4</v>
      </c>
      <c r="U196" s="46">
        <f t="shared" si="183"/>
        <v>4</v>
      </c>
      <c r="V196" s="46">
        <f t="shared" si="183"/>
        <v>4</v>
      </c>
      <c r="W196" s="356">
        <f t="shared" si="183"/>
        <v>4</v>
      </c>
      <c r="X196" s="46">
        <f t="shared" si="183"/>
        <v>4</v>
      </c>
      <c r="Y196" s="363">
        <f t="shared" si="183"/>
        <v>4</v>
      </c>
      <c r="Z196" s="352">
        <f t="shared" si="183"/>
        <v>4</v>
      </c>
      <c r="AA196" s="46">
        <f t="shared" si="183"/>
        <v>4</v>
      </c>
      <c r="AB196" s="46">
        <f t="shared" si="183"/>
        <v>4</v>
      </c>
      <c r="AC196" s="46">
        <f t="shared" si="183"/>
        <v>4</v>
      </c>
      <c r="AD196" s="45">
        <f t="shared" si="183"/>
        <v>4</v>
      </c>
      <c r="AE196" s="46">
        <f t="shared" si="183"/>
        <v>4</v>
      </c>
      <c r="AF196" s="363">
        <f t="shared" si="183"/>
        <v>4</v>
      </c>
      <c r="AG196" s="352">
        <f t="shared" si="183"/>
        <v>4</v>
      </c>
      <c r="AH196" s="46">
        <f>+AG196+AH195</f>
        <v>4</v>
      </c>
      <c r="AI196" s="46">
        <f>+AH196+AI195</f>
        <v>4</v>
      </c>
      <c r="AJ196" s="46">
        <f>+AI196+AJ195</f>
        <v>4</v>
      </c>
      <c r="AK196" s="296">
        <f>+AJ196+AK195</f>
        <v>4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168</v>
      </c>
      <c r="G197" s="36">
        <f>+G36</f>
        <v>0</v>
      </c>
      <c r="H197" s="36">
        <v>0</v>
      </c>
      <c r="I197" s="371">
        <f>168-H198</f>
        <v>168</v>
      </c>
      <c r="J197" s="36">
        <f t="shared" ref="J197:AJ197" si="184">+J36</f>
        <v>0</v>
      </c>
      <c r="K197" s="362">
        <f t="shared" si="184"/>
        <v>0</v>
      </c>
      <c r="L197" s="351">
        <f t="shared" si="184"/>
        <v>0</v>
      </c>
      <c r="M197" s="36">
        <f t="shared" si="184"/>
        <v>0</v>
      </c>
      <c r="N197" s="36">
        <f t="shared" si="184"/>
        <v>0</v>
      </c>
      <c r="O197" s="36">
        <f t="shared" si="184"/>
        <v>0</v>
      </c>
      <c r="P197" s="36">
        <f t="shared" si="184"/>
        <v>0</v>
      </c>
      <c r="Q197" s="36">
        <f t="shared" si="184"/>
        <v>0</v>
      </c>
      <c r="R197" s="362">
        <f t="shared" si="184"/>
        <v>0</v>
      </c>
      <c r="S197" s="351">
        <f t="shared" si="184"/>
        <v>0</v>
      </c>
      <c r="T197" s="36">
        <f t="shared" si="184"/>
        <v>0</v>
      </c>
      <c r="U197" s="36">
        <f t="shared" si="184"/>
        <v>0</v>
      </c>
      <c r="V197" s="36">
        <f t="shared" si="184"/>
        <v>0</v>
      </c>
      <c r="W197" s="351">
        <f t="shared" si="184"/>
        <v>0</v>
      </c>
      <c r="X197" s="36">
        <f t="shared" si="184"/>
        <v>0</v>
      </c>
      <c r="Y197" s="362">
        <f t="shared" si="184"/>
        <v>0</v>
      </c>
      <c r="Z197" s="351">
        <f t="shared" si="184"/>
        <v>0</v>
      </c>
      <c r="AA197" s="36">
        <f t="shared" si="184"/>
        <v>0</v>
      </c>
      <c r="AB197" s="36">
        <f t="shared" si="184"/>
        <v>0</v>
      </c>
      <c r="AC197" s="36">
        <f t="shared" si="184"/>
        <v>0</v>
      </c>
      <c r="AD197" s="36">
        <f t="shared" si="184"/>
        <v>0</v>
      </c>
      <c r="AE197" s="36">
        <f t="shared" si="184"/>
        <v>0</v>
      </c>
      <c r="AF197" s="362">
        <f t="shared" si="184"/>
        <v>0</v>
      </c>
      <c r="AG197" s="351">
        <f t="shared" si="184"/>
        <v>0</v>
      </c>
      <c r="AH197" s="36">
        <f t="shared" si="184"/>
        <v>0</v>
      </c>
      <c r="AI197" s="36">
        <f t="shared" si="184"/>
        <v>0</v>
      </c>
      <c r="AJ197" s="36">
        <f t="shared" si="184"/>
        <v>0</v>
      </c>
      <c r="AK197" s="300">
        <f>+AK36</f>
        <v>0</v>
      </c>
      <c r="AL197" s="37">
        <f>AK198</f>
        <v>168</v>
      </c>
      <c r="AM197" s="38">
        <f>AL197</f>
        <v>168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46">
        <f t="shared" ref="G198:AG198" si="185">+F198+G197</f>
        <v>0</v>
      </c>
      <c r="H198" s="44">
        <f t="shared" si="185"/>
        <v>0</v>
      </c>
      <c r="I198" s="45">
        <f t="shared" si="185"/>
        <v>168</v>
      </c>
      <c r="J198" s="46">
        <f t="shared" si="185"/>
        <v>168</v>
      </c>
      <c r="K198" s="363">
        <f t="shared" si="185"/>
        <v>168</v>
      </c>
      <c r="L198" s="352">
        <f t="shared" si="185"/>
        <v>168</v>
      </c>
      <c r="M198" s="46">
        <f t="shared" si="185"/>
        <v>168</v>
      </c>
      <c r="N198" s="46">
        <f t="shared" si="185"/>
        <v>168</v>
      </c>
      <c r="O198" s="46">
        <f t="shared" si="185"/>
        <v>168</v>
      </c>
      <c r="P198" s="45">
        <f t="shared" si="185"/>
        <v>168</v>
      </c>
      <c r="Q198" s="46">
        <f t="shared" si="185"/>
        <v>168</v>
      </c>
      <c r="R198" s="363">
        <f t="shared" si="185"/>
        <v>168</v>
      </c>
      <c r="S198" s="352">
        <f t="shared" si="185"/>
        <v>168</v>
      </c>
      <c r="T198" s="46">
        <f t="shared" si="185"/>
        <v>168</v>
      </c>
      <c r="U198" s="46">
        <f t="shared" si="185"/>
        <v>168</v>
      </c>
      <c r="V198" s="46">
        <f t="shared" si="185"/>
        <v>168</v>
      </c>
      <c r="W198" s="356">
        <f t="shared" si="185"/>
        <v>168</v>
      </c>
      <c r="X198" s="46">
        <f t="shared" si="185"/>
        <v>168</v>
      </c>
      <c r="Y198" s="363">
        <f t="shared" si="185"/>
        <v>168</v>
      </c>
      <c r="Z198" s="352">
        <f t="shared" si="185"/>
        <v>168</v>
      </c>
      <c r="AA198" s="46">
        <f t="shared" si="185"/>
        <v>168</v>
      </c>
      <c r="AB198" s="46">
        <f t="shared" si="185"/>
        <v>168</v>
      </c>
      <c r="AC198" s="46">
        <f t="shared" si="185"/>
        <v>168</v>
      </c>
      <c r="AD198" s="45">
        <f t="shared" si="185"/>
        <v>168</v>
      </c>
      <c r="AE198" s="46">
        <f t="shared" si="185"/>
        <v>168</v>
      </c>
      <c r="AF198" s="363">
        <f t="shared" si="185"/>
        <v>168</v>
      </c>
      <c r="AG198" s="352">
        <f t="shared" si="185"/>
        <v>168</v>
      </c>
      <c r="AH198" s="46">
        <f>+AG198+AH197</f>
        <v>168</v>
      </c>
      <c r="AI198" s="46">
        <f>+AH198+AI197</f>
        <v>168</v>
      </c>
      <c r="AJ198" s="46">
        <f>+AI198+AJ197</f>
        <v>168</v>
      </c>
      <c r="AK198" s="296">
        <f>+AJ198+AK197</f>
        <v>168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86">+F38</f>
        <v>0</v>
      </c>
      <c r="G199" s="116">
        <f t="shared" si="186"/>
        <v>0</v>
      </c>
      <c r="H199" s="116">
        <f t="shared" si="186"/>
        <v>0</v>
      </c>
      <c r="I199" s="116">
        <f t="shared" si="186"/>
        <v>0</v>
      </c>
      <c r="J199" s="116">
        <f t="shared" si="186"/>
        <v>0</v>
      </c>
      <c r="K199" s="368">
        <f t="shared" si="186"/>
        <v>0</v>
      </c>
      <c r="L199" s="357">
        <f t="shared" si="186"/>
        <v>0</v>
      </c>
      <c r="M199" s="116">
        <f t="shared" si="186"/>
        <v>0</v>
      </c>
      <c r="N199" s="116">
        <f t="shared" si="186"/>
        <v>0</v>
      </c>
      <c r="O199" s="116">
        <f t="shared" si="186"/>
        <v>0</v>
      </c>
      <c r="P199" s="116">
        <f t="shared" si="186"/>
        <v>0</v>
      </c>
      <c r="Q199" s="116">
        <f t="shared" si="186"/>
        <v>0</v>
      </c>
      <c r="R199" s="368">
        <f t="shared" si="186"/>
        <v>0</v>
      </c>
      <c r="S199" s="357">
        <f t="shared" si="186"/>
        <v>0</v>
      </c>
      <c r="T199" s="116">
        <f t="shared" si="186"/>
        <v>0</v>
      </c>
      <c r="U199" s="116">
        <f t="shared" si="186"/>
        <v>0</v>
      </c>
      <c r="V199" s="116">
        <f t="shared" si="186"/>
        <v>0</v>
      </c>
      <c r="W199" s="357">
        <f t="shared" si="186"/>
        <v>0</v>
      </c>
      <c r="X199" s="116">
        <f t="shared" si="186"/>
        <v>0</v>
      </c>
      <c r="Y199" s="368">
        <f t="shared" si="186"/>
        <v>0</v>
      </c>
      <c r="Z199" s="357">
        <f t="shared" si="186"/>
        <v>0</v>
      </c>
      <c r="AA199" s="116">
        <f t="shared" si="186"/>
        <v>0</v>
      </c>
      <c r="AB199" s="116">
        <f t="shared" si="186"/>
        <v>0</v>
      </c>
      <c r="AC199" s="116">
        <f t="shared" si="186"/>
        <v>0</v>
      </c>
      <c r="AD199" s="116">
        <f t="shared" si="186"/>
        <v>0</v>
      </c>
      <c r="AE199" s="116">
        <f t="shared" si="186"/>
        <v>0</v>
      </c>
      <c r="AF199" s="368">
        <f t="shared" si="186"/>
        <v>0</v>
      </c>
      <c r="AG199" s="357">
        <f t="shared" si="186"/>
        <v>0</v>
      </c>
      <c r="AH199" s="116">
        <f t="shared" si="186"/>
        <v>0</v>
      </c>
      <c r="AI199" s="116">
        <f t="shared" si="186"/>
        <v>0</v>
      </c>
      <c r="AJ199" s="116">
        <f t="shared" si="186"/>
        <v>0</v>
      </c>
      <c r="AK199" s="300">
        <f t="shared" si="186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44">
        <f t="shared" ref="G200:AK200" si="187">+F200+G199</f>
        <v>0</v>
      </c>
      <c r="H200" s="44">
        <f t="shared" si="187"/>
        <v>0</v>
      </c>
      <c r="I200" s="45">
        <f t="shared" si="187"/>
        <v>0</v>
      </c>
      <c r="J200" s="45">
        <f t="shared" si="187"/>
        <v>0</v>
      </c>
      <c r="K200" s="366">
        <f t="shared" si="187"/>
        <v>0</v>
      </c>
      <c r="L200" s="356">
        <f t="shared" si="187"/>
        <v>0</v>
      </c>
      <c r="M200" s="45">
        <f t="shared" si="187"/>
        <v>0</v>
      </c>
      <c r="N200" s="45">
        <f t="shared" si="187"/>
        <v>0</v>
      </c>
      <c r="O200" s="45">
        <f t="shared" si="187"/>
        <v>0</v>
      </c>
      <c r="P200" s="45">
        <f t="shared" si="187"/>
        <v>0</v>
      </c>
      <c r="Q200" s="45">
        <f t="shared" si="187"/>
        <v>0</v>
      </c>
      <c r="R200" s="366">
        <f t="shared" si="187"/>
        <v>0</v>
      </c>
      <c r="S200" s="356">
        <f t="shared" si="187"/>
        <v>0</v>
      </c>
      <c r="T200" s="45">
        <f t="shared" si="187"/>
        <v>0</v>
      </c>
      <c r="U200" s="45">
        <f t="shared" si="187"/>
        <v>0</v>
      </c>
      <c r="V200" s="45">
        <f t="shared" si="187"/>
        <v>0</v>
      </c>
      <c r="W200" s="356">
        <f t="shared" si="187"/>
        <v>0</v>
      </c>
      <c r="X200" s="45">
        <f t="shared" si="187"/>
        <v>0</v>
      </c>
      <c r="Y200" s="366">
        <f t="shared" si="187"/>
        <v>0</v>
      </c>
      <c r="Z200" s="356">
        <f t="shared" si="187"/>
        <v>0</v>
      </c>
      <c r="AA200" s="45">
        <f t="shared" si="187"/>
        <v>0</v>
      </c>
      <c r="AB200" s="45">
        <f t="shared" si="187"/>
        <v>0</v>
      </c>
      <c r="AC200" s="45">
        <f t="shared" si="187"/>
        <v>0</v>
      </c>
      <c r="AD200" s="45">
        <f t="shared" si="187"/>
        <v>0</v>
      </c>
      <c r="AE200" s="45">
        <f t="shared" si="187"/>
        <v>0</v>
      </c>
      <c r="AF200" s="366">
        <f t="shared" si="187"/>
        <v>0</v>
      </c>
      <c r="AG200" s="356">
        <f t="shared" si="187"/>
        <v>0</v>
      </c>
      <c r="AH200" s="45">
        <f t="shared" si="187"/>
        <v>0</v>
      </c>
      <c r="AI200" s="45">
        <f t="shared" si="187"/>
        <v>0</v>
      </c>
      <c r="AJ200" s="45">
        <f t="shared" si="187"/>
        <v>0</v>
      </c>
      <c r="AK200" s="296">
        <f t="shared" si="187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188">+F40</f>
        <v>0</v>
      </c>
      <c r="G201" s="115">
        <f t="shared" si="188"/>
        <v>0</v>
      </c>
      <c r="H201" s="115">
        <f t="shared" si="188"/>
        <v>0</v>
      </c>
      <c r="I201" s="115">
        <f t="shared" si="188"/>
        <v>0</v>
      </c>
      <c r="J201" s="115">
        <f t="shared" si="188"/>
        <v>0</v>
      </c>
      <c r="K201" s="369">
        <f t="shared" si="188"/>
        <v>0</v>
      </c>
      <c r="L201" s="358">
        <f t="shared" si="188"/>
        <v>0</v>
      </c>
      <c r="M201" s="115">
        <f t="shared" si="188"/>
        <v>0</v>
      </c>
      <c r="N201" s="115">
        <f t="shared" si="188"/>
        <v>0</v>
      </c>
      <c r="O201" s="115">
        <f t="shared" si="188"/>
        <v>0</v>
      </c>
      <c r="P201" s="115">
        <f t="shared" si="188"/>
        <v>0</v>
      </c>
      <c r="Q201" s="115">
        <f t="shared" si="188"/>
        <v>0</v>
      </c>
      <c r="R201" s="369">
        <f t="shared" si="188"/>
        <v>0</v>
      </c>
      <c r="S201" s="358">
        <f t="shared" si="188"/>
        <v>0</v>
      </c>
      <c r="T201" s="115">
        <f t="shared" si="188"/>
        <v>0</v>
      </c>
      <c r="U201" s="115">
        <f t="shared" si="188"/>
        <v>0</v>
      </c>
      <c r="V201" s="115">
        <f t="shared" si="188"/>
        <v>0</v>
      </c>
      <c r="W201" s="358">
        <f t="shared" si="188"/>
        <v>0</v>
      </c>
      <c r="X201" s="115">
        <f t="shared" si="188"/>
        <v>0</v>
      </c>
      <c r="Y201" s="369">
        <f t="shared" si="188"/>
        <v>0</v>
      </c>
      <c r="Z201" s="358">
        <f t="shared" si="188"/>
        <v>0</v>
      </c>
      <c r="AA201" s="115">
        <f t="shared" si="188"/>
        <v>0</v>
      </c>
      <c r="AB201" s="115">
        <f t="shared" si="188"/>
        <v>0</v>
      </c>
      <c r="AC201" s="115">
        <f t="shared" si="188"/>
        <v>0</v>
      </c>
      <c r="AD201" s="115">
        <f t="shared" si="188"/>
        <v>0</v>
      </c>
      <c r="AE201" s="115">
        <f t="shared" si="188"/>
        <v>0</v>
      </c>
      <c r="AF201" s="369">
        <f t="shared" si="188"/>
        <v>0</v>
      </c>
      <c r="AG201" s="358">
        <f t="shared" si="188"/>
        <v>0</v>
      </c>
      <c r="AH201" s="115">
        <f t="shared" si="188"/>
        <v>0</v>
      </c>
      <c r="AI201" s="115">
        <f t="shared" si="188"/>
        <v>0</v>
      </c>
      <c r="AJ201" s="115">
        <f t="shared" si="188"/>
        <v>0</v>
      </c>
      <c r="AK201" s="299">
        <f t="shared" si="188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K202" si="189">+F202+G201</f>
        <v>0</v>
      </c>
      <c r="H202" s="44">
        <f t="shared" si="189"/>
        <v>0</v>
      </c>
      <c r="I202" s="45">
        <f t="shared" si="189"/>
        <v>0</v>
      </c>
      <c r="J202" s="45">
        <f t="shared" si="189"/>
        <v>0</v>
      </c>
      <c r="K202" s="366">
        <f t="shared" si="189"/>
        <v>0</v>
      </c>
      <c r="L202" s="356">
        <f t="shared" si="189"/>
        <v>0</v>
      </c>
      <c r="M202" s="45">
        <f t="shared" si="189"/>
        <v>0</v>
      </c>
      <c r="N202" s="45">
        <f t="shared" si="189"/>
        <v>0</v>
      </c>
      <c r="O202" s="45">
        <f t="shared" si="189"/>
        <v>0</v>
      </c>
      <c r="P202" s="45">
        <f t="shared" si="189"/>
        <v>0</v>
      </c>
      <c r="Q202" s="45">
        <f t="shared" si="189"/>
        <v>0</v>
      </c>
      <c r="R202" s="366">
        <f t="shared" si="189"/>
        <v>0</v>
      </c>
      <c r="S202" s="356">
        <f t="shared" si="189"/>
        <v>0</v>
      </c>
      <c r="T202" s="45">
        <f t="shared" si="189"/>
        <v>0</v>
      </c>
      <c r="U202" s="45">
        <f t="shared" si="189"/>
        <v>0</v>
      </c>
      <c r="V202" s="45">
        <f t="shared" si="189"/>
        <v>0</v>
      </c>
      <c r="W202" s="356">
        <f t="shared" si="189"/>
        <v>0</v>
      </c>
      <c r="X202" s="45">
        <f t="shared" si="189"/>
        <v>0</v>
      </c>
      <c r="Y202" s="366">
        <f t="shared" si="189"/>
        <v>0</v>
      </c>
      <c r="Z202" s="356">
        <f t="shared" si="189"/>
        <v>0</v>
      </c>
      <c r="AA202" s="45">
        <f t="shared" si="189"/>
        <v>0</v>
      </c>
      <c r="AB202" s="45">
        <f t="shared" si="189"/>
        <v>0</v>
      </c>
      <c r="AC202" s="45">
        <f t="shared" si="189"/>
        <v>0</v>
      </c>
      <c r="AD202" s="45">
        <f t="shared" si="189"/>
        <v>0</v>
      </c>
      <c r="AE202" s="45">
        <f t="shared" si="189"/>
        <v>0</v>
      </c>
      <c r="AF202" s="366">
        <f t="shared" si="189"/>
        <v>0</v>
      </c>
      <c r="AG202" s="356">
        <f t="shared" si="189"/>
        <v>0</v>
      </c>
      <c r="AH202" s="45">
        <f t="shared" si="189"/>
        <v>0</v>
      </c>
      <c r="AI202" s="45">
        <f t="shared" si="189"/>
        <v>0</v>
      </c>
      <c r="AJ202" s="45">
        <f t="shared" si="189"/>
        <v>0</v>
      </c>
      <c r="AK202" s="296">
        <f t="shared" si="189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90">+F42</f>
        <v>0</v>
      </c>
      <c r="G203" s="116">
        <f t="shared" si="190"/>
        <v>0</v>
      </c>
      <c r="H203" s="116">
        <f t="shared" si="190"/>
        <v>0</v>
      </c>
      <c r="I203" s="116">
        <f t="shared" si="190"/>
        <v>0</v>
      </c>
      <c r="J203" s="116">
        <f t="shared" si="190"/>
        <v>0</v>
      </c>
      <c r="K203" s="368">
        <f t="shared" si="190"/>
        <v>0</v>
      </c>
      <c r="L203" s="357">
        <f t="shared" si="190"/>
        <v>0</v>
      </c>
      <c r="M203" s="116">
        <f t="shared" si="190"/>
        <v>0</v>
      </c>
      <c r="N203" s="116">
        <f t="shared" si="190"/>
        <v>0</v>
      </c>
      <c r="O203" s="116">
        <f t="shared" si="190"/>
        <v>0</v>
      </c>
      <c r="P203" s="116">
        <f t="shared" si="190"/>
        <v>0</v>
      </c>
      <c r="Q203" s="116">
        <f t="shared" si="190"/>
        <v>0</v>
      </c>
      <c r="R203" s="368">
        <f t="shared" si="190"/>
        <v>0</v>
      </c>
      <c r="S203" s="357">
        <f t="shared" si="190"/>
        <v>0</v>
      </c>
      <c r="T203" s="116">
        <f t="shared" si="190"/>
        <v>0</v>
      </c>
      <c r="U203" s="116">
        <f t="shared" si="190"/>
        <v>0</v>
      </c>
      <c r="V203" s="116">
        <f t="shared" si="190"/>
        <v>0</v>
      </c>
      <c r="W203" s="357">
        <f t="shared" si="190"/>
        <v>0</v>
      </c>
      <c r="X203" s="116">
        <f t="shared" si="190"/>
        <v>0</v>
      </c>
      <c r="Y203" s="368">
        <f t="shared" si="190"/>
        <v>0</v>
      </c>
      <c r="Z203" s="357">
        <f t="shared" si="190"/>
        <v>0</v>
      </c>
      <c r="AA203" s="116">
        <f t="shared" si="190"/>
        <v>0</v>
      </c>
      <c r="AB203" s="116">
        <f t="shared" si="190"/>
        <v>0</v>
      </c>
      <c r="AC203" s="116">
        <f t="shared" si="190"/>
        <v>0</v>
      </c>
      <c r="AD203" s="116">
        <f t="shared" si="190"/>
        <v>0</v>
      </c>
      <c r="AE203" s="116">
        <f t="shared" si="190"/>
        <v>0</v>
      </c>
      <c r="AF203" s="368">
        <f t="shared" si="190"/>
        <v>0</v>
      </c>
      <c r="AG203" s="357">
        <f t="shared" si="190"/>
        <v>0</v>
      </c>
      <c r="AH203" s="116">
        <f t="shared" si="190"/>
        <v>0</v>
      </c>
      <c r="AI203" s="116">
        <f t="shared" si="190"/>
        <v>0</v>
      </c>
      <c r="AJ203" s="116">
        <f t="shared" si="190"/>
        <v>0</v>
      </c>
      <c r="AK203" s="300">
        <f t="shared" si="190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44">
        <f t="shared" ref="G204:AK204" si="191">+F204+G203</f>
        <v>0</v>
      </c>
      <c r="H204" s="44">
        <f t="shared" si="191"/>
        <v>0</v>
      </c>
      <c r="I204" s="45">
        <f t="shared" si="191"/>
        <v>0</v>
      </c>
      <c r="J204" s="45">
        <f t="shared" si="191"/>
        <v>0</v>
      </c>
      <c r="K204" s="366">
        <f t="shared" si="191"/>
        <v>0</v>
      </c>
      <c r="L204" s="356">
        <f t="shared" si="191"/>
        <v>0</v>
      </c>
      <c r="M204" s="45">
        <f t="shared" si="191"/>
        <v>0</v>
      </c>
      <c r="N204" s="45">
        <f t="shared" si="191"/>
        <v>0</v>
      </c>
      <c r="O204" s="45">
        <f t="shared" si="191"/>
        <v>0</v>
      </c>
      <c r="P204" s="45">
        <f t="shared" si="191"/>
        <v>0</v>
      </c>
      <c r="Q204" s="45">
        <f t="shared" si="191"/>
        <v>0</v>
      </c>
      <c r="R204" s="366">
        <f t="shared" si="191"/>
        <v>0</v>
      </c>
      <c r="S204" s="356">
        <f t="shared" si="191"/>
        <v>0</v>
      </c>
      <c r="T204" s="45">
        <f t="shared" si="191"/>
        <v>0</v>
      </c>
      <c r="U204" s="45">
        <f t="shared" si="191"/>
        <v>0</v>
      </c>
      <c r="V204" s="45">
        <f t="shared" si="191"/>
        <v>0</v>
      </c>
      <c r="W204" s="356">
        <f t="shared" si="191"/>
        <v>0</v>
      </c>
      <c r="X204" s="45">
        <f t="shared" si="191"/>
        <v>0</v>
      </c>
      <c r="Y204" s="366">
        <f t="shared" si="191"/>
        <v>0</v>
      </c>
      <c r="Z204" s="356">
        <f t="shared" si="191"/>
        <v>0</v>
      </c>
      <c r="AA204" s="45">
        <f t="shared" si="191"/>
        <v>0</v>
      </c>
      <c r="AB204" s="45">
        <f t="shared" si="191"/>
        <v>0</v>
      </c>
      <c r="AC204" s="45">
        <f t="shared" si="191"/>
        <v>0</v>
      </c>
      <c r="AD204" s="45">
        <f t="shared" si="191"/>
        <v>0</v>
      </c>
      <c r="AE204" s="45">
        <f t="shared" si="191"/>
        <v>0</v>
      </c>
      <c r="AF204" s="366">
        <f t="shared" si="191"/>
        <v>0</v>
      </c>
      <c r="AG204" s="356">
        <f t="shared" si="191"/>
        <v>0</v>
      </c>
      <c r="AH204" s="45">
        <f t="shared" si="191"/>
        <v>0</v>
      </c>
      <c r="AI204" s="45">
        <f t="shared" si="191"/>
        <v>0</v>
      </c>
      <c r="AJ204" s="45">
        <f t="shared" si="191"/>
        <v>0</v>
      </c>
      <c r="AK204" s="296">
        <f t="shared" si="191"/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336</v>
      </c>
      <c r="G205" s="36">
        <f>+G44</f>
        <v>0</v>
      </c>
      <c r="H205" s="36">
        <f t="shared" ref="H205:AJ205" si="192">+H44</f>
        <v>0</v>
      </c>
      <c r="I205" s="371">
        <f t="shared" si="192"/>
        <v>336</v>
      </c>
      <c r="J205" s="36">
        <f t="shared" si="192"/>
        <v>0</v>
      </c>
      <c r="K205" s="362">
        <f t="shared" si="192"/>
        <v>0</v>
      </c>
      <c r="L205" s="351">
        <f t="shared" si="192"/>
        <v>0</v>
      </c>
      <c r="M205" s="36">
        <f t="shared" si="192"/>
        <v>0</v>
      </c>
      <c r="N205" s="36">
        <f t="shared" si="192"/>
        <v>0</v>
      </c>
      <c r="O205" s="36">
        <f t="shared" si="192"/>
        <v>0</v>
      </c>
      <c r="P205" s="36">
        <f t="shared" si="192"/>
        <v>0</v>
      </c>
      <c r="Q205" s="36">
        <f t="shared" si="192"/>
        <v>0</v>
      </c>
      <c r="R205" s="362">
        <f t="shared" si="192"/>
        <v>0</v>
      </c>
      <c r="S205" s="351">
        <f t="shared" si="192"/>
        <v>0</v>
      </c>
      <c r="T205" s="36">
        <f t="shared" si="192"/>
        <v>0</v>
      </c>
      <c r="U205" s="36">
        <f t="shared" si="192"/>
        <v>0</v>
      </c>
      <c r="V205" s="36">
        <f t="shared" si="192"/>
        <v>0</v>
      </c>
      <c r="W205" s="351">
        <f t="shared" si="192"/>
        <v>0</v>
      </c>
      <c r="X205" s="36">
        <f t="shared" si="192"/>
        <v>0</v>
      </c>
      <c r="Y205" s="362">
        <f t="shared" si="192"/>
        <v>0</v>
      </c>
      <c r="Z205" s="351">
        <f t="shared" si="192"/>
        <v>0</v>
      </c>
      <c r="AA205" s="36">
        <f t="shared" si="192"/>
        <v>0</v>
      </c>
      <c r="AB205" s="36">
        <f t="shared" si="192"/>
        <v>0</v>
      </c>
      <c r="AC205" s="36">
        <f t="shared" si="192"/>
        <v>0</v>
      </c>
      <c r="AD205" s="36">
        <f t="shared" si="192"/>
        <v>0</v>
      </c>
      <c r="AE205" s="36">
        <f t="shared" si="192"/>
        <v>0</v>
      </c>
      <c r="AF205" s="362">
        <f t="shared" si="192"/>
        <v>0</v>
      </c>
      <c r="AG205" s="351">
        <f t="shared" si="192"/>
        <v>0</v>
      </c>
      <c r="AH205" s="36">
        <f t="shared" si="192"/>
        <v>0</v>
      </c>
      <c r="AI205" s="36">
        <f t="shared" si="192"/>
        <v>0</v>
      </c>
      <c r="AJ205" s="36">
        <f t="shared" si="192"/>
        <v>0</v>
      </c>
      <c r="AK205" s="300">
        <f>+AK44</f>
        <v>0</v>
      </c>
      <c r="AL205" s="37">
        <f>SUM(G205:AK205)</f>
        <v>336</v>
      </c>
      <c r="AM205" s="38">
        <f>AL205</f>
        <v>336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56"/>
      <c r="C206" s="39"/>
      <c r="D206" s="78"/>
      <c r="E206" s="79"/>
      <c r="F206" s="42"/>
      <c r="G206" s="46">
        <f t="shared" ref="G206:AG206" si="193">+F206+G205</f>
        <v>0</v>
      </c>
      <c r="H206" s="44">
        <f t="shared" si="193"/>
        <v>0</v>
      </c>
      <c r="I206" s="45">
        <f t="shared" si="193"/>
        <v>336</v>
      </c>
      <c r="J206" s="46">
        <f t="shared" si="193"/>
        <v>336</v>
      </c>
      <c r="K206" s="363">
        <f t="shared" si="193"/>
        <v>336</v>
      </c>
      <c r="L206" s="352">
        <f t="shared" si="193"/>
        <v>336</v>
      </c>
      <c r="M206" s="46">
        <f t="shared" si="193"/>
        <v>336</v>
      </c>
      <c r="N206" s="46">
        <f t="shared" si="193"/>
        <v>336</v>
      </c>
      <c r="O206" s="46">
        <f t="shared" si="193"/>
        <v>336</v>
      </c>
      <c r="P206" s="45">
        <f t="shared" si="193"/>
        <v>336</v>
      </c>
      <c r="Q206" s="46">
        <f t="shared" si="193"/>
        <v>336</v>
      </c>
      <c r="R206" s="363">
        <f t="shared" si="193"/>
        <v>336</v>
      </c>
      <c r="S206" s="352">
        <f t="shared" si="193"/>
        <v>336</v>
      </c>
      <c r="T206" s="46">
        <f t="shared" si="193"/>
        <v>336</v>
      </c>
      <c r="U206" s="46">
        <f t="shared" si="193"/>
        <v>336</v>
      </c>
      <c r="V206" s="46">
        <f t="shared" si="193"/>
        <v>336</v>
      </c>
      <c r="W206" s="356">
        <f t="shared" si="193"/>
        <v>336</v>
      </c>
      <c r="X206" s="46">
        <f t="shared" si="193"/>
        <v>336</v>
      </c>
      <c r="Y206" s="363">
        <f t="shared" si="193"/>
        <v>336</v>
      </c>
      <c r="Z206" s="352">
        <f t="shared" si="193"/>
        <v>336</v>
      </c>
      <c r="AA206" s="46">
        <f t="shared" si="193"/>
        <v>336</v>
      </c>
      <c r="AB206" s="46">
        <f t="shared" si="193"/>
        <v>336</v>
      </c>
      <c r="AC206" s="46">
        <f t="shared" si="193"/>
        <v>336</v>
      </c>
      <c r="AD206" s="45">
        <f t="shared" si="193"/>
        <v>336</v>
      </c>
      <c r="AE206" s="46">
        <f t="shared" si="193"/>
        <v>336</v>
      </c>
      <c r="AF206" s="363">
        <f t="shared" si="193"/>
        <v>336</v>
      </c>
      <c r="AG206" s="352">
        <f t="shared" si="193"/>
        <v>336</v>
      </c>
      <c r="AH206" s="46">
        <f>+AG206+AH205</f>
        <v>336</v>
      </c>
      <c r="AI206" s="46">
        <f>+AH206+AI205</f>
        <v>336</v>
      </c>
      <c r="AJ206" s="46">
        <f>+AI206+AJ205</f>
        <v>336</v>
      </c>
      <c r="AK206" s="296">
        <f>+AJ206+AK205</f>
        <v>336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105</v>
      </c>
      <c r="G207" s="36">
        <f>+G46</f>
        <v>0</v>
      </c>
      <c r="H207" s="36">
        <f t="shared" ref="H207:AJ207" si="194">+H46</f>
        <v>0</v>
      </c>
      <c r="I207" s="371">
        <f t="shared" si="194"/>
        <v>105</v>
      </c>
      <c r="J207" s="36">
        <f t="shared" si="194"/>
        <v>0</v>
      </c>
      <c r="K207" s="362">
        <f t="shared" si="194"/>
        <v>0</v>
      </c>
      <c r="L207" s="351">
        <f t="shared" si="194"/>
        <v>0</v>
      </c>
      <c r="M207" s="36">
        <f t="shared" si="194"/>
        <v>0</v>
      </c>
      <c r="N207" s="36">
        <f t="shared" si="194"/>
        <v>0</v>
      </c>
      <c r="O207" s="36">
        <f t="shared" si="194"/>
        <v>0</v>
      </c>
      <c r="P207" s="36">
        <f t="shared" si="194"/>
        <v>0</v>
      </c>
      <c r="Q207" s="36">
        <f t="shared" si="194"/>
        <v>0</v>
      </c>
      <c r="R207" s="362">
        <f t="shared" si="194"/>
        <v>0</v>
      </c>
      <c r="S207" s="351">
        <f t="shared" si="194"/>
        <v>0</v>
      </c>
      <c r="T207" s="36">
        <f t="shared" si="194"/>
        <v>0</v>
      </c>
      <c r="U207" s="36">
        <f t="shared" si="194"/>
        <v>0</v>
      </c>
      <c r="V207" s="36">
        <f t="shared" si="194"/>
        <v>0</v>
      </c>
      <c r="W207" s="351">
        <f t="shared" si="194"/>
        <v>0</v>
      </c>
      <c r="X207" s="36">
        <f t="shared" si="194"/>
        <v>0</v>
      </c>
      <c r="Y207" s="362">
        <f t="shared" si="194"/>
        <v>0</v>
      </c>
      <c r="Z207" s="351">
        <f t="shared" si="194"/>
        <v>0</v>
      </c>
      <c r="AA207" s="36">
        <f t="shared" si="194"/>
        <v>0</v>
      </c>
      <c r="AB207" s="36">
        <f t="shared" si="194"/>
        <v>0</v>
      </c>
      <c r="AC207" s="36">
        <f t="shared" si="194"/>
        <v>0</v>
      </c>
      <c r="AD207" s="36">
        <f t="shared" si="194"/>
        <v>0</v>
      </c>
      <c r="AE207" s="36">
        <f t="shared" si="194"/>
        <v>0</v>
      </c>
      <c r="AF207" s="362">
        <f t="shared" si="194"/>
        <v>0</v>
      </c>
      <c r="AG207" s="351">
        <f t="shared" si="194"/>
        <v>0</v>
      </c>
      <c r="AH207" s="36">
        <f t="shared" si="194"/>
        <v>0</v>
      </c>
      <c r="AI207" s="36">
        <f t="shared" si="194"/>
        <v>0</v>
      </c>
      <c r="AJ207" s="36">
        <f t="shared" si="194"/>
        <v>0</v>
      </c>
      <c r="AK207" s="300">
        <f>+AK46</f>
        <v>0</v>
      </c>
      <c r="AL207" s="37">
        <f>AK208</f>
        <v>105</v>
      </c>
      <c r="AM207" s="38">
        <f>AL207</f>
        <v>105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56"/>
      <c r="C208" s="39"/>
      <c r="D208" s="73"/>
      <c r="E208" s="52"/>
      <c r="F208" s="61"/>
      <c r="G208" s="46">
        <f t="shared" ref="G208:AG208" si="195">+F208+G207</f>
        <v>0</v>
      </c>
      <c r="H208" s="44">
        <f t="shared" si="195"/>
        <v>0</v>
      </c>
      <c r="I208" s="45">
        <f t="shared" si="195"/>
        <v>105</v>
      </c>
      <c r="J208" s="46">
        <f t="shared" si="195"/>
        <v>105</v>
      </c>
      <c r="K208" s="363">
        <f t="shared" si="195"/>
        <v>105</v>
      </c>
      <c r="L208" s="352">
        <f t="shared" si="195"/>
        <v>105</v>
      </c>
      <c r="M208" s="46">
        <f t="shared" si="195"/>
        <v>105</v>
      </c>
      <c r="N208" s="46">
        <f t="shared" si="195"/>
        <v>105</v>
      </c>
      <c r="O208" s="46">
        <f t="shared" si="195"/>
        <v>105</v>
      </c>
      <c r="P208" s="45">
        <f t="shared" si="195"/>
        <v>105</v>
      </c>
      <c r="Q208" s="46">
        <f t="shared" si="195"/>
        <v>105</v>
      </c>
      <c r="R208" s="363">
        <f t="shared" si="195"/>
        <v>105</v>
      </c>
      <c r="S208" s="352">
        <f t="shared" si="195"/>
        <v>105</v>
      </c>
      <c r="T208" s="46">
        <f t="shared" si="195"/>
        <v>105</v>
      </c>
      <c r="U208" s="46">
        <f t="shared" si="195"/>
        <v>105</v>
      </c>
      <c r="V208" s="46">
        <f t="shared" si="195"/>
        <v>105</v>
      </c>
      <c r="W208" s="356">
        <f t="shared" si="195"/>
        <v>105</v>
      </c>
      <c r="X208" s="46">
        <f t="shared" si="195"/>
        <v>105</v>
      </c>
      <c r="Y208" s="363">
        <f t="shared" si="195"/>
        <v>105</v>
      </c>
      <c r="Z208" s="352">
        <f t="shared" si="195"/>
        <v>105</v>
      </c>
      <c r="AA208" s="46">
        <f t="shared" si="195"/>
        <v>105</v>
      </c>
      <c r="AB208" s="46">
        <f t="shared" si="195"/>
        <v>105</v>
      </c>
      <c r="AC208" s="46">
        <f t="shared" si="195"/>
        <v>105</v>
      </c>
      <c r="AD208" s="45">
        <f t="shared" si="195"/>
        <v>105</v>
      </c>
      <c r="AE208" s="46">
        <f t="shared" si="195"/>
        <v>105</v>
      </c>
      <c r="AF208" s="363">
        <f t="shared" si="195"/>
        <v>105</v>
      </c>
      <c r="AG208" s="352">
        <f t="shared" si="195"/>
        <v>105</v>
      </c>
      <c r="AH208" s="46">
        <f>+AG208+AH207</f>
        <v>105</v>
      </c>
      <c r="AI208" s="46">
        <f>+AH208+AI207</f>
        <v>105</v>
      </c>
      <c r="AJ208" s="46">
        <f>+AI208+AJ207</f>
        <v>105</v>
      </c>
      <c r="AK208" s="296">
        <f>+AJ208+AK207</f>
        <v>105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184</v>
      </c>
      <c r="G209" s="36">
        <f>+G49</f>
        <v>0</v>
      </c>
      <c r="H209" s="36">
        <f t="shared" ref="H209:AJ209" si="196">+H49</f>
        <v>0</v>
      </c>
      <c r="I209" s="371">
        <f t="shared" si="196"/>
        <v>184</v>
      </c>
      <c r="J209" s="36">
        <f t="shared" si="196"/>
        <v>0</v>
      </c>
      <c r="K209" s="362">
        <f t="shared" si="196"/>
        <v>0</v>
      </c>
      <c r="L209" s="351">
        <f t="shared" si="196"/>
        <v>0</v>
      </c>
      <c r="M209" s="36">
        <f t="shared" si="196"/>
        <v>0</v>
      </c>
      <c r="N209" s="36">
        <f t="shared" si="196"/>
        <v>0</v>
      </c>
      <c r="O209" s="36">
        <f t="shared" si="196"/>
        <v>0</v>
      </c>
      <c r="P209" s="36">
        <f t="shared" si="196"/>
        <v>0</v>
      </c>
      <c r="Q209" s="36">
        <f t="shared" si="196"/>
        <v>0</v>
      </c>
      <c r="R209" s="362">
        <f t="shared" si="196"/>
        <v>0</v>
      </c>
      <c r="S209" s="351">
        <f t="shared" si="196"/>
        <v>0</v>
      </c>
      <c r="T209" s="36">
        <f t="shared" si="196"/>
        <v>0</v>
      </c>
      <c r="U209" s="36">
        <f t="shared" si="196"/>
        <v>0</v>
      </c>
      <c r="V209" s="36">
        <f t="shared" si="196"/>
        <v>0</v>
      </c>
      <c r="W209" s="351">
        <f t="shared" si="196"/>
        <v>0</v>
      </c>
      <c r="X209" s="36">
        <f t="shared" si="196"/>
        <v>0</v>
      </c>
      <c r="Y209" s="362">
        <f t="shared" si="196"/>
        <v>0</v>
      </c>
      <c r="Z209" s="351">
        <f t="shared" si="196"/>
        <v>0</v>
      </c>
      <c r="AA209" s="36">
        <f t="shared" si="196"/>
        <v>0</v>
      </c>
      <c r="AB209" s="36">
        <f t="shared" si="196"/>
        <v>0</v>
      </c>
      <c r="AC209" s="36">
        <f t="shared" si="196"/>
        <v>0</v>
      </c>
      <c r="AD209" s="36">
        <f t="shared" si="196"/>
        <v>0</v>
      </c>
      <c r="AE209" s="36">
        <f t="shared" si="196"/>
        <v>0</v>
      </c>
      <c r="AF209" s="362">
        <f t="shared" si="196"/>
        <v>0</v>
      </c>
      <c r="AG209" s="351">
        <f t="shared" si="196"/>
        <v>0</v>
      </c>
      <c r="AH209" s="36">
        <f t="shared" si="196"/>
        <v>0</v>
      </c>
      <c r="AI209" s="36">
        <f t="shared" si="196"/>
        <v>0</v>
      </c>
      <c r="AJ209" s="36">
        <f t="shared" si="196"/>
        <v>0</v>
      </c>
      <c r="AK209" s="299">
        <f>+AK49</f>
        <v>0</v>
      </c>
      <c r="AL209" s="37">
        <f>SUM(G209:AK209)</f>
        <v>184</v>
      </c>
      <c r="AM209" s="38">
        <f>AL209</f>
        <v>184</v>
      </c>
      <c r="AN209" s="38">
        <v>863000</v>
      </c>
      <c r="AO209" s="38">
        <f>AL209*AN209/1000</f>
        <v>158792</v>
      </c>
      <c r="AP209" s="38">
        <f>AN209*AM209/1000</f>
        <v>158792</v>
      </c>
    </row>
    <row r="210" spans="1:42" ht="34.5" customHeight="1">
      <c r="A210" s="625"/>
      <c r="B210" s="658"/>
      <c r="C210" s="39"/>
      <c r="D210" s="78"/>
      <c r="E210" s="168"/>
      <c r="F210" s="167"/>
      <c r="G210" s="46">
        <f t="shared" ref="G210:AG210" si="197">+F210+G209</f>
        <v>0</v>
      </c>
      <c r="H210" s="44">
        <f t="shared" si="197"/>
        <v>0</v>
      </c>
      <c r="I210" s="45">
        <f t="shared" si="197"/>
        <v>184</v>
      </c>
      <c r="J210" s="46">
        <f t="shared" si="197"/>
        <v>184</v>
      </c>
      <c r="K210" s="363">
        <f t="shared" si="197"/>
        <v>184</v>
      </c>
      <c r="L210" s="352">
        <f t="shared" si="197"/>
        <v>184</v>
      </c>
      <c r="M210" s="46">
        <f t="shared" si="197"/>
        <v>184</v>
      </c>
      <c r="N210" s="46">
        <f t="shared" si="197"/>
        <v>184</v>
      </c>
      <c r="O210" s="46">
        <f t="shared" si="197"/>
        <v>184</v>
      </c>
      <c r="P210" s="45">
        <f t="shared" si="197"/>
        <v>184</v>
      </c>
      <c r="Q210" s="46">
        <f t="shared" si="197"/>
        <v>184</v>
      </c>
      <c r="R210" s="363">
        <f t="shared" si="197"/>
        <v>184</v>
      </c>
      <c r="S210" s="352">
        <f t="shared" si="197"/>
        <v>184</v>
      </c>
      <c r="T210" s="46">
        <f t="shared" si="197"/>
        <v>184</v>
      </c>
      <c r="U210" s="46">
        <f t="shared" si="197"/>
        <v>184</v>
      </c>
      <c r="V210" s="46">
        <f t="shared" si="197"/>
        <v>184</v>
      </c>
      <c r="W210" s="356">
        <f t="shared" si="197"/>
        <v>184</v>
      </c>
      <c r="X210" s="46">
        <f t="shared" si="197"/>
        <v>184</v>
      </c>
      <c r="Y210" s="363">
        <f t="shared" si="197"/>
        <v>184</v>
      </c>
      <c r="Z210" s="352">
        <f t="shared" si="197"/>
        <v>184</v>
      </c>
      <c r="AA210" s="46">
        <f t="shared" si="197"/>
        <v>184</v>
      </c>
      <c r="AB210" s="46">
        <f t="shared" si="197"/>
        <v>184</v>
      </c>
      <c r="AC210" s="46">
        <f t="shared" si="197"/>
        <v>184</v>
      </c>
      <c r="AD210" s="45">
        <f t="shared" si="197"/>
        <v>184</v>
      </c>
      <c r="AE210" s="46">
        <f t="shared" si="197"/>
        <v>184</v>
      </c>
      <c r="AF210" s="363">
        <f t="shared" si="197"/>
        <v>184</v>
      </c>
      <c r="AG210" s="352">
        <f t="shared" si="197"/>
        <v>184</v>
      </c>
      <c r="AH210" s="46">
        <f>+AG210+AH209</f>
        <v>184</v>
      </c>
      <c r="AI210" s="46">
        <f>+AH210+AI209</f>
        <v>184</v>
      </c>
      <c r="AJ210" s="46">
        <f>+AI210+AJ209</f>
        <v>184</v>
      </c>
      <c r="AK210" s="296">
        <f>+AJ210+AK209</f>
        <v>184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98">+F50</f>
        <v>0</v>
      </c>
      <c r="G211" s="116">
        <f t="shared" si="198"/>
        <v>0</v>
      </c>
      <c r="H211" s="116">
        <f t="shared" si="198"/>
        <v>0</v>
      </c>
      <c r="I211" s="116">
        <f t="shared" si="198"/>
        <v>184</v>
      </c>
      <c r="J211" s="116">
        <f t="shared" si="198"/>
        <v>184</v>
      </c>
      <c r="K211" s="368">
        <f t="shared" si="198"/>
        <v>184</v>
      </c>
      <c r="L211" s="357">
        <f t="shared" si="198"/>
        <v>184</v>
      </c>
      <c r="M211" s="116">
        <f t="shared" si="198"/>
        <v>184</v>
      </c>
      <c r="N211" s="116">
        <f t="shared" si="198"/>
        <v>184</v>
      </c>
      <c r="O211" s="116">
        <f t="shared" si="198"/>
        <v>184</v>
      </c>
      <c r="P211" s="116">
        <f t="shared" si="198"/>
        <v>184</v>
      </c>
      <c r="Q211" s="116">
        <f>+Q51</f>
        <v>0</v>
      </c>
      <c r="R211" s="368">
        <f t="shared" ref="R211:AJ211" si="199">+R51</f>
        <v>0</v>
      </c>
      <c r="S211" s="357">
        <f t="shared" si="199"/>
        <v>0</v>
      </c>
      <c r="T211" s="116">
        <f t="shared" si="199"/>
        <v>0</v>
      </c>
      <c r="U211" s="116">
        <f t="shared" si="199"/>
        <v>0</v>
      </c>
      <c r="V211" s="116">
        <f t="shared" si="199"/>
        <v>0</v>
      </c>
      <c r="W211" s="357">
        <f t="shared" si="199"/>
        <v>0</v>
      </c>
      <c r="X211" s="116">
        <f t="shared" si="199"/>
        <v>0</v>
      </c>
      <c r="Y211" s="368">
        <f t="shared" si="199"/>
        <v>0</v>
      </c>
      <c r="Z211" s="357">
        <f t="shared" si="199"/>
        <v>0</v>
      </c>
      <c r="AA211" s="116">
        <f t="shared" si="199"/>
        <v>0</v>
      </c>
      <c r="AB211" s="116">
        <f t="shared" si="199"/>
        <v>0</v>
      </c>
      <c r="AC211" s="116">
        <f t="shared" si="199"/>
        <v>0</v>
      </c>
      <c r="AD211" s="116">
        <f t="shared" si="199"/>
        <v>0</v>
      </c>
      <c r="AE211" s="116">
        <f t="shared" si="199"/>
        <v>0</v>
      </c>
      <c r="AF211" s="368">
        <f t="shared" si="199"/>
        <v>0</v>
      </c>
      <c r="AG211" s="357">
        <f t="shared" si="199"/>
        <v>0</v>
      </c>
      <c r="AH211" s="116">
        <f t="shared" si="199"/>
        <v>0</v>
      </c>
      <c r="AI211" s="116">
        <f t="shared" si="199"/>
        <v>0</v>
      </c>
      <c r="AJ211" s="116">
        <f t="shared" si="199"/>
        <v>0</v>
      </c>
      <c r="AK211" s="300">
        <f>+AK50</f>
        <v>184</v>
      </c>
      <c r="AL211" s="37">
        <f>SUM(G211:AK211)</f>
        <v>1656</v>
      </c>
      <c r="AM211" s="38">
        <f>AL211</f>
        <v>1656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44">
        <f t="shared" ref="G212:AK212" si="200">+F212+G211</f>
        <v>0</v>
      </c>
      <c r="H212" s="44">
        <f t="shared" si="200"/>
        <v>0</v>
      </c>
      <c r="I212" s="45">
        <f t="shared" si="200"/>
        <v>184</v>
      </c>
      <c r="J212" s="45">
        <f t="shared" si="200"/>
        <v>368</v>
      </c>
      <c r="K212" s="366">
        <f t="shared" si="200"/>
        <v>552</v>
      </c>
      <c r="L212" s="356">
        <f t="shared" si="200"/>
        <v>736</v>
      </c>
      <c r="M212" s="45">
        <f t="shared" si="200"/>
        <v>920</v>
      </c>
      <c r="N212" s="45">
        <f t="shared" si="200"/>
        <v>1104</v>
      </c>
      <c r="O212" s="45">
        <f t="shared" si="200"/>
        <v>1288</v>
      </c>
      <c r="P212" s="45">
        <f t="shared" si="200"/>
        <v>1472</v>
      </c>
      <c r="Q212" s="45">
        <f t="shared" si="200"/>
        <v>1472</v>
      </c>
      <c r="R212" s="366">
        <f t="shared" si="200"/>
        <v>1472</v>
      </c>
      <c r="S212" s="356">
        <f t="shared" si="200"/>
        <v>1472</v>
      </c>
      <c r="T212" s="45">
        <f t="shared" si="200"/>
        <v>1472</v>
      </c>
      <c r="U212" s="45">
        <f t="shared" si="200"/>
        <v>1472</v>
      </c>
      <c r="V212" s="45">
        <f t="shared" si="200"/>
        <v>1472</v>
      </c>
      <c r="W212" s="356">
        <f t="shared" si="200"/>
        <v>1472</v>
      </c>
      <c r="X212" s="45">
        <f t="shared" si="200"/>
        <v>1472</v>
      </c>
      <c r="Y212" s="366">
        <f t="shared" si="200"/>
        <v>1472</v>
      </c>
      <c r="Z212" s="356">
        <f t="shared" si="200"/>
        <v>1472</v>
      </c>
      <c r="AA212" s="45">
        <f t="shared" si="200"/>
        <v>1472</v>
      </c>
      <c r="AB212" s="45">
        <f t="shared" si="200"/>
        <v>1472</v>
      </c>
      <c r="AC212" s="45">
        <f t="shared" si="200"/>
        <v>1472</v>
      </c>
      <c r="AD212" s="45">
        <f t="shared" si="200"/>
        <v>1472</v>
      </c>
      <c r="AE212" s="45">
        <f t="shared" si="200"/>
        <v>1472</v>
      </c>
      <c r="AF212" s="366">
        <f t="shared" si="200"/>
        <v>1472</v>
      </c>
      <c r="AG212" s="356">
        <f t="shared" si="200"/>
        <v>1472</v>
      </c>
      <c r="AH212" s="45">
        <f t="shared" si="200"/>
        <v>1472</v>
      </c>
      <c r="AI212" s="45">
        <f t="shared" si="200"/>
        <v>1472</v>
      </c>
      <c r="AJ212" s="45">
        <f t="shared" si="200"/>
        <v>1472</v>
      </c>
      <c r="AK212" s="296">
        <f t="shared" si="200"/>
        <v>1656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201">+F52</f>
        <v>0</v>
      </c>
      <c r="G213" s="116">
        <f t="shared" si="201"/>
        <v>0</v>
      </c>
      <c r="H213" s="116">
        <f t="shared" si="201"/>
        <v>0</v>
      </c>
      <c r="I213" s="116">
        <f t="shared" si="201"/>
        <v>0</v>
      </c>
      <c r="J213" s="116">
        <f t="shared" si="201"/>
        <v>0</v>
      </c>
      <c r="K213" s="368">
        <f t="shared" si="201"/>
        <v>0</v>
      </c>
      <c r="L213" s="357">
        <f t="shared" si="201"/>
        <v>0</v>
      </c>
      <c r="M213" s="116">
        <f t="shared" si="201"/>
        <v>0</v>
      </c>
      <c r="N213" s="116">
        <f t="shared" si="201"/>
        <v>0</v>
      </c>
      <c r="O213" s="116">
        <f t="shared" si="201"/>
        <v>0</v>
      </c>
      <c r="P213" s="116">
        <f t="shared" si="201"/>
        <v>0</v>
      </c>
      <c r="Q213" s="116">
        <f t="shared" si="201"/>
        <v>0</v>
      </c>
      <c r="R213" s="368">
        <f t="shared" si="201"/>
        <v>0</v>
      </c>
      <c r="S213" s="357">
        <f t="shared" si="201"/>
        <v>0</v>
      </c>
      <c r="T213" s="116">
        <f t="shared" si="201"/>
        <v>0</v>
      </c>
      <c r="U213" s="116">
        <f t="shared" si="201"/>
        <v>0</v>
      </c>
      <c r="V213" s="116">
        <f t="shared" si="201"/>
        <v>0</v>
      </c>
      <c r="W213" s="357">
        <f t="shared" si="201"/>
        <v>0</v>
      </c>
      <c r="X213" s="116">
        <f t="shared" si="201"/>
        <v>0</v>
      </c>
      <c r="Y213" s="368">
        <f t="shared" si="201"/>
        <v>0</v>
      </c>
      <c r="Z213" s="357">
        <f t="shared" si="201"/>
        <v>0</v>
      </c>
      <c r="AA213" s="116">
        <f t="shared" si="201"/>
        <v>0</v>
      </c>
      <c r="AB213" s="116">
        <f t="shared" si="201"/>
        <v>0</v>
      </c>
      <c r="AC213" s="116">
        <f t="shared" si="201"/>
        <v>0</v>
      </c>
      <c r="AD213" s="116">
        <f t="shared" si="201"/>
        <v>0</v>
      </c>
      <c r="AE213" s="116">
        <f t="shared" si="201"/>
        <v>0</v>
      </c>
      <c r="AF213" s="368">
        <f t="shared" si="201"/>
        <v>0</v>
      </c>
      <c r="AG213" s="357">
        <f t="shared" si="201"/>
        <v>0</v>
      </c>
      <c r="AH213" s="116">
        <f t="shared" si="201"/>
        <v>0</v>
      </c>
      <c r="AI213" s="116">
        <f t="shared" si="201"/>
        <v>0</v>
      </c>
      <c r="AJ213" s="116">
        <f t="shared" si="201"/>
        <v>0</v>
      </c>
      <c r="AK213" s="300">
        <f t="shared" si="201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44">
        <f t="shared" ref="G214:AK214" si="202">+F214+G213</f>
        <v>0</v>
      </c>
      <c r="H214" s="44">
        <f t="shared" si="202"/>
        <v>0</v>
      </c>
      <c r="I214" s="45">
        <f t="shared" si="202"/>
        <v>0</v>
      </c>
      <c r="J214" s="45">
        <f t="shared" si="202"/>
        <v>0</v>
      </c>
      <c r="K214" s="366">
        <f t="shared" si="202"/>
        <v>0</v>
      </c>
      <c r="L214" s="356">
        <f t="shared" si="202"/>
        <v>0</v>
      </c>
      <c r="M214" s="45">
        <f t="shared" si="202"/>
        <v>0</v>
      </c>
      <c r="N214" s="45">
        <f t="shared" si="202"/>
        <v>0</v>
      </c>
      <c r="O214" s="45">
        <f t="shared" si="202"/>
        <v>0</v>
      </c>
      <c r="P214" s="45">
        <f t="shared" si="202"/>
        <v>0</v>
      </c>
      <c r="Q214" s="45">
        <f t="shared" si="202"/>
        <v>0</v>
      </c>
      <c r="R214" s="366">
        <f t="shared" si="202"/>
        <v>0</v>
      </c>
      <c r="S214" s="356">
        <f t="shared" si="202"/>
        <v>0</v>
      </c>
      <c r="T214" s="45">
        <f t="shared" si="202"/>
        <v>0</v>
      </c>
      <c r="U214" s="45">
        <f t="shared" si="202"/>
        <v>0</v>
      </c>
      <c r="V214" s="45">
        <f t="shared" si="202"/>
        <v>0</v>
      </c>
      <c r="W214" s="356">
        <f t="shared" si="202"/>
        <v>0</v>
      </c>
      <c r="X214" s="45">
        <f t="shared" si="202"/>
        <v>0</v>
      </c>
      <c r="Y214" s="366">
        <f t="shared" si="202"/>
        <v>0</v>
      </c>
      <c r="Z214" s="356">
        <f t="shared" si="202"/>
        <v>0</v>
      </c>
      <c r="AA214" s="45">
        <f t="shared" si="202"/>
        <v>0</v>
      </c>
      <c r="AB214" s="45">
        <f t="shared" si="202"/>
        <v>0</v>
      </c>
      <c r="AC214" s="45">
        <f t="shared" si="202"/>
        <v>0</v>
      </c>
      <c r="AD214" s="45">
        <f t="shared" si="202"/>
        <v>0</v>
      </c>
      <c r="AE214" s="45">
        <f t="shared" si="202"/>
        <v>0</v>
      </c>
      <c r="AF214" s="366">
        <f t="shared" si="202"/>
        <v>0</v>
      </c>
      <c r="AG214" s="356">
        <f t="shared" si="202"/>
        <v>0</v>
      </c>
      <c r="AH214" s="45">
        <f t="shared" si="202"/>
        <v>0</v>
      </c>
      <c r="AI214" s="45">
        <f t="shared" si="202"/>
        <v>0</v>
      </c>
      <c r="AJ214" s="45">
        <f t="shared" si="202"/>
        <v>0</v>
      </c>
      <c r="AK214" s="296">
        <f t="shared" si="202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50">
        <f t="shared" ref="G215:AK215" si="203">+G55</f>
        <v>0</v>
      </c>
      <c r="H215" s="50">
        <f t="shared" si="203"/>
        <v>0</v>
      </c>
      <c r="I215" s="50">
        <f t="shared" si="203"/>
        <v>0</v>
      </c>
      <c r="J215" s="50">
        <f t="shared" si="203"/>
        <v>0</v>
      </c>
      <c r="K215" s="370">
        <f t="shared" si="203"/>
        <v>0</v>
      </c>
      <c r="L215" s="359">
        <f t="shared" si="203"/>
        <v>0</v>
      </c>
      <c r="M215" s="50">
        <f t="shared" si="203"/>
        <v>0</v>
      </c>
      <c r="N215" s="50">
        <f t="shared" si="203"/>
        <v>0</v>
      </c>
      <c r="O215" s="50">
        <f t="shared" si="203"/>
        <v>0</v>
      </c>
      <c r="P215" s="50">
        <f t="shared" si="203"/>
        <v>0</v>
      </c>
      <c r="Q215" s="50">
        <f t="shared" si="203"/>
        <v>0</v>
      </c>
      <c r="R215" s="370">
        <f t="shared" si="203"/>
        <v>0</v>
      </c>
      <c r="S215" s="359">
        <f t="shared" si="203"/>
        <v>0</v>
      </c>
      <c r="T215" s="50">
        <f t="shared" si="203"/>
        <v>0</v>
      </c>
      <c r="U215" s="50">
        <f t="shared" si="203"/>
        <v>0</v>
      </c>
      <c r="V215" s="50">
        <f t="shared" si="203"/>
        <v>0</v>
      </c>
      <c r="W215" s="359">
        <f t="shared" si="203"/>
        <v>0</v>
      </c>
      <c r="X215" s="50">
        <f t="shared" si="203"/>
        <v>0</v>
      </c>
      <c r="Y215" s="370">
        <f t="shared" si="203"/>
        <v>0</v>
      </c>
      <c r="Z215" s="359">
        <f t="shared" si="203"/>
        <v>0</v>
      </c>
      <c r="AA215" s="50">
        <f t="shared" si="203"/>
        <v>0</v>
      </c>
      <c r="AB215" s="50">
        <f t="shared" si="203"/>
        <v>0</v>
      </c>
      <c r="AC215" s="50">
        <f t="shared" si="203"/>
        <v>0</v>
      </c>
      <c r="AD215" s="50">
        <f t="shared" si="203"/>
        <v>0</v>
      </c>
      <c r="AE215" s="50">
        <f t="shared" si="203"/>
        <v>0</v>
      </c>
      <c r="AF215" s="370">
        <f t="shared" si="203"/>
        <v>0</v>
      </c>
      <c r="AG215" s="359">
        <f t="shared" si="203"/>
        <v>0</v>
      </c>
      <c r="AH215" s="50">
        <f t="shared" si="203"/>
        <v>0</v>
      </c>
      <c r="AI215" s="50">
        <f t="shared" si="203"/>
        <v>0</v>
      </c>
      <c r="AJ215" s="50">
        <f t="shared" si="203"/>
        <v>0</v>
      </c>
      <c r="AK215" s="301">
        <f t="shared" si="203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44">
        <f t="shared" ref="G216:AK216" si="204">+F216+G215</f>
        <v>0</v>
      </c>
      <c r="H216" s="44">
        <f t="shared" si="204"/>
        <v>0</v>
      </c>
      <c r="I216" s="45">
        <f t="shared" si="204"/>
        <v>0</v>
      </c>
      <c r="J216" s="45">
        <f t="shared" si="204"/>
        <v>0</v>
      </c>
      <c r="K216" s="366">
        <f t="shared" si="204"/>
        <v>0</v>
      </c>
      <c r="L216" s="356">
        <f t="shared" si="204"/>
        <v>0</v>
      </c>
      <c r="M216" s="45">
        <f t="shared" si="204"/>
        <v>0</v>
      </c>
      <c r="N216" s="45">
        <f t="shared" si="204"/>
        <v>0</v>
      </c>
      <c r="O216" s="45">
        <f t="shared" si="204"/>
        <v>0</v>
      </c>
      <c r="P216" s="45">
        <f t="shared" si="204"/>
        <v>0</v>
      </c>
      <c r="Q216" s="45">
        <f t="shared" si="204"/>
        <v>0</v>
      </c>
      <c r="R216" s="366">
        <f t="shared" si="204"/>
        <v>0</v>
      </c>
      <c r="S216" s="356">
        <f t="shared" si="204"/>
        <v>0</v>
      </c>
      <c r="T216" s="45">
        <f t="shared" si="204"/>
        <v>0</v>
      </c>
      <c r="U216" s="45">
        <f t="shared" si="204"/>
        <v>0</v>
      </c>
      <c r="V216" s="45">
        <f t="shared" si="204"/>
        <v>0</v>
      </c>
      <c r="W216" s="356">
        <f t="shared" si="204"/>
        <v>0</v>
      </c>
      <c r="X216" s="45">
        <f t="shared" si="204"/>
        <v>0</v>
      </c>
      <c r="Y216" s="366">
        <f t="shared" si="204"/>
        <v>0</v>
      </c>
      <c r="Z216" s="356">
        <f t="shared" si="204"/>
        <v>0</v>
      </c>
      <c r="AA216" s="45">
        <f t="shared" si="204"/>
        <v>0</v>
      </c>
      <c r="AB216" s="45">
        <f t="shared" si="204"/>
        <v>0</v>
      </c>
      <c r="AC216" s="45">
        <f t="shared" si="204"/>
        <v>0</v>
      </c>
      <c r="AD216" s="45">
        <f t="shared" si="204"/>
        <v>0</v>
      </c>
      <c r="AE216" s="45">
        <f t="shared" si="204"/>
        <v>0</v>
      </c>
      <c r="AF216" s="366">
        <f t="shared" si="204"/>
        <v>0</v>
      </c>
      <c r="AG216" s="356">
        <f t="shared" si="204"/>
        <v>0</v>
      </c>
      <c r="AH216" s="45">
        <f t="shared" si="204"/>
        <v>0</v>
      </c>
      <c r="AI216" s="45">
        <f t="shared" si="204"/>
        <v>0</v>
      </c>
      <c r="AJ216" s="45">
        <f t="shared" si="204"/>
        <v>0</v>
      </c>
      <c r="AK216" s="296">
        <f t="shared" si="204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2641</v>
      </c>
      <c r="G217" s="86">
        <f>+G57</f>
        <v>0</v>
      </c>
      <c r="H217" s="86">
        <f t="shared" ref="H217:AJ217" si="205">+H57</f>
        <v>0</v>
      </c>
      <c r="I217" s="86">
        <f t="shared" si="205"/>
        <v>0</v>
      </c>
      <c r="J217" s="371">
        <v>414</v>
      </c>
      <c r="K217" s="371">
        <v>848</v>
      </c>
      <c r="L217" s="371">
        <f>1500-K218</f>
        <v>238</v>
      </c>
      <c r="M217" s="86">
        <f t="shared" si="205"/>
        <v>0</v>
      </c>
      <c r="N217" s="86">
        <f t="shared" si="205"/>
        <v>0</v>
      </c>
      <c r="O217" s="86">
        <f t="shared" si="205"/>
        <v>0</v>
      </c>
      <c r="P217" s="86">
        <f t="shared" si="205"/>
        <v>0</v>
      </c>
      <c r="Q217" s="371">
        <v>184</v>
      </c>
      <c r="R217" s="371">
        <f>2641-Q218</f>
        <v>957</v>
      </c>
      <c r="S217" s="351">
        <f>2641-R218</f>
        <v>0</v>
      </c>
      <c r="T217" s="86">
        <f t="shared" si="205"/>
        <v>0</v>
      </c>
      <c r="U217" s="86">
        <f t="shared" si="205"/>
        <v>0</v>
      </c>
      <c r="V217" s="86">
        <f t="shared" si="205"/>
        <v>0</v>
      </c>
      <c r="W217" s="351">
        <f t="shared" si="205"/>
        <v>0</v>
      </c>
      <c r="X217" s="86">
        <f t="shared" si="205"/>
        <v>0</v>
      </c>
      <c r="Y217" s="362">
        <f t="shared" si="205"/>
        <v>0</v>
      </c>
      <c r="Z217" s="351">
        <f t="shared" si="205"/>
        <v>0</v>
      </c>
      <c r="AA217" s="86">
        <f t="shared" si="205"/>
        <v>0</v>
      </c>
      <c r="AB217" s="86">
        <f t="shared" si="205"/>
        <v>0</v>
      </c>
      <c r="AC217" s="86">
        <f t="shared" si="205"/>
        <v>0</v>
      </c>
      <c r="AD217" s="86">
        <f t="shared" si="205"/>
        <v>0</v>
      </c>
      <c r="AE217" s="86">
        <f t="shared" si="205"/>
        <v>0</v>
      </c>
      <c r="AF217" s="362">
        <f t="shared" si="205"/>
        <v>0</v>
      </c>
      <c r="AG217" s="351">
        <f t="shared" si="205"/>
        <v>0</v>
      </c>
      <c r="AH217" s="86">
        <f t="shared" si="205"/>
        <v>0</v>
      </c>
      <c r="AI217" s="86">
        <f t="shared" si="205"/>
        <v>0</v>
      </c>
      <c r="AJ217" s="86">
        <f t="shared" si="205"/>
        <v>0</v>
      </c>
      <c r="AK217" s="299">
        <f>+AK57</f>
        <v>0</v>
      </c>
      <c r="AL217" s="37">
        <f>AK218</f>
        <v>2641</v>
      </c>
      <c r="AM217" s="38">
        <f>AL217</f>
        <v>2641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46">
        <f t="shared" ref="G218:AK218" si="206">+F218+G217</f>
        <v>0</v>
      </c>
      <c r="H218" s="46">
        <f t="shared" si="206"/>
        <v>0</v>
      </c>
      <c r="I218" s="45">
        <f t="shared" si="206"/>
        <v>0</v>
      </c>
      <c r="J218" s="46">
        <f t="shared" si="206"/>
        <v>414</v>
      </c>
      <c r="K218" s="363">
        <f t="shared" si="206"/>
        <v>1262</v>
      </c>
      <c r="L218" s="352">
        <f t="shared" si="206"/>
        <v>1500</v>
      </c>
      <c r="M218" s="46">
        <f t="shared" si="206"/>
        <v>1500</v>
      </c>
      <c r="N218" s="46">
        <f t="shared" si="206"/>
        <v>1500</v>
      </c>
      <c r="O218" s="46">
        <f t="shared" si="206"/>
        <v>1500</v>
      </c>
      <c r="P218" s="45">
        <f t="shared" si="206"/>
        <v>1500</v>
      </c>
      <c r="Q218" s="46">
        <f t="shared" si="206"/>
        <v>1684</v>
      </c>
      <c r="R218" s="363">
        <f t="shared" si="206"/>
        <v>2641</v>
      </c>
      <c r="S218" s="352">
        <f t="shared" si="206"/>
        <v>2641</v>
      </c>
      <c r="T218" s="46">
        <f t="shared" si="206"/>
        <v>2641</v>
      </c>
      <c r="U218" s="46">
        <f t="shared" si="206"/>
        <v>2641</v>
      </c>
      <c r="V218" s="46">
        <f t="shared" si="206"/>
        <v>2641</v>
      </c>
      <c r="W218" s="356">
        <f t="shared" si="206"/>
        <v>2641</v>
      </c>
      <c r="X218" s="46">
        <f t="shared" si="206"/>
        <v>2641</v>
      </c>
      <c r="Y218" s="363">
        <f t="shared" si="206"/>
        <v>2641</v>
      </c>
      <c r="Z218" s="352">
        <f t="shared" si="206"/>
        <v>2641</v>
      </c>
      <c r="AA218" s="46">
        <f t="shared" si="206"/>
        <v>2641</v>
      </c>
      <c r="AB218" s="46">
        <f t="shared" si="206"/>
        <v>2641</v>
      </c>
      <c r="AC218" s="46">
        <f t="shared" si="206"/>
        <v>2641</v>
      </c>
      <c r="AD218" s="45">
        <f t="shared" si="206"/>
        <v>2641</v>
      </c>
      <c r="AE218" s="46">
        <f t="shared" si="206"/>
        <v>2641</v>
      </c>
      <c r="AF218" s="363">
        <f t="shared" si="206"/>
        <v>2641</v>
      </c>
      <c r="AG218" s="352">
        <f t="shared" si="206"/>
        <v>2641</v>
      </c>
      <c r="AH218" s="46">
        <f t="shared" si="206"/>
        <v>2641</v>
      </c>
      <c r="AI218" s="46">
        <f t="shared" si="206"/>
        <v>2641</v>
      </c>
      <c r="AJ218" s="46">
        <f t="shared" si="206"/>
        <v>2641</v>
      </c>
      <c r="AK218" s="290">
        <f t="shared" si="206"/>
        <v>2641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335</v>
      </c>
      <c r="G219" s="86">
        <f>+G59</f>
        <v>0</v>
      </c>
      <c r="H219" s="86">
        <f t="shared" ref="H219:AJ219" si="207">+H59</f>
        <v>0</v>
      </c>
      <c r="I219" s="371">
        <v>136</v>
      </c>
      <c r="J219" s="371">
        <f>335-I220</f>
        <v>199</v>
      </c>
      <c r="K219" s="362">
        <f t="shared" si="207"/>
        <v>0</v>
      </c>
      <c r="L219" s="351">
        <f t="shared" si="207"/>
        <v>0</v>
      </c>
      <c r="M219" s="86">
        <f t="shared" si="207"/>
        <v>0</v>
      </c>
      <c r="N219" s="86">
        <f t="shared" si="207"/>
        <v>0</v>
      </c>
      <c r="O219" s="86">
        <f t="shared" si="207"/>
        <v>0</v>
      </c>
      <c r="P219" s="86">
        <f t="shared" si="207"/>
        <v>0</v>
      </c>
      <c r="Q219" s="86">
        <f t="shared" si="207"/>
        <v>0</v>
      </c>
      <c r="R219" s="362">
        <f t="shared" si="207"/>
        <v>0</v>
      </c>
      <c r="S219" s="351">
        <f t="shared" si="207"/>
        <v>0</v>
      </c>
      <c r="T219" s="86">
        <f t="shared" si="207"/>
        <v>0</v>
      </c>
      <c r="U219" s="86">
        <f t="shared" si="207"/>
        <v>0</v>
      </c>
      <c r="V219" s="86">
        <f t="shared" si="207"/>
        <v>0</v>
      </c>
      <c r="W219" s="351">
        <f t="shared" si="207"/>
        <v>0</v>
      </c>
      <c r="X219" s="86">
        <f t="shared" si="207"/>
        <v>0</v>
      </c>
      <c r="Y219" s="362">
        <f t="shared" si="207"/>
        <v>0</v>
      </c>
      <c r="Z219" s="351">
        <f t="shared" si="207"/>
        <v>0</v>
      </c>
      <c r="AA219" s="86">
        <f t="shared" si="207"/>
        <v>0</v>
      </c>
      <c r="AB219" s="86">
        <f t="shared" si="207"/>
        <v>0</v>
      </c>
      <c r="AC219" s="86">
        <f t="shared" si="207"/>
        <v>0</v>
      </c>
      <c r="AD219" s="86">
        <f t="shared" si="207"/>
        <v>0</v>
      </c>
      <c r="AE219" s="86">
        <f t="shared" si="207"/>
        <v>0</v>
      </c>
      <c r="AF219" s="362">
        <f t="shared" si="207"/>
        <v>0</v>
      </c>
      <c r="AG219" s="351">
        <f t="shared" si="207"/>
        <v>0</v>
      </c>
      <c r="AH219" s="86">
        <f t="shared" si="207"/>
        <v>0</v>
      </c>
      <c r="AI219" s="86">
        <f t="shared" si="207"/>
        <v>0</v>
      </c>
      <c r="AJ219" s="86">
        <f t="shared" si="207"/>
        <v>0</v>
      </c>
      <c r="AK219" s="299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46">
        <f t="shared" ref="G220:AK220" si="208">+F220+G219</f>
        <v>0</v>
      </c>
      <c r="H220" s="46">
        <f t="shared" si="208"/>
        <v>0</v>
      </c>
      <c r="I220" s="45">
        <f t="shared" si="208"/>
        <v>136</v>
      </c>
      <c r="J220" s="46">
        <f t="shared" si="208"/>
        <v>335</v>
      </c>
      <c r="K220" s="363">
        <f t="shared" si="208"/>
        <v>335</v>
      </c>
      <c r="L220" s="352">
        <f t="shared" si="208"/>
        <v>335</v>
      </c>
      <c r="M220" s="46">
        <f t="shared" si="208"/>
        <v>335</v>
      </c>
      <c r="N220" s="46">
        <f t="shared" si="208"/>
        <v>335</v>
      </c>
      <c r="O220" s="46">
        <f t="shared" si="208"/>
        <v>335</v>
      </c>
      <c r="P220" s="45">
        <f t="shared" si="208"/>
        <v>335</v>
      </c>
      <c r="Q220" s="46">
        <f t="shared" si="208"/>
        <v>335</v>
      </c>
      <c r="R220" s="363">
        <f t="shared" si="208"/>
        <v>335</v>
      </c>
      <c r="S220" s="352">
        <f t="shared" si="208"/>
        <v>335</v>
      </c>
      <c r="T220" s="46">
        <f t="shared" si="208"/>
        <v>335</v>
      </c>
      <c r="U220" s="46">
        <f t="shared" si="208"/>
        <v>335</v>
      </c>
      <c r="V220" s="46">
        <f t="shared" si="208"/>
        <v>335</v>
      </c>
      <c r="W220" s="356">
        <f t="shared" si="208"/>
        <v>335</v>
      </c>
      <c r="X220" s="46">
        <f t="shared" si="208"/>
        <v>335</v>
      </c>
      <c r="Y220" s="363">
        <f t="shared" si="208"/>
        <v>335</v>
      </c>
      <c r="Z220" s="352">
        <f t="shared" si="208"/>
        <v>335</v>
      </c>
      <c r="AA220" s="46">
        <f t="shared" si="208"/>
        <v>335</v>
      </c>
      <c r="AB220" s="46">
        <f t="shared" si="208"/>
        <v>335</v>
      </c>
      <c r="AC220" s="46">
        <f t="shared" si="208"/>
        <v>335</v>
      </c>
      <c r="AD220" s="45">
        <f t="shared" si="208"/>
        <v>335</v>
      </c>
      <c r="AE220" s="46">
        <f t="shared" si="208"/>
        <v>335</v>
      </c>
      <c r="AF220" s="363">
        <f t="shared" si="208"/>
        <v>335</v>
      </c>
      <c r="AG220" s="352">
        <f t="shared" si="208"/>
        <v>335</v>
      </c>
      <c r="AH220" s="46">
        <f t="shared" si="208"/>
        <v>335</v>
      </c>
      <c r="AI220" s="46">
        <f t="shared" si="208"/>
        <v>335</v>
      </c>
      <c r="AJ220" s="46">
        <f t="shared" si="208"/>
        <v>335</v>
      </c>
      <c r="AK220" s="290">
        <f t="shared" si="208"/>
        <v>335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3274</v>
      </c>
      <c r="G221" s="86">
        <f>+G61</f>
        <v>0</v>
      </c>
      <c r="H221" s="86">
        <f t="shared" ref="H221:AK221" si="209">+H61</f>
        <v>0</v>
      </c>
      <c r="I221" s="86">
        <f t="shared" si="209"/>
        <v>0</v>
      </c>
      <c r="J221" s="86">
        <f t="shared" si="209"/>
        <v>0</v>
      </c>
      <c r="K221" s="362">
        <f t="shared" si="209"/>
        <v>0</v>
      </c>
      <c r="L221" s="371">
        <v>586</v>
      </c>
      <c r="M221" s="371">
        <f>1600-L222</f>
        <v>1014</v>
      </c>
      <c r="N221" s="86">
        <f>1600-M222</f>
        <v>0</v>
      </c>
      <c r="O221" s="86">
        <f t="shared" si="209"/>
        <v>0</v>
      </c>
      <c r="P221" s="86">
        <f t="shared" si="209"/>
        <v>0</v>
      </c>
      <c r="Q221" s="334">
        <f t="shared" si="209"/>
        <v>0</v>
      </c>
      <c r="R221" s="371">
        <v>201</v>
      </c>
      <c r="S221" s="371">
        <v>907</v>
      </c>
      <c r="T221" s="371">
        <f>3274-S222</f>
        <v>566</v>
      </c>
      <c r="U221" s="86">
        <f t="shared" si="209"/>
        <v>0</v>
      </c>
      <c r="V221" s="86">
        <f t="shared" si="209"/>
        <v>0</v>
      </c>
      <c r="W221" s="351">
        <f t="shared" si="209"/>
        <v>0</v>
      </c>
      <c r="X221" s="86">
        <f t="shared" si="209"/>
        <v>0</v>
      </c>
      <c r="Y221" s="362">
        <f t="shared" si="209"/>
        <v>0</v>
      </c>
      <c r="Z221" s="351">
        <f t="shared" si="209"/>
        <v>0</v>
      </c>
      <c r="AA221" s="86">
        <f t="shared" si="209"/>
        <v>0</v>
      </c>
      <c r="AB221" s="86">
        <f t="shared" si="209"/>
        <v>0</v>
      </c>
      <c r="AC221" s="86">
        <f t="shared" si="209"/>
        <v>0</v>
      </c>
      <c r="AD221" s="86">
        <f t="shared" si="209"/>
        <v>0</v>
      </c>
      <c r="AE221" s="86">
        <f t="shared" si="209"/>
        <v>0</v>
      </c>
      <c r="AF221" s="362">
        <f t="shared" si="209"/>
        <v>0</v>
      </c>
      <c r="AG221" s="351">
        <f t="shared" si="209"/>
        <v>0</v>
      </c>
      <c r="AH221" s="86">
        <f t="shared" si="209"/>
        <v>0</v>
      </c>
      <c r="AI221" s="86">
        <f t="shared" si="209"/>
        <v>0</v>
      </c>
      <c r="AJ221" s="86">
        <f t="shared" si="209"/>
        <v>0</v>
      </c>
      <c r="AK221" s="294">
        <f t="shared" si="209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84">
        <f t="shared" ref="G222:AK222" si="210">+F222+G221</f>
        <v>0</v>
      </c>
      <c r="H222" s="84">
        <f t="shared" si="210"/>
        <v>0</v>
      </c>
      <c r="I222" s="83">
        <f t="shared" si="210"/>
        <v>0</v>
      </c>
      <c r="J222" s="84">
        <f t="shared" si="210"/>
        <v>0</v>
      </c>
      <c r="K222" s="365">
        <f t="shared" si="210"/>
        <v>0</v>
      </c>
      <c r="L222" s="354">
        <f t="shared" si="210"/>
        <v>586</v>
      </c>
      <c r="M222" s="84">
        <f t="shared" si="210"/>
        <v>1600</v>
      </c>
      <c r="N222" s="84">
        <f t="shared" si="210"/>
        <v>1600</v>
      </c>
      <c r="O222" s="84">
        <f t="shared" si="210"/>
        <v>1600</v>
      </c>
      <c r="P222" s="84">
        <f t="shared" si="210"/>
        <v>1600</v>
      </c>
      <c r="Q222" s="84">
        <f t="shared" si="210"/>
        <v>1600</v>
      </c>
      <c r="R222" s="365">
        <f t="shared" si="210"/>
        <v>1801</v>
      </c>
      <c r="S222" s="354">
        <f t="shared" si="210"/>
        <v>2708</v>
      </c>
      <c r="T222" s="84">
        <f t="shared" si="210"/>
        <v>3274</v>
      </c>
      <c r="U222" s="84">
        <f t="shared" si="210"/>
        <v>3274</v>
      </c>
      <c r="V222" s="84">
        <f t="shared" si="210"/>
        <v>3274</v>
      </c>
      <c r="W222" s="354">
        <f t="shared" si="210"/>
        <v>3274</v>
      </c>
      <c r="X222" s="84">
        <f t="shared" si="210"/>
        <v>3274</v>
      </c>
      <c r="Y222" s="365">
        <f t="shared" si="210"/>
        <v>3274</v>
      </c>
      <c r="Z222" s="354">
        <f t="shared" si="210"/>
        <v>3274</v>
      </c>
      <c r="AA222" s="84">
        <f t="shared" si="210"/>
        <v>3274</v>
      </c>
      <c r="AB222" s="84">
        <f t="shared" si="210"/>
        <v>3274</v>
      </c>
      <c r="AC222" s="84">
        <f t="shared" si="210"/>
        <v>3274</v>
      </c>
      <c r="AD222" s="84">
        <f t="shared" si="210"/>
        <v>3274</v>
      </c>
      <c r="AE222" s="84">
        <f t="shared" si="210"/>
        <v>3274</v>
      </c>
      <c r="AF222" s="365">
        <f t="shared" si="210"/>
        <v>3274</v>
      </c>
      <c r="AG222" s="354">
        <f t="shared" si="210"/>
        <v>3274</v>
      </c>
      <c r="AH222" s="84">
        <f t="shared" si="210"/>
        <v>3274</v>
      </c>
      <c r="AI222" s="84">
        <f t="shared" si="210"/>
        <v>3274</v>
      </c>
      <c r="AJ222" s="84">
        <f t="shared" si="210"/>
        <v>3274</v>
      </c>
      <c r="AK222" s="293">
        <f t="shared" si="210"/>
        <v>3274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439</v>
      </c>
      <c r="G223" s="87">
        <f>+G63</f>
        <v>0</v>
      </c>
      <c r="H223" s="87">
        <f t="shared" ref="H223:AJ223" si="211">+H63</f>
        <v>0</v>
      </c>
      <c r="I223" s="87">
        <v>0</v>
      </c>
      <c r="J223" s="372">
        <f>439-I224</f>
        <v>439</v>
      </c>
      <c r="K223" s="364">
        <f t="shared" si="211"/>
        <v>0</v>
      </c>
      <c r="L223" s="353">
        <f t="shared" si="211"/>
        <v>0</v>
      </c>
      <c r="M223" s="87">
        <f t="shared" si="211"/>
        <v>0</v>
      </c>
      <c r="N223" s="87">
        <f t="shared" si="211"/>
        <v>0</v>
      </c>
      <c r="O223" s="87">
        <f t="shared" si="211"/>
        <v>0</v>
      </c>
      <c r="P223" s="87">
        <f t="shared" si="211"/>
        <v>0</v>
      </c>
      <c r="Q223" s="87">
        <f t="shared" si="211"/>
        <v>0</v>
      </c>
      <c r="R223" s="364">
        <f t="shared" si="211"/>
        <v>0</v>
      </c>
      <c r="S223" s="353">
        <f t="shared" si="211"/>
        <v>0</v>
      </c>
      <c r="T223" s="87">
        <f t="shared" si="211"/>
        <v>0</v>
      </c>
      <c r="U223" s="87">
        <f t="shared" si="211"/>
        <v>0</v>
      </c>
      <c r="V223" s="87">
        <f t="shared" si="211"/>
        <v>0</v>
      </c>
      <c r="W223" s="353">
        <f t="shared" si="211"/>
        <v>0</v>
      </c>
      <c r="X223" s="87">
        <f t="shared" si="211"/>
        <v>0</v>
      </c>
      <c r="Y223" s="364">
        <f t="shared" si="211"/>
        <v>0</v>
      </c>
      <c r="Z223" s="353">
        <f t="shared" si="211"/>
        <v>0</v>
      </c>
      <c r="AA223" s="87">
        <f t="shared" si="211"/>
        <v>0</v>
      </c>
      <c r="AB223" s="87">
        <f t="shared" si="211"/>
        <v>0</v>
      </c>
      <c r="AC223" s="87">
        <f t="shared" si="211"/>
        <v>0</v>
      </c>
      <c r="AD223" s="87">
        <f t="shared" si="211"/>
        <v>0</v>
      </c>
      <c r="AE223" s="87">
        <f t="shared" si="211"/>
        <v>0</v>
      </c>
      <c r="AF223" s="364">
        <f t="shared" si="211"/>
        <v>0</v>
      </c>
      <c r="AG223" s="353">
        <f t="shared" si="211"/>
        <v>0</v>
      </c>
      <c r="AH223" s="87">
        <f t="shared" si="211"/>
        <v>0</v>
      </c>
      <c r="AI223" s="87">
        <f t="shared" si="211"/>
        <v>0</v>
      </c>
      <c r="AJ223" s="87">
        <f t="shared" si="211"/>
        <v>0</v>
      </c>
      <c r="AK223" s="299">
        <f>+AK63</f>
        <v>0</v>
      </c>
      <c r="AL223" s="37">
        <f>SUM(G223:AK223)</f>
        <v>439</v>
      </c>
      <c r="AM223" s="38">
        <f>AL223</f>
        <v>439</v>
      </c>
      <c r="AN223" s="38">
        <v>893900</v>
      </c>
      <c r="AO223" s="38">
        <f>AL223*AN223/1000</f>
        <v>392422.1</v>
      </c>
      <c r="AP223" s="38">
        <f>AN223*AM223/1000</f>
        <v>392422.1</v>
      </c>
    </row>
    <row r="224" spans="1:42" ht="35.1" customHeight="1">
      <c r="A224" s="625"/>
      <c r="B224" s="660"/>
      <c r="C224" s="39"/>
      <c r="D224" s="95"/>
      <c r="E224" s="79"/>
      <c r="F224" s="42"/>
      <c r="G224" s="46">
        <f t="shared" ref="G224:AK224" si="212">+F224+G223</f>
        <v>0</v>
      </c>
      <c r="H224" s="46">
        <f t="shared" si="212"/>
        <v>0</v>
      </c>
      <c r="I224" s="46">
        <f t="shared" si="212"/>
        <v>0</v>
      </c>
      <c r="J224" s="46">
        <f t="shared" si="212"/>
        <v>439</v>
      </c>
      <c r="K224" s="363">
        <f t="shared" si="212"/>
        <v>439</v>
      </c>
      <c r="L224" s="352">
        <f t="shared" si="212"/>
        <v>439</v>
      </c>
      <c r="M224" s="46">
        <f t="shared" si="212"/>
        <v>439</v>
      </c>
      <c r="N224" s="46">
        <f t="shared" si="212"/>
        <v>439</v>
      </c>
      <c r="O224" s="46">
        <f t="shared" si="212"/>
        <v>439</v>
      </c>
      <c r="P224" s="46">
        <f t="shared" si="212"/>
        <v>439</v>
      </c>
      <c r="Q224" s="46">
        <f t="shared" si="212"/>
        <v>439</v>
      </c>
      <c r="R224" s="363">
        <f t="shared" si="212"/>
        <v>439</v>
      </c>
      <c r="S224" s="352">
        <f t="shared" si="212"/>
        <v>439</v>
      </c>
      <c r="T224" s="46">
        <f t="shared" si="212"/>
        <v>439</v>
      </c>
      <c r="U224" s="46">
        <f t="shared" si="212"/>
        <v>439</v>
      </c>
      <c r="V224" s="46">
        <f t="shared" si="212"/>
        <v>439</v>
      </c>
      <c r="W224" s="352">
        <f t="shared" si="212"/>
        <v>439</v>
      </c>
      <c r="X224" s="46">
        <f t="shared" si="212"/>
        <v>439</v>
      </c>
      <c r="Y224" s="363">
        <f t="shared" si="212"/>
        <v>439</v>
      </c>
      <c r="Z224" s="352">
        <f t="shared" si="212"/>
        <v>439</v>
      </c>
      <c r="AA224" s="46">
        <f t="shared" si="212"/>
        <v>439</v>
      </c>
      <c r="AB224" s="46">
        <f t="shared" si="212"/>
        <v>439</v>
      </c>
      <c r="AC224" s="46">
        <f t="shared" si="212"/>
        <v>439</v>
      </c>
      <c r="AD224" s="46">
        <f t="shared" si="212"/>
        <v>439</v>
      </c>
      <c r="AE224" s="46">
        <f t="shared" si="212"/>
        <v>439</v>
      </c>
      <c r="AF224" s="363">
        <f t="shared" si="212"/>
        <v>439</v>
      </c>
      <c r="AG224" s="352">
        <f t="shared" si="212"/>
        <v>439</v>
      </c>
      <c r="AH224" s="46">
        <f t="shared" si="212"/>
        <v>439</v>
      </c>
      <c r="AI224" s="46">
        <f t="shared" si="212"/>
        <v>439</v>
      </c>
      <c r="AJ224" s="46">
        <f t="shared" si="212"/>
        <v>439</v>
      </c>
      <c r="AK224" s="290">
        <f t="shared" si="212"/>
        <v>439</v>
      </c>
      <c r="AL224" s="37"/>
    </row>
    <row r="225" spans="1:42" ht="35.1" customHeight="1">
      <c r="A225" s="624">
        <v>23</v>
      </c>
      <c r="B225" s="655" t="s">
        <v>168</v>
      </c>
      <c r="C225" s="53"/>
      <c r="D225" s="90"/>
      <c r="E225" s="49"/>
      <c r="F225" s="35">
        <f>+F65</f>
        <v>100</v>
      </c>
      <c r="G225" s="84">
        <f>+G65</f>
        <v>0</v>
      </c>
      <c r="H225" s="341">
        <f t="shared" ref="H225:AK225" si="213">+H65</f>
        <v>0</v>
      </c>
      <c r="I225" s="341">
        <f t="shared" si="213"/>
        <v>0</v>
      </c>
      <c r="J225" s="341">
        <f t="shared" si="213"/>
        <v>0</v>
      </c>
      <c r="K225" s="365">
        <f t="shared" si="213"/>
        <v>0</v>
      </c>
      <c r="L225" s="354">
        <f t="shared" si="213"/>
        <v>0</v>
      </c>
      <c r="M225" s="341">
        <f t="shared" si="213"/>
        <v>0</v>
      </c>
      <c r="N225" s="341">
        <f t="shared" si="213"/>
        <v>0</v>
      </c>
      <c r="O225" s="341">
        <f t="shared" si="213"/>
        <v>0</v>
      </c>
      <c r="P225" s="341">
        <f t="shared" si="213"/>
        <v>0</v>
      </c>
      <c r="Q225" s="341">
        <f t="shared" si="213"/>
        <v>0</v>
      </c>
      <c r="R225" s="365">
        <f t="shared" si="213"/>
        <v>0</v>
      </c>
      <c r="S225" s="354">
        <f t="shared" si="213"/>
        <v>0</v>
      </c>
      <c r="T225" s="341">
        <f t="shared" si="213"/>
        <v>0</v>
      </c>
      <c r="U225" s="341">
        <f t="shared" si="213"/>
        <v>0</v>
      </c>
      <c r="V225" s="341">
        <f t="shared" si="213"/>
        <v>0</v>
      </c>
      <c r="W225" s="354">
        <f t="shared" si="213"/>
        <v>0</v>
      </c>
      <c r="X225" s="341">
        <f t="shared" si="213"/>
        <v>0</v>
      </c>
      <c r="Y225" s="365">
        <f t="shared" si="213"/>
        <v>0</v>
      </c>
      <c r="Z225" s="354">
        <f t="shared" si="213"/>
        <v>0</v>
      </c>
      <c r="AA225" s="341">
        <f t="shared" si="213"/>
        <v>0</v>
      </c>
      <c r="AB225" s="341">
        <f t="shared" si="213"/>
        <v>0</v>
      </c>
      <c r="AC225" s="341">
        <f t="shared" si="213"/>
        <v>0</v>
      </c>
      <c r="AD225" s="341">
        <f t="shared" si="213"/>
        <v>0</v>
      </c>
      <c r="AE225" s="341">
        <f t="shared" si="213"/>
        <v>0</v>
      </c>
      <c r="AF225" s="365">
        <f t="shared" si="213"/>
        <v>0</v>
      </c>
      <c r="AG225" s="354">
        <f t="shared" si="213"/>
        <v>0</v>
      </c>
      <c r="AH225" s="341">
        <f t="shared" si="213"/>
        <v>0</v>
      </c>
      <c r="AI225" s="429">
        <f t="shared" si="213"/>
        <v>100</v>
      </c>
      <c r="AJ225" s="334">
        <f t="shared" si="213"/>
        <v>0</v>
      </c>
      <c r="AK225" s="341">
        <f t="shared" si="213"/>
        <v>0</v>
      </c>
      <c r="AL225" s="37">
        <f>SUM(G225:AK225)</f>
        <v>100</v>
      </c>
      <c r="AM225" s="38">
        <f>AL225</f>
        <v>100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656"/>
      <c r="C226" s="33"/>
      <c r="D226" s="60"/>
      <c r="E226" s="52"/>
      <c r="F226" s="61"/>
      <c r="G226" s="46">
        <f t="shared" ref="G226:AJ226" si="214">+F226+G225</f>
        <v>0</v>
      </c>
      <c r="H226" s="45">
        <f t="shared" si="214"/>
        <v>0</v>
      </c>
      <c r="I226" s="45">
        <f t="shared" si="214"/>
        <v>0</v>
      </c>
      <c r="J226" s="46">
        <f t="shared" si="214"/>
        <v>0</v>
      </c>
      <c r="K226" s="363">
        <f t="shared" si="214"/>
        <v>0</v>
      </c>
      <c r="L226" s="352">
        <f t="shared" si="214"/>
        <v>0</v>
      </c>
      <c r="M226" s="46">
        <f t="shared" si="214"/>
        <v>0</v>
      </c>
      <c r="N226" s="46">
        <f t="shared" si="214"/>
        <v>0</v>
      </c>
      <c r="O226" s="45">
        <f t="shared" si="214"/>
        <v>0</v>
      </c>
      <c r="P226" s="45">
        <f t="shared" si="214"/>
        <v>0</v>
      </c>
      <c r="Q226" s="46">
        <f t="shared" si="214"/>
        <v>0</v>
      </c>
      <c r="R226" s="363">
        <f t="shared" si="214"/>
        <v>0</v>
      </c>
      <c r="S226" s="352">
        <f t="shared" si="214"/>
        <v>0</v>
      </c>
      <c r="T226" s="46">
        <f t="shared" si="214"/>
        <v>0</v>
      </c>
      <c r="U226" s="46">
        <f t="shared" si="214"/>
        <v>0</v>
      </c>
      <c r="V226" s="45">
        <f t="shared" si="214"/>
        <v>0</v>
      </c>
      <c r="W226" s="356">
        <f t="shared" si="214"/>
        <v>0</v>
      </c>
      <c r="X226" s="46">
        <f t="shared" si="214"/>
        <v>0</v>
      </c>
      <c r="Y226" s="363">
        <f t="shared" si="214"/>
        <v>0</v>
      </c>
      <c r="Z226" s="352">
        <f t="shared" si="214"/>
        <v>0</v>
      </c>
      <c r="AA226" s="46">
        <f t="shared" si="214"/>
        <v>0</v>
      </c>
      <c r="AB226" s="46">
        <f t="shared" si="214"/>
        <v>0</v>
      </c>
      <c r="AC226" s="45">
        <f t="shared" si="214"/>
        <v>0</v>
      </c>
      <c r="AD226" s="45">
        <f t="shared" si="214"/>
        <v>0</v>
      </c>
      <c r="AE226" s="46">
        <f t="shared" si="214"/>
        <v>0</v>
      </c>
      <c r="AF226" s="363">
        <f t="shared" si="214"/>
        <v>0</v>
      </c>
      <c r="AG226" s="352">
        <f t="shared" si="214"/>
        <v>0</v>
      </c>
      <c r="AH226" s="46">
        <f t="shared" si="214"/>
        <v>0</v>
      </c>
      <c r="AI226" s="46">
        <f t="shared" si="214"/>
        <v>100</v>
      </c>
      <c r="AJ226" s="45">
        <f t="shared" si="214"/>
        <v>100</v>
      </c>
      <c r="AK226" s="296"/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655" t="s">
        <v>169</v>
      </c>
      <c r="C227" s="96"/>
      <c r="D227" s="97"/>
      <c r="E227" s="98"/>
      <c r="F227" s="50">
        <f>+F67</f>
        <v>40</v>
      </c>
      <c r="G227" s="84">
        <f>+G67</f>
        <v>0</v>
      </c>
      <c r="H227" s="341">
        <f t="shared" ref="H227:AK227" si="215">+H67</f>
        <v>0</v>
      </c>
      <c r="I227" s="341">
        <f t="shared" si="215"/>
        <v>0</v>
      </c>
      <c r="J227" s="341">
        <f t="shared" si="215"/>
        <v>0</v>
      </c>
      <c r="K227" s="365">
        <f t="shared" si="215"/>
        <v>0</v>
      </c>
      <c r="L227" s="354">
        <f t="shared" si="215"/>
        <v>0</v>
      </c>
      <c r="M227" s="341">
        <f t="shared" si="215"/>
        <v>0</v>
      </c>
      <c r="N227" s="341">
        <f t="shared" si="215"/>
        <v>0</v>
      </c>
      <c r="O227" s="341">
        <f t="shared" si="215"/>
        <v>0</v>
      </c>
      <c r="P227" s="341">
        <f t="shared" si="215"/>
        <v>0</v>
      </c>
      <c r="Q227" s="341">
        <f t="shared" si="215"/>
        <v>0</v>
      </c>
      <c r="R227" s="365">
        <f t="shared" si="215"/>
        <v>0</v>
      </c>
      <c r="S227" s="354">
        <f t="shared" si="215"/>
        <v>0</v>
      </c>
      <c r="T227" s="341">
        <f t="shared" si="215"/>
        <v>0</v>
      </c>
      <c r="U227" s="341">
        <f t="shared" si="215"/>
        <v>0</v>
      </c>
      <c r="V227" s="341">
        <f t="shared" si="215"/>
        <v>0</v>
      </c>
      <c r="W227" s="354">
        <f t="shared" si="215"/>
        <v>0</v>
      </c>
      <c r="X227" s="341">
        <f t="shared" si="215"/>
        <v>0</v>
      </c>
      <c r="Y227" s="365">
        <f t="shared" si="215"/>
        <v>0</v>
      </c>
      <c r="Z227" s="354">
        <f t="shared" si="215"/>
        <v>0</v>
      </c>
      <c r="AA227" s="341">
        <f t="shared" si="215"/>
        <v>0</v>
      </c>
      <c r="AB227" s="341">
        <f t="shared" si="215"/>
        <v>0</v>
      </c>
      <c r="AC227" s="341">
        <f t="shared" si="215"/>
        <v>0</v>
      </c>
      <c r="AD227" s="341">
        <f t="shared" si="215"/>
        <v>0</v>
      </c>
      <c r="AE227" s="341">
        <f t="shared" si="215"/>
        <v>0</v>
      </c>
      <c r="AF227" s="365">
        <f t="shared" si="215"/>
        <v>0</v>
      </c>
      <c r="AG227" s="354">
        <f t="shared" si="215"/>
        <v>0</v>
      </c>
      <c r="AH227" s="341">
        <f t="shared" si="215"/>
        <v>0</v>
      </c>
      <c r="AI227" s="429">
        <f t="shared" si="215"/>
        <v>40</v>
      </c>
      <c r="AJ227" s="334">
        <f t="shared" si="215"/>
        <v>0</v>
      </c>
      <c r="AK227" s="341">
        <f t="shared" si="215"/>
        <v>0</v>
      </c>
      <c r="AL227" s="37">
        <f>SUM(G227:AK227)</f>
        <v>40</v>
      </c>
      <c r="AM227" s="38">
        <f>AL227</f>
        <v>40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51"/>
      <c r="B228" s="656"/>
      <c r="C228" s="107"/>
      <c r="D228" s="108"/>
      <c r="E228" s="109"/>
      <c r="F228" s="117"/>
      <c r="G228" s="84">
        <f t="shared" ref="G228:AJ228" si="216">+F228+G227</f>
        <v>0</v>
      </c>
      <c r="H228" s="84">
        <f t="shared" si="216"/>
        <v>0</v>
      </c>
      <c r="I228" s="84">
        <f t="shared" si="216"/>
        <v>0</v>
      </c>
      <c r="J228" s="84">
        <f t="shared" si="216"/>
        <v>0</v>
      </c>
      <c r="K228" s="365">
        <f t="shared" si="216"/>
        <v>0</v>
      </c>
      <c r="L228" s="354">
        <f t="shared" si="216"/>
        <v>0</v>
      </c>
      <c r="M228" s="84">
        <f t="shared" si="216"/>
        <v>0</v>
      </c>
      <c r="N228" s="84">
        <f t="shared" si="216"/>
        <v>0</v>
      </c>
      <c r="O228" s="84">
        <f t="shared" si="216"/>
        <v>0</v>
      </c>
      <c r="P228" s="84">
        <f t="shared" si="216"/>
        <v>0</v>
      </c>
      <c r="Q228" s="84">
        <f t="shared" si="216"/>
        <v>0</v>
      </c>
      <c r="R228" s="365">
        <f t="shared" si="216"/>
        <v>0</v>
      </c>
      <c r="S228" s="354">
        <f t="shared" si="216"/>
        <v>0</v>
      </c>
      <c r="T228" s="84">
        <f t="shared" si="216"/>
        <v>0</v>
      </c>
      <c r="U228" s="84">
        <f t="shared" si="216"/>
        <v>0</v>
      </c>
      <c r="V228" s="84">
        <f t="shared" si="216"/>
        <v>0</v>
      </c>
      <c r="W228" s="354">
        <f t="shared" si="216"/>
        <v>0</v>
      </c>
      <c r="X228" s="84">
        <f t="shared" si="216"/>
        <v>0</v>
      </c>
      <c r="Y228" s="365">
        <f t="shared" si="216"/>
        <v>0</v>
      </c>
      <c r="Z228" s="354">
        <f t="shared" si="216"/>
        <v>0</v>
      </c>
      <c r="AA228" s="84">
        <f t="shared" si="216"/>
        <v>0</v>
      </c>
      <c r="AB228" s="84">
        <f t="shared" si="216"/>
        <v>0</v>
      </c>
      <c r="AC228" s="84">
        <f t="shared" si="216"/>
        <v>0</v>
      </c>
      <c r="AD228" s="84">
        <f t="shared" si="216"/>
        <v>0</v>
      </c>
      <c r="AE228" s="84">
        <f t="shared" si="216"/>
        <v>0</v>
      </c>
      <c r="AF228" s="365">
        <f t="shared" si="216"/>
        <v>0</v>
      </c>
      <c r="AG228" s="354">
        <f t="shared" si="216"/>
        <v>0</v>
      </c>
      <c r="AH228" s="84">
        <f t="shared" si="216"/>
        <v>0</v>
      </c>
      <c r="AI228" s="84">
        <f t="shared" si="216"/>
        <v>40</v>
      </c>
      <c r="AJ228" s="46">
        <f t="shared" si="216"/>
        <v>40</v>
      </c>
      <c r="AK228" s="290"/>
      <c r="AL228" s="37">
        <f>SUM(G228:AK228)</f>
        <v>80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657" t="s">
        <v>170</v>
      </c>
      <c r="C229" s="118"/>
      <c r="D229" s="48"/>
      <c r="E229" s="49"/>
      <c r="F229" s="119">
        <f>+F69</f>
        <v>100</v>
      </c>
      <c r="G229" s="428">
        <f>+G69</f>
        <v>0</v>
      </c>
      <c r="H229" s="428">
        <f t="shared" ref="H229:AK229" si="217">+H69</f>
        <v>0</v>
      </c>
      <c r="I229" s="428">
        <f t="shared" si="217"/>
        <v>0</v>
      </c>
      <c r="J229" s="428">
        <f t="shared" si="217"/>
        <v>0</v>
      </c>
      <c r="K229" s="402">
        <f t="shared" si="217"/>
        <v>0</v>
      </c>
      <c r="L229" s="403">
        <f t="shared" si="217"/>
        <v>0</v>
      </c>
      <c r="M229" s="428">
        <f t="shared" si="217"/>
        <v>0</v>
      </c>
      <c r="N229" s="428">
        <f t="shared" si="217"/>
        <v>0</v>
      </c>
      <c r="O229" s="428">
        <f t="shared" si="217"/>
        <v>0</v>
      </c>
      <c r="P229" s="428">
        <f t="shared" si="217"/>
        <v>0</v>
      </c>
      <c r="Q229" s="428">
        <f t="shared" si="217"/>
        <v>0</v>
      </c>
      <c r="R229" s="402">
        <f t="shared" si="217"/>
        <v>0</v>
      </c>
      <c r="S229" s="403">
        <f t="shared" si="217"/>
        <v>0</v>
      </c>
      <c r="T229" s="428">
        <f t="shared" si="217"/>
        <v>0</v>
      </c>
      <c r="U229" s="428">
        <f t="shared" si="217"/>
        <v>0</v>
      </c>
      <c r="V229" s="428">
        <f t="shared" si="217"/>
        <v>0</v>
      </c>
      <c r="W229" s="403">
        <f t="shared" si="217"/>
        <v>0</v>
      </c>
      <c r="X229" s="428">
        <f t="shared" si="217"/>
        <v>0</v>
      </c>
      <c r="Y229" s="402">
        <f t="shared" si="217"/>
        <v>0</v>
      </c>
      <c r="Z229" s="403">
        <f t="shared" si="217"/>
        <v>0</v>
      </c>
      <c r="AA229" s="428">
        <f t="shared" si="217"/>
        <v>0</v>
      </c>
      <c r="AB229" s="428">
        <f t="shared" si="217"/>
        <v>0</v>
      </c>
      <c r="AC229" s="428">
        <f t="shared" si="217"/>
        <v>0</v>
      </c>
      <c r="AD229" s="428">
        <f t="shared" si="217"/>
        <v>0</v>
      </c>
      <c r="AE229" s="428">
        <f t="shared" si="217"/>
        <v>0</v>
      </c>
      <c r="AF229" s="402">
        <f t="shared" si="217"/>
        <v>0</v>
      </c>
      <c r="AG229" s="403">
        <f t="shared" si="217"/>
        <v>0</v>
      </c>
      <c r="AH229" s="428">
        <f t="shared" si="217"/>
        <v>0</v>
      </c>
      <c r="AI229" s="428">
        <f t="shared" si="217"/>
        <v>0</v>
      </c>
      <c r="AJ229" s="372">
        <f t="shared" si="217"/>
        <v>100</v>
      </c>
      <c r="AK229" s="428">
        <f t="shared" si="217"/>
        <v>0</v>
      </c>
      <c r="AL229" s="37"/>
      <c r="AM229" s="38"/>
      <c r="AN229" s="38"/>
      <c r="AO229" s="38"/>
      <c r="AP229" s="38"/>
    </row>
    <row r="230" spans="1:42" ht="34.5" customHeight="1">
      <c r="A230" s="625"/>
      <c r="B230" s="658"/>
      <c r="C230" s="39"/>
      <c r="D230" s="40"/>
      <c r="E230" s="41"/>
      <c r="F230" s="120"/>
      <c r="G230" s="101">
        <f>+G229+F230</f>
        <v>0</v>
      </c>
      <c r="H230" s="101">
        <f t="shared" ref="H230:AK230" si="218">+H229+G230</f>
        <v>0</v>
      </c>
      <c r="I230" s="101">
        <f t="shared" si="218"/>
        <v>0</v>
      </c>
      <c r="J230" s="101">
        <f t="shared" si="218"/>
        <v>0</v>
      </c>
      <c r="K230" s="383">
        <f t="shared" si="218"/>
        <v>0</v>
      </c>
      <c r="L230" s="282">
        <f t="shared" si="218"/>
        <v>0</v>
      </c>
      <c r="M230" s="101">
        <f t="shared" si="218"/>
        <v>0</v>
      </c>
      <c r="N230" s="101">
        <f t="shared" si="218"/>
        <v>0</v>
      </c>
      <c r="O230" s="101">
        <f t="shared" si="218"/>
        <v>0</v>
      </c>
      <c r="P230" s="101">
        <f t="shared" si="218"/>
        <v>0</v>
      </c>
      <c r="Q230" s="101">
        <f t="shared" si="218"/>
        <v>0</v>
      </c>
      <c r="R230" s="383">
        <f t="shared" si="218"/>
        <v>0</v>
      </c>
      <c r="S230" s="282">
        <f t="shared" si="218"/>
        <v>0</v>
      </c>
      <c r="T230" s="101">
        <f t="shared" si="218"/>
        <v>0</v>
      </c>
      <c r="U230" s="101">
        <f t="shared" si="218"/>
        <v>0</v>
      </c>
      <c r="V230" s="101">
        <f t="shared" si="218"/>
        <v>0</v>
      </c>
      <c r="W230" s="282">
        <f t="shared" si="218"/>
        <v>0</v>
      </c>
      <c r="X230" s="101">
        <f t="shared" si="218"/>
        <v>0</v>
      </c>
      <c r="Y230" s="383">
        <f t="shared" si="218"/>
        <v>0</v>
      </c>
      <c r="Z230" s="282">
        <f t="shared" si="218"/>
        <v>0</v>
      </c>
      <c r="AA230" s="101">
        <f t="shared" si="218"/>
        <v>0</v>
      </c>
      <c r="AB230" s="101">
        <f t="shared" si="218"/>
        <v>0</v>
      </c>
      <c r="AC230" s="101">
        <f t="shared" si="218"/>
        <v>0</v>
      </c>
      <c r="AD230" s="101">
        <f t="shared" si="218"/>
        <v>0</v>
      </c>
      <c r="AE230" s="101">
        <f t="shared" si="218"/>
        <v>0</v>
      </c>
      <c r="AF230" s="383">
        <f t="shared" si="218"/>
        <v>0</v>
      </c>
      <c r="AG230" s="282">
        <f t="shared" si="218"/>
        <v>0</v>
      </c>
      <c r="AH230" s="101">
        <f t="shared" si="218"/>
        <v>0</v>
      </c>
      <c r="AI230" s="101">
        <f t="shared" si="218"/>
        <v>0</v>
      </c>
      <c r="AJ230" s="336">
        <f t="shared" si="218"/>
        <v>100</v>
      </c>
      <c r="AK230" s="101">
        <f t="shared" si="218"/>
        <v>100</v>
      </c>
      <c r="AL230" s="47"/>
    </row>
    <row r="231" spans="1:42" ht="34.5" customHeight="1">
      <c r="A231" s="624">
        <v>26</v>
      </c>
      <c r="B231" s="657" t="s">
        <v>210</v>
      </c>
      <c r="C231" s="48"/>
      <c r="D231" s="48"/>
      <c r="E231" s="49"/>
      <c r="F231" s="50">
        <f>+F71</f>
        <v>60</v>
      </c>
      <c r="G231" s="69">
        <f>+G71</f>
        <v>0</v>
      </c>
      <c r="H231" s="339">
        <f t="shared" ref="H231:AK231" si="219">+H71</f>
        <v>0</v>
      </c>
      <c r="I231" s="339">
        <f t="shared" si="219"/>
        <v>0</v>
      </c>
      <c r="J231" s="339">
        <f t="shared" si="219"/>
        <v>0</v>
      </c>
      <c r="K231" s="367">
        <f t="shared" si="219"/>
        <v>0</v>
      </c>
      <c r="L231" s="355">
        <f t="shared" si="219"/>
        <v>0</v>
      </c>
      <c r="M231" s="339">
        <f t="shared" si="219"/>
        <v>0</v>
      </c>
      <c r="N231" s="339">
        <f t="shared" si="219"/>
        <v>0</v>
      </c>
      <c r="O231" s="339">
        <f t="shared" si="219"/>
        <v>0</v>
      </c>
      <c r="P231" s="339">
        <f t="shared" si="219"/>
        <v>0</v>
      </c>
      <c r="Q231" s="339">
        <f t="shared" si="219"/>
        <v>0</v>
      </c>
      <c r="R231" s="367">
        <f t="shared" si="219"/>
        <v>0</v>
      </c>
      <c r="S231" s="355">
        <f t="shared" si="219"/>
        <v>0</v>
      </c>
      <c r="T231" s="339">
        <f t="shared" si="219"/>
        <v>0</v>
      </c>
      <c r="U231" s="339">
        <f t="shared" si="219"/>
        <v>0</v>
      </c>
      <c r="V231" s="339">
        <f t="shared" si="219"/>
        <v>0</v>
      </c>
      <c r="W231" s="355">
        <f t="shared" si="219"/>
        <v>0</v>
      </c>
      <c r="X231" s="339">
        <f t="shared" si="219"/>
        <v>0</v>
      </c>
      <c r="Y231" s="367">
        <f t="shared" si="219"/>
        <v>0</v>
      </c>
      <c r="Z231" s="355">
        <f t="shared" si="219"/>
        <v>0</v>
      </c>
      <c r="AA231" s="339">
        <f t="shared" si="219"/>
        <v>0</v>
      </c>
      <c r="AB231" s="339">
        <f t="shared" si="219"/>
        <v>0</v>
      </c>
      <c r="AC231" s="339">
        <f t="shared" si="219"/>
        <v>0</v>
      </c>
      <c r="AD231" s="339">
        <f t="shared" si="219"/>
        <v>0</v>
      </c>
      <c r="AE231" s="339">
        <f t="shared" si="219"/>
        <v>0</v>
      </c>
      <c r="AF231" s="367">
        <f t="shared" si="219"/>
        <v>0</v>
      </c>
      <c r="AG231" s="355">
        <f t="shared" si="219"/>
        <v>0</v>
      </c>
      <c r="AH231" s="339">
        <f t="shared" si="219"/>
        <v>0</v>
      </c>
      <c r="AI231" s="339">
        <f t="shared" si="219"/>
        <v>0</v>
      </c>
      <c r="AJ231" s="372">
        <f t="shared" si="219"/>
        <v>60</v>
      </c>
      <c r="AK231" s="339">
        <f t="shared" si="219"/>
        <v>0</v>
      </c>
      <c r="AL231" s="37"/>
      <c r="AM231" s="38"/>
      <c r="AN231" s="38"/>
      <c r="AO231" s="38"/>
      <c r="AP231" s="38"/>
    </row>
    <row r="232" spans="1:42" ht="34.5" customHeight="1">
      <c r="A232" s="625"/>
      <c r="B232" s="658"/>
      <c r="C232" s="40"/>
      <c r="D232" s="40"/>
      <c r="E232" s="41"/>
      <c r="F232" s="74"/>
      <c r="G232" s="46">
        <f t="shared" ref="G232:AJ236" si="220">+F232+G231</f>
        <v>0</v>
      </c>
      <c r="H232" s="336">
        <f t="shared" ref="H232" si="221">+G232+H231</f>
        <v>0</v>
      </c>
      <c r="I232" s="336">
        <f t="shared" ref="I232" si="222">+H232+I231</f>
        <v>0</v>
      </c>
      <c r="J232" s="336">
        <f t="shared" ref="J232" si="223">+I232+J231</f>
        <v>0</v>
      </c>
      <c r="K232" s="363">
        <f t="shared" ref="K232" si="224">+J232+K231</f>
        <v>0</v>
      </c>
      <c r="L232" s="352">
        <f t="shared" ref="L232" si="225">+K232+L231</f>
        <v>0</v>
      </c>
      <c r="M232" s="336">
        <f t="shared" ref="M232" si="226">+L232+M231</f>
        <v>0</v>
      </c>
      <c r="N232" s="336">
        <f t="shared" ref="N232" si="227">+M232+N231</f>
        <v>0</v>
      </c>
      <c r="O232" s="336">
        <f t="shared" ref="O232" si="228">+N232+O231</f>
        <v>0</v>
      </c>
      <c r="P232" s="336">
        <f t="shared" ref="P232" si="229">+O232+P231</f>
        <v>0</v>
      </c>
      <c r="Q232" s="336">
        <f t="shared" ref="Q232" si="230">+P232+Q231</f>
        <v>0</v>
      </c>
      <c r="R232" s="363">
        <f t="shared" ref="R232" si="231">+Q232+R231</f>
        <v>0</v>
      </c>
      <c r="S232" s="352">
        <f t="shared" ref="S232" si="232">+R232+S231</f>
        <v>0</v>
      </c>
      <c r="T232" s="336">
        <f t="shared" ref="T232" si="233">+S232+T231</f>
        <v>0</v>
      </c>
      <c r="U232" s="336">
        <f t="shared" ref="U232" si="234">+T232+U231</f>
        <v>0</v>
      </c>
      <c r="V232" s="336">
        <f t="shared" ref="V232" si="235">+U232+V231</f>
        <v>0</v>
      </c>
      <c r="W232" s="352">
        <f t="shared" ref="W232" si="236">+V232+W231</f>
        <v>0</v>
      </c>
      <c r="X232" s="336">
        <f t="shared" ref="X232" si="237">+W232+X231</f>
        <v>0</v>
      </c>
      <c r="Y232" s="363">
        <f t="shared" ref="Y232" si="238">+X232+Y231</f>
        <v>0</v>
      </c>
      <c r="Z232" s="352">
        <f t="shared" ref="Z232" si="239">+Y232+Z231</f>
        <v>0</v>
      </c>
      <c r="AA232" s="336">
        <f t="shared" ref="AA232" si="240">+Z232+AA231</f>
        <v>0</v>
      </c>
      <c r="AB232" s="336">
        <f t="shared" ref="AB232" si="241">+AA232+AB231</f>
        <v>0</v>
      </c>
      <c r="AC232" s="336">
        <f t="shared" ref="AC232" si="242">+AB232+AC231</f>
        <v>0</v>
      </c>
      <c r="AD232" s="336">
        <f t="shared" ref="AD232" si="243">+AC232+AD231</f>
        <v>0</v>
      </c>
      <c r="AE232" s="336">
        <f t="shared" ref="AE232" si="244">+AD232+AE231</f>
        <v>0</v>
      </c>
      <c r="AF232" s="363">
        <f t="shared" ref="AF232" si="245">+AE232+AF231</f>
        <v>0</v>
      </c>
      <c r="AG232" s="352">
        <f t="shared" ref="AG232" si="246">+AF232+AG231</f>
        <v>0</v>
      </c>
      <c r="AH232" s="336">
        <f t="shared" ref="AH232" si="247">+AG232+AH231</f>
        <v>0</v>
      </c>
      <c r="AI232" s="336">
        <f t="shared" ref="AI232" si="248">+AH232+AI231</f>
        <v>0</v>
      </c>
      <c r="AJ232" s="336">
        <f t="shared" ref="AJ232" si="249">+AI232+AJ231</f>
        <v>60</v>
      </c>
      <c r="AK232" s="336">
        <f t="shared" ref="AK232" si="250">+AJ232+AK231</f>
        <v>60</v>
      </c>
      <c r="AL232" s="37"/>
    </row>
    <row r="233" spans="1:42" ht="34.5" customHeight="1">
      <c r="A233" s="624">
        <v>27</v>
      </c>
      <c r="B233" s="629" t="s">
        <v>211</v>
      </c>
      <c r="C233" s="48"/>
      <c r="D233" s="48"/>
      <c r="E233" s="49"/>
      <c r="F233" s="50">
        <f>+F77</f>
        <v>40</v>
      </c>
      <c r="G233" s="69">
        <f>+G77</f>
        <v>0</v>
      </c>
      <c r="H233" s="339">
        <f t="shared" ref="H233:AK233" si="251">+H77</f>
        <v>0</v>
      </c>
      <c r="I233" s="339">
        <f t="shared" si="251"/>
        <v>0</v>
      </c>
      <c r="J233" s="339">
        <f t="shared" si="251"/>
        <v>0</v>
      </c>
      <c r="K233" s="367">
        <f t="shared" si="251"/>
        <v>0</v>
      </c>
      <c r="L233" s="355">
        <f t="shared" si="251"/>
        <v>0</v>
      </c>
      <c r="M233" s="339">
        <f t="shared" si="251"/>
        <v>0</v>
      </c>
      <c r="N233" s="339">
        <f t="shared" si="251"/>
        <v>0</v>
      </c>
      <c r="O233" s="339">
        <f t="shared" si="251"/>
        <v>0</v>
      </c>
      <c r="P233" s="339">
        <f t="shared" si="251"/>
        <v>0</v>
      </c>
      <c r="Q233" s="339">
        <f t="shared" si="251"/>
        <v>0</v>
      </c>
      <c r="R233" s="367">
        <f t="shared" si="251"/>
        <v>0</v>
      </c>
      <c r="S233" s="355">
        <f t="shared" si="251"/>
        <v>0</v>
      </c>
      <c r="T233" s="339">
        <f t="shared" si="251"/>
        <v>0</v>
      </c>
      <c r="U233" s="339">
        <f t="shared" si="251"/>
        <v>0</v>
      </c>
      <c r="V233" s="339">
        <f t="shared" si="251"/>
        <v>0</v>
      </c>
      <c r="W233" s="355">
        <f t="shared" si="251"/>
        <v>0</v>
      </c>
      <c r="X233" s="339">
        <f t="shared" si="251"/>
        <v>0</v>
      </c>
      <c r="Y233" s="367">
        <f t="shared" si="251"/>
        <v>0</v>
      </c>
      <c r="Z233" s="355">
        <f t="shared" si="251"/>
        <v>0</v>
      </c>
      <c r="AA233" s="339">
        <f t="shared" si="251"/>
        <v>0</v>
      </c>
      <c r="AB233" s="339">
        <f t="shared" si="251"/>
        <v>0</v>
      </c>
      <c r="AC233" s="339">
        <f t="shared" si="251"/>
        <v>0</v>
      </c>
      <c r="AD233" s="339">
        <f t="shared" si="251"/>
        <v>0</v>
      </c>
      <c r="AE233" s="339">
        <f t="shared" si="251"/>
        <v>0</v>
      </c>
      <c r="AF233" s="367">
        <f t="shared" si="251"/>
        <v>0</v>
      </c>
      <c r="AG233" s="355">
        <f t="shared" si="251"/>
        <v>0</v>
      </c>
      <c r="AH233" s="339">
        <f t="shared" si="251"/>
        <v>0</v>
      </c>
      <c r="AI233" s="339">
        <f t="shared" si="251"/>
        <v>0</v>
      </c>
      <c r="AJ233" s="372">
        <f t="shared" si="251"/>
        <v>40</v>
      </c>
      <c r="AK233" s="339">
        <f t="shared" si="251"/>
        <v>0</v>
      </c>
      <c r="AL233" s="37"/>
      <c r="AM233" s="38"/>
      <c r="AN233" s="38"/>
      <c r="AO233" s="38"/>
      <c r="AP233" s="38"/>
    </row>
    <row r="234" spans="1:42" ht="34.5" customHeight="1">
      <c r="A234" s="625"/>
      <c r="B234" s="630"/>
      <c r="C234" s="40"/>
      <c r="D234" s="40"/>
      <c r="E234" s="41"/>
      <c r="F234" s="74"/>
      <c r="G234" s="46">
        <f t="shared" si="220"/>
        <v>0</v>
      </c>
      <c r="H234" s="46">
        <f t="shared" si="220"/>
        <v>0</v>
      </c>
      <c r="I234" s="45">
        <f t="shared" si="220"/>
        <v>0</v>
      </c>
      <c r="J234" s="46">
        <f t="shared" si="220"/>
        <v>0</v>
      </c>
      <c r="K234" s="363">
        <f t="shared" si="220"/>
        <v>0</v>
      </c>
      <c r="L234" s="352">
        <f t="shared" si="220"/>
        <v>0</v>
      </c>
      <c r="M234" s="46">
        <f t="shared" si="220"/>
        <v>0</v>
      </c>
      <c r="N234" s="46">
        <f t="shared" si="220"/>
        <v>0</v>
      </c>
      <c r="O234" s="46">
        <f t="shared" si="220"/>
        <v>0</v>
      </c>
      <c r="P234" s="45">
        <f t="shared" si="220"/>
        <v>0</v>
      </c>
      <c r="Q234" s="46">
        <f t="shared" si="220"/>
        <v>0</v>
      </c>
      <c r="R234" s="363">
        <f t="shared" si="220"/>
        <v>0</v>
      </c>
      <c r="S234" s="352">
        <f t="shared" si="220"/>
        <v>0</v>
      </c>
      <c r="T234" s="46">
        <f t="shared" si="220"/>
        <v>0</v>
      </c>
      <c r="U234" s="46">
        <f t="shared" si="220"/>
        <v>0</v>
      </c>
      <c r="V234" s="46">
        <f t="shared" si="220"/>
        <v>0</v>
      </c>
      <c r="W234" s="356">
        <f t="shared" si="220"/>
        <v>0</v>
      </c>
      <c r="X234" s="46">
        <f t="shared" si="220"/>
        <v>0</v>
      </c>
      <c r="Y234" s="363">
        <f t="shared" si="220"/>
        <v>0</v>
      </c>
      <c r="Z234" s="352">
        <f t="shared" si="220"/>
        <v>0</v>
      </c>
      <c r="AA234" s="46">
        <f t="shared" si="220"/>
        <v>0</v>
      </c>
      <c r="AB234" s="46">
        <f t="shared" si="220"/>
        <v>0</v>
      </c>
      <c r="AC234" s="46">
        <f t="shared" si="220"/>
        <v>0</v>
      </c>
      <c r="AD234" s="45">
        <f t="shared" si="220"/>
        <v>0</v>
      </c>
      <c r="AE234" s="46">
        <f t="shared" si="220"/>
        <v>0</v>
      </c>
      <c r="AF234" s="363">
        <f t="shared" si="220"/>
        <v>0</v>
      </c>
      <c r="AG234" s="352">
        <f t="shared" si="220"/>
        <v>0</v>
      </c>
      <c r="AH234" s="46">
        <f t="shared" si="220"/>
        <v>0</v>
      </c>
      <c r="AI234" s="46">
        <f t="shared" si="220"/>
        <v>0</v>
      </c>
      <c r="AJ234" s="336">
        <f t="shared" ref="AJ234" si="252">+AI234+AJ233</f>
        <v>40</v>
      </c>
      <c r="AK234" s="336">
        <f t="shared" ref="AK234" si="253">+AJ234+AK233</f>
        <v>40</v>
      </c>
      <c r="AL234" s="37"/>
    </row>
    <row r="235" spans="1:42" ht="34.5" customHeight="1">
      <c r="A235" s="624">
        <v>28</v>
      </c>
      <c r="B235" s="661" t="s">
        <v>191</v>
      </c>
      <c r="C235" s="48"/>
      <c r="D235" s="48"/>
      <c r="E235" s="49"/>
      <c r="F235" s="50">
        <f>+F95</f>
        <v>401</v>
      </c>
      <c r="G235" s="372">
        <f>+G95</f>
        <v>401</v>
      </c>
      <c r="H235" s="87">
        <f t="shared" ref="H235:AK235" si="254">+H95</f>
        <v>0</v>
      </c>
      <c r="I235" s="87">
        <f t="shared" si="254"/>
        <v>0</v>
      </c>
      <c r="J235" s="87">
        <f t="shared" si="254"/>
        <v>0</v>
      </c>
      <c r="K235" s="364">
        <f t="shared" si="254"/>
        <v>0</v>
      </c>
      <c r="L235" s="353">
        <f t="shared" si="254"/>
        <v>0</v>
      </c>
      <c r="M235" s="87">
        <f t="shared" si="254"/>
        <v>0</v>
      </c>
      <c r="N235" s="87">
        <f t="shared" si="254"/>
        <v>0</v>
      </c>
      <c r="O235" s="87">
        <f t="shared" si="254"/>
        <v>0</v>
      </c>
      <c r="P235" s="87">
        <f t="shared" si="254"/>
        <v>0</v>
      </c>
      <c r="Q235" s="87">
        <f t="shared" si="254"/>
        <v>0</v>
      </c>
      <c r="R235" s="364">
        <f t="shared" si="254"/>
        <v>0</v>
      </c>
      <c r="S235" s="353">
        <f t="shared" si="254"/>
        <v>0</v>
      </c>
      <c r="T235" s="87">
        <f t="shared" si="254"/>
        <v>0</v>
      </c>
      <c r="U235" s="87">
        <f t="shared" si="254"/>
        <v>0</v>
      </c>
      <c r="V235" s="87">
        <f t="shared" si="254"/>
        <v>0</v>
      </c>
      <c r="W235" s="353">
        <f t="shared" si="254"/>
        <v>0</v>
      </c>
      <c r="X235" s="87">
        <f t="shared" si="254"/>
        <v>0</v>
      </c>
      <c r="Y235" s="364">
        <f t="shared" si="254"/>
        <v>0</v>
      </c>
      <c r="Z235" s="353">
        <f t="shared" si="254"/>
        <v>0</v>
      </c>
      <c r="AA235" s="87">
        <f t="shared" si="254"/>
        <v>0</v>
      </c>
      <c r="AB235" s="87">
        <f t="shared" si="254"/>
        <v>0</v>
      </c>
      <c r="AC235" s="87">
        <f t="shared" si="254"/>
        <v>0</v>
      </c>
      <c r="AD235" s="87">
        <f t="shared" si="254"/>
        <v>0</v>
      </c>
      <c r="AE235" s="87">
        <f t="shared" si="254"/>
        <v>0</v>
      </c>
      <c r="AF235" s="364">
        <f t="shared" si="254"/>
        <v>0</v>
      </c>
      <c r="AG235" s="353">
        <f t="shared" si="254"/>
        <v>0</v>
      </c>
      <c r="AH235" s="87">
        <f t="shared" si="254"/>
        <v>0</v>
      </c>
      <c r="AI235" s="87">
        <f t="shared" si="254"/>
        <v>0</v>
      </c>
      <c r="AJ235" s="87">
        <f t="shared" si="254"/>
        <v>0</v>
      </c>
      <c r="AK235" s="295">
        <f t="shared" si="254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2"/>
      <c r="C236" s="33"/>
      <c r="D236" s="33"/>
      <c r="E236" s="52"/>
      <c r="F236" s="61"/>
      <c r="G236" s="46">
        <f t="shared" si="220"/>
        <v>401</v>
      </c>
      <c r="H236" s="46">
        <f t="shared" si="220"/>
        <v>401</v>
      </c>
      <c r="I236" s="45">
        <f t="shared" si="220"/>
        <v>401</v>
      </c>
      <c r="J236" s="46">
        <f t="shared" si="220"/>
        <v>401</v>
      </c>
      <c r="K236" s="363">
        <f t="shared" si="220"/>
        <v>401</v>
      </c>
      <c r="L236" s="352">
        <f t="shared" si="220"/>
        <v>401</v>
      </c>
      <c r="M236" s="46">
        <f t="shared" si="220"/>
        <v>401</v>
      </c>
      <c r="N236" s="46">
        <f t="shared" si="220"/>
        <v>401</v>
      </c>
      <c r="O236" s="46">
        <f t="shared" si="220"/>
        <v>401</v>
      </c>
      <c r="P236" s="45">
        <f t="shared" si="220"/>
        <v>401</v>
      </c>
      <c r="Q236" s="46">
        <f t="shared" si="220"/>
        <v>401</v>
      </c>
      <c r="R236" s="363">
        <f t="shared" si="220"/>
        <v>401</v>
      </c>
      <c r="S236" s="352">
        <f t="shared" si="220"/>
        <v>401</v>
      </c>
      <c r="T236" s="46">
        <f t="shared" si="220"/>
        <v>401</v>
      </c>
      <c r="U236" s="46">
        <f t="shared" si="220"/>
        <v>401</v>
      </c>
      <c r="V236" s="46">
        <f t="shared" si="220"/>
        <v>401</v>
      </c>
      <c r="W236" s="356">
        <f t="shared" si="220"/>
        <v>401</v>
      </c>
      <c r="X236" s="46">
        <f t="shared" si="220"/>
        <v>401</v>
      </c>
      <c r="Y236" s="363">
        <f t="shared" si="220"/>
        <v>401</v>
      </c>
      <c r="Z236" s="352">
        <f t="shared" si="220"/>
        <v>401</v>
      </c>
      <c r="AA236" s="46">
        <f t="shared" si="220"/>
        <v>401</v>
      </c>
      <c r="AB236" s="46">
        <f t="shared" si="220"/>
        <v>401</v>
      </c>
      <c r="AC236" s="46">
        <f t="shared" si="220"/>
        <v>401</v>
      </c>
      <c r="AD236" s="45">
        <f t="shared" si="220"/>
        <v>401</v>
      </c>
      <c r="AE236" s="46">
        <f t="shared" si="220"/>
        <v>401</v>
      </c>
      <c r="AF236" s="363">
        <f t="shared" si="220"/>
        <v>401</v>
      </c>
      <c r="AG236" s="352">
        <f t="shared" si="220"/>
        <v>401</v>
      </c>
      <c r="AH236" s="46">
        <f t="shared" si="220"/>
        <v>401</v>
      </c>
      <c r="AI236" s="46">
        <f t="shared" si="220"/>
        <v>401</v>
      </c>
      <c r="AJ236" s="46">
        <f t="shared" si="220"/>
        <v>401</v>
      </c>
      <c r="AK236" s="290">
        <f t="shared" ref="AK236" si="255">+AJ236+AK235</f>
        <v>401</v>
      </c>
      <c r="AL236" s="37"/>
    </row>
    <row r="237" spans="1:42" ht="34.5" customHeight="1">
      <c r="A237" s="624">
        <v>29</v>
      </c>
      <c r="B237" s="661" t="s">
        <v>192</v>
      </c>
      <c r="C237" s="53"/>
      <c r="D237" s="53"/>
      <c r="E237" s="54"/>
      <c r="F237" s="50">
        <f>+F97+3</f>
        <v>841</v>
      </c>
      <c r="G237" s="87">
        <f>+G97</f>
        <v>0</v>
      </c>
      <c r="H237" s="372">
        <v>592</v>
      </c>
      <c r="I237" s="372">
        <f>841-H238</f>
        <v>249</v>
      </c>
      <c r="J237" s="87">
        <f>841-I238</f>
        <v>0</v>
      </c>
      <c r="K237" s="364">
        <f>841-J238</f>
        <v>0</v>
      </c>
      <c r="L237" s="353">
        <f t="shared" ref="L237:AK237" si="256">+L97</f>
        <v>0</v>
      </c>
      <c r="M237" s="87">
        <f t="shared" si="256"/>
        <v>0</v>
      </c>
      <c r="N237" s="87">
        <f t="shared" si="256"/>
        <v>0</v>
      </c>
      <c r="O237" s="87">
        <f>841-N238</f>
        <v>0</v>
      </c>
      <c r="P237" s="87">
        <f t="shared" si="256"/>
        <v>0</v>
      </c>
      <c r="Q237" s="87">
        <f t="shared" si="256"/>
        <v>0</v>
      </c>
      <c r="R237" s="364">
        <f t="shared" si="256"/>
        <v>0</v>
      </c>
      <c r="S237" s="353">
        <f t="shared" si="256"/>
        <v>0</v>
      </c>
      <c r="T237" s="87">
        <f t="shared" si="256"/>
        <v>0</v>
      </c>
      <c r="U237" s="87">
        <f t="shared" si="256"/>
        <v>0</v>
      </c>
      <c r="V237" s="87">
        <f t="shared" si="256"/>
        <v>0</v>
      </c>
      <c r="W237" s="353">
        <f t="shared" si="256"/>
        <v>0</v>
      </c>
      <c r="X237" s="87">
        <f t="shared" si="256"/>
        <v>0</v>
      </c>
      <c r="Y237" s="364">
        <f t="shared" si="256"/>
        <v>0</v>
      </c>
      <c r="Z237" s="353">
        <f t="shared" si="256"/>
        <v>0</v>
      </c>
      <c r="AA237" s="87">
        <f t="shared" si="256"/>
        <v>0</v>
      </c>
      <c r="AB237" s="87">
        <f t="shared" si="256"/>
        <v>0</v>
      </c>
      <c r="AC237" s="87">
        <f t="shared" si="256"/>
        <v>0</v>
      </c>
      <c r="AD237" s="87">
        <f t="shared" si="256"/>
        <v>0</v>
      </c>
      <c r="AE237" s="87">
        <f t="shared" si="256"/>
        <v>0</v>
      </c>
      <c r="AF237" s="364">
        <f t="shared" si="256"/>
        <v>0</v>
      </c>
      <c r="AG237" s="353">
        <f t="shared" si="256"/>
        <v>0</v>
      </c>
      <c r="AH237" s="87">
        <f t="shared" si="256"/>
        <v>0</v>
      </c>
      <c r="AI237" s="87">
        <f t="shared" si="256"/>
        <v>0</v>
      </c>
      <c r="AJ237" s="87">
        <f t="shared" si="256"/>
        <v>0</v>
      </c>
      <c r="AK237" s="295">
        <f t="shared" si="256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663"/>
      <c r="C238" s="55"/>
      <c r="D238" s="56"/>
      <c r="E238" s="57"/>
      <c r="F238" s="58"/>
      <c r="G238" s="46">
        <f t="shared" ref="G238:AK238" si="257">+F238+G237</f>
        <v>0</v>
      </c>
      <c r="H238" s="46">
        <f t="shared" si="257"/>
        <v>592</v>
      </c>
      <c r="I238" s="45">
        <f t="shared" si="257"/>
        <v>841</v>
      </c>
      <c r="J238" s="46">
        <f t="shared" si="257"/>
        <v>841</v>
      </c>
      <c r="K238" s="363">
        <f t="shared" si="257"/>
        <v>841</v>
      </c>
      <c r="L238" s="352">
        <f t="shared" si="257"/>
        <v>841</v>
      </c>
      <c r="M238" s="46">
        <f t="shared" si="257"/>
        <v>841</v>
      </c>
      <c r="N238" s="46">
        <f t="shared" si="257"/>
        <v>841</v>
      </c>
      <c r="O238" s="46">
        <f t="shared" si="257"/>
        <v>841</v>
      </c>
      <c r="P238" s="45">
        <f t="shared" si="257"/>
        <v>841</v>
      </c>
      <c r="Q238" s="46">
        <f t="shared" si="257"/>
        <v>841</v>
      </c>
      <c r="R238" s="363">
        <f t="shared" si="257"/>
        <v>841</v>
      </c>
      <c r="S238" s="352">
        <f t="shared" si="257"/>
        <v>841</v>
      </c>
      <c r="T238" s="46">
        <f t="shared" si="257"/>
        <v>841</v>
      </c>
      <c r="U238" s="46">
        <f t="shared" si="257"/>
        <v>841</v>
      </c>
      <c r="V238" s="46">
        <f t="shared" si="257"/>
        <v>841</v>
      </c>
      <c r="W238" s="356">
        <f t="shared" si="257"/>
        <v>841</v>
      </c>
      <c r="X238" s="46">
        <f t="shared" si="257"/>
        <v>841</v>
      </c>
      <c r="Y238" s="363">
        <f t="shared" si="257"/>
        <v>841</v>
      </c>
      <c r="Z238" s="352">
        <f t="shared" si="257"/>
        <v>841</v>
      </c>
      <c r="AA238" s="46">
        <f t="shared" si="257"/>
        <v>841</v>
      </c>
      <c r="AB238" s="46">
        <f t="shared" si="257"/>
        <v>841</v>
      </c>
      <c r="AC238" s="46">
        <f t="shared" si="257"/>
        <v>841</v>
      </c>
      <c r="AD238" s="45">
        <f t="shared" si="257"/>
        <v>841</v>
      </c>
      <c r="AE238" s="46">
        <f t="shared" si="257"/>
        <v>841</v>
      </c>
      <c r="AF238" s="363">
        <f t="shared" si="257"/>
        <v>841</v>
      </c>
      <c r="AG238" s="352">
        <f t="shared" si="257"/>
        <v>841</v>
      </c>
      <c r="AH238" s="46">
        <f t="shared" si="257"/>
        <v>841</v>
      </c>
      <c r="AI238" s="46">
        <f t="shared" si="257"/>
        <v>841</v>
      </c>
      <c r="AJ238" s="46">
        <f t="shared" si="257"/>
        <v>841</v>
      </c>
      <c r="AK238" s="290">
        <f t="shared" si="257"/>
        <v>841</v>
      </c>
      <c r="AL238" s="37"/>
    </row>
    <row r="239" spans="1:42" ht="34.5" customHeight="1">
      <c r="A239" s="624">
        <v>30</v>
      </c>
      <c r="B239" s="661" t="s">
        <v>193</v>
      </c>
      <c r="C239" s="59"/>
      <c r="D239" s="60"/>
      <c r="E239" s="34"/>
      <c r="F239" s="50">
        <f>+F99</f>
        <v>1029</v>
      </c>
      <c r="G239" s="371">
        <v>353</v>
      </c>
      <c r="H239" s="371">
        <f>800-G240</f>
        <v>447</v>
      </c>
      <c r="I239" s="371">
        <f>893-H240</f>
        <v>93</v>
      </c>
      <c r="J239" s="86">
        <f t="shared" ref="J239:AK239" si="258">+J99</f>
        <v>0</v>
      </c>
      <c r="K239" s="371">
        <f>1029-J240</f>
        <v>136</v>
      </c>
      <c r="L239" s="351">
        <f>1029-K240</f>
        <v>0</v>
      </c>
      <c r="M239" s="86">
        <f>1029-L240</f>
        <v>0</v>
      </c>
      <c r="N239" s="86">
        <f t="shared" si="258"/>
        <v>0</v>
      </c>
      <c r="O239" s="86">
        <f t="shared" si="258"/>
        <v>0</v>
      </c>
      <c r="P239" s="86">
        <f t="shared" si="258"/>
        <v>0</v>
      </c>
      <c r="Q239" s="86">
        <f t="shared" si="258"/>
        <v>0</v>
      </c>
      <c r="R239" s="362">
        <f t="shared" si="258"/>
        <v>0</v>
      </c>
      <c r="S239" s="351">
        <f t="shared" si="258"/>
        <v>0</v>
      </c>
      <c r="T239" s="86">
        <f t="shared" si="258"/>
        <v>0</v>
      </c>
      <c r="U239" s="86">
        <f t="shared" si="258"/>
        <v>0</v>
      </c>
      <c r="V239" s="86">
        <f t="shared" si="258"/>
        <v>0</v>
      </c>
      <c r="W239" s="351">
        <f t="shared" si="258"/>
        <v>0</v>
      </c>
      <c r="X239" s="86">
        <f t="shared" si="258"/>
        <v>0</v>
      </c>
      <c r="Y239" s="362">
        <f t="shared" si="258"/>
        <v>0</v>
      </c>
      <c r="Z239" s="351">
        <f t="shared" si="258"/>
        <v>0</v>
      </c>
      <c r="AA239" s="86">
        <f t="shared" si="258"/>
        <v>0</v>
      </c>
      <c r="AB239" s="86">
        <f t="shared" si="258"/>
        <v>0</v>
      </c>
      <c r="AC239" s="86">
        <f t="shared" si="258"/>
        <v>0</v>
      </c>
      <c r="AD239" s="86">
        <f t="shared" si="258"/>
        <v>0</v>
      </c>
      <c r="AE239" s="86">
        <f t="shared" si="258"/>
        <v>0</v>
      </c>
      <c r="AF239" s="362">
        <f t="shared" si="258"/>
        <v>0</v>
      </c>
      <c r="AG239" s="351">
        <f t="shared" si="258"/>
        <v>0</v>
      </c>
      <c r="AH239" s="86">
        <f t="shared" si="258"/>
        <v>0</v>
      </c>
      <c r="AI239" s="86">
        <f t="shared" si="258"/>
        <v>0</v>
      </c>
      <c r="AJ239" s="86">
        <f t="shared" si="258"/>
        <v>0</v>
      </c>
      <c r="AK239" s="294">
        <f t="shared" si="258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663"/>
      <c r="C240" s="59"/>
      <c r="D240" s="60"/>
      <c r="E240" s="52"/>
      <c r="F240" s="61"/>
      <c r="G240" s="46">
        <f t="shared" ref="G240:AK240" si="259">+F240+G239</f>
        <v>353</v>
      </c>
      <c r="H240" s="46">
        <f t="shared" si="259"/>
        <v>800</v>
      </c>
      <c r="I240" s="45">
        <f t="shared" si="259"/>
        <v>893</v>
      </c>
      <c r="J240" s="46">
        <f t="shared" si="259"/>
        <v>893</v>
      </c>
      <c r="K240" s="363">
        <f t="shared" si="259"/>
        <v>1029</v>
      </c>
      <c r="L240" s="352">
        <f t="shared" si="259"/>
        <v>1029</v>
      </c>
      <c r="M240" s="46">
        <f t="shared" si="259"/>
        <v>1029</v>
      </c>
      <c r="N240" s="46">
        <f t="shared" si="259"/>
        <v>1029</v>
      </c>
      <c r="O240" s="46">
        <f t="shared" si="259"/>
        <v>1029</v>
      </c>
      <c r="P240" s="45">
        <f t="shared" si="259"/>
        <v>1029</v>
      </c>
      <c r="Q240" s="46">
        <f t="shared" si="259"/>
        <v>1029</v>
      </c>
      <c r="R240" s="363">
        <f t="shared" si="259"/>
        <v>1029</v>
      </c>
      <c r="S240" s="352">
        <f t="shared" si="259"/>
        <v>1029</v>
      </c>
      <c r="T240" s="46">
        <f t="shared" si="259"/>
        <v>1029</v>
      </c>
      <c r="U240" s="46">
        <f t="shared" si="259"/>
        <v>1029</v>
      </c>
      <c r="V240" s="46">
        <f t="shared" si="259"/>
        <v>1029</v>
      </c>
      <c r="W240" s="356">
        <f t="shared" si="259"/>
        <v>1029</v>
      </c>
      <c r="X240" s="46">
        <f t="shared" si="259"/>
        <v>1029</v>
      </c>
      <c r="Y240" s="363">
        <f t="shared" si="259"/>
        <v>1029</v>
      </c>
      <c r="Z240" s="352">
        <f t="shared" si="259"/>
        <v>1029</v>
      </c>
      <c r="AA240" s="46">
        <f t="shared" si="259"/>
        <v>1029</v>
      </c>
      <c r="AB240" s="46">
        <f t="shared" si="259"/>
        <v>1029</v>
      </c>
      <c r="AC240" s="46">
        <f t="shared" si="259"/>
        <v>1029</v>
      </c>
      <c r="AD240" s="45">
        <f t="shared" si="259"/>
        <v>1029</v>
      </c>
      <c r="AE240" s="46">
        <f t="shared" si="259"/>
        <v>1029</v>
      </c>
      <c r="AF240" s="363">
        <f t="shared" si="259"/>
        <v>1029</v>
      </c>
      <c r="AG240" s="352">
        <f t="shared" si="259"/>
        <v>1029</v>
      </c>
      <c r="AH240" s="46">
        <f t="shared" si="259"/>
        <v>1029</v>
      </c>
      <c r="AI240" s="46">
        <f t="shared" si="259"/>
        <v>1029</v>
      </c>
      <c r="AJ240" s="46">
        <f t="shared" si="259"/>
        <v>1029</v>
      </c>
      <c r="AK240" s="290">
        <f t="shared" si="259"/>
        <v>1029</v>
      </c>
      <c r="AL240" s="37"/>
    </row>
    <row r="241" spans="1:42" ht="34.5" customHeight="1">
      <c r="A241" s="624">
        <v>31</v>
      </c>
      <c r="B241" s="664" t="s">
        <v>194</v>
      </c>
      <c r="C241" s="62">
        <v>0</v>
      </c>
      <c r="D241" s="63"/>
      <c r="E241" s="54"/>
      <c r="F241" s="50">
        <f>+F101</f>
        <v>263</v>
      </c>
      <c r="G241" s="86">
        <f>+G101</f>
        <v>0</v>
      </c>
      <c r="H241" s="371">
        <f t="shared" ref="H241:AK241" si="260">+H101</f>
        <v>50</v>
      </c>
      <c r="I241" s="86">
        <f t="shared" si="260"/>
        <v>0</v>
      </c>
      <c r="J241" s="86">
        <f t="shared" si="260"/>
        <v>0</v>
      </c>
      <c r="K241" s="362">
        <f t="shared" si="260"/>
        <v>0</v>
      </c>
      <c r="L241" s="351">
        <f t="shared" si="260"/>
        <v>0</v>
      </c>
      <c r="M241" s="371">
        <v>179</v>
      </c>
      <c r="N241" s="371">
        <f>263-M242</f>
        <v>34</v>
      </c>
      <c r="O241" s="86">
        <f>263-N242</f>
        <v>0</v>
      </c>
      <c r="P241" s="86">
        <f t="shared" si="260"/>
        <v>0</v>
      </c>
      <c r="Q241" s="86">
        <f t="shared" si="260"/>
        <v>0</v>
      </c>
      <c r="R241" s="362">
        <f t="shared" si="260"/>
        <v>0</v>
      </c>
      <c r="S241" s="351">
        <f t="shared" si="260"/>
        <v>0</v>
      </c>
      <c r="T241" s="86">
        <f t="shared" si="260"/>
        <v>0</v>
      </c>
      <c r="U241" s="86">
        <f t="shared" si="260"/>
        <v>0</v>
      </c>
      <c r="V241" s="86">
        <f t="shared" si="260"/>
        <v>0</v>
      </c>
      <c r="W241" s="351">
        <f t="shared" si="260"/>
        <v>0</v>
      </c>
      <c r="X241" s="86">
        <f t="shared" si="260"/>
        <v>0</v>
      </c>
      <c r="Y241" s="362">
        <f t="shared" si="260"/>
        <v>0</v>
      </c>
      <c r="Z241" s="351">
        <f t="shared" si="260"/>
        <v>0</v>
      </c>
      <c r="AA241" s="86">
        <f t="shared" si="260"/>
        <v>0</v>
      </c>
      <c r="AB241" s="86">
        <f t="shared" si="260"/>
        <v>0</v>
      </c>
      <c r="AC241" s="86">
        <f t="shared" si="260"/>
        <v>0</v>
      </c>
      <c r="AD241" s="86">
        <f t="shared" si="260"/>
        <v>0</v>
      </c>
      <c r="AE241" s="86">
        <f t="shared" si="260"/>
        <v>0</v>
      </c>
      <c r="AF241" s="362">
        <f t="shared" si="260"/>
        <v>0</v>
      </c>
      <c r="AG241" s="351">
        <f t="shared" si="260"/>
        <v>0</v>
      </c>
      <c r="AH241" s="86">
        <f t="shared" si="260"/>
        <v>0</v>
      </c>
      <c r="AI241" s="86">
        <f t="shared" si="260"/>
        <v>0</v>
      </c>
      <c r="AJ241" s="86">
        <f t="shared" si="260"/>
        <v>0</v>
      </c>
      <c r="AK241" s="294">
        <f t="shared" si="260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665"/>
      <c r="C242" s="68"/>
      <c r="D242" s="207"/>
      <c r="E242" s="57"/>
      <c r="F242" s="208"/>
      <c r="G242" s="46">
        <f t="shared" ref="G242:AK242" si="261">+F242+G241</f>
        <v>0</v>
      </c>
      <c r="H242" s="46">
        <f t="shared" si="261"/>
        <v>50</v>
      </c>
      <c r="I242" s="45">
        <f t="shared" si="261"/>
        <v>50</v>
      </c>
      <c r="J242" s="46">
        <f t="shared" si="261"/>
        <v>50</v>
      </c>
      <c r="K242" s="363">
        <f t="shared" si="261"/>
        <v>50</v>
      </c>
      <c r="L242" s="352">
        <f t="shared" si="261"/>
        <v>50</v>
      </c>
      <c r="M242" s="46">
        <f t="shared" si="261"/>
        <v>229</v>
      </c>
      <c r="N242" s="46">
        <f t="shared" si="261"/>
        <v>263</v>
      </c>
      <c r="O242" s="46">
        <f t="shared" si="261"/>
        <v>263</v>
      </c>
      <c r="P242" s="45">
        <f t="shared" si="261"/>
        <v>263</v>
      </c>
      <c r="Q242" s="46">
        <f t="shared" si="261"/>
        <v>263</v>
      </c>
      <c r="R242" s="363">
        <f t="shared" si="261"/>
        <v>263</v>
      </c>
      <c r="S242" s="352">
        <f t="shared" si="261"/>
        <v>263</v>
      </c>
      <c r="T242" s="46">
        <f t="shared" si="261"/>
        <v>263</v>
      </c>
      <c r="U242" s="46">
        <f t="shared" si="261"/>
        <v>263</v>
      </c>
      <c r="V242" s="46">
        <f t="shared" si="261"/>
        <v>263</v>
      </c>
      <c r="W242" s="356">
        <f t="shared" si="261"/>
        <v>263</v>
      </c>
      <c r="X242" s="46">
        <f t="shared" si="261"/>
        <v>263</v>
      </c>
      <c r="Y242" s="363">
        <f t="shared" si="261"/>
        <v>263</v>
      </c>
      <c r="Z242" s="352">
        <f t="shared" si="261"/>
        <v>263</v>
      </c>
      <c r="AA242" s="46">
        <f t="shared" si="261"/>
        <v>263</v>
      </c>
      <c r="AB242" s="46">
        <f t="shared" si="261"/>
        <v>263</v>
      </c>
      <c r="AC242" s="46">
        <f t="shared" si="261"/>
        <v>263</v>
      </c>
      <c r="AD242" s="45">
        <f t="shared" si="261"/>
        <v>263</v>
      </c>
      <c r="AE242" s="46">
        <f t="shared" si="261"/>
        <v>263</v>
      </c>
      <c r="AF242" s="363">
        <f t="shared" si="261"/>
        <v>263</v>
      </c>
      <c r="AG242" s="352">
        <f t="shared" si="261"/>
        <v>263</v>
      </c>
      <c r="AH242" s="46">
        <f t="shared" si="261"/>
        <v>263</v>
      </c>
      <c r="AI242" s="46">
        <f t="shared" si="261"/>
        <v>263</v>
      </c>
      <c r="AJ242" s="46">
        <f t="shared" si="261"/>
        <v>263</v>
      </c>
      <c r="AK242" s="290">
        <f t="shared" si="261"/>
        <v>263</v>
      </c>
      <c r="AL242" s="37"/>
    </row>
    <row r="243" spans="1:42" ht="34.5" customHeight="1">
      <c r="A243" s="624">
        <v>32</v>
      </c>
      <c r="B243" s="661" t="s">
        <v>195</v>
      </c>
      <c r="C243" s="62">
        <v>650</v>
      </c>
      <c r="D243" s="53"/>
      <c r="E243" s="54"/>
      <c r="F243" s="50">
        <f>+F103</f>
        <v>0</v>
      </c>
      <c r="G243" s="86">
        <f>+G103</f>
        <v>0</v>
      </c>
      <c r="H243" s="86">
        <f t="shared" ref="H243:AK243" si="262">+H103</f>
        <v>0</v>
      </c>
      <c r="I243" s="86">
        <f t="shared" si="262"/>
        <v>0</v>
      </c>
      <c r="J243" s="86">
        <f t="shared" si="262"/>
        <v>0</v>
      </c>
      <c r="K243" s="362">
        <f t="shared" si="262"/>
        <v>0</v>
      </c>
      <c r="L243" s="351">
        <f t="shared" si="262"/>
        <v>0</v>
      </c>
      <c r="M243" s="86">
        <f t="shared" si="262"/>
        <v>0</v>
      </c>
      <c r="N243" s="86">
        <f t="shared" si="262"/>
        <v>0</v>
      </c>
      <c r="O243" s="86">
        <f t="shared" si="262"/>
        <v>0</v>
      </c>
      <c r="P243" s="86">
        <f t="shared" si="262"/>
        <v>0</v>
      </c>
      <c r="Q243" s="86">
        <f t="shared" si="262"/>
        <v>0</v>
      </c>
      <c r="R243" s="362">
        <f t="shared" si="262"/>
        <v>0</v>
      </c>
      <c r="S243" s="351">
        <f t="shared" si="262"/>
        <v>0</v>
      </c>
      <c r="T243" s="86">
        <f t="shared" si="262"/>
        <v>0</v>
      </c>
      <c r="U243" s="86">
        <f t="shared" si="262"/>
        <v>0</v>
      </c>
      <c r="V243" s="86">
        <f t="shared" si="262"/>
        <v>0</v>
      </c>
      <c r="W243" s="351">
        <f t="shared" si="262"/>
        <v>0</v>
      </c>
      <c r="X243" s="86">
        <f t="shared" si="262"/>
        <v>0</v>
      </c>
      <c r="Y243" s="362">
        <f t="shared" si="262"/>
        <v>0</v>
      </c>
      <c r="Z243" s="351">
        <f t="shared" si="262"/>
        <v>0</v>
      </c>
      <c r="AA243" s="86">
        <f t="shared" si="262"/>
        <v>0</v>
      </c>
      <c r="AB243" s="86">
        <f t="shared" si="262"/>
        <v>0</v>
      </c>
      <c r="AC243" s="86">
        <f t="shared" si="262"/>
        <v>0</v>
      </c>
      <c r="AD243" s="86">
        <f t="shared" si="262"/>
        <v>0</v>
      </c>
      <c r="AE243" s="86">
        <f t="shared" si="262"/>
        <v>0</v>
      </c>
      <c r="AF243" s="362">
        <f t="shared" si="262"/>
        <v>0</v>
      </c>
      <c r="AG243" s="351">
        <f t="shared" si="262"/>
        <v>0</v>
      </c>
      <c r="AH243" s="86">
        <f t="shared" si="262"/>
        <v>0</v>
      </c>
      <c r="AI243" s="86">
        <f t="shared" si="262"/>
        <v>0</v>
      </c>
      <c r="AJ243" s="86">
        <f t="shared" si="262"/>
        <v>0</v>
      </c>
      <c r="AK243" s="294">
        <f t="shared" si="262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663"/>
      <c r="C244" s="68"/>
      <c r="D244" s="56"/>
      <c r="E244" s="57"/>
      <c r="F244" s="58"/>
      <c r="G244" s="46">
        <f t="shared" ref="G244:AK244" si="263">+F244+G243</f>
        <v>0</v>
      </c>
      <c r="H244" s="46">
        <f t="shared" si="263"/>
        <v>0</v>
      </c>
      <c r="I244" s="45">
        <f t="shared" si="263"/>
        <v>0</v>
      </c>
      <c r="J244" s="46">
        <f t="shared" si="263"/>
        <v>0</v>
      </c>
      <c r="K244" s="363">
        <f t="shared" si="263"/>
        <v>0</v>
      </c>
      <c r="L244" s="352">
        <f t="shared" si="263"/>
        <v>0</v>
      </c>
      <c r="M244" s="46">
        <f t="shared" si="263"/>
        <v>0</v>
      </c>
      <c r="N244" s="46">
        <f t="shared" si="263"/>
        <v>0</v>
      </c>
      <c r="O244" s="46">
        <f t="shared" si="263"/>
        <v>0</v>
      </c>
      <c r="P244" s="45">
        <f t="shared" si="263"/>
        <v>0</v>
      </c>
      <c r="Q244" s="46">
        <f t="shared" si="263"/>
        <v>0</v>
      </c>
      <c r="R244" s="363">
        <f t="shared" si="263"/>
        <v>0</v>
      </c>
      <c r="S244" s="352">
        <f t="shared" si="263"/>
        <v>0</v>
      </c>
      <c r="T244" s="46">
        <f t="shared" si="263"/>
        <v>0</v>
      </c>
      <c r="U244" s="46">
        <f t="shared" si="263"/>
        <v>0</v>
      </c>
      <c r="V244" s="46">
        <f t="shared" si="263"/>
        <v>0</v>
      </c>
      <c r="W244" s="356">
        <f t="shared" si="263"/>
        <v>0</v>
      </c>
      <c r="X244" s="46">
        <f t="shared" si="263"/>
        <v>0</v>
      </c>
      <c r="Y244" s="363">
        <f t="shared" si="263"/>
        <v>0</v>
      </c>
      <c r="Z244" s="352">
        <f t="shared" si="263"/>
        <v>0</v>
      </c>
      <c r="AA244" s="46">
        <f t="shared" si="263"/>
        <v>0</v>
      </c>
      <c r="AB244" s="46">
        <f t="shared" si="263"/>
        <v>0</v>
      </c>
      <c r="AC244" s="46">
        <f t="shared" si="263"/>
        <v>0</v>
      </c>
      <c r="AD244" s="45">
        <f t="shared" si="263"/>
        <v>0</v>
      </c>
      <c r="AE244" s="46">
        <f t="shared" si="263"/>
        <v>0</v>
      </c>
      <c r="AF244" s="363">
        <f t="shared" si="263"/>
        <v>0</v>
      </c>
      <c r="AG244" s="352">
        <f t="shared" si="263"/>
        <v>0</v>
      </c>
      <c r="AH244" s="46">
        <f t="shared" si="263"/>
        <v>0</v>
      </c>
      <c r="AI244" s="46">
        <f t="shared" si="263"/>
        <v>0</v>
      </c>
      <c r="AJ244" s="46">
        <f t="shared" si="263"/>
        <v>0</v>
      </c>
      <c r="AK244" s="290">
        <f t="shared" si="263"/>
        <v>0</v>
      </c>
      <c r="AL244" s="37"/>
    </row>
    <row r="245" spans="1:42" ht="35.1" customHeight="1">
      <c r="A245" s="652">
        <v>33</v>
      </c>
      <c r="B245" s="661" t="s">
        <v>196</v>
      </c>
      <c r="C245" s="59"/>
      <c r="D245" s="60"/>
      <c r="E245" s="34"/>
      <c r="F245" s="35">
        <f>+F105</f>
        <v>0</v>
      </c>
      <c r="G245" s="86">
        <f>+G105</f>
        <v>0</v>
      </c>
      <c r="H245" s="86">
        <f t="shared" ref="H245:AK245" si="264">+H105</f>
        <v>0</v>
      </c>
      <c r="I245" s="86">
        <f t="shared" si="264"/>
        <v>0</v>
      </c>
      <c r="J245" s="86">
        <f t="shared" si="264"/>
        <v>0</v>
      </c>
      <c r="K245" s="362">
        <f t="shared" si="264"/>
        <v>0</v>
      </c>
      <c r="L245" s="351">
        <f t="shared" si="264"/>
        <v>0</v>
      </c>
      <c r="M245" s="86">
        <f t="shared" si="264"/>
        <v>0</v>
      </c>
      <c r="N245" s="86">
        <f t="shared" si="264"/>
        <v>0</v>
      </c>
      <c r="O245" s="86">
        <f t="shared" si="264"/>
        <v>0</v>
      </c>
      <c r="P245" s="86">
        <f t="shared" si="264"/>
        <v>0</v>
      </c>
      <c r="Q245" s="86">
        <f t="shared" si="264"/>
        <v>0</v>
      </c>
      <c r="R245" s="362">
        <f t="shared" si="264"/>
        <v>0</v>
      </c>
      <c r="S245" s="351">
        <f t="shared" si="264"/>
        <v>0</v>
      </c>
      <c r="T245" s="86">
        <f t="shared" si="264"/>
        <v>0</v>
      </c>
      <c r="U245" s="86">
        <f t="shared" si="264"/>
        <v>0</v>
      </c>
      <c r="V245" s="86">
        <f t="shared" si="264"/>
        <v>0</v>
      </c>
      <c r="W245" s="351">
        <f t="shared" si="264"/>
        <v>0</v>
      </c>
      <c r="X245" s="86">
        <f t="shared" si="264"/>
        <v>0</v>
      </c>
      <c r="Y245" s="362">
        <f t="shared" si="264"/>
        <v>0</v>
      </c>
      <c r="Z245" s="351">
        <f t="shared" si="264"/>
        <v>0</v>
      </c>
      <c r="AA245" s="86">
        <f t="shared" si="264"/>
        <v>0</v>
      </c>
      <c r="AB245" s="86">
        <f t="shared" si="264"/>
        <v>0</v>
      </c>
      <c r="AC245" s="86">
        <f t="shared" si="264"/>
        <v>0</v>
      </c>
      <c r="AD245" s="86">
        <f t="shared" si="264"/>
        <v>0</v>
      </c>
      <c r="AE245" s="86">
        <f t="shared" si="264"/>
        <v>0</v>
      </c>
      <c r="AF245" s="362">
        <f t="shared" si="264"/>
        <v>0</v>
      </c>
      <c r="AG245" s="351">
        <f t="shared" si="264"/>
        <v>0</v>
      </c>
      <c r="AH245" s="86">
        <f t="shared" si="264"/>
        <v>0</v>
      </c>
      <c r="AI245" s="86">
        <f t="shared" si="264"/>
        <v>0</v>
      </c>
      <c r="AJ245" s="86">
        <f t="shared" si="264"/>
        <v>0</v>
      </c>
      <c r="AK245" s="294">
        <f t="shared" si="264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663"/>
      <c r="C246" s="59"/>
      <c r="D246" s="60"/>
      <c r="E246" s="52"/>
      <c r="F246" s="61"/>
      <c r="G246" s="46">
        <f t="shared" ref="G246:AJ246" si="265">+F246+G245</f>
        <v>0</v>
      </c>
      <c r="H246" s="46">
        <f t="shared" si="265"/>
        <v>0</v>
      </c>
      <c r="I246" s="45">
        <f t="shared" si="265"/>
        <v>0</v>
      </c>
      <c r="J246" s="46">
        <f t="shared" si="265"/>
        <v>0</v>
      </c>
      <c r="K246" s="363">
        <f t="shared" si="265"/>
        <v>0</v>
      </c>
      <c r="L246" s="352">
        <f t="shared" si="265"/>
        <v>0</v>
      </c>
      <c r="M246" s="46">
        <f t="shared" si="265"/>
        <v>0</v>
      </c>
      <c r="N246" s="46">
        <f t="shared" si="265"/>
        <v>0</v>
      </c>
      <c r="O246" s="46">
        <f t="shared" si="265"/>
        <v>0</v>
      </c>
      <c r="P246" s="45">
        <f t="shared" si="265"/>
        <v>0</v>
      </c>
      <c r="Q246" s="46">
        <f t="shared" si="265"/>
        <v>0</v>
      </c>
      <c r="R246" s="363">
        <f t="shared" si="265"/>
        <v>0</v>
      </c>
      <c r="S246" s="352">
        <f t="shared" si="265"/>
        <v>0</v>
      </c>
      <c r="T246" s="46">
        <f t="shared" si="265"/>
        <v>0</v>
      </c>
      <c r="U246" s="46">
        <f t="shared" si="265"/>
        <v>0</v>
      </c>
      <c r="V246" s="46">
        <f t="shared" si="265"/>
        <v>0</v>
      </c>
      <c r="W246" s="356">
        <f t="shared" si="265"/>
        <v>0</v>
      </c>
      <c r="X246" s="46">
        <f t="shared" si="265"/>
        <v>0</v>
      </c>
      <c r="Y246" s="363">
        <f t="shared" si="265"/>
        <v>0</v>
      </c>
      <c r="Z246" s="352">
        <f t="shared" si="265"/>
        <v>0</v>
      </c>
      <c r="AA246" s="46">
        <f t="shared" si="265"/>
        <v>0</v>
      </c>
      <c r="AB246" s="46">
        <f t="shared" si="265"/>
        <v>0</v>
      </c>
      <c r="AC246" s="46">
        <f t="shared" si="265"/>
        <v>0</v>
      </c>
      <c r="AD246" s="45">
        <f t="shared" si="265"/>
        <v>0</v>
      </c>
      <c r="AE246" s="46">
        <f t="shared" si="265"/>
        <v>0</v>
      </c>
      <c r="AF246" s="363">
        <f t="shared" si="265"/>
        <v>0</v>
      </c>
      <c r="AG246" s="352">
        <f t="shared" si="265"/>
        <v>0</v>
      </c>
      <c r="AH246" s="46">
        <f t="shared" si="265"/>
        <v>0</v>
      </c>
      <c r="AI246" s="46">
        <f t="shared" si="265"/>
        <v>0</v>
      </c>
      <c r="AJ246" s="46">
        <f t="shared" si="265"/>
        <v>0</v>
      </c>
      <c r="AK246" s="290"/>
      <c r="AL246" s="37"/>
    </row>
    <row r="247" spans="1:42" ht="35.1" customHeight="1">
      <c r="A247" s="624">
        <v>34</v>
      </c>
      <c r="B247" s="661" t="s">
        <v>197</v>
      </c>
      <c r="C247" s="62">
        <v>0</v>
      </c>
      <c r="D247" s="63"/>
      <c r="E247" s="54"/>
      <c r="F247" s="50">
        <f>+F107</f>
        <v>0</v>
      </c>
      <c r="G247" s="86">
        <f>+G107</f>
        <v>0</v>
      </c>
      <c r="H247" s="86">
        <f t="shared" ref="H247:AK247" si="266">+H107</f>
        <v>0</v>
      </c>
      <c r="I247" s="86">
        <f t="shared" si="266"/>
        <v>0</v>
      </c>
      <c r="J247" s="86">
        <f t="shared" si="266"/>
        <v>0</v>
      </c>
      <c r="K247" s="362">
        <f t="shared" si="266"/>
        <v>0</v>
      </c>
      <c r="L247" s="351">
        <f t="shared" si="266"/>
        <v>0</v>
      </c>
      <c r="M247" s="86">
        <f t="shared" si="266"/>
        <v>0</v>
      </c>
      <c r="N247" s="86">
        <f t="shared" si="266"/>
        <v>0</v>
      </c>
      <c r="O247" s="86">
        <f t="shared" si="266"/>
        <v>0</v>
      </c>
      <c r="P247" s="86">
        <f t="shared" si="266"/>
        <v>0</v>
      </c>
      <c r="Q247" s="86">
        <f t="shared" si="266"/>
        <v>0</v>
      </c>
      <c r="R247" s="362">
        <f t="shared" si="266"/>
        <v>0</v>
      </c>
      <c r="S247" s="351">
        <f t="shared" si="266"/>
        <v>0</v>
      </c>
      <c r="T247" s="86">
        <f t="shared" si="266"/>
        <v>0</v>
      </c>
      <c r="U247" s="86">
        <f t="shared" si="266"/>
        <v>0</v>
      </c>
      <c r="V247" s="86">
        <f t="shared" si="266"/>
        <v>0</v>
      </c>
      <c r="W247" s="351">
        <f t="shared" si="266"/>
        <v>0</v>
      </c>
      <c r="X247" s="86">
        <f t="shared" si="266"/>
        <v>0</v>
      </c>
      <c r="Y247" s="362">
        <f t="shared" si="266"/>
        <v>0</v>
      </c>
      <c r="Z247" s="351">
        <f t="shared" si="266"/>
        <v>0</v>
      </c>
      <c r="AA247" s="86">
        <f t="shared" si="266"/>
        <v>0</v>
      </c>
      <c r="AB247" s="86">
        <f t="shared" si="266"/>
        <v>0</v>
      </c>
      <c r="AC247" s="86">
        <f t="shared" si="266"/>
        <v>0</v>
      </c>
      <c r="AD247" s="86">
        <f t="shared" si="266"/>
        <v>0</v>
      </c>
      <c r="AE247" s="86">
        <f t="shared" si="266"/>
        <v>0</v>
      </c>
      <c r="AF247" s="362">
        <f t="shared" si="266"/>
        <v>0</v>
      </c>
      <c r="AG247" s="351">
        <f t="shared" si="266"/>
        <v>0</v>
      </c>
      <c r="AH247" s="86">
        <f t="shared" si="266"/>
        <v>0</v>
      </c>
      <c r="AI247" s="86">
        <f t="shared" si="266"/>
        <v>0</v>
      </c>
      <c r="AJ247" s="86">
        <f t="shared" si="266"/>
        <v>0</v>
      </c>
      <c r="AK247" s="294">
        <f t="shared" si="266"/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customHeight="1">
      <c r="A248" s="625"/>
      <c r="B248" s="663"/>
      <c r="C248" s="68"/>
      <c r="D248" s="65"/>
      <c r="E248" s="57"/>
      <c r="F248" s="58"/>
      <c r="G248" s="45">
        <f t="shared" ref="G248:AK248" si="267">+F248+G247</f>
        <v>0</v>
      </c>
      <c r="H248" s="46">
        <f t="shared" si="267"/>
        <v>0</v>
      </c>
      <c r="I248" s="45">
        <f t="shared" si="267"/>
        <v>0</v>
      </c>
      <c r="J248" s="46">
        <f t="shared" si="267"/>
        <v>0</v>
      </c>
      <c r="K248" s="363">
        <f t="shared" si="267"/>
        <v>0</v>
      </c>
      <c r="L248" s="352">
        <f t="shared" si="267"/>
        <v>0</v>
      </c>
      <c r="M248" s="46">
        <f t="shared" si="267"/>
        <v>0</v>
      </c>
      <c r="N248" s="46">
        <f t="shared" si="267"/>
        <v>0</v>
      </c>
      <c r="O248" s="46">
        <f t="shared" si="267"/>
        <v>0</v>
      </c>
      <c r="P248" s="45">
        <f t="shared" si="267"/>
        <v>0</v>
      </c>
      <c r="Q248" s="46">
        <f t="shared" si="267"/>
        <v>0</v>
      </c>
      <c r="R248" s="363">
        <f t="shared" si="267"/>
        <v>0</v>
      </c>
      <c r="S248" s="352">
        <f t="shared" si="267"/>
        <v>0</v>
      </c>
      <c r="T248" s="46">
        <f t="shared" si="267"/>
        <v>0</v>
      </c>
      <c r="U248" s="46">
        <f t="shared" si="267"/>
        <v>0</v>
      </c>
      <c r="V248" s="46">
        <f t="shared" si="267"/>
        <v>0</v>
      </c>
      <c r="W248" s="356">
        <f t="shared" si="267"/>
        <v>0</v>
      </c>
      <c r="X248" s="46">
        <f t="shared" si="267"/>
        <v>0</v>
      </c>
      <c r="Y248" s="363">
        <f t="shared" si="267"/>
        <v>0</v>
      </c>
      <c r="Z248" s="352">
        <f t="shared" si="267"/>
        <v>0</v>
      </c>
      <c r="AA248" s="46">
        <f t="shared" si="267"/>
        <v>0</v>
      </c>
      <c r="AB248" s="46">
        <f t="shared" si="267"/>
        <v>0</v>
      </c>
      <c r="AC248" s="46">
        <f t="shared" si="267"/>
        <v>0</v>
      </c>
      <c r="AD248" s="45">
        <f t="shared" si="267"/>
        <v>0</v>
      </c>
      <c r="AE248" s="46">
        <f t="shared" si="267"/>
        <v>0</v>
      </c>
      <c r="AF248" s="363">
        <f t="shared" si="267"/>
        <v>0</v>
      </c>
      <c r="AG248" s="352">
        <f t="shared" si="267"/>
        <v>0</v>
      </c>
      <c r="AH248" s="45">
        <f t="shared" si="267"/>
        <v>0</v>
      </c>
      <c r="AI248" s="45">
        <f t="shared" si="267"/>
        <v>0</v>
      </c>
      <c r="AJ248" s="45">
        <f t="shared" si="267"/>
        <v>0</v>
      </c>
      <c r="AK248" s="296">
        <f t="shared" si="267"/>
        <v>0</v>
      </c>
      <c r="AL248" s="37"/>
    </row>
    <row r="249" spans="1:42" ht="35.1" customHeight="1">
      <c r="A249" s="624">
        <v>35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86">
        <f>+G109</f>
        <v>0</v>
      </c>
      <c r="H249" s="86">
        <f t="shared" ref="H249:AK249" si="268">+H109</f>
        <v>0</v>
      </c>
      <c r="I249" s="86">
        <f t="shared" si="268"/>
        <v>0</v>
      </c>
      <c r="J249" s="86">
        <f t="shared" si="268"/>
        <v>0</v>
      </c>
      <c r="K249" s="362">
        <f t="shared" si="268"/>
        <v>0</v>
      </c>
      <c r="L249" s="351">
        <f t="shared" si="268"/>
        <v>0</v>
      </c>
      <c r="M249" s="86">
        <f t="shared" si="268"/>
        <v>0</v>
      </c>
      <c r="N249" s="86">
        <f t="shared" si="268"/>
        <v>0</v>
      </c>
      <c r="O249" s="86">
        <f t="shared" si="268"/>
        <v>0</v>
      </c>
      <c r="P249" s="86">
        <f t="shared" si="268"/>
        <v>0</v>
      </c>
      <c r="Q249" s="86">
        <f t="shared" si="268"/>
        <v>0</v>
      </c>
      <c r="R249" s="362">
        <f t="shared" si="268"/>
        <v>0</v>
      </c>
      <c r="S249" s="351">
        <f t="shared" si="268"/>
        <v>0</v>
      </c>
      <c r="T249" s="86">
        <f t="shared" si="268"/>
        <v>0</v>
      </c>
      <c r="U249" s="86">
        <f t="shared" si="268"/>
        <v>0</v>
      </c>
      <c r="V249" s="86">
        <f t="shared" si="268"/>
        <v>0</v>
      </c>
      <c r="W249" s="351">
        <f t="shared" si="268"/>
        <v>0</v>
      </c>
      <c r="X249" s="86">
        <f t="shared" si="268"/>
        <v>0</v>
      </c>
      <c r="Y249" s="362">
        <f t="shared" si="268"/>
        <v>0</v>
      </c>
      <c r="Z249" s="351">
        <f t="shared" si="268"/>
        <v>0</v>
      </c>
      <c r="AA249" s="86">
        <f t="shared" si="268"/>
        <v>0</v>
      </c>
      <c r="AB249" s="86">
        <f t="shared" si="268"/>
        <v>0</v>
      </c>
      <c r="AC249" s="86">
        <f t="shared" si="268"/>
        <v>0</v>
      </c>
      <c r="AD249" s="86">
        <f t="shared" si="268"/>
        <v>0</v>
      </c>
      <c r="AE249" s="86">
        <f t="shared" si="268"/>
        <v>0</v>
      </c>
      <c r="AF249" s="362">
        <f t="shared" si="268"/>
        <v>0</v>
      </c>
      <c r="AG249" s="351">
        <f t="shared" si="268"/>
        <v>0</v>
      </c>
      <c r="AH249" s="86">
        <f t="shared" si="268"/>
        <v>0</v>
      </c>
      <c r="AI249" s="86">
        <f t="shared" si="268"/>
        <v>0</v>
      </c>
      <c r="AJ249" s="86">
        <f t="shared" si="268"/>
        <v>0</v>
      </c>
      <c r="AK249" s="294">
        <f t="shared" si="268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663"/>
      <c r="C250" s="72"/>
      <c r="D250" s="73"/>
      <c r="E250" s="41"/>
      <c r="F250" s="74"/>
      <c r="G250" s="46">
        <f t="shared" ref="G250:AK250" si="269">+F250+G249</f>
        <v>0</v>
      </c>
      <c r="H250" s="46">
        <f t="shared" si="269"/>
        <v>0</v>
      </c>
      <c r="I250" s="45">
        <f t="shared" si="269"/>
        <v>0</v>
      </c>
      <c r="J250" s="46">
        <f t="shared" si="269"/>
        <v>0</v>
      </c>
      <c r="K250" s="363">
        <f t="shared" si="269"/>
        <v>0</v>
      </c>
      <c r="L250" s="352">
        <f t="shared" si="269"/>
        <v>0</v>
      </c>
      <c r="M250" s="46">
        <f t="shared" si="269"/>
        <v>0</v>
      </c>
      <c r="N250" s="46">
        <f t="shared" si="269"/>
        <v>0</v>
      </c>
      <c r="O250" s="46">
        <f t="shared" si="269"/>
        <v>0</v>
      </c>
      <c r="P250" s="45">
        <f t="shared" si="269"/>
        <v>0</v>
      </c>
      <c r="Q250" s="46">
        <f t="shared" si="269"/>
        <v>0</v>
      </c>
      <c r="R250" s="363">
        <f t="shared" si="269"/>
        <v>0</v>
      </c>
      <c r="S250" s="352">
        <f t="shared" si="269"/>
        <v>0</v>
      </c>
      <c r="T250" s="46">
        <f t="shared" si="269"/>
        <v>0</v>
      </c>
      <c r="U250" s="46">
        <f t="shared" si="269"/>
        <v>0</v>
      </c>
      <c r="V250" s="46">
        <f t="shared" si="269"/>
        <v>0</v>
      </c>
      <c r="W250" s="356">
        <f t="shared" si="269"/>
        <v>0</v>
      </c>
      <c r="X250" s="46">
        <f t="shared" si="269"/>
        <v>0</v>
      </c>
      <c r="Y250" s="363">
        <f t="shared" si="269"/>
        <v>0</v>
      </c>
      <c r="Z250" s="352">
        <f t="shared" si="269"/>
        <v>0</v>
      </c>
      <c r="AA250" s="46">
        <f t="shared" si="269"/>
        <v>0</v>
      </c>
      <c r="AB250" s="46">
        <f t="shared" si="269"/>
        <v>0</v>
      </c>
      <c r="AC250" s="46">
        <f t="shared" si="269"/>
        <v>0</v>
      </c>
      <c r="AD250" s="45">
        <f t="shared" si="269"/>
        <v>0</v>
      </c>
      <c r="AE250" s="46">
        <f t="shared" si="269"/>
        <v>0</v>
      </c>
      <c r="AF250" s="363">
        <f t="shared" si="269"/>
        <v>0</v>
      </c>
      <c r="AG250" s="352">
        <f t="shared" si="269"/>
        <v>0</v>
      </c>
      <c r="AH250" s="46">
        <f t="shared" si="269"/>
        <v>0</v>
      </c>
      <c r="AI250" s="46">
        <f t="shared" si="269"/>
        <v>0</v>
      </c>
      <c r="AJ250" s="46">
        <f t="shared" si="269"/>
        <v>0</v>
      </c>
      <c r="AK250" s="290">
        <f t="shared" si="269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86">
        <f>+G111</f>
        <v>0</v>
      </c>
      <c r="H251" s="86">
        <f t="shared" ref="H251:AK251" si="270">+H111</f>
        <v>0</v>
      </c>
      <c r="I251" s="86">
        <f t="shared" si="270"/>
        <v>0</v>
      </c>
      <c r="J251" s="86">
        <f t="shared" si="270"/>
        <v>0</v>
      </c>
      <c r="K251" s="362">
        <f t="shared" si="270"/>
        <v>0</v>
      </c>
      <c r="L251" s="351">
        <f t="shared" si="270"/>
        <v>0</v>
      </c>
      <c r="M251" s="86">
        <f t="shared" si="270"/>
        <v>0</v>
      </c>
      <c r="N251" s="86">
        <f t="shared" si="270"/>
        <v>0</v>
      </c>
      <c r="O251" s="86">
        <f t="shared" si="270"/>
        <v>0</v>
      </c>
      <c r="P251" s="86">
        <f t="shared" si="270"/>
        <v>0</v>
      </c>
      <c r="Q251" s="86">
        <f t="shared" si="270"/>
        <v>0</v>
      </c>
      <c r="R251" s="362">
        <f t="shared" si="270"/>
        <v>0</v>
      </c>
      <c r="S251" s="351">
        <f t="shared" si="270"/>
        <v>0</v>
      </c>
      <c r="T251" s="86">
        <f t="shared" si="270"/>
        <v>0</v>
      </c>
      <c r="U251" s="86">
        <f t="shared" si="270"/>
        <v>0</v>
      </c>
      <c r="V251" s="86">
        <f t="shared" si="270"/>
        <v>0</v>
      </c>
      <c r="W251" s="351">
        <f t="shared" si="270"/>
        <v>0</v>
      </c>
      <c r="X251" s="86">
        <f t="shared" si="270"/>
        <v>0</v>
      </c>
      <c r="Y251" s="362">
        <f t="shared" si="270"/>
        <v>0</v>
      </c>
      <c r="Z251" s="351">
        <f t="shared" si="270"/>
        <v>0</v>
      </c>
      <c r="AA251" s="86">
        <f t="shared" si="270"/>
        <v>0</v>
      </c>
      <c r="AB251" s="86">
        <f t="shared" si="270"/>
        <v>0</v>
      </c>
      <c r="AC251" s="86">
        <f t="shared" si="270"/>
        <v>0</v>
      </c>
      <c r="AD251" s="86">
        <f t="shared" si="270"/>
        <v>0</v>
      </c>
      <c r="AE251" s="86">
        <f t="shared" si="270"/>
        <v>0</v>
      </c>
      <c r="AF251" s="362">
        <f t="shared" si="270"/>
        <v>0</v>
      </c>
      <c r="AG251" s="351">
        <f t="shared" si="270"/>
        <v>0</v>
      </c>
      <c r="AH251" s="86">
        <f t="shared" si="270"/>
        <v>0</v>
      </c>
      <c r="AI251" s="86">
        <f t="shared" si="270"/>
        <v>0</v>
      </c>
      <c r="AJ251" s="86">
        <f t="shared" si="270"/>
        <v>0</v>
      </c>
      <c r="AK251" s="305">
        <f t="shared" si="270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46">
        <f t="shared" ref="G252:AK252" si="271">+F252+G251</f>
        <v>0</v>
      </c>
      <c r="H252" s="46">
        <f t="shared" si="271"/>
        <v>0</v>
      </c>
      <c r="I252" s="46">
        <f t="shared" si="271"/>
        <v>0</v>
      </c>
      <c r="J252" s="46">
        <f t="shared" si="271"/>
        <v>0</v>
      </c>
      <c r="K252" s="363">
        <f t="shared" si="271"/>
        <v>0</v>
      </c>
      <c r="L252" s="352">
        <f t="shared" si="271"/>
        <v>0</v>
      </c>
      <c r="M252" s="46">
        <f t="shared" si="271"/>
        <v>0</v>
      </c>
      <c r="N252" s="46">
        <f t="shared" si="271"/>
        <v>0</v>
      </c>
      <c r="O252" s="46">
        <f t="shared" si="271"/>
        <v>0</v>
      </c>
      <c r="P252" s="46">
        <f t="shared" si="271"/>
        <v>0</v>
      </c>
      <c r="Q252" s="46">
        <f t="shared" si="271"/>
        <v>0</v>
      </c>
      <c r="R252" s="363">
        <f t="shared" si="271"/>
        <v>0</v>
      </c>
      <c r="S252" s="352">
        <f t="shared" si="271"/>
        <v>0</v>
      </c>
      <c r="T252" s="46">
        <f t="shared" si="271"/>
        <v>0</v>
      </c>
      <c r="U252" s="46">
        <f t="shared" si="271"/>
        <v>0</v>
      </c>
      <c r="V252" s="46">
        <f t="shared" si="271"/>
        <v>0</v>
      </c>
      <c r="W252" s="352">
        <f t="shared" si="271"/>
        <v>0</v>
      </c>
      <c r="X252" s="46">
        <f t="shared" si="271"/>
        <v>0</v>
      </c>
      <c r="Y252" s="363">
        <f t="shared" si="271"/>
        <v>0</v>
      </c>
      <c r="Z252" s="352">
        <f t="shared" si="271"/>
        <v>0</v>
      </c>
      <c r="AA252" s="46">
        <f t="shared" si="271"/>
        <v>0</v>
      </c>
      <c r="AB252" s="46">
        <f t="shared" si="271"/>
        <v>0</v>
      </c>
      <c r="AC252" s="46">
        <f t="shared" si="271"/>
        <v>0</v>
      </c>
      <c r="AD252" s="46">
        <f t="shared" si="271"/>
        <v>0</v>
      </c>
      <c r="AE252" s="46">
        <f t="shared" si="271"/>
        <v>0</v>
      </c>
      <c r="AF252" s="363">
        <f t="shared" si="271"/>
        <v>0</v>
      </c>
      <c r="AG252" s="352">
        <f t="shared" si="271"/>
        <v>0</v>
      </c>
      <c r="AH252" s="46">
        <f t="shared" si="271"/>
        <v>0</v>
      </c>
      <c r="AI252" s="46">
        <f t="shared" si="271"/>
        <v>0</v>
      </c>
      <c r="AJ252" s="46">
        <f t="shared" si="271"/>
        <v>0</v>
      </c>
      <c r="AK252" s="290">
        <f t="shared" si="271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86">
        <f>+G113</f>
        <v>0</v>
      </c>
      <c r="H253" s="86">
        <f t="shared" ref="H253:AK253" si="272">+H113</f>
        <v>0</v>
      </c>
      <c r="I253" s="86">
        <f t="shared" si="272"/>
        <v>0</v>
      </c>
      <c r="J253" s="86">
        <f t="shared" si="272"/>
        <v>0</v>
      </c>
      <c r="K253" s="362">
        <f t="shared" si="272"/>
        <v>0</v>
      </c>
      <c r="L253" s="351">
        <f t="shared" si="272"/>
        <v>0</v>
      </c>
      <c r="M253" s="86">
        <f t="shared" si="272"/>
        <v>0</v>
      </c>
      <c r="N253" s="86">
        <f t="shared" si="272"/>
        <v>0</v>
      </c>
      <c r="O253" s="86">
        <f t="shared" si="272"/>
        <v>0</v>
      </c>
      <c r="P253" s="86">
        <f t="shared" si="272"/>
        <v>0</v>
      </c>
      <c r="Q253" s="86">
        <f t="shared" si="272"/>
        <v>0</v>
      </c>
      <c r="R253" s="362">
        <f t="shared" si="272"/>
        <v>0</v>
      </c>
      <c r="S253" s="351">
        <f t="shared" si="272"/>
        <v>0</v>
      </c>
      <c r="T253" s="86">
        <f t="shared" si="272"/>
        <v>0</v>
      </c>
      <c r="U253" s="86">
        <f t="shared" si="272"/>
        <v>0</v>
      </c>
      <c r="V253" s="86">
        <f t="shared" si="272"/>
        <v>0</v>
      </c>
      <c r="W253" s="351">
        <f t="shared" si="272"/>
        <v>0</v>
      </c>
      <c r="X253" s="86">
        <f t="shared" si="272"/>
        <v>0</v>
      </c>
      <c r="Y253" s="362">
        <f t="shared" si="272"/>
        <v>0</v>
      </c>
      <c r="Z253" s="351">
        <f t="shared" si="272"/>
        <v>0</v>
      </c>
      <c r="AA253" s="86">
        <f t="shared" si="272"/>
        <v>0</v>
      </c>
      <c r="AB253" s="86">
        <f t="shared" si="272"/>
        <v>0</v>
      </c>
      <c r="AC253" s="86">
        <f t="shared" si="272"/>
        <v>0</v>
      </c>
      <c r="AD253" s="86">
        <f t="shared" si="272"/>
        <v>0</v>
      </c>
      <c r="AE253" s="86">
        <f t="shared" si="272"/>
        <v>0</v>
      </c>
      <c r="AF253" s="362">
        <f t="shared" si="272"/>
        <v>0</v>
      </c>
      <c r="AG253" s="351">
        <f t="shared" si="272"/>
        <v>0</v>
      </c>
      <c r="AH253" s="86">
        <f t="shared" si="272"/>
        <v>0</v>
      </c>
      <c r="AI253" s="86">
        <f t="shared" si="272"/>
        <v>0</v>
      </c>
      <c r="AJ253" s="86">
        <f t="shared" si="272"/>
        <v>0</v>
      </c>
      <c r="AK253" s="305">
        <f t="shared" si="272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46">
        <f t="shared" ref="G254:AK254" si="273">+F254+G253</f>
        <v>0</v>
      </c>
      <c r="H254" s="46">
        <f t="shared" si="273"/>
        <v>0</v>
      </c>
      <c r="I254" s="46">
        <f t="shared" si="273"/>
        <v>0</v>
      </c>
      <c r="J254" s="46">
        <f t="shared" si="273"/>
        <v>0</v>
      </c>
      <c r="K254" s="363">
        <f t="shared" si="273"/>
        <v>0</v>
      </c>
      <c r="L254" s="352">
        <f t="shared" si="273"/>
        <v>0</v>
      </c>
      <c r="M254" s="46">
        <f t="shared" si="273"/>
        <v>0</v>
      </c>
      <c r="N254" s="46">
        <f t="shared" si="273"/>
        <v>0</v>
      </c>
      <c r="O254" s="46">
        <f t="shared" si="273"/>
        <v>0</v>
      </c>
      <c r="P254" s="46">
        <f t="shared" si="273"/>
        <v>0</v>
      </c>
      <c r="Q254" s="46">
        <f t="shared" si="273"/>
        <v>0</v>
      </c>
      <c r="R254" s="363">
        <f t="shared" si="273"/>
        <v>0</v>
      </c>
      <c r="S254" s="352">
        <f t="shared" si="273"/>
        <v>0</v>
      </c>
      <c r="T254" s="46">
        <f t="shared" si="273"/>
        <v>0</v>
      </c>
      <c r="U254" s="46">
        <f t="shared" si="273"/>
        <v>0</v>
      </c>
      <c r="V254" s="46">
        <f t="shared" si="273"/>
        <v>0</v>
      </c>
      <c r="W254" s="352">
        <f t="shared" si="273"/>
        <v>0</v>
      </c>
      <c r="X254" s="46">
        <f t="shared" si="273"/>
        <v>0</v>
      </c>
      <c r="Y254" s="363">
        <f t="shared" si="273"/>
        <v>0</v>
      </c>
      <c r="Z254" s="352">
        <f t="shared" si="273"/>
        <v>0</v>
      </c>
      <c r="AA254" s="46">
        <f t="shared" si="273"/>
        <v>0</v>
      </c>
      <c r="AB254" s="46">
        <f t="shared" si="273"/>
        <v>0</v>
      </c>
      <c r="AC254" s="46">
        <f t="shared" si="273"/>
        <v>0</v>
      </c>
      <c r="AD254" s="46">
        <f t="shared" si="273"/>
        <v>0</v>
      </c>
      <c r="AE254" s="46">
        <f t="shared" si="273"/>
        <v>0</v>
      </c>
      <c r="AF254" s="363">
        <f t="shared" si="273"/>
        <v>0</v>
      </c>
      <c r="AG254" s="352">
        <f t="shared" si="273"/>
        <v>0</v>
      </c>
      <c r="AH254" s="46">
        <f t="shared" si="273"/>
        <v>0</v>
      </c>
      <c r="AI254" s="46">
        <f t="shared" si="273"/>
        <v>0</v>
      </c>
      <c r="AJ254" s="46">
        <f t="shared" si="273"/>
        <v>0</v>
      </c>
      <c r="AK254" s="290">
        <f t="shared" si="273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86">
        <f>+G115</f>
        <v>0</v>
      </c>
      <c r="H255" s="86">
        <f t="shared" ref="H255:AK255" si="274">+H115</f>
        <v>0</v>
      </c>
      <c r="I255" s="86">
        <f t="shared" si="274"/>
        <v>0</v>
      </c>
      <c r="J255" s="86">
        <f t="shared" si="274"/>
        <v>0</v>
      </c>
      <c r="K255" s="362">
        <f t="shared" si="274"/>
        <v>0</v>
      </c>
      <c r="L255" s="351">
        <f t="shared" si="274"/>
        <v>0</v>
      </c>
      <c r="M255" s="86">
        <f t="shared" si="274"/>
        <v>0</v>
      </c>
      <c r="N255" s="86">
        <f t="shared" si="274"/>
        <v>0</v>
      </c>
      <c r="O255" s="86">
        <f t="shared" si="274"/>
        <v>0</v>
      </c>
      <c r="P255" s="86">
        <f t="shared" si="274"/>
        <v>0</v>
      </c>
      <c r="Q255" s="86">
        <f t="shared" si="274"/>
        <v>0</v>
      </c>
      <c r="R255" s="362">
        <f t="shared" si="274"/>
        <v>0</v>
      </c>
      <c r="S255" s="351">
        <f t="shared" si="274"/>
        <v>0</v>
      </c>
      <c r="T255" s="86">
        <f t="shared" si="274"/>
        <v>0</v>
      </c>
      <c r="U255" s="86">
        <f t="shared" si="274"/>
        <v>0</v>
      </c>
      <c r="V255" s="86">
        <f t="shared" si="274"/>
        <v>0</v>
      </c>
      <c r="W255" s="351">
        <f t="shared" si="274"/>
        <v>0</v>
      </c>
      <c r="X255" s="86">
        <f t="shared" si="274"/>
        <v>0</v>
      </c>
      <c r="Y255" s="362">
        <f t="shared" si="274"/>
        <v>0</v>
      </c>
      <c r="Z255" s="351">
        <f t="shared" si="274"/>
        <v>0</v>
      </c>
      <c r="AA255" s="86">
        <f t="shared" si="274"/>
        <v>0</v>
      </c>
      <c r="AB255" s="86">
        <f t="shared" si="274"/>
        <v>0</v>
      </c>
      <c r="AC255" s="86">
        <f t="shared" si="274"/>
        <v>0</v>
      </c>
      <c r="AD255" s="86">
        <f t="shared" si="274"/>
        <v>0</v>
      </c>
      <c r="AE255" s="86">
        <f t="shared" si="274"/>
        <v>0</v>
      </c>
      <c r="AF255" s="362">
        <f t="shared" si="274"/>
        <v>0</v>
      </c>
      <c r="AG255" s="351">
        <f t="shared" si="274"/>
        <v>0</v>
      </c>
      <c r="AH255" s="86">
        <f t="shared" si="274"/>
        <v>0</v>
      </c>
      <c r="AI255" s="86">
        <f t="shared" si="274"/>
        <v>0</v>
      </c>
      <c r="AJ255" s="86">
        <f t="shared" si="274"/>
        <v>0</v>
      </c>
      <c r="AK255" s="301">
        <f t="shared" si="274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46">
        <f t="shared" ref="G256:AK256" si="275">+F256+G255</f>
        <v>0</v>
      </c>
      <c r="H256" s="46">
        <f t="shared" si="275"/>
        <v>0</v>
      </c>
      <c r="I256" s="46">
        <f t="shared" si="275"/>
        <v>0</v>
      </c>
      <c r="J256" s="46">
        <f t="shared" si="275"/>
        <v>0</v>
      </c>
      <c r="K256" s="363">
        <f t="shared" si="275"/>
        <v>0</v>
      </c>
      <c r="L256" s="352">
        <f t="shared" si="275"/>
        <v>0</v>
      </c>
      <c r="M256" s="46">
        <f t="shared" si="275"/>
        <v>0</v>
      </c>
      <c r="N256" s="46">
        <f t="shared" si="275"/>
        <v>0</v>
      </c>
      <c r="O256" s="46">
        <f t="shared" si="275"/>
        <v>0</v>
      </c>
      <c r="P256" s="46">
        <f t="shared" si="275"/>
        <v>0</v>
      </c>
      <c r="Q256" s="46">
        <f t="shared" si="275"/>
        <v>0</v>
      </c>
      <c r="R256" s="363">
        <f t="shared" si="275"/>
        <v>0</v>
      </c>
      <c r="S256" s="352">
        <f t="shared" si="275"/>
        <v>0</v>
      </c>
      <c r="T256" s="46">
        <f t="shared" si="275"/>
        <v>0</v>
      </c>
      <c r="U256" s="46">
        <f t="shared" si="275"/>
        <v>0</v>
      </c>
      <c r="V256" s="46">
        <f t="shared" si="275"/>
        <v>0</v>
      </c>
      <c r="W256" s="352">
        <f t="shared" si="275"/>
        <v>0</v>
      </c>
      <c r="X256" s="46">
        <f t="shared" si="275"/>
        <v>0</v>
      </c>
      <c r="Y256" s="363">
        <f t="shared" si="275"/>
        <v>0</v>
      </c>
      <c r="Z256" s="352">
        <f t="shared" si="275"/>
        <v>0</v>
      </c>
      <c r="AA256" s="46">
        <f t="shared" si="275"/>
        <v>0</v>
      </c>
      <c r="AB256" s="46">
        <f t="shared" si="275"/>
        <v>0</v>
      </c>
      <c r="AC256" s="46">
        <f t="shared" si="275"/>
        <v>0</v>
      </c>
      <c r="AD256" s="46">
        <f t="shared" si="275"/>
        <v>0</v>
      </c>
      <c r="AE256" s="46">
        <f t="shared" si="275"/>
        <v>0</v>
      </c>
      <c r="AF256" s="363">
        <f t="shared" si="275"/>
        <v>0</v>
      </c>
      <c r="AG256" s="352">
        <f t="shared" si="275"/>
        <v>0</v>
      </c>
      <c r="AH256" s="46">
        <f t="shared" si="275"/>
        <v>0</v>
      </c>
      <c r="AI256" s="46">
        <f t="shared" si="275"/>
        <v>0</v>
      </c>
      <c r="AJ256" s="46">
        <f t="shared" si="275"/>
        <v>0</v>
      </c>
      <c r="AK256" s="290">
        <f t="shared" si="275"/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86">
        <f>+G117</f>
        <v>0</v>
      </c>
      <c r="H257" s="86">
        <f t="shared" ref="H257:AK257" si="276">+H117</f>
        <v>0</v>
      </c>
      <c r="I257" s="86">
        <f t="shared" si="276"/>
        <v>0</v>
      </c>
      <c r="J257" s="86">
        <f t="shared" si="276"/>
        <v>0</v>
      </c>
      <c r="K257" s="362">
        <f t="shared" si="276"/>
        <v>0</v>
      </c>
      <c r="L257" s="351">
        <f t="shared" si="276"/>
        <v>0</v>
      </c>
      <c r="M257" s="86">
        <f t="shared" si="276"/>
        <v>0</v>
      </c>
      <c r="N257" s="86">
        <f t="shared" si="276"/>
        <v>0</v>
      </c>
      <c r="O257" s="86">
        <f t="shared" si="276"/>
        <v>0</v>
      </c>
      <c r="P257" s="86">
        <f t="shared" si="276"/>
        <v>0</v>
      </c>
      <c r="Q257" s="86">
        <f t="shared" si="276"/>
        <v>0</v>
      </c>
      <c r="R257" s="362">
        <f t="shared" si="276"/>
        <v>0</v>
      </c>
      <c r="S257" s="351">
        <f t="shared" si="276"/>
        <v>0</v>
      </c>
      <c r="T257" s="86">
        <f t="shared" si="276"/>
        <v>0</v>
      </c>
      <c r="U257" s="86">
        <f t="shared" si="276"/>
        <v>0</v>
      </c>
      <c r="V257" s="86">
        <f t="shared" si="276"/>
        <v>0</v>
      </c>
      <c r="W257" s="351">
        <f t="shared" si="276"/>
        <v>0</v>
      </c>
      <c r="X257" s="86">
        <f t="shared" si="276"/>
        <v>0</v>
      </c>
      <c r="Y257" s="362">
        <f t="shared" si="276"/>
        <v>0</v>
      </c>
      <c r="Z257" s="351">
        <f t="shared" si="276"/>
        <v>0</v>
      </c>
      <c r="AA257" s="86">
        <f t="shared" si="276"/>
        <v>0</v>
      </c>
      <c r="AB257" s="86">
        <f t="shared" si="276"/>
        <v>0</v>
      </c>
      <c r="AC257" s="86">
        <f t="shared" si="276"/>
        <v>0</v>
      </c>
      <c r="AD257" s="86">
        <f t="shared" si="276"/>
        <v>0</v>
      </c>
      <c r="AE257" s="86">
        <f t="shared" si="276"/>
        <v>0</v>
      </c>
      <c r="AF257" s="362">
        <f t="shared" si="276"/>
        <v>0</v>
      </c>
      <c r="AG257" s="351">
        <f t="shared" si="276"/>
        <v>0</v>
      </c>
      <c r="AH257" s="86">
        <f t="shared" si="276"/>
        <v>0</v>
      </c>
      <c r="AI257" s="86">
        <f t="shared" si="276"/>
        <v>0</v>
      </c>
      <c r="AJ257" s="86">
        <f t="shared" si="276"/>
        <v>0</v>
      </c>
      <c r="AK257" s="294">
        <f t="shared" si="276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25"/>
      <c r="B258" s="667"/>
      <c r="C258" s="39"/>
      <c r="D258" s="88"/>
      <c r="E258" s="41"/>
      <c r="F258" s="74"/>
      <c r="G258" s="46">
        <f t="shared" ref="G258:AK258" si="277">+F258+G257</f>
        <v>0</v>
      </c>
      <c r="H258" s="46">
        <f t="shared" si="277"/>
        <v>0</v>
      </c>
      <c r="I258" s="46">
        <f t="shared" si="277"/>
        <v>0</v>
      </c>
      <c r="J258" s="46">
        <f t="shared" si="277"/>
        <v>0</v>
      </c>
      <c r="K258" s="363">
        <f t="shared" si="277"/>
        <v>0</v>
      </c>
      <c r="L258" s="352">
        <f t="shared" si="277"/>
        <v>0</v>
      </c>
      <c r="M258" s="46">
        <f t="shared" si="277"/>
        <v>0</v>
      </c>
      <c r="N258" s="46">
        <f t="shared" si="277"/>
        <v>0</v>
      </c>
      <c r="O258" s="46">
        <f t="shared" si="277"/>
        <v>0</v>
      </c>
      <c r="P258" s="46">
        <f t="shared" si="277"/>
        <v>0</v>
      </c>
      <c r="Q258" s="46">
        <f t="shared" si="277"/>
        <v>0</v>
      </c>
      <c r="R258" s="363">
        <f t="shared" si="277"/>
        <v>0</v>
      </c>
      <c r="S258" s="352">
        <f t="shared" si="277"/>
        <v>0</v>
      </c>
      <c r="T258" s="46">
        <f t="shared" si="277"/>
        <v>0</v>
      </c>
      <c r="U258" s="46">
        <f t="shared" si="277"/>
        <v>0</v>
      </c>
      <c r="V258" s="46">
        <f t="shared" si="277"/>
        <v>0</v>
      </c>
      <c r="W258" s="352">
        <f t="shared" si="277"/>
        <v>0</v>
      </c>
      <c r="X258" s="46">
        <f t="shared" si="277"/>
        <v>0</v>
      </c>
      <c r="Y258" s="363">
        <f t="shared" si="277"/>
        <v>0</v>
      </c>
      <c r="Z258" s="352">
        <f t="shared" si="277"/>
        <v>0</v>
      </c>
      <c r="AA258" s="46">
        <f t="shared" si="277"/>
        <v>0</v>
      </c>
      <c r="AB258" s="46">
        <f t="shared" si="277"/>
        <v>0</v>
      </c>
      <c r="AC258" s="46">
        <f t="shared" si="277"/>
        <v>0</v>
      </c>
      <c r="AD258" s="46">
        <f t="shared" si="277"/>
        <v>0</v>
      </c>
      <c r="AE258" s="46">
        <f t="shared" si="277"/>
        <v>0</v>
      </c>
      <c r="AF258" s="363">
        <f t="shared" si="277"/>
        <v>0</v>
      </c>
      <c r="AG258" s="352">
        <f t="shared" si="277"/>
        <v>0</v>
      </c>
      <c r="AH258" s="46">
        <f t="shared" si="277"/>
        <v>0</v>
      </c>
      <c r="AI258" s="46">
        <f t="shared" si="277"/>
        <v>0</v>
      </c>
      <c r="AJ258" s="46">
        <f t="shared" si="277"/>
        <v>0</v>
      </c>
      <c r="AK258" s="290">
        <f t="shared" si="277"/>
        <v>0</v>
      </c>
      <c r="AL258" s="37"/>
    </row>
    <row r="259" spans="1:42" ht="35.1" hidden="1" customHeight="1">
      <c r="A259" s="624">
        <v>31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86">
        <f>+G119</f>
        <v>0</v>
      </c>
      <c r="H259" s="86">
        <f t="shared" ref="H259:AK259" si="278">+H119</f>
        <v>0</v>
      </c>
      <c r="I259" s="86">
        <f t="shared" si="278"/>
        <v>0</v>
      </c>
      <c r="J259" s="86">
        <f t="shared" si="278"/>
        <v>0</v>
      </c>
      <c r="K259" s="362">
        <f t="shared" si="278"/>
        <v>0</v>
      </c>
      <c r="L259" s="351">
        <f t="shared" si="278"/>
        <v>0</v>
      </c>
      <c r="M259" s="86">
        <f t="shared" si="278"/>
        <v>0</v>
      </c>
      <c r="N259" s="86">
        <f t="shared" si="278"/>
        <v>0</v>
      </c>
      <c r="O259" s="86">
        <f t="shared" si="278"/>
        <v>0</v>
      </c>
      <c r="P259" s="86">
        <f t="shared" si="278"/>
        <v>0</v>
      </c>
      <c r="Q259" s="86">
        <f t="shared" si="278"/>
        <v>0</v>
      </c>
      <c r="R259" s="362">
        <f t="shared" si="278"/>
        <v>0</v>
      </c>
      <c r="S259" s="351">
        <f t="shared" si="278"/>
        <v>0</v>
      </c>
      <c r="T259" s="86">
        <f t="shared" si="278"/>
        <v>0</v>
      </c>
      <c r="U259" s="86">
        <f t="shared" si="278"/>
        <v>0</v>
      </c>
      <c r="V259" s="86">
        <f t="shared" si="278"/>
        <v>0</v>
      </c>
      <c r="W259" s="351">
        <f t="shared" si="278"/>
        <v>0</v>
      </c>
      <c r="X259" s="86">
        <f t="shared" si="278"/>
        <v>0</v>
      </c>
      <c r="Y259" s="362">
        <f t="shared" si="278"/>
        <v>0</v>
      </c>
      <c r="Z259" s="351">
        <f t="shared" si="278"/>
        <v>0</v>
      </c>
      <c r="AA259" s="86">
        <f t="shared" si="278"/>
        <v>0</v>
      </c>
      <c r="AB259" s="86">
        <f t="shared" si="278"/>
        <v>0</v>
      </c>
      <c r="AC259" s="86">
        <f t="shared" si="278"/>
        <v>0</v>
      </c>
      <c r="AD259" s="86">
        <f t="shared" si="278"/>
        <v>0</v>
      </c>
      <c r="AE259" s="86">
        <f t="shared" si="278"/>
        <v>0</v>
      </c>
      <c r="AF259" s="362">
        <f t="shared" si="278"/>
        <v>0</v>
      </c>
      <c r="AG259" s="351">
        <f t="shared" si="278"/>
        <v>0</v>
      </c>
      <c r="AH259" s="86">
        <f t="shared" si="278"/>
        <v>0</v>
      </c>
      <c r="AI259" s="86">
        <f t="shared" si="278"/>
        <v>0</v>
      </c>
      <c r="AJ259" s="86">
        <f t="shared" si="278"/>
        <v>0</v>
      </c>
      <c r="AK259" s="294">
        <f t="shared" si="278"/>
        <v>0</v>
      </c>
      <c r="AL259" s="37"/>
    </row>
    <row r="260" spans="1:42" ht="34.5" hidden="1" customHeight="1">
      <c r="A260" s="625"/>
      <c r="B260" s="667"/>
      <c r="C260" s="39"/>
      <c r="D260" s="78"/>
      <c r="E260" s="79"/>
      <c r="F260" s="42"/>
      <c r="G260" s="46">
        <f t="shared" ref="G260:AK260" si="279">+F260+G259</f>
        <v>0</v>
      </c>
      <c r="H260" s="46">
        <f t="shared" si="279"/>
        <v>0</v>
      </c>
      <c r="I260" s="46">
        <f t="shared" si="279"/>
        <v>0</v>
      </c>
      <c r="J260" s="46">
        <f t="shared" si="279"/>
        <v>0</v>
      </c>
      <c r="K260" s="363">
        <f t="shared" si="279"/>
        <v>0</v>
      </c>
      <c r="L260" s="352">
        <f t="shared" si="279"/>
        <v>0</v>
      </c>
      <c r="M260" s="46">
        <f t="shared" si="279"/>
        <v>0</v>
      </c>
      <c r="N260" s="46">
        <f t="shared" si="279"/>
        <v>0</v>
      </c>
      <c r="O260" s="46">
        <f t="shared" si="279"/>
        <v>0</v>
      </c>
      <c r="P260" s="46">
        <f t="shared" si="279"/>
        <v>0</v>
      </c>
      <c r="Q260" s="46">
        <f t="shared" si="279"/>
        <v>0</v>
      </c>
      <c r="R260" s="363">
        <f t="shared" si="279"/>
        <v>0</v>
      </c>
      <c r="S260" s="352">
        <f t="shared" si="279"/>
        <v>0</v>
      </c>
      <c r="T260" s="46">
        <f t="shared" si="279"/>
        <v>0</v>
      </c>
      <c r="U260" s="46">
        <f t="shared" si="279"/>
        <v>0</v>
      </c>
      <c r="V260" s="46">
        <f t="shared" si="279"/>
        <v>0</v>
      </c>
      <c r="W260" s="352">
        <f t="shared" si="279"/>
        <v>0</v>
      </c>
      <c r="X260" s="46">
        <f t="shared" si="279"/>
        <v>0</v>
      </c>
      <c r="Y260" s="363">
        <f t="shared" si="279"/>
        <v>0</v>
      </c>
      <c r="Z260" s="352">
        <f t="shared" si="279"/>
        <v>0</v>
      </c>
      <c r="AA260" s="46">
        <f t="shared" si="279"/>
        <v>0</v>
      </c>
      <c r="AB260" s="46">
        <f t="shared" si="279"/>
        <v>0</v>
      </c>
      <c r="AC260" s="46">
        <f t="shared" si="279"/>
        <v>0</v>
      </c>
      <c r="AD260" s="46">
        <f t="shared" si="279"/>
        <v>0</v>
      </c>
      <c r="AE260" s="46">
        <f t="shared" si="279"/>
        <v>0</v>
      </c>
      <c r="AF260" s="363">
        <f t="shared" si="279"/>
        <v>0</v>
      </c>
      <c r="AG260" s="352">
        <f t="shared" si="279"/>
        <v>0</v>
      </c>
      <c r="AH260" s="46">
        <f t="shared" si="279"/>
        <v>0</v>
      </c>
      <c r="AI260" s="46">
        <f t="shared" si="279"/>
        <v>0</v>
      </c>
      <c r="AJ260" s="46">
        <f t="shared" si="279"/>
        <v>0</v>
      </c>
      <c r="AK260" s="290">
        <f t="shared" si="279"/>
        <v>0</v>
      </c>
      <c r="AL260" s="37"/>
    </row>
    <row r="261" spans="1:42" ht="35.1" hidden="1" customHeight="1">
      <c r="A261" s="624">
        <v>32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86">
        <f>+G121</f>
        <v>0</v>
      </c>
      <c r="H261" s="86">
        <f t="shared" ref="H261:AK261" si="280">+H121</f>
        <v>0</v>
      </c>
      <c r="I261" s="86">
        <f t="shared" si="280"/>
        <v>0</v>
      </c>
      <c r="J261" s="86">
        <f t="shared" si="280"/>
        <v>0</v>
      </c>
      <c r="K261" s="362">
        <f t="shared" si="280"/>
        <v>0</v>
      </c>
      <c r="L261" s="351">
        <f t="shared" si="280"/>
        <v>0</v>
      </c>
      <c r="M261" s="86">
        <f t="shared" si="280"/>
        <v>0</v>
      </c>
      <c r="N261" s="86">
        <f t="shared" si="280"/>
        <v>0</v>
      </c>
      <c r="O261" s="86">
        <f t="shared" si="280"/>
        <v>0</v>
      </c>
      <c r="P261" s="86">
        <f t="shared" si="280"/>
        <v>0</v>
      </c>
      <c r="Q261" s="86">
        <f t="shared" si="280"/>
        <v>0</v>
      </c>
      <c r="R261" s="362">
        <f t="shared" si="280"/>
        <v>0</v>
      </c>
      <c r="S261" s="351">
        <f t="shared" si="280"/>
        <v>0</v>
      </c>
      <c r="T261" s="86">
        <f t="shared" si="280"/>
        <v>0</v>
      </c>
      <c r="U261" s="86">
        <f t="shared" si="280"/>
        <v>0</v>
      </c>
      <c r="V261" s="86">
        <f t="shared" si="280"/>
        <v>0</v>
      </c>
      <c r="W261" s="351">
        <f t="shared" si="280"/>
        <v>0</v>
      </c>
      <c r="X261" s="86">
        <f t="shared" si="280"/>
        <v>0</v>
      </c>
      <c r="Y261" s="362">
        <f t="shared" si="280"/>
        <v>0</v>
      </c>
      <c r="Z261" s="351">
        <f t="shared" si="280"/>
        <v>0</v>
      </c>
      <c r="AA261" s="86">
        <f t="shared" si="280"/>
        <v>0</v>
      </c>
      <c r="AB261" s="86">
        <f t="shared" si="280"/>
        <v>0</v>
      </c>
      <c r="AC261" s="86">
        <f t="shared" si="280"/>
        <v>0</v>
      </c>
      <c r="AD261" s="86">
        <f t="shared" si="280"/>
        <v>0</v>
      </c>
      <c r="AE261" s="86">
        <f t="shared" si="280"/>
        <v>0</v>
      </c>
      <c r="AF261" s="362">
        <f t="shared" si="280"/>
        <v>0</v>
      </c>
      <c r="AG261" s="351">
        <f t="shared" si="280"/>
        <v>0</v>
      </c>
      <c r="AH261" s="86">
        <f t="shared" si="280"/>
        <v>0</v>
      </c>
      <c r="AI261" s="86">
        <f t="shared" si="280"/>
        <v>0</v>
      </c>
      <c r="AJ261" s="86">
        <f t="shared" si="280"/>
        <v>0</v>
      </c>
      <c r="AK261" s="294">
        <f t="shared" si="280"/>
        <v>0</v>
      </c>
      <c r="AL261" s="37"/>
    </row>
    <row r="262" spans="1:42" ht="35.1" hidden="1" customHeight="1">
      <c r="A262" s="651"/>
      <c r="B262" s="667"/>
      <c r="C262" s="39"/>
      <c r="D262" s="60"/>
      <c r="E262" s="52"/>
      <c r="F262" s="61"/>
      <c r="G262" s="46">
        <f t="shared" ref="G262:AK262" si="281">+F262+G261</f>
        <v>0</v>
      </c>
      <c r="H262" s="46">
        <f t="shared" si="281"/>
        <v>0</v>
      </c>
      <c r="I262" s="46">
        <f t="shared" si="281"/>
        <v>0</v>
      </c>
      <c r="J262" s="46">
        <f t="shared" si="281"/>
        <v>0</v>
      </c>
      <c r="K262" s="363">
        <f t="shared" si="281"/>
        <v>0</v>
      </c>
      <c r="L262" s="352">
        <f t="shared" si="281"/>
        <v>0</v>
      </c>
      <c r="M262" s="46">
        <f t="shared" si="281"/>
        <v>0</v>
      </c>
      <c r="N262" s="46">
        <f t="shared" si="281"/>
        <v>0</v>
      </c>
      <c r="O262" s="46">
        <f t="shared" si="281"/>
        <v>0</v>
      </c>
      <c r="P262" s="46">
        <f t="shared" si="281"/>
        <v>0</v>
      </c>
      <c r="Q262" s="46">
        <f t="shared" si="281"/>
        <v>0</v>
      </c>
      <c r="R262" s="363">
        <f t="shared" si="281"/>
        <v>0</v>
      </c>
      <c r="S262" s="352">
        <f t="shared" si="281"/>
        <v>0</v>
      </c>
      <c r="T262" s="46">
        <f t="shared" si="281"/>
        <v>0</v>
      </c>
      <c r="U262" s="46">
        <f t="shared" si="281"/>
        <v>0</v>
      </c>
      <c r="V262" s="46">
        <f t="shared" si="281"/>
        <v>0</v>
      </c>
      <c r="W262" s="352">
        <f t="shared" si="281"/>
        <v>0</v>
      </c>
      <c r="X262" s="46">
        <f t="shared" si="281"/>
        <v>0</v>
      </c>
      <c r="Y262" s="363">
        <f t="shared" si="281"/>
        <v>0</v>
      </c>
      <c r="Z262" s="352">
        <f t="shared" si="281"/>
        <v>0</v>
      </c>
      <c r="AA262" s="46">
        <f t="shared" si="281"/>
        <v>0</v>
      </c>
      <c r="AB262" s="46">
        <f t="shared" si="281"/>
        <v>0</v>
      </c>
      <c r="AC262" s="46">
        <f t="shared" si="281"/>
        <v>0</v>
      </c>
      <c r="AD262" s="46">
        <f t="shared" si="281"/>
        <v>0</v>
      </c>
      <c r="AE262" s="46">
        <f t="shared" si="281"/>
        <v>0</v>
      </c>
      <c r="AF262" s="363">
        <f t="shared" si="281"/>
        <v>0</v>
      </c>
      <c r="AG262" s="352">
        <f t="shared" si="281"/>
        <v>0</v>
      </c>
      <c r="AH262" s="46">
        <f t="shared" si="281"/>
        <v>0</v>
      </c>
      <c r="AI262" s="46">
        <f t="shared" si="281"/>
        <v>0</v>
      </c>
      <c r="AJ262" s="46">
        <f t="shared" si="281"/>
        <v>0</v>
      </c>
      <c r="AK262" s="290">
        <f t="shared" si="281"/>
        <v>0</v>
      </c>
      <c r="AL262" s="37"/>
    </row>
    <row r="263" spans="1:42" ht="35.1" hidden="1" customHeight="1">
      <c r="A263" s="624">
        <v>33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87">
        <f>+G123</f>
        <v>0</v>
      </c>
      <c r="H263" s="87">
        <f t="shared" ref="H263:AK263" si="282">+H123</f>
        <v>0</v>
      </c>
      <c r="I263" s="87">
        <f t="shared" si="282"/>
        <v>0</v>
      </c>
      <c r="J263" s="87">
        <f t="shared" si="282"/>
        <v>0</v>
      </c>
      <c r="K263" s="364">
        <f t="shared" si="282"/>
        <v>0</v>
      </c>
      <c r="L263" s="353">
        <f t="shared" si="282"/>
        <v>0</v>
      </c>
      <c r="M263" s="87">
        <f t="shared" si="282"/>
        <v>0</v>
      </c>
      <c r="N263" s="87">
        <f t="shared" si="282"/>
        <v>0</v>
      </c>
      <c r="O263" s="87">
        <f t="shared" si="282"/>
        <v>0</v>
      </c>
      <c r="P263" s="87">
        <f t="shared" si="282"/>
        <v>0</v>
      </c>
      <c r="Q263" s="87">
        <f t="shared" si="282"/>
        <v>0</v>
      </c>
      <c r="R263" s="364">
        <f t="shared" si="282"/>
        <v>0</v>
      </c>
      <c r="S263" s="353">
        <f t="shared" si="282"/>
        <v>0</v>
      </c>
      <c r="T263" s="87">
        <f t="shared" si="282"/>
        <v>0</v>
      </c>
      <c r="U263" s="87">
        <f t="shared" si="282"/>
        <v>0</v>
      </c>
      <c r="V263" s="87">
        <f t="shared" si="282"/>
        <v>0</v>
      </c>
      <c r="W263" s="353">
        <f t="shared" si="282"/>
        <v>0</v>
      </c>
      <c r="X263" s="87">
        <f t="shared" si="282"/>
        <v>0</v>
      </c>
      <c r="Y263" s="364">
        <f t="shared" si="282"/>
        <v>0</v>
      </c>
      <c r="Z263" s="353">
        <f t="shared" si="282"/>
        <v>0</v>
      </c>
      <c r="AA263" s="87">
        <f t="shared" si="282"/>
        <v>0</v>
      </c>
      <c r="AB263" s="87">
        <f t="shared" si="282"/>
        <v>0</v>
      </c>
      <c r="AC263" s="87">
        <f t="shared" si="282"/>
        <v>0</v>
      </c>
      <c r="AD263" s="87">
        <f t="shared" si="282"/>
        <v>0</v>
      </c>
      <c r="AE263" s="87">
        <f t="shared" si="282"/>
        <v>0</v>
      </c>
      <c r="AF263" s="364">
        <f t="shared" si="282"/>
        <v>0</v>
      </c>
      <c r="AG263" s="353">
        <f t="shared" si="282"/>
        <v>0</v>
      </c>
      <c r="AH263" s="87">
        <f t="shared" si="282"/>
        <v>0</v>
      </c>
      <c r="AI263" s="87">
        <f t="shared" si="282"/>
        <v>0</v>
      </c>
      <c r="AJ263" s="87">
        <f t="shared" si="282"/>
        <v>0</v>
      </c>
      <c r="AK263" s="295">
        <f t="shared" si="282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hidden="1" customHeight="1">
      <c r="A264" s="625"/>
      <c r="B264" s="667"/>
      <c r="C264" s="39"/>
      <c r="D264" s="95"/>
      <c r="E264" s="79"/>
      <c r="F264" s="42"/>
      <c r="G264" s="46">
        <f t="shared" ref="G264:AK264" si="283">+F264+G263</f>
        <v>0</v>
      </c>
      <c r="H264" s="46">
        <f t="shared" si="283"/>
        <v>0</v>
      </c>
      <c r="I264" s="46">
        <f t="shared" si="283"/>
        <v>0</v>
      </c>
      <c r="J264" s="46">
        <f t="shared" si="283"/>
        <v>0</v>
      </c>
      <c r="K264" s="363">
        <f t="shared" si="283"/>
        <v>0</v>
      </c>
      <c r="L264" s="352">
        <f t="shared" si="283"/>
        <v>0</v>
      </c>
      <c r="M264" s="46">
        <f t="shared" si="283"/>
        <v>0</v>
      </c>
      <c r="N264" s="46">
        <f t="shared" si="283"/>
        <v>0</v>
      </c>
      <c r="O264" s="46">
        <f t="shared" si="283"/>
        <v>0</v>
      </c>
      <c r="P264" s="46">
        <f t="shared" si="283"/>
        <v>0</v>
      </c>
      <c r="Q264" s="46">
        <f t="shared" si="283"/>
        <v>0</v>
      </c>
      <c r="R264" s="363">
        <f t="shared" si="283"/>
        <v>0</v>
      </c>
      <c r="S264" s="352">
        <f t="shared" si="283"/>
        <v>0</v>
      </c>
      <c r="T264" s="46">
        <f t="shared" si="283"/>
        <v>0</v>
      </c>
      <c r="U264" s="46">
        <f t="shared" si="283"/>
        <v>0</v>
      </c>
      <c r="V264" s="46">
        <f t="shared" si="283"/>
        <v>0</v>
      </c>
      <c r="W264" s="352">
        <f t="shared" si="283"/>
        <v>0</v>
      </c>
      <c r="X264" s="46">
        <f t="shared" si="283"/>
        <v>0</v>
      </c>
      <c r="Y264" s="363">
        <f t="shared" si="283"/>
        <v>0</v>
      </c>
      <c r="Z264" s="352">
        <f t="shared" si="283"/>
        <v>0</v>
      </c>
      <c r="AA264" s="46">
        <f t="shared" si="283"/>
        <v>0</v>
      </c>
      <c r="AB264" s="46">
        <f t="shared" si="283"/>
        <v>0</v>
      </c>
      <c r="AC264" s="46">
        <f t="shared" si="283"/>
        <v>0</v>
      </c>
      <c r="AD264" s="46">
        <f t="shared" si="283"/>
        <v>0</v>
      </c>
      <c r="AE264" s="46">
        <f t="shared" si="283"/>
        <v>0</v>
      </c>
      <c r="AF264" s="363">
        <f t="shared" si="283"/>
        <v>0</v>
      </c>
      <c r="AG264" s="352">
        <f t="shared" si="283"/>
        <v>0</v>
      </c>
      <c r="AH264" s="46">
        <f t="shared" si="283"/>
        <v>0</v>
      </c>
      <c r="AI264" s="46">
        <f t="shared" si="283"/>
        <v>0</v>
      </c>
      <c r="AJ264" s="46">
        <f t="shared" si="283"/>
        <v>0</v>
      </c>
      <c r="AK264" s="290">
        <f t="shared" si="283"/>
        <v>0</v>
      </c>
      <c r="AL264" s="37"/>
    </row>
    <row r="265" spans="1:42" ht="35.1" hidden="1" customHeight="1">
      <c r="A265" s="624">
        <v>34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84">
        <f>+G125</f>
        <v>0</v>
      </c>
      <c r="H265" s="84">
        <f t="shared" ref="H265:AK265" si="284">+H125</f>
        <v>0</v>
      </c>
      <c r="I265" s="84">
        <f t="shared" si="284"/>
        <v>0</v>
      </c>
      <c r="J265" s="84">
        <f t="shared" si="284"/>
        <v>0</v>
      </c>
      <c r="K265" s="365">
        <f t="shared" si="284"/>
        <v>0</v>
      </c>
      <c r="L265" s="354">
        <f t="shared" si="284"/>
        <v>0</v>
      </c>
      <c r="M265" s="84">
        <f t="shared" si="284"/>
        <v>0</v>
      </c>
      <c r="N265" s="84">
        <f t="shared" si="284"/>
        <v>0</v>
      </c>
      <c r="O265" s="84">
        <f t="shared" si="284"/>
        <v>0</v>
      </c>
      <c r="P265" s="84">
        <f t="shared" si="284"/>
        <v>0</v>
      </c>
      <c r="Q265" s="84">
        <f t="shared" si="284"/>
        <v>0</v>
      </c>
      <c r="R265" s="365">
        <f t="shared" si="284"/>
        <v>0</v>
      </c>
      <c r="S265" s="354">
        <f t="shared" si="284"/>
        <v>0</v>
      </c>
      <c r="T265" s="84">
        <f t="shared" si="284"/>
        <v>0</v>
      </c>
      <c r="U265" s="84">
        <f t="shared" si="284"/>
        <v>0</v>
      </c>
      <c r="V265" s="84">
        <f t="shared" si="284"/>
        <v>0</v>
      </c>
      <c r="W265" s="354">
        <f t="shared" si="284"/>
        <v>0</v>
      </c>
      <c r="X265" s="84">
        <f t="shared" si="284"/>
        <v>0</v>
      </c>
      <c r="Y265" s="365">
        <f t="shared" si="284"/>
        <v>0</v>
      </c>
      <c r="Z265" s="354">
        <f t="shared" si="284"/>
        <v>0</v>
      </c>
      <c r="AA265" s="84">
        <f t="shared" si="284"/>
        <v>0</v>
      </c>
      <c r="AB265" s="84">
        <f t="shared" si="284"/>
        <v>0</v>
      </c>
      <c r="AC265" s="84">
        <f t="shared" si="284"/>
        <v>0</v>
      </c>
      <c r="AD265" s="84">
        <f t="shared" si="284"/>
        <v>0</v>
      </c>
      <c r="AE265" s="84">
        <f t="shared" si="284"/>
        <v>0</v>
      </c>
      <c r="AF265" s="365">
        <f t="shared" si="284"/>
        <v>0</v>
      </c>
      <c r="AG265" s="354">
        <f t="shared" si="284"/>
        <v>0</v>
      </c>
      <c r="AH265" s="84">
        <f t="shared" si="284"/>
        <v>0</v>
      </c>
      <c r="AI265" s="84">
        <f t="shared" si="284"/>
        <v>0</v>
      </c>
      <c r="AJ265" s="84">
        <f t="shared" si="284"/>
        <v>0</v>
      </c>
      <c r="AK265" s="293">
        <f t="shared" si="284"/>
        <v>0</v>
      </c>
      <c r="AL265" s="37">
        <f>SUM(G265:AK265)</f>
        <v>0</v>
      </c>
      <c r="AM265" s="38">
        <f>AL265</f>
        <v>0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25"/>
      <c r="B266" s="667"/>
      <c r="C266" s="94"/>
      <c r="D266" s="60"/>
      <c r="E266" s="52"/>
      <c r="F266" s="61"/>
      <c r="G266" s="46">
        <f t="shared" ref="G266:AK266" si="285">+F266+G265</f>
        <v>0</v>
      </c>
      <c r="H266" s="45">
        <f t="shared" si="285"/>
        <v>0</v>
      </c>
      <c r="I266" s="45">
        <f t="shared" si="285"/>
        <v>0</v>
      </c>
      <c r="J266" s="46">
        <f t="shared" si="285"/>
        <v>0</v>
      </c>
      <c r="K266" s="363">
        <f t="shared" si="285"/>
        <v>0</v>
      </c>
      <c r="L266" s="352">
        <f t="shared" si="285"/>
        <v>0</v>
      </c>
      <c r="M266" s="46">
        <f t="shared" si="285"/>
        <v>0</v>
      </c>
      <c r="N266" s="46">
        <f t="shared" si="285"/>
        <v>0</v>
      </c>
      <c r="O266" s="45">
        <f t="shared" si="285"/>
        <v>0</v>
      </c>
      <c r="P266" s="45">
        <f t="shared" si="285"/>
        <v>0</v>
      </c>
      <c r="Q266" s="46">
        <f t="shared" si="285"/>
        <v>0</v>
      </c>
      <c r="R266" s="363">
        <f t="shared" si="285"/>
        <v>0</v>
      </c>
      <c r="S266" s="352">
        <f t="shared" si="285"/>
        <v>0</v>
      </c>
      <c r="T266" s="46">
        <f t="shared" si="285"/>
        <v>0</v>
      </c>
      <c r="U266" s="46">
        <f t="shared" si="285"/>
        <v>0</v>
      </c>
      <c r="V266" s="45">
        <f t="shared" si="285"/>
        <v>0</v>
      </c>
      <c r="W266" s="356">
        <f t="shared" si="285"/>
        <v>0</v>
      </c>
      <c r="X266" s="46">
        <f t="shared" si="285"/>
        <v>0</v>
      </c>
      <c r="Y266" s="363">
        <f t="shared" si="285"/>
        <v>0</v>
      </c>
      <c r="Z266" s="352">
        <f t="shared" si="285"/>
        <v>0</v>
      </c>
      <c r="AA266" s="46">
        <f t="shared" si="285"/>
        <v>0</v>
      </c>
      <c r="AB266" s="46">
        <f t="shared" si="285"/>
        <v>0</v>
      </c>
      <c r="AC266" s="45">
        <f t="shared" si="285"/>
        <v>0</v>
      </c>
      <c r="AD266" s="45">
        <f t="shared" si="285"/>
        <v>0</v>
      </c>
      <c r="AE266" s="46">
        <f t="shared" si="285"/>
        <v>0</v>
      </c>
      <c r="AF266" s="363">
        <f t="shared" si="285"/>
        <v>0</v>
      </c>
      <c r="AG266" s="352">
        <f t="shared" si="285"/>
        <v>0</v>
      </c>
      <c r="AH266" s="46">
        <f t="shared" si="285"/>
        <v>0</v>
      </c>
      <c r="AI266" s="46">
        <f t="shared" si="285"/>
        <v>0</v>
      </c>
      <c r="AJ266" s="45">
        <f t="shared" si="285"/>
        <v>0</v>
      </c>
      <c r="AK266" s="296">
        <f t="shared" si="285"/>
        <v>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84">
        <f>+G127</f>
        <v>0</v>
      </c>
      <c r="H267" s="84">
        <f t="shared" ref="H267:AK267" si="286">+H127</f>
        <v>0</v>
      </c>
      <c r="I267" s="84">
        <f t="shared" si="286"/>
        <v>0</v>
      </c>
      <c r="J267" s="84">
        <f t="shared" si="286"/>
        <v>0</v>
      </c>
      <c r="K267" s="365">
        <f t="shared" si="286"/>
        <v>0</v>
      </c>
      <c r="L267" s="354">
        <f t="shared" si="286"/>
        <v>0</v>
      </c>
      <c r="M267" s="84">
        <f t="shared" si="286"/>
        <v>0</v>
      </c>
      <c r="N267" s="84">
        <f t="shared" si="286"/>
        <v>0</v>
      </c>
      <c r="O267" s="84">
        <f t="shared" si="286"/>
        <v>0</v>
      </c>
      <c r="P267" s="84">
        <f t="shared" si="286"/>
        <v>0</v>
      </c>
      <c r="Q267" s="84">
        <f t="shared" si="286"/>
        <v>0</v>
      </c>
      <c r="R267" s="365">
        <f t="shared" si="286"/>
        <v>0</v>
      </c>
      <c r="S267" s="354">
        <f t="shared" si="286"/>
        <v>0</v>
      </c>
      <c r="T267" s="84">
        <f t="shared" si="286"/>
        <v>0</v>
      </c>
      <c r="U267" s="84">
        <f t="shared" si="286"/>
        <v>0</v>
      </c>
      <c r="V267" s="84">
        <f t="shared" si="286"/>
        <v>0</v>
      </c>
      <c r="W267" s="354">
        <f t="shared" si="286"/>
        <v>0</v>
      </c>
      <c r="X267" s="84">
        <f t="shared" si="286"/>
        <v>0</v>
      </c>
      <c r="Y267" s="365">
        <f t="shared" si="286"/>
        <v>0</v>
      </c>
      <c r="Z267" s="354">
        <f t="shared" si="286"/>
        <v>0</v>
      </c>
      <c r="AA267" s="84">
        <f t="shared" si="286"/>
        <v>0</v>
      </c>
      <c r="AB267" s="84">
        <f t="shared" si="286"/>
        <v>0</v>
      </c>
      <c r="AC267" s="84">
        <f t="shared" si="286"/>
        <v>0</v>
      </c>
      <c r="AD267" s="84">
        <f t="shared" si="286"/>
        <v>0</v>
      </c>
      <c r="AE267" s="84">
        <f t="shared" si="286"/>
        <v>0</v>
      </c>
      <c r="AF267" s="365">
        <f t="shared" si="286"/>
        <v>0</v>
      </c>
      <c r="AG267" s="354">
        <f t="shared" si="286"/>
        <v>0</v>
      </c>
      <c r="AH267" s="84">
        <f t="shared" si="286"/>
        <v>0</v>
      </c>
      <c r="AI267" s="84">
        <f t="shared" si="286"/>
        <v>0</v>
      </c>
      <c r="AJ267" s="84">
        <f t="shared" si="286"/>
        <v>0</v>
      </c>
      <c r="AK267" s="293">
        <f t="shared" si="286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84">
        <f t="shared" ref="G268:AK268" si="287">+F268+G267</f>
        <v>0</v>
      </c>
      <c r="H268" s="84">
        <f t="shared" si="287"/>
        <v>0</v>
      </c>
      <c r="I268" s="84">
        <f t="shared" si="287"/>
        <v>0</v>
      </c>
      <c r="J268" s="84">
        <f t="shared" si="287"/>
        <v>0</v>
      </c>
      <c r="K268" s="365">
        <f t="shared" si="287"/>
        <v>0</v>
      </c>
      <c r="L268" s="354">
        <f t="shared" si="287"/>
        <v>0</v>
      </c>
      <c r="M268" s="84">
        <f t="shared" si="287"/>
        <v>0</v>
      </c>
      <c r="N268" s="84">
        <f t="shared" si="287"/>
        <v>0</v>
      </c>
      <c r="O268" s="84">
        <f t="shared" si="287"/>
        <v>0</v>
      </c>
      <c r="P268" s="84">
        <f t="shared" si="287"/>
        <v>0</v>
      </c>
      <c r="Q268" s="84">
        <f t="shared" si="287"/>
        <v>0</v>
      </c>
      <c r="R268" s="365">
        <f t="shared" si="287"/>
        <v>0</v>
      </c>
      <c r="S268" s="354">
        <f t="shared" si="287"/>
        <v>0</v>
      </c>
      <c r="T268" s="84">
        <f t="shared" si="287"/>
        <v>0</v>
      </c>
      <c r="U268" s="84">
        <f t="shared" si="287"/>
        <v>0</v>
      </c>
      <c r="V268" s="84">
        <f t="shared" si="287"/>
        <v>0</v>
      </c>
      <c r="W268" s="354">
        <f t="shared" si="287"/>
        <v>0</v>
      </c>
      <c r="X268" s="84">
        <f t="shared" si="287"/>
        <v>0</v>
      </c>
      <c r="Y268" s="365">
        <f t="shared" si="287"/>
        <v>0</v>
      </c>
      <c r="Z268" s="354">
        <f t="shared" si="287"/>
        <v>0</v>
      </c>
      <c r="AA268" s="84">
        <f t="shared" si="287"/>
        <v>0</v>
      </c>
      <c r="AB268" s="84">
        <f t="shared" si="287"/>
        <v>0</v>
      </c>
      <c r="AC268" s="84">
        <f t="shared" si="287"/>
        <v>0</v>
      </c>
      <c r="AD268" s="84">
        <f t="shared" si="287"/>
        <v>0</v>
      </c>
      <c r="AE268" s="84">
        <f t="shared" si="287"/>
        <v>0</v>
      </c>
      <c r="AF268" s="365">
        <f t="shared" si="287"/>
        <v>0</v>
      </c>
      <c r="AG268" s="354">
        <f t="shared" si="287"/>
        <v>0</v>
      </c>
      <c r="AH268" s="84">
        <f t="shared" si="287"/>
        <v>0</v>
      </c>
      <c r="AI268" s="84">
        <f t="shared" si="287"/>
        <v>0</v>
      </c>
      <c r="AJ268" s="46">
        <f t="shared" si="287"/>
        <v>0</v>
      </c>
      <c r="AK268" s="290">
        <f t="shared" si="287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36</v>
      </c>
      <c r="B269" s="661" t="s">
        <v>134</v>
      </c>
      <c r="C269" s="32" t="s">
        <v>175</v>
      </c>
      <c r="D269" s="48"/>
      <c r="E269" s="49"/>
      <c r="F269" s="92">
        <f>+F129</f>
        <v>258</v>
      </c>
      <c r="G269" s="87">
        <f>+G129</f>
        <v>0</v>
      </c>
      <c r="H269" s="87">
        <f t="shared" ref="H269:AK269" si="288">+H129</f>
        <v>0</v>
      </c>
      <c r="I269" s="87">
        <f t="shared" si="288"/>
        <v>0</v>
      </c>
      <c r="J269" s="87">
        <f t="shared" si="288"/>
        <v>0</v>
      </c>
      <c r="K269" s="364">
        <f t="shared" si="288"/>
        <v>0</v>
      </c>
      <c r="L269" s="353">
        <f t="shared" si="288"/>
        <v>0</v>
      </c>
      <c r="M269" s="87">
        <f t="shared" si="288"/>
        <v>0</v>
      </c>
      <c r="N269" s="87">
        <f t="shared" si="288"/>
        <v>0</v>
      </c>
      <c r="O269" s="87">
        <f t="shared" si="288"/>
        <v>0</v>
      </c>
      <c r="P269" s="87">
        <f t="shared" si="288"/>
        <v>0</v>
      </c>
      <c r="Q269" s="87">
        <f t="shared" si="288"/>
        <v>0</v>
      </c>
      <c r="R269" s="364">
        <f t="shared" si="288"/>
        <v>0</v>
      </c>
      <c r="S269" s="353">
        <f t="shared" si="288"/>
        <v>0</v>
      </c>
      <c r="T269" s="87">
        <f t="shared" si="288"/>
        <v>0</v>
      </c>
      <c r="U269" s="87">
        <f t="shared" si="288"/>
        <v>0</v>
      </c>
      <c r="V269" s="87">
        <f t="shared" si="288"/>
        <v>0</v>
      </c>
      <c r="W269" s="353">
        <f t="shared" si="288"/>
        <v>0</v>
      </c>
      <c r="X269" s="87">
        <f t="shared" si="288"/>
        <v>0</v>
      </c>
      <c r="Y269" s="364">
        <f t="shared" si="288"/>
        <v>0</v>
      </c>
      <c r="Z269" s="353">
        <f t="shared" si="288"/>
        <v>0</v>
      </c>
      <c r="AA269" s="87">
        <f t="shared" si="288"/>
        <v>0</v>
      </c>
      <c r="AB269" s="87">
        <f t="shared" si="288"/>
        <v>0</v>
      </c>
      <c r="AC269" s="87">
        <f t="shared" si="288"/>
        <v>0</v>
      </c>
      <c r="AD269" s="87">
        <f t="shared" si="288"/>
        <v>0</v>
      </c>
      <c r="AE269" s="87">
        <f t="shared" si="288"/>
        <v>0</v>
      </c>
      <c r="AF269" s="364">
        <f t="shared" si="288"/>
        <v>0</v>
      </c>
      <c r="AG269" s="353">
        <f t="shared" si="288"/>
        <v>0</v>
      </c>
      <c r="AH269" s="87">
        <f t="shared" si="288"/>
        <v>0</v>
      </c>
      <c r="AI269" s="372">
        <f t="shared" si="288"/>
        <v>258</v>
      </c>
      <c r="AJ269" s="87">
        <f t="shared" si="288"/>
        <v>0</v>
      </c>
      <c r="AK269" s="295">
        <f t="shared" si="288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663"/>
      <c r="C270" s="39"/>
      <c r="D270" s="40"/>
      <c r="E270" s="41"/>
      <c r="F270" s="199"/>
      <c r="G270" s="46">
        <f t="shared" ref="G270:AK270" si="289">+F270+G269</f>
        <v>0</v>
      </c>
      <c r="H270" s="46">
        <f t="shared" si="289"/>
        <v>0</v>
      </c>
      <c r="I270" s="45">
        <f t="shared" si="289"/>
        <v>0</v>
      </c>
      <c r="J270" s="46">
        <f t="shared" si="289"/>
        <v>0</v>
      </c>
      <c r="K270" s="363">
        <f t="shared" si="289"/>
        <v>0</v>
      </c>
      <c r="L270" s="352">
        <f t="shared" si="289"/>
        <v>0</v>
      </c>
      <c r="M270" s="46">
        <f t="shared" si="289"/>
        <v>0</v>
      </c>
      <c r="N270" s="46">
        <f t="shared" si="289"/>
        <v>0</v>
      </c>
      <c r="O270" s="46">
        <f t="shared" si="289"/>
        <v>0</v>
      </c>
      <c r="P270" s="45">
        <f t="shared" si="289"/>
        <v>0</v>
      </c>
      <c r="Q270" s="46">
        <f t="shared" si="289"/>
        <v>0</v>
      </c>
      <c r="R270" s="363">
        <f t="shared" si="289"/>
        <v>0</v>
      </c>
      <c r="S270" s="352">
        <f t="shared" si="289"/>
        <v>0</v>
      </c>
      <c r="T270" s="46">
        <f t="shared" si="289"/>
        <v>0</v>
      </c>
      <c r="U270" s="46">
        <f t="shared" si="289"/>
        <v>0</v>
      </c>
      <c r="V270" s="46">
        <f t="shared" si="289"/>
        <v>0</v>
      </c>
      <c r="W270" s="356">
        <f t="shared" si="289"/>
        <v>0</v>
      </c>
      <c r="X270" s="46">
        <f t="shared" si="289"/>
        <v>0</v>
      </c>
      <c r="Y270" s="363">
        <f t="shared" si="289"/>
        <v>0</v>
      </c>
      <c r="Z270" s="352">
        <f t="shared" si="289"/>
        <v>0</v>
      </c>
      <c r="AA270" s="46">
        <f t="shared" si="289"/>
        <v>0</v>
      </c>
      <c r="AB270" s="46">
        <f t="shared" si="289"/>
        <v>0</v>
      </c>
      <c r="AC270" s="46">
        <f t="shared" si="289"/>
        <v>0</v>
      </c>
      <c r="AD270" s="45">
        <f t="shared" si="289"/>
        <v>0</v>
      </c>
      <c r="AE270" s="46">
        <f t="shared" si="289"/>
        <v>0</v>
      </c>
      <c r="AF270" s="363">
        <f t="shared" si="289"/>
        <v>0</v>
      </c>
      <c r="AG270" s="352">
        <f t="shared" si="289"/>
        <v>0</v>
      </c>
      <c r="AH270" s="46">
        <f t="shared" si="289"/>
        <v>0</v>
      </c>
      <c r="AI270" s="46">
        <f t="shared" si="289"/>
        <v>258</v>
      </c>
      <c r="AJ270" s="46">
        <f t="shared" si="289"/>
        <v>258</v>
      </c>
      <c r="AK270" s="290">
        <f t="shared" si="289"/>
        <v>258</v>
      </c>
      <c r="AL270" s="47"/>
    </row>
    <row r="271" spans="1:42" ht="34.5" customHeight="1">
      <c r="A271" s="624">
        <v>37</v>
      </c>
      <c r="B271" s="661" t="s">
        <v>135</v>
      </c>
      <c r="C271" s="32" t="s">
        <v>175</v>
      </c>
      <c r="D271" s="48"/>
      <c r="E271" s="49"/>
      <c r="F271" s="50">
        <f>+F131</f>
        <v>93</v>
      </c>
      <c r="G271" s="87">
        <f>+G131</f>
        <v>0</v>
      </c>
      <c r="H271" s="87">
        <f t="shared" ref="H271:AK271" si="290">+H131</f>
        <v>0</v>
      </c>
      <c r="I271" s="87">
        <f t="shared" si="290"/>
        <v>0</v>
      </c>
      <c r="J271" s="87">
        <f t="shared" si="290"/>
        <v>0</v>
      </c>
      <c r="K271" s="364">
        <f t="shared" si="290"/>
        <v>0</v>
      </c>
      <c r="L271" s="353">
        <f t="shared" si="290"/>
        <v>0</v>
      </c>
      <c r="M271" s="87">
        <f t="shared" si="290"/>
        <v>0</v>
      </c>
      <c r="N271" s="87">
        <f t="shared" si="290"/>
        <v>0</v>
      </c>
      <c r="O271" s="87">
        <f t="shared" si="290"/>
        <v>0</v>
      </c>
      <c r="P271" s="87">
        <f t="shared" si="290"/>
        <v>0</v>
      </c>
      <c r="Q271" s="87">
        <f t="shared" si="290"/>
        <v>0</v>
      </c>
      <c r="R271" s="364">
        <f t="shared" si="290"/>
        <v>0</v>
      </c>
      <c r="S271" s="353">
        <f t="shared" si="290"/>
        <v>0</v>
      </c>
      <c r="T271" s="87">
        <f t="shared" si="290"/>
        <v>0</v>
      </c>
      <c r="U271" s="87">
        <f t="shared" si="290"/>
        <v>0</v>
      </c>
      <c r="V271" s="87">
        <f t="shared" si="290"/>
        <v>0</v>
      </c>
      <c r="W271" s="353">
        <f t="shared" si="290"/>
        <v>0</v>
      </c>
      <c r="X271" s="87">
        <f t="shared" si="290"/>
        <v>0</v>
      </c>
      <c r="Y271" s="364">
        <f t="shared" si="290"/>
        <v>0</v>
      </c>
      <c r="Z271" s="353">
        <f t="shared" si="290"/>
        <v>0</v>
      </c>
      <c r="AA271" s="87">
        <f t="shared" si="290"/>
        <v>0</v>
      </c>
      <c r="AB271" s="87">
        <f t="shared" si="290"/>
        <v>0</v>
      </c>
      <c r="AC271" s="87">
        <f t="shared" si="290"/>
        <v>0</v>
      </c>
      <c r="AD271" s="87">
        <f t="shared" si="290"/>
        <v>0</v>
      </c>
      <c r="AE271" s="87">
        <f t="shared" si="290"/>
        <v>0</v>
      </c>
      <c r="AF271" s="364">
        <f t="shared" si="290"/>
        <v>0</v>
      </c>
      <c r="AG271" s="353">
        <f t="shared" si="290"/>
        <v>0</v>
      </c>
      <c r="AH271" s="87">
        <f t="shared" si="290"/>
        <v>0</v>
      </c>
      <c r="AI271" s="372">
        <f t="shared" si="290"/>
        <v>93</v>
      </c>
      <c r="AJ271" s="87">
        <f t="shared" si="290"/>
        <v>0</v>
      </c>
      <c r="AK271" s="295">
        <f t="shared" si="290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663"/>
      <c r="C272" s="39"/>
      <c r="D272" s="40"/>
      <c r="E272" s="41"/>
      <c r="F272" s="42"/>
      <c r="G272" s="46">
        <f t="shared" ref="G272:AK272" si="291">+F272+G271</f>
        <v>0</v>
      </c>
      <c r="H272" s="46">
        <f t="shared" si="291"/>
        <v>0</v>
      </c>
      <c r="I272" s="45">
        <f t="shared" si="291"/>
        <v>0</v>
      </c>
      <c r="J272" s="46">
        <f t="shared" si="291"/>
        <v>0</v>
      </c>
      <c r="K272" s="363">
        <f t="shared" si="291"/>
        <v>0</v>
      </c>
      <c r="L272" s="352">
        <f t="shared" si="291"/>
        <v>0</v>
      </c>
      <c r="M272" s="46">
        <f t="shared" si="291"/>
        <v>0</v>
      </c>
      <c r="N272" s="46">
        <f t="shared" si="291"/>
        <v>0</v>
      </c>
      <c r="O272" s="46">
        <f t="shared" si="291"/>
        <v>0</v>
      </c>
      <c r="P272" s="45">
        <f t="shared" si="291"/>
        <v>0</v>
      </c>
      <c r="Q272" s="46">
        <f t="shared" si="291"/>
        <v>0</v>
      </c>
      <c r="R272" s="363">
        <f t="shared" si="291"/>
        <v>0</v>
      </c>
      <c r="S272" s="352">
        <f t="shared" si="291"/>
        <v>0</v>
      </c>
      <c r="T272" s="46">
        <f t="shared" si="291"/>
        <v>0</v>
      </c>
      <c r="U272" s="46">
        <f t="shared" si="291"/>
        <v>0</v>
      </c>
      <c r="V272" s="46">
        <f t="shared" si="291"/>
        <v>0</v>
      </c>
      <c r="W272" s="356">
        <f t="shared" si="291"/>
        <v>0</v>
      </c>
      <c r="X272" s="46">
        <f t="shared" si="291"/>
        <v>0</v>
      </c>
      <c r="Y272" s="363">
        <f t="shared" si="291"/>
        <v>0</v>
      </c>
      <c r="Z272" s="352">
        <f t="shared" si="291"/>
        <v>0</v>
      </c>
      <c r="AA272" s="46">
        <f t="shared" si="291"/>
        <v>0</v>
      </c>
      <c r="AB272" s="46">
        <f t="shared" si="291"/>
        <v>0</v>
      </c>
      <c r="AC272" s="46">
        <f t="shared" si="291"/>
        <v>0</v>
      </c>
      <c r="AD272" s="45">
        <f t="shared" si="291"/>
        <v>0</v>
      </c>
      <c r="AE272" s="46">
        <f t="shared" si="291"/>
        <v>0</v>
      </c>
      <c r="AF272" s="363">
        <f t="shared" si="291"/>
        <v>0</v>
      </c>
      <c r="AG272" s="352">
        <f t="shared" si="291"/>
        <v>0</v>
      </c>
      <c r="AH272" s="46">
        <f t="shared" si="291"/>
        <v>0</v>
      </c>
      <c r="AI272" s="46">
        <f t="shared" si="291"/>
        <v>93</v>
      </c>
      <c r="AJ272" s="46">
        <f t="shared" si="291"/>
        <v>93</v>
      </c>
      <c r="AK272" s="290">
        <f t="shared" si="291"/>
        <v>93</v>
      </c>
      <c r="AL272" s="37"/>
    </row>
    <row r="273" spans="1:42" ht="34.5" customHeight="1">
      <c r="A273" s="624">
        <v>38</v>
      </c>
      <c r="B273" s="661" t="s">
        <v>136</v>
      </c>
      <c r="C273" s="32" t="s">
        <v>175</v>
      </c>
      <c r="D273" s="48"/>
      <c r="E273" s="49"/>
      <c r="F273" s="50">
        <f>+F133</f>
        <v>617</v>
      </c>
      <c r="G273" s="87">
        <f>+G133</f>
        <v>0</v>
      </c>
      <c r="H273" s="87">
        <f t="shared" ref="H273:AK273" si="292">+H133</f>
        <v>0</v>
      </c>
      <c r="I273" s="87">
        <f t="shared" si="292"/>
        <v>0</v>
      </c>
      <c r="J273" s="87">
        <f t="shared" si="292"/>
        <v>0</v>
      </c>
      <c r="K273" s="364">
        <f t="shared" si="292"/>
        <v>0</v>
      </c>
      <c r="L273" s="353">
        <f t="shared" si="292"/>
        <v>0</v>
      </c>
      <c r="M273" s="338">
        <f t="shared" si="292"/>
        <v>0</v>
      </c>
      <c r="N273" s="372">
        <v>617</v>
      </c>
      <c r="O273" s="87">
        <f>617-N274</f>
        <v>0</v>
      </c>
      <c r="P273" s="87">
        <f>617-O274</f>
        <v>0</v>
      </c>
      <c r="Q273" s="87">
        <f t="shared" si="292"/>
        <v>0</v>
      </c>
      <c r="R273" s="364">
        <f t="shared" si="292"/>
        <v>0</v>
      </c>
      <c r="S273" s="353">
        <f t="shared" si="292"/>
        <v>0</v>
      </c>
      <c r="T273" s="87">
        <f t="shared" si="292"/>
        <v>0</v>
      </c>
      <c r="U273" s="87">
        <f t="shared" si="292"/>
        <v>0</v>
      </c>
      <c r="V273" s="87">
        <f t="shared" si="292"/>
        <v>0</v>
      </c>
      <c r="W273" s="353">
        <f t="shared" si="292"/>
        <v>0</v>
      </c>
      <c r="X273" s="87">
        <f t="shared" si="292"/>
        <v>0</v>
      </c>
      <c r="Y273" s="364">
        <f t="shared" si="292"/>
        <v>0</v>
      </c>
      <c r="Z273" s="353">
        <f t="shared" si="292"/>
        <v>0</v>
      </c>
      <c r="AA273" s="87">
        <f t="shared" si="292"/>
        <v>0</v>
      </c>
      <c r="AB273" s="87">
        <f t="shared" si="292"/>
        <v>0</v>
      </c>
      <c r="AC273" s="87">
        <f t="shared" si="292"/>
        <v>0</v>
      </c>
      <c r="AD273" s="87">
        <f t="shared" si="292"/>
        <v>0</v>
      </c>
      <c r="AE273" s="87">
        <f t="shared" si="292"/>
        <v>0</v>
      </c>
      <c r="AF273" s="364">
        <f t="shared" si="292"/>
        <v>0</v>
      </c>
      <c r="AG273" s="353">
        <f t="shared" si="292"/>
        <v>0</v>
      </c>
      <c r="AH273" s="87">
        <f t="shared" si="292"/>
        <v>0</v>
      </c>
      <c r="AI273" s="87">
        <f t="shared" si="292"/>
        <v>0</v>
      </c>
      <c r="AJ273" s="87">
        <f t="shared" si="292"/>
        <v>0</v>
      </c>
      <c r="AK273" s="295">
        <f t="shared" si="292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663"/>
      <c r="C274" s="39"/>
      <c r="D274" s="40"/>
      <c r="E274" s="41"/>
      <c r="F274" s="42"/>
      <c r="G274" s="46">
        <f t="shared" ref="G274:AK274" si="293">+F274+G273</f>
        <v>0</v>
      </c>
      <c r="H274" s="46">
        <f t="shared" si="293"/>
        <v>0</v>
      </c>
      <c r="I274" s="45">
        <f t="shared" si="293"/>
        <v>0</v>
      </c>
      <c r="J274" s="46">
        <f t="shared" si="293"/>
        <v>0</v>
      </c>
      <c r="K274" s="363">
        <f t="shared" si="293"/>
        <v>0</v>
      </c>
      <c r="L274" s="352">
        <f t="shared" si="293"/>
        <v>0</v>
      </c>
      <c r="M274" s="46">
        <f t="shared" si="293"/>
        <v>0</v>
      </c>
      <c r="N274" s="46">
        <f t="shared" si="293"/>
        <v>617</v>
      </c>
      <c r="O274" s="46">
        <f t="shared" si="293"/>
        <v>617</v>
      </c>
      <c r="P274" s="45">
        <f t="shared" si="293"/>
        <v>617</v>
      </c>
      <c r="Q274" s="46">
        <f t="shared" si="293"/>
        <v>617</v>
      </c>
      <c r="R274" s="363">
        <f t="shared" si="293"/>
        <v>617</v>
      </c>
      <c r="S274" s="352">
        <f t="shared" si="293"/>
        <v>617</v>
      </c>
      <c r="T274" s="46">
        <f t="shared" si="293"/>
        <v>617</v>
      </c>
      <c r="U274" s="46">
        <f t="shared" si="293"/>
        <v>617</v>
      </c>
      <c r="V274" s="46">
        <f t="shared" si="293"/>
        <v>617</v>
      </c>
      <c r="W274" s="356">
        <f t="shared" si="293"/>
        <v>617</v>
      </c>
      <c r="X274" s="46">
        <f t="shared" si="293"/>
        <v>617</v>
      </c>
      <c r="Y274" s="363">
        <f t="shared" si="293"/>
        <v>617</v>
      </c>
      <c r="Z274" s="352">
        <f t="shared" si="293"/>
        <v>617</v>
      </c>
      <c r="AA274" s="46">
        <f t="shared" si="293"/>
        <v>617</v>
      </c>
      <c r="AB274" s="46">
        <f t="shared" si="293"/>
        <v>617</v>
      </c>
      <c r="AC274" s="46">
        <f t="shared" si="293"/>
        <v>617</v>
      </c>
      <c r="AD274" s="45">
        <f t="shared" si="293"/>
        <v>617</v>
      </c>
      <c r="AE274" s="46">
        <f t="shared" si="293"/>
        <v>617</v>
      </c>
      <c r="AF274" s="363">
        <f t="shared" si="293"/>
        <v>617</v>
      </c>
      <c r="AG274" s="352">
        <f t="shared" si="293"/>
        <v>617</v>
      </c>
      <c r="AH274" s="46">
        <f t="shared" si="293"/>
        <v>617</v>
      </c>
      <c r="AI274" s="46">
        <f t="shared" si="293"/>
        <v>617</v>
      </c>
      <c r="AJ274" s="46">
        <f t="shared" si="293"/>
        <v>617</v>
      </c>
      <c r="AK274" s="290">
        <f t="shared" si="293"/>
        <v>617</v>
      </c>
      <c r="AL274" s="37"/>
    </row>
    <row r="275" spans="1:42" ht="34.5" customHeight="1">
      <c r="A275" s="624">
        <v>39</v>
      </c>
      <c r="B275" s="661" t="s">
        <v>137</v>
      </c>
      <c r="C275" s="32" t="s">
        <v>175</v>
      </c>
      <c r="D275" s="48"/>
      <c r="E275" s="49"/>
      <c r="F275" s="50">
        <f>+F135</f>
        <v>167</v>
      </c>
      <c r="G275" s="87">
        <f>+G135</f>
        <v>0</v>
      </c>
      <c r="H275" s="87">
        <f t="shared" ref="H275:AK275" si="294">+H135</f>
        <v>0</v>
      </c>
      <c r="I275" s="87">
        <f t="shared" si="294"/>
        <v>0</v>
      </c>
      <c r="J275" s="87">
        <f t="shared" si="294"/>
        <v>0</v>
      </c>
      <c r="K275" s="364">
        <f t="shared" si="294"/>
        <v>0</v>
      </c>
      <c r="L275" s="353">
        <f t="shared" si="294"/>
        <v>0</v>
      </c>
      <c r="M275" s="87">
        <f t="shared" si="294"/>
        <v>0</v>
      </c>
      <c r="N275" s="372">
        <v>167</v>
      </c>
      <c r="O275" s="87">
        <f t="shared" si="294"/>
        <v>0</v>
      </c>
      <c r="P275" s="87">
        <f>167-O276</f>
        <v>0</v>
      </c>
      <c r="Q275" s="87">
        <f>167-P276</f>
        <v>0</v>
      </c>
      <c r="R275" s="364">
        <f t="shared" si="294"/>
        <v>0</v>
      </c>
      <c r="S275" s="353">
        <f t="shared" si="294"/>
        <v>0</v>
      </c>
      <c r="T275" s="87">
        <f t="shared" si="294"/>
        <v>0</v>
      </c>
      <c r="U275" s="87">
        <f t="shared" si="294"/>
        <v>0</v>
      </c>
      <c r="V275" s="87">
        <f t="shared" si="294"/>
        <v>0</v>
      </c>
      <c r="W275" s="353">
        <f t="shared" si="294"/>
        <v>0</v>
      </c>
      <c r="X275" s="87">
        <f t="shared" si="294"/>
        <v>0</v>
      </c>
      <c r="Y275" s="364">
        <f t="shared" si="294"/>
        <v>0</v>
      </c>
      <c r="Z275" s="353">
        <f t="shared" si="294"/>
        <v>0</v>
      </c>
      <c r="AA275" s="87">
        <f t="shared" si="294"/>
        <v>0</v>
      </c>
      <c r="AB275" s="87">
        <f t="shared" si="294"/>
        <v>0</v>
      </c>
      <c r="AC275" s="87">
        <f t="shared" si="294"/>
        <v>0</v>
      </c>
      <c r="AD275" s="87">
        <f t="shared" si="294"/>
        <v>0</v>
      </c>
      <c r="AE275" s="87">
        <f t="shared" si="294"/>
        <v>0</v>
      </c>
      <c r="AF275" s="364">
        <f t="shared" si="294"/>
        <v>0</v>
      </c>
      <c r="AG275" s="353">
        <f t="shared" si="294"/>
        <v>0</v>
      </c>
      <c r="AH275" s="87">
        <f t="shared" si="294"/>
        <v>0</v>
      </c>
      <c r="AI275" s="87">
        <f t="shared" si="294"/>
        <v>0</v>
      </c>
      <c r="AJ275" s="87">
        <f t="shared" si="294"/>
        <v>0</v>
      </c>
      <c r="AK275" s="295">
        <f t="shared" si="294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663"/>
      <c r="C276" s="39"/>
      <c r="D276" s="33"/>
      <c r="E276" s="52"/>
      <c r="F276" s="35"/>
      <c r="G276" s="46">
        <f t="shared" ref="G276:AK276" si="295">+F276+G275</f>
        <v>0</v>
      </c>
      <c r="H276" s="46">
        <f t="shared" si="295"/>
        <v>0</v>
      </c>
      <c r="I276" s="45">
        <f t="shared" si="295"/>
        <v>0</v>
      </c>
      <c r="J276" s="46">
        <f t="shared" si="295"/>
        <v>0</v>
      </c>
      <c r="K276" s="363">
        <f t="shared" si="295"/>
        <v>0</v>
      </c>
      <c r="L276" s="352">
        <f t="shared" si="295"/>
        <v>0</v>
      </c>
      <c r="M276" s="46">
        <f t="shared" si="295"/>
        <v>0</v>
      </c>
      <c r="N276" s="46">
        <f t="shared" si="295"/>
        <v>167</v>
      </c>
      <c r="O276" s="46">
        <f t="shared" si="295"/>
        <v>167</v>
      </c>
      <c r="P276" s="45">
        <f t="shared" si="295"/>
        <v>167</v>
      </c>
      <c r="Q276" s="46">
        <f t="shared" si="295"/>
        <v>167</v>
      </c>
      <c r="R276" s="363">
        <f t="shared" si="295"/>
        <v>167</v>
      </c>
      <c r="S276" s="352">
        <f t="shared" si="295"/>
        <v>167</v>
      </c>
      <c r="T276" s="46">
        <f t="shared" si="295"/>
        <v>167</v>
      </c>
      <c r="U276" s="46">
        <f t="shared" si="295"/>
        <v>167</v>
      </c>
      <c r="V276" s="46">
        <f t="shared" si="295"/>
        <v>167</v>
      </c>
      <c r="W276" s="356">
        <f t="shared" si="295"/>
        <v>167</v>
      </c>
      <c r="X276" s="46">
        <f t="shared" si="295"/>
        <v>167</v>
      </c>
      <c r="Y276" s="363">
        <f t="shared" si="295"/>
        <v>167</v>
      </c>
      <c r="Z276" s="352">
        <f t="shared" si="295"/>
        <v>167</v>
      </c>
      <c r="AA276" s="46">
        <f t="shared" si="295"/>
        <v>167</v>
      </c>
      <c r="AB276" s="46">
        <f t="shared" si="295"/>
        <v>167</v>
      </c>
      <c r="AC276" s="46">
        <f t="shared" si="295"/>
        <v>167</v>
      </c>
      <c r="AD276" s="45">
        <f t="shared" si="295"/>
        <v>167</v>
      </c>
      <c r="AE276" s="46">
        <f t="shared" si="295"/>
        <v>167</v>
      </c>
      <c r="AF276" s="363">
        <f t="shared" si="295"/>
        <v>167</v>
      </c>
      <c r="AG276" s="352">
        <f t="shared" si="295"/>
        <v>167</v>
      </c>
      <c r="AH276" s="46">
        <f t="shared" si="295"/>
        <v>167</v>
      </c>
      <c r="AI276" s="46">
        <f t="shared" si="295"/>
        <v>167</v>
      </c>
      <c r="AJ276" s="46">
        <f t="shared" si="295"/>
        <v>167</v>
      </c>
      <c r="AK276" s="290">
        <f t="shared" si="295"/>
        <v>167</v>
      </c>
      <c r="AL276" s="37"/>
    </row>
    <row r="277" spans="1:42" ht="34.5" customHeight="1">
      <c r="A277" s="624">
        <v>40</v>
      </c>
      <c r="B277" s="661" t="s">
        <v>138</v>
      </c>
      <c r="C277" s="53" t="s">
        <v>177</v>
      </c>
      <c r="D277" s="53"/>
      <c r="E277" s="54"/>
      <c r="F277" s="50">
        <f>+F137</f>
        <v>109</v>
      </c>
      <c r="G277" s="87">
        <f>+G137</f>
        <v>0</v>
      </c>
      <c r="H277" s="87">
        <f t="shared" ref="H277:AK277" si="296">+H137</f>
        <v>0</v>
      </c>
      <c r="I277" s="87">
        <f t="shared" si="296"/>
        <v>0</v>
      </c>
      <c r="J277" s="87">
        <f t="shared" si="296"/>
        <v>0</v>
      </c>
      <c r="K277" s="364">
        <f t="shared" si="296"/>
        <v>0</v>
      </c>
      <c r="L277" s="353">
        <f t="shared" si="296"/>
        <v>0</v>
      </c>
      <c r="M277" s="87">
        <f t="shared" si="296"/>
        <v>0</v>
      </c>
      <c r="N277" s="372">
        <v>109</v>
      </c>
      <c r="O277" s="87">
        <f>109-N278</f>
        <v>0</v>
      </c>
      <c r="P277" s="87">
        <f>109-O278</f>
        <v>0</v>
      </c>
      <c r="Q277" s="87">
        <f>109-P278</f>
        <v>0</v>
      </c>
      <c r="R277" s="364">
        <f>109-Q278</f>
        <v>0</v>
      </c>
      <c r="S277" s="353">
        <f t="shared" si="296"/>
        <v>0</v>
      </c>
      <c r="T277" s="87">
        <f t="shared" si="296"/>
        <v>0</v>
      </c>
      <c r="U277" s="87">
        <f t="shared" si="296"/>
        <v>0</v>
      </c>
      <c r="V277" s="87">
        <f t="shared" si="296"/>
        <v>0</v>
      </c>
      <c r="W277" s="353">
        <f t="shared" si="296"/>
        <v>0</v>
      </c>
      <c r="X277" s="87">
        <f t="shared" si="296"/>
        <v>0</v>
      </c>
      <c r="Y277" s="364">
        <f t="shared" si="296"/>
        <v>0</v>
      </c>
      <c r="Z277" s="353">
        <f t="shared" si="296"/>
        <v>0</v>
      </c>
      <c r="AA277" s="87">
        <f t="shared" si="296"/>
        <v>0</v>
      </c>
      <c r="AB277" s="87">
        <f t="shared" si="296"/>
        <v>0</v>
      </c>
      <c r="AC277" s="87">
        <f t="shared" si="296"/>
        <v>0</v>
      </c>
      <c r="AD277" s="87">
        <f t="shared" si="296"/>
        <v>0</v>
      </c>
      <c r="AE277" s="87">
        <f t="shared" si="296"/>
        <v>0</v>
      </c>
      <c r="AF277" s="364">
        <f t="shared" si="296"/>
        <v>0</v>
      </c>
      <c r="AG277" s="353">
        <f t="shared" si="296"/>
        <v>0</v>
      </c>
      <c r="AH277" s="87">
        <f t="shared" si="296"/>
        <v>0</v>
      </c>
      <c r="AI277" s="87">
        <f t="shared" si="296"/>
        <v>0</v>
      </c>
      <c r="AJ277" s="87">
        <f t="shared" si="296"/>
        <v>0</v>
      </c>
      <c r="AK277" s="295">
        <f t="shared" si="296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663"/>
      <c r="C278" s="55"/>
      <c r="D278" s="56"/>
      <c r="E278" s="57"/>
      <c r="F278" s="42"/>
      <c r="G278" s="46">
        <f t="shared" ref="G278:AK278" si="297">+F278+G277</f>
        <v>0</v>
      </c>
      <c r="H278" s="46">
        <f t="shared" si="297"/>
        <v>0</v>
      </c>
      <c r="I278" s="45">
        <f t="shared" si="297"/>
        <v>0</v>
      </c>
      <c r="J278" s="46">
        <f t="shared" si="297"/>
        <v>0</v>
      </c>
      <c r="K278" s="363">
        <f t="shared" si="297"/>
        <v>0</v>
      </c>
      <c r="L278" s="352">
        <f t="shared" si="297"/>
        <v>0</v>
      </c>
      <c r="M278" s="46">
        <f t="shared" si="297"/>
        <v>0</v>
      </c>
      <c r="N278" s="46">
        <f t="shared" si="297"/>
        <v>109</v>
      </c>
      <c r="O278" s="46">
        <f t="shared" si="297"/>
        <v>109</v>
      </c>
      <c r="P278" s="45">
        <f t="shared" si="297"/>
        <v>109</v>
      </c>
      <c r="Q278" s="46">
        <f t="shared" si="297"/>
        <v>109</v>
      </c>
      <c r="R278" s="363">
        <f t="shared" si="297"/>
        <v>109</v>
      </c>
      <c r="S278" s="352">
        <f t="shared" si="297"/>
        <v>109</v>
      </c>
      <c r="T278" s="46">
        <f t="shared" si="297"/>
        <v>109</v>
      </c>
      <c r="U278" s="46">
        <f t="shared" si="297"/>
        <v>109</v>
      </c>
      <c r="V278" s="46">
        <f t="shared" si="297"/>
        <v>109</v>
      </c>
      <c r="W278" s="356">
        <f t="shared" si="297"/>
        <v>109</v>
      </c>
      <c r="X278" s="46">
        <f t="shared" si="297"/>
        <v>109</v>
      </c>
      <c r="Y278" s="363">
        <f t="shared" si="297"/>
        <v>109</v>
      </c>
      <c r="Z278" s="352">
        <f t="shared" si="297"/>
        <v>109</v>
      </c>
      <c r="AA278" s="46">
        <f t="shared" si="297"/>
        <v>109</v>
      </c>
      <c r="AB278" s="46">
        <f t="shared" si="297"/>
        <v>109</v>
      </c>
      <c r="AC278" s="46">
        <f t="shared" si="297"/>
        <v>109</v>
      </c>
      <c r="AD278" s="45">
        <f t="shared" si="297"/>
        <v>109</v>
      </c>
      <c r="AE278" s="46">
        <f t="shared" si="297"/>
        <v>109</v>
      </c>
      <c r="AF278" s="363">
        <f t="shared" si="297"/>
        <v>109</v>
      </c>
      <c r="AG278" s="352">
        <f t="shared" si="297"/>
        <v>109</v>
      </c>
      <c r="AH278" s="46">
        <f t="shared" si="297"/>
        <v>109</v>
      </c>
      <c r="AI278" s="46">
        <f t="shared" si="297"/>
        <v>109</v>
      </c>
      <c r="AJ278" s="46">
        <f t="shared" si="297"/>
        <v>109</v>
      </c>
      <c r="AK278" s="290">
        <f t="shared" si="297"/>
        <v>109</v>
      </c>
      <c r="AL278" s="37"/>
    </row>
    <row r="279" spans="1:42" ht="34.5" customHeight="1">
      <c r="A279" s="624">
        <v>41</v>
      </c>
      <c r="B279" s="661" t="s">
        <v>139</v>
      </c>
      <c r="C279" s="53" t="s">
        <v>177</v>
      </c>
      <c r="D279" s="60"/>
      <c r="E279" s="34"/>
      <c r="F279" s="50">
        <f>+F139</f>
        <v>19</v>
      </c>
      <c r="G279" s="86">
        <f>+G139</f>
        <v>0</v>
      </c>
      <c r="H279" s="86">
        <f t="shared" ref="H279:AK279" si="298">+H139</f>
        <v>0</v>
      </c>
      <c r="I279" s="86">
        <f t="shared" si="298"/>
        <v>0</v>
      </c>
      <c r="J279" s="86">
        <f t="shared" si="298"/>
        <v>0</v>
      </c>
      <c r="K279" s="362">
        <f t="shared" si="298"/>
        <v>0</v>
      </c>
      <c r="L279" s="351">
        <f t="shared" si="298"/>
        <v>0</v>
      </c>
      <c r="M279" s="86">
        <f t="shared" si="298"/>
        <v>0</v>
      </c>
      <c r="N279" s="334">
        <f t="shared" si="298"/>
        <v>0</v>
      </c>
      <c r="O279" s="371">
        <f>19-N280</f>
        <v>19</v>
      </c>
      <c r="P279" s="86">
        <f>19-O280</f>
        <v>0</v>
      </c>
      <c r="Q279" s="86">
        <f t="shared" si="298"/>
        <v>0</v>
      </c>
      <c r="R279" s="362">
        <f t="shared" si="298"/>
        <v>0</v>
      </c>
      <c r="S279" s="351">
        <f t="shared" si="298"/>
        <v>0</v>
      </c>
      <c r="T279" s="86">
        <f t="shared" si="298"/>
        <v>0</v>
      </c>
      <c r="U279" s="86">
        <f t="shared" si="298"/>
        <v>0</v>
      </c>
      <c r="V279" s="86">
        <f t="shared" si="298"/>
        <v>0</v>
      </c>
      <c r="W279" s="351">
        <f t="shared" si="298"/>
        <v>0</v>
      </c>
      <c r="X279" s="86">
        <f t="shared" si="298"/>
        <v>0</v>
      </c>
      <c r="Y279" s="362">
        <f t="shared" si="298"/>
        <v>0</v>
      </c>
      <c r="Z279" s="351">
        <f t="shared" si="298"/>
        <v>0</v>
      </c>
      <c r="AA279" s="86">
        <f t="shared" si="298"/>
        <v>0</v>
      </c>
      <c r="AB279" s="86">
        <f t="shared" si="298"/>
        <v>0</v>
      </c>
      <c r="AC279" s="86">
        <f t="shared" si="298"/>
        <v>0</v>
      </c>
      <c r="AD279" s="86">
        <f t="shared" si="298"/>
        <v>0</v>
      </c>
      <c r="AE279" s="86">
        <f t="shared" si="298"/>
        <v>0</v>
      </c>
      <c r="AF279" s="362">
        <f t="shared" si="298"/>
        <v>0</v>
      </c>
      <c r="AG279" s="351">
        <f t="shared" si="298"/>
        <v>0</v>
      </c>
      <c r="AH279" s="86">
        <f t="shared" si="298"/>
        <v>0</v>
      </c>
      <c r="AI279" s="86">
        <f t="shared" si="298"/>
        <v>0</v>
      </c>
      <c r="AJ279" s="86">
        <f t="shared" si="298"/>
        <v>0</v>
      </c>
      <c r="AK279" s="295">
        <f t="shared" si="298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663"/>
      <c r="C280" s="60"/>
      <c r="D280" s="60"/>
      <c r="E280" s="52"/>
      <c r="F280" s="35"/>
      <c r="G280" s="46">
        <f t="shared" ref="G280:AK280" si="299">+F280+G279</f>
        <v>0</v>
      </c>
      <c r="H280" s="46">
        <f t="shared" si="299"/>
        <v>0</v>
      </c>
      <c r="I280" s="45">
        <f t="shared" si="299"/>
        <v>0</v>
      </c>
      <c r="J280" s="46">
        <f t="shared" si="299"/>
        <v>0</v>
      </c>
      <c r="K280" s="363">
        <f t="shared" si="299"/>
        <v>0</v>
      </c>
      <c r="L280" s="352">
        <f t="shared" si="299"/>
        <v>0</v>
      </c>
      <c r="M280" s="46">
        <f t="shared" si="299"/>
        <v>0</v>
      </c>
      <c r="N280" s="46">
        <f t="shared" si="299"/>
        <v>0</v>
      </c>
      <c r="O280" s="46">
        <f t="shared" si="299"/>
        <v>19</v>
      </c>
      <c r="P280" s="45">
        <f t="shared" si="299"/>
        <v>19</v>
      </c>
      <c r="Q280" s="46">
        <f t="shared" si="299"/>
        <v>19</v>
      </c>
      <c r="R280" s="363">
        <f t="shared" si="299"/>
        <v>19</v>
      </c>
      <c r="S280" s="352">
        <f t="shared" si="299"/>
        <v>19</v>
      </c>
      <c r="T280" s="46">
        <f t="shared" si="299"/>
        <v>19</v>
      </c>
      <c r="U280" s="46">
        <f t="shared" si="299"/>
        <v>19</v>
      </c>
      <c r="V280" s="46">
        <f t="shared" si="299"/>
        <v>19</v>
      </c>
      <c r="W280" s="356">
        <f t="shared" si="299"/>
        <v>19</v>
      </c>
      <c r="X280" s="46">
        <f t="shared" si="299"/>
        <v>19</v>
      </c>
      <c r="Y280" s="363">
        <f t="shared" si="299"/>
        <v>19</v>
      </c>
      <c r="Z280" s="352">
        <f t="shared" si="299"/>
        <v>19</v>
      </c>
      <c r="AA280" s="46">
        <f t="shared" si="299"/>
        <v>19</v>
      </c>
      <c r="AB280" s="46">
        <f t="shared" si="299"/>
        <v>19</v>
      </c>
      <c r="AC280" s="46">
        <f t="shared" si="299"/>
        <v>19</v>
      </c>
      <c r="AD280" s="45">
        <f t="shared" si="299"/>
        <v>19</v>
      </c>
      <c r="AE280" s="46">
        <f t="shared" si="299"/>
        <v>19</v>
      </c>
      <c r="AF280" s="363">
        <f t="shared" si="299"/>
        <v>19</v>
      </c>
      <c r="AG280" s="352">
        <f t="shared" si="299"/>
        <v>19</v>
      </c>
      <c r="AH280" s="46">
        <f t="shared" si="299"/>
        <v>19</v>
      </c>
      <c r="AI280" s="46">
        <f t="shared" si="299"/>
        <v>19</v>
      </c>
      <c r="AJ280" s="46">
        <f t="shared" si="299"/>
        <v>19</v>
      </c>
      <c r="AK280" s="290">
        <f t="shared" si="299"/>
        <v>19</v>
      </c>
      <c r="AL280" s="37"/>
    </row>
    <row r="281" spans="1:42" ht="34.5" customHeight="1">
      <c r="A281" s="624">
        <v>42</v>
      </c>
      <c r="B281" s="668" t="s">
        <v>140</v>
      </c>
      <c r="C281" s="118" t="s">
        <v>175</v>
      </c>
      <c r="D281" s="63"/>
      <c r="E281" s="54"/>
      <c r="F281" s="50">
        <f>+F141</f>
        <v>98</v>
      </c>
      <c r="G281" s="86">
        <f>+G141</f>
        <v>0</v>
      </c>
      <c r="H281" s="86">
        <f t="shared" ref="H281:AK281" si="300">+H141</f>
        <v>0</v>
      </c>
      <c r="I281" s="86">
        <f t="shared" si="300"/>
        <v>0</v>
      </c>
      <c r="J281" s="86">
        <f t="shared" si="300"/>
        <v>0</v>
      </c>
      <c r="K281" s="362">
        <f t="shared" si="300"/>
        <v>0</v>
      </c>
      <c r="L281" s="351">
        <f t="shared" si="300"/>
        <v>0</v>
      </c>
      <c r="M281" s="86">
        <f t="shared" si="300"/>
        <v>0</v>
      </c>
      <c r="N281" s="86">
        <f t="shared" si="300"/>
        <v>0</v>
      </c>
      <c r="O281" s="86">
        <f t="shared" si="300"/>
        <v>0</v>
      </c>
      <c r="P281" s="86">
        <f t="shared" si="300"/>
        <v>0</v>
      </c>
      <c r="Q281" s="86">
        <f t="shared" si="300"/>
        <v>0</v>
      </c>
      <c r="R281" s="362">
        <f t="shared" si="300"/>
        <v>0</v>
      </c>
      <c r="S281" s="351">
        <f t="shared" si="300"/>
        <v>0</v>
      </c>
      <c r="T281" s="86">
        <f t="shared" si="300"/>
        <v>0</v>
      </c>
      <c r="U281" s="86">
        <f t="shared" si="300"/>
        <v>0</v>
      </c>
      <c r="V281" s="86">
        <f t="shared" si="300"/>
        <v>0</v>
      </c>
      <c r="W281" s="351">
        <f t="shared" si="300"/>
        <v>0</v>
      </c>
      <c r="X281" s="86">
        <f t="shared" si="300"/>
        <v>0</v>
      </c>
      <c r="Y281" s="362">
        <f t="shared" si="300"/>
        <v>0</v>
      </c>
      <c r="Z281" s="351">
        <f t="shared" si="300"/>
        <v>0</v>
      </c>
      <c r="AA281" s="86">
        <f t="shared" si="300"/>
        <v>0</v>
      </c>
      <c r="AB281" s="86">
        <f t="shared" si="300"/>
        <v>0</v>
      </c>
      <c r="AC281" s="86">
        <f t="shared" si="300"/>
        <v>0</v>
      </c>
      <c r="AD281" s="86">
        <f t="shared" si="300"/>
        <v>0</v>
      </c>
      <c r="AE281" s="86">
        <f t="shared" si="300"/>
        <v>0</v>
      </c>
      <c r="AF281" s="362">
        <f t="shared" si="300"/>
        <v>0</v>
      </c>
      <c r="AG281" s="351">
        <f t="shared" si="300"/>
        <v>0</v>
      </c>
      <c r="AH281" s="86">
        <f t="shared" si="300"/>
        <v>0</v>
      </c>
      <c r="AI281" s="371">
        <f t="shared" si="300"/>
        <v>98</v>
      </c>
      <c r="AJ281" s="86">
        <f t="shared" si="300"/>
        <v>0</v>
      </c>
      <c r="AK281" s="295">
        <f t="shared" si="300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669"/>
      <c r="C282" s="39"/>
      <c r="D282" s="65"/>
      <c r="E282" s="66"/>
      <c r="F282" s="35"/>
      <c r="G282" s="46">
        <f t="shared" ref="G282:AF282" si="301">+F282+G281</f>
        <v>0</v>
      </c>
      <c r="H282" s="46">
        <f t="shared" si="301"/>
        <v>0</v>
      </c>
      <c r="I282" s="45">
        <f t="shared" si="301"/>
        <v>0</v>
      </c>
      <c r="J282" s="46">
        <f t="shared" si="301"/>
        <v>0</v>
      </c>
      <c r="K282" s="363">
        <f t="shared" si="301"/>
        <v>0</v>
      </c>
      <c r="L282" s="352">
        <f t="shared" si="301"/>
        <v>0</v>
      </c>
      <c r="M282" s="46">
        <f t="shared" si="301"/>
        <v>0</v>
      </c>
      <c r="N282" s="46">
        <f t="shared" si="301"/>
        <v>0</v>
      </c>
      <c r="O282" s="46">
        <f t="shared" si="301"/>
        <v>0</v>
      </c>
      <c r="P282" s="45">
        <f t="shared" si="301"/>
        <v>0</v>
      </c>
      <c r="Q282" s="46">
        <f t="shared" si="301"/>
        <v>0</v>
      </c>
      <c r="R282" s="363">
        <f t="shared" si="301"/>
        <v>0</v>
      </c>
      <c r="S282" s="352">
        <f t="shared" si="301"/>
        <v>0</v>
      </c>
      <c r="T282" s="46">
        <f t="shared" si="301"/>
        <v>0</v>
      </c>
      <c r="U282" s="46">
        <f t="shared" si="301"/>
        <v>0</v>
      </c>
      <c r="V282" s="46">
        <f t="shared" si="301"/>
        <v>0</v>
      </c>
      <c r="W282" s="356">
        <f t="shared" si="301"/>
        <v>0</v>
      </c>
      <c r="X282" s="46">
        <f t="shared" si="301"/>
        <v>0</v>
      </c>
      <c r="Y282" s="363">
        <f t="shared" si="301"/>
        <v>0</v>
      </c>
      <c r="Z282" s="352">
        <f t="shared" si="301"/>
        <v>0</v>
      </c>
      <c r="AA282" s="46">
        <f t="shared" si="301"/>
        <v>0</v>
      </c>
      <c r="AB282" s="46">
        <f t="shared" si="301"/>
        <v>0</v>
      </c>
      <c r="AC282" s="46">
        <f t="shared" si="301"/>
        <v>0</v>
      </c>
      <c r="AD282" s="45">
        <f t="shared" si="301"/>
        <v>0</v>
      </c>
      <c r="AE282" s="46">
        <f t="shared" si="301"/>
        <v>0</v>
      </c>
      <c r="AF282" s="363">
        <f t="shared" si="301"/>
        <v>0</v>
      </c>
      <c r="AG282" s="352">
        <f>+AF282+AG281</f>
        <v>0</v>
      </c>
      <c r="AH282" s="84">
        <f t="shared" ref="AH282:AK282" si="302">+AG282+AH281</f>
        <v>0</v>
      </c>
      <c r="AI282" s="46">
        <f t="shared" si="302"/>
        <v>98</v>
      </c>
      <c r="AJ282" s="84">
        <f t="shared" si="302"/>
        <v>98</v>
      </c>
      <c r="AK282" s="293">
        <f t="shared" si="302"/>
        <v>98</v>
      </c>
      <c r="AL282" s="37"/>
    </row>
    <row r="283" spans="1:42" ht="34.5" customHeight="1">
      <c r="A283" s="624">
        <v>43</v>
      </c>
      <c r="B283" s="668" t="s">
        <v>146</v>
      </c>
      <c r="C283" s="32" t="s">
        <v>175</v>
      </c>
      <c r="D283" s="53"/>
      <c r="E283" s="54"/>
      <c r="F283" s="50">
        <f>+F143</f>
        <v>55</v>
      </c>
      <c r="G283" s="86">
        <f>+G143</f>
        <v>0</v>
      </c>
      <c r="H283" s="86">
        <f t="shared" ref="H283:AK283" si="303">+H143</f>
        <v>0</v>
      </c>
      <c r="I283" s="86">
        <f t="shared" si="303"/>
        <v>0</v>
      </c>
      <c r="J283" s="86">
        <f t="shared" si="303"/>
        <v>0</v>
      </c>
      <c r="K283" s="362">
        <f t="shared" si="303"/>
        <v>0</v>
      </c>
      <c r="L283" s="351">
        <f t="shared" si="303"/>
        <v>0</v>
      </c>
      <c r="M283" s="86">
        <f t="shared" si="303"/>
        <v>0</v>
      </c>
      <c r="N283" s="371">
        <v>55</v>
      </c>
      <c r="O283" s="86">
        <f t="shared" si="303"/>
        <v>0</v>
      </c>
      <c r="P283" s="86">
        <f>55-O284</f>
        <v>0</v>
      </c>
      <c r="Q283" s="86">
        <f t="shared" si="303"/>
        <v>0</v>
      </c>
      <c r="R283" s="362">
        <f t="shared" si="303"/>
        <v>0</v>
      </c>
      <c r="S283" s="351">
        <f t="shared" si="303"/>
        <v>0</v>
      </c>
      <c r="T283" s="86">
        <f t="shared" si="303"/>
        <v>0</v>
      </c>
      <c r="U283" s="86">
        <f t="shared" si="303"/>
        <v>0</v>
      </c>
      <c r="V283" s="86">
        <f t="shared" si="303"/>
        <v>0</v>
      </c>
      <c r="W283" s="351">
        <f t="shared" si="303"/>
        <v>0</v>
      </c>
      <c r="X283" s="86">
        <f t="shared" si="303"/>
        <v>0</v>
      </c>
      <c r="Y283" s="362">
        <f t="shared" si="303"/>
        <v>0</v>
      </c>
      <c r="Z283" s="351">
        <f t="shared" si="303"/>
        <v>0</v>
      </c>
      <c r="AA283" s="86">
        <f t="shared" si="303"/>
        <v>0</v>
      </c>
      <c r="AB283" s="86">
        <f t="shared" si="303"/>
        <v>0</v>
      </c>
      <c r="AC283" s="86">
        <f t="shared" si="303"/>
        <v>0</v>
      </c>
      <c r="AD283" s="86">
        <f t="shared" si="303"/>
        <v>0</v>
      </c>
      <c r="AE283" s="86">
        <f t="shared" si="303"/>
        <v>0</v>
      </c>
      <c r="AF283" s="362">
        <f t="shared" si="303"/>
        <v>0</v>
      </c>
      <c r="AG283" s="351">
        <f t="shared" si="303"/>
        <v>0</v>
      </c>
      <c r="AH283" s="205">
        <f t="shared" si="303"/>
        <v>0</v>
      </c>
      <c r="AI283" s="86">
        <f t="shared" si="303"/>
        <v>0</v>
      </c>
      <c r="AJ283" s="205">
        <f t="shared" si="303"/>
        <v>0</v>
      </c>
      <c r="AK283" s="295">
        <f t="shared" si="303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669"/>
      <c r="C284" s="39"/>
      <c r="D284" s="56"/>
      <c r="E284" s="57"/>
      <c r="F284" s="42"/>
      <c r="G284" s="46">
        <f t="shared" ref="G284:AK284" si="304">+F284+G283</f>
        <v>0</v>
      </c>
      <c r="H284" s="46">
        <f t="shared" si="304"/>
        <v>0</v>
      </c>
      <c r="I284" s="45">
        <f t="shared" si="304"/>
        <v>0</v>
      </c>
      <c r="J284" s="46">
        <f t="shared" si="304"/>
        <v>0</v>
      </c>
      <c r="K284" s="363">
        <f t="shared" si="304"/>
        <v>0</v>
      </c>
      <c r="L284" s="352">
        <f t="shared" si="304"/>
        <v>0</v>
      </c>
      <c r="M284" s="46">
        <f t="shared" si="304"/>
        <v>0</v>
      </c>
      <c r="N284" s="46">
        <f t="shared" si="304"/>
        <v>55</v>
      </c>
      <c r="O284" s="46">
        <f t="shared" si="304"/>
        <v>55</v>
      </c>
      <c r="P284" s="45">
        <f t="shared" si="304"/>
        <v>55</v>
      </c>
      <c r="Q284" s="46">
        <f t="shared" si="304"/>
        <v>55</v>
      </c>
      <c r="R284" s="363">
        <f t="shared" si="304"/>
        <v>55</v>
      </c>
      <c r="S284" s="352">
        <f t="shared" si="304"/>
        <v>55</v>
      </c>
      <c r="T284" s="46">
        <f t="shared" si="304"/>
        <v>55</v>
      </c>
      <c r="U284" s="46">
        <f t="shared" si="304"/>
        <v>55</v>
      </c>
      <c r="V284" s="46">
        <f t="shared" si="304"/>
        <v>55</v>
      </c>
      <c r="W284" s="356">
        <f t="shared" si="304"/>
        <v>55</v>
      </c>
      <c r="X284" s="46">
        <f t="shared" si="304"/>
        <v>55</v>
      </c>
      <c r="Y284" s="363">
        <f t="shared" si="304"/>
        <v>55</v>
      </c>
      <c r="Z284" s="352">
        <f t="shared" si="304"/>
        <v>55</v>
      </c>
      <c r="AA284" s="46">
        <f t="shared" si="304"/>
        <v>55</v>
      </c>
      <c r="AB284" s="46">
        <f t="shared" si="304"/>
        <v>55</v>
      </c>
      <c r="AC284" s="46">
        <f t="shared" si="304"/>
        <v>55</v>
      </c>
      <c r="AD284" s="45">
        <f t="shared" si="304"/>
        <v>55</v>
      </c>
      <c r="AE284" s="46">
        <f t="shared" si="304"/>
        <v>55</v>
      </c>
      <c r="AF284" s="363">
        <f t="shared" si="304"/>
        <v>55</v>
      </c>
      <c r="AG284" s="352">
        <f t="shared" si="304"/>
        <v>55</v>
      </c>
      <c r="AH284" s="46">
        <f t="shared" si="304"/>
        <v>55</v>
      </c>
      <c r="AI284" s="46">
        <f t="shared" si="304"/>
        <v>55</v>
      </c>
      <c r="AJ284" s="46">
        <f t="shared" si="304"/>
        <v>55</v>
      </c>
      <c r="AK284" s="290">
        <f t="shared" si="304"/>
        <v>55</v>
      </c>
      <c r="AL284" s="37"/>
    </row>
    <row r="285" spans="1:42" ht="35.1" customHeight="1">
      <c r="A285" s="652">
        <v>44</v>
      </c>
      <c r="B285" s="668" t="s">
        <v>147</v>
      </c>
      <c r="C285" s="32" t="s">
        <v>175</v>
      </c>
      <c r="D285" s="60"/>
      <c r="E285" s="34"/>
      <c r="F285" s="35">
        <f>+F145</f>
        <v>182</v>
      </c>
      <c r="G285" s="86">
        <f>+G145</f>
        <v>0</v>
      </c>
      <c r="H285" s="86">
        <f t="shared" ref="H285:AK285" si="305">+H145</f>
        <v>0</v>
      </c>
      <c r="I285" s="86">
        <f t="shared" si="305"/>
        <v>0</v>
      </c>
      <c r="J285" s="86">
        <f t="shared" si="305"/>
        <v>0</v>
      </c>
      <c r="K285" s="362">
        <f t="shared" si="305"/>
        <v>0</v>
      </c>
      <c r="L285" s="351">
        <f t="shared" si="305"/>
        <v>0</v>
      </c>
      <c r="M285" s="86">
        <f t="shared" si="305"/>
        <v>0</v>
      </c>
      <c r="N285" s="371">
        <v>30</v>
      </c>
      <c r="O285" s="86">
        <f t="shared" si="305"/>
        <v>0</v>
      </c>
      <c r="P285" s="86">
        <f>30-O286</f>
        <v>0</v>
      </c>
      <c r="Q285" s="86">
        <f t="shared" si="305"/>
        <v>0</v>
      </c>
      <c r="R285" s="362">
        <f t="shared" si="305"/>
        <v>0</v>
      </c>
      <c r="S285" s="351">
        <f t="shared" si="305"/>
        <v>0</v>
      </c>
      <c r="T285" s="86">
        <f t="shared" si="305"/>
        <v>0</v>
      </c>
      <c r="U285" s="86">
        <f t="shared" si="305"/>
        <v>0</v>
      </c>
      <c r="V285" s="86">
        <f t="shared" si="305"/>
        <v>0</v>
      </c>
      <c r="W285" s="351">
        <f t="shared" si="305"/>
        <v>0</v>
      </c>
      <c r="X285" s="86">
        <f t="shared" si="305"/>
        <v>0</v>
      </c>
      <c r="Y285" s="362">
        <f t="shared" si="305"/>
        <v>0</v>
      </c>
      <c r="Z285" s="351">
        <f t="shared" si="305"/>
        <v>0</v>
      </c>
      <c r="AA285" s="86">
        <f t="shared" si="305"/>
        <v>0</v>
      </c>
      <c r="AB285" s="86">
        <f t="shared" si="305"/>
        <v>0</v>
      </c>
      <c r="AC285" s="86">
        <f t="shared" si="305"/>
        <v>0</v>
      </c>
      <c r="AD285" s="86">
        <f t="shared" si="305"/>
        <v>0</v>
      </c>
      <c r="AE285" s="86">
        <f t="shared" si="305"/>
        <v>0</v>
      </c>
      <c r="AF285" s="362">
        <f t="shared" si="305"/>
        <v>0</v>
      </c>
      <c r="AG285" s="351">
        <f t="shared" si="305"/>
        <v>0</v>
      </c>
      <c r="AH285" s="86">
        <f t="shared" si="305"/>
        <v>0</v>
      </c>
      <c r="AI285" s="371">
        <f t="shared" si="305"/>
        <v>152</v>
      </c>
      <c r="AJ285" s="334">
        <f t="shared" si="305"/>
        <v>0</v>
      </c>
      <c r="AK285" s="295">
        <f t="shared" si="305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669"/>
      <c r="C286" s="39"/>
      <c r="D286" s="60"/>
      <c r="E286" s="52"/>
      <c r="F286" s="35"/>
      <c r="G286" s="46">
        <f t="shared" ref="G286:AK286" si="306">+F286+G285</f>
        <v>0</v>
      </c>
      <c r="H286" s="46">
        <f t="shared" si="306"/>
        <v>0</v>
      </c>
      <c r="I286" s="45">
        <f t="shared" si="306"/>
        <v>0</v>
      </c>
      <c r="J286" s="46">
        <f t="shared" si="306"/>
        <v>0</v>
      </c>
      <c r="K286" s="363">
        <f t="shared" si="306"/>
        <v>0</v>
      </c>
      <c r="L286" s="352">
        <f t="shared" si="306"/>
        <v>0</v>
      </c>
      <c r="M286" s="46">
        <f t="shared" si="306"/>
        <v>0</v>
      </c>
      <c r="N286" s="46">
        <f t="shared" si="306"/>
        <v>30</v>
      </c>
      <c r="O286" s="46">
        <f t="shared" si="306"/>
        <v>30</v>
      </c>
      <c r="P286" s="45">
        <f t="shared" si="306"/>
        <v>30</v>
      </c>
      <c r="Q286" s="46">
        <f t="shared" si="306"/>
        <v>30</v>
      </c>
      <c r="R286" s="363">
        <f t="shared" si="306"/>
        <v>30</v>
      </c>
      <c r="S286" s="352">
        <f t="shared" si="306"/>
        <v>30</v>
      </c>
      <c r="T286" s="46">
        <f t="shared" si="306"/>
        <v>30</v>
      </c>
      <c r="U286" s="46">
        <f t="shared" si="306"/>
        <v>30</v>
      </c>
      <c r="V286" s="46">
        <f t="shared" si="306"/>
        <v>30</v>
      </c>
      <c r="W286" s="356">
        <f t="shared" si="306"/>
        <v>30</v>
      </c>
      <c r="X286" s="46">
        <f t="shared" si="306"/>
        <v>30</v>
      </c>
      <c r="Y286" s="363">
        <f t="shared" si="306"/>
        <v>30</v>
      </c>
      <c r="Z286" s="352">
        <f t="shared" si="306"/>
        <v>30</v>
      </c>
      <c r="AA286" s="46">
        <f t="shared" si="306"/>
        <v>30</v>
      </c>
      <c r="AB286" s="46">
        <f t="shared" si="306"/>
        <v>30</v>
      </c>
      <c r="AC286" s="46">
        <f t="shared" si="306"/>
        <v>30</v>
      </c>
      <c r="AD286" s="45">
        <f t="shared" si="306"/>
        <v>30</v>
      </c>
      <c r="AE286" s="46">
        <f t="shared" si="306"/>
        <v>30</v>
      </c>
      <c r="AF286" s="363">
        <f t="shared" si="306"/>
        <v>30</v>
      </c>
      <c r="AG286" s="352">
        <f t="shared" si="306"/>
        <v>30</v>
      </c>
      <c r="AH286" s="46">
        <f t="shared" si="306"/>
        <v>30</v>
      </c>
      <c r="AI286" s="46">
        <f t="shared" si="306"/>
        <v>182</v>
      </c>
      <c r="AJ286" s="46">
        <f t="shared" si="306"/>
        <v>182</v>
      </c>
      <c r="AK286" s="290">
        <f t="shared" si="306"/>
        <v>182</v>
      </c>
      <c r="AL286" s="37"/>
    </row>
    <row r="287" spans="1:42" ht="35.1" customHeight="1">
      <c r="A287" s="624">
        <v>45</v>
      </c>
      <c r="B287" s="668" t="s">
        <v>148</v>
      </c>
      <c r="C287" s="32" t="s">
        <v>175</v>
      </c>
      <c r="D287" s="63"/>
      <c r="E287" s="54"/>
      <c r="F287" s="50">
        <f>+F147</f>
        <v>39</v>
      </c>
      <c r="G287" s="86">
        <f>+G147</f>
        <v>0</v>
      </c>
      <c r="H287" s="86">
        <f t="shared" ref="H287:AK287" si="307">+H147</f>
        <v>0</v>
      </c>
      <c r="I287" s="86">
        <f t="shared" si="307"/>
        <v>0</v>
      </c>
      <c r="J287" s="86">
        <f t="shared" si="307"/>
        <v>0</v>
      </c>
      <c r="K287" s="362">
        <f t="shared" si="307"/>
        <v>0</v>
      </c>
      <c r="L287" s="351">
        <f t="shared" si="307"/>
        <v>0</v>
      </c>
      <c r="M287" s="86">
        <f t="shared" si="307"/>
        <v>0</v>
      </c>
      <c r="N287" s="371">
        <v>12</v>
      </c>
      <c r="O287" s="86">
        <f t="shared" si="307"/>
        <v>0</v>
      </c>
      <c r="P287" s="86">
        <f>12-O288</f>
        <v>0</v>
      </c>
      <c r="Q287" s="86">
        <f t="shared" si="307"/>
        <v>0</v>
      </c>
      <c r="R287" s="362">
        <f t="shared" si="307"/>
        <v>0</v>
      </c>
      <c r="S287" s="351">
        <f t="shared" si="307"/>
        <v>0</v>
      </c>
      <c r="T287" s="86">
        <f t="shared" si="307"/>
        <v>0</v>
      </c>
      <c r="U287" s="86">
        <f t="shared" si="307"/>
        <v>0</v>
      </c>
      <c r="V287" s="86">
        <f t="shared" si="307"/>
        <v>0</v>
      </c>
      <c r="W287" s="351">
        <f t="shared" si="307"/>
        <v>0</v>
      </c>
      <c r="X287" s="86">
        <f t="shared" si="307"/>
        <v>0</v>
      </c>
      <c r="Y287" s="362">
        <f t="shared" si="307"/>
        <v>0</v>
      </c>
      <c r="Z287" s="351">
        <f t="shared" si="307"/>
        <v>0</v>
      </c>
      <c r="AA287" s="86">
        <f t="shared" si="307"/>
        <v>0</v>
      </c>
      <c r="AB287" s="86">
        <f t="shared" si="307"/>
        <v>0</v>
      </c>
      <c r="AC287" s="86">
        <f t="shared" si="307"/>
        <v>0</v>
      </c>
      <c r="AD287" s="86">
        <f t="shared" si="307"/>
        <v>0</v>
      </c>
      <c r="AE287" s="86">
        <f t="shared" si="307"/>
        <v>0</v>
      </c>
      <c r="AF287" s="362">
        <f t="shared" si="307"/>
        <v>0</v>
      </c>
      <c r="AG287" s="351">
        <f t="shared" si="307"/>
        <v>0</v>
      </c>
      <c r="AH287" s="86">
        <f t="shared" si="307"/>
        <v>0</v>
      </c>
      <c r="AI287" s="371">
        <f t="shared" si="307"/>
        <v>27</v>
      </c>
      <c r="AJ287" s="334">
        <f t="shared" si="307"/>
        <v>0</v>
      </c>
      <c r="AK287" s="295">
        <f t="shared" si="307"/>
        <v>0</v>
      </c>
      <c r="AL287" s="37">
        <f>SUM(G287:AK287)</f>
        <v>39</v>
      </c>
      <c r="AM287" s="38">
        <f>AL287</f>
        <v>39</v>
      </c>
      <c r="AN287" s="38">
        <v>800000</v>
      </c>
      <c r="AO287" s="38">
        <f>AL287*AN287/1000</f>
        <v>31200</v>
      </c>
      <c r="AP287" s="38">
        <f>AN287*AM287/1000</f>
        <v>31200</v>
      </c>
    </row>
    <row r="288" spans="1:42" ht="35.1" customHeight="1">
      <c r="A288" s="625"/>
      <c r="B288" s="669"/>
      <c r="C288" s="39"/>
      <c r="D288" s="65"/>
      <c r="E288" s="57"/>
      <c r="F288" s="42"/>
      <c r="G288" s="45">
        <f t="shared" ref="G288:AK288" si="308">+F288+G287</f>
        <v>0</v>
      </c>
      <c r="H288" s="46">
        <f t="shared" si="308"/>
        <v>0</v>
      </c>
      <c r="I288" s="45">
        <f t="shared" si="308"/>
        <v>0</v>
      </c>
      <c r="J288" s="46">
        <f t="shared" si="308"/>
        <v>0</v>
      </c>
      <c r="K288" s="363">
        <f t="shared" si="308"/>
        <v>0</v>
      </c>
      <c r="L288" s="352">
        <f t="shared" si="308"/>
        <v>0</v>
      </c>
      <c r="M288" s="46">
        <f t="shared" si="308"/>
        <v>0</v>
      </c>
      <c r="N288" s="46">
        <f t="shared" si="308"/>
        <v>12</v>
      </c>
      <c r="O288" s="46">
        <f t="shared" si="308"/>
        <v>12</v>
      </c>
      <c r="P288" s="45">
        <f t="shared" si="308"/>
        <v>12</v>
      </c>
      <c r="Q288" s="46">
        <f t="shared" si="308"/>
        <v>12</v>
      </c>
      <c r="R288" s="363">
        <f t="shared" si="308"/>
        <v>12</v>
      </c>
      <c r="S288" s="352">
        <f t="shared" si="308"/>
        <v>12</v>
      </c>
      <c r="T288" s="46">
        <f t="shared" si="308"/>
        <v>12</v>
      </c>
      <c r="U288" s="46">
        <f t="shared" si="308"/>
        <v>12</v>
      </c>
      <c r="V288" s="46">
        <f t="shared" si="308"/>
        <v>12</v>
      </c>
      <c r="W288" s="356">
        <f t="shared" si="308"/>
        <v>12</v>
      </c>
      <c r="X288" s="46">
        <f t="shared" si="308"/>
        <v>12</v>
      </c>
      <c r="Y288" s="363">
        <f t="shared" si="308"/>
        <v>12</v>
      </c>
      <c r="Z288" s="352">
        <f t="shared" si="308"/>
        <v>12</v>
      </c>
      <c r="AA288" s="46">
        <f t="shared" si="308"/>
        <v>12</v>
      </c>
      <c r="AB288" s="46">
        <f t="shared" si="308"/>
        <v>12</v>
      </c>
      <c r="AC288" s="46">
        <f t="shared" si="308"/>
        <v>12</v>
      </c>
      <c r="AD288" s="45">
        <f t="shared" si="308"/>
        <v>12</v>
      </c>
      <c r="AE288" s="46">
        <f t="shared" si="308"/>
        <v>12</v>
      </c>
      <c r="AF288" s="363">
        <f t="shared" si="308"/>
        <v>12</v>
      </c>
      <c r="AG288" s="352">
        <f t="shared" si="308"/>
        <v>12</v>
      </c>
      <c r="AH288" s="45">
        <f t="shared" si="308"/>
        <v>12</v>
      </c>
      <c r="AI288" s="45">
        <f t="shared" si="308"/>
        <v>39</v>
      </c>
      <c r="AJ288" s="45">
        <f t="shared" si="308"/>
        <v>39</v>
      </c>
      <c r="AK288" s="296">
        <f t="shared" si="308"/>
        <v>39</v>
      </c>
      <c r="AL288" s="37"/>
    </row>
    <row r="289" spans="1:42" ht="35.1" customHeight="1">
      <c r="A289" s="624">
        <v>46</v>
      </c>
      <c r="B289" s="668" t="s">
        <v>149</v>
      </c>
      <c r="C289" s="53" t="s">
        <v>177</v>
      </c>
      <c r="D289" s="71"/>
      <c r="E289" s="34"/>
      <c r="F289" s="35">
        <f>+F149</f>
        <v>37</v>
      </c>
      <c r="G289" s="86">
        <f>+G149</f>
        <v>0</v>
      </c>
      <c r="H289" s="86">
        <f t="shared" ref="H289:AK289" si="309">+H149</f>
        <v>0</v>
      </c>
      <c r="I289" s="86">
        <f t="shared" si="309"/>
        <v>0</v>
      </c>
      <c r="J289" s="86">
        <f t="shared" si="309"/>
        <v>0</v>
      </c>
      <c r="K289" s="362">
        <f t="shared" si="309"/>
        <v>0</v>
      </c>
      <c r="L289" s="351">
        <f t="shared" si="309"/>
        <v>0</v>
      </c>
      <c r="M289" s="86">
        <f t="shared" si="309"/>
        <v>0</v>
      </c>
      <c r="N289" s="371">
        <v>37</v>
      </c>
      <c r="O289" s="86">
        <f>37-N290</f>
        <v>0</v>
      </c>
      <c r="P289" s="86">
        <f t="shared" si="309"/>
        <v>0</v>
      </c>
      <c r="Q289" s="86">
        <f>37-P290</f>
        <v>0</v>
      </c>
      <c r="R289" s="362">
        <f t="shared" si="309"/>
        <v>0</v>
      </c>
      <c r="S289" s="351">
        <f t="shared" si="309"/>
        <v>0</v>
      </c>
      <c r="T289" s="86">
        <f t="shared" si="309"/>
        <v>0</v>
      </c>
      <c r="U289" s="86">
        <f t="shared" si="309"/>
        <v>0</v>
      </c>
      <c r="V289" s="86">
        <f t="shared" si="309"/>
        <v>0</v>
      </c>
      <c r="W289" s="351">
        <f t="shared" si="309"/>
        <v>0</v>
      </c>
      <c r="X289" s="86">
        <f t="shared" si="309"/>
        <v>0</v>
      </c>
      <c r="Y289" s="362">
        <f t="shared" si="309"/>
        <v>0</v>
      </c>
      <c r="Z289" s="351">
        <f t="shared" si="309"/>
        <v>0</v>
      </c>
      <c r="AA289" s="86">
        <f t="shared" si="309"/>
        <v>0</v>
      </c>
      <c r="AB289" s="86">
        <f t="shared" si="309"/>
        <v>0</v>
      </c>
      <c r="AC289" s="86">
        <f t="shared" si="309"/>
        <v>0</v>
      </c>
      <c r="AD289" s="86">
        <f t="shared" si="309"/>
        <v>0</v>
      </c>
      <c r="AE289" s="86">
        <f t="shared" si="309"/>
        <v>0</v>
      </c>
      <c r="AF289" s="362">
        <f t="shared" si="309"/>
        <v>0</v>
      </c>
      <c r="AG289" s="351">
        <f t="shared" si="309"/>
        <v>0</v>
      </c>
      <c r="AH289" s="86">
        <f t="shared" si="309"/>
        <v>0</v>
      </c>
      <c r="AI289" s="86">
        <f t="shared" si="309"/>
        <v>0</v>
      </c>
      <c r="AJ289" s="86">
        <f t="shared" si="309"/>
        <v>0</v>
      </c>
      <c r="AK289" s="295">
        <f t="shared" si="309"/>
        <v>0</v>
      </c>
      <c r="AL289" s="37">
        <f>AK290</f>
        <v>37</v>
      </c>
      <c r="AM289" s="38">
        <f>AL289</f>
        <v>37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669"/>
      <c r="C290" s="88"/>
      <c r="D290" s="73"/>
      <c r="E290" s="41"/>
      <c r="F290" s="42"/>
      <c r="G290" s="45">
        <f t="shared" ref="G290:AK290" si="310">+F290+G289</f>
        <v>0</v>
      </c>
      <c r="H290" s="46">
        <f t="shared" si="310"/>
        <v>0</v>
      </c>
      <c r="I290" s="45">
        <f t="shared" si="310"/>
        <v>0</v>
      </c>
      <c r="J290" s="46">
        <f t="shared" si="310"/>
        <v>0</v>
      </c>
      <c r="K290" s="363">
        <f t="shared" si="310"/>
        <v>0</v>
      </c>
      <c r="L290" s="352">
        <f t="shared" si="310"/>
        <v>0</v>
      </c>
      <c r="M290" s="46">
        <f t="shared" si="310"/>
        <v>0</v>
      </c>
      <c r="N290" s="46">
        <f t="shared" si="310"/>
        <v>37</v>
      </c>
      <c r="O290" s="46">
        <f t="shared" si="310"/>
        <v>37</v>
      </c>
      <c r="P290" s="45">
        <f t="shared" si="310"/>
        <v>37</v>
      </c>
      <c r="Q290" s="46">
        <f t="shared" si="310"/>
        <v>37</v>
      </c>
      <c r="R290" s="363">
        <f t="shared" si="310"/>
        <v>37</v>
      </c>
      <c r="S290" s="352">
        <f t="shared" si="310"/>
        <v>37</v>
      </c>
      <c r="T290" s="46">
        <f t="shared" si="310"/>
        <v>37</v>
      </c>
      <c r="U290" s="46">
        <f t="shared" si="310"/>
        <v>37</v>
      </c>
      <c r="V290" s="46">
        <f t="shared" si="310"/>
        <v>37</v>
      </c>
      <c r="W290" s="356">
        <f t="shared" si="310"/>
        <v>37</v>
      </c>
      <c r="X290" s="46">
        <f t="shared" si="310"/>
        <v>37</v>
      </c>
      <c r="Y290" s="363">
        <f t="shared" si="310"/>
        <v>37</v>
      </c>
      <c r="Z290" s="352">
        <f t="shared" si="310"/>
        <v>37</v>
      </c>
      <c r="AA290" s="46">
        <f t="shared" si="310"/>
        <v>37</v>
      </c>
      <c r="AB290" s="46">
        <f t="shared" si="310"/>
        <v>37</v>
      </c>
      <c r="AC290" s="46">
        <f t="shared" si="310"/>
        <v>37</v>
      </c>
      <c r="AD290" s="45">
        <f t="shared" si="310"/>
        <v>37</v>
      </c>
      <c r="AE290" s="46">
        <f t="shared" si="310"/>
        <v>37</v>
      </c>
      <c r="AF290" s="363">
        <f t="shared" si="310"/>
        <v>37</v>
      </c>
      <c r="AG290" s="352">
        <f t="shared" si="310"/>
        <v>37</v>
      </c>
      <c r="AH290" s="46">
        <f t="shared" si="310"/>
        <v>37</v>
      </c>
      <c r="AI290" s="46">
        <f t="shared" si="310"/>
        <v>37</v>
      </c>
      <c r="AJ290" s="46">
        <f t="shared" si="310"/>
        <v>37</v>
      </c>
      <c r="AK290" s="290">
        <f t="shared" si="310"/>
        <v>37</v>
      </c>
      <c r="AL290" s="37"/>
    </row>
    <row r="291" spans="1:42" ht="35.1" customHeight="1">
      <c r="A291" s="624">
        <v>47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86">
        <f>+G151</f>
        <v>0</v>
      </c>
      <c r="H291" s="86">
        <f t="shared" ref="H291:AK291" si="311">+H151</f>
        <v>0</v>
      </c>
      <c r="I291" s="86">
        <f t="shared" si="311"/>
        <v>0</v>
      </c>
      <c r="J291" s="86">
        <f t="shared" si="311"/>
        <v>0</v>
      </c>
      <c r="K291" s="362">
        <f t="shared" si="311"/>
        <v>0</v>
      </c>
      <c r="L291" s="351">
        <f t="shared" si="311"/>
        <v>0</v>
      </c>
      <c r="M291" s="86">
        <f t="shared" si="311"/>
        <v>0</v>
      </c>
      <c r="N291" s="86">
        <f t="shared" si="311"/>
        <v>0</v>
      </c>
      <c r="O291" s="86">
        <f t="shared" si="311"/>
        <v>0</v>
      </c>
      <c r="P291" s="86">
        <f t="shared" si="311"/>
        <v>0</v>
      </c>
      <c r="Q291" s="86">
        <f t="shared" si="311"/>
        <v>0</v>
      </c>
      <c r="R291" s="362">
        <f t="shared" si="311"/>
        <v>0</v>
      </c>
      <c r="S291" s="351">
        <f t="shared" si="311"/>
        <v>0</v>
      </c>
      <c r="T291" s="86">
        <f t="shared" si="311"/>
        <v>0</v>
      </c>
      <c r="U291" s="86">
        <f t="shared" si="311"/>
        <v>0</v>
      </c>
      <c r="V291" s="86">
        <f t="shared" si="311"/>
        <v>0</v>
      </c>
      <c r="W291" s="351">
        <f t="shared" si="311"/>
        <v>0</v>
      </c>
      <c r="X291" s="86">
        <f t="shared" si="311"/>
        <v>0</v>
      </c>
      <c r="Y291" s="362">
        <f t="shared" si="311"/>
        <v>0</v>
      </c>
      <c r="Z291" s="351">
        <f t="shared" si="311"/>
        <v>0</v>
      </c>
      <c r="AA291" s="86">
        <f t="shared" si="311"/>
        <v>0</v>
      </c>
      <c r="AB291" s="86">
        <f t="shared" si="311"/>
        <v>0</v>
      </c>
      <c r="AC291" s="86">
        <f t="shared" si="311"/>
        <v>0</v>
      </c>
      <c r="AD291" s="86">
        <f t="shared" si="311"/>
        <v>0</v>
      </c>
      <c r="AE291" s="86">
        <f t="shared" si="311"/>
        <v>0</v>
      </c>
      <c r="AF291" s="362">
        <f t="shared" si="311"/>
        <v>0</v>
      </c>
      <c r="AG291" s="351">
        <f t="shared" si="311"/>
        <v>0</v>
      </c>
      <c r="AH291" s="86">
        <f t="shared" si="311"/>
        <v>0</v>
      </c>
      <c r="AI291" s="86">
        <f t="shared" si="311"/>
        <v>0</v>
      </c>
      <c r="AJ291" s="86">
        <f t="shared" si="311"/>
        <v>0</v>
      </c>
      <c r="AK291" s="295">
        <f t="shared" si="311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669"/>
      <c r="C292" s="94"/>
      <c r="D292" s="78"/>
      <c r="E292" s="79"/>
      <c r="F292" s="42"/>
      <c r="G292" s="45">
        <f t="shared" ref="G292:AK292" si="312">+F292+G291</f>
        <v>0</v>
      </c>
      <c r="H292" s="46">
        <f t="shared" si="312"/>
        <v>0</v>
      </c>
      <c r="I292" s="45">
        <f t="shared" si="312"/>
        <v>0</v>
      </c>
      <c r="J292" s="46">
        <f t="shared" si="312"/>
        <v>0</v>
      </c>
      <c r="K292" s="363">
        <f t="shared" si="312"/>
        <v>0</v>
      </c>
      <c r="L292" s="352">
        <f t="shared" si="312"/>
        <v>0</v>
      </c>
      <c r="M292" s="46">
        <f t="shared" si="312"/>
        <v>0</v>
      </c>
      <c r="N292" s="46">
        <f t="shared" si="312"/>
        <v>0</v>
      </c>
      <c r="O292" s="46">
        <f t="shared" si="312"/>
        <v>0</v>
      </c>
      <c r="P292" s="45">
        <f t="shared" si="312"/>
        <v>0</v>
      </c>
      <c r="Q292" s="46">
        <f t="shared" si="312"/>
        <v>0</v>
      </c>
      <c r="R292" s="363">
        <f t="shared" si="312"/>
        <v>0</v>
      </c>
      <c r="S292" s="352">
        <f t="shared" si="312"/>
        <v>0</v>
      </c>
      <c r="T292" s="46">
        <f t="shared" si="312"/>
        <v>0</v>
      </c>
      <c r="U292" s="46">
        <f t="shared" si="312"/>
        <v>0</v>
      </c>
      <c r="V292" s="46">
        <f t="shared" si="312"/>
        <v>0</v>
      </c>
      <c r="W292" s="356">
        <f t="shared" si="312"/>
        <v>0</v>
      </c>
      <c r="X292" s="46">
        <f t="shared" si="312"/>
        <v>0</v>
      </c>
      <c r="Y292" s="363">
        <f t="shared" si="312"/>
        <v>0</v>
      </c>
      <c r="Z292" s="352">
        <f t="shared" si="312"/>
        <v>0</v>
      </c>
      <c r="AA292" s="46">
        <f t="shared" si="312"/>
        <v>0</v>
      </c>
      <c r="AB292" s="46">
        <f t="shared" si="312"/>
        <v>0</v>
      </c>
      <c r="AC292" s="46">
        <f t="shared" si="312"/>
        <v>0</v>
      </c>
      <c r="AD292" s="45">
        <f t="shared" si="312"/>
        <v>0</v>
      </c>
      <c r="AE292" s="46">
        <f t="shared" si="312"/>
        <v>0</v>
      </c>
      <c r="AF292" s="363">
        <f t="shared" si="312"/>
        <v>0</v>
      </c>
      <c r="AG292" s="352">
        <f t="shared" si="312"/>
        <v>0</v>
      </c>
      <c r="AH292" s="46">
        <f t="shared" si="312"/>
        <v>0</v>
      </c>
      <c r="AI292" s="46">
        <f t="shared" si="312"/>
        <v>0</v>
      </c>
      <c r="AJ292" s="46">
        <f t="shared" si="312"/>
        <v>0</v>
      </c>
      <c r="AK292" s="290">
        <f t="shared" si="312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84">
        <v>0</v>
      </c>
      <c r="H293" s="69">
        <v>0</v>
      </c>
      <c r="I293" s="69">
        <v>0</v>
      </c>
      <c r="J293" s="69">
        <v>0</v>
      </c>
      <c r="K293" s="367">
        <v>0</v>
      </c>
      <c r="L293" s="355">
        <v>0</v>
      </c>
      <c r="M293" s="69">
        <v>0</v>
      </c>
      <c r="N293" s="69">
        <v>0</v>
      </c>
      <c r="O293" s="69">
        <v>0</v>
      </c>
      <c r="P293" s="69">
        <v>0</v>
      </c>
      <c r="Q293" s="69">
        <v>0</v>
      </c>
      <c r="R293" s="367">
        <v>0</v>
      </c>
      <c r="S293" s="355">
        <v>0</v>
      </c>
      <c r="T293" s="69">
        <v>0</v>
      </c>
      <c r="U293" s="69">
        <v>0</v>
      </c>
      <c r="V293" s="69">
        <v>0</v>
      </c>
      <c r="W293" s="355">
        <v>0</v>
      </c>
      <c r="X293" s="69">
        <v>0</v>
      </c>
      <c r="Y293" s="367">
        <v>0</v>
      </c>
      <c r="Z293" s="355">
        <v>0</v>
      </c>
      <c r="AA293" s="69">
        <v>0</v>
      </c>
      <c r="AB293" s="69">
        <v>0</v>
      </c>
      <c r="AC293" s="69">
        <v>0</v>
      </c>
      <c r="AD293" s="69">
        <v>0</v>
      </c>
      <c r="AE293" s="69">
        <v>0</v>
      </c>
      <c r="AF293" s="367">
        <v>0</v>
      </c>
      <c r="AG293" s="355">
        <v>0</v>
      </c>
      <c r="AH293" s="84">
        <v>0</v>
      </c>
      <c r="AI293" s="84">
        <v>0</v>
      </c>
      <c r="AJ293" s="84">
        <v>0</v>
      </c>
      <c r="AK293" s="293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46">
        <f t="shared" ref="G294:AJ294" si="313">+F294+G293</f>
        <v>0</v>
      </c>
      <c r="H294" s="46">
        <f t="shared" si="313"/>
        <v>0</v>
      </c>
      <c r="I294" s="45">
        <f t="shared" si="313"/>
        <v>0</v>
      </c>
      <c r="J294" s="46">
        <f t="shared" si="313"/>
        <v>0</v>
      </c>
      <c r="K294" s="363">
        <f t="shared" si="313"/>
        <v>0</v>
      </c>
      <c r="L294" s="352">
        <f t="shared" si="313"/>
        <v>0</v>
      </c>
      <c r="M294" s="46">
        <f t="shared" si="313"/>
        <v>0</v>
      </c>
      <c r="N294" s="46">
        <f t="shared" si="313"/>
        <v>0</v>
      </c>
      <c r="O294" s="46">
        <f t="shared" si="313"/>
        <v>0</v>
      </c>
      <c r="P294" s="45">
        <f t="shared" si="313"/>
        <v>0</v>
      </c>
      <c r="Q294" s="46">
        <f t="shared" si="313"/>
        <v>0</v>
      </c>
      <c r="R294" s="363">
        <f t="shared" si="313"/>
        <v>0</v>
      </c>
      <c r="S294" s="352">
        <f t="shared" si="313"/>
        <v>0</v>
      </c>
      <c r="T294" s="46">
        <f t="shared" si="313"/>
        <v>0</v>
      </c>
      <c r="U294" s="46">
        <f t="shared" si="313"/>
        <v>0</v>
      </c>
      <c r="V294" s="46">
        <f t="shared" si="313"/>
        <v>0</v>
      </c>
      <c r="W294" s="356">
        <f t="shared" si="313"/>
        <v>0</v>
      </c>
      <c r="X294" s="46">
        <f t="shared" si="313"/>
        <v>0</v>
      </c>
      <c r="Y294" s="363">
        <f t="shared" si="313"/>
        <v>0</v>
      </c>
      <c r="Z294" s="352">
        <f t="shared" si="313"/>
        <v>0</v>
      </c>
      <c r="AA294" s="46">
        <f t="shared" si="313"/>
        <v>0</v>
      </c>
      <c r="AB294" s="46">
        <f t="shared" si="313"/>
        <v>0</v>
      </c>
      <c r="AC294" s="46">
        <f t="shared" si="313"/>
        <v>0</v>
      </c>
      <c r="AD294" s="45">
        <f t="shared" si="313"/>
        <v>0</v>
      </c>
      <c r="AE294" s="46">
        <f t="shared" si="313"/>
        <v>0</v>
      </c>
      <c r="AF294" s="363">
        <f t="shared" si="313"/>
        <v>0</v>
      </c>
      <c r="AG294" s="352">
        <f t="shared" si="313"/>
        <v>0</v>
      </c>
      <c r="AH294" s="46">
        <f t="shared" si="313"/>
        <v>0</v>
      </c>
      <c r="AI294" s="46">
        <f t="shared" si="313"/>
        <v>0</v>
      </c>
      <c r="AJ294" s="46">
        <f t="shared" si="313"/>
        <v>0</v>
      </c>
      <c r="AK294" s="290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50"/>
      <c r="G295" s="84">
        <v>0</v>
      </c>
      <c r="H295" s="69">
        <v>0</v>
      </c>
      <c r="I295" s="69">
        <v>0</v>
      </c>
      <c r="J295" s="69">
        <v>0</v>
      </c>
      <c r="K295" s="367">
        <v>0</v>
      </c>
      <c r="L295" s="355">
        <v>0</v>
      </c>
      <c r="M295" s="69">
        <v>0</v>
      </c>
      <c r="N295" s="69">
        <v>0</v>
      </c>
      <c r="O295" s="69">
        <v>0</v>
      </c>
      <c r="P295" s="69">
        <v>0</v>
      </c>
      <c r="Q295" s="69">
        <v>0</v>
      </c>
      <c r="R295" s="367">
        <v>0</v>
      </c>
      <c r="S295" s="355">
        <v>0</v>
      </c>
      <c r="T295" s="69">
        <v>0</v>
      </c>
      <c r="U295" s="69">
        <v>0</v>
      </c>
      <c r="V295" s="69">
        <v>0</v>
      </c>
      <c r="W295" s="355">
        <v>0</v>
      </c>
      <c r="X295" s="69">
        <v>0</v>
      </c>
      <c r="Y295" s="367">
        <v>0</v>
      </c>
      <c r="Z295" s="355">
        <v>0</v>
      </c>
      <c r="AA295" s="69">
        <v>0</v>
      </c>
      <c r="AB295" s="69">
        <v>0</v>
      </c>
      <c r="AC295" s="69">
        <v>0</v>
      </c>
      <c r="AD295" s="69">
        <v>0</v>
      </c>
      <c r="AE295" s="69">
        <v>0</v>
      </c>
      <c r="AF295" s="367">
        <v>0</v>
      </c>
      <c r="AG295" s="355">
        <v>0</v>
      </c>
      <c r="AH295" s="84">
        <v>0</v>
      </c>
      <c r="AI295" s="84">
        <v>0</v>
      </c>
      <c r="AJ295" s="84">
        <v>0</v>
      </c>
      <c r="AK295" s="293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46">
        <f t="shared" ref="G296:AJ296" si="314">+F296+G295</f>
        <v>0</v>
      </c>
      <c r="H296" s="46">
        <f t="shared" si="314"/>
        <v>0</v>
      </c>
      <c r="I296" s="45">
        <f t="shared" si="314"/>
        <v>0</v>
      </c>
      <c r="J296" s="46">
        <f t="shared" si="314"/>
        <v>0</v>
      </c>
      <c r="K296" s="363">
        <f t="shared" si="314"/>
        <v>0</v>
      </c>
      <c r="L296" s="352">
        <f t="shared" si="314"/>
        <v>0</v>
      </c>
      <c r="M296" s="46">
        <f t="shared" si="314"/>
        <v>0</v>
      </c>
      <c r="N296" s="46">
        <f t="shared" si="314"/>
        <v>0</v>
      </c>
      <c r="O296" s="46">
        <f t="shared" si="314"/>
        <v>0</v>
      </c>
      <c r="P296" s="45">
        <f t="shared" si="314"/>
        <v>0</v>
      </c>
      <c r="Q296" s="46">
        <f t="shared" si="314"/>
        <v>0</v>
      </c>
      <c r="R296" s="363">
        <f t="shared" si="314"/>
        <v>0</v>
      </c>
      <c r="S296" s="352">
        <f t="shared" si="314"/>
        <v>0</v>
      </c>
      <c r="T296" s="46">
        <f t="shared" si="314"/>
        <v>0</v>
      </c>
      <c r="U296" s="46">
        <f t="shared" si="314"/>
        <v>0</v>
      </c>
      <c r="V296" s="46">
        <f t="shared" si="314"/>
        <v>0</v>
      </c>
      <c r="W296" s="356">
        <f t="shared" si="314"/>
        <v>0</v>
      </c>
      <c r="X296" s="46">
        <f t="shared" si="314"/>
        <v>0</v>
      </c>
      <c r="Y296" s="363">
        <f t="shared" si="314"/>
        <v>0</v>
      </c>
      <c r="Z296" s="352">
        <f t="shared" si="314"/>
        <v>0</v>
      </c>
      <c r="AA296" s="46">
        <f t="shared" si="314"/>
        <v>0</v>
      </c>
      <c r="AB296" s="46">
        <f t="shared" si="314"/>
        <v>0</v>
      </c>
      <c r="AC296" s="46">
        <f t="shared" si="314"/>
        <v>0</v>
      </c>
      <c r="AD296" s="45">
        <f t="shared" si="314"/>
        <v>0</v>
      </c>
      <c r="AE296" s="46">
        <f t="shared" si="314"/>
        <v>0</v>
      </c>
      <c r="AF296" s="363">
        <f t="shared" si="314"/>
        <v>0</v>
      </c>
      <c r="AG296" s="352">
        <f t="shared" si="314"/>
        <v>0</v>
      </c>
      <c r="AH296" s="46">
        <f t="shared" si="314"/>
        <v>0</v>
      </c>
      <c r="AI296" s="46">
        <f t="shared" si="314"/>
        <v>0</v>
      </c>
      <c r="AJ296" s="46">
        <f t="shared" si="314"/>
        <v>0</v>
      </c>
      <c r="AK296" s="290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84">
        <v>0</v>
      </c>
      <c r="H297" s="69">
        <v>0</v>
      </c>
      <c r="I297" s="69">
        <v>0</v>
      </c>
      <c r="J297" s="69">
        <v>0</v>
      </c>
      <c r="K297" s="367">
        <v>0</v>
      </c>
      <c r="L297" s="355">
        <v>0</v>
      </c>
      <c r="M297" s="69">
        <v>0</v>
      </c>
      <c r="N297" s="69">
        <v>0</v>
      </c>
      <c r="O297" s="69">
        <v>0</v>
      </c>
      <c r="P297" s="69">
        <v>0</v>
      </c>
      <c r="Q297" s="69">
        <v>0</v>
      </c>
      <c r="R297" s="367">
        <v>0</v>
      </c>
      <c r="S297" s="355">
        <v>0</v>
      </c>
      <c r="T297" s="69">
        <v>0</v>
      </c>
      <c r="U297" s="69">
        <v>0</v>
      </c>
      <c r="V297" s="69">
        <v>0</v>
      </c>
      <c r="W297" s="355">
        <v>0</v>
      </c>
      <c r="X297" s="69">
        <v>0</v>
      </c>
      <c r="Y297" s="367">
        <v>0</v>
      </c>
      <c r="Z297" s="355">
        <v>0</v>
      </c>
      <c r="AA297" s="69">
        <v>0</v>
      </c>
      <c r="AB297" s="69">
        <v>0</v>
      </c>
      <c r="AC297" s="69">
        <v>0</v>
      </c>
      <c r="AD297" s="69">
        <v>0</v>
      </c>
      <c r="AE297" s="69">
        <v>0</v>
      </c>
      <c r="AF297" s="367">
        <v>0</v>
      </c>
      <c r="AG297" s="355">
        <v>0</v>
      </c>
      <c r="AH297" s="84">
        <v>0</v>
      </c>
      <c r="AI297" s="84">
        <v>0</v>
      </c>
      <c r="AJ297" s="84">
        <v>0</v>
      </c>
      <c r="AK297" s="293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46">
        <f t="shared" ref="G298:AJ298" si="315">+F298+G297</f>
        <v>0</v>
      </c>
      <c r="H298" s="46">
        <f t="shared" si="315"/>
        <v>0</v>
      </c>
      <c r="I298" s="45">
        <f t="shared" si="315"/>
        <v>0</v>
      </c>
      <c r="J298" s="46">
        <f t="shared" si="315"/>
        <v>0</v>
      </c>
      <c r="K298" s="363">
        <f t="shared" si="315"/>
        <v>0</v>
      </c>
      <c r="L298" s="352">
        <f t="shared" si="315"/>
        <v>0</v>
      </c>
      <c r="M298" s="46">
        <f t="shared" si="315"/>
        <v>0</v>
      </c>
      <c r="N298" s="46">
        <f t="shared" si="315"/>
        <v>0</v>
      </c>
      <c r="O298" s="46">
        <f t="shared" si="315"/>
        <v>0</v>
      </c>
      <c r="P298" s="45">
        <f t="shared" si="315"/>
        <v>0</v>
      </c>
      <c r="Q298" s="46">
        <f t="shared" si="315"/>
        <v>0</v>
      </c>
      <c r="R298" s="363">
        <f t="shared" si="315"/>
        <v>0</v>
      </c>
      <c r="S298" s="352">
        <f t="shared" si="315"/>
        <v>0</v>
      </c>
      <c r="T298" s="46">
        <f t="shared" si="315"/>
        <v>0</v>
      </c>
      <c r="U298" s="46">
        <f t="shared" si="315"/>
        <v>0</v>
      </c>
      <c r="V298" s="46">
        <f t="shared" si="315"/>
        <v>0</v>
      </c>
      <c r="W298" s="356">
        <f t="shared" si="315"/>
        <v>0</v>
      </c>
      <c r="X298" s="46">
        <f t="shared" si="315"/>
        <v>0</v>
      </c>
      <c r="Y298" s="363">
        <f t="shared" si="315"/>
        <v>0</v>
      </c>
      <c r="Z298" s="352">
        <f t="shared" si="315"/>
        <v>0</v>
      </c>
      <c r="AA298" s="46">
        <f t="shared" si="315"/>
        <v>0</v>
      </c>
      <c r="AB298" s="46">
        <f t="shared" si="315"/>
        <v>0</v>
      </c>
      <c r="AC298" s="46">
        <f t="shared" si="315"/>
        <v>0</v>
      </c>
      <c r="AD298" s="45">
        <f t="shared" si="315"/>
        <v>0</v>
      </c>
      <c r="AE298" s="46">
        <f t="shared" si="315"/>
        <v>0</v>
      </c>
      <c r="AF298" s="363">
        <f t="shared" si="315"/>
        <v>0</v>
      </c>
      <c r="AG298" s="352">
        <f t="shared" si="315"/>
        <v>0</v>
      </c>
      <c r="AH298" s="46">
        <f t="shared" si="315"/>
        <v>0</v>
      </c>
      <c r="AI298" s="46">
        <f t="shared" si="315"/>
        <v>0</v>
      </c>
      <c r="AJ298" s="46">
        <f t="shared" si="315"/>
        <v>0</v>
      </c>
      <c r="AK298" s="290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84">
        <v>0</v>
      </c>
      <c r="H299" s="69">
        <v>0</v>
      </c>
      <c r="I299" s="69">
        <v>0</v>
      </c>
      <c r="J299" s="69">
        <v>0</v>
      </c>
      <c r="K299" s="367">
        <v>0</v>
      </c>
      <c r="L299" s="355">
        <v>0</v>
      </c>
      <c r="M299" s="69">
        <v>0</v>
      </c>
      <c r="N299" s="69">
        <v>0</v>
      </c>
      <c r="O299" s="69">
        <v>0</v>
      </c>
      <c r="P299" s="69">
        <v>0</v>
      </c>
      <c r="Q299" s="69">
        <v>0</v>
      </c>
      <c r="R299" s="367">
        <v>0</v>
      </c>
      <c r="S299" s="355">
        <v>0</v>
      </c>
      <c r="T299" s="69">
        <v>0</v>
      </c>
      <c r="U299" s="69">
        <v>0</v>
      </c>
      <c r="V299" s="69">
        <v>0</v>
      </c>
      <c r="W299" s="355">
        <v>0</v>
      </c>
      <c r="X299" s="69">
        <v>0</v>
      </c>
      <c r="Y299" s="367">
        <v>0</v>
      </c>
      <c r="Z299" s="355">
        <v>0</v>
      </c>
      <c r="AA299" s="69">
        <v>0</v>
      </c>
      <c r="AB299" s="69">
        <v>0</v>
      </c>
      <c r="AC299" s="69">
        <v>0</v>
      </c>
      <c r="AD299" s="69">
        <v>0</v>
      </c>
      <c r="AE299" s="69">
        <v>0</v>
      </c>
      <c r="AF299" s="367">
        <v>0</v>
      </c>
      <c r="AG299" s="355">
        <v>0</v>
      </c>
      <c r="AH299" s="84">
        <v>0</v>
      </c>
      <c r="AI299" s="84">
        <v>0</v>
      </c>
      <c r="AJ299" s="84">
        <v>0</v>
      </c>
      <c r="AK299" s="293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46">
        <f t="shared" ref="G300:AJ300" si="316">+F300+G299</f>
        <v>0</v>
      </c>
      <c r="H300" s="46">
        <f t="shared" si="316"/>
        <v>0</v>
      </c>
      <c r="I300" s="45">
        <f t="shared" si="316"/>
        <v>0</v>
      </c>
      <c r="J300" s="46">
        <f t="shared" si="316"/>
        <v>0</v>
      </c>
      <c r="K300" s="363">
        <f t="shared" si="316"/>
        <v>0</v>
      </c>
      <c r="L300" s="352">
        <f t="shared" si="316"/>
        <v>0</v>
      </c>
      <c r="M300" s="46">
        <f t="shared" si="316"/>
        <v>0</v>
      </c>
      <c r="N300" s="46">
        <f t="shared" si="316"/>
        <v>0</v>
      </c>
      <c r="O300" s="46">
        <f t="shared" si="316"/>
        <v>0</v>
      </c>
      <c r="P300" s="45">
        <f t="shared" si="316"/>
        <v>0</v>
      </c>
      <c r="Q300" s="46">
        <f t="shared" si="316"/>
        <v>0</v>
      </c>
      <c r="R300" s="363">
        <f t="shared" si="316"/>
        <v>0</v>
      </c>
      <c r="S300" s="352">
        <f t="shared" si="316"/>
        <v>0</v>
      </c>
      <c r="T300" s="46">
        <f t="shared" si="316"/>
        <v>0</v>
      </c>
      <c r="U300" s="46">
        <f t="shared" si="316"/>
        <v>0</v>
      </c>
      <c r="V300" s="46">
        <f t="shared" si="316"/>
        <v>0</v>
      </c>
      <c r="W300" s="356">
        <f t="shared" si="316"/>
        <v>0</v>
      </c>
      <c r="X300" s="46">
        <f t="shared" si="316"/>
        <v>0</v>
      </c>
      <c r="Y300" s="363">
        <f t="shared" si="316"/>
        <v>0</v>
      </c>
      <c r="Z300" s="352">
        <f t="shared" si="316"/>
        <v>0</v>
      </c>
      <c r="AA300" s="46">
        <f t="shared" si="316"/>
        <v>0</v>
      </c>
      <c r="AB300" s="46">
        <f t="shared" si="316"/>
        <v>0</v>
      </c>
      <c r="AC300" s="46">
        <f t="shared" si="316"/>
        <v>0</v>
      </c>
      <c r="AD300" s="45">
        <f t="shared" si="316"/>
        <v>0</v>
      </c>
      <c r="AE300" s="46">
        <f t="shared" si="316"/>
        <v>0</v>
      </c>
      <c r="AF300" s="363">
        <f t="shared" si="316"/>
        <v>0</v>
      </c>
      <c r="AG300" s="352">
        <f t="shared" si="316"/>
        <v>0</v>
      </c>
      <c r="AH300" s="46">
        <f t="shared" si="316"/>
        <v>0</v>
      </c>
      <c r="AI300" s="46">
        <f t="shared" si="316"/>
        <v>0</v>
      </c>
      <c r="AJ300" s="46">
        <f t="shared" si="316"/>
        <v>0</v>
      </c>
      <c r="AK300" s="290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84">
        <f>+F301</f>
        <v>0</v>
      </c>
      <c r="H301" s="69">
        <v>0</v>
      </c>
      <c r="I301" s="105">
        <v>0</v>
      </c>
      <c r="J301" s="69">
        <v>0</v>
      </c>
      <c r="K301" s="367">
        <v>0</v>
      </c>
      <c r="L301" s="355">
        <v>0</v>
      </c>
      <c r="M301" s="69">
        <v>0</v>
      </c>
      <c r="N301" s="84">
        <v>0</v>
      </c>
      <c r="O301" s="84">
        <v>0</v>
      </c>
      <c r="P301" s="84">
        <v>0</v>
      </c>
      <c r="Q301" s="84">
        <v>0</v>
      </c>
      <c r="R301" s="367">
        <v>0</v>
      </c>
      <c r="S301" s="355">
        <v>0</v>
      </c>
      <c r="T301" s="69">
        <v>0</v>
      </c>
      <c r="U301" s="84">
        <v>0</v>
      </c>
      <c r="V301" s="84">
        <v>0</v>
      </c>
      <c r="W301" s="354">
        <v>0</v>
      </c>
      <c r="X301" s="84">
        <v>0</v>
      </c>
      <c r="Y301" s="367">
        <v>0</v>
      </c>
      <c r="Z301" s="355">
        <v>0</v>
      </c>
      <c r="AA301" s="84">
        <v>0</v>
      </c>
      <c r="AB301" s="84">
        <v>0</v>
      </c>
      <c r="AC301" s="84">
        <v>0</v>
      </c>
      <c r="AD301" s="84">
        <v>0</v>
      </c>
      <c r="AE301" s="84">
        <v>0</v>
      </c>
      <c r="AF301" s="367">
        <v>0</v>
      </c>
      <c r="AG301" s="355">
        <v>0</v>
      </c>
      <c r="AH301" s="69">
        <v>0</v>
      </c>
      <c r="AI301" s="84">
        <v>0</v>
      </c>
      <c r="AJ301" s="69">
        <v>0</v>
      </c>
      <c r="AK301" s="292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84">
        <f t="shared" ref="G302:AJ302" si="317">+F302+G301</f>
        <v>0</v>
      </c>
      <c r="H302" s="84">
        <f t="shared" si="317"/>
        <v>0</v>
      </c>
      <c r="I302" s="83">
        <f t="shared" si="317"/>
        <v>0</v>
      </c>
      <c r="J302" s="84">
        <f t="shared" si="317"/>
        <v>0</v>
      </c>
      <c r="K302" s="365">
        <f t="shared" si="317"/>
        <v>0</v>
      </c>
      <c r="L302" s="354">
        <f t="shared" si="317"/>
        <v>0</v>
      </c>
      <c r="M302" s="84">
        <f t="shared" si="317"/>
        <v>0</v>
      </c>
      <c r="N302" s="84">
        <f t="shared" si="317"/>
        <v>0</v>
      </c>
      <c r="O302" s="84">
        <f t="shared" si="317"/>
        <v>0</v>
      </c>
      <c r="P302" s="84">
        <f t="shared" si="317"/>
        <v>0</v>
      </c>
      <c r="Q302" s="84">
        <f t="shared" si="317"/>
        <v>0</v>
      </c>
      <c r="R302" s="365">
        <f t="shared" si="317"/>
        <v>0</v>
      </c>
      <c r="S302" s="354">
        <f t="shared" si="317"/>
        <v>0</v>
      </c>
      <c r="T302" s="84">
        <f t="shared" si="317"/>
        <v>0</v>
      </c>
      <c r="U302" s="84">
        <f t="shared" si="317"/>
        <v>0</v>
      </c>
      <c r="V302" s="84">
        <f t="shared" si="317"/>
        <v>0</v>
      </c>
      <c r="W302" s="354">
        <f t="shared" si="317"/>
        <v>0</v>
      </c>
      <c r="X302" s="84">
        <f t="shared" si="317"/>
        <v>0</v>
      </c>
      <c r="Y302" s="365">
        <f t="shared" si="317"/>
        <v>0</v>
      </c>
      <c r="Z302" s="354">
        <f t="shared" si="317"/>
        <v>0</v>
      </c>
      <c r="AA302" s="84">
        <f t="shared" si="317"/>
        <v>0</v>
      </c>
      <c r="AB302" s="84">
        <f t="shared" si="317"/>
        <v>0</v>
      </c>
      <c r="AC302" s="84">
        <f t="shared" si="317"/>
        <v>0</v>
      </c>
      <c r="AD302" s="84">
        <f t="shared" si="317"/>
        <v>0</v>
      </c>
      <c r="AE302" s="84">
        <f t="shared" si="317"/>
        <v>0</v>
      </c>
      <c r="AF302" s="365">
        <f t="shared" si="317"/>
        <v>0</v>
      </c>
      <c r="AG302" s="354">
        <f t="shared" si="317"/>
        <v>0</v>
      </c>
      <c r="AH302" s="84">
        <f t="shared" si="317"/>
        <v>0</v>
      </c>
      <c r="AI302" s="84">
        <f t="shared" si="317"/>
        <v>0</v>
      </c>
      <c r="AJ302" s="46">
        <f t="shared" si="317"/>
        <v>0</v>
      </c>
      <c r="AK302" s="297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50">
        <f>+F163</f>
        <v>0</v>
      </c>
      <c r="G303" s="69">
        <f>+G163</f>
        <v>0</v>
      </c>
      <c r="H303" s="69">
        <f t="shared" ref="H303:AK303" si="318">+H163</f>
        <v>0</v>
      </c>
      <c r="I303" s="69">
        <f t="shared" si="318"/>
        <v>0</v>
      </c>
      <c r="J303" s="69">
        <f t="shared" si="318"/>
        <v>0</v>
      </c>
      <c r="K303" s="367">
        <f t="shared" si="318"/>
        <v>0</v>
      </c>
      <c r="L303" s="355">
        <f t="shared" si="318"/>
        <v>0</v>
      </c>
      <c r="M303" s="69">
        <f t="shared" si="318"/>
        <v>0</v>
      </c>
      <c r="N303" s="69">
        <f t="shared" si="318"/>
        <v>0</v>
      </c>
      <c r="O303" s="87">
        <f t="shared" si="318"/>
        <v>0</v>
      </c>
      <c r="P303" s="69">
        <f t="shared" si="318"/>
        <v>0</v>
      </c>
      <c r="Q303" s="69">
        <f t="shared" si="318"/>
        <v>0</v>
      </c>
      <c r="R303" s="367">
        <f t="shared" si="318"/>
        <v>0</v>
      </c>
      <c r="S303" s="355">
        <f t="shared" si="318"/>
        <v>0</v>
      </c>
      <c r="T303" s="69">
        <f t="shared" si="318"/>
        <v>0</v>
      </c>
      <c r="U303" s="69">
        <f t="shared" si="318"/>
        <v>0</v>
      </c>
      <c r="V303" s="69">
        <f t="shared" si="318"/>
        <v>0</v>
      </c>
      <c r="W303" s="355">
        <f t="shared" si="318"/>
        <v>0</v>
      </c>
      <c r="X303" s="69">
        <f t="shared" si="318"/>
        <v>0</v>
      </c>
      <c r="Y303" s="367">
        <f t="shared" si="318"/>
        <v>0</v>
      </c>
      <c r="Z303" s="355">
        <f t="shared" si="318"/>
        <v>0</v>
      </c>
      <c r="AA303" s="69">
        <f t="shared" si="318"/>
        <v>0</v>
      </c>
      <c r="AB303" s="69">
        <f t="shared" si="318"/>
        <v>0</v>
      </c>
      <c r="AC303" s="69">
        <f t="shared" si="318"/>
        <v>0</v>
      </c>
      <c r="AD303" s="69">
        <f t="shared" si="318"/>
        <v>0</v>
      </c>
      <c r="AE303" s="69">
        <f t="shared" si="318"/>
        <v>0</v>
      </c>
      <c r="AF303" s="367">
        <f t="shared" si="318"/>
        <v>0</v>
      </c>
      <c r="AG303" s="355">
        <f t="shared" si="318"/>
        <v>0</v>
      </c>
      <c r="AH303" s="69">
        <f t="shared" si="318"/>
        <v>0</v>
      </c>
      <c r="AI303" s="69">
        <f t="shared" si="318"/>
        <v>0</v>
      </c>
      <c r="AJ303" s="84">
        <f t="shared" si="318"/>
        <v>0</v>
      </c>
      <c r="AK303" s="292">
        <f t="shared" si="318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46">
        <f t="shared" ref="G304:AK304" si="319">+F304+G303</f>
        <v>0</v>
      </c>
      <c r="H304" s="46">
        <f t="shared" si="319"/>
        <v>0</v>
      </c>
      <c r="I304" s="46">
        <f t="shared" si="319"/>
        <v>0</v>
      </c>
      <c r="J304" s="46">
        <f t="shared" si="319"/>
        <v>0</v>
      </c>
      <c r="K304" s="363">
        <f t="shared" si="319"/>
        <v>0</v>
      </c>
      <c r="L304" s="352">
        <f t="shared" si="319"/>
        <v>0</v>
      </c>
      <c r="M304" s="46">
        <f t="shared" si="319"/>
        <v>0</v>
      </c>
      <c r="N304" s="46">
        <f t="shared" si="319"/>
        <v>0</v>
      </c>
      <c r="O304" s="46">
        <f t="shared" si="319"/>
        <v>0</v>
      </c>
      <c r="P304" s="46">
        <f t="shared" si="319"/>
        <v>0</v>
      </c>
      <c r="Q304" s="46">
        <f t="shared" si="319"/>
        <v>0</v>
      </c>
      <c r="R304" s="363">
        <f t="shared" si="319"/>
        <v>0</v>
      </c>
      <c r="S304" s="352">
        <f t="shared" si="319"/>
        <v>0</v>
      </c>
      <c r="T304" s="46">
        <f t="shared" si="319"/>
        <v>0</v>
      </c>
      <c r="U304" s="46">
        <f t="shared" si="319"/>
        <v>0</v>
      </c>
      <c r="V304" s="46">
        <f t="shared" si="319"/>
        <v>0</v>
      </c>
      <c r="W304" s="352">
        <f t="shared" si="319"/>
        <v>0</v>
      </c>
      <c r="X304" s="46">
        <f t="shared" si="319"/>
        <v>0</v>
      </c>
      <c r="Y304" s="363">
        <f t="shared" si="319"/>
        <v>0</v>
      </c>
      <c r="Z304" s="352">
        <f t="shared" si="319"/>
        <v>0</v>
      </c>
      <c r="AA304" s="46">
        <f t="shared" si="319"/>
        <v>0</v>
      </c>
      <c r="AB304" s="46">
        <f t="shared" si="319"/>
        <v>0</v>
      </c>
      <c r="AC304" s="46">
        <f t="shared" si="319"/>
        <v>0</v>
      </c>
      <c r="AD304" s="46">
        <f t="shared" si="319"/>
        <v>0</v>
      </c>
      <c r="AE304" s="46">
        <f t="shared" si="319"/>
        <v>0</v>
      </c>
      <c r="AF304" s="363">
        <f t="shared" si="319"/>
        <v>0</v>
      </c>
      <c r="AG304" s="352">
        <f t="shared" si="319"/>
        <v>0</v>
      </c>
      <c r="AH304" s="46">
        <f t="shared" si="319"/>
        <v>0</v>
      </c>
      <c r="AI304" s="46">
        <f t="shared" si="319"/>
        <v>0</v>
      </c>
      <c r="AJ304" s="46">
        <f t="shared" si="319"/>
        <v>0</v>
      </c>
      <c r="AK304" s="290">
        <f t="shared" si="319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84">
        <f>+G165</f>
        <v>0</v>
      </c>
      <c r="H305" s="84">
        <f t="shared" ref="H305:AK305" si="320">+H165</f>
        <v>0</v>
      </c>
      <c r="I305" s="84">
        <f t="shared" si="320"/>
        <v>0</v>
      </c>
      <c r="J305" s="84">
        <f t="shared" si="320"/>
        <v>0</v>
      </c>
      <c r="K305" s="365">
        <f t="shared" si="320"/>
        <v>0</v>
      </c>
      <c r="L305" s="354">
        <f t="shared" si="320"/>
        <v>0</v>
      </c>
      <c r="M305" s="84">
        <f t="shared" si="320"/>
        <v>0</v>
      </c>
      <c r="N305" s="84">
        <f t="shared" si="320"/>
        <v>0</v>
      </c>
      <c r="O305" s="86">
        <f t="shared" si="320"/>
        <v>0</v>
      </c>
      <c r="P305" s="84">
        <f t="shared" si="320"/>
        <v>0</v>
      </c>
      <c r="Q305" s="84">
        <f t="shared" si="320"/>
        <v>0</v>
      </c>
      <c r="R305" s="365">
        <f t="shared" si="320"/>
        <v>0</v>
      </c>
      <c r="S305" s="354">
        <f t="shared" si="320"/>
        <v>0</v>
      </c>
      <c r="T305" s="84">
        <f t="shared" si="320"/>
        <v>0</v>
      </c>
      <c r="U305" s="84">
        <f t="shared" si="320"/>
        <v>0</v>
      </c>
      <c r="V305" s="84">
        <f t="shared" si="320"/>
        <v>0</v>
      </c>
      <c r="W305" s="354">
        <f t="shared" si="320"/>
        <v>0</v>
      </c>
      <c r="X305" s="84">
        <f t="shared" si="320"/>
        <v>0</v>
      </c>
      <c r="Y305" s="365">
        <f t="shared" si="320"/>
        <v>0</v>
      </c>
      <c r="Z305" s="354">
        <f t="shared" si="320"/>
        <v>0</v>
      </c>
      <c r="AA305" s="84">
        <f t="shared" si="320"/>
        <v>0</v>
      </c>
      <c r="AB305" s="84">
        <f t="shared" si="320"/>
        <v>0</v>
      </c>
      <c r="AC305" s="84">
        <f t="shared" si="320"/>
        <v>0</v>
      </c>
      <c r="AD305" s="84">
        <f t="shared" si="320"/>
        <v>0</v>
      </c>
      <c r="AE305" s="84">
        <f t="shared" si="320"/>
        <v>0</v>
      </c>
      <c r="AF305" s="365">
        <f t="shared" si="320"/>
        <v>0</v>
      </c>
      <c r="AG305" s="354">
        <f t="shared" si="320"/>
        <v>0</v>
      </c>
      <c r="AH305" s="84">
        <f t="shared" si="320"/>
        <v>0</v>
      </c>
      <c r="AI305" s="84">
        <f t="shared" si="320"/>
        <v>0</v>
      </c>
      <c r="AJ305" s="84">
        <f t="shared" si="320"/>
        <v>0</v>
      </c>
      <c r="AK305" s="293">
        <f t="shared" si="320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46">
        <f t="shared" ref="G306:AK306" si="321">+F306+G305</f>
        <v>0</v>
      </c>
      <c r="H306" s="45">
        <f t="shared" si="321"/>
        <v>0</v>
      </c>
      <c r="I306" s="45">
        <f t="shared" si="321"/>
        <v>0</v>
      </c>
      <c r="J306" s="46">
        <f t="shared" si="321"/>
        <v>0</v>
      </c>
      <c r="K306" s="363">
        <f t="shared" si="321"/>
        <v>0</v>
      </c>
      <c r="L306" s="352">
        <f t="shared" si="321"/>
        <v>0</v>
      </c>
      <c r="M306" s="46">
        <f t="shared" si="321"/>
        <v>0</v>
      </c>
      <c r="N306" s="46">
        <f t="shared" si="321"/>
        <v>0</v>
      </c>
      <c r="O306" s="45">
        <f t="shared" si="321"/>
        <v>0</v>
      </c>
      <c r="P306" s="45">
        <f t="shared" si="321"/>
        <v>0</v>
      </c>
      <c r="Q306" s="46">
        <f t="shared" si="321"/>
        <v>0</v>
      </c>
      <c r="R306" s="363">
        <f t="shared" si="321"/>
        <v>0</v>
      </c>
      <c r="S306" s="352">
        <f t="shared" si="321"/>
        <v>0</v>
      </c>
      <c r="T306" s="46">
        <f t="shared" si="321"/>
        <v>0</v>
      </c>
      <c r="U306" s="46">
        <f t="shared" si="321"/>
        <v>0</v>
      </c>
      <c r="V306" s="45">
        <f t="shared" si="321"/>
        <v>0</v>
      </c>
      <c r="W306" s="356">
        <f t="shared" si="321"/>
        <v>0</v>
      </c>
      <c r="X306" s="46">
        <f t="shared" si="321"/>
        <v>0</v>
      </c>
      <c r="Y306" s="363">
        <f t="shared" si="321"/>
        <v>0</v>
      </c>
      <c r="Z306" s="352">
        <f t="shared" si="321"/>
        <v>0</v>
      </c>
      <c r="AA306" s="46">
        <f t="shared" si="321"/>
        <v>0</v>
      </c>
      <c r="AB306" s="46">
        <f t="shared" si="321"/>
        <v>0</v>
      </c>
      <c r="AC306" s="45">
        <f t="shared" si="321"/>
        <v>0</v>
      </c>
      <c r="AD306" s="45">
        <f t="shared" si="321"/>
        <v>0</v>
      </c>
      <c r="AE306" s="46">
        <f t="shared" si="321"/>
        <v>0</v>
      </c>
      <c r="AF306" s="363">
        <f t="shared" si="321"/>
        <v>0</v>
      </c>
      <c r="AG306" s="352">
        <f t="shared" si="321"/>
        <v>0</v>
      </c>
      <c r="AH306" s="46">
        <f t="shared" si="321"/>
        <v>0</v>
      </c>
      <c r="AI306" s="46">
        <f t="shared" si="321"/>
        <v>0</v>
      </c>
      <c r="AJ306" s="45">
        <f t="shared" si="321"/>
        <v>0</v>
      </c>
      <c r="AK306" s="296">
        <f t="shared" si="321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50">
        <f>+F167</f>
        <v>0</v>
      </c>
      <c r="G307" s="84">
        <f>+G167</f>
        <v>0</v>
      </c>
      <c r="H307" s="84">
        <f t="shared" ref="H307:AK307" si="322">+H167</f>
        <v>0</v>
      </c>
      <c r="I307" s="84">
        <f t="shared" si="322"/>
        <v>0</v>
      </c>
      <c r="J307" s="84">
        <f t="shared" si="322"/>
        <v>0</v>
      </c>
      <c r="K307" s="365">
        <f t="shared" si="322"/>
        <v>0</v>
      </c>
      <c r="L307" s="354">
        <f t="shared" si="322"/>
        <v>0</v>
      </c>
      <c r="M307" s="84">
        <f t="shared" si="322"/>
        <v>0</v>
      </c>
      <c r="N307" s="84">
        <f t="shared" si="322"/>
        <v>0</v>
      </c>
      <c r="O307" s="86">
        <f t="shared" si="322"/>
        <v>0</v>
      </c>
      <c r="P307" s="84">
        <f t="shared" si="322"/>
        <v>0</v>
      </c>
      <c r="Q307" s="84">
        <f t="shared" si="322"/>
        <v>0</v>
      </c>
      <c r="R307" s="365">
        <f t="shared" si="322"/>
        <v>0</v>
      </c>
      <c r="S307" s="354">
        <f t="shared" si="322"/>
        <v>0</v>
      </c>
      <c r="T307" s="84">
        <f t="shared" si="322"/>
        <v>0</v>
      </c>
      <c r="U307" s="84">
        <f t="shared" si="322"/>
        <v>0</v>
      </c>
      <c r="V307" s="84">
        <f t="shared" si="322"/>
        <v>0</v>
      </c>
      <c r="W307" s="354">
        <f t="shared" si="322"/>
        <v>0</v>
      </c>
      <c r="X307" s="84">
        <f t="shared" si="322"/>
        <v>0</v>
      </c>
      <c r="Y307" s="365">
        <f t="shared" si="322"/>
        <v>0</v>
      </c>
      <c r="Z307" s="354">
        <f t="shared" si="322"/>
        <v>0</v>
      </c>
      <c r="AA307" s="84">
        <f t="shared" si="322"/>
        <v>0</v>
      </c>
      <c r="AB307" s="84">
        <f t="shared" si="322"/>
        <v>0</v>
      </c>
      <c r="AC307" s="84">
        <f t="shared" si="322"/>
        <v>0</v>
      </c>
      <c r="AD307" s="84">
        <f t="shared" si="322"/>
        <v>0</v>
      </c>
      <c r="AE307" s="84">
        <f t="shared" si="322"/>
        <v>0</v>
      </c>
      <c r="AF307" s="365">
        <f t="shared" si="322"/>
        <v>0</v>
      </c>
      <c r="AG307" s="354">
        <f t="shared" si="322"/>
        <v>0</v>
      </c>
      <c r="AH307" s="84">
        <f t="shared" si="322"/>
        <v>0</v>
      </c>
      <c r="AI307" s="84">
        <f t="shared" si="322"/>
        <v>0</v>
      </c>
      <c r="AJ307" s="84">
        <f t="shared" si="322"/>
        <v>0</v>
      </c>
      <c r="AK307" s="293">
        <f t="shared" si="322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84">
        <f t="shared" ref="G308:AK308" si="323">+F308+G307</f>
        <v>0</v>
      </c>
      <c r="H308" s="84">
        <f t="shared" si="323"/>
        <v>0</v>
      </c>
      <c r="I308" s="84">
        <f t="shared" si="323"/>
        <v>0</v>
      </c>
      <c r="J308" s="84">
        <f t="shared" si="323"/>
        <v>0</v>
      </c>
      <c r="K308" s="365">
        <f t="shared" si="323"/>
        <v>0</v>
      </c>
      <c r="L308" s="354">
        <f t="shared" si="323"/>
        <v>0</v>
      </c>
      <c r="M308" s="84">
        <f t="shared" si="323"/>
        <v>0</v>
      </c>
      <c r="N308" s="84">
        <f t="shared" si="323"/>
        <v>0</v>
      </c>
      <c r="O308" s="84">
        <f t="shared" si="323"/>
        <v>0</v>
      </c>
      <c r="P308" s="84">
        <f t="shared" si="323"/>
        <v>0</v>
      </c>
      <c r="Q308" s="84">
        <f t="shared" si="323"/>
        <v>0</v>
      </c>
      <c r="R308" s="365">
        <f t="shared" si="323"/>
        <v>0</v>
      </c>
      <c r="S308" s="354">
        <f t="shared" si="323"/>
        <v>0</v>
      </c>
      <c r="T308" s="84">
        <f t="shared" si="323"/>
        <v>0</v>
      </c>
      <c r="U308" s="84">
        <f t="shared" si="323"/>
        <v>0</v>
      </c>
      <c r="V308" s="84">
        <f t="shared" si="323"/>
        <v>0</v>
      </c>
      <c r="W308" s="354">
        <f t="shared" si="323"/>
        <v>0</v>
      </c>
      <c r="X308" s="84">
        <f t="shared" si="323"/>
        <v>0</v>
      </c>
      <c r="Y308" s="365">
        <f t="shared" si="323"/>
        <v>0</v>
      </c>
      <c r="Z308" s="354">
        <f t="shared" si="323"/>
        <v>0</v>
      </c>
      <c r="AA308" s="84">
        <f t="shared" si="323"/>
        <v>0</v>
      </c>
      <c r="AB308" s="84">
        <f t="shared" si="323"/>
        <v>0</v>
      </c>
      <c r="AC308" s="84">
        <f t="shared" si="323"/>
        <v>0</v>
      </c>
      <c r="AD308" s="84">
        <f t="shared" si="323"/>
        <v>0</v>
      </c>
      <c r="AE308" s="84">
        <f t="shared" si="323"/>
        <v>0</v>
      </c>
      <c r="AF308" s="365">
        <f t="shared" si="323"/>
        <v>0</v>
      </c>
      <c r="AG308" s="354">
        <f t="shared" si="323"/>
        <v>0</v>
      </c>
      <c r="AH308" s="84">
        <f t="shared" si="323"/>
        <v>0</v>
      </c>
      <c r="AI308" s="84">
        <f t="shared" si="323"/>
        <v>0</v>
      </c>
      <c r="AJ308" s="46">
        <f t="shared" si="323"/>
        <v>0</v>
      </c>
      <c r="AK308" s="290">
        <f t="shared" si="323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104">
        <v>0</v>
      </c>
      <c r="I309" s="104">
        <v>0</v>
      </c>
      <c r="J309" s="104">
        <v>0</v>
      </c>
      <c r="K309" s="249">
        <v>0</v>
      </c>
      <c r="L309" s="230">
        <v>0</v>
      </c>
      <c r="M309" s="104">
        <v>0</v>
      </c>
      <c r="N309" s="104">
        <v>0</v>
      </c>
      <c r="O309" s="104">
        <v>0</v>
      </c>
      <c r="P309" s="104">
        <v>0</v>
      </c>
      <c r="Q309" s="104">
        <v>0</v>
      </c>
      <c r="R309" s="249">
        <v>0</v>
      </c>
      <c r="S309" s="230">
        <v>0</v>
      </c>
      <c r="T309" s="104">
        <v>0</v>
      </c>
      <c r="U309" s="104">
        <v>0</v>
      </c>
      <c r="V309" s="104">
        <v>0</v>
      </c>
      <c r="W309" s="230">
        <v>0</v>
      </c>
      <c r="X309" s="104">
        <v>0</v>
      </c>
      <c r="Y309" s="249">
        <v>0</v>
      </c>
      <c r="Z309" s="230">
        <v>0</v>
      </c>
      <c r="AA309" s="104">
        <v>0</v>
      </c>
      <c r="AB309" s="104">
        <v>0</v>
      </c>
      <c r="AC309" s="104">
        <v>0</v>
      </c>
      <c r="AD309" s="104">
        <v>0</v>
      </c>
      <c r="AE309" s="104">
        <v>0</v>
      </c>
      <c r="AF309" s="249">
        <v>0</v>
      </c>
      <c r="AG309" s="230">
        <v>0</v>
      </c>
      <c r="AH309" s="104">
        <v>0</v>
      </c>
      <c r="AI309" s="104">
        <v>0</v>
      </c>
      <c r="AJ309" s="104">
        <v>0</v>
      </c>
      <c r="AK309" s="306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45">
        <f t="shared" ref="G310:AK310" si="324">F310+G309</f>
        <v>0</v>
      </c>
      <c r="H310" s="45">
        <f t="shared" si="324"/>
        <v>0</v>
      </c>
      <c r="I310" s="45">
        <f t="shared" si="324"/>
        <v>0</v>
      </c>
      <c r="J310" s="45">
        <f t="shared" si="324"/>
        <v>0</v>
      </c>
      <c r="K310" s="366">
        <f t="shared" si="324"/>
        <v>0</v>
      </c>
      <c r="L310" s="356">
        <f t="shared" si="324"/>
        <v>0</v>
      </c>
      <c r="M310" s="45">
        <f t="shared" si="324"/>
        <v>0</v>
      </c>
      <c r="N310" s="45">
        <f t="shared" si="324"/>
        <v>0</v>
      </c>
      <c r="O310" s="45">
        <f t="shared" si="324"/>
        <v>0</v>
      </c>
      <c r="P310" s="45">
        <f t="shared" si="324"/>
        <v>0</v>
      </c>
      <c r="Q310" s="45">
        <f t="shared" si="324"/>
        <v>0</v>
      </c>
      <c r="R310" s="366">
        <f t="shared" si="324"/>
        <v>0</v>
      </c>
      <c r="S310" s="356">
        <f t="shared" si="324"/>
        <v>0</v>
      </c>
      <c r="T310" s="45">
        <f t="shared" si="324"/>
        <v>0</v>
      </c>
      <c r="U310" s="45">
        <f t="shared" si="324"/>
        <v>0</v>
      </c>
      <c r="V310" s="45">
        <f t="shared" si="324"/>
        <v>0</v>
      </c>
      <c r="W310" s="356">
        <f t="shared" si="324"/>
        <v>0</v>
      </c>
      <c r="X310" s="45">
        <f t="shared" si="324"/>
        <v>0</v>
      </c>
      <c r="Y310" s="366">
        <f t="shared" si="324"/>
        <v>0</v>
      </c>
      <c r="Z310" s="356">
        <f t="shared" si="324"/>
        <v>0</v>
      </c>
      <c r="AA310" s="45">
        <f t="shared" si="324"/>
        <v>0</v>
      </c>
      <c r="AB310" s="45">
        <f t="shared" si="324"/>
        <v>0</v>
      </c>
      <c r="AC310" s="45">
        <f t="shared" si="324"/>
        <v>0</v>
      </c>
      <c r="AD310" s="45">
        <f t="shared" si="324"/>
        <v>0</v>
      </c>
      <c r="AE310" s="45">
        <f t="shared" si="324"/>
        <v>0</v>
      </c>
      <c r="AF310" s="366">
        <f t="shared" si="324"/>
        <v>0</v>
      </c>
      <c r="AG310" s="356">
        <f t="shared" si="324"/>
        <v>0</v>
      </c>
      <c r="AH310" s="45">
        <f t="shared" si="324"/>
        <v>0</v>
      </c>
      <c r="AI310" s="45">
        <f t="shared" si="324"/>
        <v>0</v>
      </c>
      <c r="AJ310" s="45">
        <f t="shared" si="324"/>
        <v>0</v>
      </c>
      <c r="AK310" s="296">
        <f t="shared" si="324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84">
        <v>0</v>
      </c>
      <c r="H311" s="84">
        <v>0</v>
      </c>
      <c r="I311" s="84">
        <v>0</v>
      </c>
      <c r="J311" s="84">
        <v>0</v>
      </c>
      <c r="K311" s="365">
        <v>0</v>
      </c>
      <c r="L311" s="354">
        <v>0</v>
      </c>
      <c r="M311" s="84">
        <v>0</v>
      </c>
      <c r="N311" s="84">
        <v>0</v>
      </c>
      <c r="O311" s="84">
        <v>0</v>
      </c>
      <c r="P311" s="84">
        <v>0</v>
      </c>
      <c r="Q311" s="84">
        <v>0</v>
      </c>
      <c r="R311" s="365">
        <v>0</v>
      </c>
      <c r="S311" s="354">
        <v>0</v>
      </c>
      <c r="T311" s="84">
        <v>0</v>
      </c>
      <c r="U311" s="84">
        <v>0</v>
      </c>
      <c r="V311" s="84">
        <v>0</v>
      </c>
      <c r="W311" s="354">
        <v>0</v>
      </c>
      <c r="X311" s="84">
        <v>0</v>
      </c>
      <c r="Y311" s="365">
        <v>0</v>
      </c>
      <c r="Z311" s="354">
        <v>0</v>
      </c>
      <c r="AA311" s="84">
        <v>0</v>
      </c>
      <c r="AB311" s="84">
        <v>0</v>
      </c>
      <c r="AC311" s="84">
        <v>0</v>
      </c>
      <c r="AD311" s="84">
        <v>0</v>
      </c>
      <c r="AE311" s="84">
        <v>0</v>
      </c>
      <c r="AF311" s="365">
        <v>0</v>
      </c>
      <c r="AG311" s="354">
        <v>0</v>
      </c>
      <c r="AH311" s="84">
        <v>0</v>
      </c>
      <c r="AI311" s="84">
        <v>0</v>
      </c>
      <c r="AJ311" s="84">
        <v>0</v>
      </c>
      <c r="AK311" s="293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83">
        <f t="shared" ref="G312:AK312" si="325">F312+G311</f>
        <v>0</v>
      </c>
      <c r="H312" s="83">
        <f t="shared" si="325"/>
        <v>0</v>
      </c>
      <c r="I312" s="83">
        <f t="shared" si="325"/>
        <v>0</v>
      </c>
      <c r="J312" s="83">
        <f t="shared" si="325"/>
        <v>0</v>
      </c>
      <c r="K312" s="250">
        <f t="shared" si="325"/>
        <v>0</v>
      </c>
      <c r="L312" s="231">
        <f t="shared" si="325"/>
        <v>0</v>
      </c>
      <c r="M312" s="83">
        <f t="shared" si="325"/>
        <v>0</v>
      </c>
      <c r="N312" s="83">
        <f t="shared" si="325"/>
        <v>0</v>
      </c>
      <c r="O312" s="83">
        <f t="shared" si="325"/>
        <v>0</v>
      </c>
      <c r="P312" s="83">
        <f t="shared" si="325"/>
        <v>0</v>
      </c>
      <c r="Q312" s="83">
        <f t="shared" si="325"/>
        <v>0</v>
      </c>
      <c r="R312" s="250">
        <f t="shared" si="325"/>
        <v>0</v>
      </c>
      <c r="S312" s="231">
        <f t="shared" si="325"/>
        <v>0</v>
      </c>
      <c r="T312" s="83">
        <f t="shared" si="325"/>
        <v>0</v>
      </c>
      <c r="U312" s="83">
        <f t="shared" si="325"/>
        <v>0</v>
      </c>
      <c r="V312" s="83">
        <f t="shared" si="325"/>
        <v>0</v>
      </c>
      <c r="W312" s="231">
        <f t="shared" si="325"/>
        <v>0</v>
      </c>
      <c r="X312" s="83">
        <f t="shared" si="325"/>
        <v>0</v>
      </c>
      <c r="Y312" s="250">
        <f t="shared" si="325"/>
        <v>0</v>
      </c>
      <c r="Z312" s="231">
        <f t="shared" si="325"/>
        <v>0</v>
      </c>
      <c r="AA312" s="83">
        <f t="shared" si="325"/>
        <v>0</v>
      </c>
      <c r="AB312" s="83">
        <f t="shared" si="325"/>
        <v>0</v>
      </c>
      <c r="AC312" s="83">
        <f t="shared" si="325"/>
        <v>0</v>
      </c>
      <c r="AD312" s="83">
        <f t="shared" si="325"/>
        <v>0</v>
      </c>
      <c r="AE312" s="83">
        <f t="shared" si="325"/>
        <v>0</v>
      </c>
      <c r="AF312" s="250">
        <f t="shared" si="325"/>
        <v>0</v>
      </c>
      <c r="AG312" s="231">
        <f t="shared" si="325"/>
        <v>0</v>
      </c>
      <c r="AH312" s="83">
        <f t="shared" si="325"/>
        <v>0</v>
      </c>
      <c r="AI312" s="83">
        <f t="shared" si="325"/>
        <v>0</v>
      </c>
      <c r="AJ312" s="83">
        <f t="shared" si="325"/>
        <v>0</v>
      </c>
      <c r="AK312" s="307">
        <f t="shared" si="325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+F8+F10+F12+F14+F16+F18+F20+F22+F24+F26+F28+F30+F32+F34+F36+F44+F46+F49+F57+F59+F61+F63+F117+F119+F121+F123+F129+F131+F133+F135+F137+F139+F141+F143+F145+F147+F149+F151+F111+F113+F115+F125+F127+F99+F101+F103+F95+F97+F105+F107+F109+F65+F67+F69+F71+F77</f>
        <v>33742</v>
      </c>
      <c r="G313" s="203">
        <f t="shared" ref="G313:AK313" si="326">+G8+G10+G12+G14+G16+G18+G20+G22+G24+G26+G28+G30+G32+G34+G36+G44+G46+G49+G57+G59+G61+G63+G117+G119+G121+G123+G129+G131+G133+G135+G137+G139+G141+G143+G145+G147+G149+G151+G111+G113+G115+G125+G127+G99+G101+G103+G95+G97+G105+G107+G109+G65+G67+G69+G71+G77</f>
        <v>726</v>
      </c>
      <c r="H313" s="142">
        <f t="shared" si="326"/>
        <v>988</v>
      </c>
      <c r="I313" s="142">
        <f t="shared" si="326"/>
        <v>1202</v>
      </c>
      <c r="J313" s="142">
        <f t="shared" si="326"/>
        <v>1486</v>
      </c>
      <c r="K313" s="251">
        <f t="shared" si="326"/>
        <v>469</v>
      </c>
      <c r="L313" s="232">
        <f t="shared" si="326"/>
        <v>1111</v>
      </c>
      <c r="M313" s="142">
        <f t="shared" si="326"/>
        <v>1234</v>
      </c>
      <c r="N313" s="142">
        <f t="shared" si="326"/>
        <v>1112</v>
      </c>
      <c r="O313" s="142">
        <f t="shared" si="326"/>
        <v>1212</v>
      </c>
      <c r="P313" s="142">
        <f t="shared" si="326"/>
        <v>1173</v>
      </c>
      <c r="Q313" s="142">
        <f t="shared" si="326"/>
        <v>813</v>
      </c>
      <c r="R313" s="251">
        <f t="shared" si="326"/>
        <v>1126</v>
      </c>
      <c r="S313" s="232">
        <f t="shared" si="326"/>
        <v>1295</v>
      </c>
      <c r="T313" s="142">
        <f t="shared" si="326"/>
        <v>1975</v>
      </c>
      <c r="U313" s="142">
        <f t="shared" si="326"/>
        <v>1580</v>
      </c>
      <c r="V313" s="142">
        <f t="shared" si="326"/>
        <v>1800</v>
      </c>
      <c r="W313" s="232">
        <f t="shared" si="326"/>
        <v>0</v>
      </c>
      <c r="X313" s="142">
        <f t="shared" si="326"/>
        <v>1517</v>
      </c>
      <c r="Y313" s="251">
        <f t="shared" si="326"/>
        <v>0</v>
      </c>
      <c r="Z313" s="232">
        <f t="shared" si="326"/>
        <v>1025</v>
      </c>
      <c r="AA313" s="142">
        <f t="shared" si="326"/>
        <v>1850</v>
      </c>
      <c r="AB313" s="142">
        <f t="shared" si="326"/>
        <v>1702</v>
      </c>
      <c r="AC313" s="142">
        <f t="shared" si="326"/>
        <v>1341</v>
      </c>
      <c r="AD313" s="142">
        <f t="shared" si="326"/>
        <v>1350</v>
      </c>
      <c r="AE313" s="142">
        <f t="shared" si="326"/>
        <v>1470</v>
      </c>
      <c r="AF313" s="251">
        <f t="shared" si="326"/>
        <v>747</v>
      </c>
      <c r="AG313" s="232">
        <f t="shared" si="326"/>
        <v>0</v>
      </c>
      <c r="AH313" s="142">
        <f t="shared" si="326"/>
        <v>1250</v>
      </c>
      <c r="AI313" s="142">
        <f t="shared" si="326"/>
        <v>1118</v>
      </c>
      <c r="AJ313" s="142">
        <f t="shared" si="326"/>
        <v>1070</v>
      </c>
      <c r="AK313" s="204">
        <f t="shared" si="326"/>
        <v>0</v>
      </c>
      <c r="AL313" s="1">
        <f>SUM(AL8:AL268)</f>
        <v>11248</v>
      </c>
      <c r="AM313" s="1">
        <f>SUM(AM8:AM268)</f>
        <v>11168</v>
      </c>
      <c r="AN313" s="1">
        <f>SUM(AN8:AN268)</f>
        <v>19561300</v>
      </c>
      <c r="AO313" s="1">
        <f>SUM(AO8:AO268)</f>
        <v>1706984.2000000002</v>
      </c>
      <c r="AP313" s="1">
        <f>SUM(AP8:AP268)</f>
        <v>1706984.2000000002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137">
        <f t="shared" ref="G314:AI314" si="327">F314+G313</f>
        <v>726</v>
      </c>
      <c r="H314" s="169">
        <f t="shared" si="327"/>
        <v>1714</v>
      </c>
      <c r="I314" s="169">
        <f t="shared" si="327"/>
        <v>2916</v>
      </c>
      <c r="J314" s="169">
        <f t="shared" si="327"/>
        <v>4402</v>
      </c>
      <c r="K314" s="252">
        <f t="shared" si="327"/>
        <v>4871</v>
      </c>
      <c r="L314" s="233">
        <f t="shared" si="327"/>
        <v>5982</v>
      </c>
      <c r="M314" s="169">
        <f t="shared" si="327"/>
        <v>7216</v>
      </c>
      <c r="N314" s="169">
        <f t="shared" si="327"/>
        <v>8328</v>
      </c>
      <c r="O314" s="169">
        <f t="shared" si="327"/>
        <v>9540</v>
      </c>
      <c r="P314" s="169">
        <f t="shared" si="327"/>
        <v>10713</v>
      </c>
      <c r="Q314" s="169">
        <f t="shared" si="327"/>
        <v>11526</v>
      </c>
      <c r="R314" s="252">
        <f t="shared" si="327"/>
        <v>12652</v>
      </c>
      <c r="S314" s="233">
        <f t="shared" si="327"/>
        <v>13947</v>
      </c>
      <c r="T314" s="169">
        <f t="shared" si="327"/>
        <v>15922</v>
      </c>
      <c r="U314" s="169">
        <f t="shared" si="327"/>
        <v>17502</v>
      </c>
      <c r="V314" s="169">
        <f t="shared" si="327"/>
        <v>19302</v>
      </c>
      <c r="W314" s="233">
        <f t="shared" si="327"/>
        <v>19302</v>
      </c>
      <c r="X314" s="169">
        <f t="shared" si="327"/>
        <v>20819</v>
      </c>
      <c r="Y314" s="252">
        <f t="shared" si="327"/>
        <v>20819</v>
      </c>
      <c r="Z314" s="233">
        <f t="shared" si="327"/>
        <v>21844</v>
      </c>
      <c r="AA314" s="169">
        <f t="shared" si="327"/>
        <v>23694</v>
      </c>
      <c r="AB314" s="169">
        <f t="shared" si="327"/>
        <v>25396</v>
      </c>
      <c r="AC314" s="169">
        <f t="shared" si="327"/>
        <v>26737</v>
      </c>
      <c r="AD314" s="169">
        <f t="shared" si="327"/>
        <v>28087</v>
      </c>
      <c r="AE314" s="169">
        <f t="shared" si="327"/>
        <v>29557</v>
      </c>
      <c r="AF314" s="252">
        <f t="shared" si="327"/>
        <v>30304</v>
      </c>
      <c r="AG314" s="233">
        <f t="shared" si="327"/>
        <v>30304</v>
      </c>
      <c r="AH314" s="169">
        <f t="shared" si="327"/>
        <v>31554</v>
      </c>
      <c r="AI314" s="169">
        <f t="shared" si="327"/>
        <v>32672</v>
      </c>
      <c r="AJ314" s="169">
        <f>AI314+AJ313</f>
        <v>33742</v>
      </c>
      <c r="AK314" s="309">
        <f>AJ314+AK313</f>
        <v>33742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227+F229+F231+F233</f>
        <v>33745</v>
      </c>
      <c r="G315" s="142">
        <f t="shared" ref="G315:AK315" si="328">+G169+G171+G173+G175+G177+G179+G181+G183+G185+G187+G189+G191+G193+G195+G197+G205+G207+G209+G217+G219+G221+G223+G257+G259+G261+G263+G269+G271+G273+G275+G277+G279+G281+G283+G285+G287+G289+G291+G251+G253+G255+G265+G267+G237+G239+G241+G235+G243+G245+G247+G249+G225+G227+G229+G231+G233</f>
        <v>839</v>
      </c>
      <c r="H315" s="142">
        <f t="shared" si="328"/>
        <v>1089</v>
      </c>
      <c r="I315" s="142">
        <f t="shared" si="328"/>
        <v>1507</v>
      </c>
      <c r="J315" s="142">
        <f t="shared" si="328"/>
        <v>1052</v>
      </c>
      <c r="K315" s="251">
        <f t="shared" si="328"/>
        <v>984</v>
      </c>
      <c r="L315" s="232">
        <f t="shared" si="328"/>
        <v>824</v>
      </c>
      <c r="M315" s="142">
        <f t="shared" si="328"/>
        <v>1193</v>
      </c>
      <c r="N315" s="142">
        <f t="shared" si="328"/>
        <v>1061</v>
      </c>
      <c r="O315" s="142">
        <f t="shared" si="328"/>
        <v>1476</v>
      </c>
      <c r="P315" s="142">
        <f t="shared" si="328"/>
        <v>911</v>
      </c>
      <c r="Q315" s="142">
        <f t="shared" si="328"/>
        <v>1177</v>
      </c>
      <c r="R315" s="251">
        <f t="shared" si="328"/>
        <v>1158</v>
      </c>
      <c r="S315" s="232">
        <f t="shared" si="328"/>
        <v>932</v>
      </c>
      <c r="T315" s="142">
        <f t="shared" si="328"/>
        <v>1766</v>
      </c>
      <c r="U315" s="142">
        <f t="shared" si="328"/>
        <v>1508</v>
      </c>
      <c r="V315" s="142">
        <f t="shared" si="328"/>
        <v>1721</v>
      </c>
      <c r="W315" s="232">
        <f t="shared" si="328"/>
        <v>0</v>
      </c>
      <c r="X315" s="142">
        <f t="shared" si="328"/>
        <v>1514</v>
      </c>
      <c r="Y315" s="251">
        <f t="shared" si="328"/>
        <v>0</v>
      </c>
      <c r="Z315" s="232">
        <f t="shared" si="328"/>
        <v>1135</v>
      </c>
      <c r="AA315" s="142">
        <f t="shared" si="328"/>
        <v>1850</v>
      </c>
      <c r="AB315" s="142">
        <f t="shared" si="328"/>
        <v>1702</v>
      </c>
      <c r="AC315" s="142">
        <f t="shared" si="328"/>
        <v>1341</v>
      </c>
      <c r="AD315" s="142">
        <f t="shared" si="328"/>
        <v>1350</v>
      </c>
      <c r="AE315" s="142">
        <f t="shared" si="328"/>
        <v>1470</v>
      </c>
      <c r="AF315" s="251">
        <f t="shared" si="328"/>
        <v>747</v>
      </c>
      <c r="AG315" s="232">
        <f t="shared" si="328"/>
        <v>0</v>
      </c>
      <c r="AH315" s="142">
        <f t="shared" si="328"/>
        <v>1250</v>
      </c>
      <c r="AI315" s="142">
        <f t="shared" si="328"/>
        <v>1118</v>
      </c>
      <c r="AJ315" s="142">
        <f t="shared" si="328"/>
        <v>1070</v>
      </c>
      <c r="AK315" s="142">
        <f t="shared" si="328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170">
        <f>+F316+G315</f>
        <v>839</v>
      </c>
      <c r="H316" s="171">
        <f t="shared" ref="H316:AJ316" si="329">+G316+H315</f>
        <v>1928</v>
      </c>
      <c r="I316" s="171">
        <f t="shared" si="329"/>
        <v>3435</v>
      </c>
      <c r="J316" s="171">
        <f t="shared" si="329"/>
        <v>4487</v>
      </c>
      <c r="K316" s="253">
        <f>+J316+K315</f>
        <v>5471</v>
      </c>
      <c r="L316" s="234">
        <f t="shared" si="329"/>
        <v>6295</v>
      </c>
      <c r="M316" s="171">
        <f t="shared" si="329"/>
        <v>7488</v>
      </c>
      <c r="N316" s="171">
        <f t="shared" si="329"/>
        <v>8549</v>
      </c>
      <c r="O316" s="171">
        <f t="shared" si="329"/>
        <v>10025</v>
      </c>
      <c r="P316" s="171">
        <f t="shared" si="329"/>
        <v>10936</v>
      </c>
      <c r="Q316" s="171">
        <f t="shared" si="329"/>
        <v>12113</v>
      </c>
      <c r="R316" s="253">
        <f t="shared" si="329"/>
        <v>13271</v>
      </c>
      <c r="S316" s="234">
        <f t="shared" si="329"/>
        <v>14203</v>
      </c>
      <c r="T316" s="171">
        <f t="shared" si="329"/>
        <v>15969</v>
      </c>
      <c r="U316" s="171">
        <f t="shared" si="329"/>
        <v>17477</v>
      </c>
      <c r="V316" s="171">
        <f t="shared" si="329"/>
        <v>19198</v>
      </c>
      <c r="W316" s="234">
        <f t="shared" si="329"/>
        <v>19198</v>
      </c>
      <c r="X316" s="171">
        <f t="shared" si="329"/>
        <v>20712</v>
      </c>
      <c r="Y316" s="253">
        <f t="shared" si="329"/>
        <v>20712</v>
      </c>
      <c r="Z316" s="234">
        <f t="shared" si="329"/>
        <v>21847</v>
      </c>
      <c r="AA316" s="171">
        <f t="shared" si="329"/>
        <v>23697</v>
      </c>
      <c r="AB316" s="171">
        <f t="shared" si="329"/>
        <v>25399</v>
      </c>
      <c r="AC316" s="171">
        <f t="shared" si="329"/>
        <v>26740</v>
      </c>
      <c r="AD316" s="171">
        <f t="shared" si="329"/>
        <v>28090</v>
      </c>
      <c r="AE316" s="171">
        <f t="shared" si="329"/>
        <v>29560</v>
      </c>
      <c r="AF316" s="252">
        <f t="shared" si="329"/>
        <v>30307</v>
      </c>
      <c r="AG316" s="233">
        <f t="shared" si="329"/>
        <v>30307</v>
      </c>
      <c r="AH316" s="171">
        <f t="shared" si="329"/>
        <v>31557</v>
      </c>
      <c r="AI316" s="171">
        <f t="shared" si="329"/>
        <v>32675</v>
      </c>
      <c r="AJ316" s="171">
        <f t="shared" si="329"/>
        <v>33745</v>
      </c>
      <c r="AK316" s="310">
        <f>+AJ316+AK315</f>
        <v>33745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330">(0+G314)/$F$313</f>
        <v>2.151621125007409E-2</v>
      </c>
      <c r="H317" s="152">
        <f t="shared" si="330"/>
        <v>5.0797226009128088E-2</v>
      </c>
      <c r="I317" s="152">
        <f t="shared" si="330"/>
        <v>8.6420484855669485E-2</v>
      </c>
      <c r="J317" s="152">
        <f t="shared" si="330"/>
        <v>0.1304605536127082</v>
      </c>
      <c r="K317" s="152">
        <f t="shared" si="330"/>
        <v>0.14436014462687452</v>
      </c>
      <c r="L317" s="152">
        <f t="shared" si="330"/>
        <v>0.17728646790350305</v>
      </c>
      <c r="M317" s="152">
        <f t="shared" si="330"/>
        <v>0.21385809969770611</v>
      </c>
      <c r="N317" s="152">
        <f t="shared" si="330"/>
        <v>0.24681405962894909</v>
      </c>
      <c r="O317" s="152">
        <f t="shared" si="330"/>
        <v>0.28273368502163476</v>
      </c>
      <c r="P317" s="152">
        <f t="shared" si="330"/>
        <v>0.31749748088435775</v>
      </c>
      <c r="Q317" s="152">
        <f t="shared" si="330"/>
        <v>0.34159208108588701</v>
      </c>
      <c r="R317" s="152">
        <f t="shared" si="330"/>
        <v>0.37496295418173198</v>
      </c>
      <c r="S317" s="152">
        <f t="shared" si="330"/>
        <v>0.4133424219074151</v>
      </c>
      <c r="T317" s="152">
        <f t="shared" si="330"/>
        <v>0.47187481477090865</v>
      </c>
      <c r="U317" s="152">
        <f t="shared" si="330"/>
        <v>0.5187007290617035</v>
      </c>
      <c r="V317" s="152">
        <f t="shared" si="330"/>
        <v>0.57204670736767238</v>
      </c>
      <c r="W317" s="152">
        <f t="shared" si="330"/>
        <v>0.57204670736767238</v>
      </c>
      <c r="X317" s="152">
        <f t="shared" si="330"/>
        <v>0.61700551241775825</v>
      </c>
      <c r="Y317" s="152">
        <f t="shared" si="330"/>
        <v>0.61700551241775825</v>
      </c>
      <c r="Z317" s="152">
        <f t="shared" si="330"/>
        <v>0.64738308339754613</v>
      </c>
      <c r="AA317" s="152">
        <f t="shared" si="330"/>
        <v>0.70221089443423623</v>
      </c>
      <c r="AB317" s="152">
        <f t="shared" si="330"/>
        <v>0.75265248058799128</v>
      </c>
      <c r="AC317" s="152">
        <f t="shared" si="330"/>
        <v>0.79239523442593796</v>
      </c>
      <c r="AD317" s="152">
        <f t="shared" si="330"/>
        <v>0.83240471815541461</v>
      </c>
      <c r="AE317" s="152">
        <f t="shared" si="330"/>
        <v>0.87597060043862252</v>
      </c>
      <c r="AF317" s="152">
        <f t="shared" si="330"/>
        <v>0.89810918143559959</v>
      </c>
      <c r="AG317" s="152">
        <f t="shared" si="330"/>
        <v>0.89810918143559959</v>
      </c>
      <c r="AH317" s="152">
        <f t="shared" si="330"/>
        <v>0.93515499970363347</v>
      </c>
      <c r="AI317" s="152">
        <f t="shared" si="330"/>
        <v>0.96828877956256298</v>
      </c>
      <c r="AJ317" s="152">
        <f t="shared" si="330"/>
        <v>1</v>
      </c>
      <c r="AK317" s="332">
        <f t="shared" si="330"/>
        <v>1</v>
      </c>
      <c r="AL317" s="47"/>
    </row>
    <row r="318" spans="1:43" ht="33.75">
      <c r="A318" s="147"/>
      <c r="B318" s="148"/>
      <c r="C318" s="149"/>
      <c r="D318" s="149"/>
      <c r="E318" s="150" t="s">
        <v>219</v>
      </c>
      <c r="F318" s="151"/>
      <c r="G318" s="188">
        <v>1</v>
      </c>
      <c r="H318" s="188">
        <v>1</v>
      </c>
      <c r="I318" s="188">
        <v>0</v>
      </c>
      <c r="J318" s="188">
        <v>3</v>
      </c>
      <c r="K318" s="188">
        <v>5</v>
      </c>
      <c r="L318" s="188">
        <v>7</v>
      </c>
      <c r="M318" s="188">
        <v>0</v>
      </c>
      <c r="N318" s="188">
        <v>2</v>
      </c>
      <c r="O318" s="188">
        <v>3</v>
      </c>
      <c r="P318" s="188">
        <v>3</v>
      </c>
      <c r="Q318" s="188">
        <v>0</v>
      </c>
      <c r="R318" s="188">
        <v>8</v>
      </c>
      <c r="S318" s="188">
        <v>8</v>
      </c>
      <c r="T318" s="188">
        <v>3</v>
      </c>
      <c r="U318" s="188">
        <v>3</v>
      </c>
      <c r="V318" s="188">
        <v>2</v>
      </c>
      <c r="W318" s="188">
        <v>0</v>
      </c>
      <c r="X318" s="188">
        <v>1</v>
      </c>
      <c r="Y318" s="188">
        <v>0</v>
      </c>
      <c r="Z318" s="188">
        <v>8</v>
      </c>
      <c r="AA318" s="188">
        <v>3</v>
      </c>
      <c r="AB318" s="188">
        <v>3</v>
      </c>
      <c r="AC318" s="188">
        <v>3</v>
      </c>
      <c r="AD318" s="188">
        <v>3</v>
      </c>
      <c r="AE318" s="188">
        <v>2</v>
      </c>
      <c r="AF318" s="188">
        <v>7</v>
      </c>
      <c r="AG318" s="188">
        <v>0</v>
      </c>
      <c r="AH318" s="188">
        <v>2</v>
      </c>
      <c r="AI318" s="188">
        <v>2</v>
      </c>
      <c r="AJ318" s="188">
        <v>0</v>
      </c>
      <c r="AK318" s="333"/>
      <c r="AL318" s="47"/>
    </row>
    <row r="319" spans="1:43" ht="33.75">
      <c r="A319" s="147"/>
      <c r="B319" s="148"/>
      <c r="C319" s="149"/>
      <c r="D319" s="149"/>
      <c r="E319" s="150" t="s">
        <v>231</v>
      </c>
      <c r="F319" s="151"/>
      <c r="G319" s="188">
        <v>2</v>
      </c>
      <c r="H319" s="188">
        <v>2</v>
      </c>
      <c r="I319" s="188">
        <v>3</v>
      </c>
      <c r="J319" s="188">
        <v>0</v>
      </c>
      <c r="K319" s="188">
        <v>7</v>
      </c>
      <c r="L319" s="188">
        <v>5</v>
      </c>
      <c r="M319" s="188">
        <v>0</v>
      </c>
      <c r="N319" s="188">
        <v>3</v>
      </c>
      <c r="O319" s="188">
        <v>0</v>
      </c>
      <c r="P319" s="188">
        <v>2</v>
      </c>
      <c r="Q319" s="188">
        <v>0</v>
      </c>
      <c r="R319" s="188">
        <v>7</v>
      </c>
      <c r="S319" s="188">
        <v>7</v>
      </c>
      <c r="T319" s="188">
        <v>2</v>
      </c>
      <c r="U319" s="188">
        <v>2</v>
      </c>
      <c r="V319" s="188">
        <v>2</v>
      </c>
      <c r="W319" s="188">
        <v>0</v>
      </c>
      <c r="X319" s="188">
        <v>1</v>
      </c>
      <c r="Y319" s="188">
        <v>0</v>
      </c>
      <c r="Z319" s="188">
        <v>8</v>
      </c>
      <c r="AA319" s="188">
        <v>3</v>
      </c>
      <c r="AB319" s="188">
        <v>3</v>
      </c>
      <c r="AC319" s="188">
        <v>3</v>
      </c>
      <c r="AD319" s="188">
        <v>3</v>
      </c>
      <c r="AE319" s="188">
        <v>2</v>
      </c>
      <c r="AF319" s="188">
        <v>7</v>
      </c>
      <c r="AG319" s="188">
        <v>0</v>
      </c>
      <c r="AH319" s="188">
        <v>2</v>
      </c>
      <c r="AI319" s="188">
        <v>2</v>
      </c>
      <c r="AJ319" s="188">
        <v>0</v>
      </c>
      <c r="AK319" s="333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25" bottom="0" header="0" footer="0"/>
  <pageSetup paperSize="8" scale="22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T169" activePane="bottomRight" state="frozen"/>
      <selection pane="topRight" activeCell="G1" sqref="G1"/>
      <selection pane="bottomLeft" activeCell="A8" sqref="A8"/>
      <selection pane="bottomRight" activeCell="AF29" sqref="AF29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hidden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15</v>
      </c>
      <c r="H1" s="642"/>
      <c r="I1" s="647" t="s">
        <v>216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45351.593314699072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19" t="s">
        <v>9</v>
      </c>
      <c r="H5" s="237" t="s">
        <v>10</v>
      </c>
      <c r="I5" s="218" t="s">
        <v>11</v>
      </c>
      <c r="J5" s="19" t="s">
        <v>12</v>
      </c>
      <c r="K5" s="19" t="s">
        <v>13</v>
      </c>
      <c r="L5" s="277" t="s">
        <v>14</v>
      </c>
      <c r="M5" s="277" t="s">
        <v>15</v>
      </c>
      <c r="N5" s="277" t="s">
        <v>9</v>
      </c>
      <c r="O5" s="277" t="s">
        <v>10</v>
      </c>
      <c r="P5" s="218" t="s">
        <v>11</v>
      </c>
      <c r="Q5" s="277" t="s">
        <v>12</v>
      </c>
      <c r="R5" s="277" t="s">
        <v>13</v>
      </c>
      <c r="S5" s="277" t="s">
        <v>14</v>
      </c>
      <c r="T5" s="277" t="s">
        <v>15</v>
      </c>
      <c r="U5" s="277" t="s">
        <v>9</v>
      </c>
      <c r="V5" s="237" t="s">
        <v>10</v>
      </c>
      <c r="W5" s="218" t="s">
        <v>11</v>
      </c>
      <c r="X5" s="277" t="s">
        <v>12</v>
      </c>
      <c r="Y5" s="277" t="s">
        <v>13</v>
      </c>
      <c r="Z5" s="277" t="s">
        <v>14</v>
      </c>
      <c r="AA5" s="277" t="s">
        <v>15</v>
      </c>
      <c r="AB5" s="277" t="s">
        <v>9</v>
      </c>
      <c r="AC5" s="237" t="s">
        <v>10</v>
      </c>
      <c r="AD5" s="218" t="s">
        <v>11</v>
      </c>
      <c r="AE5" s="277" t="s">
        <v>12</v>
      </c>
      <c r="AF5" s="277" t="s">
        <v>13</v>
      </c>
      <c r="AG5" s="277" t="s">
        <v>14</v>
      </c>
      <c r="AH5" s="218" t="s">
        <v>15</v>
      </c>
      <c r="AI5" s="218" t="s">
        <v>9</v>
      </c>
      <c r="AJ5" s="237" t="s">
        <v>10</v>
      </c>
      <c r="AK5" s="277" t="s">
        <v>12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5">
        <v>42614</v>
      </c>
      <c r="H6" s="238">
        <f t="shared" ref="H6:AK6" si="0">G6+1</f>
        <v>42615</v>
      </c>
      <c r="I6" s="219">
        <f t="shared" si="0"/>
        <v>42616</v>
      </c>
      <c r="J6" s="25">
        <f t="shared" si="0"/>
        <v>42617</v>
      </c>
      <c r="K6" s="25">
        <f t="shared" si="0"/>
        <v>42618</v>
      </c>
      <c r="L6" s="278">
        <f t="shared" si="0"/>
        <v>42619</v>
      </c>
      <c r="M6" s="278">
        <f t="shared" si="0"/>
        <v>42620</v>
      </c>
      <c r="N6" s="278">
        <f t="shared" si="0"/>
        <v>42621</v>
      </c>
      <c r="O6" s="278">
        <f t="shared" si="0"/>
        <v>42622</v>
      </c>
      <c r="P6" s="219">
        <f t="shared" si="0"/>
        <v>42623</v>
      </c>
      <c r="Q6" s="278">
        <f t="shared" si="0"/>
        <v>42624</v>
      </c>
      <c r="R6" s="278">
        <f t="shared" si="0"/>
        <v>42625</v>
      </c>
      <c r="S6" s="278">
        <f t="shared" si="0"/>
        <v>42626</v>
      </c>
      <c r="T6" s="278">
        <f t="shared" si="0"/>
        <v>42627</v>
      </c>
      <c r="U6" s="278">
        <f t="shared" si="0"/>
        <v>42628</v>
      </c>
      <c r="V6" s="238">
        <f t="shared" si="0"/>
        <v>42629</v>
      </c>
      <c r="W6" s="219">
        <f t="shared" si="0"/>
        <v>42630</v>
      </c>
      <c r="X6" s="278">
        <f t="shared" si="0"/>
        <v>42631</v>
      </c>
      <c r="Y6" s="278">
        <f t="shared" si="0"/>
        <v>42632</v>
      </c>
      <c r="Z6" s="278">
        <f t="shared" si="0"/>
        <v>42633</v>
      </c>
      <c r="AA6" s="278">
        <f t="shared" si="0"/>
        <v>42634</v>
      </c>
      <c r="AB6" s="278">
        <f t="shared" si="0"/>
        <v>42635</v>
      </c>
      <c r="AC6" s="238">
        <f t="shared" si="0"/>
        <v>42636</v>
      </c>
      <c r="AD6" s="219">
        <f t="shared" si="0"/>
        <v>42637</v>
      </c>
      <c r="AE6" s="278">
        <f t="shared" si="0"/>
        <v>42638</v>
      </c>
      <c r="AF6" s="278">
        <f t="shared" si="0"/>
        <v>42639</v>
      </c>
      <c r="AG6" s="278">
        <f t="shared" si="0"/>
        <v>42640</v>
      </c>
      <c r="AH6" s="219">
        <f t="shared" si="0"/>
        <v>42641</v>
      </c>
      <c r="AI6" s="219">
        <f t="shared" si="0"/>
        <v>42642</v>
      </c>
      <c r="AJ6" s="238">
        <f t="shared" si="0"/>
        <v>42643</v>
      </c>
      <c r="AK6" s="278">
        <f t="shared" si="0"/>
        <v>42644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30"/>
      <c r="H7" s="239" t="s">
        <v>20</v>
      </c>
      <c r="I7" s="220" t="s">
        <v>21</v>
      </c>
      <c r="J7" s="30"/>
      <c r="K7" s="30"/>
      <c r="L7" s="279"/>
      <c r="M7" s="279"/>
      <c r="N7" s="279"/>
      <c r="O7" s="279" t="s">
        <v>200</v>
      </c>
      <c r="P7" s="220" t="s">
        <v>21</v>
      </c>
      <c r="Q7" s="279"/>
      <c r="R7" s="279"/>
      <c r="S7" s="279"/>
      <c r="T7" s="279"/>
      <c r="U7" s="279"/>
      <c r="V7" s="239" t="s">
        <v>20</v>
      </c>
      <c r="W7" s="220" t="s">
        <v>21</v>
      </c>
      <c r="X7" s="279"/>
      <c r="Y7" s="279"/>
      <c r="Z7" s="279"/>
      <c r="AA7" s="279"/>
      <c r="AB7" s="30"/>
      <c r="AC7" s="239" t="s">
        <v>20</v>
      </c>
      <c r="AD7" s="220" t="s">
        <v>21</v>
      </c>
      <c r="AE7" s="279"/>
      <c r="AF7" s="279"/>
      <c r="AG7" s="279"/>
      <c r="AH7" s="220" t="s">
        <v>201</v>
      </c>
      <c r="AI7" s="220" t="s">
        <v>126</v>
      </c>
      <c r="AJ7" s="239" t="s">
        <v>20</v>
      </c>
      <c r="AK7" s="279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92" t="s">
        <v>74</v>
      </c>
      <c r="C8" s="32" t="s">
        <v>174</v>
      </c>
      <c r="D8" s="33"/>
      <c r="E8" s="34"/>
      <c r="F8" s="200">
        <f>+[1]NEW!$O$102</f>
        <v>4046</v>
      </c>
      <c r="G8" s="334">
        <v>0</v>
      </c>
      <c r="H8" s="362">
        <v>0</v>
      </c>
      <c r="I8" s="351">
        <v>0</v>
      </c>
      <c r="J8" s="334">
        <v>0</v>
      </c>
      <c r="K8" s="334">
        <v>0</v>
      </c>
      <c r="L8" s="334">
        <v>0</v>
      </c>
      <c r="M8" s="334">
        <v>0</v>
      </c>
      <c r="N8" s="334">
        <v>0</v>
      </c>
      <c r="O8" s="334">
        <v>0</v>
      </c>
      <c r="P8" s="351">
        <v>0</v>
      </c>
      <c r="Q8" s="334">
        <v>0</v>
      </c>
      <c r="R8" s="334">
        <v>0</v>
      </c>
      <c r="S8" s="334">
        <v>0</v>
      </c>
      <c r="T8" s="334">
        <v>0</v>
      </c>
      <c r="U8" s="371">
        <v>500</v>
      </c>
      <c r="V8" s="371">
        <f>1000-U9</f>
        <v>500</v>
      </c>
      <c r="W8" s="351">
        <v>0</v>
      </c>
      <c r="X8" s="334">
        <v>0</v>
      </c>
      <c r="Y8" s="371">
        <f>2000-X9</f>
        <v>1000</v>
      </c>
      <c r="Z8" s="36">
        <f>2000-Y9</f>
        <v>0</v>
      </c>
      <c r="AA8" s="371">
        <f>1422-AA12-AA22-AA59</f>
        <v>870</v>
      </c>
      <c r="AB8" s="371">
        <f>4046-AA9</f>
        <v>1176</v>
      </c>
      <c r="AC8" s="362">
        <v>0</v>
      </c>
      <c r="AD8" s="351">
        <v>0</v>
      </c>
      <c r="AE8" s="36">
        <v>0</v>
      </c>
      <c r="AF8" s="36">
        <f>4046-AE9</f>
        <v>0</v>
      </c>
      <c r="AG8" s="36">
        <v>0</v>
      </c>
      <c r="AH8" s="351">
        <v>0</v>
      </c>
      <c r="AI8" s="351">
        <v>0</v>
      </c>
      <c r="AJ8" s="362">
        <v>0</v>
      </c>
      <c r="AK8" s="36">
        <v>0</v>
      </c>
      <c r="AL8" s="37"/>
      <c r="AM8" s="38"/>
      <c r="AN8" s="38"/>
      <c r="AO8" s="38"/>
      <c r="AP8" s="38"/>
    </row>
    <row r="9" spans="1:42" ht="34.5" customHeight="1">
      <c r="A9" s="625"/>
      <c r="B9" s="693"/>
      <c r="C9" s="39"/>
      <c r="D9" s="40"/>
      <c r="E9" s="41"/>
      <c r="F9" s="201"/>
      <c r="G9" s="336">
        <f t="shared" ref="G9:V9" si="1">+F9+G8</f>
        <v>0</v>
      </c>
      <c r="H9" s="363">
        <f t="shared" si="1"/>
        <v>0</v>
      </c>
      <c r="I9" s="356">
        <f t="shared" si="1"/>
        <v>0</v>
      </c>
      <c r="J9" s="336">
        <f t="shared" si="1"/>
        <v>0</v>
      </c>
      <c r="K9" s="336">
        <f t="shared" si="1"/>
        <v>0</v>
      </c>
      <c r="L9" s="336">
        <f t="shared" si="1"/>
        <v>0</v>
      </c>
      <c r="M9" s="336">
        <f t="shared" si="1"/>
        <v>0</v>
      </c>
      <c r="N9" s="336">
        <f t="shared" si="1"/>
        <v>0</v>
      </c>
      <c r="O9" s="336">
        <f t="shared" si="1"/>
        <v>0</v>
      </c>
      <c r="P9" s="356">
        <f t="shared" si="1"/>
        <v>0</v>
      </c>
      <c r="Q9" s="336">
        <f t="shared" si="1"/>
        <v>0</v>
      </c>
      <c r="R9" s="336">
        <f t="shared" si="1"/>
        <v>0</v>
      </c>
      <c r="S9" s="336">
        <f t="shared" si="1"/>
        <v>0</v>
      </c>
      <c r="T9" s="336">
        <f t="shared" si="1"/>
        <v>0</v>
      </c>
      <c r="U9" s="336">
        <f t="shared" si="1"/>
        <v>500</v>
      </c>
      <c r="V9" s="363">
        <f t="shared" si="1"/>
        <v>1000</v>
      </c>
      <c r="W9" s="356">
        <f t="shared" ref="W9:AK9" si="2">+V9+W8</f>
        <v>1000</v>
      </c>
      <c r="X9" s="46">
        <f t="shared" si="2"/>
        <v>1000</v>
      </c>
      <c r="Y9" s="46">
        <f t="shared" si="2"/>
        <v>2000</v>
      </c>
      <c r="Z9" s="46">
        <f t="shared" si="2"/>
        <v>2000</v>
      </c>
      <c r="AA9" s="46">
        <f t="shared" si="2"/>
        <v>2870</v>
      </c>
      <c r="AB9" s="46">
        <f t="shared" si="2"/>
        <v>4046</v>
      </c>
      <c r="AC9" s="363">
        <f t="shared" si="2"/>
        <v>4046</v>
      </c>
      <c r="AD9" s="356">
        <f t="shared" si="2"/>
        <v>4046</v>
      </c>
      <c r="AE9" s="46">
        <f t="shared" si="2"/>
        <v>4046</v>
      </c>
      <c r="AF9" s="46">
        <f t="shared" si="2"/>
        <v>4046</v>
      </c>
      <c r="AG9" s="46">
        <f t="shared" si="2"/>
        <v>4046</v>
      </c>
      <c r="AH9" s="352">
        <f t="shared" si="2"/>
        <v>4046</v>
      </c>
      <c r="AI9" s="352">
        <f t="shared" si="2"/>
        <v>4046</v>
      </c>
      <c r="AJ9" s="363">
        <f t="shared" si="2"/>
        <v>4046</v>
      </c>
      <c r="AK9" s="46">
        <f t="shared" si="2"/>
        <v>4046</v>
      </c>
      <c r="AL9" s="47"/>
    </row>
    <row r="10" spans="1:42" ht="34.5" customHeight="1">
      <c r="A10" s="624">
        <v>2</v>
      </c>
      <c r="B10" s="692" t="s">
        <v>75</v>
      </c>
      <c r="C10" s="32" t="s">
        <v>174</v>
      </c>
      <c r="D10" s="48"/>
      <c r="E10" s="49"/>
      <c r="F10" s="202">
        <f>+[1]NEW!$O$105</f>
        <v>439</v>
      </c>
      <c r="G10" s="334">
        <v>0</v>
      </c>
      <c r="H10" s="362">
        <v>0</v>
      </c>
      <c r="I10" s="351">
        <v>0</v>
      </c>
      <c r="J10" s="334">
        <v>0</v>
      </c>
      <c r="K10" s="334">
        <v>0</v>
      </c>
      <c r="L10" s="334">
        <v>0</v>
      </c>
      <c r="M10" s="334">
        <v>0</v>
      </c>
      <c r="N10" s="334">
        <v>0</v>
      </c>
      <c r="O10" s="334">
        <v>0</v>
      </c>
      <c r="P10" s="351">
        <v>0</v>
      </c>
      <c r="Q10" s="334">
        <v>0</v>
      </c>
      <c r="R10" s="334">
        <v>0</v>
      </c>
      <c r="S10" s="334">
        <v>0</v>
      </c>
      <c r="T10" s="334">
        <v>0</v>
      </c>
      <c r="U10" s="334">
        <v>0</v>
      </c>
      <c r="V10" s="371">
        <f>439-U11</f>
        <v>439</v>
      </c>
      <c r="W10" s="351">
        <v>0</v>
      </c>
      <c r="X10" s="36">
        <f>439-W11</f>
        <v>0</v>
      </c>
      <c r="Y10" s="36">
        <v>0</v>
      </c>
      <c r="Z10" s="36">
        <v>0</v>
      </c>
      <c r="AA10" s="36">
        <v>0</v>
      </c>
      <c r="AB10" s="36">
        <v>0</v>
      </c>
      <c r="AC10" s="362">
        <v>0</v>
      </c>
      <c r="AD10" s="351">
        <v>0</v>
      </c>
      <c r="AE10" s="36">
        <v>0</v>
      </c>
      <c r="AF10" s="36">
        <v>0</v>
      </c>
      <c r="AG10" s="36">
        <v>0</v>
      </c>
      <c r="AH10" s="351">
        <v>0</v>
      </c>
      <c r="AI10" s="351">
        <v>0</v>
      </c>
      <c r="AJ10" s="362">
        <v>0</v>
      </c>
      <c r="AK10" s="36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94"/>
      <c r="C11" s="39"/>
      <c r="D11" s="40"/>
      <c r="E11" s="41"/>
      <c r="F11" s="201"/>
      <c r="G11" s="336">
        <f t="shared" ref="G11:V11" si="3">+F11+G10</f>
        <v>0</v>
      </c>
      <c r="H11" s="363">
        <f t="shared" si="3"/>
        <v>0</v>
      </c>
      <c r="I11" s="356">
        <f t="shared" si="3"/>
        <v>0</v>
      </c>
      <c r="J11" s="336">
        <f t="shared" si="3"/>
        <v>0</v>
      </c>
      <c r="K11" s="336">
        <f t="shared" si="3"/>
        <v>0</v>
      </c>
      <c r="L11" s="336">
        <f t="shared" si="3"/>
        <v>0</v>
      </c>
      <c r="M11" s="336">
        <f t="shared" si="3"/>
        <v>0</v>
      </c>
      <c r="N11" s="336">
        <f t="shared" si="3"/>
        <v>0</v>
      </c>
      <c r="O11" s="336">
        <f t="shared" si="3"/>
        <v>0</v>
      </c>
      <c r="P11" s="356">
        <f t="shared" si="3"/>
        <v>0</v>
      </c>
      <c r="Q11" s="336">
        <f t="shared" si="3"/>
        <v>0</v>
      </c>
      <c r="R11" s="336">
        <f t="shared" si="3"/>
        <v>0</v>
      </c>
      <c r="S11" s="336">
        <f t="shared" si="3"/>
        <v>0</v>
      </c>
      <c r="T11" s="336">
        <f t="shared" si="3"/>
        <v>0</v>
      </c>
      <c r="U11" s="336">
        <f t="shared" si="3"/>
        <v>0</v>
      </c>
      <c r="V11" s="363">
        <f t="shared" si="3"/>
        <v>439</v>
      </c>
      <c r="W11" s="356">
        <f t="shared" ref="W11:AK11" si="4">+V11+W10</f>
        <v>439</v>
      </c>
      <c r="X11" s="46">
        <f t="shared" si="4"/>
        <v>439</v>
      </c>
      <c r="Y11" s="46">
        <f t="shared" si="4"/>
        <v>439</v>
      </c>
      <c r="Z11" s="46">
        <f t="shared" si="4"/>
        <v>439</v>
      </c>
      <c r="AA11" s="46">
        <f t="shared" si="4"/>
        <v>439</v>
      </c>
      <c r="AB11" s="46">
        <f t="shared" si="4"/>
        <v>439</v>
      </c>
      <c r="AC11" s="363">
        <f t="shared" si="4"/>
        <v>439</v>
      </c>
      <c r="AD11" s="356">
        <f t="shared" si="4"/>
        <v>439</v>
      </c>
      <c r="AE11" s="46">
        <f t="shared" si="4"/>
        <v>439</v>
      </c>
      <c r="AF11" s="46">
        <f t="shared" si="4"/>
        <v>439</v>
      </c>
      <c r="AG11" s="46">
        <f t="shared" si="4"/>
        <v>439</v>
      </c>
      <c r="AH11" s="352">
        <f t="shared" si="4"/>
        <v>439</v>
      </c>
      <c r="AI11" s="352">
        <f t="shared" si="4"/>
        <v>439</v>
      </c>
      <c r="AJ11" s="363">
        <f t="shared" si="4"/>
        <v>439</v>
      </c>
      <c r="AK11" s="46">
        <f t="shared" si="4"/>
        <v>439</v>
      </c>
      <c r="AL11" s="37"/>
    </row>
    <row r="12" spans="1:42" ht="34.5" customHeight="1">
      <c r="A12" s="624">
        <v>3</v>
      </c>
      <c r="B12" s="695" t="s">
        <v>76</v>
      </c>
      <c r="C12" s="32" t="s">
        <v>174</v>
      </c>
      <c r="D12" s="48"/>
      <c r="E12" s="49"/>
      <c r="F12" s="202">
        <f>+[1]NEW!$O$108</f>
        <v>3210</v>
      </c>
      <c r="G12" s="334">
        <v>0</v>
      </c>
      <c r="H12" s="362">
        <v>0</v>
      </c>
      <c r="I12" s="351">
        <v>0</v>
      </c>
      <c r="J12" s="334">
        <v>0</v>
      </c>
      <c r="K12" s="334">
        <v>0</v>
      </c>
      <c r="L12" s="334">
        <v>0</v>
      </c>
      <c r="M12" s="334">
        <v>0</v>
      </c>
      <c r="N12" s="334">
        <v>0</v>
      </c>
      <c r="O12" s="334">
        <v>0</v>
      </c>
      <c r="P12" s="351">
        <v>0</v>
      </c>
      <c r="Q12" s="334">
        <v>0</v>
      </c>
      <c r="R12" s="334">
        <v>0</v>
      </c>
      <c r="S12" s="334">
        <v>0</v>
      </c>
      <c r="T12" s="334">
        <v>0</v>
      </c>
      <c r="U12" s="334">
        <v>0</v>
      </c>
      <c r="V12" s="371">
        <v>100</v>
      </c>
      <c r="W12" s="351">
        <v>0</v>
      </c>
      <c r="X12" s="371">
        <f>1500-W13</f>
        <v>1400</v>
      </c>
      <c r="Y12" s="36">
        <f>1500-X13</f>
        <v>0</v>
      </c>
      <c r="Z12" s="371">
        <v>550</v>
      </c>
      <c r="AA12" s="371">
        <f>2500-Z13</f>
        <v>450</v>
      </c>
      <c r="AB12" s="371">
        <f>1376-AB8</f>
        <v>200</v>
      </c>
      <c r="AC12" s="362">
        <v>0</v>
      </c>
      <c r="AD12" s="351">
        <v>0</v>
      </c>
      <c r="AE12" s="371">
        <f>3210-AD13</f>
        <v>510</v>
      </c>
      <c r="AF12" s="36">
        <f>3210-AE13</f>
        <v>0</v>
      </c>
      <c r="AG12" s="36">
        <v>0</v>
      </c>
      <c r="AH12" s="351">
        <v>0</v>
      </c>
      <c r="AI12" s="351">
        <v>0</v>
      </c>
      <c r="AJ12" s="362">
        <v>0</v>
      </c>
      <c r="AK12" s="36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96"/>
      <c r="C13" s="39"/>
      <c r="D13" s="40"/>
      <c r="E13" s="41"/>
      <c r="F13" s="201"/>
      <c r="G13" s="336">
        <f t="shared" ref="G13:V15" si="5">+F13+G12</f>
        <v>0</v>
      </c>
      <c r="H13" s="363">
        <f t="shared" si="5"/>
        <v>0</v>
      </c>
      <c r="I13" s="356">
        <f t="shared" si="5"/>
        <v>0</v>
      </c>
      <c r="J13" s="336">
        <f t="shared" si="5"/>
        <v>0</v>
      </c>
      <c r="K13" s="336">
        <f t="shared" si="5"/>
        <v>0</v>
      </c>
      <c r="L13" s="336">
        <f t="shared" si="5"/>
        <v>0</v>
      </c>
      <c r="M13" s="336">
        <f t="shared" si="5"/>
        <v>0</v>
      </c>
      <c r="N13" s="336">
        <f t="shared" si="5"/>
        <v>0</v>
      </c>
      <c r="O13" s="336">
        <f t="shared" si="5"/>
        <v>0</v>
      </c>
      <c r="P13" s="356">
        <f t="shared" si="5"/>
        <v>0</v>
      </c>
      <c r="Q13" s="336">
        <f t="shared" si="5"/>
        <v>0</v>
      </c>
      <c r="R13" s="336">
        <f t="shared" si="5"/>
        <v>0</v>
      </c>
      <c r="S13" s="336">
        <f t="shared" si="5"/>
        <v>0</v>
      </c>
      <c r="T13" s="336">
        <f t="shared" si="5"/>
        <v>0</v>
      </c>
      <c r="U13" s="336">
        <f t="shared" si="5"/>
        <v>0</v>
      </c>
      <c r="V13" s="363">
        <f t="shared" si="5"/>
        <v>100</v>
      </c>
      <c r="W13" s="356">
        <f t="shared" ref="W13:AK15" si="6">+V13+W12</f>
        <v>100</v>
      </c>
      <c r="X13" s="46">
        <f t="shared" si="6"/>
        <v>1500</v>
      </c>
      <c r="Y13" s="46">
        <f t="shared" si="6"/>
        <v>1500</v>
      </c>
      <c r="Z13" s="46">
        <f t="shared" si="6"/>
        <v>2050</v>
      </c>
      <c r="AA13" s="46">
        <f t="shared" si="6"/>
        <v>2500</v>
      </c>
      <c r="AB13" s="46">
        <f t="shared" si="6"/>
        <v>2700</v>
      </c>
      <c r="AC13" s="363">
        <f t="shared" si="6"/>
        <v>2700</v>
      </c>
      <c r="AD13" s="356">
        <f t="shared" si="6"/>
        <v>2700</v>
      </c>
      <c r="AE13" s="46">
        <f t="shared" si="6"/>
        <v>3210</v>
      </c>
      <c r="AF13" s="46">
        <f t="shared" si="6"/>
        <v>3210</v>
      </c>
      <c r="AG13" s="46">
        <f t="shared" si="6"/>
        <v>3210</v>
      </c>
      <c r="AH13" s="352">
        <f t="shared" si="6"/>
        <v>3210</v>
      </c>
      <c r="AI13" s="352">
        <f t="shared" si="6"/>
        <v>3210</v>
      </c>
      <c r="AJ13" s="363">
        <f t="shared" si="6"/>
        <v>3210</v>
      </c>
      <c r="AK13" s="46">
        <f t="shared" si="6"/>
        <v>3210</v>
      </c>
      <c r="AL13" s="37"/>
    </row>
    <row r="14" spans="1:42" ht="34.5" customHeight="1">
      <c r="A14" s="624">
        <v>4</v>
      </c>
      <c r="B14" s="695" t="s">
        <v>77</v>
      </c>
      <c r="C14" s="32" t="s">
        <v>174</v>
      </c>
      <c r="D14" s="48"/>
      <c r="E14" s="49"/>
      <c r="F14" s="202">
        <f>+[1]NEW!$O$111</f>
        <v>1736</v>
      </c>
      <c r="G14" s="338">
        <v>0</v>
      </c>
      <c r="H14" s="364">
        <v>0</v>
      </c>
      <c r="I14" s="353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53">
        <v>0</v>
      </c>
      <c r="Q14" s="338">
        <v>0</v>
      </c>
      <c r="R14" s="338">
        <v>0</v>
      </c>
      <c r="S14" s="338">
        <v>0</v>
      </c>
      <c r="T14" s="372">
        <v>300</v>
      </c>
      <c r="U14" s="372">
        <f>800-T15</f>
        <v>500</v>
      </c>
      <c r="V14" s="364">
        <v>0</v>
      </c>
      <c r="W14" s="353">
        <v>0</v>
      </c>
      <c r="X14" s="51">
        <v>0</v>
      </c>
      <c r="Y14" s="372">
        <v>286</v>
      </c>
      <c r="Z14" s="372">
        <f>1736-Y15</f>
        <v>650</v>
      </c>
      <c r="AA14" s="51">
        <f>1736-Z15</f>
        <v>0</v>
      </c>
      <c r="AB14" s="51">
        <f>1736-AA15</f>
        <v>0</v>
      </c>
      <c r="AC14" s="364">
        <v>0</v>
      </c>
      <c r="AD14" s="353">
        <v>0</v>
      </c>
      <c r="AE14" s="51">
        <v>0</v>
      </c>
      <c r="AF14" s="51">
        <v>0</v>
      </c>
      <c r="AG14" s="51">
        <v>0</v>
      </c>
      <c r="AH14" s="353">
        <v>0</v>
      </c>
      <c r="AI14" s="353">
        <v>0</v>
      </c>
      <c r="AJ14" s="364">
        <v>0</v>
      </c>
      <c r="AK14" s="51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96"/>
      <c r="C15" s="39"/>
      <c r="D15" s="33"/>
      <c r="E15" s="52"/>
      <c r="F15" s="200"/>
      <c r="G15" s="336">
        <f t="shared" si="5"/>
        <v>0</v>
      </c>
      <c r="H15" s="363">
        <f t="shared" si="5"/>
        <v>0</v>
      </c>
      <c r="I15" s="356">
        <f t="shared" si="5"/>
        <v>0</v>
      </c>
      <c r="J15" s="336">
        <f t="shared" si="5"/>
        <v>0</v>
      </c>
      <c r="K15" s="336">
        <f t="shared" si="5"/>
        <v>0</v>
      </c>
      <c r="L15" s="336">
        <f t="shared" si="5"/>
        <v>0</v>
      </c>
      <c r="M15" s="336">
        <f t="shared" si="5"/>
        <v>0</v>
      </c>
      <c r="N15" s="336">
        <f t="shared" si="5"/>
        <v>0</v>
      </c>
      <c r="O15" s="336">
        <f t="shared" si="5"/>
        <v>0</v>
      </c>
      <c r="P15" s="356">
        <f t="shared" si="5"/>
        <v>0</v>
      </c>
      <c r="Q15" s="336">
        <f t="shared" si="5"/>
        <v>0</v>
      </c>
      <c r="R15" s="336">
        <f t="shared" si="5"/>
        <v>0</v>
      </c>
      <c r="S15" s="336">
        <f t="shared" si="5"/>
        <v>0</v>
      </c>
      <c r="T15" s="336">
        <f t="shared" si="5"/>
        <v>300</v>
      </c>
      <c r="U15" s="336">
        <f t="shared" si="5"/>
        <v>800</v>
      </c>
      <c r="V15" s="363">
        <f t="shared" si="5"/>
        <v>800</v>
      </c>
      <c r="W15" s="356">
        <f t="shared" si="6"/>
        <v>800</v>
      </c>
      <c r="X15" s="46">
        <f t="shared" si="6"/>
        <v>800</v>
      </c>
      <c r="Y15" s="46">
        <f t="shared" si="6"/>
        <v>1086</v>
      </c>
      <c r="Z15" s="46">
        <f t="shared" si="6"/>
        <v>1736</v>
      </c>
      <c r="AA15" s="46">
        <f t="shared" si="6"/>
        <v>1736</v>
      </c>
      <c r="AB15" s="46">
        <f t="shared" si="6"/>
        <v>1736</v>
      </c>
      <c r="AC15" s="363">
        <f t="shared" si="6"/>
        <v>1736</v>
      </c>
      <c r="AD15" s="356">
        <f t="shared" si="6"/>
        <v>1736</v>
      </c>
      <c r="AE15" s="46">
        <f t="shared" si="6"/>
        <v>1736</v>
      </c>
      <c r="AF15" s="46">
        <f t="shared" si="6"/>
        <v>1736</v>
      </c>
      <c r="AG15" s="46">
        <f t="shared" si="6"/>
        <v>1736</v>
      </c>
      <c r="AH15" s="352">
        <f>+AG15+AH14</f>
        <v>1736</v>
      </c>
      <c r="AI15" s="352">
        <f t="shared" si="6"/>
        <v>1736</v>
      </c>
      <c r="AJ15" s="363">
        <f>+AI15+AJ14</f>
        <v>1736</v>
      </c>
      <c r="AK15" s="46">
        <f>+AJ15+AK14</f>
        <v>1736</v>
      </c>
      <c r="AL15" s="37"/>
    </row>
    <row r="16" spans="1:42" ht="34.5" customHeight="1">
      <c r="A16" s="624">
        <v>5</v>
      </c>
      <c r="B16" s="695" t="s">
        <v>78</v>
      </c>
      <c r="C16" s="33" t="s">
        <v>176</v>
      </c>
      <c r="D16" s="48"/>
      <c r="E16" s="49"/>
      <c r="F16" s="202">
        <f>+[1]NEW!$O$96</f>
        <v>2010</v>
      </c>
      <c r="G16" s="334">
        <v>0</v>
      </c>
      <c r="H16" s="362">
        <v>0</v>
      </c>
      <c r="I16" s="351">
        <v>0</v>
      </c>
      <c r="J16" s="334">
        <v>0</v>
      </c>
      <c r="K16" s="334">
        <v>0</v>
      </c>
      <c r="L16" s="334">
        <v>0</v>
      </c>
      <c r="M16" s="334">
        <v>0</v>
      </c>
      <c r="N16" s="334">
        <v>0</v>
      </c>
      <c r="O16" s="371">
        <v>400</v>
      </c>
      <c r="P16" s="351">
        <v>0</v>
      </c>
      <c r="Q16" s="371">
        <v>1094</v>
      </c>
      <c r="R16" s="371">
        <f>1500-Q17</f>
        <v>6</v>
      </c>
      <c r="S16" s="334">
        <f>1500-R17</f>
        <v>0</v>
      </c>
      <c r="T16" s="334">
        <v>0</v>
      </c>
      <c r="U16" s="334">
        <v>0</v>
      </c>
      <c r="V16" s="362">
        <v>0</v>
      </c>
      <c r="W16" s="351">
        <v>0</v>
      </c>
      <c r="X16" s="36">
        <v>0</v>
      </c>
      <c r="Y16" s="36">
        <v>0</v>
      </c>
      <c r="Z16" s="334">
        <v>0</v>
      </c>
      <c r="AA16" s="36">
        <v>0</v>
      </c>
      <c r="AB16" s="36">
        <v>0</v>
      </c>
      <c r="AC16" s="362">
        <v>0</v>
      </c>
      <c r="AD16" s="351">
        <v>0</v>
      </c>
      <c r="AE16" s="36">
        <v>0</v>
      </c>
      <c r="AF16" s="371">
        <f>2010-AE17</f>
        <v>510</v>
      </c>
      <c r="AG16" s="36">
        <v>0</v>
      </c>
      <c r="AH16" s="351">
        <v>0</v>
      </c>
      <c r="AI16" s="351">
        <v>0</v>
      </c>
      <c r="AJ16" s="362">
        <v>0</v>
      </c>
      <c r="AK16" s="36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96"/>
      <c r="C17" s="40"/>
      <c r="D17" s="40"/>
      <c r="E17" s="41"/>
      <c r="F17" s="201"/>
      <c r="G17" s="43">
        <f t="shared" ref="G17:V17" si="7">+F17+G16</f>
        <v>0</v>
      </c>
      <c r="H17" s="363">
        <f t="shared" si="7"/>
        <v>0</v>
      </c>
      <c r="I17" s="356">
        <f t="shared" si="7"/>
        <v>0</v>
      </c>
      <c r="J17" s="336">
        <f t="shared" si="7"/>
        <v>0</v>
      </c>
      <c r="K17" s="336">
        <f t="shared" si="7"/>
        <v>0</v>
      </c>
      <c r="L17" s="336">
        <f t="shared" si="7"/>
        <v>0</v>
      </c>
      <c r="M17" s="336">
        <f t="shared" si="7"/>
        <v>0</v>
      </c>
      <c r="N17" s="336">
        <f t="shared" si="7"/>
        <v>0</v>
      </c>
      <c r="O17" s="336">
        <f t="shared" si="7"/>
        <v>400</v>
      </c>
      <c r="P17" s="356">
        <f t="shared" si="7"/>
        <v>400</v>
      </c>
      <c r="Q17" s="336">
        <f t="shared" si="7"/>
        <v>1494</v>
      </c>
      <c r="R17" s="336">
        <f t="shared" si="7"/>
        <v>1500</v>
      </c>
      <c r="S17" s="336">
        <f t="shared" si="7"/>
        <v>1500</v>
      </c>
      <c r="T17" s="336">
        <f t="shared" si="7"/>
        <v>1500</v>
      </c>
      <c r="U17" s="336">
        <f t="shared" si="7"/>
        <v>1500</v>
      </c>
      <c r="V17" s="363">
        <f t="shared" si="7"/>
        <v>1500</v>
      </c>
      <c r="W17" s="356">
        <f t="shared" ref="W17:AK17" si="8">+V17+W16</f>
        <v>1500</v>
      </c>
      <c r="X17" s="46">
        <f t="shared" si="8"/>
        <v>1500</v>
      </c>
      <c r="Y17" s="46">
        <f t="shared" si="8"/>
        <v>1500</v>
      </c>
      <c r="Z17" s="46">
        <f t="shared" si="8"/>
        <v>1500</v>
      </c>
      <c r="AA17" s="46">
        <f t="shared" si="8"/>
        <v>1500</v>
      </c>
      <c r="AB17" s="46">
        <f t="shared" si="8"/>
        <v>1500</v>
      </c>
      <c r="AC17" s="363">
        <f t="shared" si="8"/>
        <v>1500</v>
      </c>
      <c r="AD17" s="356">
        <f t="shared" si="8"/>
        <v>1500</v>
      </c>
      <c r="AE17" s="46">
        <f t="shared" si="8"/>
        <v>1500</v>
      </c>
      <c r="AF17" s="46">
        <f t="shared" si="8"/>
        <v>2010</v>
      </c>
      <c r="AG17" s="46">
        <f t="shared" si="8"/>
        <v>2010</v>
      </c>
      <c r="AH17" s="352">
        <f t="shared" si="8"/>
        <v>2010</v>
      </c>
      <c r="AI17" s="352">
        <f t="shared" si="8"/>
        <v>2010</v>
      </c>
      <c r="AJ17" s="363">
        <f t="shared" si="8"/>
        <v>2010</v>
      </c>
      <c r="AK17" s="46">
        <f t="shared" si="8"/>
        <v>2010</v>
      </c>
      <c r="AL17" s="37"/>
    </row>
    <row r="18" spans="1:42" ht="34.5" customHeight="1">
      <c r="A18" s="624">
        <v>6</v>
      </c>
      <c r="B18" s="695" t="s">
        <v>79</v>
      </c>
      <c r="C18" s="33" t="s">
        <v>176</v>
      </c>
      <c r="D18" s="48"/>
      <c r="E18" s="49"/>
      <c r="F18" s="433">
        <f>+[1]NEW!$O$99</f>
        <v>100</v>
      </c>
      <c r="G18" s="338">
        <v>0</v>
      </c>
      <c r="H18" s="364">
        <v>0</v>
      </c>
      <c r="I18" s="353">
        <v>0</v>
      </c>
      <c r="J18" s="338">
        <v>0</v>
      </c>
      <c r="K18" s="338">
        <v>0</v>
      </c>
      <c r="L18" s="338">
        <v>0</v>
      </c>
      <c r="M18" s="338">
        <v>0</v>
      </c>
      <c r="N18" s="338">
        <v>0</v>
      </c>
      <c r="O18" s="338">
        <v>0</v>
      </c>
      <c r="P18" s="353">
        <v>0</v>
      </c>
      <c r="Q18" s="338">
        <v>0</v>
      </c>
      <c r="R18" s="338">
        <v>0</v>
      </c>
      <c r="S18" s="338">
        <v>0</v>
      </c>
      <c r="T18" s="338">
        <v>0</v>
      </c>
      <c r="U18" s="338">
        <v>0</v>
      </c>
      <c r="V18" s="364">
        <v>0</v>
      </c>
      <c r="W18" s="353">
        <v>0</v>
      </c>
      <c r="X18" s="372">
        <v>50</v>
      </c>
      <c r="Y18" s="372">
        <f>100-X19</f>
        <v>50</v>
      </c>
      <c r="Z18" s="51">
        <v>0</v>
      </c>
      <c r="AA18" s="51">
        <v>0</v>
      </c>
      <c r="AB18" s="51">
        <v>0</v>
      </c>
      <c r="AC18" s="364">
        <v>0</v>
      </c>
      <c r="AD18" s="353">
        <v>0</v>
      </c>
      <c r="AE18" s="51">
        <v>0</v>
      </c>
      <c r="AF18" s="51">
        <v>0</v>
      </c>
      <c r="AG18" s="51">
        <v>0</v>
      </c>
      <c r="AH18" s="353">
        <v>0</v>
      </c>
      <c r="AI18" s="353">
        <v>0</v>
      </c>
      <c r="AJ18" s="364">
        <v>0</v>
      </c>
      <c r="AK18" s="51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96"/>
      <c r="C19" s="40"/>
      <c r="D19" s="33"/>
      <c r="E19" s="52"/>
      <c r="F19" s="434"/>
      <c r="G19" s="43">
        <f t="shared" ref="G19:V19" si="9">+F19+G18</f>
        <v>0</v>
      </c>
      <c r="H19" s="363">
        <f t="shared" si="9"/>
        <v>0</v>
      </c>
      <c r="I19" s="356">
        <f t="shared" si="9"/>
        <v>0</v>
      </c>
      <c r="J19" s="336">
        <f t="shared" si="9"/>
        <v>0</v>
      </c>
      <c r="K19" s="336">
        <f t="shared" si="9"/>
        <v>0</v>
      </c>
      <c r="L19" s="336">
        <f t="shared" si="9"/>
        <v>0</v>
      </c>
      <c r="M19" s="336">
        <f t="shared" si="9"/>
        <v>0</v>
      </c>
      <c r="N19" s="336">
        <f t="shared" si="9"/>
        <v>0</v>
      </c>
      <c r="O19" s="336">
        <f t="shared" si="9"/>
        <v>0</v>
      </c>
      <c r="P19" s="356">
        <f t="shared" si="9"/>
        <v>0</v>
      </c>
      <c r="Q19" s="336">
        <f t="shared" si="9"/>
        <v>0</v>
      </c>
      <c r="R19" s="336">
        <f t="shared" si="9"/>
        <v>0</v>
      </c>
      <c r="S19" s="336">
        <f t="shared" si="9"/>
        <v>0</v>
      </c>
      <c r="T19" s="336">
        <f t="shared" si="9"/>
        <v>0</v>
      </c>
      <c r="U19" s="336">
        <f t="shared" si="9"/>
        <v>0</v>
      </c>
      <c r="V19" s="363">
        <f t="shared" si="9"/>
        <v>0</v>
      </c>
      <c r="W19" s="356">
        <f t="shared" ref="W19:AI19" si="10">+V19+W18</f>
        <v>0</v>
      </c>
      <c r="X19" s="46">
        <f t="shared" si="10"/>
        <v>50</v>
      </c>
      <c r="Y19" s="46">
        <f t="shared" si="10"/>
        <v>100</v>
      </c>
      <c r="Z19" s="46">
        <f t="shared" si="10"/>
        <v>100</v>
      </c>
      <c r="AA19" s="46">
        <f t="shared" si="10"/>
        <v>100</v>
      </c>
      <c r="AB19" s="46">
        <f t="shared" si="10"/>
        <v>100</v>
      </c>
      <c r="AC19" s="363">
        <f t="shared" si="10"/>
        <v>100</v>
      </c>
      <c r="AD19" s="356">
        <f t="shared" si="10"/>
        <v>100</v>
      </c>
      <c r="AE19" s="46">
        <f t="shared" si="10"/>
        <v>100</v>
      </c>
      <c r="AF19" s="46">
        <f t="shared" si="10"/>
        <v>100</v>
      </c>
      <c r="AG19" s="46">
        <f t="shared" si="10"/>
        <v>100</v>
      </c>
      <c r="AH19" s="352">
        <f>+AG19+AH18</f>
        <v>100</v>
      </c>
      <c r="AI19" s="352">
        <f t="shared" si="10"/>
        <v>100</v>
      </c>
      <c r="AJ19" s="363">
        <f>+AI19+AJ18</f>
        <v>100</v>
      </c>
      <c r="AK19" s="46">
        <f>+AJ19+AK18</f>
        <v>100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433">
        <f>+[1]NEW!$O$6</f>
        <v>127</v>
      </c>
      <c r="G20" s="338">
        <v>0</v>
      </c>
      <c r="H20" s="364">
        <v>0</v>
      </c>
      <c r="I20" s="353">
        <v>0</v>
      </c>
      <c r="J20" s="338">
        <v>0</v>
      </c>
      <c r="K20" s="338">
        <v>0</v>
      </c>
      <c r="L20" s="338">
        <v>0</v>
      </c>
      <c r="M20" s="338">
        <v>0</v>
      </c>
      <c r="N20" s="372">
        <f>127-M21</f>
        <v>127</v>
      </c>
      <c r="O20" s="338">
        <f>127-N21</f>
        <v>0</v>
      </c>
      <c r="P20" s="353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64">
        <v>0</v>
      </c>
      <c r="W20" s="353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  <c r="AC20" s="364">
        <v>0</v>
      </c>
      <c r="AD20" s="353">
        <v>0</v>
      </c>
      <c r="AE20" s="51">
        <v>0</v>
      </c>
      <c r="AF20" s="51">
        <v>0</v>
      </c>
      <c r="AG20" s="51">
        <v>0</v>
      </c>
      <c r="AH20" s="353">
        <v>0</v>
      </c>
      <c r="AI20" s="353">
        <v>0</v>
      </c>
      <c r="AJ20" s="364">
        <v>0</v>
      </c>
      <c r="AK20" s="51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435"/>
      <c r="G21" s="336">
        <f t="shared" ref="G21:V21" si="11">+F21+G20</f>
        <v>0</v>
      </c>
      <c r="H21" s="363">
        <f t="shared" si="11"/>
        <v>0</v>
      </c>
      <c r="I21" s="356">
        <f t="shared" si="11"/>
        <v>0</v>
      </c>
      <c r="J21" s="336">
        <f t="shared" si="11"/>
        <v>0</v>
      </c>
      <c r="K21" s="336">
        <f t="shared" si="11"/>
        <v>0</v>
      </c>
      <c r="L21" s="336">
        <f t="shared" si="11"/>
        <v>0</v>
      </c>
      <c r="M21" s="336">
        <f t="shared" si="11"/>
        <v>0</v>
      </c>
      <c r="N21" s="336">
        <f t="shared" si="11"/>
        <v>127</v>
      </c>
      <c r="O21" s="336">
        <f t="shared" si="11"/>
        <v>127</v>
      </c>
      <c r="P21" s="356">
        <f t="shared" si="11"/>
        <v>127</v>
      </c>
      <c r="Q21" s="336">
        <f t="shared" si="11"/>
        <v>127</v>
      </c>
      <c r="R21" s="336">
        <f t="shared" si="11"/>
        <v>127</v>
      </c>
      <c r="S21" s="336">
        <f t="shared" si="11"/>
        <v>127</v>
      </c>
      <c r="T21" s="336">
        <f t="shared" si="11"/>
        <v>127</v>
      </c>
      <c r="U21" s="336">
        <f t="shared" si="11"/>
        <v>127</v>
      </c>
      <c r="V21" s="363">
        <f t="shared" si="11"/>
        <v>127</v>
      </c>
      <c r="W21" s="356">
        <f t="shared" ref="W21:AK21" si="12">+V21+W20</f>
        <v>127</v>
      </c>
      <c r="X21" s="46">
        <f t="shared" si="12"/>
        <v>127</v>
      </c>
      <c r="Y21" s="46">
        <f t="shared" si="12"/>
        <v>127</v>
      </c>
      <c r="Z21" s="46">
        <f t="shared" si="12"/>
        <v>127</v>
      </c>
      <c r="AA21" s="46">
        <f t="shared" si="12"/>
        <v>127</v>
      </c>
      <c r="AB21" s="46">
        <f t="shared" si="12"/>
        <v>127</v>
      </c>
      <c r="AC21" s="363">
        <f t="shared" si="12"/>
        <v>127</v>
      </c>
      <c r="AD21" s="356">
        <f t="shared" si="12"/>
        <v>127</v>
      </c>
      <c r="AE21" s="46">
        <f t="shared" si="12"/>
        <v>127</v>
      </c>
      <c r="AF21" s="46">
        <f t="shared" si="12"/>
        <v>127</v>
      </c>
      <c r="AG21" s="46">
        <f t="shared" si="12"/>
        <v>127</v>
      </c>
      <c r="AH21" s="352">
        <f t="shared" si="12"/>
        <v>127</v>
      </c>
      <c r="AI21" s="352">
        <f t="shared" si="12"/>
        <v>127</v>
      </c>
      <c r="AJ21" s="363">
        <f t="shared" si="12"/>
        <v>127</v>
      </c>
      <c r="AK21" s="46">
        <f t="shared" si="12"/>
        <v>127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439">
        <f>+[1]NEW!$O$9</f>
        <v>175</v>
      </c>
      <c r="G22" s="334">
        <v>0</v>
      </c>
      <c r="H22" s="362">
        <v>0</v>
      </c>
      <c r="I22" s="351">
        <v>0</v>
      </c>
      <c r="J22" s="334">
        <v>0</v>
      </c>
      <c r="K22" s="334">
        <v>0</v>
      </c>
      <c r="L22" s="334">
        <v>0</v>
      </c>
      <c r="M22" s="334">
        <v>0</v>
      </c>
      <c r="N22" s="371">
        <f>125-M23-22</f>
        <v>103</v>
      </c>
      <c r="O22" s="334">
        <v>0</v>
      </c>
      <c r="P22" s="351">
        <v>0</v>
      </c>
      <c r="Q22" s="334">
        <v>0</v>
      </c>
      <c r="R22" s="334">
        <v>0</v>
      </c>
      <c r="S22" s="334">
        <v>0</v>
      </c>
      <c r="T22" s="334">
        <v>0</v>
      </c>
      <c r="U22" s="334">
        <v>0</v>
      </c>
      <c r="V22" s="362">
        <v>0</v>
      </c>
      <c r="W22" s="351">
        <v>0</v>
      </c>
      <c r="X22" s="36">
        <v>0</v>
      </c>
      <c r="Y22" s="36">
        <v>0</v>
      </c>
      <c r="Z22" s="36">
        <v>0</v>
      </c>
      <c r="AA22" s="371">
        <f>175-Z23</f>
        <v>72</v>
      </c>
      <c r="AB22" s="36">
        <v>0</v>
      </c>
      <c r="AC22" s="362">
        <v>0</v>
      </c>
      <c r="AD22" s="351">
        <v>0</v>
      </c>
      <c r="AE22" s="36">
        <v>0</v>
      </c>
      <c r="AF22" s="36">
        <v>0</v>
      </c>
      <c r="AG22" s="36">
        <v>0</v>
      </c>
      <c r="AH22" s="351">
        <v>0</v>
      </c>
      <c r="AI22" s="351">
        <v>0</v>
      </c>
      <c r="AJ22" s="362">
        <v>0</v>
      </c>
      <c r="AK22" s="36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436"/>
      <c r="G23" s="336">
        <f t="shared" ref="G23:V23" si="13">+F23+G22</f>
        <v>0</v>
      </c>
      <c r="H23" s="363">
        <f t="shared" si="13"/>
        <v>0</v>
      </c>
      <c r="I23" s="356">
        <f t="shared" si="13"/>
        <v>0</v>
      </c>
      <c r="J23" s="336">
        <f t="shared" si="13"/>
        <v>0</v>
      </c>
      <c r="K23" s="336">
        <f t="shared" si="13"/>
        <v>0</v>
      </c>
      <c r="L23" s="336">
        <f t="shared" si="13"/>
        <v>0</v>
      </c>
      <c r="M23" s="336">
        <f t="shared" si="13"/>
        <v>0</v>
      </c>
      <c r="N23" s="336">
        <f t="shared" si="13"/>
        <v>103</v>
      </c>
      <c r="O23" s="336">
        <f t="shared" si="13"/>
        <v>103</v>
      </c>
      <c r="P23" s="356">
        <f t="shared" si="13"/>
        <v>103</v>
      </c>
      <c r="Q23" s="336">
        <f t="shared" si="13"/>
        <v>103</v>
      </c>
      <c r="R23" s="336">
        <f t="shared" si="13"/>
        <v>103</v>
      </c>
      <c r="S23" s="336">
        <f t="shared" si="13"/>
        <v>103</v>
      </c>
      <c r="T23" s="336">
        <f t="shared" si="13"/>
        <v>103</v>
      </c>
      <c r="U23" s="336">
        <f t="shared" si="13"/>
        <v>103</v>
      </c>
      <c r="V23" s="363">
        <f t="shared" si="13"/>
        <v>103</v>
      </c>
      <c r="W23" s="356">
        <f t="shared" ref="W23:AK23" si="14">+V23+W22</f>
        <v>103</v>
      </c>
      <c r="X23" s="46">
        <f t="shared" si="14"/>
        <v>103</v>
      </c>
      <c r="Y23" s="46">
        <f t="shared" si="14"/>
        <v>103</v>
      </c>
      <c r="Z23" s="46">
        <f t="shared" si="14"/>
        <v>103</v>
      </c>
      <c r="AA23" s="46">
        <f t="shared" si="14"/>
        <v>175</v>
      </c>
      <c r="AB23" s="46">
        <f t="shared" si="14"/>
        <v>175</v>
      </c>
      <c r="AC23" s="363">
        <f t="shared" si="14"/>
        <v>175</v>
      </c>
      <c r="AD23" s="356">
        <f t="shared" si="14"/>
        <v>175</v>
      </c>
      <c r="AE23" s="46">
        <f t="shared" si="14"/>
        <v>175</v>
      </c>
      <c r="AF23" s="46">
        <f t="shared" si="14"/>
        <v>175</v>
      </c>
      <c r="AG23" s="46">
        <f t="shared" si="14"/>
        <v>175</v>
      </c>
      <c r="AH23" s="352">
        <f t="shared" si="14"/>
        <v>175</v>
      </c>
      <c r="AI23" s="352">
        <f t="shared" si="14"/>
        <v>175</v>
      </c>
      <c r="AJ23" s="363">
        <f t="shared" si="14"/>
        <v>175</v>
      </c>
      <c r="AK23" s="46">
        <f t="shared" si="14"/>
        <v>175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433">
        <f>+[1]NEW!$O$12+[1]NEW!$O$993</f>
        <v>366</v>
      </c>
      <c r="G24" s="334">
        <v>0</v>
      </c>
      <c r="H24" s="362">
        <v>0</v>
      </c>
      <c r="I24" s="351">
        <v>0</v>
      </c>
      <c r="J24" s="334">
        <v>0</v>
      </c>
      <c r="K24" s="334">
        <v>0</v>
      </c>
      <c r="L24" s="334">
        <v>0</v>
      </c>
      <c r="M24" s="371">
        <v>232</v>
      </c>
      <c r="N24" s="371">
        <f>366-M25</f>
        <v>134</v>
      </c>
      <c r="O24" s="334">
        <f>366-N25</f>
        <v>0</v>
      </c>
      <c r="P24" s="351">
        <v>0</v>
      </c>
      <c r="Q24" s="334">
        <v>0</v>
      </c>
      <c r="R24" s="334">
        <v>0</v>
      </c>
      <c r="S24" s="334">
        <v>0</v>
      </c>
      <c r="T24" s="334">
        <v>0</v>
      </c>
      <c r="U24" s="334">
        <v>0</v>
      </c>
      <c r="V24" s="362">
        <v>0</v>
      </c>
      <c r="W24" s="351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2">
        <v>0</v>
      </c>
      <c r="AD24" s="351">
        <v>0</v>
      </c>
      <c r="AE24" s="36">
        <v>0</v>
      </c>
      <c r="AF24" s="334">
        <v>0</v>
      </c>
      <c r="AG24" s="36">
        <v>0</v>
      </c>
      <c r="AH24" s="351">
        <v>0</v>
      </c>
      <c r="AI24" s="351">
        <v>0</v>
      </c>
      <c r="AJ24" s="362">
        <v>0</v>
      </c>
      <c r="AK24" s="36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437"/>
      <c r="G25" s="336">
        <f t="shared" ref="G25:V25" si="15">+F25+G24</f>
        <v>0</v>
      </c>
      <c r="H25" s="363">
        <f t="shared" si="15"/>
        <v>0</v>
      </c>
      <c r="I25" s="356">
        <f t="shared" si="15"/>
        <v>0</v>
      </c>
      <c r="J25" s="336">
        <f t="shared" si="15"/>
        <v>0</v>
      </c>
      <c r="K25" s="336">
        <f t="shared" si="15"/>
        <v>0</v>
      </c>
      <c r="L25" s="336">
        <f t="shared" si="15"/>
        <v>0</v>
      </c>
      <c r="M25" s="336">
        <f t="shared" si="15"/>
        <v>232</v>
      </c>
      <c r="N25" s="336">
        <f t="shared" si="15"/>
        <v>366</v>
      </c>
      <c r="O25" s="336">
        <f t="shared" si="15"/>
        <v>366</v>
      </c>
      <c r="P25" s="356">
        <f t="shared" si="15"/>
        <v>366</v>
      </c>
      <c r="Q25" s="336">
        <f t="shared" si="15"/>
        <v>366</v>
      </c>
      <c r="R25" s="336">
        <f t="shared" si="15"/>
        <v>366</v>
      </c>
      <c r="S25" s="336">
        <f t="shared" si="15"/>
        <v>366</v>
      </c>
      <c r="T25" s="336">
        <f t="shared" si="15"/>
        <v>366</v>
      </c>
      <c r="U25" s="336">
        <f t="shared" si="15"/>
        <v>366</v>
      </c>
      <c r="V25" s="363">
        <f t="shared" si="15"/>
        <v>366</v>
      </c>
      <c r="W25" s="356">
        <f t="shared" ref="W25:AK25" si="16">+V25+W24</f>
        <v>366</v>
      </c>
      <c r="X25" s="46">
        <f t="shared" si="16"/>
        <v>366</v>
      </c>
      <c r="Y25" s="46">
        <f t="shared" si="16"/>
        <v>366</v>
      </c>
      <c r="Z25" s="46">
        <f t="shared" si="16"/>
        <v>366</v>
      </c>
      <c r="AA25" s="46">
        <f t="shared" si="16"/>
        <v>366</v>
      </c>
      <c r="AB25" s="46">
        <f t="shared" si="16"/>
        <v>366</v>
      </c>
      <c r="AC25" s="363">
        <f t="shared" si="16"/>
        <v>366</v>
      </c>
      <c r="AD25" s="356">
        <f t="shared" si="16"/>
        <v>366</v>
      </c>
      <c r="AE25" s="46">
        <f t="shared" si="16"/>
        <v>366</v>
      </c>
      <c r="AF25" s="348">
        <f t="shared" si="16"/>
        <v>366</v>
      </c>
      <c r="AG25" s="46">
        <f t="shared" si="16"/>
        <v>366</v>
      </c>
      <c r="AH25" s="352">
        <f t="shared" si="16"/>
        <v>366</v>
      </c>
      <c r="AI25" s="352">
        <f t="shared" si="16"/>
        <v>366</v>
      </c>
      <c r="AJ25" s="363">
        <f t="shared" si="16"/>
        <v>366</v>
      </c>
      <c r="AK25" s="46">
        <f t="shared" si="16"/>
        <v>366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433">
        <f>+[1]NEW!$O$15+[1]NEW!$O$996</f>
        <v>575</v>
      </c>
      <c r="G26" s="334">
        <v>0</v>
      </c>
      <c r="H26" s="362">
        <v>0</v>
      </c>
      <c r="I26" s="351">
        <v>0</v>
      </c>
      <c r="J26" s="334">
        <v>0</v>
      </c>
      <c r="K26" s="334">
        <v>0</v>
      </c>
      <c r="L26" s="334">
        <v>0</v>
      </c>
      <c r="M26" s="371">
        <v>575</v>
      </c>
      <c r="N26" s="334">
        <f>575-M27</f>
        <v>0</v>
      </c>
      <c r="O26" s="334">
        <f>575-N27</f>
        <v>0</v>
      </c>
      <c r="P26" s="351">
        <v>0</v>
      </c>
      <c r="Q26" s="334">
        <v>0</v>
      </c>
      <c r="R26" s="334">
        <v>0</v>
      </c>
      <c r="S26" s="334">
        <v>0</v>
      </c>
      <c r="T26" s="334">
        <v>0</v>
      </c>
      <c r="U26" s="334">
        <v>0</v>
      </c>
      <c r="V26" s="362">
        <v>0</v>
      </c>
      <c r="W26" s="351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2">
        <v>0</v>
      </c>
      <c r="AD26" s="351">
        <v>0</v>
      </c>
      <c r="AE26" s="36">
        <v>0</v>
      </c>
      <c r="AF26" s="334">
        <v>0</v>
      </c>
      <c r="AG26" s="36">
        <v>0</v>
      </c>
      <c r="AH26" s="351">
        <v>0</v>
      </c>
      <c r="AI26" s="351">
        <v>0</v>
      </c>
      <c r="AJ26" s="362">
        <v>0</v>
      </c>
      <c r="AK26" s="36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180"/>
      <c r="G27" s="336">
        <f t="shared" ref="G27:V27" si="17">+F27+G26</f>
        <v>0</v>
      </c>
      <c r="H27" s="363">
        <f t="shared" si="17"/>
        <v>0</v>
      </c>
      <c r="I27" s="356">
        <f t="shared" si="17"/>
        <v>0</v>
      </c>
      <c r="J27" s="336">
        <f t="shared" si="17"/>
        <v>0</v>
      </c>
      <c r="K27" s="336">
        <f t="shared" si="17"/>
        <v>0</v>
      </c>
      <c r="L27" s="336">
        <f t="shared" si="17"/>
        <v>0</v>
      </c>
      <c r="M27" s="336">
        <f t="shared" si="17"/>
        <v>575</v>
      </c>
      <c r="N27" s="336">
        <f t="shared" si="17"/>
        <v>575</v>
      </c>
      <c r="O27" s="336">
        <f t="shared" si="17"/>
        <v>575</v>
      </c>
      <c r="P27" s="356">
        <f t="shared" si="17"/>
        <v>575</v>
      </c>
      <c r="Q27" s="336">
        <f t="shared" si="17"/>
        <v>575</v>
      </c>
      <c r="R27" s="336">
        <f t="shared" si="17"/>
        <v>575</v>
      </c>
      <c r="S27" s="336">
        <f t="shared" si="17"/>
        <v>575</v>
      </c>
      <c r="T27" s="336">
        <f t="shared" si="17"/>
        <v>575</v>
      </c>
      <c r="U27" s="336">
        <f t="shared" si="17"/>
        <v>575</v>
      </c>
      <c r="V27" s="363">
        <f t="shared" si="17"/>
        <v>575</v>
      </c>
      <c r="W27" s="356">
        <f t="shared" ref="W27:AG27" si="18">+V27+W26</f>
        <v>575</v>
      </c>
      <c r="X27" s="46">
        <f t="shared" si="18"/>
        <v>575</v>
      </c>
      <c r="Y27" s="46">
        <f t="shared" si="18"/>
        <v>575</v>
      </c>
      <c r="Z27" s="46">
        <f t="shared" si="18"/>
        <v>575</v>
      </c>
      <c r="AA27" s="46">
        <f t="shared" si="18"/>
        <v>575</v>
      </c>
      <c r="AB27" s="46">
        <f t="shared" si="18"/>
        <v>575</v>
      </c>
      <c r="AC27" s="363">
        <f t="shared" si="18"/>
        <v>575</v>
      </c>
      <c r="AD27" s="356">
        <f t="shared" si="18"/>
        <v>575</v>
      </c>
      <c r="AE27" s="46">
        <f t="shared" si="18"/>
        <v>575</v>
      </c>
      <c r="AF27" s="348">
        <f t="shared" si="18"/>
        <v>575</v>
      </c>
      <c r="AG27" s="46">
        <f t="shared" si="18"/>
        <v>575</v>
      </c>
      <c r="AH27" s="352">
        <f>+AG27+AH26</f>
        <v>575</v>
      </c>
      <c r="AI27" s="352">
        <f>+AH27+AI26</f>
        <v>575</v>
      </c>
      <c r="AJ27" s="363">
        <f>+AI27+AJ26</f>
        <v>575</v>
      </c>
      <c r="AK27" s="46">
        <f>+AJ27+AK26</f>
        <v>575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440">
        <f>+[1]NEW!$O$18+[1]NEW!$O$999</f>
        <v>1461</v>
      </c>
      <c r="G28" s="334">
        <v>0</v>
      </c>
      <c r="H28" s="362">
        <v>0</v>
      </c>
      <c r="I28" s="351">
        <v>0</v>
      </c>
      <c r="J28" s="334">
        <v>0</v>
      </c>
      <c r="K28" s="334">
        <v>0</v>
      </c>
      <c r="L28" s="334">
        <v>0</v>
      </c>
      <c r="M28" s="334">
        <v>0</v>
      </c>
      <c r="N28" s="334">
        <v>0</v>
      </c>
      <c r="O28" s="371">
        <f>800-N29</f>
        <v>800</v>
      </c>
      <c r="P28" s="351">
        <v>0</v>
      </c>
      <c r="Q28" s="334">
        <f>800-P29</f>
        <v>0</v>
      </c>
      <c r="R28" s="334">
        <f>800-Q29</f>
        <v>0</v>
      </c>
      <c r="S28" s="334">
        <v>0</v>
      </c>
      <c r="T28" s="334">
        <v>0</v>
      </c>
      <c r="U28" s="334">
        <v>0</v>
      </c>
      <c r="V28" s="362">
        <v>0</v>
      </c>
      <c r="W28" s="351">
        <v>0</v>
      </c>
      <c r="X28" s="36">
        <v>0</v>
      </c>
      <c r="Y28" s="334">
        <v>0</v>
      </c>
      <c r="Z28" s="334">
        <v>0</v>
      </c>
      <c r="AA28" s="36">
        <v>0</v>
      </c>
      <c r="AB28" s="36">
        <v>0</v>
      </c>
      <c r="AC28" s="362">
        <v>0</v>
      </c>
      <c r="AD28" s="351">
        <v>0</v>
      </c>
      <c r="AE28" s="371">
        <v>400</v>
      </c>
      <c r="AF28" s="371">
        <f>1451-AE29+10</f>
        <v>261</v>
      </c>
      <c r="AG28" s="36">
        <v>0</v>
      </c>
      <c r="AH28" s="351">
        <v>0</v>
      </c>
      <c r="AI28" s="351">
        <v>0</v>
      </c>
      <c r="AJ28" s="362">
        <v>0</v>
      </c>
      <c r="AK28" s="36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182"/>
      <c r="G29" s="336">
        <f t="shared" ref="G29:V29" si="19">+F29+G28</f>
        <v>0</v>
      </c>
      <c r="H29" s="363">
        <f t="shared" si="19"/>
        <v>0</v>
      </c>
      <c r="I29" s="356">
        <f t="shared" si="19"/>
        <v>0</v>
      </c>
      <c r="J29" s="336">
        <f t="shared" si="19"/>
        <v>0</v>
      </c>
      <c r="K29" s="336">
        <f t="shared" si="19"/>
        <v>0</v>
      </c>
      <c r="L29" s="336">
        <f t="shared" si="19"/>
        <v>0</v>
      </c>
      <c r="M29" s="336">
        <f t="shared" si="19"/>
        <v>0</v>
      </c>
      <c r="N29" s="336">
        <f t="shared" si="19"/>
        <v>0</v>
      </c>
      <c r="O29" s="336">
        <f t="shared" si="19"/>
        <v>800</v>
      </c>
      <c r="P29" s="356">
        <f t="shared" si="19"/>
        <v>800</v>
      </c>
      <c r="Q29" s="336">
        <f t="shared" si="19"/>
        <v>800</v>
      </c>
      <c r="R29" s="336">
        <f t="shared" si="19"/>
        <v>800</v>
      </c>
      <c r="S29" s="336">
        <f t="shared" si="19"/>
        <v>800</v>
      </c>
      <c r="T29" s="336">
        <f t="shared" si="19"/>
        <v>800</v>
      </c>
      <c r="U29" s="336">
        <f t="shared" si="19"/>
        <v>800</v>
      </c>
      <c r="V29" s="363">
        <f t="shared" si="19"/>
        <v>800</v>
      </c>
      <c r="W29" s="356">
        <f t="shared" ref="W29:AK29" si="20">+V29+W28</f>
        <v>800</v>
      </c>
      <c r="X29" s="46">
        <f t="shared" si="20"/>
        <v>800</v>
      </c>
      <c r="Y29" s="46">
        <f t="shared" si="20"/>
        <v>800</v>
      </c>
      <c r="Z29" s="46">
        <f t="shared" si="20"/>
        <v>800</v>
      </c>
      <c r="AA29" s="46">
        <f t="shared" si="20"/>
        <v>800</v>
      </c>
      <c r="AB29" s="46">
        <f t="shared" si="20"/>
        <v>800</v>
      </c>
      <c r="AC29" s="363">
        <f t="shared" si="20"/>
        <v>800</v>
      </c>
      <c r="AD29" s="356">
        <f t="shared" si="20"/>
        <v>800</v>
      </c>
      <c r="AE29" s="46">
        <f t="shared" si="20"/>
        <v>1200</v>
      </c>
      <c r="AF29" s="348">
        <f t="shared" si="20"/>
        <v>1461</v>
      </c>
      <c r="AG29" s="46">
        <f t="shared" si="20"/>
        <v>1461</v>
      </c>
      <c r="AH29" s="352">
        <f t="shared" si="20"/>
        <v>1461</v>
      </c>
      <c r="AI29" s="352">
        <f t="shared" si="20"/>
        <v>1461</v>
      </c>
      <c r="AJ29" s="363">
        <f t="shared" si="20"/>
        <v>1461</v>
      </c>
      <c r="AK29" s="46">
        <f t="shared" si="20"/>
        <v>1461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174">
        <f>+[1]NEW!$O$21</f>
        <v>74</v>
      </c>
      <c r="G30" s="334">
        <v>0</v>
      </c>
      <c r="H30" s="362">
        <v>0</v>
      </c>
      <c r="I30" s="351">
        <v>0</v>
      </c>
      <c r="J30" s="334">
        <v>0</v>
      </c>
      <c r="K30" s="334">
        <v>0</v>
      </c>
      <c r="L30" s="334">
        <v>0</v>
      </c>
      <c r="M30" s="334">
        <v>0</v>
      </c>
      <c r="N30" s="371">
        <v>10</v>
      </c>
      <c r="O30" s="371">
        <f>74-N31</f>
        <v>64</v>
      </c>
      <c r="P30" s="351">
        <v>0</v>
      </c>
      <c r="Q30" s="334">
        <f>74-P31</f>
        <v>0</v>
      </c>
      <c r="R30" s="334">
        <v>0</v>
      </c>
      <c r="S30" s="334">
        <v>0</v>
      </c>
      <c r="T30" s="334">
        <v>0</v>
      </c>
      <c r="U30" s="334">
        <v>0</v>
      </c>
      <c r="V30" s="362">
        <v>0</v>
      </c>
      <c r="W30" s="351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2">
        <v>0</v>
      </c>
      <c r="AD30" s="351">
        <v>0</v>
      </c>
      <c r="AE30" s="36">
        <v>0</v>
      </c>
      <c r="AF30" s="36">
        <v>0</v>
      </c>
      <c r="AG30" s="36">
        <v>0</v>
      </c>
      <c r="AH30" s="351">
        <v>0</v>
      </c>
      <c r="AI30" s="351">
        <v>0</v>
      </c>
      <c r="AJ30" s="362">
        <v>0</v>
      </c>
      <c r="AK30" s="36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180"/>
      <c r="G31" s="336">
        <f t="shared" ref="G31:V31" si="21">+F31+G30</f>
        <v>0</v>
      </c>
      <c r="H31" s="363">
        <f t="shared" si="21"/>
        <v>0</v>
      </c>
      <c r="I31" s="356">
        <f t="shared" si="21"/>
        <v>0</v>
      </c>
      <c r="J31" s="336">
        <f t="shared" si="21"/>
        <v>0</v>
      </c>
      <c r="K31" s="336">
        <f t="shared" si="21"/>
        <v>0</v>
      </c>
      <c r="L31" s="336">
        <f t="shared" si="21"/>
        <v>0</v>
      </c>
      <c r="M31" s="336">
        <f t="shared" si="21"/>
        <v>0</v>
      </c>
      <c r="N31" s="336">
        <f t="shared" si="21"/>
        <v>10</v>
      </c>
      <c r="O31" s="336">
        <f t="shared" si="21"/>
        <v>74</v>
      </c>
      <c r="P31" s="356">
        <f t="shared" si="21"/>
        <v>74</v>
      </c>
      <c r="Q31" s="336">
        <f t="shared" si="21"/>
        <v>74</v>
      </c>
      <c r="R31" s="336">
        <f t="shared" si="21"/>
        <v>74</v>
      </c>
      <c r="S31" s="336">
        <f t="shared" si="21"/>
        <v>74</v>
      </c>
      <c r="T31" s="336">
        <f t="shared" si="21"/>
        <v>74</v>
      </c>
      <c r="U31" s="336">
        <f t="shared" si="21"/>
        <v>74</v>
      </c>
      <c r="V31" s="363">
        <f t="shared" si="21"/>
        <v>74</v>
      </c>
      <c r="W31" s="356">
        <f t="shared" ref="W31:AG31" si="22">+V31+W30</f>
        <v>74</v>
      </c>
      <c r="X31" s="46">
        <f t="shared" si="22"/>
        <v>74</v>
      </c>
      <c r="Y31" s="46">
        <f t="shared" si="22"/>
        <v>74</v>
      </c>
      <c r="Z31" s="46">
        <f t="shared" si="22"/>
        <v>74</v>
      </c>
      <c r="AA31" s="46">
        <f t="shared" si="22"/>
        <v>74</v>
      </c>
      <c r="AB31" s="46">
        <f t="shared" si="22"/>
        <v>74</v>
      </c>
      <c r="AC31" s="363">
        <f t="shared" si="22"/>
        <v>74</v>
      </c>
      <c r="AD31" s="356">
        <f t="shared" si="22"/>
        <v>74</v>
      </c>
      <c r="AE31" s="46">
        <f t="shared" si="22"/>
        <v>74</v>
      </c>
      <c r="AF31" s="46">
        <f t="shared" si="22"/>
        <v>74</v>
      </c>
      <c r="AG31" s="46">
        <f t="shared" si="22"/>
        <v>74</v>
      </c>
      <c r="AH31" s="352">
        <f>+AG31+AH30</f>
        <v>74</v>
      </c>
      <c r="AI31" s="352">
        <f>+AH31+AI30</f>
        <v>74</v>
      </c>
      <c r="AJ31" s="363">
        <f>+AI31+AJ30</f>
        <v>74</v>
      </c>
      <c r="AK31" s="46">
        <f>+AJ31+AK30</f>
        <v>74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173">
        <f>+[1]NEW!$O$30</f>
        <v>209</v>
      </c>
      <c r="G32" s="334">
        <v>0</v>
      </c>
      <c r="H32" s="362">
        <v>0</v>
      </c>
      <c r="I32" s="351">
        <v>0</v>
      </c>
      <c r="J32" s="371">
        <v>209</v>
      </c>
      <c r="K32" s="334">
        <f>209-J33</f>
        <v>0</v>
      </c>
      <c r="L32" s="334">
        <v>0</v>
      </c>
      <c r="M32" s="334">
        <v>0</v>
      </c>
      <c r="N32" s="334">
        <v>0</v>
      </c>
      <c r="O32" s="334">
        <v>0</v>
      </c>
      <c r="P32" s="351">
        <v>0</v>
      </c>
      <c r="Q32" s="334">
        <v>0</v>
      </c>
      <c r="R32" s="334">
        <v>0</v>
      </c>
      <c r="S32" s="334">
        <v>0</v>
      </c>
      <c r="T32" s="334">
        <v>0</v>
      </c>
      <c r="U32" s="334">
        <v>0</v>
      </c>
      <c r="V32" s="362">
        <v>0</v>
      </c>
      <c r="W32" s="351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2">
        <v>0</v>
      </c>
      <c r="AD32" s="351">
        <v>0</v>
      </c>
      <c r="AE32" s="36">
        <v>0</v>
      </c>
      <c r="AF32" s="36">
        <v>0</v>
      </c>
      <c r="AG32" s="36">
        <v>0</v>
      </c>
      <c r="AH32" s="351">
        <v>0</v>
      </c>
      <c r="AI32" s="351">
        <v>0</v>
      </c>
      <c r="AJ32" s="362">
        <v>0</v>
      </c>
      <c r="AK32" s="36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181"/>
      <c r="G33" s="336">
        <f t="shared" ref="G33:V33" si="23">+F33+G32</f>
        <v>0</v>
      </c>
      <c r="H33" s="363">
        <f t="shared" si="23"/>
        <v>0</v>
      </c>
      <c r="I33" s="356">
        <f t="shared" si="23"/>
        <v>0</v>
      </c>
      <c r="J33" s="336">
        <f t="shared" si="23"/>
        <v>209</v>
      </c>
      <c r="K33" s="336">
        <f t="shared" si="23"/>
        <v>209</v>
      </c>
      <c r="L33" s="336">
        <f t="shared" si="23"/>
        <v>209</v>
      </c>
      <c r="M33" s="336">
        <f t="shared" si="23"/>
        <v>209</v>
      </c>
      <c r="N33" s="336">
        <f t="shared" si="23"/>
        <v>209</v>
      </c>
      <c r="O33" s="336">
        <f t="shared" si="23"/>
        <v>209</v>
      </c>
      <c r="P33" s="356">
        <f t="shared" si="23"/>
        <v>209</v>
      </c>
      <c r="Q33" s="336">
        <f t="shared" si="23"/>
        <v>209</v>
      </c>
      <c r="R33" s="336">
        <f t="shared" si="23"/>
        <v>209</v>
      </c>
      <c r="S33" s="336">
        <f t="shared" si="23"/>
        <v>209</v>
      </c>
      <c r="T33" s="336">
        <f t="shared" si="23"/>
        <v>209</v>
      </c>
      <c r="U33" s="336">
        <f t="shared" si="23"/>
        <v>209</v>
      </c>
      <c r="V33" s="363">
        <f t="shared" si="23"/>
        <v>209</v>
      </c>
      <c r="W33" s="356">
        <f t="shared" ref="W33:AG33" si="24">+V33+W32</f>
        <v>209</v>
      </c>
      <c r="X33" s="46">
        <f t="shared" si="24"/>
        <v>209</v>
      </c>
      <c r="Y33" s="46">
        <f t="shared" si="24"/>
        <v>209</v>
      </c>
      <c r="Z33" s="46">
        <f t="shared" si="24"/>
        <v>209</v>
      </c>
      <c r="AA33" s="46">
        <f t="shared" si="24"/>
        <v>209</v>
      </c>
      <c r="AB33" s="46">
        <f t="shared" si="24"/>
        <v>209</v>
      </c>
      <c r="AC33" s="363">
        <f t="shared" si="24"/>
        <v>209</v>
      </c>
      <c r="AD33" s="356">
        <f t="shared" si="24"/>
        <v>209</v>
      </c>
      <c r="AE33" s="46">
        <f t="shared" si="24"/>
        <v>209</v>
      </c>
      <c r="AF33" s="46">
        <f t="shared" si="24"/>
        <v>209</v>
      </c>
      <c r="AG33" s="46">
        <f t="shared" si="24"/>
        <v>209</v>
      </c>
      <c r="AH33" s="352">
        <f>+AG33+AH32</f>
        <v>209</v>
      </c>
      <c r="AI33" s="352">
        <f>+AH33+AI32</f>
        <v>209</v>
      </c>
      <c r="AJ33" s="363">
        <f>+AI33+AJ32</f>
        <v>209</v>
      </c>
      <c r="AK33" s="46">
        <f>+AJ33+AK32</f>
        <v>209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174">
        <f>+[1]NEW!$O$33</f>
        <v>84</v>
      </c>
      <c r="G34" s="334">
        <v>0</v>
      </c>
      <c r="H34" s="362">
        <v>0</v>
      </c>
      <c r="I34" s="351">
        <v>0</v>
      </c>
      <c r="J34" s="371">
        <v>84</v>
      </c>
      <c r="K34" s="334">
        <f>84-J35</f>
        <v>0</v>
      </c>
      <c r="L34" s="334">
        <v>0</v>
      </c>
      <c r="M34" s="334">
        <v>0</v>
      </c>
      <c r="N34" s="334">
        <v>0</v>
      </c>
      <c r="O34" s="334">
        <v>0</v>
      </c>
      <c r="P34" s="351">
        <v>0</v>
      </c>
      <c r="Q34" s="334">
        <v>0</v>
      </c>
      <c r="R34" s="334">
        <v>0</v>
      </c>
      <c r="S34" s="334">
        <v>0</v>
      </c>
      <c r="T34" s="334">
        <v>0</v>
      </c>
      <c r="U34" s="334">
        <v>0</v>
      </c>
      <c r="V34" s="362">
        <v>0</v>
      </c>
      <c r="W34" s="351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2">
        <v>0</v>
      </c>
      <c r="AD34" s="351">
        <v>0</v>
      </c>
      <c r="AE34" s="36">
        <v>0</v>
      </c>
      <c r="AF34" s="36">
        <v>0</v>
      </c>
      <c r="AG34" s="36">
        <v>0</v>
      </c>
      <c r="AH34" s="351">
        <v>0</v>
      </c>
      <c r="AI34" s="351">
        <v>0</v>
      </c>
      <c r="AJ34" s="367">
        <v>0</v>
      </c>
      <c r="AK34" s="69">
        <v>0</v>
      </c>
      <c r="AL34" s="37">
        <f>SUM(G34:AK34)</f>
        <v>84</v>
      </c>
      <c r="AM34" s="38">
        <f>AL34</f>
        <v>84</v>
      </c>
      <c r="AN34" s="38">
        <v>800000</v>
      </c>
      <c r="AO34" s="38">
        <f>AL34*AN34/1000</f>
        <v>67200</v>
      </c>
      <c r="AP34" s="38">
        <f>AN34*AM34/1000</f>
        <v>67200</v>
      </c>
    </row>
    <row r="35" spans="1:42" ht="35.1" customHeight="1">
      <c r="A35" s="625"/>
      <c r="B35" s="654"/>
      <c r="C35" s="39"/>
      <c r="D35" s="65"/>
      <c r="E35" s="57"/>
      <c r="F35" s="180"/>
      <c r="G35" s="336">
        <f t="shared" ref="G35:V35" si="25">+F35+G34</f>
        <v>0</v>
      </c>
      <c r="H35" s="363">
        <f t="shared" si="25"/>
        <v>0</v>
      </c>
      <c r="I35" s="356">
        <f t="shared" si="25"/>
        <v>0</v>
      </c>
      <c r="J35" s="336">
        <f t="shared" si="25"/>
        <v>84</v>
      </c>
      <c r="K35" s="336">
        <f t="shared" si="25"/>
        <v>84</v>
      </c>
      <c r="L35" s="336">
        <f t="shared" si="25"/>
        <v>84</v>
      </c>
      <c r="M35" s="336">
        <f t="shared" si="25"/>
        <v>84</v>
      </c>
      <c r="N35" s="336">
        <f t="shared" si="25"/>
        <v>84</v>
      </c>
      <c r="O35" s="336">
        <f t="shared" si="25"/>
        <v>84</v>
      </c>
      <c r="P35" s="356">
        <f t="shared" si="25"/>
        <v>84</v>
      </c>
      <c r="Q35" s="336">
        <f t="shared" si="25"/>
        <v>84</v>
      </c>
      <c r="R35" s="336">
        <f t="shared" si="25"/>
        <v>84</v>
      </c>
      <c r="S35" s="336">
        <f t="shared" si="25"/>
        <v>84</v>
      </c>
      <c r="T35" s="336">
        <f t="shared" si="25"/>
        <v>84</v>
      </c>
      <c r="U35" s="336">
        <f t="shared" si="25"/>
        <v>84</v>
      </c>
      <c r="V35" s="363">
        <f t="shared" si="25"/>
        <v>84</v>
      </c>
      <c r="W35" s="356">
        <f t="shared" ref="W35:AG35" si="26">+V35+W34</f>
        <v>84</v>
      </c>
      <c r="X35" s="46">
        <f t="shared" si="26"/>
        <v>84</v>
      </c>
      <c r="Y35" s="46">
        <f t="shared" si="26"/>
        <v>84</v>
      </c>
      <c r="Z35" s="46">
        <f t="shared" si="26"/>
        <v>84</v>
      </c>
      <c r="AA35" s="46">
        <f t="shared" si="26"/>
        <v>84</v>
      </c>
      <c r="AB35" s="46">
        <f t="shared" si="26"/>
        <v>84</v>
      </c>
      <c r="AC35" s="363">
        <f t="shared" si="26"/>
        <v>84</v>
      </c>
      <c r="AD35" s="356">
        <f t="shared" si="26"/>
        <v>84</v>
      </c>
      <c r="AE35" s="46">
        <f t="shared" si="26"/>
        <v>84</v>
      </c>
      <c r="AF35" s="46">
        <f t="shared" si="26"/>
        <v>84</v>
      </c>
      <c r="AG35" s="46">
        <f t="shared" si="26"/>
        <v>84</v>
      </c>
      <c r="AH35" s="352">
        <f>+AG35+AH34</f>
        <v>84</v>
      </c>
      <c r="AI35" s="352">
        <f>+AH35+AI34</f>
        <v>84</v>
      </c>
      <c r="AJ35" s="363">
        <f>+AI35+AJ34</f>
        <v>84</v>
      </c>
      <c r="AK35" s="46">
        <f>+AJ35+AK34</f>
        <v>84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173">
        <f>+[1]NEW!$O$36</f>
        <v>103</v>
      </c>
      <c r="G36" s="334">
        <v>0</v>
      </c>
      <c r="H36" s="362">
        <v>0</v>
      </c>
      <c r="I36" s="351">
        <v>0</v>
      </c>
      <c r="J36" s="371">
        <v>103</v>
      </c>
      <c r="K36" s="334">
        <f>103-J37</f>
        <v>0</v>
      </c>
      <c r="L36" s="334">
        <v>0</v>
      </c>
      <c r="M36" s="334">
        <v>0</v>
      </c>
      <c r="N36" s="334">
        <v>0</v>
      </c>
      <c r="O36" s="334">
        <v>0</v>
      </c>
      <c r="P36" s="351">
        <v>0</v>
      </c>
      <c r="Q36" s="334">
        <v>0</v>
      </c>
      <c r="R36" s="334">
        <v>0</v>
      </c>
      <c r="S36" s="334">
        <v>0</v>
      </c>
      <c r="T36" s="334">
        <v>0</v>
      </c>
      <c r="U36" s="334">
        <v>0</v>
      </c>
      <c r="V36" s="362">
        <v>0</v>
      </c>
      <c r="W36" s="351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2">
        <v>0</v>
      </c>
      <c r="AD36" s="351">
        <v>0</v>
      </c>
      <c r="AE36" s="36">
        <v>0</v>
      </c>
      <c r="AF36" s="36">
        <v>0</v>
      </c>
      <c r="AG36" s="36">
        <v>0</v>
      </c>
      <c r="AH36" s="351">
        <v>0</v>
      </c>
      <c r="AI36" s="351">
        <v>0</v>
      </c>
      <c r="AJ36" s="362">
        <v>0</v>
      </c>
      <c r="AK36" s="36">
        <v>0</v>
      </c>
      <c r="AL36" s="37">
        <f>AK37</f>
        <v>103</v>
      </c>
      <c r="AM36" s="38">
        <f>AL36</f>
        <v>103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183"/>
      <c r="G37" s="336">
        <f t="shared" ref="G37:V37" si="27">+F37+G36</f>
        <v>0</v>
      </c>
      <c r="H37" s="363">
        <f t="shared" si="27"/>
        <v>0</v>
      </c>
      <c r="I37" s="356">
        <f t="shared" si="27"/>
        <v>0</v>
      </c>
      <c r="J37" s="336">
        <f t="shared" si="27"/>
        <v>103</v>
      </c>
      <c r="K37" s="336">
        <f t="shared" si="27"/>
        <v>103</v>
      </c>
      <c r="L37" s="336">
        <f t="shared" si="27"/>
        <v>103</v>
      </c>
      <c r="M37" s="336">
        <f t="shared" si="27"/>
        <v>103</v>
      </c>
      <c r="N37" s="336">
        <f t="shared" si="27"/>
        <v>103</v>
      </c>
      <c r="O37" s="336">
        <f t="shared" si="27"/>
        <v>103</v>
      </c>
      <c r="P37" s="356">
        <f t="shared" si="27"/>
        <v>103</v>
      </c>
      <c r="Q37" s="336">
        <f t="shared" si="27"/>
        <v>103</v>
      </c>
      <c r="R37" s="336">
        <f t="shared" si="27"/>
        <v>103</v>
      </c>
      <c r="S37" s="336">
        <f t="shared" si="27"/>
        <v>103</v>
      </c>
      <c r="T37" s="336">
        <f t="shared" si="27"/>
        <v>103</v>
      </c>
      <c r="U37" s="336">
        <f t="shared" si="27"/>
        <v>103</v>
      </c>
      <c r="V37" s="363">
        <f t="shared" si="27"/>
        <v>103</v>
      </c>
      <c r="W37" s="356">
        <f t="shared" ref="W37:AG37" si="28">+V37+W36</f>
        <v>103</v>
      </c>
      <c r="X37" s="46">
        <f t="shared" si="28"/>
        <v>103</v>
      </c>
      <c r="Y37" s="46">
        <f t="shared" si="28"/>
        <v>103</v>
      </c>
      <c r="Z37" s="46">
        <f t="shared" si="28"/>
        <v>103</v>
      </c>
      <c r="AA37" s="46">
        <f t="shared" si="28"/>
        <v>103</v>
      </c>
      <c r="AB37" s="46">
        <f t="shared" si="28"/>
        <v>103</v>
      </c>
      <c r="AC37" s="363">
        <f t="shared" si="28"/>
        <v>103</v>
      </c>
      <c r="AD37" s="356">
        <f t="shared" si="28"/>
        <v>103</v>
      </c>
      <c r="AE37" s="46">
        <f t="shared" si="28"/>
        <v>103</v>
      </c>
      <c r="AF37" s="46">
        <f t="shared" si="28"/>
        <v>103</v>
      </c>
      <c r="AG37" s="46">
        <f t="shared" si="28"/>
        <v>103</v>
      </c>
      <c r="AH37" s="352">
        <f>+AG37+AH36</f>
        <v>103</v>
      </c>
      <c r="AI37" s="352">
        <f>+AH37+AI36</f>
        <v>103</v>
      </c>
      <c r="AJ37" s="363">
        <f>+AI37+AJ36</f>
        <v>103</v>
      </c>
      <c r="AK37" s="46">
        <f>+AJ37+AK36</f>
        <v>103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173">
        <v>0</v>
      </c>
      <c r="G38" s="334">
        <v>0</v>
      </c>
      <c r="H38" s="362">
        <v>0</v>
      </c>
      <c r="I38" s="351">
        <v>0</v>
      </c>
      <c r="J38" s="334">
        <v>0</v>
      </c>
      <c r="K38" s="334">
        <v>0</v>
      </c>
      <c r="L38" s="334">
        <v>0</v>
      </c>
      <c r="M38" s="334">
        <v>0</v>
      </c>
      <c r="N38" s="334">
        <v>0</v>
      </c>
      <c r="O38" s="334">
        <v>0</v>
      </c>
      <c r="P38" s="351">
        <v>0</v>
      </c>
      <c r="Q38" s="334">
        <v>0</v>
      </c>
      <c r="R38" s="334">
        <v>0</v>
      </c>
      <c r="S38" s="334">
        <v>0</v>
      </c>
      <c r="T38" s="334">
        <v>0</v>
      </c>
      <c r="U38" s="334">
        <v>0</v>
      </c>
      <c r="V38" s="362">
        <v>0</v>
      </c>
      <c r="W38" s="351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2">
        <v>0</v>
      </c>
      <c r="AD38" s="351">
        <v>0</v>
      </c>
      <c r="AE38" s="36">
        <v>0</v>
      </c>
      <c r="AF38" s="36">
        <v>0</v>
      </c>
      <c r="AG38" s="36">
        <v>0</v>
      </c>
      <c r="AH38" s="351">
        <v>0</v>
      </c>
      <c r="AI38" s="351">
        <v>0</v>
      </c>
      <c r="AJ38" s="362">
        <v>0</v>
      </c>
      <c r="AK38" s="36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181"/>
      <c r="G39" s="336">
        <f t="shared" ref="G39:V39" si="29">+F39+G38</f>
        <v>0</v>
      </c>
      <c r="H39" s="363">
        <f t="shared" si="29"/>
        <v>0</v>
      </c>
      <c r="I39" s="356">
        <f t="shared" si="29"/>
        <v>0</v>
      </c>
      <c r="J39" s="336">
        <f t="shared" si="29"/>
        <v>0</v>
      </c>
      <c r="K39" s="336">
        <f t="shared" si="29"/>
        <v>0</v>
      </c>
      <c r="L39" s="336">
        <f t="shared" si="29"/>
        <v>0</v>
      </c>
      <c r="M39" s="336">
        <f t="shared" si="29"/>
        <v>0</v>
      </c>
      <c r="N39" s="336">
        <f t="shared" si="29"/>
        <v>0</v>
      </c>
      <c r="O39" s="336">
        <f t="shared" si="29"/>
        <v>0</v>
      </c>
      <c r="P39" s="356">
        <f t="shared" si="29"/>
        <v>0</v>
      </c>
      <c r="Q39" s="336">
        <f t="shared" si="29"/>
        <v>0</v>
      </c>
      <c r="R39" s="336">
        <f t="shared" si="29"/>
        <v>0</v>
      </c>
      <c r="S39" s="336">
        <f t="shared" si="29"/>
        <v>0</v>
      </c>
      <c r="T39" s="336">
        <f t="shared" si="29"/>
        <v>0</v>
      </c>
      <c r="U39" s="336">
        <f t="shared" si="29"/>
        <v>0</v>
      </c>
      <c r="V39" s="363">
        <f t="shared" si="29"/>
        <v>0</v>
      </c>
      <c r="W39" s="356">
        <f t="shared" ref="W39:AG39" si="30">+V39+W38</f>
        <v>0</v>
      </c>
      <c r="X39" s="46">
        <f t="shared" si="30"/>
        <v>0</v>
      </c>
      <c r="Y39" s="46">
        <f t="shared" si="30"/>
        <v>0</v>
      </c>
      <c r="Z39" s="46">
        <f t="shared" si="30"/>
        <v>0</v>
      </c>
      <c r="AA39" s="46">
        <f t="shared" si="30"/>
        <v>0</v>
      </c>
      <c r="AB39" s="46">
        <f t="shared" si="30"/>
        <v>0</v>
      </c>
      <c r="AC39" s="363">
        <f t="shared" si="30"/>
        <v>0</v>
      </c>
      <c r="AD39" s="356">
        <f t="shared" si="30"/>
        <v>0</v>
      </c>
      <c r="AE39" s="46">
        <f t="shared" si="30"/>
        <v>0</v>
      </c>
      <c r="AF39" s="46">
        <f t="shared" si="30"/>
        <v>0</v>
      </c>
      <c r="AG39" s="46">
        <f t="shared" si="30"/>
        <v>0</v>
      </c>
      <c r="AH39" s="352">
        <f>+AG39+AH38</f>
        <v>0</v>
      </c>
      <c r="AI39" s="352">
        <f>+AH39+AI38</f>
        <v>0</v>
      </c>
      <c r="AJ39" s="363">
        <f>+AI39+AJ38</f>
        <v>0</v>
      </c>
      <c r="AK39" s="4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174">
        <v>0</v>
      </c>
      <c r="G40" s="334">
        <v>0</v>
      </c>
      <c r="H40" s="362">
        <v>0</v>
      </c>
      <c r="I40" s="351">
        <v>0</v>
      </c>
      <c r="J40" s="334">
        <v>0</v>
      </c>
      <c r="K40" s="334">
        <v>0</v>
      </c>
      <c r="L40" s="334">
        <v>0</v>
      </c>
      <c r="M40" s="334">
        <v>0</v>
      </c>
      <c r="N40" s="334">
        <v>0</v>
      </c>
      <c r="O40" s="334">
        <v>0</v>
      </c>
      <c r="P40" s="351">
        <v>0</v>
      </c>
      <c r="Q40" s="334">
        <v>0</v>
      </c>
      <c r="R40" s="334">
        <v>0</v>
      </c>
      <c r="S40" s="334">
        <v>0</v>
      </c>
      <c r="T40" s="334">
        <v>0</v>
      </c>
      <c r="U40" s="334">
        <v>0</v>
      </c>
      <c r="V40" s="362">
        <v>0</v>
      </c>
      <c r="W40" s="351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2">
        <v>0</v>
      </c>
      <c r="AD40" s="351">
        <v>0</v>
      </c>
      <c r="AE40" s="36">
        <v>0</v>
      </c>
      <c r="AF40" s="36">
        <v>0</v>
      </c>
      <c r="AG40" s="36">
        <v>0</v>
      </c>
      <c r="AH40" s="351">
        <v>0</v>
      </c>
      <c r="AI40" s="351">
        <v>0</v>
      </c>
      <c r="AJ40" s="367">
        <v>0</v>
      </c>
      <c r="AK40" s="69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180"/>
      <c r="G41" s="336">
        <f t="shared" ref="G41:V41" si="31">+F41+G40</f>
        <v>0</v>
      </c>
      <c r="H41" s="363">
        <f t="shared" si="31"/>
        <v>0</v>
      </c>
      <c r="I41" s="356">
        <f t="shared" si="31"/>
        <v>0</v>
      </c>
      <c r="J41" s="336">
        <f t="shared" si="31"/>
        <v>0</v>
      </c>
      <c r="K41" s="336">
        <f t="shared" si="31"/>
        <v>0</v>
      </c>
      <c r="L41" s="336">
        <f t="shared" si="31"/>
        <v>0</v>
      </c>
      <c r="M41" s="336">
        <f t="shared" si="31"/>
        <v>0</v>
      </c>
      <c r="N41" s="336">
        <f t="shared" si="31"/>
        <v>0</v>
      </c>
      <c r="O41" s="336">
        <f t="shared" si="31"/>
        <v>0</v>
      </c>
      <c r="P41" s="356">
        <f t="shared" si="31"/>
        <v>0</v>
      </c>
      <c r="Q41" s="336">
        <f t="shared" si="31"/>
        <v>0</v>
      </c>
      <c r="R41" s="336">
        <f t="shared" si="31"/>
        <v>0</v>
      </c>
      <c r="S41" s="336">
        <f t="shared" si="31"/>
        <v>0</v>
      </c>
      <c r="T41" s="336">
        <f t="shared" si="31"/>
        <v>0</v>
      </c>
      <c r="U41" s="336">
        <f t="shared" si="31"/>
        <v>0</v>
      </c>
      <c r="V41" s="363">
        <f t="shared" si="31"/>
        <v>0</v>
      </c>
      <c r="W41" s="356">
        <f t="shared" ref="W41:AG41" si="32">+V41+W40</f>
        <v>0</v>
      </c>
      <c r="X41" s="46">
        <f t="shared" si="32"/>
        <v>0</v>
      </c>
      <c r="Y41" s="46">
        <f t="shared" si="32"/>
        <v>0</v>
      </c>
      <c r="Z41" s="46">
        <f t="shared" si="32"/>
        <v>0</v>
      </c>
      <c r="AA41" s="46">
        <f t="shared" si="32"/>
        <v>0</v>
      </c>
      <c r="AB41" s="46">
        <f t="shared" si="32"/>
        <v>0</v>
      </c>
      <c r="AC41" s="363">
        <f t="shared" si="32"/>
        <v>0</v>
      </c>
      <c r="AD41" s="356">
        <f t="shared" si="32"/>
        <v>0</v>
      </c>
      <c r="AE41" s="46">
        <f t="shared" si="32"/>
        <v>0</v>
      </c>
      <c r="AF41" s="46">
        <f t="shared" si="32"/>
        <v>0</v>
      </c>
      <c r="AG41" s="46">
        <f t="shared" si="32"/>
        <v>0</v>
      </c>
      <c r="AH41" s="352">
        <f>+AG41+AH40</f>
        <v>0</v>
      </c>
      <c r="AI41" s="352">
        <f>+AH41+AI40</f>
        <v>0</v>
      </c>
      <c r="AJ41" s="363">
        <f>+AI41+AJ40</f>
        <v>0</v>
      </c>
      <c r="AK41" s="4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173">
        <v>0</v>
      </c>
      <c r="G42" s="334">
        <v>0</v>
      </c>
      <c r="H42" s="362">
        <v>0</v>
      </c>
      <c r="I42" s="351">
        <v>0</v>
      </c>
      <c r="J42" s="334">
        <v>0</v>
      </c>
      <c r="K42" s="334">
        <v>0</v>
      </c>
      <c r="L42" s="334">
        <v>0</v>
      </c>
      <c r="M42" s="334">
        <v>0</v>
      </c>
      <c r="N42" s="334">
        <v>0</v>
      </c>
      <c r="O42" s="334">
        <v>0</v>
      </c>
      <c r="P42" s="351">
        <v>0</v>
      </c>
      <c r="Q42" s="334">
        <v>0</v>
      </c>
      <c r="R42" s="334">
        <v>0</v>
      </c>
      <c r="S42" s="334">
        <v>0</v>
      </c>
      <c r="T42" s="334">
        <v>0</v>
      </c>
      <c r="U42" s="334">
        <v>0</v>
      </c>
      <c r="V42" s="362">
        <v>0</v>
      </c>
      <c r="W42" s="351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2">
        <v>0</v>
      </c>
      <c r="AD42" s="351">
        <v>0</v>
      </c>
      <c r="AE42" s="36">
        <v>0</v>
      </c>
      <c r="AF42" s="36">
        <v>0</v>
      </c>
      <c r="AG42" s="36">
        <v>0</v>
      </c>
      <c r="AH42" s="351">
        <v>0</v>
      </c>
      <c r="AI42" s="351">
        <v>0</v>
      </c>
      <c r="AJ42" s="362">
        <v>0</v>
      </c>
      <c r="AK42" s="36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183"/>
      <c r="G43" s="336">
        <f t="shared" ref="G43:V43" si="33">+F43+G42</f>
        <v>0</v>
      </c>
      <c r="H43" s="363">
        <f t="shared" si="33"/>
        <v>0</v>
      </c>
      <c r="I43" s="356">
        <f t="shared" si="33"/>
        <v>0</v>
      </c>
      <c r="J43" s="336">
        <f t="shared" si="33"/>
        <v>0</v>
      </c>
      <c r="K43" s="336">
        <f t="shared" si="33"/>
        <v>0</v>
      </c>
      <c r="L43" s="336">
        <f t="shared" si="33"/>
        <v>0</v>
      </c>
      <c r="M43" s="336">
        <f t="shared" si="33"/>
        <v>0</v>
      </c>
      <c r="N43" s="336">
        <f t="shared" si="33"/>
        <v>0</v>
      </c>
      <c r="O43" s="336">
        <f t="shared" si="33"/>
        <v>0</v>
      </c>
      <c r="P43" s="356">
        <f t="shared" si="33"/>
        <v>0</v>
      </c>
      <c r="Q43" s="336">
        <f t="shared" si="33"/>
        <v>0</v>
      </c>
      <c r="R43" s="336">
        <f t="shared" si="33"/>
        <v>0</v>
      </c>
      <c r="S43" s="336">
        <f t="shared" si="33"/>
        <v>0</v>
      </c>
      <c r="T43" s="336">
        <f t="shared" si="33"/>
        <v>0</v>
      </c>
      <c r="U43" s="336">
        <f t="shared" si="33"/>
        <v>0</v>
      </c>
      <c r="V43" s="363">
        <f t="shared" si="33"/>
        <v>0</v>
      </c>
      <c r="W43" s="356">
        <f t="shared" ref="W43:AG43" si="34">+V43+W42</f>
        <v>0</v>
      </c>
      <c r="X43" s="46">
        <f t="shared" si="34"/>
        <v>0</v>
      </c>
      <c r="Y43" s="46">
        <f t="shared" si="34"/>
        <v>0</v>
      </c>
      <c r="Z43" s="46">
        <f t="shared" si="34"/>
        <v>0</v>
      </c>
      <c r="AA43" s="46">
        <f t="shared" si="34"/>
        <v>0</v>
      </c>
      <c r="AB43" s="46">
        <f t="shared" si="34"/>
        <v>0</v>
      </c>
      <c r="AC43" s="363">
        <f t="shared" si="34"/>
        <v>0</v>
      </c>
      <c r="AD43" s="356">
        <f t="shared" si="34"/>
        <v>0</v>
      </c>
      <c r="AE43" s="46">
        <f t="shared" si="34"/>
        <v>0</v>
      </c>
      <c r="AF43" s="46">
        <f t="shared" si="34"/>
        <v>0</v>
      </c>
      <c r="AG43" s="46">
        <f t="shared" si="34"/>
        <v>0</v>
      </c>
      <c r="AH43" s="352">
        <f>+AG43+AH42</f>
        <v>0</v>
      </c>
      <c r="AI43" s="352">
        <f>+AH43+AI42</f>
        <v>0</v>
      </c>
      <c r="AJ43" s="363">
        <f>+AI43+AJ42</f>
        <v>0</v>
      </c>
      <c r="AK43" s="46">
        <f>+AJ43+AK42</f>
        <v>0</v>
      </c>
      <c r="AL43" s="37"/>
    </row>
    <row r="44" spans="1:42" ht="35.1" customHeight="1">
      <c r="A44" s="624">
        <v>16</v>
      </c>
      <c r="B44" s="666" t="s">
        <v>89</v>
      </c>
      <c r="C44" s="32" t="s">
        <v>174</v>
      </c>
      <c r="D44" s="63"/>
      <c r="E44" s="76"/>
      <c r="F44" s="173">
        <f>+[1]NEW!$O$54</f>
        <v>199</v>
      </c>
      <c r="G44" s="334">
        <v>0</v>
      </c>
      <c r="H44" s="362">
        <v>0</v>
      </c>
      <c r="I44" s="351">
        <v>0</v>
      </c>
      <c r="J44" s="371">
        <v>199</v>
      </c>
      <c r="K44" s="334">
        <f>199-J45</f>
        <v>0</v>
      </c>
      <c r="L44" s="334">
        <v>0</v>
      </c>
      <c r="M44" s="334">
        <v>0</v>
      </c>
      <c r="N44" s="334">
        <v>0</v>
      </c>
      <c r="O44" s="334">
        <v>0</v>
      </c>
      <c r="P44" s="351">
        <v>0</v>
      </c>
      <c r="Q44" s="334">
        <v>0</v>
      </c>
      <c r="R44" s="334">
        <v>0</v>
      </c>
      <c r="S44" s="334">
        <v>0</v>
      </c>
      <c r="T44" s="334">
        <v>0</v>
      </c>
      <c r="U44" s="334">
        <v>0</v>
      </c>
      <c r="V44" s="362">
        <v>0</v>
      </c>
      <c r="W44" s="351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2">
        <v>0</v>
      </c>
      <c r="AD44" s="351">
        <v>0</v>
      </c>
      <c r="AE44" s="36">
        <v>0</v>
      </c>
      <c r="AF44" s="36">
        <v>0</v>
      </c>
      <c r="AG44" s="36">
        <v>0</v>
      </c>
      <c r="AH44" s="351">
        <v>0</v>
      </c>
      <c r="AI44" s="351">
        <v>0</v>
      </c>
      <c r="AJ44" s="362">
        <v>0</v>
      </c>
      <c r="AK44" s="36">
        <v>0</v>
      </c>
      <c r="AL44" s="37">
        <f>SUM(G44:AK44)</f>
        <v>199</v>
      </c>
      <c r="AM44" s="38">
        <f>AL44</f>
        <v>199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67"/>
      <c r="C45" s="39"/>
      <c r="D45" s="78"/>
      <c r="E45" s="79"/>
      <c r="F45" s="179"/>
      <c r="G45" s="336">
        <f t="shared" ref="G45:V45" si="35">+F45+G44</f>
        <v>0</v>
      </c>
      <c r="H45" s="363">
        <f t="shared" si="35"/>
        <v>0</v>
      </c>
      <c r="I45" s="356">
        <f t="shared" si="35"/>
        <v>0</v>
      </c>
      <c r="J45" s="336">
        <f t="shared" si="35"/>
        <v>199</v>
      </c>
      <c r="K45" s="336">
        <f t="shared" si="35"/>
        <v>199</v>
      </c>
      <c r="L45" s="336">
        <f t="shared" si="35"/>
        <v>199</v>
      </c>
      <c r="M45" s="336">
        <f t="shared" si="35"/>
        <v>199</v>
      </c>
      <c r="N45" s="336">
        <f t="shared" si="35"/>
        <v>199</v>
      </c>
      <c r="O45" s="336">
        <f t="shared" si="35"/>
        <v>199</v>
      </c>
      <c r="P45" s="356">
        <f t="shared" si="35"/>
        <v>199</v>
      </c>
      <c r="Q45" s="336">
        <f t="shared" si="35"/>
        <v>199</v>
      </c>
      <c r="R45" s="336">
        <f t="shared" si="35"/>
        <v>199</v>
      </c>
      <c r="S45" s="336">
        <f t="shared" si="35"/>
        <v>199</v>
      </c>
      <c r="T45" s="336">
        <f t="shared" si="35"/>
        <v>199</v>
      </c>
      <c r="U45" s="336">
        <f t="shared" si="35"/>
        <v>199</v>
      </c>
      <c r="V45" s="363">
        <f t="shared" si="35"/>
        <v>199</v>
      </c>
      <c r="W45" s="356">
        <f t="shared" ref="W45:AG45" si="36">+V45+W44</f>
        <v>199</v>
      </c>
      <c r="X45" s="46">
        <f t="shared" si="36"/>
        <v>199</v>
      </c>
      <c r="Y45" s="46">
        <f t="shared" si="36"/>
        <v>199</v>
      </c>
      <c r="Z45" s="46">
        <f t="shared" si="36"/>
        <v>199</v>
      </c>
      <c r="AA45" s="46">
        <f t="shared" si="36"/>
        <v>199</v>
      </c>
      <c r="AB45" s="46">
        <f t="shared" si="36"/>
        <v>199</v>
      </c>
      <c r="AC45" s="363">
        <f t="shared" si="36"/>
        <v>199</v>
      </c>
      <c r="AD45" s="356">
        <f t="shared" si="36"/>
        <v>199</v>
      </c>
      <c r="AE45" s="46">
        <f t="shared" si="36"/>
        <v>199</v>
      </c>
      <c r="AF45" s="46">
        <f t="shared" si="36"/>
        <v>199</v>
      </c>
      <c r="AG45" s="46">
        <f t="shared" si="36"/>
        <v>199</v>
      </c>
      <c r="AH45" s="352">
        <f>+AG45+AH44</f>
        <v>199</v>
      </c>
      <c r="AI45" s="352">
        <f>+AH45+AI44</f>
        <v>199</v>
      </c>
      <c r="AJ45" s="363">
        <f>+AI45+AJ44</f>
        <v>199</v>
      </c>
      <c r="AK45" s="46">
        <f>+AJ45+AK44</f>
        <v>199</v>
      </c>
      <c r="AL45" s="37"/>
    </row>
    <row r="46" spans="1:42" ht="34.5" customHeight="1">
      <c r="A46" s="624">
        <v>17</v>
      </c>
      <c r="B46" s="666" t="s">
        <v>90</v>
      </c>
      <c r="C46" s="32" t="s">
        <v>174</v>
      </c>
      <c r="D46" s="71"/>
      <c r="E46" s="49"/>
      <c r="F46" s="173">
        <f>+[1]NEW!$O$57</f>
        <v>44</v>
      </c>
      <c r="G46" s="334">
        <v>0</v>
      </c>
      <c r="H46" s="362">
        <v>0</v>
      </c>
      <c r="I46" s="351">
        <v>0</v>
      </c>
      <c r="J46" s="371">
        <v>44</v>
      </c>
      <c r="K46" s="334">
        <f>44-J47</f>
        <v>0</v>
      </c>
      <c r="L46" s="334">
        <v>0</v>
      </c>
      <c r="M46" s="334">
        <v>0</v>
      </c>
      <c r="N46" s="334">
        <v>0</v>
      </c>
      <c r="O46" s="334">
        <v>0</v>
      </c>
      <c r="P46" s="351">
        <v>0</v>
      </c>
      <c r="Q46" s="334">
        <v>0</v>
      </c>
      <c r="R46" s="334">
        <v>0</v>
      </c>
      <c r="S46" s="334">
        <v>0</v>
      </c>
      <c r="T46" s="334">
        <v>0</v>
      </c>
      <c r="U46" s="334">
        <v>0</v>
      </c>
      <c r="V46" s="362">
        <v>0</v>
      </c>
      <c r="W46" s="351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2">
        <v>0</v>
      </c>
      <c r="AD46" s="351">
        <v>0</v>
      </c>
      <c r="AE46" s="36">
        <v>0</v>
      </c>
      <c r="AF46" s="36">
        <v>0</v>
      </c>
      <c r="AG46" s="36">
        <v>0</v>
      </c>
      <c r="AH46" s="351">
        <v>0</v>
      </c>
      <c r="AI46" s="351">
        <v>0</v>
      </c>
      <c r="AJ46" s="362">
        <v>0</v>
      </c>
      <c r="AK46" s="36">
        <v>0</v>
      </c>
      <c r="AL46" s="37">
        <f>AK47</f>
        <v>44</v>
      </c>
      <c r="AM46" s="38">
        <f>AL46</f>
        <v>44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67"/>
      <c r="C47" s="39"/>
      <c r="D47" s="73"/>
      <c r="E47" s="52"/>
      <c r="F47" s="181"/>
      <c r="G47" s="336">
        <f t="shared" ref="G47:V47" si="37">+F47+G46</f>
        <v>0</v>
      </c>
      <c r="H47" s="363">
        <f t="shared" si="37"/>
        <v>0</v>
      </c>
      <c r="I47" s="356">
        <f t="shared" si="37"/>
        <v>0</v>
      </c>
      <c r="J47" s="336">
        <f t="shared" si="37"/>
        <v>44</v>
      </c>
      <c r="K47" s="336">
        <f t="shared" si="37"/>
        <v>44</v>
      </c>
      <c r="L47" s="336">
        <f t="shared" si="37"/>
        <v>44</v>
      </c>
      <c r="M47" s="336">
        <f t="shared" si="37"/>
        <v>44</v>
      </c>
      <c r="N47" s="336">
        <f t="shared" si="37"/>
        <v>44</v>
      </c>
      <c r="O47" s="336">
        <f t="shared" si="37"/>
        <v>44</v>
      </c>
      <c r="P47" s="356">
        <f t="shared" si="37"/>
        <v>44</v>
      </c>
      <c r="Q47" s="336">
        <f t="shared" si="37"/>
        <v>44</v>
      </c>
      <c r="R47" s="336">
        <f t="shared" si="37"/>
        <v>44</v>
      </c>
      <c r="S47" s="336">
        <f t="shared" si="37"/>
        <v>44</v>
      </c>
      <c r="T47" s="336">
        <f t="shared" si="37"/>
        <v>44</v>
      </c>
      <c r="U47" s="336">
        <f t="shared" si="37"/>
        <v>44</v>
      </c>
      <c r="V47" s="363">
        <f t="shared" si="37"/>
        <v>44</v>
      </c>
      <c r="W47" s="356">
        <f t="shared" ref="W47:AG47" si="38">+V47+W46</f>
        <v>44</v>
      </c>
      <c r="X47" s="46">
        <f t="shared" si="38"/>
        <v>44</v>
      </c>
      <c r="Y47" s="46">
        <f t="shared" si="38"/>
        <v>44</v>
      </c>
      <c r="Z47" s="46">
        <f t="shared" si="38"/>
        <v>44</v>
      </c>
      <c r="AA47" s="46">
        <f t="shared" si="38"/>
        <v>44</v>
      </c>
      <c r="AB47" s="46">
        <f t="shared" si="38"/>
        <v>44</v>
      </c>
      <c r="AC47" s="363">
        <f t="shared" si="38"/>
        <v>44</v>
      </c>
      <c r="AD47" s="356">
        <f t="shared" si="38"/>
        <v>44</v>
      </c>
      <c r="AE47" s="46">
        <f t="shared" si="38"/>
        <v>44</v>
      </c>
      <c r="AF47" s="46">
        <f t="shared" si="38"/>
        <v>44</v>
      </c>
      <c r="AG47" s="46">
        <f t="shared" si="38"/>
        <v>44</v>
      </c>
      <c r="AH47" s="352">
        <f>+AG47+AH46</f>
        <v>44</v>
      </c>
      <c r="AI47" s="352">
        <f>+AH47+AI46</f>
        <v>44</v>
      </c>
      <c r="AJ47" s="363">
        <f>+AI47+AJ46</f>
        <v>44</v>
      </c>
      <c r="AK47" s="46">
        <f>+AJ47+AK46</f>
        <v>44</v>
      </c>
      <c r="AL47" s="37"/>
    </row>
    <row r="48" spans="1:42" ht="35.1" hidden="1" customHeight="1">
      <c r="A48" s="315"/>
      <c r="B48" s="443"/>
      <c r="C48" s="59"/>
      <c r="D48" s="81"/>
      <c r="E48" s="52"/>
      <c r="F48" s="181"/>
      <c r="G48" s="341"/>
      <c r="H48" s="365"/>
      <c r="I48" s="231"/>
      <c r="J48" s="341"/>
      <c r="K48" s="341"/>
      <c r="L48" s="341"/>
      <c r="M48" s="341"/>
      <c r="N48" s="341"/>
      <c r="O48" s="341"/>
      <c r="P48" s="231"/>
      <c r="Q48" s="341"/>
      <c r="R48" s="341"/>
      <c r="S48" s="341"/>
      <c r="T48" s="341"/>
      <c r="U48" s="341"/>
      <c r="V48" s="365"/>
      <c r="W48" s="231"/>
      <c r="X48" s="84"/>
      <c r="Y48" s="84"/>
      <c r="Z48" s="84"/>
      <c r="AA48" s="84"/>
      <c r="AB48" s="84"/>
      <c r="AC48" s="365"/>
      <c r="AD48" s="231"/>
      <c r="AE48" s="84"/>
      <c r="AF48" s="84"/>
      <c r="AG48" s="84"/>
      <c r="AH48" s="354"/>
      <c r="AI48" s="354"/>
      <c r="AJ48" s="365"/>
      <c r="AK48" s="84"/>
      <c r="AL48" s="37"/>
    </row>
    <row r="49" spans="1:42" ht="34.5" customHeight="1">
      <c r="A49" s="624">
        <v>18</v>
      </c>
      <c r="B49" s="697" t="s">
        <v>91</v>
      </c>
      <c r="C49" s="32" t="s">
        <v>174</v>
      </c>
      <c r="D49" s="63"/>
      <c r="E49" s="54"/>
      <c r="F49" s="178">
        <f>+[1]NEW!$O$60</f>
        <v>11</v>
      </c>
      <c r="G49" s="334">
        <v>0</v>
      </c>
      <c r="H49" s="362">
        <v>0</v>
      </c>
      <c r="I49" s="351">
        <v>0</v>
      </c>
      <c r="J49" s="371">
        <v>11</v>
      </c>
      <c r="K49" s="334">
        <f>11-J50</f>
        <v>0</v>
      </c>
      <c r="L49" s="334">
        <v>0</v>
      </c>
      <c r="M49" s="334">
        <v>0</v>
      </c>
      <c r="N49" s="334">
        <v>0</v>
      </c>
      <c r="O49" s="334">
        <v>0</v>
      </c>
      <c r="P49" s="351">
        <v>0</v>
      </c>
      <c r="Q49" s="334">
        <v>0</v>
      </c>
      <c r="R49" s="334">
        <v>0</v>
      </c>
      <c r="S49" s="334">
        <v>0</v>
      </c>
      <c r="T49" s="334">
        <v>0</v>
      </c>
      <c r="U49" s="334">
        <v>0</v>
      </c>
      <c r="V49" s="362">
        <v>0</v>
      </c>
      <c r="W49" s="351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2">
        <v>0</v>
      </c>
      <c r="AD49" s="351">
        <v>0</v>
      </c>
      <c r="AE49" s="36">
        <v>0</v>
      </c>
      <c r="AF49" s="36">
        <v>0</v>
      </c>
      <c r="AG49" s="36">
        <v>0</v>
      </c>
      <c r="AH49" s="351">
        <v>0</v>
      </c>
      <c r="AI49" s="351">
        <v>0</v>
      </c>
      <c r="AJ49" s="362">
        <v>0</v>
      </c>
      <c r="AK49" s="36">
        <v>0</v>
      </c>
      <c r="AL49" s="37">
        <f>SUM(G49:AK49)</f>
        <v>11</v>
      </c>
      <c r="AM49" s="38">
        <f>AL49</f>
        <v>11</v>
      </c>
      <c r="AN49" s="38">
        <v>863000</v>
      </c>
      <c r="AO49" s="38">
        <f>AL49*AN49/1000</f>
        <v>9493</v>
      </c>
      <c r="AP49" s="38">
        <f>AN49*AM49/1000</f>
        <v>9493</v>
      </c>
    </row>
    <row r="50" spans="1:42" ht="34.5" customHeight="1">
      <c r="A50" s="625"/>
      <c r="B50" s="698"/>
      <c r="C50" s="39"/>
      <c r="D50" s="78"/>
      <c r="E50" s="85"/>
      <c r="F50" s="185"/>
      <c r="G50" s="336">
        <f t="shared" ref="G50:V50" si="39">+F50+G49</f>
        <v>0</v>
      </c>
      <c r="H50" s="363">
        <f t="shared" si="39"/>
        <v>0</v>
      </c>
      <c r="I50" s="356">
        <f t="shared" si="39"/>
        <v>0</v>
      </c>
      <c r="J50" s="336">
        <f t="shared" si="39"/>
        <v>11</v>
      </c>
      <c r="K50" s="336">
        <f t="shared" si="39"/>
        <v>11</v>
      </c>
      <c r="L50" s="336">
        <f t="shared" si="39"/>
        <v>11</v>
      </c>
      <c r="M50" s="336">
        <f t="shared" si="39"/>
        <v>11</v>
      </c>
      <c r="N50" s="336">
        <f t="shared" si="39"/>
        <v>11</v>
      </c>
      <c r="O50" s="336">
        <f t="shared" si="39"/>
        <v>11</v>
      </c>
      <c r="P50" s="356">
        <f t="shared" si="39"/>
        <v>11</v>
      </c>
      <c r="Q50" s="336">
        <f t="shared" si="39"/>
        <v>11</v>
      </c>
      <c r="R50" s="336">
        <f t="shared" si="39"/>
        <v>11</v>
      </c>
      <c r="S50" s="336">
        <f t="shared" si="39"/>
        <v>11</v>
      </c>
      <c r="T50" s="336">
        <f t="shared" si="39"/>
        <v>11</v>
      </c>
      <c r="U50" s="336">
        <f t="shared" si="39"/>
        <v>11</v>
      </c>
      <c r="V50" s="363">
        <f t="shared" si="39"/>
        <v>11</v>
      </c>
      <c r="W50" s="356">
        <f t="shared" ref="W50:AG50" si="40">+V50+W49</f>
        <v>11</v>
      </c>
      <c r="X50" s="46">
        <f t="shared" si="40"/>
        <v>11</v>
      </c>
      <c r="Y50" s="46">
        <f t="shared" si="40"/>
        <v>11</v>
      </c>
      <c r="Z50" s="46">
        <f t="shared" si="40"/>
        <v>11</v>
      </c>
      <c r="AA50" s="46">
        <f t="shared" si="40"/>
        <v>11</v>
      </c>
      <c r="AB50" s="46">
        <f t="shared" si="40"/>
        <v>11</v>
      </c>
      <c r="AC50" s="363">
        <f t="shared" si="40"/>
        <v>11</v>
      </c>
      <c r="AD50" s="356">
        <f t="shared" si="40"/>
        <v>11</v>
      </c>
      <c r="AE50" s="46">
        <f t="shared" si="40"/>
        <v>11</v>
      </c>
      <c r="AF50" s="46">
        <f t="shared" si="40"/>
        <v>11</v>
      </c>
      <c r="AG50" s="46">
        <f t="shared" si="40"/>
        <v>11</v>
      </c>
      <c r="AH50" s="352">
        <f>+AG50+AH49</f>
        <v>11</v>
      </c>
      <c r="AI50" s="352">
        <f>+AH50+AI49</f>
        <v>11</v>
      </c>
      <c r="AJ50" s="363">
        <f>+AI50+AJ49</f>
        <v>11</v>
      </c>
      <c r="AK50" s="46">
        <f>+AJ50+AK49</f>
        <v>11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186">
        <v>0</v>
      </c>
      <c r="G51" s="334">
        <v>0</v>
      </c>
      <c r="H51" s="362">
        <v>0</v>
      </c>
      <c r="I51" s="351">
        <v>0</v>
      </c>
      <c r="J51" s="334">
        <v>0</v>
      </c>
      <c r="K51" s="334">
        <v>0</v>
      </c>
      <c r="L51" s="334">
        <v>0</v>
      </c>
      <c r="M51" s="334">
        <v>0</v>
      </c>
      <c r="N51" s="334">
        <v>0</v>
      </c>
      <c r="O51" s="334">
        <v>0</v>
      </c>
      <c r="P51" s="351">
        <v>0</v>
      </c>
      <c r="Q51" s="334">
        <v>0</v>
      </c>
      <c r="R51" s="334">
        <v>0</v>
      </c>
      <c r="S51" s="334">
        <v>0</v>
      </c>
      <c r="T51" s="334">
        <v>0</v>
      </c>
      <c r="U51" s="334">
        <v>0</v>
      </c>
      <c r="V51" s="362">
        <v>0</v>
      </c>
      <c r="W51" s="351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2">
        <v>0</v>
      </c>
      <c r="AD51" s="351">
        <v>0</v>
      </c>
      <c r="AE51" s="36">
        <v>0</v>
      </c>
      <c r="AF51" s="36">
        <v>0</v>
      </c>
      <c r="AG51" s="36">
        <v>0</v>
      </c>
      <c r="AH51" s="351">
        <v>0</v>
      </c>
      <c r="AI51" s="351">
        <v>0</v>
      </c>
      <c r="AJ51" s="362">
        <v>0</v>
      </c>
      <c r="AK51" s="36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187"/>
      <c r="G52" s="336">
        <f t="shared" ref="G52:V52" si="41">+F52+G51</f>
        <v>0</v>
      </c>
      <c r="H52" s="363">
        <f t="shared" si="41"/>
        <v>0</v>
      </c>
      <c r="I52" s="356">
        <f t="shared" si="41"/>
        <v>0</v>
      </c>
      <c r="J52" s="336">
        <f t="shared" si="41"/>
        <v>0</v>
      </c>
      <c r="K52" s="336">
        <f t="shared" si="41"/>
        <v>0</v>
      </c>
      <c r="L52" s="336">
        <f t="shared" si="41"/>
        <v>0</v>
      </c>
      <c r="M52" s="336">
        <f t="shared" si="41"/>
        <v>0</v>
      </c>
      <c r="N52" s="336">
        <f t="shared" si="41"/>
        <v>0</v>
      </c>
      <c r="O52" s="336">
        <f t="shared" si="41"/>
        <v>0</v>
      </c>
      <c r="P52" s="356">
        <f t="shared" si="41"/>
        <v>0</v>
      </c>
      <c r="Q52" s="336">
        <f t="shared" si="41"/>
        <v>0</v>
      </c>
      <c r="R52" s="336">
        <f t="shared" si="41"/>
        <v>0</v>
      </c>
      <c r="S52" s="336">
        <f t="shared" si="41"/>
        <v>0</v>
      </c>
      <c r="T52" s="336">
        <f t="shared" si="41"/>
        <v>0</v>
      </c>
      <c r="U52" s="336">
        <f t="shared" si="41"/>
        <v>0</v>
      </c>
      <c r="V52" s="363">
        <f t="shared" si="41"/>
        <v>0</v>
      </c>
      <c r="W52" s="356">
        <f t="shared" ref="W52:AG52" si="42">+V52+W51</f>
        <v>0</v>
      </c>
      <c r="X52" s="46">
        <f t="shared" si="42"/>
        <v>0</v>
      </c>
      <c r="Y52" s="46">
        <f t="shared" si="42"/>
        <v>0</v>
      </c>
      <c r="Z52" s="46">
        <f t="shared" si="42"/>
        <v>0</v>
      </c>
      <c r="AA52" s="46">
        <f t="shared" si="42"/>
        <v>0</v>
      </c>
      <c r="AB52" s="46">
        <f t="shared" si="42"/>
        <v>0</v>
      </c>
      <c r="AC52" s="363">
        <f t="shared" si="42"/>
        <v>0</v>
      </c>
      <c r="AD52" s="356">
        <f t="shared" si="42"/>
        <v>0</v>
      </c>
      <c r="AE52" s="46">
        <f t="shared" si="42"/>
        <v>0</v>
      </c>
      <c r="AF52" s="46">
        <f t="shared" si="42"/>
        <v>0</v>
      </c>
      <c r="AG52" s="46">
        <f t="shared" si="42"/>
        <v>0</v>
      </c>
      <c r="AH52" s="352">
        <f>+AG52+AH51</f>
        <v>0</v>
      </c>
      <c r="AI52" s="352">
        <f>+AH52+AI51</f>
        <v>0</v>
      </c>
      <c r="AJ52" s="363">
        <f>+AI52+AJ51</f>
        <v>0</v>
      </c>
      <c r="AK52" s="4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173">
        <v>0</v>
      </c>
      <c r="G53" s="334">
        <v>0</v>
      </c>
      <c r="H53" s="362">
        <v>0</v>
      </c>
      <c r="I53" s="351">
        <v>0</v>
      </c>
      <c r="J53" s="334">
        <v>0</v>
      </c>
      <c r="K53" s="334">
        <v>0</v>
      </c>
      <c r="L53" s="334">
        <v>0</v>
      </c>
      <c r="M53" s="334">
        <v>0</v>
      </c>
      <c r="N53" s="334">
        <v>0</v>
      </c>
      <c r="O53" s="334">
        <v>0</v>
      </c>
      <c r="P53" s="351">
        <v>0</v>
      </c>
      <c r="Q53" s="334">
        <v>0</v>
      </c>
      <c r="R53" s="334">
        <v>0</v>
      </c>
      <c r="S53" s="334">
        <v>0</v>
      </c>
      <c r="T53" s="334">
        <v>0</v>
      </c>
      <c r="U53" s="334">
        <v>0</v>
      </c>
      <c r="V53" s="362">
        <v>0</v>
      </c>
      <c r="W53" s="351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2">
        <v>0</v>
      </c>
      <c r="AD53" s="351">
        <v>0</v>
      </c>
      <c r="AE53" s="36">
        <v>0</v>
      </c>
      <c r="AF53" s="36">
        <v>0</v>
      </c>
      <c r="AG53" s="36">
        <v>0</v>
      </c>
      <c r="AH53" s="351">
        <v>0</v>
      </c>
      <c r="AI53" s="351">
        <v>0</v>
      </c>
      <c r="AJ53" s="362">
        <v>0</v>
      </c>
      <c r="AK53" s="36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181"/>
      <c r="G54" s="336">
        <f t="shared" ref="G54:V54" si="43">+F54+G53</f>
        <v>0</v>
      </c>
      <c r="H54" s="363">
        <f t="shared" si="43"/>
        <v>0</v>
      </c>
      <c r="I54" s="356">
        <f t="shared" si="43"/>
        <v>0</v>
      </c>
      <c r="J54" s="336">
        <f t="shared" si="43"/>
        <v>0</v>
      </c>
      <c r="K54" s="336">
        <f t="shared" si="43"/>
        <v>0</v>
      </c>
      <c r="L54" s="336">
        <f t="shared" si="43"/>
        <v>0</v>
      </c>
      <c r="M54" s="336">
        <f t="shared" si="43"/>
        <v>0</v>
      </c>
      <c r="N54" s="336">
        <f t="shared" si="43"/>
        <v>0</v>
      </c>
      <c r="O54" s="336">
        <f t="shared" si="43"/>
        <v>0</v>
      </c>
      <c r="P54" s="356">
        <f t="shared" si="43"/>
        <v>0</v>
      </c>
      <c r="Q54" s="336">
        <f t="shared" si="43"/>
        <v>0</v>
      </c>
      <c r="R54" s="336">
        <f t="shared" si="43"/>
        <v>0</v>
      </c>
      <c r="S54" s="336">
        <f t="shared" si="43"/>
        <v>0</v>
      </c>
      <c r="T54" s="336">
        <f t="shared" si="43"/>
        <v>0</v>
      </c>
      <c r="U54" s="336">
        <f t="shared" si="43"/>
        <v>0</v>
      </c>
      <c r="V54" s="363">
        <f t="shared" si="43"/>
        <v>0</v>
      </c>
      <c r="W54" s="356">
        <f t="shared" ref="W54:AG54" si="44">+V54+W53</f>
        <v>0</v>
      </c>
      <c r="X54" s="46">
        <f t="shared" si="44"/>
        <v>0</v>
      </c>
      <c r="Y54" s="46">
        <f t="shared" si="44"/>
        <v>0</v>
      </c>
      <c r="Z54" s="46">
        <f t="shared" si="44"/>
        <v>0</v>
      </c>
      <c r="AA54" s="46">
        <f t="shared" si="44"/>
        <v>0</v>
      </c>
      <c r="AB54" s="46">
        <f t="shared" si="44"/>
        <v>0</v>
      </c>
      <c r="AC54" s="363">
        <f t="shared" si="44"/>
        <v>0</v>
      </c>
      <c r="AD54" s="356">
        <f t="shared" si="44"/>
        <v>0</v>
      </c>
      <c r="AE54" s="46">
        <f t="shared" si="44"/>
        <v>0</v>
      </c>
      <c r="AF54" s="46">
        <f t="shared" si="44"/>
        <v>0</v>
      </c>
      <c r="AG54" s="46">
        <f t="shared" si="44"/>
        <v>0</v>
      </c>
      <c r="AH54" s="352">
        <f>+AG54+AH53</f>
        <v>0</v>
      </c>
      <c r="AI54" s="352">
        <f>+AH54+AI53</f>
        <v>0</v>
      </c>
      <c r="AJ54" s="363">
        <f>+AI54+AJ53</f>
        <v>0</v>
      </c>
      <c r="AK54" s="4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174">
        <v>0</v>
      </c>
      <c r="G55" s="334">
        <v>0</v>
      </c>
      <c r="H55" s="362">
        <v>0</v>
      </c>
      <c r="I55" s="351">
        <v>0</v>
      </c>
      <c r="J55" s="334">
        <v>0</v>
      </c>
      <c r="K55" s="334">
        <v>0</v>
      </c>
      <c r="L55" s="334">
        <v>0</v>
      </c>
      <c r="M55" s="334">
        <v>0</v>
      </c>
      <c r="N55" s="334">
        <v>0</v>
      </c>
      <c r="O55" s="334">
        <v>0</v>
      </c>
      <c r="P55" s="351">
        <v>0</v>
      </c>
      <c r="Q55" s="334">
        <v>0</v>
      </c>
      <c r="R55" s="334">
        <v>0</v>
      </c>
      <c r="S55" s="334">
        <v>0</v>
      </c>
      <c r="T55" s="334">
        <v>0</v>
      </c>
      <c r="U55" s="334">
        <v>0</v>
      </c>
      <c r="V55" s="362">
        <v>0</v>
      </c>
      <c r="W55" s="351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2">
        <v>0</v>
      </c>
      <c r="AD55" s="351">
        <v>0</v>
      </c>
      <c r="AE55" s="36">
        <v>0</v>
      </c>
      <c r="AF55" s="36">
        <v>0</v>
      </c>
      <c r="AG55" s="36">
        <v>0</v>
      </c>
      <c r="AH55" s="351">
        <v>0</v>
      </c>
      <c r="AI55" s="351">
        <v>0</v>
      </c>
      <c r="AJ55" s="362">
        <v>0</v>
      </c>
      <c r="AK55" s="36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173"/>
      <c r="G56" s="336">
        <f t="shared" ref="G56:V56" si="45">+F56+G55</f>
        <v>0</v>
      </c>
      <c r="H56" s="363">
        <f t="shared" si="45"/>
        <v>0</v>
      </c>
      <c r="I56" s="356">
        <f t="shared" si="45"/>
        <v>0</v>
      </c>
      <c r="J56" s="336">
        <f t="shared" si="45"/>
        <v>0</v>
      </c>
      <c r="K56" s="336">
        <f t="shared" si="45"/>
        <v>0</v>
      </c>
      <c r="L56" s="336">
        <f t="shared" si="45"/>
        <v>0</v>
      </c>
      <c r="M56" s="336">
        <f t="shared" si="45"/>
        <v>0</v>
      </c>
      <c r="N56" s="336">
        <f t="shared" si="45"/>
        <v>0</v>
      </c>
      <c r="O56" s="336">
        <f t="shared" si="45"/>
        <v>0</v>
      </c>
      <c r="P56" s="356">
        <f t="shared" si="45"/>
        <v>0</v>
      </c>
      <c r="Q56" s="336">
        <f t="shared" si="45"/>
        <v>0</v>
      </c>
      <c r="R56" s="336">
        <f t="shared" si="45"/>
        <v>0</v>
      </c>
      <c r="S56" s="336">
        <f t="shared" si="45"/>
        <v>0</v>
      </c>
      <c r="T56" s="336">
        <f t="shared" si="45"/>
        <v>0</v>
      </c>
      <c r="U56" s="336">
        <f t="shared" si="45"/>
        <v>0</v>
      </c>
      <c r="V56" s="363">
        <f t="shared" si="45"/>
        <v>0</v>
      </c>
      <c r="W56" s="356">
        <f t="shared" ref="W56:AG56" si="46">+V56+W55</f>
        <v>0</v>
      </c>
      <c r="X56" s="46">
        <f t="shared" si="46"/>
        <v>0</v>
      </c>
      <c r="Y56" s="46">
        <f t="shared" si="46"/>
        <v>0</v>
      </c>
      <c r="Z56" s="46">
        <f t="shared" si="46"/>
        <v>0</v>
      </c>
      <c r="AA56" s="46">
        <f t="shared" si="46"/>
        <v>0</v>
      </c>
      <c r="AB56" s="46">
        <f t="shared" si="46"/>
        <v>0</v>
      </c>
      <c r="AC56" s="363">
        <f t="shared" si="46"/>
        <v>0</v>
      </c>
      <c r="AD56" s="356">
        <f t="shared" si="46"/>
        <v>0</v>
      </c>
      <c r="AE56" s="46">
        <f t="shared" si="46"/>
        <v>0</v>
      </c>
      <c r="AF56" s="46">
        <f t="shared" si="46"/>
        <v>0</v>
      </c>
      <c r="AG56" s="46">
        <f t="shared" si="46"/>
        <v>0</v>
      </c>
      <c r="AH56" s="352">
        <f>+AG56+AH55</f>
        <v>0</v>
      </c>
      <c r="AI56" s="352">
        <f>+AH56+AI55</f>
        <v>0</v>
      </c>
      <c r="AJ56" s="363">
        <f>+AI56+AJ55</f>
        <v>0</v>
      </c>
      <c r="AK56" s="4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440">
        <f>+[1]NEW!$O$78</f>
        <v>2636</v>
      </c>
      <c r="G57" s="342">
        <v>0</v>
      </c>
      <c r="H57" s="362">
        <v>0</v>
      </c>
      <c r="I57" s="351">
        <v>0</v>
      </c>
      <c r="J57" s="371">
        <v>354</v>
      </c>
      <c r="K57" s="371">
        <f>1500-J58</f>
        <v>1146</v>
      </c>
      <c r="L57" s="342">
        <f>1500-K58</f>
        <v>0</v>
      </c>
      <c r="M57" s="342">
        <f>1500-L58</f>
        <v>0</v>
      </c>
      <c r="N57" s="342">
        <v>0</v>
      </c>
      <c r="O57" s="342">
        <v>0</v>
      </c>
      <c r="P57" s="351">
        <v>0</v>
      </c>
      <c r="Q57" s="371">
        <v>63</v>
      </c>
      <c r="R57" s="371">
        <f>2636-Q58</f>
        <v>1073</v>
      </c>
      <c r="S57" s="342">
        <f>2636-R58</f>
        <v>0</v>
      </c>
      <c r="T57" s="342">
        <f>2636-S58</f>
        <v>0</v>
      </c>
      <c r="U57" s="342">
        <v>0</v>
      </c>
      <c r="V57" s="362">
        <v>0</v>
      </c>
      <c r="W57" s="351">
        <v>0</v>
      </c>
      <c r="X57" s="86">
        <v>0</v>
      </c>
      <c r="Y57" s="86">
        <v>0</v>
      </c>
      <c r="Z57" s="86">
        <v>0</v>
      </c>
      <c r="AA57" s="407">
        <v>0</v>
      </c>
      <c r="AB57" s="86">
        <v>0</v>
      </c>
      <c r="AC57" s="362">
        <v>0</v>
      </c>
      <c r="AD57" s="351">
        <v>0</v>
      </c>
      <c r="AE57" s="86">
        <v>0</v>
      </c>
      <c r="AF57" s="86">
        <v>0</v>
      </c>
      <c r="AG57" s="86">
        <v>0</v>
      </c>
      <c r="AH57" s="351">
        <v>0</v>
      </c>
      <c r="AI57" s="351">
        <v>0</v>
      </c>
      <c r="AJ57" s="362">
        <v>0</v>
      </c>
      <c r="AK57" s="86">
        <v>0</v>
      </c>
      <c r="AL57" s="37">
        <f>AK58</f>
        <v>2636</v>
      </c>
      <c r="AM57" s="38">
        <f>AL57</f>
        <v>2636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183"/>
      <c r="G58" s="336">
        <f t="shared" ref="G58:V58" si="47">+F58+G57</f>
        <v>0</v>
      </c>
      <c r="H58" s="363">
        <f t="shared" si="47"/>
        <v>0</v>
      </c>
      <c r="I58" s="356">
        <f t="shared" si="47"/>
        <v>0</v>
      </c>
      <c r="J58" s="336">
        <f t="shared" si="47"/>
        <v>354</v>
      </c>
      <c r="K58" s="336">
        <f t="shared" si="47"/>
        <v>1500</v>
      </c>
      <c r="L58" s="336">
        <f t="shared" si="47"/>
        <v>1500</v>
      </c>
      <c r="M58" s="336">
        <f t="shared" si="47"/>
        <v>1500</v>
      </c>
      <c r="N58" s="336">
        <f t="shared" si="47"/>
        <v>1500</v>
      </c>
      <c r="O58" s="336">
        <f t="shared" si="47"/>
        <v>1500</v>
      </c>
      <c r="P58" s="356">
        <f t="shared" si="47"/>
        <v>1500</v>
      </c>
      <c r="Q58" s="336">
        <f t="shared" si="47"/>
        <v>1563</v>
      </c>
      <c r="R58" s="336">
        <f t="shared" si="47"/>
        <v>2636</v>
      </c>
      <c r="S58" s="336">
        <f t="shared" si="47"/>
        <v>2636</v>
      </c>
      <c r="T58" s="336">
        <f t="shared" si="47"/>
        <v>2636</v>
      </c>
      <c r="U58" s="336">
        <f t="shared" si="47"/>
        <v>2636</v>
      </c>
      <c r="V58" s="363">
        <f t="shared" si="47"/>
        <v>2636</v>
      </c>
      <c r="W58" s="356">
        <f t="shared" ref="W58:AK58" si="48">+V58+W57</f>
        <v>2636</v>
      </c>
      <c r="X58" s="46">
        <f t="shared" si="48"/>
        <v>2636</v>
      </c>
      <c r="Y58" s="46">
        <f t="shared" si="48"/>
        <v>2636</v>
      </c>
      <c r="Z58" s="46">
        <f t="shared" si="48"/>
        <v>2636</v>
      </c>
      <c r="AA58" s="46">
        <f t="shared" si="48"/>
        <v>2636</v>
      </c>
      <c r="AB58" s="46">
        <f t="shared" si="48"/>
        <v>2636</v>
      </c>
      <c r="AC58" s="363">
        <f t="shared" si="48"/>
        <v>2636</v>
      </c>
      <c r="AD58" s="356">
        <f t="shared" si="48"/>
        <v>2636</v>
      </c>
      <c r="AE58" s="46">
        <f t="shared" si="48"/>
        <v>2636</v>
      </c>
      <c r="AF58" s="46">
        <f t="shared" si="48"/>
        <v>2636</v>
      </c>
      <c r="AG58" s="46">
        <f t="shared" si="48"/>
        <v>2636</v>
      </c>
      <c r="AH58" s="352">
        <f t="shared" si="48"/>
        <v>2636</v>
      </c>
      <c r="AI58" s="352">
        <f t="shared" si="48"/>
        <v>2636</v>
      </c>
      <c r="AJ58" s="363">
        <f t="shared" si="48"/>
        <v>2636</v>
      </c>
      <c r="AK58" s="46">
        <f t="shared" si="48"/>
        <v>2636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439">
        <f>+[1]NEW!$O$81</f>
        <v>187</v>
      </c>
      <c r="G59" s="342">
        <v>0</v>
      </c>
      <c r="H59" s="362">
        <v>0</v>
      </c>
      <c r="I59" s="351">
        <v>0</v>
      </c>
      <c r="J59" s="342">
        <v>0</v>
      </c>
      <c r="K59" s="371">
        <v>157</v>
      </c>
      <c r="L59" s="342">
        <f>157-K60</f>
        <v>0</v>
      </c>
      <c r="M59" s="342">
        <v>0</v>
      </c>
      <c r="N59" s="342">
        <f>157-M60</f>
        <v>0</v>
      </c>
      <c r="O59" s="342">
        <v>0</v>
      </c>
      <c r="P59" s="351">
        <v>0</v>
      </c>
      <c r="Q59" s="342">
        <v>0</v>
      </c>
      <c r="R59" s="342">
        <v>0</v>
      </c>
      <c r="S59" s="342">
        <v>0</v>
      </c>
      <c r="T59" s="342">
        <v>0</v>
      </c>
      <c r="U59" s="342">
        <v>0</v>
      </c>
      <c r="V59" s="362">
        <v>0</v>
      </c>
      <c r="W59" s="351">
        <v>0</v>
      </c>
      <c r="X59" s="86">
        <v>0</v>
      </c>
      <c r="Y59" s="86">
        <v>0</v>
      </c>
      <c r="Z59" s="86">
        <v>0</v>
      </c>
      <c r="AA59" s="371">
        <f>187-Z60</f>
        <v>30</v>
      </c>
      <c r="AB59" s="86">
        <v>0</v>
      </c>
      <c r="AC59" s="362">
        <v>0</v>
      </c>
      <c r="AD59" s="351">
        <v>0</v>
      </c>
      <c r="AE59" s="86">
        <v>0</v>
      </c>
      <c r="AF59" s="86">
        <v>0</v>
      </c>
      <c r="AG59" s="86">
        <v>0</v>
      </c>
      <c r="AH59" s="351">
        <v>0</v>
      </c>
      <c r="AI59" s="351">
        <v>0</v>
      </c>
      <c r="AJ59" s="362">
        <v>0</v>
      </c>
      <c r="AK59" s="86">
        <v>0</v>
      </c>
      <c r="AL59" s="37"/>
    </row>
    <row r="60" spans="1:42" ht="34.5" customHeight="1">
      <c r="A60" s="625"/>
      <c r="B60" s="660"/>
      <c r="C60" s="39"/>
      <c r="D60" s="78"/>
      <c r="E60" s="79"/>
      <c r="F60" s="438"/>
      <c r="G60" s="336">
        <f t="shared" ref="G60:V60" si="49">+F60+G59</f>
        <v>0</v>
      </c>
      <c r="H60" s="363">
        <f t="shared" si="49"/>
        <v>0</v>
      </c>
      <c r="I60" s="356">
        <f t="shared" si="49"/>
        <v>0</v>
      </c>
      <c r="J60" s="336">
        <f t="shared" si="49"/>
        <v>0</v>
      </c>
      <c r="K60" s="336">
        <f t="shared" si="49"/>
        <v>157</v>
      </c>
      <c r="L60" s="336">
        <f t="shared" si="49"/>
        <v>157</v>
      </c>
      <c r="M60" s="336">
        <f t="shared" si="49"/>
        <v>157</v>
      </c>
      <c r="N60" s="336">
        <f t="shared" si="49"/>
        <v>157</v>
      </c>
      <c r="O60" s="336">
        <f t="shared" si="49"/>
        <v>157</v>
      </c>
      <c r="P60" s="356">
        <f t="shared" si="49"/>
        <v>157</v>
      </c>
      <c r="Q60" s="336">
        <f t="shared" si="49"/>
        <v>157</v>
      </c>
      <c r="R60" s="336">
        <f t="shared" si="49"/>
        <v>157</v>
      </c>
      <c r="S60" s="336">
        <f t="shared" si="49"/>
        <v>157</v>
      </c>
      <c r="T60" s="336">
        <f t="shared" si="49"/>
        <v>157</v>
      </c>
      <c r="U60" s="336">
        <f t="shared" si="49"/>
        <v>157</v>
      </c>
      <c r="V60" s="363">
        <f t="shared" si="49"/>
        <v>157</v>
      </c>
      <c r="W60" s="356">
        <f t="shared" ref="W60:AK60" si="50">+V60+W59</f>
        <v>157</v>
      </c>
      <c r="X60" s="46">
        <f t="shared" si="50"/>
        <v>157</v>
      </c>
      <c r="Y60" s="46">
        <f t="shared" si="50"/>
        <v>157</v>
      </c>
      <c r="Z60" s="46">
        <f t="shared" si="50"/>
        <v>157</v>
      </c>
      <c r="AA60" s="46">
        <f t="shared" si="50"/>
        <v>187</v>
      </c>
      <c r="AB60" s="46">
        <f t="shared" si="50"/>
        <v>187</v>
      </c>
      <c r="AC60" s="363">
        <f t="shared" si="50"/>
        <v>187</v>
      </c>
      <c r="AD60" s="356">
        <f t="shared" si="50"/>
        <v>187</v>
      </c>
      <c r="AE60" s="46">
        <f t="shared" si="50"/>
        <v>187</v>
      </c>
      <c r="AF60" s="46">
        <f t="shared" si="50"/>
        <v>187</v>
      </c>
      <c r="AG60" s="46">
        <f t="shared" si="50"/>
        <v>187</v>
      </c>
      <c r="AH60" s="352">
        <f t="shared" si="50"/>
        <v>187</v>
      </c>
      <c r="AI60" s="352">
        <f t="shared" si="50"/>
        <v>187</v>
      </c>
      <c r="AJ60" s="363">
        <f t="shared" si="50"/>
        <v>187</v>
      </c>
      <c r="AK60" s="46">
        <f t="shared" si="50"/>
        <v>187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339">
        <f>+[1]NEW!$O$84</f>
        <v>2362</v>
      </c>
      <c r="G61" s="342">
        <v>0</v>
      </c>
      <c r="H61" s="362">
        <v>0</v>
      </c>
      <c r="I61" s="351">
        <v>0</v>
      </c>
      <c r="J61" s="342">
        <v>0</v>
      </c>
      <c r="K61" s="342">
        <v>0</v>
      </c>
      <c r="L61" s="371">
        <v>606</v>
      </c>
      <c r="M61" s="371">
        <f>1500-L62</f>
        <v>894</v>
      </c>
      <c r="N61" s="342">
        <f>1500-M62</f>
        <v>0</v>
      </c>
      <c r="O61" s="342">
        <v>0</v>
      </c>
      <c r="P61" s="351">
        <v>0</v>
      </c>
      <c r="Q61" s="342">
        <v>0</v>
      </c>
      <c r="R61" s="371">
        <v>535</v>
      </c>
      <c r="S61" s="371">
        <f>2362-R62</f>
        <v>327</v>
      </c>
      <c r="T61" s="342">
        <f>2362-S62</f>
        <v>0</v>
      </c>
      <c r="U61" s="342">
        <v>0</v>
      </c>
      <c r="V61" s="362">
        <v>0</v>
      </c>
      <c r="W61" s="351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362">
        <v>0</v>
      </c>
      <c r="AD61" s="351">
        <v>0</v>
      </c>
      <c r="AE61" s="86">
        <v>0</v>
      </c>
      <c r="AF61" s="86">
        <v>0</v>
      </c>
      <c r="AG61" s="86">
        <v>0</v>
      </c>
      <c r="AH61" s="351">
        <v>0</v>
      </c>
      <c r="AI61" s="351">
        <v>0</v>
      </c>
      <c r="AJ61" s="362">
        <v>0</v>
      </c>
      <c r="AK61" s="86">
        <v>0</v>
      </c>
      <c r="AL61" s="37"/>
    </row>
    <row r="62" spans="1:42" ht="35.1" customHeight="1">
      <c r="A62" s="651"/>
      <c r="B62" s="660"/>
      <c r="C62" s="39"/>
      <c r="D62" s="60"/>
      <c r="E62" s="52"/>
      <c r="F62" s="436"/>
      <c r="G62" s="341">
        <f>+F62+G61</f>
        <v>0</v>
      </c>
      <c r="H62" s="365">
        <f t="shared" ref="H62:V62" si="51">+G62+H61</f>
        <v>0</v>
      </c>
      <c r="I62" s="231">
        <f t="shared" si="51"/>
        <v>0</v>
      </c>
      <c r="J62" s="341">
        <f t="shared" si="51"/>
        <v>0</v>
      </c>
      <c r="K62" s="341">
        <f t="shared" si="51"/>
        <v>0</v>
      </c>
      <c r="L62" s="341">
        <f t="shared" si="51"/>
        <v>606</v>
      </c>
      <c r="M62" s="341">
        <f t="shared" si="51"/>
        <v>1500</v>
      </c>
      <c r="N62" s="341">
        <f t="shared" si="51"/>
        <v>1500</v>
      </c>
      <c r="O62" s="341">
        <f t="shared" si="51"/>
        <v>1500</v>
      </c>
      <c r="P62" s="231">
        <f t="shared" si="51"/>
        <v>1500</v>
      </c>
      <c r="Q62" s="341">
        <f t="shared" si="51"/>
        <v>1500</v>
      </c>
      <c r="R62" s="341">
        <f t="shared" si="51"/>
        <v>2035</v>
      </c>
      <c r="S62" s="341">
        <f t="shared" si="51"/>
        <v>2362</v>
      </c>
      <c r="T62" s="341">
        <f t="shared" si="51"/>
        <v>2362</v>
      </c>
      <c r="U62" s="341">
        <f t="shared" si="51"/>
        <v>2362</v>
      </c>
      <c r="V62" s="365">
        <f t="shared" si="51"/>
        <v>2362</v>
      </c>
      <c r="W62" s="231">
        <f t="shared" ref="W62:AK62" si="52">+V62+W61</f>
        <v>2362</v>
      </c>
      <c r="X62" s="84">
        <f t="shared" si="52"/>
        <v>2362</v>
      </c>
      <c r="Y62" s="84">
        <f t="shared" si="52"/>
        <v>2362</v>
      </c>
      <c r="Z62" s="84">
        <f t="shared" si="52"/>
        <v>2362</v>
      </c>
      <c r="AA62" s="84">
        <f t="shared" si="52"/>
        <v>2362</v>
      </c>
      <c r="AB62" s="84">
        <f t="shared" si="52"/>
        <v>2362</v>
      </c>
      <c r="AC62" s="365">
        <f t="shared" si="52"/>
        <v>2362</v>
      </c>
      <c r="AD62" s="231">
        <f t="shared" si="52"/>
        <v>2362</v>
      </c>
      <c r="AE62" s="84">
        <f t="shared" si="52"/>
        <v>2362</v>
      </c>
      <c r="AF62" s="84">
        <f t="shared" si="52"/>
        <v>2362</v>
      </c>
      <c r="AG62" s="84">
        <f t="shared" si="52"/>
        <v>2362</v>
      </c>
      <c r="AH62" s="354">
        <f t="shared" si="52"/>
        <v>2362</v>
      </c>
      <c r="AI62" s="354">
        <f t="shared" si="52"/>
        <v>2362</v>
      </c>
      <c r="AJ62" s="365">
        <f t="shared" si="52"/>
        <v>2362</v>
      </c>
      <c r="AK62" s="84">
        <f t="shared" si="52"/>
        <v>2362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439">
        <f>+[1]NEW!$O$87</f>
        <v>700</v>
      </c>
      <c r="G63" s="343">
        <v>0</v>
      </c>
      <c r="H63" s="364">
        <v>0</v>
      </c>
      <c r="I63" s="353">
        <v>0</v>
      </c>
      <c r="J63" s="343">
        <v>0</v>
      </c>
      <c r="K63" s="372">
        <v>12</v>
      </c>
      <c r="L63" s="372">
        <f>650-K64</f>
        <v>638</v>
      </c>
      <c r="M63" s="343">
        <f>650-L64</f>
        <v>0</v>
      </c>
      <c r="N63" s="343">
        <f>650-M64</f>
        <v>0</v>
      </c>
      <c r="O63" s="343">
        <v>0</v>
      </c>
      <c r="P63" s="353">
        <v>0</v>
      </c>
      <c r="Q63" s="343">
        <v>0</v>
      </c>
      <c r="R63" s="343">
        <v>0</v>
      </c>
      <c r="S63" s="343">
        <v>0</v>
      </c>
      <c r="T63" s="343">
        <v>0</v>
      </c>
      <c r="U63" s="343">
        <v>0</v>
      </c>
      <c r="V63" s="364">
        <v>0</v>
      </c>
      <c r="W63" s="353">
        <v>0</v>
      </c>
      <c r="X63" s="87">
        <v>0</v>
      </c>
      <c r="Y63" s="87">
        <v>0</v>
      </c>
      <c r="Z63" s="87">
        <v>0</v>
      </c>
      <c r="AA63" s="372">
        <f>700-Z64</f>
        <v>50</v>
      </c>
      <c r="AB63" s="87">
        <v>0</v>
      </c>
      <c r="AC63" s="364">
        <v>0</v>
      </c>
      <c r="AD63" s="353">
        <v>0</v>
      </c>
      <c r="AE63" s="87">
        <v>0</v>
      </c>
      <c r="AF63" s="87">
        <v>0</v>
      </c>
      <c r="AG63" s="87">
        <v>0</v>
      </c>
      <c r="AH63" s="353">
        <v>0</v>
      </c>
      <c r="AI63" s="353">
        <v>0</v>
      </c>
      <c r="AJ63" s="364">
        <v>0</v>
      </c>
      <c r="AK63" s="87">
        <v>0</v>
      </c>
      <c r="AL63" s="37">
        <f>SUM(G63:AK63)</f>
        <v>700</v>
      </c>
      <c r="AM63" s="38">
        <f>AL63</f>
        <v>700</v>
      </c>
      <c r="AN63" s="38">
        <v>893900</v>
      </c>
      <c r="AO63" s="38">
        <f>AL63*AN63/1000</f>
        <v>625730</v>
      </c>
      <c r="AP63" s="38">
        <f>AN63*AM63/1000</f>
        <v>625730</v>
      </c>
    </row>
    <row r="64" spans="1:42" ht="35.1" customHeight="1">
      <c r="A64" s="625"/>
      <c r="B64" s="660"/>
      <c r="C64" s="39"/>
      <c r="D64" s="95"/>
      <c r="E64" s="79"/>
      <c r="F64" s="179"/>
      <c r="G64" s="336">
        <f t="shared" ref="G64:V64" si="53">+F64+G63</f>
        <v>0</v>
      </c>
      <c r="H64" s="363">
        <f t="shared" si="53"/>
        <v>0</v>
      </c>
      <c r="I64" s="352">
        <f t="shared" si="53"/>
        <v>0</v>
      </c>
      <c r="J64" s="336">
        <f t="shared" si="53"/>
        <v>0</v>
      </c>
      <c r="K64" s="336">
        <f t="shared" si="53"/>
        <v>12</v>
      </c>
      <c r="L64" s="336">
        <f t="shared" si="53"/>
        <v>650</v>
      </c>
      <c r="M64" s="336">
        <f t="shared" si="53"/>
        <v>650</v>
      </c>
      <c r="N64" s="336">
        <f t="shared" si="53"/>
        <v>650</v>
      </c>
      <c r="O64" s="336">
        <f t="shared" si="53"/>
        <v>650</v>
      </c>
      <c r="P64" s="352">
        <f t="shared" si="53"/>
        <v>650</v>
      </c>
      <c r="Q64" s="336">
        <f t="shared" si="53"/>
        <v>650</v>
      </c>
      <c r="R64" s="336">
        <f t="shared" si="53"/>
        <v>650</v>
      </c>
      <c r="S64" s="336">
        <f t="shared" si="53"/>
        <v>650</v>
      </c>
      <c r="T64" s="336">
        <f t="shared" si="53"/>
        <v>650</v>
      </c>
      <c r="U64" s="336">
        <f t="shared" si="53"/>
        <v>650</v>
      </c>
      <c r="V64" s="363">
        <f t="shared" si="53"/>
        <v>650</v>
      </c>
      <c r="W64" s="352">
        <f t="shared" ref="W64:AK64" si="54">+V64+W63</f>
        <v>650</v>
      </c>
      <c r="X64" s="46">
        <f t="shared" si="54"/>
        <v>650</v>
      </c>
      <c r="Y64" s="46">
        <f t="shared" si="54"/>
        <v>650</v>
      </c>
      <c r="Z64" s="46">
        <f t="shared" si="54"/>
        <v>650</v>
      </c>
      <c r="AA64" s="46">
        <f t="shared" si="54"/>
        <v>700</v>
      </c>
      <c r="AB64" s="46">
        <f t="shared" si="54"/>
        <v>700</v>
      </c>
      <c r="AC64" s="363">
        <f t="shared" si="54"/>
        <v>700</v>
      </c>
      <c r="AD64" s="352">
        <f t="shared" si="54"/>
        <v>700</v>
      </c>
      <c r="AE64" s="46">
        <f t="shared" si="54"/>
        <v>700</v>
      </c>
      <c r="AF64" s="46">
        <f t="shared" si="54"/>
        <v>700</v>
      </c>
      <c r="AG64" s="46">
        <f t="shared" si="54"/>
        <v>700</v>
      </c>
      <c r="AH64" s="352">
        <f t="shared" si="54"/>
        <v>700</v>
      </c>
      <c r="AI64" s="352">
        <f t="shared" si="54"/>
        <v>700</v>
      </c>
      <c r="AJ64" s="363">
        <f t="shared" si="54"/>
        <v>700</v>
      </c>
      <c r="AK64" s="46">
        <f t="shared" si="54"/>
        <v>700</v>
      </c>
      <c r="AL64" s="37"/>
    </row>
    <row r="65" spans="1:42" ht="35.1" hidden="1" customHeight="1">
      <c r="A65" s="624">
        <v>17</v>
      </c>
      <c r="B65" s="655" t="s">
        <v>171</v>
      </c>
      <c r="C65" s="80"/>
      <c r="D65" s="90"/>
      <c r="E65" s="91"/>
      <c r="F65" s="178">
        <v>0</v>
      </c>
      <c r="G65" s="342">
        <v>0</v>
      </c>
      <c r="H65" s="364">
        <v>0</v>
      </c>
      <c r="I65" s="423">
        <v>0</v>
      </c>
      <c r="J65" s="343">
        <v>0</v>
      </c>
      <c r="K65" s="343">
        <v>0</v>
      </c>
      <c r="L65" s="343">
        <v>0</v>
      </c>
      <c r="M65" s="343">
        <v>0</v>
      </c>
      <c r="N65" s="342">
        <v>0</v>
      </c>
      <c r="O65" s="342">
        <v>0</v>
      </c>
      <c r="P65" s="423">
        <v>0</v>
      </c>
      <c r="Q65" s="342">
        <v>0</v>
      </c>
      <c r="R65" s="342">
        <v>0</v>
      </c>
      <c r="S65" s="342">
        <v>0</v>
      </c>
      <c r="T65" s="343">
        <v>0</v>
      </c>
      <c r="U65" s="342">
        <v>0</v>
      </c>
      <c r="V65" s="364">
        <v>0</v>
      </c>
      <c r="W65" s="423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364">
        <v>0</v>
      </c>
      <c r="AD65" s="423">
        <v>0</v>
      </c>
      <c r="AE65" s="86">
        <v>0</v>
      </c>
      <c r="AF65" s="86">
        <v>0</v>
      </c>
      <c r="AG65" s="86">
        <v>0</v>
      </c>
      <c r="AH65" s="353">
        <v>0</v>
      </c>
      <c r="AI65" s="351">
        <v>0</v>
      </c>
      <c r="AJ65" s="364">
        <v>0</v>
      </c>
      <c r="AK65" s="87">
        <v>0</v>
      </c>
      <c r="AL65" s="37"/>
    </row>
    <row r="66" spans="1:42" ht="35.1" hidden="1" customHeight="1">
      <c r="A66" s="651"/>
      <c r="B66" s="656"/>
      <c r="C66" s="59"/>
      <c r="D66" s="60"/>
      <c r="E66" s="52"/>
      <c r="F66" s="181"/>
      <c r="G66" s="341">
        <f t="shared" ref="G66:V66" si="55">+F66+G65</f>
        <v>0</v>
      </c>
      <c r="H66" s="365">
        <f t="shared" si="55"/>
        <v>0</v>
      </c>
      <c r="I66" s="231">
        <f t="shared" si="55"/>
        <v>0</v>
      </c>
      <c r="J66" s="341">
        <f t="shared" si="55"/>
        <v>0</v>
      </c>
      <c r="K66" s="341">
        <f t="shared" si="55"/>
        <v>0</v>
      </c>
      <c r="L66" s="341">
        <f t="shared" si="55"/>
        <v>0</v>
      </c>
      <c r="M66" s="341">
        <f t="shared" si="55"/>
        <v>0</v>
      </c>
      <c r="N66" s="341">
        <f t="shared" si="55"/>
        <v>0</v>
      </c>
      <c r="O66" s="341">
        <f t="shared" si="55"/>
        <v>0</v>
      </c>
      <c r="P66" s="231">
        <f t="shared" si="55"/>
        <v>0</v>
      </c>
      <c r="Q66" s="341">
        <f t="shared" si="55"/>
        <v>0</v>
      </c>
      <c r="R66" s="341">
        <f t="shared" si="55"/>
        <v>0</v>
      </c>
      <c r="S66" s="341">
        <f t="shared" si="55"/>
        <v>0</v>
      </c>
      <c r="T66" s="341">
        <f t="shared" si="55"/>
        <v>0</v>
      </c>
      <c r="U66" s="341">
        <f t="shared" si="55"/>
        <v>0</v>
      </c>
      <c r="V66" s="365">
        <f t="shared" si="55"/>
        <v>0</v>
      </c>
      <c r="W66" s="231">
        <f t="shared" ref="W66:AK66" si="56">+V66+W65</f>
        <v>0</v>
      </c>
      <c r="X66" s="84">
        <f t="shared" si="56"/>
        <v>0</v>
      </c>
      <c r="Y66" s="84">
        <f t="shared" si="56"/>
        <v>0</v>
      </c>
      <c r="Z66" s="84">
        <f t="shared" si="56"/>
        <v>0</v>
      </c>
      <c r="AA66" s="84">
        <f t="shared" si="56"/>
        <v>0</v>
      </c>
      <c r="AB66" s="84">
        <f t="shared" si="56"/>
        <v>0</v>
      </c>
      <c r="AC66" s="365">
        <f t="shared" si="56"/>
        <v>0</v>
      </c>
      <c r="AD66" s="231">
        <f t="shared" si="56"/>
        <v>0</v>
      </c>
      <c r="AE66" s="84">
        <f t="shared" si="56"/>
        <v>0</v>
      </c>
      <c r="AF66" s="84">
        <f t="shared" si="56"/>
        <v>0</v>
      </c>
      <c r="AG66" s="84">
        <f t="shared" si="56"/>
        <v>0</v>
      </c>
      <c r="AH66" s="354">
        <f t="shared" si="56"/>
        <v>0</v>
      </c>
      <c r="AI66" s="354">
        <f t="shared" si="56"/>
        <v>0</v>
      </c>
      <c r="AJ66" s="365">
        <f t="shared" si="56"/>
        <v>0</v>
      </c>
      <c r="AK66" s="84">
        <f t="shared" si="56"/>
        <v>0</v>
      </c>
      <c r="AL66" s="37"/>
    </row>
    <row r="67" spans="1:42" ht="35.1" hidden="1" customHeight="1">
      <c r="A67" s="624">
        <v>18</v>
      </c>
      <c r="B67" s="655" t="s">
        <v>172</v>
      </c>
      <c r="C67" s="53"/>
      <c r="D67" s="53"/>
      <c r="E67" s="54"/>
      <c r="F67" s="174">
        <v>0</v>
      </c>
      <c r="G67" s="343">
        <v>0</v>
      </c>
      <c r="H67" s="364">
        <v>0</v>
      </c>
      <c r="I67" s="353">
        <v>0</v>
      </c>
      <c r="J67" s="343">
        <v>0</v>
      </c>
      <c r="K67" s="343">
        <v>0</v>
      </c>
      <c r="L67" s="343">
        <v>0</v>
      </c>
      <c r="M67" s="343">
        <v>0</v>
      </c>
      <c r="N67" s="343">
        <v>0</v>
      </c>
      <c r="O67" s="343">
        <v>0</v>
      </c>
      <c r="P67" s="353">
        <v>0</v>
      </c>
      <c r="Q67" s="343">
        <v>0</v>
      </c>
      <c r="R67" s="343">
        <v>0</v>
      </c>
      <c r="S67" s="343">
        <v>0</v>
      </c>
      <c r="T67" s="343">
        <v>0</v>
      </c>
      <c r="U67" s="343">
        <v>0</v>
      </c>
      <c r="V67" s="364">
        <v>0</v>
      </c>
      <c r="W67" s="353">
        <v>0</v>
      </c>
      <c r="X67" s="87">
        <v>0</v>
      </c>
      <c r="Y67" s="87">
        <v>0</v>
      </c>
      <c r="Z67" s="87">
        <v>0</v>
      </c>
      <c r="AA67" s="87">
        <v>0</v>
      </c>
      <c r="AB67" s="87">
        <v>0</v>
      </c>
      <c r="AC67" s="364">
        <v>0</v>
      </c>
      <c r="AD67" s="353">
        <v>0</v>
      </c>
      <c r="AE67" s="87">
        <v>0</v>
      </c>
      <c r="AF67" s="87">
        <v>0</v>
      </c>
      <c r="AG67" s="87">
        <v>0</v>
      </c>
      <c r="AH67" s="353">
        <v>0</v>
      </c>
      <c r="AI67" s="353">
        <v>0</v>
      </c>
      <c r="AJ67" s="364">
        <v>0</v>
      </c>
      <c r="AK67" s="87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hidden="1" customHeight="1">
      <c r="A68" s="625"/>
      <c r="B68" s="656"/>
      <c r="C68" s="94"/>
      <c r="D68" s="95"/>
      <c r="E68" s="79"/>
      <c r="F68" s="179"/>
      <c r="G68" s="336">
        <f t="shared" ref="G68:V68" si="57">+F68+G67</f>
        <v>0</v>
      </c>
      <c r="H68" s="363">
        <f t="shared" si="57"/>
        <v>0</v>
      </c>
      <c r="I68" s="352">
        <f t="shared" si="57"/>
        <v>0</v>
      </c>
      <c r="J68" s="336">
        <f t="shared" si="57"/>
        <v>0</v>
      </c>
      <c r="K68" s="336">
        <f t="shared" si="57"/>
        <v>0</v>
      </c>
      <c r="L68" s="336">
        <f t="shared" si="57"/>
        <v>0</v>
      </c>
      <c r="M68" s="336">
        <f t="shared" si="57"/>
        <v>0</v>
      </c>
      <c r="N68" s="336">
        <f t="shared" si="57"/>
        <v>0</v>
      </c>
      <c r="O68" s="336">
        <f t="shared" si="57"/>
        <v>0</v>
      </c>
      <c r="P68" s="352">
        <f t="shared" si="57"/>
        <v>0</v>
      </c>
      <c r="Q68" s="336">
        <f t="shared" si="57"/>
        <v>0</v>
      </c>
      <c r="R68" s="336">
        <f t="shared" si="57"/>
        <v>0</v>
      </c>
      <c r="S68" s="336">
        <f t="shared" si="57"/>
        <v>0</v>
      </c>
      <c r="T68" s="336">
        <f t="shared" si="57"/>
        <v>0</v>
      </c>
      <c r="U68" s="336">
        <f t="shared" si="57"/>
        <v>0</v>
      </c>
      <c r="V68" s="363">
        <f t="shared" si="57"/>
        <v>0</v>
      </c>
      <c r="W68" s="352">
        <f t="shared" ref="W68:AK68" si="58">+V68+W67</f>
        <v>0</v>
      </c>
      <c r="X68" s="46">
        <f t="shared" si="58"/>
        <v>0</v>
      </c>
      <c r="Y68" s="46">
        <f t="shared" si="58"/>
        <v>0</v>
      </c>
      <c r="Z68" s="46">
        <f t="shared" si="58"/>
        <v>0</v>
      </c>
      <c r="AA68" s="46">
        <f t="shared" si="58"/>
        <v>0</v>
      </c>
      <c r="AB68" s="46">
        <f t="shared" si="58"/>
        <v>0</v>
      </c>
      <c r="AC68" s="363">
        <f t="shared" si="58"/>
        <v>0</v>
      </c>
      <c r="AD68" s="352">
        <f t="shared" si="58"/>
        <v>0</v>
      </c>
      <c r="AE68" s="46">
        <f t="shared" si="58"/>
        <v>0</v>
      </c>
      <c r="AF68" s="46">
        <f t="shared" si="58"/>
        <v>0</v>
      </c>
      <c r="AG68" s="46">
        <f t="shared" si="58"/>
        <v>0</v>
      </c>
      <c r="AH68" s="352">
        <f t="shared" si="58"/>
        <v>0</v>
      </c>
      <c r="AI68" s="352">
        <f t="shared" si="58"/>
        <v>0</v>
      </c>
      <c r="AJ68" s="363">
        <f t="shared" si="58"/>
        <v>0</v>
      </c>
      <c r="AK68" s="46">
        <f t="shared" si="58"/>
        <v>0</v>
      </c>
      <c r="AL68" s="37"/>
    </row>
    <row r="69" spans="1:42" ht="34.5" hidden="1" customHeight="1">
      <c r="A69" s="624">
        <v>1</v>
      </c>
      <c r="B69" s="655" t="s">
        <v>173</v>
      </c>
      <c r="C69" s="32"/>
      <c r="D69" s="33"/>
      <c r="E69" s="34"/>
      <c r="F69" s="173"/>
      <c r="G69" s="334"/>
      <c r="H69" s="362"/>
      <c r="I69" s="351"/>
      <c r="J69" s="334"/>
      <c r="K69" s="334"/>
      <c r="L69" s="334"/>
      <c r="M69" s="334"/>
      <c r="N69" s="334"/>
      <c r="O69" s="334"/>
      <c r="P69" s="351"/>
      <c r="Q69" s="334"/>
      <c r="R69" s="334"/>
      <c r="S69" s="334"/>
      <c r="T69" s="334"/>
      <c r="U69" s="334"/>
      <c r="V69" s="362"/>
      <c r="W69" s="351"/>
      <c r="X69" s="36"/>
      <c r="Y69" s="36"/>
      <c r="Z69" s="36"/>
      <c r="AA69" s="36"/>
      <c r="AB69" s="36"/>
      <c r="AC69" s="362"/>
      <c r="AD69" s="351"/>
      <c r="AE69" s="36"/>
      <c r="AF69" s="36"/>
      <c r="AG69" s="36"/>
      <c r="AH69" s="351"/>
      <c r="AI69" s="351"/>
      <c r="AJ69" s="362"/>
      <c r="AK69" s="36"/>
      <c r="AL69" s="37"/>
      <c r="AM69" s="38"/>
      <c r="AN69" s="38"/>
      <c r="AO69" s="38"/>
      <c r="AP69" s="38"/>
    </row>
    <row r="70" spans="1:42" ht="34.5" hidden="1" customHeight="1">
      <c r="A70" s="625"/>
      <c r="B70" s="656"/>
      <c r="C70" s="39"/>
      <c r="D70" s="40"/>
      <c r="E70" s="41"/>
      <c r="F70" s="179"/>
      <c r="G70" s="43"/>
      <c r="H70" s="363"/>
      <c r="I70" s="356"/>
      <c r="J70" s="336"/>
      <c r="K70" s="336"/>
      <c r="L70" s="336"/>
      <c r="M70" s="336"/>
      <c r="N70" s="336"/>
      <c r="O70" s="336"/>
      <c r="P70" s="356"/>
      <c r="Q70" s="336"/>
      <c r="R70" s="336"/>
      <c r="S70" s="336"/>
      <c r="T70" s="336"/>
      <c r="U70" s="336"/>
      <c r="V70" s="363"/>
      <c r="W70" s="356"/>
      <c r="X70" s="46"/>
      <c r="Y70" s="46"/>
      <c r="Z70" s="46"/>
      <c r="AA70" s="46"/>
      <c r="AB70" s="46"/>
      <c r="AC70" s="363"/>
      <c r="AD70" s="356"/>
      <c r="AE70" s="46"/>
      <c r="AF70" s="46"/>
      <c r="AG70" s="46"/>
      <c r="AH70" s="352"/>
      <c r="AI70" s="352"/>
      <c r="AJ70" s="363"/>
      <c r="AK70" s="46"/>
      <c r="AL70" s="47"/>
    </row>
    <row r="71" spans="1:42" ht="34.5" hidden="1" customHeight="1">
      <c r="A71" s="624">
        <v>2</v>
      </c>
      <c r="B71" s="626" t="s">
        <v>27</v>
      </c>
      <c r="C71" s="48"/>
      <c r="D71" s="48"/>
      <c r="E71" s="49"/>
      <c r="F71" s="174"/>
      <c r="G71" s="334"/>
      <c r="H71" s="362"/>
      <c r="I71" s="351"/>
      <c r="J71" s="334"/>
      <c r="K71" s="334"/>
      <c r="L71" s="334"/>
      <c r="M71" s="334"/>
      <c r="N71" s="334"/>
      <c r="O71" s="334"/>
      <c r="P71" s="351"/>
      <c r="Q71" s="334"/>
      <c r="R71" s="334"/>
      <c r="S71" s="334"/>
      <c r="T71" s="334"/>
      <c r="U71" s="334"/>
      <c r="V71" s="362"/>
      <c r="W71" s="351"/>
      <c r="X71" s="36"/>
      <c r="Y71" s="36"/>
      <c r="Z71" s="36"/>
      <c r="AA71" s="36"/>
      <c r="AB71" s="36"/>
      <c r="AC71" s="362"/>
      <c r="AD71" s="351"/>
      <c r="AE71" s="36"/>
      <c r="AF71" s="36"/>
      <c r="AG71" s="36"/>
      <c r="AH71" s="351"/>
      <c r="AI71" s="351"/>
      <c r="AJ71" s="362"/>
      <c r="AK71" s="36"/>
      <c r="AL71" s="37"/>
      <c r="AM71" s="38"/>
      <c r="AN71" s="38"/>
      <c r="AO71" s="38"/>
      <c r="AP71" s="38"/>
    </row>
    <row r="72" spans="1:42" ht="34.5" hidden="1" customHeight="1">
      <c r="A72" s="625"/>
      <c r="B72" s="628"/>
      <c r="C72" s="40"/>
      <c r="D72" s="40"/>
      <c r="E72" s="41"/>
      <c r="F72" s="179"/>
      <c r="G72" s="43"/>
      <c r="H72" s="363"/>
      <c r="I72" s="356"/>
      <c r="J72" s="336"/>
      <c r="K72" s="336"/>
      <c r="L72" s="336"/>
      <c r="M72" s="336"/>
      <c r="N72" s="336"/>
      <c r="O72" s="336"/>
      <c r="P72" s="356"/>
      <c r="Q72" s="336"/>
      <c r="R72" s="336"/>
      <c r="S72" s="336"/>
      <c r="T72" s="336"/>
      <c r="U72" s="336"/>
      <c r="V72" s="363"/>
      <c r="W72" s="356"/>
      <c r="X72" s="46"/>
      <c r="Y72" s="46"/>
      <c r="Z72" s="46"/>
      <c r="AA72" s="46"/>
      <c r="AB72" s="46"/>
      <c r="AC72" s="363"/>
      <c r="AD72" s="356"/>
      <c r="AE72" s="46"/>
      <c r="AF72" s="46"/>
      <c r="AG72" s="46"/>
      <c r="AH72" s="352"/>
      <c r="AI72" s="352"/>
      <c r="AJ72" s="363"/>
      <c r="AK72" s="46"/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174" t="e">
        <f>+#REF!</f>
        <v>#REF!</v>
      </c>
      <c r="G73" s="343">
        <v>0</v>
      </c>
      <c r="H73" s="364">
        <v>0</v>
      </c>
      <c r="I73" s="353">
        <v>0</v>
      </c>
      <c r="J73" s="343">
        <v>0</v>
      </c>
      <c r="K73" s="343">
        <v>0</v>
      </c>
      <c r="L73" s="343">
        <v>0</v>
      </c>
      <c r="M73" s="343">
        <v>0</v>
      </c>
      <c r="N73" s="343">
        <v>0</v>
      </c>
      <c r="O73" s="343">
        <v>0</v>
      </c>
      <c r="P73" s="353">
        <v>0</v>
      </c>
      <c r="Q73" s="343">
        <v>0</v>
      </c>
      <c r="R73" s="343">
        <v>0</v>
      </c>
      <c r="S73" s="343">
        <v>0</v>
      </c>
      <c r="T73" s="343">
        <v>0</v>
      </c>
      <c r="U73" s="343">
        <v>0</v>
      </c>
      <c r="V73" s="364">
        <v>0</v>
      </c>
      <c r="W73" s="353">
        <v>0</v>
      </c>
      <c r="X73" s="87">
        <v>0</v>
      </c>
      <c r="Y73" s="87">
        <v>0</v>
      </c>
      <c r="Z73" s="87">
        <v>0</v>
      </c>
      <c r="AA73" s="87">
        <v>0</v>
      </c>
      <c r="AB73" s="87">
        <v>0</v>
      </c>
      <c r="AC73" s="364">
        <v>0</v>
      </c>
      <c r="AD73" s="353">
        <v>0</v>
      </c>
      <c r="AE73" s="87">
        <v>0</v>
      </c>
      <c r="AF73" s="87">
        <v>0</v>
      </c>
      <c r="AG73" s="87">
        <v>0</v>
      </c>
      <c r="AH73" s="353">
        <v>0</v>
      </c>
      <c r="AI73" s="353">
        <v>0</v>
      </c>
      <c r="AJ73" s="364">
        <v>0</v>
      </c>
      <c r="AK73" s="87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179"/>
      <c r="G74" s="336">
        <f t="shared" ref="G74:V74" si="59">+F74+G73</f>
        <v>0</v>
      </c>
      <c r="H74" s="363">
        <f t="shared" si="59"/>
        <v>0</v>
      </c>
      <c r="I74" s="352">
        <f t="shared" si="59"/>
        <v>0</v>
      </c>
      <c r="J74" s="336">
        <f t="shared" si="59"/>
        <v>0</v>
      </c>
      <c r="K74" s="336">
        <f t="shared" si="59"/>
        <v>0</v>
      </c>
      <c r="L74" s="336">
        <f t="shared" si="59"/>
        <v>0</v>
      </c>
      <c r="M74" s="336">
        <f t="shared" si="59"/>
        <v>0</v>
      </c>
      <c r="N74" s="336">
        <f t="shared" si="59"/>
        <v>0</v>
      </c>
      <c r="O74" s="336">
        <f t="shared" si="59"/>
        <v>0</v>
      </c>
      <c r="P74" s="352">
        <f t="shared" si="59"/>
        <v>0</v>
      </c>
      <c r="Q74" s="336">
        <f t="shared" si="59"/>
        <v>0</v>
      </c>
      <c r="R74" s="336">
        <f t="shared" si="59"/>
        <v>0</v>
      </c>
      <c r="S74" s="336">
        <f t="shared" si="59"/>
        <v>0</v>
      </c>
      <c r="T74" s="336">
        <f t="shared" si="59"/>
        <v>0</v>
      </c>
      <c r="U74" s="336">
        <f t="shared" si="59"/>
        <v>0</v>
      </c>
      <c r="V74" s="363">
        <f t="shared" si="59"/>
        <v>0</v>
      </c>
      <c r="W74" s="352">
        <f t="shared" ref="W74:AJ74" si="60">+V74+W73</f>
        <v>0</v>
      </c>
      <c r="X74" s="46">
        <f t="shared" si="60"/>
        <v>0</v>
      </c>
      <c r="Y74" s="46">
        <f t="shared" si="60"/>
        <v>0</v>
      </c>
      <c r="Z74" s="46">
        <f t="shared" si="60"/>
        <v>0</v>
      </c>
      <c r="AA74" s="46">
        <f t="shared" si="60"/>
        <v>0</v>
      </c>
      <c r="AB74" s="46">
        <f t="shared" si="60"/>
        <v>0</v>
      </c>
      <c r="AC74" s="363">
        <f t="shared" si="60"/>
        <v>0</v>
      </c>
      <c r="AD74" s="352">
        <f t="shared" si="60"/>
        <v>0</v>
      </c>
      <c r="AE74" s="46">
        <f t="shared" si="60"/>
        <v>0</v>
      </c>
      <c r="AF74" s="46">
        <f t="shared" si="60"/>
        <v>0</v>
      </c>
      <c r="AG74" s="46">
        <f t="shared" si="60"/>
        <v>0</v>
      </c>
      <c r="AH74" s="352">
        <f t="shared" si="60"/>
        <v>0</v>
      </c>
      <c r="AI74" s="352">
        <f t="shared" si="60"/>
        <v>0</v>
      </c>
      <c r="AJ74" s="363">
        <f t="shared" si="60"/>
        <v>0</v>
      </c>
      <c r="AK74" s="46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174" t="e">
        <f>+#REF!</f>
        <v>#REF!</v>
      </c>
      <c r="G75" s="343">
        <v>0</v>
      </c>
      <c r="H75" s="364">
        <v>0</v>
      </c>
      <c r="I75" s="353">
        <v>0</v>
      </c>
      <c r="J75" s="343">
        <v>0</v>
      </c>
      <c r="K75" s="343">
        <v>0</v>
      </c>
      <c r="L75" s="343">
        <v>0</v>
      </c>
      <c r="M75" s="343">
        <v>0</v>
      </c>
      <c r="N75" s="343">
        <v>0</v>
      </c>
      <c r="O75" s="343">
        <v>0</v>
      </c>
      <c r="P75" s="353">
        <v>0</v>
      </c>
      <c r="Q75" s="343">
        <v>0</v>
      </c>
      <c r="R75" s="343">
        <v>0</v>
      </c>
      <c r="S75" s="343">
        <v>0</v>
      </c>
      <c r="T75" s="343">
        <v>0</v>
      </c>
      <c r="U75" s="343">
        <v>0</v>
      </c>
      <c r="V75" s="364">
        <v>0</v>
      </c>
      <c r="W75" s="353">
        <v>0</v>
      </c>
      <c r="X75" s="87">
        <v>0</v>
      </c>
      <c r="Y75" s="87">
        <v>0</v>
      </c>
      <c r="Z75" s="87">
        <v>0</v>
      </c>
      <c r="AA75" s="87">
        <v>0</v>
      </c>
      <c r="AB75" s="87">
        <v>0</v>
      </c>
      <c r="AC75" s="364">
        <v>0</v>
      </c>
      <c r="AD75" s="353">
        <v>0</v>
      </c>
      <c r="AE75" s="87">
        <v>0</v>
      </c>
      <c r="AF75" s="87">
        <v>0</v>
      </c>
      <c r="AG75" s="87">
        <v>0</v>
      </c>
      <c r="AH75" s="353">
        <v>0</v>
      </c>
      <c r="AI75" s="353">
        <v>0</v>
      </c>
      <c r="AJ75" s="364">
        <v>0</v>
      </c>
      <c r="AK75" s="51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173"/>
      <c r="G76" s="336">
        <f t="shared" ref="G76:V76" si="61">+F76+G75</f>
        <v>0</v>
      </c>
      <c r="H76" s="363">
        <f t="shared" si="61"/>
        <v>0</v>
      </c>
      <c r="I76" s="352">
        <f t="shared" si="61"/>
        <v>0</v>
      </c>
      <c r="J76" s="336">
        <f t="shared" si="61"/>
        <v>0</v>
      </c>
      <c r="K76" s="336">
        <f t="shared" si="61"/>
        <v>0</v>
      </c>
      <c r="L76" s="336">
        <f t="shared" si="61"/>
        <v>0</v>
      </c>
      <c r="M76" s="336">
        <f t="shared" si="61"/>
        <v>0</v>
      </c>
      <c r="N76" s="336">
        <f t="shared" si="61"/>
        <v>0</v>
      </c>
      <c r="O76" s="336">
        <f t="shared" si="61"/>
        <v>0</v>
      </c>
      <c r="P76" s="352">
        <f t="shared" si="61"/>
        <v>0</v>
      </c>
      <c r="Q76" s="336">
        <f t="shared" si="61"/>
        <v>0</v>
      </c>
      <c r="R76" s="336">
        <f t="shared" si="61"/>
        <v>0</v>
      </c>
      <c r="S76" s="336">
        <f t="shared" si="61"/>
        <v>0</v>
      </c>
      <c r="T76" s="336">
        <f t="shared" si="61"/>
        <v>0</v>
      </c>
      <c r="U76" s="336">
        <f t="shared" si="61"/>
        <v>0</v>
      </c>
      <c r="V76" s="363">
        <f t="shared" si="61"/>
        <v>0</v>
      </c>
      <c r="W76" s="352">
        <f t="shared" ref="W76:AJ76" si="62">+V76+W75</f>
        <v>0</v>
      </c>
      <c r="X76" s="46">
        <f t="shared" si="62"/>
        <v>0</v>
      </c>
      <c r="Y76" s="46">
        <f t="shared" si="62"/>
        <v>0</v>
      </c>
      <c r="Z76" s="46">
        <f t="shared" si="62"/>
        <v>0</v>
      </c>
      <c r="AA76" s="46">
        <f t="shared" si="62"/>
        <v>0</v>
      </c>
      <c r="AB76" s="46">
        <f t="shared" si="62"/>
        <v>0</v>
      </c>
      <c r="AC76" s="363">
        <f t="shared" si="62"/>
        <v>0</v>
      </c>
      <c r="AD76" s="352">
        <f t="shared" si="62"/>
        <v>0</v>
      </c>
      <c r="AE76" s="46">
        <f t="shared" si="62"/>
        <v>0</v>
      </c>
      <c r="AF76" s="46">
        <f t="shared" si="62"/>
        <v>0</v>
      </c>
      <c r="AG76" s="46">
        <f t="shared" si="62"/>
        <v>0</v>
      </c>
      <c r="AH76" s="352">
        <f t="shared" si="62"/>
        <v>0</v>
      </c>
      <c r="AI76" s="352">
        <f t="shared" si="62"/>
        <v>0</v>
      </c>
      <c r="AJ76" s="363">
        <f t="shared" si="62"/>
        <v>0</v>
      </c>
      <c r="AK76" s="46"/>
      <c r="AL76" s="37"/>
    </row>
    <row r="77" spans="1:42" ht="34.5" hidden="1" customHeight="1">
      <c r="A77" s="624">
        <v>23</v>
      </c>
      <c r="B77" s="629" t="s">
        <v>51</v>
      </c>
      <c r="C77" s="48"/>
      <c r="D77" s="48"/>
      <c r="E77" s="49"/>
      <c r="F77" s="174">
        <v>0</v>
      </c>
      <c r="G77" s="343">
        <v>0</v>
      </c>
      <c r="H77" s="364">
        <v>0</v>
      </c>
      <c r="I77" s="353">
        <v>0</v>
      </c>
      <c r="J77" s="343">
        <v>0</v>
      </c>
      <c r="K77" s="343">
        <v>0</v>
      </c>
      <c r="L77" s="343">
        <v>0</v>
      </c>
      <c r="M77" s="343">
        <v>0</v>
      </c>
      <c r="N77" s="343">
        <v>0</v>
      </c>
      <c r="O77" s="343">
        <v>0</v>
      </c>
      <c r="P77" s="353">
        <v>0</v>
      </c>
      <c r="Q77" s="343">
        <v>0</v>
      </c>
      <c r="R77" s="343">
        <v>0</v>
      </c>
      <c r="S77" s="343">
        <v>0</v>
      </c>
      <c r="T77" s="343">
        <v>0</v>
      </c>
      <c r="U77" s="343">
        <v>0</v>
      </c>
      <c r="V77" s="364">
        <v>0</v>
      </c>
      <c r="W77" s="353">
        <v>0</v>
      </c>
      <c r="X77" s="87">
        <v>0</v>
      </c>
      <c r="Y77" s="87">
        <v>0</v>
      </c>
      <c r="Z77" s="87">
        <v>0</v>
      </c>
      <c r="AA77" s="87">
        <v>0</v>
      </c>
      <c r="AB77" s="87">
        <v>0</v>
      </c>
      <c r="AC77" s="364">
        <v>0</v>
      </c>
      <c r="AD77" s="353">
        <v>0</v>
      </c>
      <c r="AE77" s="87">
        <v>0</v>
      </c>
      <c r="AF77" s="87">
        <v>0</v>
      </c>
      <c r="AG77" s="87">
        <v>0</v>
      </c>
      <c r="AH77" s="353">
        <v>0</v>
      </c>
      <c r="AI77" s="353">
        <v>0</v>
      </c>
      <c r="AJ77" s="364">
        <v>0</v>
      </c>
      <c r="AK77" s="87">
        <v>0</v>
      </c>
      <c r="AL77" s="37"/>
      <c r="AM77" s="38"/>
      <c r="AN77" s="38"/>
      <c r="AO77" s="38"/>
      <c r="AP77" s="38"/>
    </row>
    <row r="78" spans="1:42" ht="34.5" hidden="1" customHeight="1">
      <c r="A78" s="625"/>
      <c r="B78" s="630"/>
      <c r="C78" s="40"/>
      <c r="D78" s="40"/>
      <c r="E78" s="41"/>
      <c r="F78" s="179"/>
      <c r="G78" s="336">
        <f t="shared" ref="G78:V78" si="63">+F78+G77</f>
        <v>0</v>
      </c>
      <c r="H78" s="363">
        <f t="shared" si="63"/>
        <v>0</v>
      </c>
      <c r="I78" s="352">
        <f t="shared" si="63"/>
        <v>0</v>
      </c>
      <c r="J78" s="336">
        <f t="shared" si="63"/>
        <v>0</v>
      </c>
      <c r="K78" s="336">
        <f t="shared" si="63"/>
        <v>0</v>
      </c>
      <c r="L78" s="336">
        <f t="shared" si="63"/>
        <v>0</v>
      </c>
      <c r="M78" s="336">
        <f t="shared" si="63"/>
        <v>0</v>
      </c>
      <c r="N78" s="336">
        <f t="shared" si="63"/>
        <v>0</v>
      </c>
      <c r="O78" s="336">
        <f t="shared" si="63"/>
        <v>0</v>
      </c>
      <c r="P78" s="352">
        <f t="shared" si="63"/>
        <v>0</v>
      </c>
      <c r="Q78" s="336">
        <f t="shared" si="63"/>
        <v>0</v>
      </c>
      <c r="R78" s="336">
        <f t="shared" si="63"/>
        <v>0</v>
      </c>
      <c r="S78" s="336">
        <f t="shared" si="63"/>
        <v>0</v>
      </c>
      <c r="T78" s="336">
        <f t="shared" si="63"/>
        <v>0</v>
      </c>
      <c r="U78" s="336">
        <f t="shared" si="63"/>
        <v>0</v>
      </c>
      <c r="V78" s="363">
        <f t="shared" si="63"/>
        <v>0</v>
      </c>
      <c r="W78" s="352">
        <f t="shared" ref="W78:AK78" si="64">+V78+W77</f>
        <v>0</v>
      </c>
      <c r="X78" s="46">
        <f t="shared" si="64"/>
        <v>0</v>
      </c>
      <c r="Y78" s="46">
        <f t="shared" si="64"/>
        <v>0</v>
      </c>
      <c r="Z78" s="46">
        <f t="shared" si="64"/>
        <v>0</v>
      </c>
      <c r="AA78" s="46">
        <f t="shared" si="64"/>
        <v>0</v>
      </c>
      <c r="AB78" s="46">
        <f t="shared" si="64"/>
        <v>0</v>
      </c>
      <c r="AC78" s="363">
        <f t="shared" si="64"/>
        <v>0</v>
      </c>
      <c r="AD78" s="352">
        <f t="shared" si="64"/>
        <v>0</v>
      </c>
      <c r="AE78" s="46">
        <f t="shared" si="64"/>
        <v>0</v>
      </c>
      <c r="AF78" s="46">
        <f t="shared" si="64"/>
        <v>0</v>
      </c>
      <c r="AG78" s="46">
        <f t="shared" si="64"/>
        <v>0</v>
      </c>
      <c r="AH78" s="352">
        <f t="shared" si="64"/>
        <v>0</v>
      </c>
      <c r="AI78" s="352">
        <f t="shared" si="64"/>
        <v>0</v>
      </c>
      <c r="AJ78" s="363">
        <f t="shared" si="64"/>
        <v>0</v>
      </c>
      <c r="AK78" s="46">
        <f t="shared" si="64"/>
        <v>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174" t="e">
        <f>+#REF!</f>
        <v>#REF!</v>
      </c>
      <c r="G79" s="343">
        <v>0</v>
      </c>
      <c r="H79" s="364">
        <v>0</v>
      </c>
      <c r="I79" s="353">
        <v>0</v>
      </c>
      <c r="J79" s="343">
        <v>0</v>
      </c>
      <c r="K79" s="343">
        <v>0</v>
      </c>
      <c r="L79" s="343">
        <v>0</v>
      </c>
      <c r="M79" s="343">
        <v>0</v>
      </c>
      <c r="N79" s="343">
        <v>0</v>
      </c>
      <c r="O79" s="343">
        <v>0</v>
      </c>
      <c r="P79" s="353">
        <v>0</v>
      </c>
      <c r="Q79" s="343">
        <v>0</v>
      </c>
      <c r="R79" s="343">
        <v>0</v>
      </c>
      <c r="S79" s="343">
        <v>0</v>
      </c>
      <c r="T79" s="343">
        <v>0</v>
      </c>
      <c r="U79" s="343">
        <v>0</v>
      </c>
      <c r="V79" s="364">
        <v>0</v>
      </c>
      <c r="W79" s="353">
        <v>0</v>
      </c>
      <c r="X79" s="87">
        <v>0</v>
      </c>
      <c r="Y79" s="87">
        <v>0</v>
      </c>
      <c r="Z79" s="87">
        <v>0</v>
      </c>
      <c r="AA79" s="87">
        <v>0</v>
      </c>
      <c r="AB79" s="87">
        <v>0</v>
      </c>
      <c r="AC79" s="364">
        <v>0</v>
      </c>
      <c r="AD79" s="353">
        <v>0</v>
      </c>
      <c r="AE79" s="87">
        <v>0</v>
      </c>
      <c r="AF79" s="87">
        <v>0</v>
      </c>
      <c r="AG79" s="87">
        <v>0</v>
      </c>
      <c r="AH79" s="353">
        <v>0</v>
      </c>
      <c r="AI79" s="353">
        <v>0</v>
      </c>
      <c r="AJ79" s="364">
        <v>0</v>
      </c>
      <c r="AK79" s="51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173"/>
      <c r="G80" s="336">
        <f t="shared" ref="G80:V80" si="65">+F80+G79</f>
        <v>0</v>
      </c>
      <c r="H80" s="363">
        <f t="shared" si="65"/>
        <v>0</v>
      </c>
      <c r="I80" s="352">
        <f t="shared" si="65"/>
        <v>0</v>
      </c>
      <c r="J80" s="336">
        <f t="shared" si="65"/>
        <v>0</v>
      </c>
      <c r="K80" s="336">
        <f t="shared" si="65"/>
        <v>0</v>
      </c>
      <c r="L80" s="336">
        <f t="shared" si="65"/>
        <v>0</v>
      </c>
      <c r="M80" s="336">
        <f t="shared" si="65"/>
        <v>0</v>
      </c>
      <c r="N80" s="336">
        <f t="shared" si="65"/>
        <v>0</v>
      </c>
      <c r="O80" s="336">
        <f t="shared" si="65"/>
        <v>0</v>
      </c>
      <c r="P80" s="352">
        <f t="shared" si="65"/>
        <v>0</v>
      </c>
      <c r="Q80" s="336">
        <f t="shared" si="65"/>
        <v>0</v>
      </c>
      <c r="R80" s="336">
        <f t="shared" si="65"/>
        <v>0</v>
      </c>
      <c r="S80" s="336">
        <f t="shared" si="65"/>
        <v>0</v>
      </c>
      <c r="T80" s="336">
        <f t="shared" si="65"/>
        <v>0</v>
      </c>
      <c r="U80" s="336">
        <f t="shared" si="65"/>
        <v>0</v>
      </c>
      <c r="V80" s="363">
        <f t="shared" si="65"/>
        <v>0</v>
      </c>
      <c r="W80" s="352">
        <f t="shared" ref="W80:AJ80" si="66">+V80+W79</f>
        <v>0</v>
      </c>
      <c r="X80" s="46">
        <f t="shared" si="66"/>
        <v>0</v>
      </c>
      <c r="Y80" s="46">
        <f t="shared" si="66"/>
        <v>0</v>
      </c>
      <c r="Z80" s="46">
        <f t="shared" si="66"/>
        <v>0</v>
      </c>
      <c r="AA80" s="46">
        <f t="shared" si="66"/>
        <v>0</v>
      </c>
      <c r="AB80" s="46">
        <f t="shared" si="66"/>
        <v>0</v>
      </c>
      <c r="AC80" s="363">
        <f t="shared" si="66"/>
        <v>0</v>
      </c>
      <c r="AD80" s="352">
        <f t="shared" si="66"/>
        <v>0</v>
      </c>
      <c r="AE80" s="46">
        <f t="shared" si="66"/>
        <v>0</v>
      </c>
      <c r="AF80" s="46">
        <f t="shared" si="66"/>
        <v>0</v>
      </c>
      <c r="AG80" s="46">
        <f t="shared" si="66"/>
        <v>0</v>
      </c>
      <c r="AH80" s="352">
        <f t="shared" si="66"/>
        <v>0</v>
      </c>
      <c r="AI80" s="352">
        <f t="shared" si="66"/>
        <v>0</v>
      </c>
      <c r="AJ80" s="363">
        <f t="shared" si="66"/>
        <v>0</v>
      </c>
      <c r="AK80" s="46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174"/>
      <c r="G81" s="338"/>
      <c r="H81" s="364"/>
      <c r="I81" s="353"/>
      <c r="J81" s="338"/>
      <c r="K81" s="338"/>
      <c r="L81" s="338"/>
      <c r="M81" s="338"/>
      <c r="N81" s="338"/>
      <c r="O81" s="338"/>
      <c r="P81" s="353"/>
      <c r="Q81" s="338"/>
      <c r="R81" s="338"/>
      <c r="S81" s="338"/>
      <c r="T81" s="338"/>
      <c r="U81" s="338"/>
      <c r="V81" s="364"/>
      <c r="W81" s="353"/>
      <c r="X81" s="51"/>
      <c r="Y81" s="51"/>
      <c r="Z81" s="51"/>
      <c r="AA81" s="51"/>
      <c r="AB81" s="51"/>
      <c r="AC81" s="364"/>
      <c r="AD81" s="353"/>
      <c r="AE81" s="51"/>
      <c r="AF81" s="51"/>
      <c r="AG81" s="51"/>
      <c r="AH81" s="353"/>
      <c r="AI81" s="353"/>
      <c r="AJ81" s="364"/>
      <c r="AK81" s="51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180"/>
      <c r="G82" s="348"/>
      <c r="H82" s="363"/>
      <c r="I82" s="356"/>
      <c r="J82" s="336"/>
      <c r="K82" s="336"/>
      <c r="L82" s="336"/>
      <c r="M82" s="336"/>
      <c r="N82" s="336"/>
      <c r="O82" s="336"/>
      <c r="P82" s="356"/>
      <c r="Q82" s="336"/>
      <c r="R82" s="336"/>
      <c r="S82" s="336"/>
      <c r="T82" s="336"/>
      <c r="U82" s="336"/>
      <c r="V82" s="363"/>
      <c r="W82" s="356"/>
      <c r="X82" s="46"/>
      <c r="Y82" s="46"/>
      <c r="Z82" s="46"/>
      <c r="AA82" s="46"/>
      <c r="AB82" s="46"/>
      <c r="AC82" s="363"/>
      <c r="AD82" s="356"/>
      <c r="AE82" s="46"/>
      <c r="AF82" s="46"/>
      <c r="AG82" s="46"/>
      <c r="AH82" s="352"/>
      <c r="AI82" s="352"/>
      <c r="AJ82" s="363"/>
      <c r="AK82" s="46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174"/>
      <c r="G83" s="334"/>
      <c r="H83" s="362"/>
      <c r="I83" s="351"/>
      <c r="J83" s="334"/>
      <c r="K83" s="334"/>
      <c r="L83" s="334"/>
      <c r="M83" s="334"/>
      <c r="N83" s="334"/>
      <c r="O83" s="334"/>
      <c r="P83" s="351"/>
      <c r="Q83" s="334"/>
      <c r="R83" s="334"/>
      <c r="S83" s="334"/>
      <c r="T83" s="334"/>
      <c r="U83" s="334"/>
      <c r="V83" s="362"/>
      <c r="W83" s="351"/>
      <c r="X83" s="36"/>
      <c r="Y83" s="36"/>
      <c r="Z83" s="36"/>
      <c r="AA83" s="36"/>
      <c r="AB83" s="36"/>
      <c r="AC83" s="362"/>
      <c r="AD83" s="351"/>
      <c r="AE83" s="36"/>
      <c r="AF83" s="36"/>
      <c r="AG83" s="36"/>
      <c r="AH83" s="351"/>
      <c r="AI83" s="351"/>
      <c r="AJ83" s="362"/>
      <c r="AK83" s="36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181"/>
      <c r="G84" s="348"/>
      <c r="H84" s="363"/>
      <c r="I84" s="356"/>
      <c r="J84" s="336"/>
      <c r="K84" s="336"/>
      <c r="L84" s="336"/>
      <c r="M84" s="336"/>
      <c r="N84" s="336"/>
      <c r="O84" s="336"/>
      <c r="P84" s="356"/>
      <c r="Q84" s="336"/>
      <c r="R84" s="336"/>
      <c r="S84" s="336"/>
      <c r="T84" s="336"/>
      <c r="U84" s="336"/>
      <c r="V84" s="363"/>
      <c r="W84" s="356"/>
      <c r="X84" s="46"/>
      <c r="Y84" s="46"/>
      <c r="Z84" s="46"/>
      <c r="AA84" s="46"/>
      <c r="AB84" s="46"/>
      <c r="AC84" s="363"/>
      <c r="AD84" s="356"/>
      <c r="AE84" s="46"/>
      <c r="AF84" s="46"/>
      <c r="AG84" s="46"/>
      <c r="AH84" s="352"/>
      <c r="AI84" s="352"/>
      <c r="AJ84" s="363"/>
      <c r="AK84" s="46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174"/>
      <c r="G85" s="334"/>
      <c r="H85" s="362"/>
      <c r="I85" s="351"/>
      <c r="J85" s="334"/>
      <c r="K85" s="334"/>
      <c r="L85" s="334"/>
      <c r="M85" s="334"/>
      <c r="N85" s="334"/>
      <c r="O85" s="334"/>
      <c r="P85" s="351"/>
      <c r="Q85" s="334"/>
      <c r="R85" s="334"/>
      <c r="S85" s="334"/>
      <c r="T85" s="334"/>
      <c r="U85" s="334"/>
      <c r="V85" s="362"/>
      <c r="W85" s="351"/>
      <c r="X85" s="36"/>
      <c r="Y85" s="36"/>
      <c r="Z85" s="36"/>
      <c r="AA85" s="36"/>
      <c r="AB85" s="36"/>
      <c r="AC85" s="362"/>
      <c r="AD85" s="351"/>
      <c r="AE85" s="36"/>
      <c r="AF85" s="36"/>
      <c r="AG85" s="36"/>
      <c r="AH85" s="351"/>
      <c r="AI85" s="351"/>
      <c r="AJ85" s="362"/>
      <c r="AK85" s="36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182"/>
      <c r="G86" s="348"/>
      <c r="H86" s="363"/>
      <c r="I86" s="356"/>
      <c r="J86" s="336"/>
      <c r="K86" s="336"/>
      <c r="L86" s="336"/>
      <c r="M86" s="336"/>
      <c r="N86" s="336"/>
      <c r="O86" s="336"/>
      <c r="P86" s="356"/>
      <c r="Q86" s="336"/>
      <c r="R86" s="336"/>
      <c r="S86" s="336"/>
      <c r="T86" s="336"/>
      <c r="U86" s="336"/>
      <c r="V86" s="363"/>
      <c r="W86" s="356"/>
      <c r="X86" s="46"/>
      <c r="Y86" s="46"/>
      <c r="Z86" s="46"/>
      <c r="AA86" s="46"/>
      <c r="AB86" s="46"/>
      <c r="AC86" s="363"/>
      <c r="AD86" s="356"/>
      <c r="AE86" s="46"/>
      <c r="AF86" s="46"/>
      <c r="AG86" s="46"/>
      <c r="AH86" s="352"/>
      <c r="AI86" s="352"/>
      <c r="AJ86" s="363"/>
      <c r="AK86" s="46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174"/>
      <c r="G87" s="334"/>
      <c r="H87" s="362"/>
      <c r="I87" s="351"/>
      <c r="J87" s="334"/>
      <c r="K87" s="334"/>
      <c r="L87" s="334"/>
      <c r="M87" s="334"/>
      <c r="N87" s="334"/>
      <c r="O87" s="334"/>
      <c r="P87" s="351"/>
      <c r="Q87" s="334"/>
      <c r="R87" s="334"/>
      <c r="S87" s="334"/>
      <c r="T87" s="334"/>
      <c r="U87" s="334"/>
      <c r="V87" s="362"/>
      <c r="W87" s="351"/>
      <c r="X87" s="36"/>
      <c r="Y87" s="36"/>
      <c r="Z87" s="36"/>
      <c r="AA87" s="36"/>
      <c r="AB87" s="36"/>
      <c r="AC87" s="362"/>
      <c r="AD87" s="351"/>
      <c r="AE87" s="36"/>
      <c r="AF87" s="36"/>
      <c r="AG87" s="36"/>
      <c r="AH87" s="351"/>
      <c r="AI87" s="351"/>
      <c r="AJ87" s="362"/>
      <c r="AK87" s="36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180"/>
      <c r="G88" s="348"/>
      <c r="H88" s="363"/>
      <c r="I88" s="356"/>
      <c r="J88" s="336"/>
      <c r="K88" s="336"/>
      <c r="L88" s="336"/>
      <c r="M88" s="336"/>
      <c r="N88" s="336"/>
      <c r="O88" s="336"/>
      <c r="P88" s="356"/>
      <c r="Q88" s="336"/>
      <c r="R88" s="336"/>
      <c r="S88" s="336"/>
      <c r="T88" s="336"/>
      <c r="U88" s="336"/>
      <c r="V88" s="363"/>
      <c r="W88" s="356"/>
      <c r="X88" s="46"/>
      <c r="Y88" s="46"/>
      <c r="Z88" s="46"/>
      <c r="AA88" s="46"/>
      <c r="AB88" s="46"/>
      <c r="AC88" s="363"/>
      <c r="AD88" s="356"/>
      <c r="AE88" s="46"/>
      <c r="AF88" s="46"/>
      <c r="AG88" s="46"/>
      <c r="AH88" s="352"/>
      <c r="AI88" s="352"/>
      <c r="AJ88" s="363"/>
      <c r="AK88" s="46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174"/>
      <c r="G89" s="334"/>
      <c r="H89" s="362"/>
      <c r="I89" s="351"/>
      <c r="J89" s="334"/>
      <c r="K89" s="334"/>
      <c r="L89" s="334"/>
      <c r="M89" s="334"/>
      <c r="N89" s="334"/>
      <c r="O89" s="334"/>
      <c r="P89" s="351"/>
      <c r="Q89" s="334"/>
      <c r="R89" s="334"/>
      <c r="S89" s="334"/>
      <c r="T89" s="334"/>
      <c r="U89" s="334"/>
      <c r="V89" s="362"/>
      <c r="W89" s="351"/>
      <c r="X89" s="36"/>
      <c r="Y89" s="36"/>
      <c r="Z89" s="36"/>
      <c r="AA89" s="36"/>
      <c r="AB89" s="36"/>
      <c r="AC89" s="362"/>
      <c r="AD89" s="351"/>
      <c r="AE89" s="36"/>
      <c r="AF89" s="36"/>
      <c r="AG89" s="36"/>
      <c r="AH89" s="351"/>
      <c r="AI89" s="351"/>
      <c r="AJ89" s="362"/>
      <c r="AK89" s="36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182"/>
      <c r="G90" s="348"/>
      <c r="H90" s="363"/>
      <c r="I90" s="356"/>
      <c r="J90" s="336"/>
      <c r="K90" s="336"/>
      <c r="L90" s="336"/>
      <c r="M90" s="336"/>
      <c r="N90" s="336"/>
      <c r="O90" s="336"/>
      <c r="P90" s="356"/>
      <c r="Q90" s="336"/>
      <c r="R90" s="336"/>
      <c r="S90" s="336"/>
      <c r="T90" s="336"/>
      <c r="U90" s="336"/>
      <c r="V90" s="363"/>
      <c r="W90" s="356"/>
      <c r="X90" s="46"/>
      <c r="Y90" s="46"/>
      <c r="Z90" s="46"/>
      <c r="AA90" s="46"/>
      <c r="AB90" s="46"/>
      <c r="AC90" s="363"/>
      <c r="AD90" s="356"/>
      <c r="AE90" s="46"/>
      <c r="AF90" s="46"/>
      <c r="AG90" s="46"/>
      <c r="AH90" s="352"/>
      <c r="AI90" s="352"/>
      <c r="AJ90" s="363"/>
      <c r="AK90" s="46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174"/>
      <c r="G91" s="334"/>
      <c r="H91" s="362"/>
      <c r="I91" s="351"/>
      <c r="J91" s="334"/>
      <c r="K91" s="334"/>
      <c r="L91" s="334"/>
      <c r="M91" s="334"/>
      <c r="N91" s="334"/>
      <c r="O91" s="334"/>
      <c r="P91" s="351"/>
      <c r="Q91" s="334"/>
      <c r="R91" s="334"/>
      <c r="S91" s="334"/>
      <c r="T91" s="334"/>
      <c r="U91" s="334"/>
      <c r="V91" s="362"/>
      <c r="W91" s="351"/>
      <c r="X91" s="36"/>
      <c r="Y91" s="36"/>
      <c r="Z91" s="36"/>
      <c r="AA91" s="36"/>
      <c r="AB91" s="36"/>
      <c r="AC91" s="362"/>
      <c r="AD91" s="351"/>
      <c r="AE91" s="36"/>
      <c r="AF91" s="36"/>
      <c r="AG91" s="36"/>
      <c r="AH91" s="351"/>
      <c r="AI91" s="351"/>
      <c r="AJ91" s="362"/>
      <c r="AK91" s="36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180"/>
      <c r="G92" s="348"/>
      <c r="H92" s="363"/>
      <c r="I92" s="356"/>
      <c r="J92" s="336"/>
      <c r="K92" s="336"/>
      <c r="L92" s="336"/>
      <c r="M92" s="336"/>
      <c r="N92" s="336"/>
      <c r="O92" s="336"/>
      <c r="P92" s="356"/>
      <c r="Q92" s="336"/>
      <c r="R92" s="336"/>
      <c r="S92" s="336"/>
      <c r="T92" s="336"/>
      <c r="U92" s="336"/>
      <c r="V92" s="363"/>
      <c r="W92" s="356"/>
      <c r="X92" s="46"/>
      <c r="Y92" s="46"/>
      <c r="Z92" s="46"/>
      <c r="AA92" s="46"/>
      <c r="AB92" s="46"/>
      <c r="AC92" s="363"/>
      <c r="AD92" s="356"/>
      <c r="AE92" s="46"/>
      <c r="AF92" s="46"/>
      <c r="AG92" s="46"/>
      <c r="AH92" s="352"/>
      <c r="AI92" s="352"/>
      <c r="AJ92" s="363"/>
      <c r="AK92" s="46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173"/>
      <c r="G93" s="334"/>
      <c r="H93" s="362"/>
      <c r="I93" s="351"/>
      <c r="J93" s="334"/>
      <c r="K93" s="334"/>
      <c r="L93" s="334"/>
      <c r="M93" s="334"/>
      <c r="N93" s="334"/>
      <c r="O93" s="334"/>
      <c r="P93" s="351"/>
      <c r="Q93" s="334"/>
      <c r="R93" s="334"/>
      <c r="S93" s="334"/>
      <c r="T93" s="334"/>
      <c r="U93" s="334"/>
      <c r="V93" s="362"/>
      <c r="W93" s="351"/>
      <c r="X93" s="36"/>
      <c r="Y93" s="36"/>
      <c r="Z93" s="36"/>
      <c r="AA93" s="36"/>
      <c r="AB93" s="36"/>
      <c r="AC93" s="362"/>
      <c r="AD93" s="351"/>
      <c r="AE93" s="36"/>
      <c r="AF93" s="36"/>
      <c r="AG93" s="36"/>
      <c r="AH93" s="351"/>
      <c r="AI93" s="351"/>
      <c r="AJ93" s="362"/>
      <c r="AK93" s="36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181"/>
      <c r="G94" s="348"/>
      <c r="H94" s="363"/>
      <c r="I94" s="356"/>
      <c r="J94" s="336"/>
      <c r="K94" s="336"/>
      <c r="L94" s="336"/>
      <c r="M94" s="336"/>
      <c r="N94" s="336"/>
      <c r="O94" s="336"/>
      <c r="P94" s="356"/>
      <c r="Q94" s="336"/>
      <c r="R94" s="336"/>
      <c r="S94" s="336"/>
      <c r="T94" s="336"/>
      <c r="U94" s="336"/>
      <c r="V94" s="363"/>
      <c r="W94" s="356"/>
      <c r="X94" s="46"/>
      <c r="Y94" s="46"/>
      <c r="Z94" s="46"/>
      <c r="AA94" s="46"/>
      <c r="AB94" s="46"/>
      <c r="AC94" s="363"/>
      <c r="AD94" s="356"/>
      <c r="AE94" s="46"/>
      <c r="AF94" s="46"/>
      <c r="AG94" s="46"/>
      <c r="AH94" s="352"/>
      <c r="AI94" s="352"/>
      <c r="AJ94" s="363"/>
      <c r="AK94" s="46"/>
      <c r="AL94" s="37"/>
    </row>
    <row r="95" spans="1:42" ht="35.1" customHeight="1">
      <c r="A95" s="624">
        <v>23</v>
      </c>
      <c r="B95" s="695" t="s">
        <v>183</v>
      </c>
      <c r="C95" s="62">
        <v>0</v>
      </c>
      <c r="D95" s="63"/>
      <c r="E95" s="54"/>
      <c r="F95" s="174">
        <f>+[1]NEW!$O$414</f>
        <v>50</v>
      </c>
      <c r="G95" s="342">
        <v>0</v>
      </c>
      <c r="H95" s="362">
        <v>0</v>
      </c>
      <c r="I95" s="351">
        <v>0</v>
      </c>
      <c r="J95" s="342">
        <v>0</v>
      </c>
      <c r="K95" s="342">
        <v>0</v>
      </c>
      <c r="L95" s="342">
        <v>0</v>
      </c>
      <c r="M95" s="342">
        <v>0</v>
      </c>
      <c r="N95" s="371">
        <v>50</v>
      </c>
      <c r="O95" s="342">
        <f>50-N96</f>
        <v>0</v>
      </c>
      <c r="P95" s="351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62">
        <v>0</v>
      </c>
      <c r="W95" s="351">
        <v>0</v>
      </c>
      <c r="X95" s="86">
        <v>0</v>
      </c>
      <c r="Y95" s="86">
        <v>0</v>
      </c>
      <c r="Z95" s="86">
        <v>0</v>
      </c>
      <c r="AA95" s="86">
        <v>0</v>
      </c>
      <c r="AB95" s="86">
        <v>0</v>
      </c>
      <c r="AC95" s="362">
        <v>0</v>
      </c>
      <c r="AD95" s="351">
        <v>0</v>
      </c>
      <c r="AE95" s="86">
        <v>0</v>
      </c>
      <c r="AF95" s="86">
        <v>0</v>
      </c>
      <c r="AG95" s="86">
        <v>0</v>
      </c>
      <c r="AH95" s="351">
        <v>0</v>
      </c>
      <c r="AI95" s="351">
        <v>0</v>
      </c>
      <c r="AJ95" s="362">
        <v>0</v>
      </c>
      <c r="AK95" s="86">
        <v>0</v>
      </c>
      <c r="AL95" s="37">
        <f>SUM(G95:AK95)</f>
        <v>50</v>
      </c>
      <c r="AM95" s="38">
        <f>AL95</f>
        <v>50</v>
      </c>
      <c r="AN95" s="38">
        <v>800000</v>
      </c>
      <c r="AO95" s="38">
        <f>AL95*AN95/1000</f>
        <v>40000</v>
      </c>
      <c r="AP95" s="38">
        <f>AN95*AM95/1000</f>
        <v>40000</v>
      </c>
    </row>
    <row r="96" spans="1:42" ht="35.1" customHeight="1">
      <c r="A96" s="625"/>
      <c r="B96" s="696"/>
      <c r="C96" s="68"/>
      <c r="D96" s="65"/>
      <c r="E96" s="57"/>
      <c r="F96" s="180"/>
      <c r="G96" s="336">
        <f t="shared" ref="G96:V96" si="67">+F96+G95</f>
        <v>0</v>
      </c>
      <c r="H96" s="363">
        <f t="shared" si="67"/>
        <v>0</v>
      </c>
      <c r="I96" s="352">
        <f t="shared" si="67"/>
        <v>0</v>
      </c>
      <c r="J96" s="336">
        <f t="shared" si="67"/>
        <v>0</v>
      </c>
      <c r="K96" s="336">
        <f t="shared" si="67"/>
        <v>0</v>
      </c>
      <c r="L96" s="336">
        <f t="shared" si="67"/>
        <v>0</v>
      </c>
      <c r="M96" s="336">
        <f t="shared" si="67"/>
        <v>0</v>
      </c>
      <c r="N96" s="336">
        <f t="shared" si="67"/>
        <v>50</v>
      </c>
      <c r="O96" s="336">
        <f t="shared" si="67"/>
        <v>50</v>
      </c>
      <c r="P96" s="352">
        <f t="shared" si="67"/>
        <v>50</v>
      </c>
      <c r="Q96" s="336">
        <f t="shared" si="67"/>
        <v>50</v>
      </c>
      <c r="R96" s="336">
        <f t="shared" si="67"/>
        <v>50</v>
      </c>
      <c r="S96" s="336">
        <f t="shared" si="67"/>
        <v>50</v>
      </c>
      <c r="T96" s="336">
        <f t="shared" si="67"/>
        <v>50</v>
      </c>
      <c r="U96" s="336">
        <f t="shared" si="67"/>
        <v>50</v>
      </c>
      <c r="V96" s="363">
        <f t="shared" si="67"/>
        <v>50</v>
      </c>
      <c r="W96" s="352">
        <f t="shared" ref="W96:AK96" si="68">+V96+W95</f>
        <v>50</v>
      </c>
      <c r="X96" s="46">
        <f t="shared" si="68"/>
        <v>50</v>
      </c>
      <c r="Y96" s="46">
        <f t="shared" si="68"/>
        <v>50</v>
      </c>
      <c r="Z96" s="46">
        <f t="shared" si="68"/>
        <v>50</v>
      </c>
      <c r="AA96" s="46">
        <f t="shared" si="68"/>
        <v>50</v>
      </c>
      <c r="AB96" s="46">
        <f t="shared" si="68"/>
        <v>50</v>
      </c>
      <c r="AC96" s="363">
        <f t="shared" si="68"/>
        <v>50</v>
      </c>
      <c r="AD96" s="352">
        <f t="shared" si="68"/>
        <v>50</v>
      </c>
      <c r="AE96" s="46">
        <f t="shared" si="68"/>
        <v>50</v>
      </c>
      <c r="AF96" s="46">
        <f t="shared" si="68"/>
        <v>50</v>
      </c>
      <c r="AG96" s="46">
        <f t="shared" si="68"/>
        <v>50</v>
      </c>
      <c r="AH96" s="352">
        <f t="shared" si="68"/>
        <v>50</v>
      </c>
      <c r="AI96" s="352">
        <f t="shared" si="68"/>
        <v>50</v>
      </c>
      <c r="AJ96" s="363">
        <f t="shared" si="68"/>
        <v>50</v>
      </c>
      <c r="AK96" s="46">
        <f t="shared" si="68"/>
        <v>50</v>
      </c>
      <c r="AL96" s="37"/>
    </row>
    <row r="97" spans="1:42" ht="35.1" customHeight="1">
      <c r="A97" s="624">
        <v>24</v>
      </c>
      <c r="B97" s="695" t="s">
        <v>184</v>
      </c>
      <c r="C97" s="62">
        <v>0</v>
      </c>
      <c r="D97" s="71"/>
      <c r="E97" s="34"/>
      <c r="F97" s="173">
        <f>+[1]NEW!$O$417</f>
        <v>100</v>
      </c>
      <c r="G97" s="342">
        <v>0</v>
      </c>
      <c r="H97" s="362">
        <v>0</v>
      </c>
      <c r="I97" s="351">
        <v>0</v>
      </c>
      <c r="J97" s="342">
        <v>0</v>
      </c>
      <c r="K97" s="342">
        <v>0</v>
      </c>
      <c r="L97" s="342">
        <v>0</v>
      </c>
      <c r="M97" s="342">
        <v>0</v>
      </c>
      <c r="N97" s="371">
        <v>100</v>
      </c>
      <c r="O97" s="342">
        <f>100-N98</f>
        <v>0</v>
      </c>
      <c r="P97" s="351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62">
        <v>0</v>
      </c>
      <c r="W97" s="351">
        <v>0</v>
      </c>
      <c r="X97" s="86">
        <v>0</v>
      </c>
      <c r="Y97" s="86">
        <v>0</v>
      </c>
      <c r="Z97" s="86">
        <v>0</v>
      </c>
      <c r="AA97" s="86">
        <v>0</v>
      </c>
      <c r="AB97" s="86">
        <v>0</v>
      </c>
      <c r="AC97" s="362">
        <v>0</v>
      </c>
      <c r="AD97" s="351">
        <v>0</v>
      </c>
      <c r="AE97" s="86">
        <v>0</v>
      </c>
      <c r="AF97" s="86">
        <v>0</v>
      </c>
      <c r="AG97" s="86">
        <v>0</v>
      </c>
      <c r="AH97" s="351">
        <v>0</v>
      </c>
      <c r="AI97" s="351">
        <v>0</v>
      </c>
      <c r="AJ97" s="362">
        <v>0</v>
      </c>
      <c r="AK97" s="86">
        <v>0</v>
      </c>
      <c r="AL97" s="37">
        <f>AK98</f>
        <v>100</v>
      </c>
      <c r="AM97" s="38">
        <f>AL97</f>
        <v>100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99"/>
      <c r="C98" s="72"/>
      <c r="D98" s="73"/>
      <c r="E98" s="41"/>
      <c r="F98" s="183"/>
      <c r="G98" s="336">
        <f t="shared" ref="G98:V98" si="69">+F98+G97</f>
        <v>0</v>
      </c>
      <c r="H98" s="363">
        <f t="shared" si="69"/>
        <v>0</v>
      </c>
      <c r="I98" s="352">
        <f t="shared" si="69"/>
        <v>0</v>
      </c>
      <c r="J98" s="336">
        <f t="shared" si="69"/>
        <v>0</v>
      </c>
      <c r="K98" s="336">
        <f t="shared" si="69"/>
        <v>0</v>
      </c>
      <c r="L98" s="336">
        <f t="shared" si="69"/>
        <v>0</v>
      </c>
      <c r="M98" s="336">
        <f t="shared" si="69"/>
        <v>0</v>
      </c>
      <c r="N98" s="336">
        <f t="shared" si="69"/>
        <v>100</v>
      </c>
      <c r="O98" s="336">
        <f t="shared" si="69"/>
        <v>100</v>
      </c>
      <c r="P98" s="352">
        <f t="shared" si="69"/>
        <v>100</v>
      </c>
      <c r="Q98" s="336">
        <f t="shared" si="69"/>
        <v>100</v>
      </c>
      <c r="R98" s="336">
        <f t="shared" si="69"/>
        <v>100</v>
      </c>
      <c r="S98" s="336">
        <f t="shared" si="69"/>
        <v>100</v>
      </c>
      <c r="T98" s="336">
        <f t="shared" si="69"/>
        <v>100</v>
      </c>
      <c r="U98" s="336">
        <f t="shared" si="69"/>
        <v>100</v>
      </c>
      <c r="V98" s="363">
        <f t="shared" si="69"/>
        <v>100</v>
      </c>
      <c r="W98" s="352">
        <f t="shared" ref="W98:AK98" si="70">+V98+W97</f>
        <v>100</v>
      </c>
      <c r="X98" s="46">
        <f t="shared" si="70"/>
        <v>100</v>
      </c>
      <c r="Y98" s="46">
        <f t="shared" si="70"/>
        <v>100</v>
      </c>
      <c r="Z98" s="46">
        <f t="shared" si="70"/>
        <v>100</v>
      </c>
      <c r="AA98" s="46">
        <f t="shared" si="70"/>
        <v>100</v>
      </c>
      <c r="AB98" s="46">
        <f t="shared" si="70"/>
        <v>100</v>
      </c>
      <c r="AC98" s="363">
        <f t="shared" si="70"/>
        <v>100</v>
      </c>
      <c r="AD98" s="352">
        <f t="shared" si="70"/>
        <v>100</v>
      </c>
      <c r="AE98" s="46">
        <f t="shared" si="70"/>
        <v>100</v>
      </c>
      <c r="AF98" s="46">
        <f t="shared" si="70"/>
        <v>100</v>
      </c>
      <c r="AG98" s="46">
        <f t="shared" si="70"/>
        <v>100</v>
      </c>
      <c r="AH98" s="352">
        <f t="shared" si="70"/>
        <v>100</v>
      </c>
      <c r="AI98" s="352">
        <f t="shared" si="70"/>
        <v>100</v>
      </c>
      <c r="AJ98" s="363">
        <f t="shared" si="70"/>
        <v>100</v>
      </c>
      <c r="AK98" s="46">
        <f t="shared" si="70"/>
        <v>100</v>
      </c>
      <c r="AL98" s="37"/>
    </row>
    <row r="99" spans="1:42" ht="35.1" customHeight="1">
      <c r="A99" s="652">
        <v>25</v>
      </c>
      <c r="B99" s="695" t="s">
        <v>185</v>
      </c>
      <c r="C99" s="59"/>
      <c r="D99" s="60"/>
      <c r="E99" s="34"/>
      <c r="F99" s="173">
        <f>+[1]NEW!$O$420</f>
        <v>30</v>
      </c>
      <c r="G99" s="342">
        <v>0</v>
      </c>
      <c r="H99" s="362">
        <v>0</v>
      </c>
      <c r="I99" s="351">
        <v>0</v>
      </c>
      <c r="J99" s="342">
        <v>0</v>
      </c>
      <c r="K99" s="342">
        <v>0</v>
      </c>
      <c r="L99" s="342">
        <v>0</v>
      </c>
      <c r="M99" s="342">
        <v>0</v>
      </c>
      <c r="N99" s="371">
        <v>30</v>
      </c>
      <c r="O99" s="342">
        <f>30-N100</f>
        <v>0</v>
      </c>
      <c r="P99" s="351">
        <v>0</v>
      </c>
      <c r="Q99" s="342">
        <v>0</v>
      </c>
      <c r="R99" s="342">
        <v>0</v>
      </c>
      <c r="S99" s="342">
        <v>0</v>
      </c>
      <c r="T99" s="342">
        <v>0</v>
      </c>
      <c r="U99" s="342">
        <v>0</v>
      </c>
      <c r="V99" s="362">
        <v>0</v>
      </c>
      <c r="W99" s="351">
        <v>0</v>
      </c>
      <c r="X99" s="86">
        <v>0</v>
      </c>
      <c r="Y99" s="86">
        <v>0</v>
      </c>
      <c r="Z99" s="86">
        <v>0</v>
      </c>
      <c r="AA99" s="86">
        <v>0</v>
      </c>
      <c r="AB99" s="86">
        <v>0</v>
      </c>
      <c r="AC99" s="362">
        <v>0</v>
      </c>
      <c r="AD99" s="351">
        <v>0</v>
      </c>
      <c r="AE99" s="86">
        <v>0</v>
      </c>
      <c r="AF99" s="86">
        <v>0</v>
      </c>
      <c r="AG99" s="86">
        <v>0</v>
      </c>
      <c r="AH99" s="351">
        <v>0</v>
      </c>
      <c r="AI99" s="351">
        <v>0</v>
      </c>
      <c r="AJ99" s="362">
        <v>0</v>
      </c>
      <c r="AK99" s="86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99"/>
      <c r="C100" s="59"/>
      <c r="D100" s="60"/>
      <c r="E100" s="52"/>
      <c r="F100" s="181"/>
      <c r="G100" s="336">
        <f t="shared" ref="G100:V100" si="71">+F100+G99</f>
        <v>0</v>
      </c>
      <c r="H100" s="363">
        <f t="shared" si="71"/>
        <v>0</v>
      </c>
      <c r="I100" s="352">
        <f t="shared" si="71"/>
        <v>0</v>
      </c>
      <c r="J100" s="336">
        <f t="shared" si="71"/>
        <v>0</v>
      </c>
      <c r="K100" s="336">
        <f t="shared" si="71"/>
        <v>0</v>
      </c>
      <c r="L100" s="336">
        <f t="shared" si="71"/>
        <v>0</v>
      </c>
      <c r="M100" s="336">
        <f t="shared" si="71"/>
        <v>0</v>
      </c>
      <c r="N100" s="336">
        <f t="shared" si="71"/>
        <v>30</v>
      </c>
      <c r="O100" s="336">
        <f t="shared" si="71"/>
        <v>30</v>
      </c>
      <c r="P100" s="352">
        <f t="shared" si="71"/>
        <v>30</v>
      </c>
      <c r="Q100" s="336">
        <f t="shared" si="71"/>
        <v>30</v>
      </c>
      <c r="R100" s="336">
        <f t="shared" si="71"/>
        <v>30</v>
      </c>
      <c r="S100" s="336">
        <f t="shared" si="71"/>
        <v>30</v>
      </c>
      <c r="T100" s="336">
        <f t="shared" si="71"/>
        <v>30</v>
      </c>
      <c r="U100" s="336">
        <f t="shared" si="71"/>
        <v>30</v>
      </c>
      <c r="V100" s="363">
        <f t="shared" si="71"/>
        <v>30</v>
      </c>
      <c r="W100" s="352">
        <f t="shared" ref="W100:AK100" si="72">+V100+W99</f>
        <v>30</v>
      </c>
      <c r="X100" s="46">
        <f t="shared" si="72"/>
        <v>30</v>
      </c>
      <c r="Y100" s="46">
        <f t="shared" si="72"/>
        <v>30</v>
      </c>
      <c r="Z100" s="46">
        <f t="shared" si="72"/>
        <v>30</v>
      </c>
      <c r="AA100" s="46">
        <f t="shared" si="72"/>
        <v>30</v>
      </c>
      <c r="AB100" s="46">
        <f t="shared" si="72"/>
        <v>30</v>
      </c>
      <c r="AC100" s="363">
        <f t="shared" si="72"/>
        <v>30</v>
      </c>
      <c r="AD100" s="352">
        <f t="shared" si="72"/>
        <v>30</v>
      </c>
      <c r="AE100" s="46">
        <f t="shared" si="72"/>
        <v>30</v>
      </c>
      <c r="AF100" s="46">
        <f t="shared" si="72"/>
        <v>30</v>
      </c>
      <c r="AG100" s="46">
        <f t="shared" si="72"/>
        <v>30</v>
      </c>
      <c r="AH100" s="352">
        <f t="shared" si="72"/>
        <v>30</v>
      </c>
      <c r="AI100" s="352">
        <f t="shared" si="72"/>
        <v>30</v>
      </c>
      <c r="AJ100" s="363">
        <f t="shared" si="72"/>
        <v>30</v>
      </c>
      <c r="AK100" s="46">
        <f t="shared" si="72"/>
        <v>30</v>
      </c>
      <c r="AL100" s="37"/>
    </row>
    <row r="101" spans="1:42" ht="35.1" customHeight="1">
      <c r="A101" s="624">
        <v>26</v>
      </c>
      <c r="B101" s="692" t="s">
        <v>186</v>
      </c>
      <c r="C101" s="62">
        <v>0</v>
      </c>
      <c r="D101" s="63"/>
      <c r="E101" s="54"/>
      <c r="F101" s="174">
        <f>+[1]NEW!$O$423</f>
        <v>31</v>
      </c>
      <c r="G101" s="342">
        <v>0</v>
      </c>
      <c r="H101" s="362">
        <v>0</v>
      </c>
      <c r="I101" s="351">
        <v>0</v>
      </c>
      <c r="J101" s="342">
        <v>0</v>
      </c>
      <c r="K101" s="342">
        <v>0</v>
      </c>
      <c r="L101" s="342">
        <v>0</v>
      </c>
      <c r="M101" s="342">
        <v>0</v>
      </c>
      <c r="N101" s="371">
        <v>31</v>
      </c>
      <c r="O101" s="342">
        <f>31-N102</f>
        <v>0</v>
      </c>
      <c r="P101" s="351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62">
        <v>0</v>
      </c>
      <c r="W101" s="351">
        <v>0</v>
      </c>
      <c r="X101" s="86">
        <v>0</v>
      </c>
      <c r="Y101" s="86">
        <v>0</v>
      </c>
      <c r="Z101" s="86">
        <v>0</v>
      </c>
      <c r="AA101" s="86">
        <v>0</v>
      </c>
      <c r="AB101" s="86">
        <v>0</v>
      </c>
      <c r="AC101" s="362">
        <v>0</v>
      </c>
      <c r="AD101" s="351">
        <v>0</v>
      </c>
      <c r="AE101" s="86">
        <v>0</v>
      </c>
      <c r="AF101" s="86">
        <v>0</v>
      </c>
      <c r="AG101" s="86">
        <v>0</v>
      </c>
      <c r="AH101" s="351">
        <v>0</v>
      </c>
      <c r="AI101" s="351">
        <v>0</v>
      </c>
      <c r="AJ101" s="362">
        <v>0</v>
      </c>
      <c r="AK101" s="86">
        <v>0</v>
      </c>
      <c r="AL101" s="37">
        <f>SUM(G101:AK101)</f>
        <v>31</v>
      </c>
      <c r="AM101" s="38">
        <f>AL101</f>
        <v>31</v>
      </c>
      <c r="AN101" s="38">
        <v>800000</v>
      </c>
      <c r="AO101" s="38">
        <f>AL101*AN101/1000</f>
        <v>24800</v>
      </c>
      <c r="AP101" s="38">
        <f>AN101*AM101/1000</f>
        <v>24800</v>
      </c>
    </row>
    <row r="102" spans="1:42" ht="35.1" customHeight="1">
      <c r="A102" s="625"/>
      <c r="B102" s="693"/>
      <c r="C102" s="68"/>
      <c r="D102" s="65"/>
      <c r="E102" s="57"/>
      <c r="F102" s="180"/>
      <c r="G102" s="336">
        <f t="shared" ref="G102:V102" si="73">+F102+G101</f>
        <v>0</v>
      </c>
      <c r="H102" s="363">
        <f t="shared" si="73"/>
        <v>0</v>
      </c>
      <c r="I102" s="352">
        <f t="shared" si="73"/>
        <v>0</v>
      </c>
      <c r="J102" s="336">
        <f t="shared" si="73"/>
        <v>0</v>
      </c>
      <c r="K102" s="336">
        <f t="shared" si="73"/>
        <v>0</v>
      </c>
      <c r="L102" s="336">
        <f t="shared" si="73"/>
        <v>0</v>
      </c>
      <c r="M102" s="336">
        <f t="shared" si="73"/>
        <v>0</v>
      </c>
      <c r="N102" s="336">
        <f t="shared" si="73"/>
        <v>31</v>
      </c>
      <c r="O102" s="336">
        <f t="shared" si="73"/>
        <v>31</v>
      </c>
      <c r="P102" s="352">
        <f t="shared" si="73"/>
        <v>31</v>
      </c>
      <c r="Q102" s="336">
        <f t="shared" si="73"/>
        <v>31</v>
      </c>
      <c r="R102" s="336">
        <f t="shared" si="73"/>
        <v>31</v>
      </c>
      <c r="S102" s="336">
        <f t="shared" si="73"/>
        <v>31</v>
      </c>
      <c r="T102" s="336">
        <f t="shared" si="73"/>
        <v>31</v>
      </c>
      <c r="U102" s="336">
        <f t="shared" si="73"/>
        <v>31</v>
      </c>
      <c r="V102" s="363">
        <f t="shared" si="73"/>
        <v>31</v>
      </c>
      <c r="W102" s="352">
        <f t="shared" ref="W102:AK102" si="74">+V102+W101</f>
        <v>31</v>
      </c>
      <c r="X102" s="46">
        <f t="shared" si="74"/>
        <v>31</v>
      </c>
      <c r="Y102" s="46">
        <f t="shared" si="74"/>
        <v>31</v>
      </c>
      <c r="Z102" s="46">
        <f t="shared" si="74"/>
        <v>31</v>
      </c>
      <c r="AA102" s="46">
        <f t="shared" si="74"/>
        <v>31</v>
      </c>
      <c r="AB102" s="46">
        <f t="shared" si="74"/>
        <v>31</v>
      </c>
      <c r="AC102" s="363">
        <f t="shared" si="74"/>
        <v>31</v>
      </c>
      <c r="AD102" s="352">
        <f t="shared" si="74"/>
        <v>31</v>
      </c>
      <c r="AE102" s="46">
        <f t="shared" si="74"/>
        <v>31</v>
      </c>
      <c r="AF102" s="46">
        <f t="shared" si="74"/>
        <v>31</v>
      </c>
      <c r="AG102" s="46">
        <f t="shared" si="74"/>
        <v>31</v>
      </c>
      <c r="AH102" s="352">
        <f t="shared" si="74"/>
        <v>31</v>
      </c>
      <c r="AI102" s="352">
        <f t="shared" si="74"/>
        <v>31</v>
      </c>
      <c r="AJ102" s="363">
        <f t="shared" si="74"/>
        <v>31</v>
      </c>
      <c r="AK102" s="46">
        <f t="shared" si="74"/>
        <v>31</v>
      </c>
      <c r="AL102" s="37"/>
    </row>
    <row r="103" spans="1:42" ht="35.1" customHeight="1">
      <c r="A103" s="624">
        <v>27</v>
      </c>
      <c r="B103" s="695" t="s">
        <v>187</v>
      </c>
      <c r="C103" s="62">
        <v>0</v>
      </c>
      <c r="D103" s="71"/>
      <c r="E103" s="34"/>
      <c r="F103" s="173">
        <f>+[1]NEW!$O$426</f>
        <v>5</v>
      </c>
      <c r="G103" s="342">
        <v>0</v>
      </c>
      <c r="H103" s="362">
        <v>0</v>
      </c>
      <c r="I103" s="351">
        <v>0</v>
      </c>
      <c r="J103" s="342">
        <v>0</v>
      </c>
      <c r="K103" s="342">
        <v>0</v>
      </c>
      <c r="L103" s="342">
        <v>0</v>
      </c>
      <c r="M103" s="342">
        <v>0</v>
      </c>
      <c r="N103" s="371">
        <v>5</v>
      </c>
      <c r="O103" s="342">
        <f>5-N104</f>
        <v>0</v>
      </c>
      <c r="P103" s="351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62">
        <v>0</v>
      </c>
      <c r="W103" s="351">
        <v>0</v>
      </c>
      <c r="X103" s="86">
        <v>0</v>
      </c>
      <c r="Y103" s="86">
        <v>0</v>
      </c>
      <c r="Z103" s="86">
        <v>0</v>
      </c>
      <c r="AA103" s="86">
        <v>0</v>
      </c>
      <c r="AB103" s="86">
        <v>0</v>
      </c>
      <c r="AC103" s="362">
        <v>0</v>
      </c>
      <c r="AD103" s="351">
        <v>0</v>
      </c>
      <c r="AE103" s="86">
        <v>0</v>
      </c>
      <c r="AF103" s="86">
        <v>0</v>
      </c>
      <c r="AG103" s="86">
        <v>0</v>
      </c>
      <c r="AH103" s="351">
        <v>0</v>
      </c>
      <c r="AI103" s="351">
        <v>0</v>
      </c>
      <c r="AJ103" s="362">
        <v>0</v>
      </c>
      <c r="AK103" s="86">
        <v>0</v>
      </c>
      <c r="AL103" s="37">
        <f>AK104</f>
        <v>5</v>
      </c>
      <c r="AM103" s="38">
        <f>AL103</f>
        <v>5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699"/>
      <c r="C104" s="72"/>
      <c r="D104" s="73"/>
      <c r="E104" s="41"/>
      <c r="F104" s="183"/>
      <c r="G104" s="336">
        <f>+F104+G103</f>
        <v>0</v>
      </c>
      <c r="H104" s="363">
        <f t="shared" ref="H104:V104" si="75">+G104+H103</f>
        <v>0</v>
      </c>
      <c r="I104" s="352">
        <f t="shared" si="75"/>
        <v>0</v>
      </c>
      <c r="J104" s="336">
        <f t="shared" si="75"/>
        <v>0</v>
      </c>
      <c r="K104" s="336">
        <f t="shared" si="75"/>
        <v>0</v>
      </c>
      <c r="L104" s="336">
        <f t="shared" si="75"/>
        <v>0</v>
      </c>
      <c r="M104" s="336">
        <f t="shared" si="75"/>
        <v>0</v>
      </c>
      <c r="N104" s="336">
        <f t="shared" si="75"/>
        <v>5</v>
      </c>
      <c r="O104" s="336">
        <f t="shared" si="75"/>
        <v>5</v>
      </c>
      <c r="P104" s="352">
        <f t="shared" si="75"/>
        <v>5</v>
      </c>
      <c r="Q104" s="336">
        <f t="shared" si="75"/>
        <v>5</v>
      </c>
      <c r="R104" s="336">
        <f t="shared" si="75"/>
        <v>5</v>
      </c>
      <c r="S104" s="336">
        <f t="shared" si="75"/>
        <v>5</v>
      </c>
      <c r="T104" s="336">
        <f t="shared" si="75"/>
        <v>5</v>
      </c>
      <c r="U104" s="336">
        <f t="shared" si="75"/>
        <v>5</v>
      </c>
      <c r="V104" s="363">
        <f t="shared" si="75"/>
        <v>5</v>
      </c>
      <c r="W104" s="352">
        <f t="shared" ref="W104:AK104" si="76">+V104+W103</f>
        <v>5</v>
      </c>
      <c r="X104" s="46">
        <f t="shared" si="76"/>
        <v>5</v>
      </c>
      <c r="Y104" s="46">
        <f t="shared" si="76"/>
        <v>5</v>
      </c>
      <c r="Z104" s="46">
        <f t="shared" si="76"/>
        <v>5</v>
      </c>
      <c r="AA104" s="46">
        <f t="shared" si="76"/>
        <v>5</v>
      </c>
      <c r="AB104" s="46">
        <f t="shared" si="76"/>
        <v>5</v>
      </c>
      <c r="AC104" s="363">
        <f t="shared" si="76"/>
        <v>5</v>
      </c>
      <c r="AD104" s="352">
        <f t="shared" si="76"/>
        <v>5</v>
      </c>
      <c r="AE104" s="46">
        <f t="shared" si="76"/>
        <v>5</v>
      </c>
      <c r="AF104" s="46">
        <f t="shared" si="76"/>
        <v>5</v>
      </c>
      <c r="AG104" s="46">
        <f t="shared" si="76"/>
        <v>5</v>
      </c>
      <c r="AH104" s="352">
        <f t="shared" si="76"/>
        <v>5</v>
      </c>
      <c r="AI104" s="352">
        <f t="shared" si="76"/>
        <v>5</v>
      </c>
      <c r="AJ104" s="363">
        <f t="shared" si="76"/>
        <v>5</v>
      </c>
      <c r="AK104" s="46">
        <f t="shared" si="76"/>
        <v>5</v>
      </c>
      <c r="AL104" s="37"/>
    </row>
    <row r="105" spans="1:42" ht="35.1" customHeight="1">
      <c r="A105" s="624">
        <v>28</v>
      </c>
      <c r="B105" s="695" t="s">
        <v>188</v>
      </c>
      <c r="C105" s="75">
        <v>0</v>
      </c>
      <c r="D105" s="63"/>
      <c r="E105" s="76"/>
      <c r="F105" s="173">
        <f>+[1]NEW!$O$429</f>
        <v>0</v>
      </c>
      <c r="G105" s="342">
        <v>0</v>
      </c>
      <c r="H105" s="362">
        <v>0</v>
      </c>
      <c r="I105" s="351">
        <v>0</v>
      </c>
      <c r="J105" s="342">
        <v>0</v>
      </c>
      <c r="K105" s="342">
        <v>0</v>
      </c>
      <c r="L105" s="342">
        <v>0</v>
      </c>
      <c r="M105" s="342">
        <v>0</v>
      </c>
      <c r="N105" s="342">
        <v>0</v>
      </c>
      <c r="O105" s="342">
        <v>0</v>
      </c>
      <c r="P105" s="351">
        <v>0</v>
      </c>
      <c r="Q105" s="342">
        <v>0</v>
      </c>
      <c r="R105" s="342">
        <v>0</v>
      </c>
      <c r="S105" s="342">
        <v>0</v>
      </c>
      <c r="T105" s="342">
        <v>0</v>
      </c>
      <c r="U105" s="342">
        <v>0</v>
      </c>
      <c r="V105" s="362">
        <v>0</v>
      </c>
      <c r="W105" s="351">
        <v>0</v>
      </c>
      <c r="X105" s="86">
        <v>0</v>
      </c>
      <c r="Y105" s="86">
        <v>0</v>
      </c>
      <c r="Z105" s="86">
        <v>0</v>
      </c>
      <c r="AA105" s="86">
        <v>0</v>
      </c>
      <c r="AB105" s="86">
        <v>0</v>
      </c>
      <c r="AC105" s="362">
        <v>0</v>
      </c>
      <c r="AD105" s="351">
        <v>0</v>
      </c>
      <c r="AE105" s="86">
        <v>0</v>
      </c>
      <c r="AF105" s="86">
        <v>0</v>
      </c>
      <c r="AG105" s="86">
        <v>0</v>
      </c>
      <c r="AH105" s="351">
        <v>0</v>
      </c>
      <c r="AI105" s="351">
        <v>0</v>
      </c>
      <c r="AJ105" s="362">
        <v>0</v>
      </c>
      <c r="AK105" s="86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699"/>
      <c r="C106" s="77"/>
      <c r="D106" s="78"/>
      <c r="E106" s="79"/>
      <c r="F106" s="179"/>
      <c r="G106" s="336">
        <f t="shared" ref="G106:V106" si="77">+F106+G105</f>
        <v>0</v>
      </c>
      <c r="H106" s="363">
        <f t="shared" si="77"/>
        <v>0</v>
      </c>
      <c r="I106" s="352">
        <f t="shared" si="77"/>
        <v>0</v>
      </c>
      <c r="J106" s="336">
        <f t="shared" si="77"/>
        <v>0</v>
      </c>
      <c r="K106" s="336">
        <f t="shared" si="77"/>
        <v>0</v>
      </c>
      <c r="L106" s="336">
        <f t="shared" si="77"/>
        <v>0</v>
      </c>
      <c r="M106" s="336">
        <f t="shared" si="77"/>
        <v>0</v>
      </c>
      <c r="N106" s="336">
        <f t="shared" si="77"/>
        <v>0</v>
      </c>
      <c r="O106" s="336">
        <f t="shared" si="77"/>
        <v>0</v>
      </c>
      <c r="P106" s="352">
        <f t="shared" si="77"/>
        <v>0</v>
      </c>
      <c r="Q106" s="336">
        <f t="shared" si="77"/>
        <v>0</v>
      </c>
      <c r="R106" s="336">
        <f t="shared" si="77"/>
        <v>0</v>
      </c>
      <c r="S106" s="336">
        <f t="shared" si="77"/>
        <v>0</v>
      </c>
      <c r="T106" s="336">
        <f t="shared" si="77"/>
        <v>0</v>
      </c>
      <c r="U106" s="336">
        <f t="shared" si="77"/>
        <v>0</v>
      </c>
      <c r="V106" s="363">
        <f t="shared" si="77"/>
        <v>0</v>
      </c>
      <c r="W106" s="352">
        <f t="shared" ref="W106:AK106" si="78">+V106+W105</f>
        <v>0</v>
      </c>
      <c r="X106" s="46">
        <f t="shared" si="78"/>
        <v>0</v>
      </c>
      <c r="Y106" s="46">
        <f t="shared" si="78"/>
        <v>0</v>
      </c>
      <c r="Z106" s="46">
        <f t="shared" si="78"/>
        <v>0</v>
      </c>
      <c r="AA106" s="46">
        <f t="shared" si="78"/>
        <v>0</v>
      </c>
      <c r="AB106" s="46">
        <f t="shared" si="78"/>
        <v>0</v>
      </c>
      <c r="AC106" s="363">
        <f t="shared" si="78"/>
        <v>0</v>
      </c>
      <c r="AD106" s="352">
        <f t="shared" si="78"/>
        <v>0</v>
      </c>
      <c r="AE106" s="46">
        <f t="shared" si="78"/>
        <v>0</v>
      </c>
      <c r="AF106" s="46">
        <f t="shared" si="78"/>
        <v>0</v>
      </c>
      <c r="AG106" s="46">
        <f t="shared" si="78"/>
        <v>0</v>
      </c>
      <c r="AH106" s="352">
        <f t="shared" si="78"/>
        <v>0</v>
      </c>
      <c r="AI106" s="352">
        <f t="shared" si="78"/>
        <v>0</v>
      </c>
      <c r="AJ106" s="363">
        <f t="shared" si="78"/>
        <v>0</v>
      </c>
      <c r="AK106" s="46">
        <f t="shared" si="78"/>
        <v>0</v>
      </c>
      <c r="AL106" s="37"/>
    </row>
    <row r="107" spans="1:42" ht="34.5" customHeight="1">
      <c r="A107" s="624">
        <v>29</v>
      </c>
      <c r="B107" s="695" t="s">
        <v>189</v>
      </c>
      <c r="C107" s="80"/>
      <c r="D107" s="71"/>
      <c r="E107" s="49"/>
      <c r="F107" s="173">
        <f>+[1]NEW!$O$432</f>
        <v>86</v>
      </c>
      <c r="G107" s="342">
        <v>0</v>
      </c>
      <c r="H107" s="362">
        <v>0</v>
      </c>
      <c r="I107" s="351">
        <v>0</v>
      </c>
      <c r="J107" s="342">
        <v>0</v>
      </c>
      <c r="K107" s="342">
        <v>0</v>
      </c>
      <c r="L107" s="342">
        <v>0</v>
      </c>
      <c r="M107" s="342">
        <v>0</v>
      </c>
      <c r="N107" s="371">
        <v>86</v>
      </c>
      <c r="O107" s="342">
        <f>86-N108</f>
        <v>0</v>
      </c>
      <c r="P107" s="351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62">
        <v>0</v>
      </c>
      <c r="W107" s="351">
        <v>0</v>
      </c>
      <c r="X107" s="86">
        <v>0</v>
      </c>
      <c r="Y107" s="86">
        <v>0</v>
      </c>
      <c r="Z107" s="86">
        <v>0</v>
      </c>
      <c r="AA107" s="86">
        <v>0</v>
      </c>
      <c r="AB107" s="86">
        <v>0</v>
      </c>
      <c r="AC107" s="362">
        <v>0</v>
      </c>
      <c r="AD107" s="351">
        <v>0</v>
      </c>
      <c r="AE107" s="86">
        <v>0</v>
      </c>
      <c r="AF107" s="86">
        <v>0</v>
      </c>
      <c r="AG107" s="86">
        <v>0</v>
      </c>
      <c r="AH107" s="351">
        <v>0</v>
      </c>
      <c r="AI107" s="351">
        <v>0</v>
      </c>
      <c r="AJ107" s="362">
        <v>0</v>
      </c>
      <c r="AK107" s="86">
        <v>0</v>
      </c>
      <c r="AL107" s="37">
        <f>AK108</f>
        <v>86</v>
      </c>
      <c r="AM107" s="38">
        <f>AL107</f>
        <v>86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699"/>
      <c r="C108" s="72"/>
      <c r="D108" s="73"/>
      <c r="E108" s="52"/>
      <c r="F108" s="181"/>
      <c r="G108" s="336">
        <f t="shared" ref="G108:V108" si="79">+F108+G107</f>
        <v>0</v>
      </c>
      <c r="H108" s="363">
        <f t="shared" si="79"/>
        <v>0</v>
      </c>
      <c r="I108" s="352">
        <f t="shared" si="79"/>
        <v>0</v>
      </c>
      <c r="J108" s="336">
        <f t="shared" si="79"/>
        <v>0</v>
      </c>
      <c r="K108" s="336">
        <f t="shared" si="79"/>
        <v>0</v>
      </c>
      <c r="L108" s="336">
        <f t="shared" si="79"/>
        <v>0</v>
      </c>
      <c r="M108" s="336">
        <f t="shared" si="79"/>
        <v>0</v>
      </c>
      <c r="N108" s="336">
        <f t="shared" si="79"/>
        <v>86</v>
      </c>
      <c r="O108" s="336">
        <f t="shared" si="79"/>
        <v>86</v>
      </c>
      <c r="P108" s="352">
        <f t="shared" si="79"/>
        <v>86</v>
      </c>
      <c r="Q108" s="336">
        <f t="shared" si="79"/>
        <v>86</v>
      </c>
      <c r="R108" s="336">
        <f t="shared" si="79"/>
        <v>86</v>
      </c>
      <c r="S108" s="336">
        <f t="shared" si="79"/>
        <v>86</v>
      </c>
      <c r="T108" s="336">
        <f t="shared" si="79"/>
        <v>86</v>
      </c>
      <c r="U108" s="336">
        <f t="shared" si="79"/>
        <v>86</v>
      </c>
      <c r="V108" s="363">
        <f t="shared" si="79"/>
        <v>86</v>
      </c>
      <c r="W108" s="352">
        <f t="shared" ref="W108:AK108" si="80">+V108+W107</f>
        <v>86</v>
      </c>
      <c r="X108" s="46">
        <f t="shared" si="80"/>
        <v>86</v>
      </c>
      <c r="Y108" s="46">
        <f t="shared" si="80"/>
        <v>86</v>
      </c>
      <c r="Z108" s="46">
        <f t="shared" si="80"/>
        <v>86</v>
      </c>
      <c r="AA108" s="46">
        <f t="shared" si="80"/>
        <v>86</v>
      </c>
      <c r="AB108" s="46">
        <f t="shared" si="80"/>
        <v>86</v>
      </c>
      <c r="AC108" s="363">
        <f t="shared" si="80"/>
        <v>86</v>
      </c>
      <c r="AD108" s="352">
        <f t="shared" si="80"/>
        <v>86</v>
      </c>
      <c r="AE108" s="46">
        <f t="shared" si="80"/>
        <v>86</v>
      </c>
      <c r="AF108" s="46">
        <f t="shared" si="80"/>
        <v>86</v>
      </c>
      <c r="AG108" s="46">
        <f t="shared" si="80"/>
        <v>86</v>
      </c>
      <c r="AH108" s="352">
        <f t="shared" si="80"/>
        <v>86</v>
      </c>
      <c r="AI108" s="352">
        <f t="shared" si="80"/>
        <v>86</v>
      </c>
      <c r="AJ108" s="363">
        <f t="shared" si="80"/>
        <v>86</v>
      </c>
      <c r="AK108" s="46">
        <f t="shared" si="80"/>
        <v>86</v>
      </c>
      <c r="AL108" s="37"/>
    </row>
    <row r="109" spans="1:42" ht="34.5" customHeight="1">
      <c r="A109" s="624">
        <v>30</v>
      </c>
      <c r="B109" s="695" t="s">
        <v>190</v>
      </c>
      <c r="C109" s="62">
        <v>0</v>
      </c>
      <c r="D109" s="63"/>
      <c r="E109" s="54"/>
      <c r="F109" s="174">
        <f>+[1]NEW!$O$435</f>
        <v>0</v>
      </c>
      <c r="G109" s="343">
        <v>0</v>
      </c>
      <c r="H109" s="364">
        <v>0</v>
      </c>
      <c r="I109" s="353">
        <v>0</v>
      </c>
      <c r="J109" s="343">
        <v>0</v>
      </c>
      <c r="K109" s="343">
        <v>0</v>
      </c>
      <c r="L109" s="343">
        <v>0</v>
      </c>
      <c r="M109" s="343">
        <v>0</v>
      </c>
      <c r="N109" s="343">
        <v>0</v>
      </c>
      <c r="O109" s="343">
        <v>0</v>
      </c>
      <c r="P109" s="353">
        <v>0</v>
      </c>
      <c r="Q109" s="343">
        <v>0</v>
      </c>
      <c r="R109" s="343">
        <v>0</v>
      </c>
      <c r="S109" s="343">
        <v>0</v>
      </c>
      <c r="T109" s="343">
        <v>0</v>
      </c>
      <c r="U109" s="343">
        <v>0</v>
      </c>
      <c r="V109" s="364">
        <v>0</v>
      </c>
      <c r="W109" s="353">
        <v>0</v>
      </c>
      <c r="X109" s="87">
        <v>0</v>
      </c>
      <c r="Y109" s="87">
        <v>0</v>
      </c>
      <c r="Z109" s="87">
        <v>0</v>
      </c>
      <c r="AA109" s="87">
        <v>0</v>
      </c>
      <c r="AB109" s="87">
        <v>0</v>
      </c>
      <c r="AC109" s="364">
        <v>0</v>
      </c>
      <c r="AD109" s="353">
        <v>0</v>
      </c>
      <c r="AE109" s="87">
        <v>0</v>
      </c>
      <c r="AF109" s="87">
        <v>0</v>
      </c>
      <c r="AG109" s="87">
        <v>0</v>
      </c>
      <c r="AH109" s="353">
        <v>0</v>
      </c>
      <c r="AI109" s="353">
        <v>0</v>
      </c>
      <c r="AJ109" s="364">
        <v>0</v>
      </c>
      <c r="AK109" s="36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699"/>
      <c r="C110" s="77"/>
      <c r="D110" s="78"/>
      <c r="E110" s="79"/>
      <c r="F110" s="184"/>
      <c r="G110" s="336">
        <f t="shared" ref="G110:V110" si="81">+F110+G109</f>
        <v>0</v>
      </c>
      <c r="H110" s="363">
        <f t="shared" si="81"/>
        <v>0</v>
      </c>
      <c r="I110" s="352">
        <f t="shared" si="81"/>
        <v>0</v>
      </c>
      <c r="J110" s="336">
        <f t="shared" si="81"/>
        <v>0</v>
      </c>
      <c r="K110" s="336">
        <f t="shared" si="81"/>
        <v>0</v>
      </c>
      <c r="L110" s="336">
        <f t="shared" si="81"/>
        <v>0</v>
      </c>
      <c r="M110" s="336">
        <f t="shared" si="81"/>
        <v>0</v>
      </c>
      <c r="N110" s="336">
        <f t="shared" si="81"/>
        <v>0</v>
      </c>
      <c r="O110" s="336">
        <f t="shared" si="81"/>
        <v>0</v>
      </c>
      <c r="P110" s="352">
        <f t="shared" si="81"/>
        <v>0</v>
      </c>
      <c r="Q110" s="336">
        <f t="shared" si="81"/>
        <v>0</v>
      </c>
      <c r="R110" s="336">
        <f t="shared" si="81"/>
        <v>0</v>
      </c>
      <c r="S110" s="336">
        <f t="shared" si="81"/>
        <v>0</v>
      </c>
      <c r="T110" s="336">
        <f t="shared" si="81"/>
        <v>0</v>
      </c>
      <c r="U110" s="336">
        <f t="shared" si="81"/>
        <v>0</v>
      </c>
      <c r="V110" s="363">
        <f t="shared" si="81"/>
        <v>0</v>
      </c>
      <c r="W110" s="352">
        <f t="shared" ref="W110:AJ110" si="82">+V110+W109</f>
        <v>0</v>
      </c>
      <c r="X110" s="46">
        <f t="shared" si="82"/>
        <v>0</v>
      </c>
      <c r="Y110" s="46">
        <f t="shared" si="82"/>
        <v>0</v>
      </c>
      <c r="Z110" s="46">
        <f t="shared" si="82"/>
        <v>0</v>
      </c>
      <c r="AA110" s="46">
        <f t="shared" si="82"/>
        <v>0</v>
      </c>
      <c r="AB110" s="46">
        <f t="shared" si="82"/>
        <v>0</v>
      </c>
      <c r="AC110" s="363">
        <f t="shared" si="82"/>
        <v>0</v>
      </c>
      <c r="AD110" s="352">
        <f t="shared" si="82"/>
        <v>0</v>
      </c>
      <c r="AE110" s="46">
        <f t="shared" si="82"/>
        <v>0</v>
      </c>
      <c r="AF110" s="46">
        <f t="shared" si="82"/>
        <v>0</v>
      </c>
      <c r="AG110" s="46">
        <f t="shared" si="82"/>
        <v>0</v>
      </c>
      <c r="AH110" s="352">
        <f t="shared" si="82"/>
        <v>0</v>
      </c>
      <c r="AI110" s="352">
        <f t="shared" si="82"/>
        <v>0</v>
      </c>
      <c r="AJ110" s="363">
        <f t="shared" si="82"/>
        <v>0</v>
      </c>
      <c r="AK110" s="46"/>
      <c r="AL110" s="37"/>
    </row>
    <row r="111" spans="1:42" ht="35.1" hidden="1" customHeight="1">
      <c r="A111" s="624">
        <v>31</v>
      </c>
      <c r="B111" s="695" t="s">
        <v>150</v>
      </c>
      <c r="C111" s="210" t="s">
        <v>178</v>
      </c>
      <c r="D111" s="63"/>
      <c r="E111" s="76"/>
      <c r="F111" s="173">
        <f>+[1]NEW!$O$591</f>
        <v>0</v>
      </c>
      <c r="G111" s="342">
        <v>0</v>
      </c>
      <c r="H111" s="362">
        <v>0</v>
      </c>
      <c r="I111" s="351">
        <v>0</v>
      </c>
      <c r="J111" s="342">
        <v>0</v>
      </c>
      <c r="K111" s="342">
        <v>0</v>
      </c>
      <c r="L111" s="342">
        <v>0</v>
      </c>
      <c r="M111" s="342">
        <v>0</v>
      </c>
      <c r="N111" s="342">
        <v>0</v>
      </c>
      <c r="O111" s="342">
        <v>0</v>
      </c>
      <c r="P111" s="351">
        <v>0</v>
      </c>
      <c r="Q111" s="342">
        <v>0</v>
      </c>
      <c r="R111" s="342">
        <v>0</v>
      </c>
      <c r="S111" s="342">
        <v>0</v>
      </c>
      <c r="T111" s="342">
        <v>0</v>
      </c>
      <c r="U111" s="342">
        <v>0</v>
      </c>
      <c r="V111" s="362">
        <v>0</v>
      </c>
      <c r="W111" s="351">
        <v>0</v>
      </c>
      <c r="X111" s="86">
        <v>0</v>
      </c>
      <c r="Y111" s="86">
        <v>0</v>
      </c>
      <c r="Z111" s="86">
        <v>0</v>
      </c>
      <c r="AA111" s="86">
        <v>0</v>
      </c>
      <c r="AB111" s="86">
        <v>0</v>
      </c>
      <c r="AC111" s="362">
        <v>0</v>
      </c>
      <c r="AD111" s="351">
        <v>0</v>
      </c>
      <c r="AE111" s="86">
        <v>0</v>
      </c>
      <c r="AF111" s="86">
        <v>0</v>
      </c>
      <c r="AG111" s="86">
        <v>0</v>
      </c>
      <c r="AH111" s="351">
        <v>0</v>
      </c>
      <c r="AI111" s="351">
        <v>0</v>
      </c>
      <c r="AJ111" s="362">
        <v>0</v>
      </c>
      <c r="AK111" s="86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99"/>
      <c r="C112" s="94"/>
      <c r="D112" s="78"/>
      <c r="E112" s="79"/>
      <c r="F112" s="179"/>
      <c r="G112" s="336">
        <f t="shared" ref="G112:V112" si="83">+F112+G111</f>
        <v>0</v>
      </c>
      <c r="H112" s="363">
        <f t="shared" si="83"/>
        <v>0</v>
      </c>
      <c r="I112" s="352">
        <f t="shared" si="83"/>
        <v>0</v>
      </c>
      <c r="J112" s="336">
        <f t="shared" si="83"/>
        <v>0</v>
      </c>
      <c r="K112" s="336">
        <f t="shared" si="83"/>
        <v>0</v>
      </c>
      <c r="L112" s="336">
        <f t="shared" si="83"/>
        <v>0</v>
      </c>
      <c r="M112" s="336">
        <f t="shared" si="83"/>
        <v>0</v>
      </c>
      <c r="N112" s="336">
        <f t="shared" si="83"/>
        <v>0</v>
      </c>
      <c r="O112" s="336">
        <f t="shared" si="83"/>
        <v>0</v>
      </c>
      <c r="P112" s="352">
        <f t="shared" si="83"/>
        <v>0</v>
      </c>
      <c r="Q112" s="336">
        <f t="shared" si="83"/>
        <v>0</v>
      </c>
      <c r="R112" s="336">
        <f t="shared" si="83"/>
        <v>0</v>
      </c>
      <c r="S112" s="336">
        <f t="shared" si="83"/>
        <v>0</v>
      </c>
      <c r="T112" s="336">
        <f t="shared" si="83"/>
        <v>0</v>
      </c>
      <c r="U112" s="336">
        <f t="shared" si="83"/>
        <v>0</v>
      </c>
      <c r="V112" s="363">
        <f t="shared" si="83"/>
        <v>0</v>
      </c>
      <c r="W112" s="352">
        <f t="shared" ref="W112:AK112" si="84">+V112+W111</f>
        <v>0</v>
      </c>
      <c r="X112" s="46">
        <f t="shared" si="84"/>
        <v>0</v>
      </c>
      <c r="Y112" s="46">
        <f t="shared" si="84"/>
        <v>0</v>
      </c>
      <c r="Z112" s="46">
        <f t="shared" si="84"/>
        <v>0</v>
      </c>
      <c r="AA112" s="46">
        <f t="shared" si="84"/>
        <v>0</v>
      </c>
      <c r="AB112" s="46">
        <f t="shared" si="84"/>
        <v>0</v>
      </c>
      <c r="AC112" s="363">
        <f t="shared" si="84"/>
        <v>0</v>
      </c>
      <c r="AD112" s="352">
        <f t="shared" si="84"/>
        <v>0</v>
      </c>
      <c r="AE112" s="46">
        <f t="shared" si="84"/>
        <v>0</v>
      </c>
      <c r="AF112" s="46">
        <f t="shared" si="84"/>
        <v>0</v>
      </c>
      <c r="AG112" s="46">
        <f t="shared" si="84"/>
        <v>0</v>
      </c>
      <c r="AH112" s="352">
        <f t="shared" si="84"/>
        <v>0</v>
      </c>
      <c r="AI112" s="352">
        <f t="shared" si="84"/>
        <v>0</v>
      </c>
      <c r="AJ112" s="363">
        <f t="shared" si="84"/>
        <v>0</v>
      </c>
      <c r="AK112" s="46">
        <f t="shared" si="84"/>
        <v>0</v>
      </c>
      <c r="AL112" s="37"/>
    </row>
    <row r="113" spans="1:42" ht="34.5" hidden="1" customHeight="1">
      <c r="A113" s="624">
        <v>32</v>
      </c>
      <c r="B113" s="695" t="s">
        <v>151</v>
      </c>
      <c r="C113" s="211" t="s">
        <v>178</v>
      </c>
      <c r="D113" s="71"/>
      <c r="E113" s="49"/>
      <c r="F113" s="173">
        <f>+[1]NEW!$O$594</f>
        <v>0</v>
      </c>
      <c r="G113" s="342">
        <v>0</v>
      </c>
      <c r="H113" s="362">
        <v>0</v>
      </c>
      <c r="I113" s="351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51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62">
        <v>0</v>
      </c>
      <c r="W113" s="351">
        <v>0</v>
      </c>
      <c r="X113" s="86">
        <v>0</v>
      </c>
      <c r="Y113" s="86">
        <v>0</v>
      </c>
      <c r="Z113" s="86">
        <v>0</v>
      </c>
      <c r="AA113" s="86">
        <v>0</v>
      </c>
      <c r="AB113" s="86">
        <v>0</v>
      </c>
      <c r="AC113" s="362">
        <v>0</v>
      </c>
      <c r="AD113" s="351">
        <v>0</v>
      </c>
      <c r="AE113" s="86">
        <v>0</v>
      </c>
      <c r="AF113" s="86">
        <v>0</v>
      </c>
      <c r="AG113" s="86">
        <v>0</v>
      </c>
      <c r="AH113" s="351">
        <v>0</v>
      </c>
      <c r="AI113" s="351">
        <v>0</v>
      </c>
      <c r="AJ113" s="362">
        <v>0</v>
      </c>
      <c r="AK113" s="86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99"/>
      <c r="C114" s="94"/>
      <c r="D114" s="73"/>
      <c r="E114" s="52"/>
      <c r="F114" s="181"/>
      <c r="G114" s="336">
        <f t="shared" ref="G114:V114" si="85">+F114+G113</f>
        <v>0</v>
      </c>
      <c r="H114" s="363">
        <f t="shared" si="85"/>
        <v>0</v>
      </c>
      <c r="I114" s="352">
        <f t="shared" si="85"/>
        <v>0</v>
      </c>
      <c r="J114" s="336">
        <f t="shared" si="85"/>
        <v>0</v>
      </c>
      <c r="K114" s="336">
        <f t="shared" si="85"/>
        <v>0</v>
      </c>
      <c r="L114" s="336">
        <f t="shared" si="85"/>
        <v>0</v>
      </c>
      <c r="M114" s="336">
        <f t="shared" si="85"/>
        <v>0</v>
      </c>
      <c r="N114" s="336">
        <f t="shared" si="85"/>
        <v>0</v>
      </c>
      <c r="O114" s="336">
        <f t="shared" si="85"/>
        <v>0</v>
      </c>
      <c r="P114" s="352">
        <f t="shared" si="85"/>
        <v>0</v>
      </c>
      <c r="Q114" s="336">
        <f t="shared" si="85"/>
        <v>0</v>
      </c>
      <c r="R114" s="336">
        <f t="shared" si="85"/>
        <v>0</v>
      </c>
      <c r="S114" s="336">
        <f t="shared" si="85"/>
        <v>0</v>
      </c>
      <c r="T114" s="336">
        <f t="shared" si="85"/>
        <v>0</v>
      </c>
      <c r="U114" s="336">
        <f t="shared" si="85"/>
        <v>0</v>
      </c>
      <c r="V114" s="363">
        <f t="shared" si="85"/>
        <v>0</v>
      </c>
      <c r="W114" s="352">
        <f t="shared" ref="W114:AK114" si="86">+V114+W113</f>
        <v>0</v>
      </c>
      <c r="X114" s="46">
        <f t="shared" si="86"/>
        <v>0</v>
      </c>
      <c r="Y114" s="46">
        <f t="shared" si="86"/>
        <v>0</v>
      </c>
      <c r="Z114" s="46">
        <f t="shared" si="86"/>
        <v>0</v>
      </c>
      <c r="AA114" s="46">
        <f t="shared" si="86"/>
        <v>0</v>
      </c>
      <c r="AB114" s="46">
        <f t="shared" si="86"/>
        <v>0</v>
      </c>
      <c r="AC114" s="363">
        <f t="shared" si="86"/>
        <v>0</v>
      </c>
      <c r="AD114" s="352">
        <f t="shared" si="86"/>
        <v>0</v>
      </c>
      <c r="AE114" s="46">
        <f t="shared" si="86"/>
        <v>0</v>
      </c>
      <c r="AF114" s="46">
        <f t="shared" si="86"/>
        <v>0</v>
      </c>
      <c r="AG114" s="46">
        <f t="shared" si="86"/>
        <v>0</v>
      </c>
      <c r="AH114" s="352">
        <f t="shared" si="86"/>
        <v>0</v>
      </c>
      <c r="AI114" s="352">
        <f t="shared" si="86"/>
        <v>0</v>
      </c>
      <c r="AJ114" s="363">
        <f t="shared" si="86"/>
        <v>0</v>
      </c>
      <c r="AK114" s="46">
        <f t="shared" si="86"/>
        <v>0</v>
      </c>
      <c r="AL114" s="37"/>
    </row>
    <row r="115" spans="1:42" ht="34.5" hidden="1" customHeight="1">
      <c r="A115" s="624">
        <v>33</v>
      </c>
      <c r="B115" s="695" t="s">
        <v>152</v>
      </c>
      <c r="C115" s="209" t="s">
        <v>179</v>
      </c>
      <c r="D115" s="63"/>
      <c r="E115" s="54"/>
      <c r="F115" s="174">
        <f>+[1]NEW!$O$597</f>
        <v>0</v>
      </c>
      <c r="G115" s="342">
        <v>0</v>
      </c>
      <c r="H115" s="362">
        <v>0</v>
      </c>
      <c r="I115" s="351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51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62">
        <v>0</v>
      </c>
      <c r="W115" s="351">
        <v>0</v>
      </c>
      <c r="X115" s="86">
        <v>0</v>
      </c>
      <c r="Y115" s="86">
        <v>0</v>
      </c>
      <c r="Z115" s="86">
        <v>0</v>
      </c>
      <c r="AA115" s="86">
        <v>0</v>
      </c>
      <c r="AB115" s="86">
        <v>0</v>
      </c>
      <c r="AC115" s="362">
        <v>0</v>
      </c>
      <c r="AD115" s="351">
        <v>0</v>
      </c>
      <c r="AE115" s="86">
        <v>0</v>
      </c>
      <c r="AF115" s="86">
        <v>0</v>
      </c>
      <c r="AG115" s="86">
        <v>0</v>
      </c>
      <c r="AH115" s="351">
        <v>0</v>
      </c>
      <c r="AI115" s="351">
        <v>0</v>
      </c>
      <c r="AJ115" s="362">
        <v>0</v>
      </c>
      <c r="AK115" s="86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99"/>
      <c r="C116" s="94"/>
      <c r="D116" s="78"/>
      <c r="E116" s="85"/>
      <c r="F116" s="173"/>
      <c r="G116" s="336">
        <f t="shared" ref="G116:V116" si="87">+F116+G115</f>
        <v>0</v>
      </c>
      <c r="H116" s="363">
        <f t="shared" si="87"/>
        <v>0</v>
      </c>
      <c r="I116" s="352">
        <f t="shared" si="87"/>
        <v>0</v>
      </c>
      <c r="J116" s="336">
        <f t="shared" si="87"/>
        <v>0</v>
      </c>
      <c r="K116" s="336">
        <f t="shared" si="87"/>
        <v>0</v>
      </c>
      <c r="L116" s="336">
        <f t="shared" si="87"/>
        <v>0</v>
      </c>
      <c r="M116" s="336">
        <f t="shared" si="87"/>
        <v>0</v>
      </c>
      <c r="N116" s="336">
        <f t="shared" si="87"/>
        <v>0</v>
      </c>
      <c r="O116" s="336">
        <f t="shared" si="87"/>
        <v>0</v>
      </c>
      <c r="P116" s="352">
        <f t="shared" si="87"/>
        <v>0</v>
      </c>
      <c r="Q116" s="336">
        <f t="shared" si="87"/>
        <v>0</v>
      </c>
      <c r="R116" s="336">
        <f t="shared" si="87"/>
        <v>0</v>
      </c>
      <c r="S116" s="336">
        <f t="shared" si="87"/>
        <v>0</v>
      </c>
      <c r="T116" s="336">
        <f t="shared" si="87"/>
        <v>0</v>
      </c>
      <c r="U116" s="336">
        <f t="shared" si="87"/>
        <v>0</v>
      </c>
      <c r="V116" s="363">
        <f t="shared" si="87"/>
        <v>0</v>
      </c>
      <c r="W116" s="352">
        <f t="shared" ref="W116:AK116" si="88">+V116+W115</f>
        <v>0</v>
      </c>
      <c r="X116" s="46">
        <f t="shared" si="88"/>
        <v>0</v>
      </c>
      <c r="Y116" s="46">
        <f t="shared" si="88"/>
        <v>0</v>
      </c>
      <c r="Z116" s="46">
        <f t="shared" si="88"/>
        <v>0</v>
      </c>
      <c r="AA116" s="46">
        <f t="shared" si="88"/>
        <v>0</v>
      </c>
      <c r="AB116" s="46">
        <f t="shared" si="88"/>
        <v>0</v>
      </c>
      <c r="AC116" s="363">
        <f t="shared" si="88"/>
        <v>0</v>
      </c>
      <c r="AD116" s="352">
        <f t="shared" si="88"/>
        <v>0</v>
      </c>
      <c r="AE116" s="46">
        <f t="shared" si="88"/>
        <v>0</v>
      </c>
      <c r="AF116" s="46">
        <f t="shared" si="88"/>
        <v>0</v>
      </c>
      <c r="AG116" s="46">
        <f t="shared" si="88"/>
        <v>0</v>
      </c>
      <c r="AH116" s="352">
        <f t="shared" si="88"/>
        <v>0</v>
      </c>
      <c r="AI116" s="352">
        <f t="shared" si="88"/>
        <v>0</v>
      </c>
      <c r="AJ116" s="363">
        <f t="shared" si="88"/>
        <v>0</v>
      </c>
      <c r="AK116" s="46">
        <f t="shared" si="88"/>
        <v>0</v>
      </c>
      <c r="AL116" s="37"/>
    </row>
    <row r="117" spans="1:42" ht="35.1" hidden="1" customHeight="1">
      <c r="A117" s="624">
        <v>31</v>
      </c>
      <c r="B117" s="695" t="s">
        <v>157</v>
      </c>
      <c r="C117" s="32" t="s">
        <v>180</v>
      </c>
      <c r="D117" s="71"/>
      <c r="E117" s="49"/>
      <c r="F117" s="174">
        <f>+[1]NEW!$O$345</f>
        <v>0</v>
      </c>
      <c r="G117" s="342">
        <v>0</v>
      </c>
      <c r="H117" s="362">
        <v>0</v>
      </c>
      <c r="I117" s="351">
        <v>0</v>
      </c>
      <c r="J117" s="342">
        <v>0</v>
      </c>
      <c r="K117" s="342">
        <v>0</v>
      </c>
      <c r="L117" s="342">
        <v>0</v>
      </c>
      <c r="M117" s="342">
        <v>0</v>
      </c>
      <c r="N117" s="342">
        <v>0</v>
      </c>
      <c r="O117" s="342">
        <v>0</v>
      </c>
      <c r="P117" s="351">
        <v>0</v>
      </c>
      <c r="Q117" s="342">
        <v>0</v>
      </c>
      <c r="R117" s="342">
        <v>0</v>
      </c>
      <c r="S117" s="342">
        <v>0</v>
      </c>
      <c r="T117" s="342">
        <v>0</v>
      </c>
      <c r="U117" s="342">
        <v>0</v>
      </c>
      <c r="V117" s="362">
        <v>0</v>
      </c>
      <c r="W117" s="351">
        <v>0</v>
      </c>
      <c r="X117" s="86">
        <v>0</v>
      </c>
      <c r="Y117" s="86">
        <v>0</v>
      </c>
      <c r="Z117" s="86">
        <v>0</v>
      </c>
      <c r="AA117" s="86">
        <v>0</v>
      </c>
      <c r="AB117" s="86">
        <v>0</v>
      </c>
      <c r="AC117" s="362">
        <v>0</v>
      </c>
      <c r="AD117" s="351">
        <v>0</v>
      </c>
      <c r="AE117" s="86">
        <v>0</v>
      </c>
      <c r="AF117" s="86">
        <v>0</v>
      </c>
      <c r="AG117" s="86">
        <v>0</v>
      </c>
      <c r="AH117" s="351">
        <v>0</v>
      </c>
      <c r="AI117" s="351">
        <v>0</v>
      </c>
      <c r="AJ117" s="362">
        <v>0</v>
      </c>
      <c r="AK117" s="86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hidden="1" customHeight="1">
      <c r="A118" s="625"/>
      <c r="B118" s="699"/>
      <c r="C118" s="39"/>
      <c r="D118" s="88"/>
      <c r="E118" s="41"/>
      <c r="F118" s="183"/>
      <c r="G118" s="336">
        <f t="shared" ref="G118:V132" si="89">+F118+G117</f>
        <v>0</v>
      </c>
      <c r="H118" s="363">
        <f t="shared" si="89"/>
        <v>0</v>
      </c>
      <c r="I118" s="352">
        <f t="shared" si="89"/>
        <v>0</v>
      </c>
      <c r="J118" s="336">
        <f t="shared" si="89"/>
        <v>0</v>
      </c>
      <c r="K118" s="336">
        <f t="shared" si="89"/>
        <v>0</v>
      </c>
      <c r="L118" s="336">
        <f t="shared" si="89"/>
        <v>0</v>
      </c>
      <c r="M118" s="336">
        <f t="shared" si="89"/>
        <v>0</v>
      </c>
      <c r="N118" s="336">
        <f t="shared" si="89"/>
        <v>0</v>
      </c>
      <c r="O118" s="336">
        <f t="shared" si="89"/>
        <v>0</v>
      </c>
      <c r="P118" s="352">
        <f t="shared" si="89"/>
        <v>0</v>
      </c>
      <c r="Q118" s="336">
        <f t="shared" si="89"/>
        <v>0</v>
      </c>
      <c r="R118" s="336">
        <f t="shared" si="89"/>
        <v>0</v>
      </c>
      <c r="S118" s="336">
        <f t="shared" si="89"/>
        <v>0</v>
      </c>
      <c r="T118" s="336">
        <f t="shared" si="89"/>
        <v>0</v>
      </c>
      <c r="U118" s="336">
        <f t="shared" si="89"/>
        <v>0</v>
      </c>
      <c r="V118" s="363">
        <f t="shared" si="89"/>
        <v>0</v>
      </c>
      <c r="W118" s="352">
        <f t="shared" ref="W118:AK132" si="90">+V118+W117</f>
        <v>0</v>
      </c>
      <c r="X118" s="46">
        <f t="shared" si="90"/>
        <v>0</v>
      </c>
      <c r="Y118" s="46">
        <f t="shared" si="90"/>
        <v>0</v>
      </c>
      <c r="Z118" s="46">
        <f t="shared" si="90"/>
        <v>0</v>
      </c>
      <c r="AA118" s="46">
        <f t="shared" si="90"/>
        <v>0</v>
      </c>
      <c r="AB118" s="46">
        <f t="shared" si="90"/>
        <v>0</v>
      </c>
      <c r="AC118" s="363">
        <f t="shared" si="90"/>
        <v>0</v>
      </c>
      <c r="AD118" s="352">
        <f t="shared" si="90"/>
        <v>0</v>
      </c>
      <c r="AE118" s="46">
        <f t="shared" si="90"/>
        <v>0</v>
      </c>
      <c r="AF118" s="46">
        <f t="shared" si="90"/>
        <v>0</v>
      </c>
      <c r="AG118" s="46">
        <f t="shared" si="90"/>
        <v>0</v>
      </c>
      <c r="AH118" s="352">
        <f t="shared" si="90"/>
        <v>0</v>
      </c>
      <c r="AI118" s="352">
        <f t="shared" si="90"/>
        <v>0</v>
      </c>
      <c r="AJ118" s="363">
        <f t="shared" si="90"/>
        <v>0</v>
      </c>
      <c r="AK118" s="46">
        <f t="shared" si="90"/>
        <v>0</v>
      </c>
      <c r="AL118" s="37"/>
    </row>
    <row r="119" spans="1:42" ht="35.1" hidden="1" customHeight="1">
      <c r="A119" s="624">
        <v>32</v>
      </c>
      <c r="B119" s="695" t="s">
        <v>158</v>
      </c>
      <c r="C119" s="32" t="s">
        <v>180</v>
      </c>
      <c r="D119" s="53"/>
      <c r="E119" s="89"/>
      <c r="F119" s="174">
        <f>+[1]NEW!$O$348</f>
        <v>0</v>
      </c>
      <c r="G119" s="342">
        <v>0</v>
      </c>
      <c r="H119" s="362">
        <v>0</v>
      </c>
      <c r="I119" s="351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51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62">
        <v>0</v>
      </c>
      <c r="W119" s="351">
        <v>0</v>
      </c>
      <c r="X119" s="86">
        <v>0</v>
      </c>
      <c r="Y119" s="86">
        <v>0</v>
      </c>
      <c r="Z119" s="86">
        <v>0</v>
      </c>
      <c r="AA119" s="86">
        <v>0</v>
      </c>
      <c r="AB119" s="86">
        <v>0</v>
      </c>
      <c r="AC119" s="362">
        <v>0</v>
      </c>
      <c r="AD119" s="351">
        <v>0</v>
      </c>
      <c r="AE119" s="86">
        <v>0</v>
      </c>
      <c r="AF119" s="86">
        <v>0</v>
      </c>
      <c r="AG119" s="86">
        <v>0</v>
      </c>
      <c r="AH119" s="351">
        <v>0</v>
      </c>
      <c r="AI119" s="351">
        <v>0</v>
      </c>
      <c r="AJ119" s="362">
        <v>0</v>
      </c>
      <c r="AK119" s="86">
        <v>0</v>
      </c>
      <c r="AL119" s="37"/>
    </row>
    <row r="120" spans="1:42" ht="34.5" hidden="1" customHeight="1">
      <c r="A120" s="625"/>
      <c r="B120" s="699"/>
      <c r="C120" s="39"/>
      <c r="D120" s="78"/>
      <c r="E120" s="79"/>
      <c r="F120" s="179"/>
      <c r="G120" s="336">
        <f t="shared" si="89"/>
        <v>0</v>
      </c>
      <c r="H120" s="363">
        <f t="shared" si="89"/>
        <v>0</v>
      </c>
      <c r="I120" s="352">
        <f t="shared" si="89"/>
        <v>0</v>
      </c>
      <c r="J120" s="336">
        <f t="shared" si="89"/>
        <v>0</v>
      </c>
      <c r="K120" s="336">
        <f t="shared" si="89"/>
        <v>0</v>
      </c>
      <c r="L120" s="336">
        <f t="shared" si="89"/>
        <v>0</v>
      </c>
      <c r="M120" s="336">
        <f t="shared" si="89"/>
        <v>0</v>
      </c>
      <c r="N120" s="336">
        <f t="shared" si="89"/>
        <v>0</v>
      </c>
      <c r="O120" s="336">
        <f t="shared" si="89"/>
        <v>0</v>
      </c>
      <c r="P120" s="352">
        <f t="shared" si="89"/>
        <v>0</v>
      </c>
      <c r="Q120" s="336">
        <f t="shared" si="89"/>
        <v>0</v>
      </c>
      <c r="R120" s="336">
        <f t="shared" si="89"/>
        <v>0</v>
      </c>
      <c r="S120" s="336">
        <f t="shared" si="89"/>
        <v>0</v>
      </c>
      <c r="T120" s="336">
        <f t="shared" si="89"/>
        <v>0</v>
      </c>
      <c r="U120" s="336">
        <f t="shared" si="89"/>
        <v>0</v>
      </c>
      <c r="V120" s="363">
        <f t="shared" si="89"/>
        <v>0</v>
      </c>
      <c r="W120" s="352">
        <f t="shared" si="90"/>
        <v>0</v>
      </c>
      <c r="X120" s="46">
        <f t="shared" si="90"/>
        <v>0</v>
      </c>
      <c r="Y120" s="46">
        <f t="shared" si="90"/>
        <v>0</v>
      </c>
      <c r="Z120" s="46">
        <f t="shared" si="90"/>
        <v>0</v>
      </c>
      <c r="AA120" s="46">
        <f t="shared" si="90"/>
        <v>0</v>
      </c>
      <c r="AB120" s="46">
        <f t="shared" si="90"/>
        <v>0</v>
      </c>
      <c r="AC120" s="363">
        <f t="shared" si="90"/>
        <v>0</v>
      </c>
      <c r="AD120" s="352">
        <f t="shared" si="90"/>
        <v>0</v>
      </c>
      <c r="AE120" s="46">
        <f t="shared" si="90"/>
        <v>0</v>
      </c>
      <c r="AF120" s="46">
        <f t="shared" si="90"/>
        <v>0</v>
      </c>
      <c r="AG120" s="46">
        <f t="shared" si="90"/>
        <v>0</v>
      </c>
      <c r="AH120" s="352">
        <f t="shared" si="90"/>
        <v>0</v>
      </c>
      <c r="AI120" s="352">
        <f t="shared" si="90"/>
        <v>0</v>
      </c>
      <c r="AJ120" s="363">
        <f t="shared" si="90"/>
        <v>0</v>
      </c>
      <c r="AK120" s="46">
        <f t="shared" si="90"/>
        <v>0</v>
      </c>
      <c r="AL120" s="37"/>
    </row>
    <row r="121" spans="1:42" ht="35.1" hidden="1" customHeight="1">
      <c r="A121" s="624">
        <v>33</v>
      </c>
      <c r="B121" s="695" t="s">
        <v>159</v>
      </c>
      <c r="C121" s="32" t="s">
        <v>180</v>
      </c>
      <c r="D121" s="90"/>
      <c r="E121" s="91"/>
      <c r="F121" s="178">
        <f>+[1]NEW!$O$351</f>
        <v>0</v>
      </c>
      <c r="G121" s="342">
        <v>0</v>
      </c>
      <c r="H121" s="362">
        <v>0</v>
      </c>
      <c r="I121" s="351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51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62">
        <v>0</v>
      </c>
      <c r="W121" s="351">
        <v>0</v>
      </c>
      <c r="X121" s="86">
        <v>0</v>
      </c>
      <c r="Y121" s="86">
        <v>0</v>
      </c>
      <c r="Z121" s="86">
        <v>0</v>
      </c>
      <c r="AA121" s="86">
        <v>0</v>
      </c>
      <c r="AB121" s="86">
        <v>0</v>
      </c>
      <c r="AC121" s="362">
        <v>0</v>
      </c>
      <c r="AD121" s="351">
        <v>0</v>
      </c>
      <c r="AE121" s="86">
        <v>0</v>
      </c>
      <c r="AF121" s="86">
        <v>0</v>
      </c>
      <c r="AG121" s="86">
        <v>0</v>
      </c>
      <c r="AH121" s="351">
        <v>0</v>
      </c>
      <c r="AI121" s="351">
        <v>0</v>
      </c>
      <c r="AJ121" s="362">
        <v>0</v>
      </c>
      <c r="AK121" s="86">
        <v>0</v>
      </c>
      <c r="AL121" s="37"/>
    </row>
    <row r="122" spans="1:42" ht="35.1" hidden="1" customHeight="1">
      <c r="A122" s="651"/>
      <c r="B122" s="699"/>
      <c r="C122" s="39"/>
      <c r="D122" s="60"/>
      <c r="E122" s="52"/>
      <c r="F122" s="181"/>
      <c r="G122" s="336">
        <f t="shared" si="89"/>
        <v>0</v>
      </c>
      <c r="H122" s="363">
        <f t="shared" si="89"/>
        <v>0</v>
      </c>
      <c r="I122" s="352">
        <f t="shared" si="89"/>
        <v>0</v>
      </c>
      <c r="J122" s="336">
        <f t="shared" si="89"/>
        <v>0</v>
      </c>
      <c r="K122" s="336">
        <f t="shared" si="89"/>
        <v>0</v>
      </c>
      <c r="L122" s="336">
        <f t="shared" si="89"/>
        <v>0</v>
      </c>
      <c r="M122" s="336">
        <f t="shared" si="89"/>
        <v>0</v>
      </c>
      <c r="N122" s="336">
        <f t="shared" si="89"/>
        <v>0</v>
      </c>
      <c r="O122" s="336">
        <f t="shared" si="89"/>
        <v>0</v>
      </c>
      <c r="P122" s="352">
        <f t="shared" si="89"/>
        <v>0</v>
      </c>
      <c r="Q122" s="336">
        <f t="shared" si="89"/>
        <v>0</v>
      </c>
      <c r="R122" s="336">
        <f t="shared" si="89"/>
        <v>0</v>
      </c>
      <c r="S122" s="336">
        <f t="shared" si="89"/>
        <v>0</v>
      </c>
      <c r="T122" s="336">
        <f t="shared" si="89"/>
        <v>0</v>
      </c>
      <c r="U122" s="336">
        <f t="shared" si="89"/>
        <v>0</v>
      </c>
      <c r="V122" s="363">
        <f t="shared" si="89"/>
        <v>0</v>
      </c>
      <c r="W122" s="352">
        <f t="shared" si="90"/>
        <v>0</v>
      </c>
      <c r="X122" s="46">
        <f t="shared" si="90"/>
        <v>0</v>
      </c>
      <c r="Y122" s="46">
        <f t="shared" si="90"/>
        <v>0</v>
      </c>
      <c r="Z122" s="46">
        <f t="shared" si="90"/>
        <v>0</v>
      </c>
      <c r="AA122" s="46">
        <f t="shared" si="90"/>
        <v>0</v>
      </c>
      <c r="AB122" s="46">
        <f t="shared" si="90"/>
        <v>0</v>
      </c>
      <c r="AC122" s="363">
        <f t="shared" si="90"/>
        <v>0</v>
      </c>
      <c r="AD122" s="352">
        <f t="shared" si="90"/>
        <v>0</v>
      </c>
      <c r="AE122" s="46">
        <f t="shared" si="90"/>
        <v>0</v>
      </c>
      <c r="AF122" s="46">
        <f t="shared" si="90"/>
        <v>0</v>
      </c>
      <c r="AG122" s="46">
        <f t="shared" si="90"/>
        <v>0</v>
      </c>
      <c r="AH122" s="352">
        <f t="shared" si="90"/>
        <v>0</v>
      </c>
      <c r="AI122" s="352">
        <f t="shared" si="90"/>
        <v>0</v>
      </c>
      <c r="AJ122" s="363">
        <f t="shared" si="90"/>
        <v>0</v>
      </c>
      <c r="AK122" s="46">
        <f t="shared" si="90"/>
        <v>0</v>
      </c>
      <c r="AL122" s="37"/>
    </row>
    <row r="123" spans="1:42" ht="35.1" hidden="1" customHeight="1">
      <c r="A123" s="624">
        <v>34</v>
      </c>
      <c r="B123" s="695" t="s">
        <v>160</v>
      </c>
      <c r="C123" s="32" t="s">
        <v>180</v>
      </c>
      <c r="D123" s="53"/>
      <c r="E123" s="54"/>
      <c r="F123" s="174">
        <f>+[1]NEW!$O$354</f>
        <v>0</v>
      </c>
      <c r="G123" s="343">
        <v>0</v>
      </c>
      <c r="H123" s="364">
        <v>0</v>
      </c>
      <c r="I123" s="353">
        <v>0</v>
      </c>
      <c r="J123" s="343">
        <v>0</v>
      </c>
      <c r="K123" s="343">
        <v>0</v>
      </c>
      <c r="L123" s="343">
        <v>0</v>
      </c>
      <c r="M123" s="343">
        <v>0</v>
      </c>
      <c r="N123" s="343">
        <v>0</v>
      </c>
      <c r="O123" s="343">
        <v>0</v>
      </c>
      <c r="P123" s="353">
        <v>0</v>
      </c>
      <c r="Q123" s="343">
        <v>0</v>
      </c>
      <c r="R123" s="343">
        <v>0</v>
      </c>
      <c r="S123" s="343">
        <v>0</v>
      </c>
      <c r="T123" s="343">
        <v>0</v>
      </c>
      <c r="U123" s="343">
        <v>0</v>
      </c>
      <c r="V123" s="364">
        <v>0</v>
      </c>
      <c r="W123" s="353">
        <v>0</v>
      </c>
      <c r="X123" s="87">
        <v>0</v>
      </c>
      <c r="Y123" s="87">
        <v>0</v>
      </c>
      <c r="Z123" s="87">
        <v>0</v>
      </c>
      <c r="AA123" s="87">
        <v>0</v>
      </c>
      <c r="AB123" s="87">
        <v>0</v>
      </c>
      <c r="AC123" s="364">
        <v>0</v>
      </c>
      <c r="AD123" s="353">
        <v>0</v>
      </c>
      <c r="AE123" s="87">
        <v>0</v>
      </c>
      <c r="AF123" s="87">
        <v>0</v>
      </c>
      <c r="AG123" s="87">
        <v>0</v>
      </c>
      <c r="AH123" s="353">
        <v>0</v>
      </c>
      <c r="AI123" s="353">
        <v>0</v>
      </c>
      <c r="AJ123" s="364">
        <v>0</v>
      </c>
      <c r="AK123" s="87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hidden="1" customHeight="1">
      <c r="A124" s="625"/>
      <c r="B124" s="699"/>
      <c r="C124" s="39"/>
      <c r="D124" s="95"/>
      <c r="E124" s="79"/>
      <c r="F124" s="179"/>
      <c r="G124" s="336">
        <f t="shared" si="89"/>
        <v>0</v>
      </c>
      <c r="H124" s="363">
        <f t="shared" si="89"/>
        <v>0</v>
      </c>
      <c r="I124" s="352">
        <f t="shared" si="89"/>
        <v>0</v>
      </c>
      <c r="J124" s="336">
        <f t="shared" si="89"/>
        <v>0</v>
      </c>
      <c r="K124" s="336">
        <f t="shared" si="89"/>
        <v>0</v>
      </c>
      <c r="L124" s="336">
        <f t="shared" si="89"/>
        <v>0</v>
      </c>
      <c r="M124" s="336">
        <f t="shared" si="89"/>
        <v>0</v>
      </c>
      <c r="N124" s="336">
        <f t="shared" si="89"/>
        <v>0</v>
      </c>
      <c r="O124" s="336">
        <f t="shared" si="89"/>
        <v>0</v>
      </c>
      <c r="P124" s="352">
        <f t="shared" si="89"/>
        <v>0</v>
      </c>
      <c r="Q124" s="336">
        <f t="shared" si="89"/>
        <v>0</v>
      </c>
      <c r="R124" s="336">
        <f t="shared" si="89"/>
        <v>0</v>
      </c>
      <c r="S124" s="336">
        <f t="shared" si="89"/>
        <v>0</v>
      </c>
      <c r="T124" s="336">
        <f t="shared" si="89"/>
        <v>0</v>
      </c>
      <c r="U124" s="336">
        <f t="shared" si="89"/>
        <v>0</v>
      </c>
      <c r="V124" s="363">
        <f t="shared" si="89"/>
        <v>0</v>
      </c>
      <c r="W124" s="352">
        <f t="shared" si="90"/>
        <v>0</v>
      </c>
      <c r="X124" s="46">
        <f t="shared" si="90"/>
        <v>0</v>
      </c>
      <c r="Y124" s="46">
        <f t="shared" si="90"/>
        <v>0</v>
      </c>
      <c r="Z124" s="46">
        <f t="shared" si="90"/>
        <v>0</v>
      </c>
      <c r="AA124" s="46">
        <f t="shared" si="90"/>
        <v>0</v>
      </c>
      <c r="AB124" s="46">
        <f t="shared" si="90"/>
        <v>0</v>
      </c>
      <c r="AC124" s="363">
        <f t="shared" si="90"/>
        <v>0</v>
      </c>
      <c r="AD124" s="352">
        <f t="shared" si="90"/>
        <v>0</v>
      </c>
      <c r="AE124" s="46">
        <f t="shared" si="90"/>
        <v>0</v>
      </c>
      <c r="AF124" s="46">
        <f t="shared" si="90"/>
        <v>0</v>
      </c>
      <c r="AG124" s="46">
        <f t="shared" si="90"/>
        <v>0</v>
      </c>
      <c r="AH124" s="352">
        <f t="shared" si="90"/>
        <v>0</v>
      </c>
      <c r="AI124" s="352">
        <f t="shared" si="90"/>
        <v>0</v>
      </c>
      <c r="AJ124" s="363">
        <f t="shared" si="90"/>
        <v>0</v>
      </c>
      <c r="AK124" s="46">
        <f t="shared" si="90"/>
        <v>0</v>
      </c>
      <c r="AL124" s="37"/>
    </row>
    <row r="125" spans="1:42" ht="35.1" hidden="1" customHeight="1">
      <c r="A125" s="624">
        <v>35</v>
      </c>
      <c r="B125" s="695" t="s">
        <v>161</v>
      </c>
      <c r="C125" s="209" t="s">
        <v>181</v>
      </c>
      <c r="D125" s="90"/>
      <c r="E125" s="91"/>
      <c r="F125" s="178">
        <f>+[1]NEW!$O$357</f>
        <v>0</v>
      </c>
      <c r="G125" s="342">
        <v>0</v>
      </c>
      <c r="H125" s="362">
        <v>0</v>
      </c>
      <c r="I125" s="351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51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62">
        <v>0</v>
      </c>
      <c r="W125" s="351">
        <v>0</v>
      </c>
      <c r="X125" s="86">
        <v>0</v>
      </c>
      <c r="Y125" s="86">
        <v>0</v>
      </c>
      <c r="Z125" s="86">
        <v>0</v>
      </c>
      <c r="AA125" s="86">
        <v>0</v>
      </c>
      <c r="AB125" s="86">
        <v>0</v>
      </c>
      <c r="AC125" s="362">
        <v>0</v>
      </c>
      <c r="AD125" s="351">
        <v>0</v>
      </c>
      <c r="AE125" s="86">
        <v>0</v>
      </c>
      <c r="AF125" s="86">
        <v>0</v>
      </c>
      <c r="AG125" s="86">
        <v>0</v>
      </c>
      <c r="AH125" s="351">
        <v>0</v>
      </c>
      <c r="AI125" s="351">
        <v>0</v>
      </c>
      <c r="AJ125" s="362">
        <v>0</v>
      </c>
      <c r="AK125" s="86">
        <v>0</v>
      </c>
      <c r="AL125" s="37"/>
    </row>
    <row r="126" spans="1:42" ht="35.1" hidden="1" customHeight="1">
      <c r="A126" s="651"/>
      <c r="B126" s="699"/>
      <c r="C126" s="94"/>
      <c r="D126" s="60"/>
      <c r="E126" s="52"/>
      <c r="F126" s="181"/>
      <c r="G126" s="336">
        <f t="shared" si="89"/>
        <v>0</v>
      </c>
      <c r="H126" s="363">
        <f t="shared" si="89"/>
        <v>0</v>
      </c>
      <c r="I126" s="352">
        <f t="shared" si="89"/>
        <v>0</v>
      </c>
      <c r="J126" s="336">
        <f t="shared" si="89"/>
        <v>0</v>
      </c>
      <c r="K126" s="336">
        <f t="shared" si="89"/>
        <v>0</v>
      </c>
      <c r="L126" s="336">
        <f t="shared" si="89"/>
        <v>0</v>
      </c>
      <c r="M126" s="336">
        <f t="shared" si="89"/>
        <v>0</v>
      </c>
      <c r="N126" s="336">
        <f t="shared" si="89"/>
        <v>0</v>
      </c>
      <c r="O126" s="336">
        <f t="shared" si="89"/>
        <v>0</v>
      </c>
      <c r="P126" s="352">
        <f t="shared" si="89"/>
        <v>0</v>
      </c>
      <c r="Q126" s="336">
        <f t="shared" si="89"/>
        <v>0</v>
      </c>
      <c r="R126" s="336">
        <f t="shared" si="89"/>
        <v>0</v>
      </c>
      <c r="S126" s="336">
        <f t="shared" si="89"/>
        <v>0</v>
      </c>
      <c r="T126" s="336">
        <f t="shared" si="89"/>
        <v>0</v>
      </c>
      <c r="U126" s="336">
        <f t="shared" si="89"/>
        <v>0</v>
      </c>
      <c r="V126" s="363">
        <f t="shared" si="89"/>
        <v>0</v>
      </c>
      <c r="W126" s="352">
        <f t="shared" si="90"/>
        <v>0</v>
      </c>
      <c r="X126" s="46">
        <f t="shared" si="90"/>
        <v>0</v>
      </c>
      <c r="Y126" s="46">
        <f t="shared" si="90"/>
        <v>0</v>
      </c>
      <c r="Z126" s="46">
        <f t="shared" si="90"/>
        <v>0</v>
      </c>
      <c r="AA126" s="46">
        <f t="shared" si="90"/>
        <v>0</v>
      </c>
      <c r="AB126" s="46">
        <f t="shared" si="90"/>
        <v>0</v>
      </c>
      <c r="AC126" s="363">
        <f t="shared" si="90"/>
        <v>0</v>
      </c>
      <c r="AD126" s="352">
        <f t="shared" si="90"/>
        <v>0</v>
      </c>
      <c r="AE126" s="46">
        <f t="shared" si="90"/>
        <v>0</v>
      </c>
      <c r="AF126" s="46">
        <f t="shared" si="90"/>
        <v>0</v>
      </c>
      <c r="AG126" s="46">
        <f t="shared" si="90"/>
        <v>0</v>
      </c>
      <c r="AH126" s="352">
        <f t="shared" si="90"/>
        <v>0</v>
      </c>
      <c r="AI126" s="352">
        <f t="shared" si="90"/>
        <v>0</v>
      </c>
      <c r="AJ126" s="363">
        <f t="shared" si="90"/>
        <v>0</v>
      </c>
      <c r="AK126" s="46">
        <f t="shared" si="90"/>
        <v>0</v>
      </c>
      <c r="AL126" s="37"/>
    </row>
    <row r="127" spans="1:42" ht="35.1" hidden="1" customHeight="1">
      <c r="A127" s="624">
        <v>36</v>
      </c>
      <c r="B127" s="695" t="s">
        <v>162</v>
      </c>
      <c r="C127" s="209" t="s">
        <v>181</v>
      </c>
      <c r="D127" s="53"/>
      <c r="E127" s="54"/>
      <c r="F127" s="174">
        <f>+[1]NEW!$O$360</f>
        <v>0</v>
      </c>
      <c r="G127" s="343">
        <v>0</v>
      </c>
      <c r="H127" s="364">
        <v>0</v>
      </c>
      <c r="I127" s="353">
        <v>0</v>
      </c>
      <c r="J127" s="343">
        <v>0</v>
      </c>
      <c r="K127" s="343">
        <v>0</v>
      </c>
      <c r="L127" s="343">
        <v>0</v>
      </c>
      <c r="M127" s="343">
        <v>0</v>
      </c>
      <c r="N127" s="343">
        <v>0</v>
      </c>
      <c r="O127" s="343">
        <v>0</v>
      </c>
      <c r="P127" s="353">
        <v>0</v>
      </c>
      <c r="Q127" s="343">
        <v>0</v>
      </c>
      <c r="R127" s="343">
        <v>0</v>
      </c>
      <c r="S127" s="343">
        <v>0</v>
      </c>
      <c r="T127" s="343">
        <v>0</v>
      </c>
      <c r="U127" s="343">
        <v>0</v>
      </c>
      <c r="V127" s="364">
        <v>0</v>
      </c>
      <c r="W127" s="353">
        <v>0</v>
      </c>
      <c r="X127" s="87">
        <v>0</v>
      </c>
      <c r="Y127" s="87">
        <v>0</v>
      </c>
      <c r="Z127" s="87">
        <v>0</v>
      </c>
      <c r="AA127" s="87">
        <v>0</v>
      </c>
      <c r="AB127" s="87">
        <v>0</v>
      </c>
      <c r="AC127" s="364">
        <v>0</v>
      </c>
      <c r="AD127" s="353">
        <v>0</v>
      </c>
      <c r="AE127" s="87">
        <v>0</v>
      </c>
      <c r="AF127" s="87">
        <v>0</v>
      </c>
      <c r="AG127" s="87">
        <v>0</v>
      </c>
      <c r="AH127" s="353">
        <v>0</v>
      </c>
      <c r="AI127" s="353">
        <v>0</v>
      </c>
      <c r="AJ127" s="364">
        <v>0</v>
      </c>
      <c r="AK127" s="87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99"/>
      <c r="C128" s="94"/>
      <c r="D128" s="95"/>
      <c r="E128" s="79"/>
      <c r="F128" s="179"/>
      <c r="G128" s="336">
        <f t="shared" si="89"/>
        <v>0</v>
      </c>
      <c r="H128" s="363">
        <f t="shared" si="89"/>
        <v>0</v>
      </c>
      <c r="I128" s="352">
        <f t="shared" si="89"/>
        <v>0</v>
      </c>
      <c r="J128" s="336">
        <f t="shared" si="89"/>
        <v>0</v>
      </c>
      <c r="K128" s="336">
        <f t="shared" si="89"/>
        <v>0</v>
      </c>
      <c r="L128" s="336">
        <f t="shared" si="89"/>
        <v>0</v>
      </c>
      <c r="M128" s="336">
        <f t="shared" si="89"/>
        <v>0</v>
      </c>
      <c r="N128" s="336">
        <f t="shared" si="89"/>
        <v>0</v>
      </c>
      <c r="O128" s="336">
        <f t="shared" si="89"/>
        <v>0</v>
      </c>
      <c r="P128" s="352">
        <f t="shared" si="89"/>
        <v>0</v>
      </c>
      <c r="Q128" s="336">
        <f t="shared" si="89"/>
        <v>0</v>
      </c>
      <c r="R128" s="336">
        <f t="shared" si="89"/>
        <v>0</v>
      </c>
      <c r="S128" s="336">
        <f t="shared" si="89"/>
        <v>0</v>
      </c>
      <c r="T128" s="336">
        <f t="shared" si="89"/>
        <v>0</v>
      </c>
      <c r="U128" s="336">
        <f t="shared" si="89"/>
        <v>0</v>
      </c>
      <c r="V128" s="363">
        <f t="shared" si="89"/>
        <v>0</v>
      </c>
      <c r="W128" s="352">
        <f t="shared" si="90"/>
        <v>0</v>
      </c>
      <c r="X128" s="46">
        <f t="shared" si="90"/>
        <v>0</v>
      </c>
      <c r="Y128" s="46">
        <f t="shared" si="90"/>
        <v>0</v>
      </c>
      <c r="Z128" s="46">
        <f t="shared" si="90"/>
        <v>0</v>
      </c>
      <c r="AA128" s="46">
        <f t="shared" si="90"/>
        <v>0</v>
      </c>
      <c r="AB128" s="46">
        <f t="shared" si="90"/>
        <v>0</v>
      </c>
      <c r="AC128" s="363">
        <f t="shared" si="90"/>
        <v>0</v>
      </c>
      <c r="AD128" s="352">
        <f t="shared" si="90"/>
        <v>0</v>
      </c>
      <c r="AE128" s="46">
        <f t="shared" si="90"/>
        <v>0</v>
      </c>
      <c r="AF128" s="46">
        <f t="shared" si="90"/>
        <v>0</v>
      </c>
      <c r="AG128" s="46">
        <f t="shared" si="90"/>
        <v>0</v>
      </c>
      <c r="AH128" s="352">
        <f t="shared" si="90"/>
        <v>0</v>
      </c>
      <c r="AI128" s="352">
        <f t="shared" si="90"/>
        <v>0</v>
      </c>
      <c r="AJ128" s="363">
        <f t="shared" si="90"/>
        <v>0</v>
      </c>
      <c r="AK128" s="46">
        <f t="shared" si="90"/>
        <v>0</v>
      </c>
      <c r="AL128" s="37"/>
    </row>
    <row r="129" spans="1:42" ht="34.5" customHeight="1">
      <c r="A129" s="624">
        <v>31</v>
      </c>
      <c r="B129" s="700" t="s">
        <v>127</v>
      </c>
      <c r="C129" s="32" t="s">
        <v>175</v>
      </c>
      <c r="D129" s="48"/>
      <c r="E129" s="49"/>
      <c r="F129" s="441">
        <f>+[1]NEW!$O$114</f>
        <v>67</v>
      </c>
      <c r="G129" s="343">
        <v>0</v>
      </c>
      <c r="H129" s="364">
        <v>0</v>
      </c>
      <c r="I129" s="353">
        <v>0</v>
      </c>
      <c r="J129" s="343">
        <v>0</v>
      </c>
      <c r="K129" s="343">
        <v>0</v>
      </c>
      <c r="L129" s="338">
        <v>0</v>
      </c>
      <c r="M129" s="338">
        <v>0</v>
      </c>
      <c r="N129" s="338">
        <v>0</v>
      </c>
      <c r="O129" s="338">
        <v>0</v>
      </c>
      <c r="P129" s="353">
        <v>0</v>
      </c>
      <c r="Q129" s="343">
        <v>0</v>
      </c>
      <c r="R129" s="343">
        <v>0</v>
      </c>
      <c r="S129" s="372">
        <f>50-R130</f>
        <v>50</v>
      </c>
      <c r="T129" s="343">
        <v>0</v>
      </c>
      <c r="U129" s="343">
        <v>0</v>
      </c>
      <c r="V129" s="364">
        <v>0</v>
      </c>
      <c r="W129" s="353">
        <v>0</v>
      </c>
      <c r="X129" s="87">
        <v>0</v>
      </c>
      <c r="Y129" s="87">
        <v>0</v>
      </c>
      <c r="Z129" s="87">
        <v>0</v>
      </c>
      <c r="AA129" s="87">
        <v>0</v>
      </c>
      <c r="AB129" s="408">
        <v>0</v>
      </c>
      <c r="AC129" s="364">
        <v>0</v>
      </c>
      <c r="AD129" s="353">
        <v>0</v>
      </c>
      <c r="AE129" s="372">
        <f>67-AD130</f>
        <v>17</v>
      </c>
      <c r="AF129" s="87">
        <v>0</v>
      </c>
      <c r="AG129" s="87">
        <v>0</v>
      </c>
      <c r="AH129" s="353">
        <v>0</v>
      </c>
      <c r="AI129" s="353">
        <v>0</v>
      </c>
      <c r="AJ129" s="364">
        <v>0</v>
      </c>
      <c r="AK129" s="87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01"/>
      <c r="C130" s="39"/>
      <c r="D130" s="40"/>
      <c r="E130" s="41"/>
      <c r="F130" s="184"/>
      <c r="G130" s="336">
        <f t="shared" si="89"/>
        <v>0</v>
      </c>
      <c r="H130" s="363">
        <f t="shared" si="89"/>
        <v>0</v>
      </c>
      <c r="I130" s="356">
        <f t="shared" si="89"/>
        <v>0</v>
      </c>
      <c r="J130" s="336">
        <f t="shared" si="89"/>
        <v>0</v>
      </c>
      <c r="K130" s="336">
        <f t="shared" si="89"/>
        <v>0</v>
      </c>
      <c r="L130" s="348">
        <f t="shared" si="89"/>
        <v>0</v>
      </c>
      <c r="M130" s="348">
        <f t="shared" si="89"/>
        <v>0</v>
      </c>
      <c r="N130" s="348">
        <f t="shared" si="89"/>
        <v>0</v>
      </c>
      <c r="O130" s="348">
        <f t="shared" si="89"/>
        <v>0</v>
      </c>
      <c r="P130" s="356">
        <f t="shared" si="89"/>
        <v>0</v>
      </c>
      <c r="Q130" s="336">
        <f t="shared" si="89"/>
        <v>0</v>
      </c>
      <c r="R130" s="336">
        <f t="shared" si="89"/>
        <v>0</v>
      </c>
      <c r="S130" s="336">
        <f t="shared" si="89"/>
        <v>50</v>
      </c>
      <c r="T130" s="336">
        <f t="shared" si="89"/>
        <v>50</v>
      </c>
      <c r="U130" s="336">
        <f t="shared" si="89"/>
        <v>50</v>
      </c>
      <c r="V130" s="363">
        <f t="shared" si="89"/>
        <v>50</v>
      </c>
      <c r="W130" s="356">
        <f t="shared" si="90"/>
        <v>50</v>
      </c>
      <c r="X130" s="46">
        <f t="shared" si="90"/>
        <v>50</v>
      </c>
      <c r="Y130" s="46">
        <f t="shared" si="90"/>
        <v>50</v>
      </c>
      <c r="Z130" s="46">
        <f t="shared" si="90"/>
        <v>50</v>
      </c>
      <c r="AA130" s="46">
        <f t="shared" si="90"/>
        <v>50</v>
      </c>
      <c r="AB130" s="46">
        <f t="shared" si="90"/>
        <v>50</v>
      </c>
      <c r="AC130" s="363">
        <f t="shared" si="90"/>
        <v>50</v>
      </c>
      <c r="AD130" s="356">
        <f t="shared" si="90"/>
        <v>50</v>
      </c>
      <c r="AE130" s="46">
        <f t="shared" si="90"/>
        <v>67</v>
      </c>
      <c r="AF130" s="46">
        <f t="shared" si="90"/>
        <v>67</v>
      </c>
      <c r="AG130" s="46">
        <f t="shared" si="90"/>
        <v>67</v>
      </c>
      <c r="AH130" s="352">
        <f t="shared" si="90"/>
        <v>67</v>
      </c>
      <c r="AI130" s="352">
        <f t="shared" si="90"/>
        <v>67</v>
      </c>
      <c r="AJ130" s="363">
        <f t="shared" si="90"/>
        <v>67</v>
      </c>
      <c r="AK130" s="46">
        <f t="shared" si="90"/>
        <v>67</v>
      </c>
      <c r="AL130" s="47"/>
    </row>
    <row r="131" spans="1:42" ht="34.5" customHeight="1">
      <c r="A131" s="624">
        <v>32</v>
      </c>
      <c r="B131" s="700" t="s">
        <v>128</v>
      </c>
      <c r="C131" s="32" t="s">
        <v>175</v>
      </c>
      <c r="D131" s="48"/>
      <c r="E131" s="49"/>
      <c r="F131" s="440">
        <f>+[1]NEW!$O$117</f>
        <v>121</v>
      </c>
      <c r="G131" s="343">
        <v>0</v>
      </c>
      <c r="H131" s="364">
        <v>0</v>
      </c>
      <c r="I131" s="353">
        <v>0</v>
      </c>
      <c r="J131" s="343">
        <v>0</v>
      </c>
      <c r="K131" s="343">
        <v>0</v>
      </c>
      <c r="L131" s="338">
        <v>0</v>
      </c>
      <c r="M131" s="338">
        <v>0</v>
      </c>
      <c r="N131" s="338">
        <v>0</v>
      </c>
      <c r="O131" s="338">
        <v>0</v>
      </c>
      <c r="P131" s="353">
        <v>0</v>
      </c>
      <c r="Q131" s="343">
        <v>0</v>
      </c>
      <c r="R131" s="343">
        <v>0</v>
      </c>
      <c r="S131" s="372">
        <v>54</v>
      </c>
      <c r="T131" s="372">
        <f>55-S132</f>
        <v>1</v>
      </c>
      <c r="U131" s="343">
        <v>0</v>
      </c>
      <c r="V131" s="364">
        <v>0</v>
      </c>
      <c r="W131" s="353">
        <v>0</v>
      </c>
      <c r="X131" s="87">
        <v>0</v>
      </c>
      <c r="Y131" s="87">
        <v>0</v>
      </c>
      <c r="Z131" s="87">
        <v>0</v>
      </c>
      <c r="AA131" s="87">
        <v>0</v>
      </c>
      <c r="AB131" s="87">
        <v>0</v>
      </c>
      <c r="AC131" s="364">
        <v>0</v>
      </c>
      <c r="AD131" s="353">
        <v>0</v>
      </c>
      <c r="AE131" s="372">
        <f>121-AD132</f>
        <v>66</v>
      </c>
      <c r="AF131" s="87">
        <v>0</v>
      </c>
      <c r="AG131" s="87">
        <v>0</v>
      </c>
      <c r="AH131" s="353">
        <v>0</v>
      </c>
      <c r="AI131" s="353">
        <v>0</v>
      </c>
      <c r="AJ131" s="364">
        <v>0</v>
      </c>
      <c r="AK131" s="87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01"/>
      <c r="C132" s="39"/>
      <c r="D132" s="40"/>
      <c r="E132" s="41"/>
      <c r="F132" s="179"/>
      <c r="G132" s="336">
        <f t="shared" si="89"/>
        <v>0</v>
      </c>
      <c r="H132" s="363">
        <f t="shared" si="89"/>
        <v>0</v>
      </c>
      <c r="I132" s="356">
        <f t="shared" si="89"/>
        <v>0</v>
      </c>
      <c r="J132" s="336">
        <f t="shared" si="89"/>
        <v>0</v>
      </c>
      <c r="K132" s="336">
        <f t="shared" si="89"/>
        <v>0</v>
      </c>
      <c r="L132" s="348">
        <f t="shared" si="89"/>
        <v>0</v>
      </c>
      <c r="M132" s="348">
        <f t="shared" si="89"/>
        <v>0</v>
      </c>
      <c r="N132" s="348">
        <f t="shared" si="89"/>
        <v>0</v>
      </c>
      <c r="O132" s="348">
        <f t="shared" si="89"/>
        <v>0</v>
      </c>
      <c r="P132" s="356">
        <f t="shared" si="89"/>
        <v>0</v>
      </c>
      <c r="Q132" s="336">
        <f t="shared" si="89"/>
        <v>0</v>
      </c>
      <c r="R132" s="336">
        <f t="shared" si="89"/>
        <v>0</v>
      </c>
      <c r="S132" s="336">
        <f t="shared" si="89"/>
        <v>54</v>
      </c>
      <c r="T132" s="336">
        <f t="shared" si="89"/>
        <v>55</v>
      </c>
      <c r="U132" s="336">
        <f t="shared" si="89"/>
        <v>55</v>
      </c>
      <c r="V132" s="363">
        <f t="shared" si="89"/>
        <v>55</v>
      </c>
      <c r="W132" s="356">
        <f t="shared" si="90"/>
        <v>55</v>
      </c>
      <c r="X132" s="46">
        <f t="shared" si="90"/>
        <v>55</v>
      </c>
      <c r="Y132" s="46">
        <f t="shared" si="90"/>
        <v>55</v>
      </c>
      <c r="Z132" s="46">
        <f t="shared" si="90"/>
        <v>55</v>
      </c>
      <c r="AA132" s="46">
        <f t="shared" si="90"/>
        <v>55</v>
      </c>
      <c r="AB132" s="46">
        <f t="shared" si="90"/>
        <v>55</v>
      </c>
      <c r="AC132" s="363">
        <f t="shared" si="90"/>
        <v>55</v>
      </c>
      <c r="AD132" s="356">
        <f t="shared" si="90"/>
        <v>55</v>
      </c>
      <c r="AE132" s="46">
        <f t="shared" si="90"/>
        <v>121</v>
      </c>
      <c r="AF132" s="46">
        <f t="shared" si="90"/>
        <v>121</v>
      </c>
      <c r="AG132" s="46">
        <f t="shared" si="90"/>
        <v>121</v>
      </c>
      <c r="AH132" s="352">
        <f t="shared" si="90"/>
        <v>121</v>
      </c>
      <c r="AI132" s="352">
        <f t="shared" si="90"/>
        <v>121</v>
      </c>
      <c r="AJ132" s="363">
        <f t="shared" si="90"/>
        <v>121</v>
      </c>
      <c r="AK132" s="46">
        <f t="shared" si="90"/>
        <v>121</v>
      </c>
      <c r="AL132" s="37"/>
    </row>
    <row r="133" spans="1:42" ht="34.5" customHeight="1">
      <c r="A133" s="624">
        <v>33</v>
      </c>
      <c r="B133" s="700" t="s">
        <v>129</v>
      </c>
      <c r="C133" s="32" t="s">
        <v>175</v>
      </c>
      <c r="D133" s="48"/>
      <c r="E133" s="49"/>
      <c r="F133" s="174">
        <f>+[1]NEW!$O$120</f>
        <v>515</v>
      </c>
      <c r="G133" s="343">
        <v>0</v>
      </c>
      <c r="H133" s="364">
        <v>0</v>
      </c>
      <c r="I133" s="353">
        <v>0</v>
      </c>
      <c r="J133" s="343">
        <v>0</v>
      </c>
      <c r="K133" s="343">
        <v>0</v>
      </c>
      <c r="L133" s="338">
        <v>0</v>
      </c>
      <c r="M133" s="338">
        <v>0</v>
      </c>
      <c r="N133" s="338">
        <v>0</v>
      </c>
      <c r="O133" s="338">
        <v>0</v>
      </c>
      <c r="P133" s="353">
        <v>0</v>
      </c>
      <c r="Q133" s="343">
        <v>0</v>
      </c>
      <c r="R133" s="343">
        <v>0</v>
      </c>
      <c r="S133" s="372">
        <v>497</v>
      </c>
      <c r="T133" s="372">
        <f>500-S134</f>
        <v>3</v>
      </c>
      <c r="U133" s="343">
        <v>0</v>
      </c>
      <c r="V133" s="364">
        <v>0</v>
      </c>
      <c r="W133" s="353">
        <v>0</v>
      </c>
      <c r="X133" s="87">
        <v>0</v>
      </c>
      <c r="Y133" s="87">
        <v>0</v>
      </c>
      <c r="Z133" s="87">
        <v>0</v>
      </c>
      <c r="AA133" s="87">
        <v>0</v>
      </c>
      <c r="AB133" s="87">
        <v>0</v>
      </c>
      <c r="AC133" s="364">
        <v>0</v>
      </c>
      <c r="AD133" s="353">
        <v>0</v>
      </c>
      <c r="AE133" s="372">
        <f>515-AD134</f>
        <v>15</v>
      </c>
      <c r="AF133" s="87">
        <v>0</v>
      </c>
      <c r="AG133" s="87">
        <v>0</v>
      </c>
      <c r="AH133" s="353">
        <v>0</v>
      </c>
      <c r="AI133" s="353">
        <v>0</v>
      </c>
      <c r="AJ133" s="364">
        <v>0</v>
      </c>
      <c r="AK133" s="87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01"/>
      <c r="C134" s="39"/>
      <c r="D134" s="40"/>
      <c r="E134" s="41"/>
      <c r="F134" s="179"/>
      <c r="G134" s="336">
        <f t="shared" ref="G134:V136" si="91">+F134+G133</f>
        <v>0</v>
      </c>
      <c r="H134" s="363">
        <f t="shared" si="91"/>
        <v>0</v>
      </c>
      <c r="I134" s="356">
        <f t="shared" si="91"/>
        <v>0</v>
      </c>
      <c r="J134" s="336">
        <f t="shared" si="91"/>
        <v>0</v>
      </c>
      <c r="K134" s="336">
        <f t="shared" si="91"/>
        <v>0</v>
      </c>
      <c r="L134" s="348">
        <f t="shared" si="91"/>
        <v>0</v>
      </c>
      <c r="M134" s="348">
        <f t="shared" si="91"/>
        <v>0</v>
      </c>
      <c r="N134" s="348">
        <f t="shared" si="91"/>
        <v>0</v>
      </c>
      <c r="O134" s="348">
        <f t="shared" si="91"/>
        <v>0</v>
      </c>
      <c r="P134" s="356">
        <f t="shared" si="91"/>
        <v>0</v>
      </c>
      <c r="Q134" s="336">
        <f t="shared" si="91"/>
        <v>0</v>
      </c>
      <c r="R134" s="336">
        <f t="shared" si="91"/>
        <v>0</v>
      </c>
      <c r="S134" s="336">
        <f t="shared" si="91"/>
        <v>497</v>
      </c>
      <c r="T134" s="336">
        <f t="shared" si="91"/>
        <v>500</v>
      </c>
      <c r="U134" s="336">
        <f t="shared" si="91"/>
        <v>500</v>
      </c>
      <c r="V134" s="363">
        <f t="shared" si="91"/>
        <v>500</v>
      </c>
      <c r="W134" s="356">
        <f t="shared" ref="W134:AK136" si="92">+V134+W133</f>
        <v>500</v>
      </c>
      <c r="X134" s="46">
        <f t="shared" si="92"/>
        <v>500</v>
      </c>
      <c r="Y134" s="46">
        <f t="shared" si="92"/>
        <v>500</v>
      </c>
      <c r="Z134" s="46">
        <f t="shared" si="92"/>
        <v>500</v>
      </c>
      <c r="AA134" s="46">
        <f t="shared" si="92"/>
        <v>500</v>
      </c>
      <c r="AB134" s="46">
        <f t="shared" si="92"/>
        <v>500</v>
      </c>
      <c r="AC134" s="363">
        <f t="shared" si="92"/>
        <v>500</v>
      </c>
      <c r="AD134" s="356">
        <f t="shared" si="92"/>
        <v>500</v>
      </c>
      <c r="AE134" s="46">
        <f t="shared" si="92"/>
        <v>515</v>
      </c>
      <c r="AF134" s="46">
        <f t="shared" si="92"/>
        <v>515</v>
      </c>
      <c r="AG134" s="46">
        <f t="shared" si="92"/>
        <v>515</v>
      </c>
      <c r="AH134" s="352">
        <f t="shared" si="92"/>
        <v>515</v>
      </c>
      <c r="AI134" s="352">
        <f t="shared" si="92"/>
        <v>515</v>
      </c>
      <c r="AJ134" s="363">
        <f t="shared" si="92"/>
        <v>515</v>
      </c>
      <c r="AK134" s="46">
        <f t="shared" si="92"/>
        <v>515</v>
      </c>
      <c r="AL134" s="37"/>
    </row>
    <row r="135" spans="1:42" ht="34.5" customHeight="1">
      <c r="A135" s="624">
        <v>34</v>
      </c>
      <c r="B135" s="700" t="s">
        <v>130</v>
      </c>
      <c r="C135" s="32" t="s">
        <v>175</v>
      </c>
      <c r="D135" s="48"/>
      <c r="E135" s="49"/>
      <c r="F135" s="174">
        <f>+[1]NEW!$O$123</f>
        <v>68</v>
      </c>
      <c r="G135" s="343">
        <v>0</v>
      </c>
      <c r="H135" s="364">
        <v>0</v>
      </c>
      <c r="I135" s="353">
        <v>0</v>
      </c>
      <c r="J135" s="343">
        <v>0</v>
      </c>
      <c r="K135" s="343">
        <v>0</v>
      </c>
      <c r="L135" s="338">
        <v>0</v>
      </c>
      <c r="M135" s="338">
        <v>0</v>
      </c>
      <c r="N135" s="338">
        <v>0</v>
      </c>
      <c r="O135" s="338">
        <v>0</v>
      </c>
      <c r="P135" s="353">
        <v>0</v>
      </c>
      <c r="Q135" s="343">
        <v>0</v>
      </c>
      <c r="R135" s="343">
        <v>0</v>
      </c>
      <c r="S135" s="343">
        <v>0</v>
      </c>
      <c r="T135" s="372">
        <f>68-S136</f>
        <v>68</v>
      </c>
      <c r="U135" s="343">
        <v>0</v>
      </c>
      <c r="V135" s="364">
        <v>0</v>
      </c>
      <c r="W135" s="353">
        <v>0</v>
      </c>
      <c r="X135" s="87">
        <v>0</v>
      </c>
      <c r="Y135" s="87">
        <v>0</v>
      </c>
      <c r="Z135" s="87">
        <v>0</v>
      </c>
      <c r="AA135" s="87">
        <v>0</v>
      </c>
      <c r="AB135" s="87">
        <v>0</v>
      </c>
      <c r="AC135" s="364">
        <v>0</v>
      </c>
      <c r="AD135" s="353">
        <v>0</v>
      </c>
      <c r="AE135" s="87">
        <v>0</v>
      </c>
      <c r="AF135" s="87">
        <v>0</v>
      </c>
      <c r="AG135" s="87">
        <v>0</v>
      </c>
      <c r="AH135" s="353">
        <v>0</v>
      </c>
      <c r="AI135" s="353">
        <v>0</v>
      </c>
      <c r="AJ135" s="364">
        <v>0</v>
      </c>
      <c r="AK135" s="87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01"/>
      <c r="C136" s="39"/>
      <c r="D136" s="33"/>
      <c r="E136" s="52"/>
      <c r="F136" s="181"/>
      <c r="G136" s="336">
        <f t="shared" si="91"/>
        <v>0</v>
      </c>
      <c r="H136" s="363">
        <f t="shared" si="91"/>
        <v>0</v>
      </c>
      <c r="I136" s="356">
        <f t="shared" si="91"/>
        <v>0</v>
      </c>
      <c r="J136" s="336">
        <f t="shared" si="91"/>
        <v>0</v>
      </c>
      <c r="K136" s="336">
        <f t="shared" si="91"/>
        <v>0</v>
      </c>
      <c r="L136" s="348">
        <f t="shared" si="91"/>
        <v>0</v>
      </c>
      <c r="M136" s="348">
        <f t="shared" si="91"/>
        <v>0</v>
      </c>
      <c r="N136" s="348">
        <f t="shared" si="91"/>
        <v>0</v>
      </c>
      <c r="O136" s="348">
        <f t="shared" si="91"/>
        <v>0</v>
      </c>
      <c r="P136" s="356">
        <f t="shared" si="91"/>
        <v>0</v>
      </c>
      <c r="Q136" s="336">
        <f t="shared" si="91"/>
        <v>0</v>
      </c>
      <c r="R136" s="336">
        <f t="shared" si="91"/>
        <v>0</v>
      </c>
      <c r="S136" s="336">
        <f t="shared" si="91"/>
        <v>0</v>
      </c>
      <c r="T136" s="336">
        <f t="shared" si="91"/>
        <v>68</v>
      </c>
      <c r="U136" s="336">
        <f t="shared" si="91"/>
        <v>68</v>
      </c>
      <c r="V136" s="363">
        <f t="shared" si="91"/>
        <v>68</v>
      </c>
      <c r="W136" s="356">
        <f t="shared" si="92"/>
        <v>68</v>
      </c>
      <c r="X136" s="46">
        <f t="shared" si="92"/>
        <v>68</v>
      </c>
      <c r="Y136" s="46">
        <f t="shared" si="92"/>
        <v>68</v>
      </c>
      <c r="Z136" s="46">
        <f t="shared" si="92"/>
        <v>68</v>
      </c>
      <c r="AA136" s="46">
        <f t="shared" si="92"/>
        <v>68</v>
      </c>
      <c r="AB136" s="46">
        <f t="shared" si="92"/>
        <v>68</v>
      </c>
      <c r="AC136" s="363">
        <f t="shared" si="92"/>
        <v>68</v>
      </c>
      <c r="AD136" s="356">
        <f t="shared" si="92"/>
        <v>68</v>
      </c>
      <c r="AE136" s="46">
        <f t="shared" si="92"/>
        <v>68</v>
      </c>
      <c r="AF136" s="46">
        <f t="shared" si="92"/>
        <v>68</v>
      </c>
      <c r="AG136" s="46">
        <f t="shared" si="92"/>
        <v>68</v>
      </c>
      <c r="AH136" s="352">
        <f t="shared" si="92"/>
        <v>68</v>
      </c>
      <c r="AI136" s="352">
        <f t="shared" si="92"/>
        <v>68</v>
      </c>
      <c r="AJ136" s="363">
        <f t="shared" si="92"/>
        <v>68</v>
      </c>
      <c r="AK136" s="46">
        <f t="shared" si="92"/>
        <v>68</v>
      </c>
      <c r="AL136" s="37"/>
    </row>
    <row r="137" spans="1:42" ht="34.5" customHeight="1">
      <c r="A137" s="624">
        <v>35</v>
      </c>
      <c r="B137" s="700" t="s">
        <v>131</v>
      </c>
      <c r="C137" s="53" t="s">
        <v>177</v>
      </c>
      <c r="D137" s="53"/>
      <c r="E137" s="54"/>
      <c r="F137" s="174">
        <f>+[1]NEW!$O$126+[1]NEW!$O$1107</f>
        <v>245</v>
      </c>
      <c r="G137" s="343">
        <v>0</v>
      </c>
      <c r="H137" s="364">
        <v>0</v>
      </c>
      <c r="I137" s="353">
        <v>0</v>
      </c>
      <c r="J137" s="343">
        <v>0</v>
      </c>
      <c r="K137" s="343">
        <v>0</v>
      </c>
      <c r="L137" s="338">
        <v>0</v>
      </c>
      <c r="M137" s="338">
        <v>0</v>
      </c>
      <c r="N137" s="338">
        <v>0</v>
      </c>
      <c r="O137" s="338">
        <v>0</v>
      </c>
      <c r="P137" s="353">
        <v>0</v>
      </c>
      <c r="Q137" s="343">
        <v>0</v>
      </c>
      <c r="R137" s="343">
        <v>0</v>
      </c>
      <c r="S137" s="343">
        <v>0</v>
      </c>
      <c r="T137" s="372">
        <f>241-S138</f>
        <v>241</v>
      </c>
      <c r="U137" s="343">
        <v>0</v>
      </c>
      <c r="V137" s="364">
        <v>0</v>
      </c>
      <c r="W137" s="353">
        <v>0</v>
      </c>
      <c r="X137" s="87">
        <v>0</v>
      </c>
      <c r="Y137" s="87">
        <v>0</v>
      </c>
      <c r="Z137" s="87">
        <v>0</v>
      </c>
      <c r="AA137" s="87">
        <v>0</v>
      </c>
      <c r="AB137" s="87">
        <v>0</v>
      </c>
      <c r="AC137" s="364">
        <v>0</v>
      </c>
      <c r="AD137" s="353">
        <v>0</v>
      </c>
      <c r="AE137" s="372">
        <f>245-AD138</f>
        <v>4</v>
      </c>
      <c r="AF137" s="87">
        <v>0</v>
      </c>
      <c r="AG137" s="87">
        <v>0</v>
      </c>
      <c r="AH137" s="353">
        <v>0</v>
      </c>
      <c r="AI137" s="353">
        <v>0</v>
      </c>
      <c r="AJ137" s="364">
        <v>0</v>
      </c>
      <c r="AK137" s="87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01"/>
      <c r="C138" s="55"/>
      <c r="D138" s="56"/>
      <c r="E138" s="57"/>
      <c r="F138" s="180"/>
      <c r="G138" s="336">
        <f t="shared" ref="G138:V138" si="93">+F138+G137</f>
        <v>0</v>
      </c>
      <c r="H138" s="363">
        <f t="shared" si="93"/>
        <v>0</v>
      </c>
      <c r="I138" s="356">
        <f t="shared" si="93"/>
        <v>0</v>
      </c>
      <c r="J138" s="336">
        <f t="shared" si="93"/>
        <v>0</v>
      </c>
      <c r="K138" s="336">
        <f t="shared" si="93"/>
        <v>0</v>
      </c>
      <c r="L138" s="348">
        <f t="shared" si="93"/>
        <v>0</v>
      </c>
      <c r="M138" s="348">
        <f t="shared" si="93"/>
        <v>0</v>
      </c>
      <c r="N138" s="348">
        <f t="shared" si="93"/>
        <v>0</v>
      </c>
      <c r="O138" s="348">
        <f t="shared" si="93"/>
        <v>0</v>
      </c>
      <c r="P138" s="356">
        <f t="shared" si="93"/>
        <v>0</v>
      </c>
      <c r="Q138" s="336">
        <f t="shared" si="93"/>
        <v>0</v>
      </c>
      <c r="R138" s="336">
        <f t="shared" si="93"/>
        <v>0</v>
      </c>
      <c r="S138" s="336">
        <f t="shared" si="93"/>
        <v>0</v>
      </c>
      <c r="T138" s="336">
        <f t="shared" si="93"/>
        <v>241</v>
      </c>
      <c r="U138" s="336">
        <f t="shared" si="93"/>
        <v>241</v>
      </c>
      <c r="V138" s="363">
        <f t="shared" si="93"/>
        <v>241</v>
      </c>
      <c r="W138" s="356">
        <f t="shared" ref="W138:AK138" si="94">+V138+W137</f>
        <v>241</v>
      </c>
      <c r="X138" s="46">
        <f t="shared" si="94"/>
        <v>241</v>
      </c>
      <c r="Y138" s="46">
        <f t="shared" si="94"/>
        <v>241</v>
      </c>
      <c r="Z138" s="46">
        <f t="shared" si="94"/>
        <v>241</v>
      </c>
      <c r="AA138" s="46">
        <f t="shared" si="94"/>
        <v>241</v>
      </c>
      <c r="AB138" s="46">
        <f t="shared" si="94"/>
        <v>241</v>
      </c>
      <c r="AC138" s="363">
        <f t="shared" si="94"/>
        <v>241</v>
      </c>
      <c r="AD138" s="356">
        <f t="shared" si="94"/>
        <v>241</v>
      </c>
      <c r="AE138" s="46">
        <f t="shared" si="94"/>
        <v>245</v>
      </c>
      <c r="AF138" s="46">
        <f t="shared" si="94"/>
        <v>245</v>
      </c>
      <c r="AG138" s="46">
        <f t="shared" si="94"/>
        <v>245</v>
      </c>
      <c r="AH138" s="352">
        <f t="shared" si="94"/>
        <v>245</v>
      </c>
      <c r="AI138" s="352">
        <f t="shared" si="94"/>
        <v>245</v>
      </c>
      <c r="AJ138" s="363">
        <f t="shared" si="94"/>
        <v>245</v>
      </c>
      <c r="AK138" s="46">
        <f t="shared" si="94"/>
        <v>245</v>
      </c>
      <c r="AL138" s="37"/>
    </row>
    <row r="139" spans="1:42" ht="34.5" customHeight="1">
      <c r="A139" s="624">
        <v>36</v>
      </c>
      <c r="B139" s="700" t="s">
        <v>132</v>
      </c>
      <c r="C139" s="53" t="s">
        <v>177</v>
      </c>
      <c r="D139" s="60"/>
      <c r="E139" s="34"/>
      <c r="F139" s="174">
        <f>+[1]NEW!$O$129</f>
        <v>48</v>
      </c>
      <c r="G139" s="342">
        <v>0</v>
      </c>
      <c r="H139" s="364">
        <v>0</v>
      </c>
      <c r="I139" s="353">
        <v>0</v>
      </c>
      <c r="J139" s="343">
        <v>0</v>
      </c>
      <c r="K139" s="343">
        <v>0</v>
      </c>
      <c r="L139" s="338">
        <v>0</v>
      </c>
      <c r="M139" s="338">
        <v>0</v>
      </c>
      <c r="N139" s="338">
        <v>0</v>
      </c>
      <c r="O139" s="338">
        <v>0</v>
      </c>
      <c r="P139" s="353">
        <v>0</v>
      </c>
      <c r="Q139" s="343">
        <v>0</v>
      </c>
      <c r="R139" s="343">
        <v>0</v>
      </c>
      <c r="S139" s="343">
        <v>0</v>
      </c>
      <c r="T139" s="372">
        <v>48</v>
      </c>
      <c r="U139" s="343">
        <f>48-T140</f>
        <v>0</v>
      </c>
      <c r="V139" s="364">
        <v>0</v>
      </c>
      <c r="W139" s="353">
        <v>0</v>
      </c>
      <c r="X139" s="87">
        <v>0</v>
      </c>
      <c r="Y139" s="87">
        <v>0</v>
      </c>
      <c r="Z139" s="87">
        <v>0</v>
      </c>
      <c r="AA139" s="87">
        <v>0</v>
      </c>
      <c r="AB139" s="87">
        <v>0</v>
      </c>
      <c r="AC139" s="364">
        <v>0</v>
      </c>
      <c r="AD139" s="353">
        <v>0</v>
      </c>
      <c r="AE139" s="87">
        <v>0</v>
      </c>
      <c r="AF139" s="87">
        <v>0</v>
      </c>
      <c r="AG139" s="87">
        <v>0</v>
      </c>
      <c r="AH139" s="351">
        <v>0</v>
      </c>
      <c r="AI139" s="351">
        <v>0</v>
      </c>
      <c r="AJ139" s="362">
        <v>0</v>
      </c>
      <c r="AK139" s="86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01"/>
      <c r="C140" s="60"/>
      <c r="D140" s="60"/>
      <c r="E140" s="52"/>
      <c r="F140" s="181"/>
      <c r="G140" s="336">
        <f t="shared" ref="G140:V140" si="95">+F140+G139</f>
        <v>0</v>
      </c>
      <c r="H140" s="363">
        <f t="shared" si="95"/>
        <v>0</v>
      </c>
      <c r="I140" s="356">
        <f t="shared" si="95"/>
        <v>0</v>
      </c>
      <c r="J140" s="336">
        <f t="shared" si="95"/>
        <v>0</v>
      </c>
      <c r="K140" s="336">
        <f t="shared" si="95"/>
        <v>0</v>
      </c>
      <c r="L140" s="348">
        <f t="shared" si="95"/>
        <v>0</v>
      </c>
      <c r="M140" s="348">
        <f t="shared" si="95"/>
        <v>0</v>
      </c>
      <c r="N140" s="348">
        <f t="shared" si="95"/>
        <v>0</v>
      </c>
      <c r="O140" s="348">
        <f t="shared" si="95"/>
        <v>0</v>
      </c>
      <c r="P140" s="356">
        <f t="shared" si="95"/>
        <v>0</v>
      </c>
      <c r="Q140" s="336">
        <f t="shared" si="95"/>
        <v>0</v>
      </c>
      <c r="R140" s="336">
        <f t="shared" si="95"/>
        <v>0</v>
      </c>
      <c r="S140" s="336">
        <f t="shared" si="95"/>
        <v>0</v>
      </c>
      <c r="T140" s="336">
        <f t="shared" si="95"/>
        <v>48</v>
      </c>
      <c r="U140" s="336">
        <f t="shared" si="95"/>
        <v>48</v>
      </c>
      <c r="V140" s="363">
        <f t="shared" si="95"/>
        <v>48</v>
      </c>
      <c r="W140" s="356">
        <f t="shared" ref="W140:AK140" si="96">+V140+W139</f>
        <v>48</v>
      </c>
      <c r="X140" s="46">
        <f t="shared" si="96"/>
        <v>48</v>
      </c>
      <c r="Y140" s="46">
        <f t="shared" si="96"/>
        <v>48</v>
      </c>
      <c r="Z140" s="46">
        <f t="shared" si="96"/>
        <v>48</v>
      </c>
      <c r="AA140" s="46">
        <f t="shared" si="96"/>
        <v>48</v>
      </c>
      <c r="AB140" s="46">
        <f t="shared" si="96"/>
        <v>48</v>
      </c>
      <c r="AC140" s="363">
        <f t="shared" si="96"/>
        <v>48</v>
      </c>
      <c r="AD140" s="356">
        <f t="shared" si="96"/>
        <v>48</v>
      </c>
      <c r="AE140" s="46">
        <f t="shared" si="96"/>
        <v>48</v>
      </c>
      <c r="AF140" s="46">
        <f t="shared" si="96"/>
        <v>48</v>
      </c>
      <c r="AG140" s="46">
        <f t="shared" si="96"/>
        <v>48</v>
      </c>
      <c r="AH140" s="352">
        <f t="shared" si="96"/>
        <v>48</v>
      </c>
      <c r="AI140" s="352">
        <f t="shared" si="96"/>
        <v>48</v>
      </c>
      <c r="AJ140" s="363">
        <f t="shared" si="96"/>
        <v>48</v>
      </c>
      <c r="AK140" s="46">
        <f t="shared" si="96"/>
        <v>48</v>
      </c>
      <c r="AL140" s="37"/>
    </row>
    <row r="141" spans="1:42" ht="34.5" customHeight="1">
      <c r="A141" s="624">
        <v>37</v>
      </c>
      <c r="B141" s="700" t="s">
        <v>133</v>
      </c>
      <c r="C141" s="118" t="s">
        <v>175</v>
      </c>
      <c r="D141" s="63"/>
      <c r="E141" s="54"/>
      <c r="F141" s="440">
        <f>+[1]NEW!$O$135</f>
        <v>50</v>
      </c>
      <c r="G141" s="342">
        <v>0</v>
      </c>
      <c r="H141" s="364">
        <v>0</v>
      </c>
      <c r="I141" s="353">
        <v>0</v>
      </c>
      <c r="J141" s="343">
        <v>0</v>
      </c>
      <c r="K141" s="343">
        <v>0</v>
      </c>
      <c r="L141" s="338">
        <v>0</v>
      </c>
      <c r="M141" s="338">
        <v>0</v>
      </c>
      <c r="N141" s="338">
        <v>0</v>
      </c>
      <c r="O141" s="338">
        <v>0</v>
      </c>
      <c r="P141" s="353">
        <v>0</v>
      </c>
      <c r="Q141" s="343">
        <v>0</v>
      </c>
      <c r="R141" s="343">
        <v>0</v>
      </c>
      <c r="S141" s="343">
        <v>0</v>
      </c>
      <c r="T141" s="343">
        <v>0</v>
      </c>
      <c r="U141" s="343">
        <v>0</v>
      </c>
      <c r="V141" s="364">
        <v>0</v>
      </c>
      <c r="W141" s="353">
        <v>0</v>
      </c>
      <c r="X141" s="87">
        <v>0</v>
      </c>
      <c r="Y141" s="87">
        <v>0</v>
      </c>
      <c r="Z141" s="87">
        <v>0</v>
      </c>
      <c r="AA141" s="87">
        <v>0</v>
      </c>
      <c r="AB141" s="87">
        <v>0</v>
      </c>
      <c r="AC141" s="364">
        <v>0</v>
      </c>
      <c r="AD141" s="353">
        <v>0</v>
      </c>
      <c r="AE141" s="372">
        <v>50</v>
      </c>
      <c r="AF141" s="87">
        <v>0</v>
      </c>
      <c r="AG141" s="87">
        <v>0</v>
      </c>
      <c r="AH141" s="351">
        <v>0</v>
      </c>
      <c r="AI141" s="351">
        <v>0</v>
      </c>
      <c r="AJ141" s="362">
        <v>0</v>
      </c>
      <c r="AK141" s="86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01"/>
      <c r="C142" s="39"/>
      <c r="D142" s="65"/>
      <c r="E142" s="66"/>
      <c r="F142" s="182"/>
      <c r="G142" s="336">
        <f t="shared" ref="G142:V142" si="97">+F142+G141</f>
        <v>0</v>
      </c>
      <c r="H142" s="363">
        <f t="shared" si="97"/>
        <v>0</v>
      </c>
      <c r="I142" s="356">
        <f t="shared" si="97"/>
        <v>0</v>
      </c>
      <c r="J142" s="336">
        <f t="shared" si="97"/>
        <v>0</v>
      </c>
      <c r="K142" s="336">
        <f t="shared" si="97"/>
        <v>0</v>
      </c>
      <c r="L142" s="348">
        <f t="shared" si="97"/>
        <v>0</v>
      </c>
      <c r="M142" s="348">
        <f t="shared" si="97"/>
        <v>0</v>
      </c>
      <c r="N142" s="348">
        <f t="shared" si="97"/>
        <v>0</v>
      </c>
      <c r="O142" s="348">
        <f t="shared" si="97"/>
        <v>0</v>
      </c>
      <c r="P142" s="356">
        <f t="shared" si="97"/>
        <v>0</v>
      </c>
      <c r="Q142" s="336">
        <f t="shared" si="97"/>
        <v>0</v>
      </c>
      <c r="R142" s="336">
        <f t="shared" si="97"/>
        <v>0</v>
      </c>
      <c r="S142" s="336">
        <f t="shared" si="97"/>
        <v>0</v>
      </c>
      <c r="T142" s="336">
        <f t="shared" si="97"/>
        <v>0</v>
      </c>
      <c r="U142" s="336">
        <f t="shared" si="97"/>
        <v>0</v>
      </c>
      <c r="V142" s="363">
        <f t="shared" si="97"/>
        <v>0</v>
      </c>
      <c r="W142" s="356">
        <f t="shared" ref="W142:AK142" si="98">+V142+W141</f>
        <v>0</v>
      </c>
      <c r="X142" s="46">
        <f t="shared" si="98"/>
        <v>0</v>
      </c>
      <c r="Y142" s="46">
        <f t="shared" si="98"/>
        <v>0</v>
      </c>
      <c r="Z142" s="46">
        <f t="shared" si="98"/>
        <v>0</v>
      </c>
      <c r="AA142" s="46">
        <f t="shared" si="98"/>
        <v>0</v>
      </c>
      <c r="AB142" s="46">
        <f t="shared" si="98"/>
        <v>0</v>
      </c>
      <c r="AC142" s="363">
        <f t="shared" si="98"/>
        <v>0</v>
      </c>
      <c r="AD142" s="356">
        <f t="shared" si="98"/>
        <v>0</v>
      </c>
      <c r="AE142" s="46">
        <f t="shared" si="98"/>
        <v>50</v>
      </c>
      <c r="AF142" s="46">
        <f t="shared" si="98"/>
        <v>50</v>
      </c>
      <c r="AG142" s="46">
        <f t="shared" si="98"/>
        <v>50</v>
      </c>
      <c r="AH142" s="354">
        <f t="shared" si="98"/>
        <v>50</v>
      </c>
      <c r="AI142" s="352">
        <f t="shared" si="98"/>
        <v>50</v>
      </c>
      <c r="AJ142" s="365">
        <f t="shared" si="98"/>
        <v>50</v>
      </c>
      <c r="AK142" s="84">
        <f t="shared" si="98"/>
        <v>50</v>
      </c>
      <c r="AL142" s="37"/>
    </row>
    <row r="143" spans="1:42" ht="34.5" customHeight="1">
      <c r="A143" s="624">
        <v>38</v>
      </c>
      <c r="B143" s="700" t="s">
        <v>141</v>
      </c>
      <c r="C143" s="32" t="s">
        <v>175</v>
      </c>
      <c r="D143" s="53"/>
      <c r="E143" s="54"/>
      <c r="F143" s="174">
        <f>+[1]NEW!$O$138</f>
        <v>37</v>
      </c>
      <c r="G143" s="342">
        <v>0</v>
      </c>
      <c r="H143" s="364">
        <v>0</v>
      </c>
      <c r="I143" s="353">
        <v>0</v>
      </c>
      <c r="J143" s="343">
        <v>0</v>
      </c>
      <c r="K143" s="343">
        <v>0</v>
      </c>
      <c r="L143" s="338">
        <v>0</v>
      </c>
      <c r="M143" s="338">
        <v>0</v>
      </c>
      <c r="N143" s="338">
        <v>0</v>
      </c>
      <c r="O143" s="338">
        <v>0</v>
      </c>
      <c r="P143" s="353">
        <v>0</v>
      </c>
      <c r="Q143" s="343">
        <v>0</v>
      </c>
      <c r="R143" s="343">
        <v>0</v>
      </c>
      <c r="S143" s="372">
        <v>19</v>
      </c>
      <c r="T143" s="372">
        <f>20-S144</f>
        <v>1</v>
      </c>
      <c r="U143" s="343">
        <v>0</v>
      </c>
      <c r="V143" s="364">
        <v>0</v>
      </c>
      <c r="W143" s="353">
        <v>0</v>
      </c>
      <c r="X143" s="87">
        <v>0</v>
      </c>
      <c r="Y143" s="87">
        <v>0</v>
      </c>
      <c r="Z143" s="87">
        <v>0</v>
      </c>
      <c r="AA143" s="87">
        <v>0</v>
      </c>
      <c r="AB143" s="87">
        <v>0</v>
      </c>
      <c r="AC143" s="364">
        <v>0</v>
      </c>
      <c r="AD143" s="353">
        <v>0</v>
      </c>
      <c r="AE143" s="372">
        <f>37-AD144</f>
        <v>17</v>
      </c>
      <c r="AF143" s="87">
        <v>0</v>
      </c>
      <c r="AG143" s="87">
        <v>0</v>
      </c>
      <c r="AH143" s="353">
        <v>0</v>
      </c>
      <c r="AI143" s="351">
        <v>0</v>
      </c>
      <c r="AJ143" s="364">
        <v>0</v>
      </c>
      <c r="AK143" s="87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01"/>
      <c r="C144" s="39"/>
      <c r="D144" s="56"/>
      <c r="E144" s="57"/>
      <c r="F144" s="180"/>
      <c r="G144" s="336">
        <f t="shared" ref="G144:V144" si="99">+F144+G143</f>
        <v>0</v>
      </c>
      <c r="H144" s="363">
        <f t="shared" si="99"/>
        <v>0</v>
      </c>
      <c r="I144" s="356">
        <f t="shared" si="99"/>
        <v>0</v>
      </c>
      <c r="J144" s="336">
        <f t="shared" si="99"/>
        <v>0</v>
      </c>
      <c r="K144" s="336">
        <f t="shared" si="99"/>
        <v>0</v>
      </c>
      <c r="L144" s="348">
        <f t="shared" si="99"/>
        <v>0</v>
      </c>
      <c r="M144" s="348">
        <f t="shared" si="99"/>
        <v>0</v>
      </c>
      <c r="N144" s="348">
        <f t="shared" si="99"/>
        <v>0</v>
      </c>
      <c r="O144" s="348">
        <f t="shared" si="99"/>
        <v>0</v>
      </c>
      <c r="P144" s="356">
        <f t="shared" si="99"/>
        <v>0</v>
      </c>
      <c r="Q144" s="336">
        <f t="shared" si="99"/>
        <v>0</v>
      </c>
      <c r="R144" s="336">
        <f t="shared" si="99"/>
        <v>0</v>
      </c>
      <c r="S144" s="336">
        <f t="shared" si="99"/>
        <v>19</v>
      </c>
      <c r="T144" s="336">
        <f t="shared" si="99"/>
        <v>20</v>
      </c>
      <c r="U144" s="336">
        <f t="shared" si="99"/>
        <v>20</v>
      </c>
      <c r="V144" s="363">
        <f t="shared" si="99"/>
        <v>20</v>
      </c>
      <c r="W144" s="356">
        <f t="shared" ref="W144:AK144" si="100">+V144+W143</f>
        <v>20</v>
      </c>
      <c r="X144" s="46">
        <f t="shared" si="100"/>
        <v>20</v>
      </c>
      <c r="Y144" s="46">
        <f t="shared" si="100"/>
        <v>20</v>
      </c>
      <c r="Z144" s="46">
        <f t="shared" si="100"/>
        <v>20</v>
      </c>
      <c r="AA144" s="46">
        <f t="shared" si="100"/>
        <v>20</v>
      </c>
      <c r="AB144" s="46">
        <f t="shared" si="100"/>
        <v>20</v>
      </c>
      <c r="AC144" s="363">
        <f t="shared" si="100"/>
        <v>20</v>
      </c>
      <c r="AD144" s="356">
        <f t="shared" si="100"/>
        <v>20</v>
      </c>
      <c r="AE144" s="46">
        <f t="shared" si="100"/>
        <v>37</v>
      </c>
      <c r="AF144" s="46">
        <f t="shared" si="100"/>
        <v>37</v>
      </c>
      <c r="AG144" s="46">
        <f t="shared" si="100"/>
        <v>37</v>
      </c>
      <c r="AH144" s="352">
        <f t="shared" si="100"/>
        <v>37</v>
      </c>
      <c r="AI144" s="352">
        <f t="shared" si="100"/>
        <v>37</v>
      </c>
      <c r="AJ144" s="363">
        <f t="shared" si="100"/>
        <v>37</v>
      </c>
      <c r="AK144" s="46">
        <f t="shared" si="100"/>
        <v>37</v>
      </c>
      <c r="AL144" s="37"/>
    </row>
    <row r="145" spans="1:42" ht="35.1" customHeight="1">
      <c r="A145" s="624">
        <v>39</v>
      </c>
      <c r="B145" s="700" t="s">
        <v>142</v>
      </c>
      <c r="C145" s="32" t="s">
        <v>175</v>
      </c>
      <c r="D145" s="60"/>
      <c r="E145" s="34"/>
      <c r="F145" s="442">
        <f>+[1]NEW!$O$141+[1]NEW!$O$1122</f>
        <v>135</v>
      </c>
      <c r="G145" s="342">
        <v>0</v>
      </c>
      <c r="H145" s="364">
        <v>0</v>
      </c>
      <c r="I145" s="353">
        <v>0</v>
      </c>
      <c r="J145" s="343">
        <v>0</v>
      </c>
      <c r="K145" s="343">
        <v>0</v>
      </c>
      <c r="L145" s="338">
        <v>0</v>
      </c>
      <c r="M145" s="338">
        <v>0</v>
      </c>
      <c r="N145" s="338">
        <v>0</v>
      </c>
      <c r="O145" s="338">
        <v>0</v>
      </c>
      <c r="P145" s="353">
        <v>0</v>
      </c>
      <c r="Q145" s="343">
        <v>0</v>
      </c>
      <c r="R145" s="343">
        <v>0</v>
      </c>
      <c r="S145" s="372">
        <v>110</v>
      </c>
      <c r="T145" s="372">
        <f>135-S146</f>
        <v>25</v>
      </c>
      <c r="U145" s="343">
        <v>0</v>
      </c>
      <c r="V145" s="364">
        <v>0</v>
      </c>
      <c r="W145" s="353">
        <v>0</v>
      </c>
      <c r="X145" s="87">
        <v>0</v>
      </c>
      <c r="Y145" s="87">
        <v>0</v>
      </c>
      <c r="Z145" s="87">
        <v>0</v>
      </c>
      <c r="AA145" s="87">
        <v>0</v>
      </c>
      <c r="AB145" s="87">
        <v>0</v>
      </c>
      <c r="AC145" s="364">
        <v>0</v>
      </c>
      <c r="AD145" s="353">
        <v>0</v>
      </c>
      <c r="AE145" s="408">
        <f>135-AD146</f>
        <v>0</v>
      </c>
      <c r="AF145" s="338">
        <v>0</v>
      </c>
      <c r="AG145" s="87">
        <v>0</v>
      </c>
      <c r="AH145" s="351">
        <v>0</v>
      </c>
      <c r="AI145" s="351">
        <v>0</v>
      </c>
      <c r="AJ145" s="362">
        <v>0</v>
      </c>
      <c r="AK145" s="86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01"/>
      <c r="C146" s="39"/>
      <c r="D146" s="60"/>
      <c r="E146" s="52"/>
      <c r="F146" s="181"/>
      <c r="G146" s="336">
        <f t="shared" ref="G146:V146" si="101">+F146+G145</f>
        <v>0</v>
      </c>
      <c r="H146" s="363">
        <f t="shared" si="101"/>
        <v>0</v>
      </c>
      <c r="I146" s="356">
        <f t="shared" si="101"/>
        <v>0</v>
      </c>
      <c r="J146" s="336">
        <f t="shared" si="101"/>
        <v>0</v>
      </c>
      <c r="K146" s="336">
        <f t="shared" si="101"/>
        <v>0</v>
      </c>
      <c r="L146" s="348">
        <f t="shared" si="101"/>
        <v>0</v>
      </c>
      <c r="M146" s="348">
        <f t="shared" si="101"/>
        <v>0</v>
      </c>
      <c r="N146" s="348">
        <f t="shared" si="101"/>
        <v>0</v>
      </c>
      <c r="O146" s="348">
        <f t="shared" si="101"/>
        <v>0</v>
      </c>
      <c r="P146" s="356">
        <f t="shared" si="101"/>
        <v>0</v>
      </c>
      <c r="Q146" s="336">
        <f t="shared" si="101"/>
        <v>0</v>
      </c>
      <c r="R146" s="336">
        <f t="shared" si="101"/>
        <v>0</v>
      </c>
      <c r="S146" s="336">
        <f t="shared" si="101"/>
        <v>110</v>
      </c>
      <c r="T146" s="336">
        <f t="shared" si="101"/>
        <v>135</v>
      </c>
      <c r="U146" s="336">
        <f t="shared" si="101"/>
        <v>135</v>
      </c>
      <c r="V146" s="363">
        <f t="shared" si="101"/>
        <v>135</v>
      </c>
      <c r="W146" s="356">
        <f t="shared" ref="W146:AK146" si="102">+V146+W145</f>
        <v>135</v>
      </c>
      <c r="X146" s="46">
        <f t="shared" si="102"/>
        <v>135</v>
      </c>
      <c r="Y146" s="46">
        <f t="shared" si="102"/>
        <v>135</v>
      </c>
      <c r="Z146" s="46">
        <f t="shared" si="102"/>
        <v>135</v>
      </c>
      <c r="AA146" s="46">
        <f t="shared" si="102"/>
        <v>135</v>
      </c>
      <c r="AB146" s="46">
        <f t="shared" si="102"/>
        <v>135</v>
      </c>
      <c r="AC146" s="363">
        <f t="shared" si="102"/>
        <v>135</v>
      </c>
      <c r="AD146" s="356">
        <f t="shared" si="102"/>
        <v>135</v>
      </c>
      <c r="AE146" s="46">
        <f t="shared" si="102"/>
        <v>135</v>
      </c>
      <c r="AF146" s="348">
        <f t="shared" si="102"/>
        <v>135</v>
      </c>
      <c r="AG146" s="46">
        <f t="shared" si="102"/>
        <v>135</v>
      </c>
      <c r="AH146" s="352">
        <f t="shared" si="102"/>
        <v>135</v>
      </c>
      <c r="AI146" s="352">
        <f t="shared" si="102"/>
        <v>135</v>
      </c>
      <c r="AJ146" s="363">
        <f t="shared" si="102"/>
        <v>135</v>
      </c>
      <c r="AK146" s="46">
        <f t="shared" si="102"/>
        <v>135</v>
      </c>
      <c r="AL146" s="37"/>
    </row>
    <row r="147" spans="1:42" ht="35.1" customHeight="1">
      <c r="A147" s="624">
        <v>40</v>
      </c>
      <c r="B147" s="700" t="s">
        <v>143</v>
      </c>
      <c r="C147" s="32" t="s">
        <v>175</v>
      </c>
      <c r="D147" s="63"/>
      <c r="E147" s="54"/>
      <c r="F147" s="174">
        <f>+[1]NEW!$O$144+[1]NEW!$O$1125</f>
        <v>87</v>
      </c>
      <c r="G147" s="342">
        <v>0</v>
      </c>
      <c r="H147" s="364">
        <v>0</v>
      </c>
      <c r="I147" s="353">
        <v>0</v>
      </c>
      <c r="J147" s="343">
        <v>0</v>
      </c>
      <c r="K147" s="343">
        <v>0</v>
      </c>
      <c r="L147" s="338">
        <v>0</v>
      </c>
      <c r="M147" s="338">
        <v>0</v>
      </c>
      <c r="N147" s="338">
        <v>0</v>
      </c>
      <c r="O147" s="338">
        <v>0</v>
      </c>
      <c r="P147" s="353">
        <v>0</v>
      </c>
      <c r="Q147" s="343">
        <v>0</v>
      </c>
      <c r="R147" s="343">
        <v>0</v>
      </c>
      <c r="S147" s="343">
        <v>0</v>
      </c>
      <c r="T147" s="372">
        <f>87-S148</f>
        <v>87</v>
      </c>
      <c r="U147" s="343">
        <v>0</v>
      </c>
      <c r="V147" s="364">
        <v>0</v>
      </c>
      <c r="W147" s="353">
        <v>0</v>
      </c>
      <c r="X147" s="87">
        <v>0</v>
      </c>
      <c r="Y147" s="87">
        <v>0</v>
      </c>
      <c r="Z147" s="87">
        <v>0</v>
      </c>
      <c r="AA147" s="87">
        <v>0</v>
      </c>
      <c r="AB147" s="87">
        <v>0</v>
      </c>
      <c r="AC147" s="364">
        <v>0</v>
      </c>
      <c r="AD147" s="353">
        <v>0</v>
      </c>
      <c r="AE147" s="87">
        <v>0</v>
      </c>
      <c r="AF147" s="338">
        <v>0</v>
      </c>
      <c r="AG147" s="87">
        <v>0</v>
      </c>
      <c r="AH147" s="351">
        <v>0</v>
      </c>
      <c r="AI147" s="351">
        <v>0</v>
      </c>
      <c r="AJ147" s="362">
        <v>0</v>
      </c>
      <c r="AK147" s="86">
        <v>0</v>
      </c>
      <c r="AL147" s="37">
        <f>SUM(G147:AK147)</f>
        <v>87</v>
      </c>
      <c r="AM147" s="38">
        <f>AL147</f>
        <v>87</v>
      </c>
      <c r="AN147" s="38">
        <v>800000</v>
      </c>
      <c r="AO147" s="38">
        <f>AL147*AN147/1000</f>
        <v>69600</v>
      </c>
      <c r="AP147" s="38">
        <f>AN147*AM147/1000</f>
        <v>69600</v>
      </c>
    </row>
    <row r="148" spans="1:42" ht="35.1" customHeight="1">
      <c r="A148" s="670"/>
      <c r="B148" s="701"/>
      <c r="C148" s="39"/>
      <c r="D148" s="65"/>
      <c r="E148" s="57"/>
      <c r="F148" s="180"/>
      <c r="G148" s="335">
        <f t="shared" ref="G148:V152" si="103">+F148+G147</f>
        <v>0</v>
      </c>
      <c r="H148" s="363">
        <f t="shared" si="103"/>
        <v>0</v>
      </c>
      <c r="I148" s="356">
        <f t="shared" si="103"/>
        <v>0</v>
      </c>
      <c r="J148" s="336">
        <f t="shared" si="103"/>
        <v>0</v>
      </c>
      <c r="K148" s="336">
        <f t="shared" si="103"/>
        <v>0</v>
      </c>
      <c r="L148" s="348">
        <f t="shared" si="103"/>
        <v>0</v>
      </c>
      <c r="M148" s="348">
        <f t="shared" si="103"/>
        <v>0</v>
      </c>
      <c r="N148" s="348">
        <f t="shared" si="103"/>
        <v>0</v>
      </c>
      <c r="O148" s="348">
        <f t="shared" si="103"/>
        <v>0</v>
      </c>
      <c r="P148" s="356">
        <f t="shared" si="103"/>
        <v>0</v>
      </c>
      <c r="Q148" s="336">
        <f t="shared" si="103"/>
        <v>0</v>
      </c>
      <c r="R148" s="336">
        <f t="shared" si="103"/>
        <v>0</v>
      </c>
      <c r="S148" s="336">
        <f t="shared" si="103"/>
        <v>0</v>
      </c>
      <c r="T148" s="336">
        <f t="shared" si="103"/>
        <v>87</v>
      </c>
      <c r="U148" s="336">
        <f t="shared" si="103"/>
        <v>87</v>
      </c>
      <c r="V148" s="363">
        <f t="shared" si="103"/>
        <v>87</v>
      </c>
      <c r="W148" s="356">
        <f t="shared" ref="W148:AK152" si="104">+V148+W147</f>
        <v>87</v>
      </c>
      <c r="X148" s="46">
        <f t="shared" si="104"/>
        <v>87</v>
      </c>
      <c r="Y148" s="46">
        <f t="shared" si="104"/>
        <v>87</v>
      </c>
      <c r="Z148" s="46">
        <f t="shared" si="104"/>
        <v>87</v>
      </c>
      <c r="AA148" s="46">
        <f t="shared" si="104"/>
        <v>87</v>
      </c>
      <c r="AB148" s="46">
        <f t="shared" si="104"/>
        <v>87</v>
      </c>
      <c r="AC148" s="363">
        <f t="shared" si="104"/>
        <v>87</v>
      </c>
      <c r="AD148" s="356">
        <f t="shared" si="104"/>
        <v>87</v>
      </c>
      <c r="AE148" s="46">
        <f t="shared" si="104"/>
        <v>87</v>
      </c>
      <c r="AF148" s="348">
        <f t="shared" si="104"/>
        <v>87</v>
      </c>
      <c r="AG148" s="46">
        <f t="shared" si="104"/>
        <v>87</v>
      </c>
      <c r="AH148" s="356">
        <f t="shared" si="104"/>
        <v>87</v>
      </c>
      <c r="AI148" s="356">
        <f t="shared" si="104"/>
        <v>87</v>
      </c>
      <c r="AJ148" s="366">
        <f t="shared" si="104"/>
        <v>87</v>
      </c>
      <c r="AK148" s="45">
        <f t="shared" si="104"/>
        <v>87</v>
      </c>
      <c r="AL148" s="37"/>
    </row>
    <row r="149" spans="1:42" ht="35.1" customHeight="1">
      <c r="A149" s="624">
        <v>41</v>
      </c>
      <c r="B149" s="700" t="s">
        <v>144</v>
      </c>
      <c r="C149" s="53" t="s">
        <v>177</v>
      </c>
      <c r="D149" s="71"/>
      <c r="E149" s="34"/>
      <c r="F149" s="173">
        <f>+[1]NEW!$O$147+[1]NEW!$O$1128</f>
        <v>79</v>
      </c>
      <c r="G149" s="342">
        <v>0</v>
      </c>
      <c r="H149" s="364">
        <v>0</v>
      </c>
      <c r="I149" s="353">
        <v>0</v>
      </c>
      <c r="J149" s="343">
        <v>0</v>
      </c>
      <c r="K149" s="343">
        <v>0</v>
      </c>
      <c r="L149" s="338">
        <v>0</v>
      </c>
      <c r="M149" s="338">
        <v>0</v>
      </c>
      <c r="N149" s="338">
        <v>0</v>
      </c>
      <c r="O149" s="338">
        <v>0</v>
      </c>
      <c r="P149" s="353">
        <v>0</v>
      </c>
      <c r="Q149" s="343">
        <v>0</v>
      </c>
      <c r="R149" s="343">
        <v>0</v>
      </c>
      <c r="S149" s="343">
        <v>0</v>
      </c>
      <c r="T149" s="338">
        <v>0</v>
      </c>
      <c r="U149" s="372">
        <f>79-T150</f>
        <v>79</v>
      </c>
      <c r="V149" s="364">
        <v>0</v>
      </c>
      <c r="W149" s="353">
        <v>0</v>
      </c>
      <c r="X149" s="87">
        <v>0</v>
      </c>
      <c r="Y149" s="87">
        <v>0</v>
      </c>
      <c r="Z149" s="87">
        <v>0</v>
      </c>
      <c r="AA149" s="87">
        <v>0</v>
      </c>
      <c r="AB149" s="87">
        <v>0</v>
      </c>
      <c r="AC149" s="364">
        <v>0</v>
      </c>
      <c r="AD149" s="353">
        <v>0</v>
      </c>
      <c r="AE149" s="87">
        <v>0</v>
      </c>
      <c r="AF149" s="338">
        <v>0</v>
      </c>
      <c r="AG149" s="87">
        <v>0</v>
      </c>
      <c r="AH149" s="351">
        <v>0</v>
      </c>
      <c r="AI149" s="351">
        <v>0</v>
      </c>
      <c r="AJ149" s="362">
        <v>0</v>
      </c>
      <c r="AK149" s="86">
        <v>0</v>
      </c>
      <c r="AL149" s="37">
        <f>AK150</f>
        <v>79</v>
      </c>
      <c r="AM149" s="38">
        <f>AL149</f>
        <v>79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701"/>
      <c r="C150" s="88"/>
      <c r="D150" s="73"/>
      <c r="E150" s="41"/>
      <c r="F150" s="183"/>
      <c r="G150" s="335">
        <f t="shared" si="103"/>
        <v>0</v>
      </c>
      <c r="H150" s="363">
        <f t="shared" si="103"/>
        <v>0</v>
      </c>
      <c r="I150" s="356">
        <f t="shared" si="103"/>
        <v>0</v>
      </c>
      <c r="J150" s="336">
        <f t="shared" si="103"/>
        <v>0</v>
      </c>
      <c r="K150" s="336">
        <f t="shared" si="103"/>
        <v>0</v>
      </c>
      <c r="L150" s="348">
        <f t="shared" si="103"/>
        <v>0</v>
      </c>
      <c r="M150" s="348">
        <f t="shared" si="103"/>
        <v>0</v>
      </c>
      <c r="N150" s="348">
        <f t="shared" si="103"/>
        <v>0</v>
      </c>
      <c r="O150" s="348">
        <f t="shared" si="103"/>
        <v>0</v>
      </c>
      <c r="P150" s="356">
        <f t="shared" si="103"/>
        <v>0</v>
      </c>
      <c r="Q150" s="336">
        <f t="shared" si="103"/>
        <v>0</v>
      </c>
      <c r="R150" s="336">
        <f t="shared" si="103"/>
        <v>0</v>
      </c>
      <c r="S150" s="336">
        <f t="shared" si="103"/>
        <v>0</v>
      </c>
      <c r="T150" s="336">
        <f t="shared" si="103"/>
        <v>0</v>
      </c>
      <c r="U150" s="336">
        <f t="shared" si="103"/>
        <v>79</v>
      </c>
      <c r="V150" s="363">
        <f t="shared" si="103"/>
        <v>79</v>
      </c>
      <c r="W150" s="356">
        <f t="shared" si="104"/>
        <v>79</v>
      </c>
      <c r="X150" s="46">
        <f t="shared" si="104"/>
        <v>79</v>
      </c>
      <c r="Y150" s="46">
        <f t="shared" si="104"/>
        <v>79</v>
      </c>
      <c r="Z150" s="46">
        <f t="shared" si="104"/>
        <v>79</v>
      </c>
      <c r="AA150" s="46">
        <f t="shared" si="104"/>
        <v>79</v>
      </c>
      <c r="AB150" s="46">
        <f t="shared" si="104"/>
        <v>79</v>
      </c>
      <c r="AC150" s="363">
        <f t="shared" si="104"/>
        <v>79</v>
      </c>
      <c r="AD150" s="356">
        <f t="shared" si="104"/>
        <v>79</v>
      </c>
      <c r="AE150" s="46">
        <f t="shared" si="104"/>
        <v>79</v>
      </c>
      <c r="AF150" s="348">
        <f t="shared" si="104"/>
        <v>79</v>
      </c>
      <c r="AG150" s="46">
        <f t="shared" si="104"/>
        <v>79</v>
      </c>
      <c r="AH150" s="352">
        <f t="shared" si="104"/>
        <v>79</v>
      </c>
      <c r="AI150" s="352">
        <f t="shared" si="104"/>
        <v>79</v>
      </c>
      <c r="AJ150" s="363">
        <f t="shared" si="104"/>
        <v>79</v>
      </c>
      <c r="AK150" s="46">
        <f t="shared" si="104"/>
        <v>79</v>
      </c>
      <c r="AL150" s="37"/>
    </row>
    <row r="151" spans="1:42" ht="35.1" customHeight="1">
      <c r="A151" s="624">
        <v>42</v>
      </c>
      <c r="B151" s="700" t="s">
        <v>145</v>
      </c>
      <c r="C151" s="53" t="s">
        <v>177</v>
      </c>
      <c r="D151" s="63"/>
      <c r="E151" s="76"/>
      <c r="F151" s="173">
        <f>+[1]NEW!$O$150</f>
        <v>0</v>
      </c>
      <c r="G151" s="342">
        <v>0</v>
      </c>
      <c r="H151" s="364">
        <v>0</v>
      </c>
      <c r="I151" s="353">
        <v>0</v>
      </c>
      <c r="J151" s="343">
        <v>0</v>
      </c>
      <c r="K151" s="343">
        <v>0</v>
      </c>
      <c r="L151" s="338">
        <v>0</v>
      </c>
      <c r="M151" s="338">
        <v>0</v>
      </c>
      <c r="N151" s="338">
        <v>0</v>
      </c>
      <c r="O151" s="338">
        <v>0</v>
      </c>
      <c r="P151" s="353">
        <v>0</v>
      </c>
      <c r="Q151" s="343">
        <v>0</v>
      </c>
      <c r="R151" s="343">
        <v>0</v>
      </c>
      <c r="S151" s="343">
        <v>0</v>
      </c>
      <c r="T151" s="343">
        <v>0</v>
      </c>
      <c r="U151" s="343">
        <v>0</v>
      </c>
      <c r="V151" s="364">
        <v>0</v>
      </c>
      <c r="W151" s="353">
        <v>0</v>
      </c>
      <c r="X151" s="87">
        <v>0</v>
      </c>
      <c r="Y151" s="87">
        <v>0</v>
      </c>
      <c r="Z151" s="87">
        <v>0</v>
      </c>
      <c r="AA151" s="87">
        <v>0</v>
      </c>
      <c r="AB151" s="87">
        <v>0</v>
      </c>
      <c r="AC151" s="364">
        <v>0</v>
      </c>
      <c r="AD151" s="353">
        <v>0</v>
      </c>
      <c r="AE151" s="87">
        <v>0</v>
      </c>
      <c r="AF151" s="87">
        <v>0</v>
      </c>
      <c r="AG151" s="87">
        <v>0</v>
      </c>
      <c r="AH151" s="351">
        <v>0</v>
      </c>
      <c r="AI151" s="351">
        <v>0</v>
      </c>
      <c r="AJ151" s="362">
        <v>0</v>
      </c>
      <c r="AK151" s="86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701"/>
      <c r="C152" s="94"/>
      <c r="D152" s="78"/>
      <c r="E152" s="79"/>
      <c r="F152" s="179"/>
      <c r="G152" s="335">
        <f t="shared" si="103"/>
        <v>0</v>
      </c>
      <c r="H152" s="363">
        <f t="shared" si="103"/>
        <v>0</v>
      </c>
      <c r="I152" s="356">
        <f t="shared" si="103"/>
        <v>0</v>
      </c>
      <c r="J152" s="336">
        <f t="shared" si="103"/>
        <v>0</v>
      </c>
      <c r="K152" s="336">
        <f t="shared" si="103"/>
        <v>0</v>
      </c>
      <c r="L152" s="348">
        <f t="shared" si="103"/>
        <v>0</v>
      </c>
      <c r="M152" s="348">
        <f t="shared" si="103"/>
        <v>0</v>
      </c>
      <c r="N152" s="348">
        <f t="shared" si="103"/>
        <v>0</v>
      </c>
      <c r="O152" s="348">
        <f t="shared" si="103"/>
        <v>0</v>
      </c>
      <c r="P152" s="356">
        <f t="shared" si="103"/>
        <v>0</v>
      </c>
      <c r="Q152" s="336">
        <f t="shared" si="103"/>
        <v>0</v>
      </c>
      <c r="R152" s="336">
        <f t="shared" si="103"/>
        <v>0</v>
      </c>
      <c r="S152" s="336">
        <f t="shared" si="103"/>
        <v>0</v>
      </c>
      <c r="T152" s="336">
        <f t="shared" si="103"/>
        <v>0</v>
      </c>
      <c r="U152" s="336">
        <f t="shared" si="103"/>
        <v>0</v>
      </c>
      <c r="V152" s="363">
        <f t="shared" si="103"/>
        <v>0</v>
      </c>
      <c r="W152" s="356">
        <f t="shared" si="104"/>
        <v>0</v>
      </c>
      <c r="X152" s="46">
        <f t="shared" si="104"/>
        <v>0</v>
      </c>
      <c r="Y152" s="46">
        <f t="shared" si="104"/>
        <v>0</v>
      </c>
      <c r="Z152" s="46">
        <f t="shared" si="104"/>
        <v>0</v>
      </c>
      <c r="AA152" s="46">
        <f t="shared" si="104"/>
        <v>0</v>
      </c>
      <c r="AB152" s="46">
        <f t="shared" si="104"/>
        <v>0</v>
      </c>
      <c r="AC152" s="363">
        <f t="shared" si="104"/>
        <v>0</v>
      </c>
      <c r="AD152" s="356">
        <f t="shared" si="104"/>
        <v>0</v>
      </c>
      <c r="AE152" s="46">
        <f t="shared" si="104"/>
        <v>0</v>
      </c>
      <c r="AF152" s="46">
        <f t="shared" si="104"/>
        <v>0</v>
      </c>
      <c r="AG152" s="46">
        <f t="shared" si="104"/>
        <v>0</v>
      </c>
      <c r="AH152" s="352">
        <f t="shared" si="104"/>
        <v>0</v>
      </c>
      <c r="AI152" s="352">
        <f t="shared" si="104"/>
        <v>0</v>
      </c>
      <c r="AJ152" s="363">
        <f t="shared" si="104"/>
        <v>0</v>
      </c>
      <c r="AK152" s="46">
        <f t="shared" si="104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84">
        <v>0</v>
      </c>
      <c r="H153" s="367">
        <v>0</v>
      </c>
      <c r="I153" s="355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355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367">
        <v>0</v>
      </c>
      <c r="W153" s="355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367">
        <v>0</v>
      </c>
      <c r="AD153" s="355">
        <v>0</v>
      </c>
      <c r="AE153" s="69">
        <v>0</v>
      </c>
      <c r="AF153" s="69">
        <v>0</v>
      </c>
      <c r="AG153" s="69">
        <v>0</v>
      </c>
      <c r="AH153" s="354">
        <v>0</v>
      </c>
      <c r="AI153" s="354">
        <v>0</v>
      </c>
      <c r="AJ153" s="365">
        <v>0</v>
      </c>
      <c r="AK153" s="84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46">
        <f t="shared" ref="G154:AJ154" si="105">+F154+G153</f>
        <v>0</v>
      </c>
      <c r="H154" s="363">
        <f t="shared" si="105"/>
        <v>0</v>
      </c>
      <c r="I154" s="356">
        <f t="shared" si="105"/>
        <v>0</v>
      </c>
      <c r="J154" s="46">
        <f t="shared" si="105"/>
        <v>0</v>
      </c>
      <c r="K154" s="46">
        <f t="shared" si="105"/>
        <v>0</v>
      </c>
      <c r="L154" s="46">
        <f t="shared" si="105"/>
        <v>0</v>
      </c>
      <c r="M154" s="46">
        <f t="shared" si="105"/>
        <v>0</v>
      </c>
      <c r="N154" s="46">
        <f t="shared" si="105"/>
        <v>0</v>
      </c>
      <c r="O154" s="46">
        <f t="shared" si="105"/>
        <v>0</v>
      </c>
      <c r="P154" s="356">
        <f t="shared" si="105"/>
        <v>0</v>
      </c>
      <c r="Q154" s="46">
        <f t="shared" si="105"/>
        <v>0</v>
      </c>
      <c r="R154" s="46">
        <f t="shared" si="105"/>
        <v>0</v>
      </c>
      <c r="S154" s="46">
        <f t="shared" si="105"/>
        <v>0</v>
      </c>
      <c r="T154" s="46">
        <f t="shared" si="105"/>
        <v>0</v>
      </c>
      <c r="U154" s="46">
        <f t="shared" si="105"/>
        <v>0</v>
      </c>
      <c r="V154" s="363">
        <f t="shared" si="105"/>
        <v>0</v>
      </c>
      <c r="W154" s="356">
        <f t="shared" si="105"/>
        <v>0</v>
      </c>
      <c r="X154" s="46">
        <f t="shared" si="105"/>
        <v>0</v>
      </c>
      <c r="Y154" s="46">
        <f t="shared" si="105"/>
        <v>0</v>
      </c>
      <c r="Z154" s="46">
        <f t="shared" si="105"/>
        <v>0</v>
      </c>
      <c r="AA154" s="46">
        <f t="shared" si="105"/>
        <v>0</v>
      </c>
      <c r="AB154" s="46">
        <f t="shared" si="105"/>
        <v>0</v>
      </c>
      <c r="AC154" s="363">
        <f t="shared" si="105"/>
        <v>0</v>
      </c>
      <c r="AD154" s="356">
        <f t="shared" si="105"/>
        <v>0</v>
      </c>
      <c r="AE154" s="46">
        <f t="shared" si="105"/>
        <v>0</v>
      </c>
      <c r="AF154" s="46">
        <f t="shared" si="105"/>
        <v>0</v>
      </c>
      <c r="AG154" s="46">
        <f t="shared" si="105"/>
        <v>0</v>
      </c>
      <c r="AH154" s="352">
        <f t="shared" si="105"/>
        <v>0</v>
      </c>
      <c r="AI154" s="352">
        <f t="shared" si="105"/>
        <v>0</v>
      </c>
      <c r="AJ154" s="363">
        <f t="shared" si="105"/>
        <v>0</v>
      </c>
      <c r="AK154" s="46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50"/>
      <c r="G155" s="84">
        <v>0</v>
      </c>
      <c r="H155" s="367">
        <v>0</v>
      </c>
      <c r="I155" s="355">
        <v>0</v>
      </c>
      <c r="J155" s="69">
        <v>0</v>
      </c>
      <c r="K155" s="69">
        <v>0</v>
      </c>
      <c r="L155" s="69">
        <v>0</v>
      </c>
      <c r="M155" s="69">
        <v>0</v>
      </c>
      <c r="N155" s="69">
        <v>0</v>
      </c>
      <c r="O155" s="69">
        <v>0</v>
      </c>
      <c r="P155" s="355">
        <v>0</v>
      </c>
      <c r="Q155" s="69">
        <v>0</v>
      </c>
      <c r="R155" s="69">
        <v>0</v>
      </c>
      <c r="S155" s="69">
        <v>0</v>
      </c>
      <c r="T155" s="69">
        <v>0</v>
      </c>
      <c r="U155" s="69">
        <v>0</v>
      </c>
      <c r="V155" s="367">
        <v>0</v>
      </c>
      <c r="W155" s="355">
        <v>0</v>
      </c>
      <c r="X155" s="69">
        <v>0</v>
      </c>
      <c r="Y155" s="69">
        <v>0</v>
      </c>
      <c r="Z155" s="69">
        <v>0</v>
      </c>
      <c r="AA155" s="69">
        <v>0</v>
      </c>
      <c r="AB155" s="69">
        <v>0</v>
      </c>
      <c r="AC155" s="367">
        <v>0</v>
      </c>
      <c r="AD155" s="355">
        <v>0</v>
      </c>
      <c r="AE155" s="69">
        <v>0</v>
      </c>
      <c r="AF155" s="69">
        <v>0</v>
      </c>
      <c r="AG155" s="69">
        <v>0</v>
      </c>
      <c r="AH155" s="354">
        <v>0</v>
      </c>
      <c r="AI155" s="354">
        <v>0</v>
      </c>
      <c r="AJ155" s="365">
        <v>0</v>
      </c>
      <c r="AK155" s="84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46">
        <f t="shared" ref="G156:AJ156" si="106">+F156+G155</f>
        <v>0</v>
      </c>
      <c r="H156" s="363">
        <f t="shared" si="106"/>
        <v>0</v>
      </c>
      <c r="I156" s="356">
        <f t="shared" si="106"/>
        <v>0</v>
      </c>
      <c r="J156" s="46">
        <f t="shared" si="106"/>
        <v>0</v>
      </c>
      <c r="K156" s="46">
        <f t="shared" si="106"/>
        <v>0</v>
      </c>
      <c r="L156" s="46">
        <f t="shared" si="106"/>
        <v>0</v>
      </c>
      <c r="M156" s="46">
        <f t="shared" si="106"/>
        <v>0</v>
      </c>
      <c r="N156" s="46">
        <f t="shared" si="106"/>
        <v>0</v>
      </c>
      <c r="O156" s="46">
        <f t="shared" si="106"/>
        <v>0</v>
      </c>
      <c r="P156" s="356">
        <f t="shared" si="106"/>
        <v>0</v>
      </c>
      <c r="Q156" s="46">
        <f t="shared" si="106"/>
        <v>0</v>
      </c>
      <c r="R156" s="46">
        <f t="shared" si="106"/>
        <v>0</v>
      </c>
      <c r="S156" s="46">
        <f t="shared" si="106"/>
        <v>0</v>
      </c>
      <c r="T156" s="46">
        <f t="shared" si="106"/>
        <v>0</v>
      </c>
      <c r="U156" s="46">
        <f t="shared" si="106"/>
        <v>0</v>
      </c>
      <c r="V156" s="363">
        <f t="shared" si="106"/>
        <v>0</v>
      </c>
      <c r="W156" s="356">
        <f t="shared" si="106"/>
        <v>0</v>
      </c>
      <c r="X156" s="46">
        <f t="shared" si="106"/>
        <v>0</v>
      </c>
      <c r="Y156" s="46">
        <f t="shared" si="106"/>
        <v>0</v>
      </c>
      <c r="Z156" s="46">
        <f t="shared" si="106"/>
        <v>0</v>
      </c>
      <c r="AA156" s="46">
        <f t="shared" si="106"/>
        <v>0</v>
      </c>
      <c r="AB156" s="46">
        <f t="shared" si="106"/>
        <v>0</v>
      </c>
      <c r="AC156" s="363">
        <f t="shared" si="106"/>
        <v>0</v>
      </c>
      <c r="AD156" s="356">
        <f t="shared" si="106"/>
        <v>0</v>
      </c>
      <c r="AE156" s="46">
        <f t="shared" si="106"/>
        <v>0</v>
      </c>
      <c r="AF156" s="46">
        <f t="shared" si="106"/>
        <v>0</v>
      </c>
      <c r="AG156" s="46">
        <f t="shared" si="106"/>
        <v>0</v>
      </c>
      <c r="AH156" s="352">
        <f t="shared" si="106"/>
        <v>0</v>
      </c>
      <c r="AI156" s="352">
        <f t="shared" si="106"/>
        <v>0</v>
      </c>
      <c r="AJ156" s="363">
        <f t="shared" si="106"/>
        <v>0</v>
      </c>
      <c r="AK156" s="46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50"/>
      <c r="G157" s="84">
        <v>0</v>
      </c>
      <c r="H157" s="367">
        <v>0</v>
      </c>
      <c r="I157" s="355">
        <v>0</v>
      </c>
      <c r="J157" s="69">
        <v>0</v>
      </c>
      <c r="K157" s="69">
        <v>0</v>
      </c>
      <c r="L157" s="69">
        <v>0</v>
      </c>
      <c r="M157" s="69">
        <v>0</v>
      </c>
      <c r="N157" s="69">
        <v>0</v>
      </c>
      <c r="O157" s="69">
        <v>0</v>
      </c>
      <c r="P157" s="355">
        <v>0</v>
      </c>
      <c r="Q157" s="69">
        <v>0</v>
      </c>
      <c r="R157" s="69">
        <v>0</v>
      </c>
      <c r="S157" s="69">
        <v>0</v>
      </c>
      <c r="T157" s="69">
        <v>0</v>
      </c>
      <c r="U157" s="69">
        <v>0</v>
      </c>
      <c r="V157" s="367">
        <v>0</v>
      </c>
      <c r="W157" s="355">
        <v>0</v>
      </c>
      <c r="X157" s="69">
        <v>0</v>
      </c>
      <c r="Y157" s="69">
        <v>0</v>
      </c>
      <c r="Z157" s="69">
        <v>0</v>
      </c>
      <c r="AA157" s="69">
        <v>0</v>
      </c>
      <c r="AB157" s="69">
        <v>0</v>
      </c>
      <c r="AC157" s="367">
        <v>0</v>
      </c>
      <c r="AD157" s="355">
        <v>0</v>
      </c>
      <c r="AE157" s="69">
        <v>0</v>
      </c>
      <c r="AF157" s="69">
        <v>0</v>
      </c>
      <c r="AG157" s="69">
        <v>0</v>
      </c>
      <c r="AH157" s="354">
        <v>0</v>
      </c>
      <c r="AI157" s="354">
        <v>0</v>
      </c>
      <c r="AJ157" s="365">
        <v>0</v>
      </c>
      <c r="AK157" s="84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46">
        <f t="shared" ref="G158:AJ158" si="107">+F158+G157</f>
        <v>0</v>
      </c>
      <c r="H158" s="363">
        <f t="shared" si="107"/>
        <v>0</v>
      </c>
      <c r="I158" s="356">
        <f t="shared" si="107"/>
        <v>0</v>
      </c>
      <c r="J158" s="46">
        <f t="shared" si="107"/>
        <v>0</v>
      </c>
      <c r="K158" s="46">
        <f t="shared" si="107"/>
        <v>0</v>
      </c>
      <c r="L158" s="46">
        <f t="shared" si="107"/>
        <v>0</v>
      </c>
      <c r="M158" s="46">
        <f t="shared" si="107"/>
        <v>0</v>
      </c>
      <c r="N158" s="46">
        <f t="shared" si="107"/>
        <v>0</v>
      </c>
      <c r="O158" s="46">
        <f t="shared" si="107"/>
        <v>0</v>
      </c>
      <c r="P158" s="356">
        <f t="shared" si="107"/>
        <v>0</v>
      </c>
      <c r="Q158" s="46">
        <f t="shared" si="107"/>
        <v>0</v>
      </c>
      <c r="R158" s="46">
        <f t="shared" si="107"/>
        <v>0</v>
      </c>
      <c r="S158" s="46">
        <f t="shared" si="107"/>
        <v>0</v>
      </c>
      <c r="T158" s="46">
        <f t="shared" si="107"/>
        <v>0</v>
      </c>
      <c r="U158" s="46">
        <f t="shared" si="107"/>
        <v>0</v>
      </c>
      <c r="V158" s="363">
        <f t="shared" si="107"/>
        <v>0</v>
      </c>
      <c r="W158" s="356">
        <f t="shared" si="107"/>
        <v>0</v>
      </c>
      <c r="X158" s="46">
        <f t="shared" si="107"/>
        <v>0</v>
      </c>
      <c r="Y158" s="46">
        <f t="shared" si="107"/>
        <v>0</v>
      </c>
      <c r="Z158" s="46">
        <f t="shared" si="107"/>
        <v>0</v>
      </c>
      <c r="AA158" s="46">
        <f t="shared" si="107"/>
        <v>0</v>
      </c>
      <c r="AB158" s="46">
        <f t="shared" si="107"/>
        <v>0</v>
      </c>
      <c r="AC158" s="363">
        <f t="shared" si="107"/>
        <v>0</v>
      </c>
      <c r="AD158" s="356">
        <f t="shared" si="107"/>
        <v>0</v>
      </c>
      <c r="AE158" s="46">
        <f t="shared" si="107"/>
        <v>0</v>
      </c>
      <c r="AF158" s="46">
        <f t="shared" si="107"/>
        <v>0</v>
      </c>
      <c r="AG158" s="46">
        <f t="shared" si="107"/>
        <v>0</v>
      </c>
      <c r="AH158" s="352">
        <f t="shared" si="107"/>
        <v>0</v>
      </c>
      <c r="AI158" s="352">
        <f t="shared" si="107"/>
        <v>0</v>
      </c>
      <c r="AJ158" s="363">
        <f t="shared" si="107"/>
        <v>0</v>
      </c>
      <c r="AK158" s="46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50"/>
      <c r="G159" s="84">
        <v>0</v>
      </c>
      <c r="H159" s="367">
        <v>0</v>
      </c>
      <c r="I159" s="355">
        <v>0</v>
      </c>
      <c r="J159" s="69">
        <v>0</v>
      </c>
      <c r="K159" s="69">
        <v>0</v>
      </c>
      <c r="L159" s="69">
        <v>0</v>
      </c>
      <c r="M159" s="69">
        <v>0</v>
      </c>
      <c r="N159" s="69">
        <v>0</v>
      </c>
      <c r="O159" s="69">
        <v>0</v>
      </c>
      <c r="P159" s="355">
        <v>0</v>
      </c>
      <c r="Q159" s="69">
        <v>0</v>
      </c>
      <c r="R159" s="69">
        <v>0</v>
      </c>
      <c r="S159" s="69">
        <v>0</v>
      </c>
      <c r="T159" s="69">
        <v>0</v>
      </c>
      <c r="U159" s="69">
        <v>0</v>
      </c>
      <c r="V159" s="367">
        <v>0</v>
      </c>
      <c r="W159" s="355">
        <v>0</v>
      </c>
      <c r="X159" s="69">
        <v>0</v>
      </c>
      <c r="Y159" s="69">
        <v>0</v>
      </c>
      <c r="Z159" s="69">
        <v>0</v>
      </c>
      <c r="AA159" s="69">
        <v>0</v>
      </c>
      <c r="AB159" s="69">
        <v>0</v>
      </c>
      <c r="AC159" s="367">
        <v>0</v>
      </c>
      <c r="AD159" s="355">
        <v>0</v>
      </c>
      <c r="AE159" s="69">
        <v>0</v>
      </c>
      <c r="AF159" s="69">
        <v>0</v>
      </c>
      <c r="AG159" s="69">
        <v>0</v>
      </c>
      <c r="AH159" s="354">
        <v>0</v>
      </c>
      <c r="AI159" s="354">
        <v>0</v>
      </c>
      <c r="AJ159" s="365">
        <v>0</v>
      </c>
      <c r="AK159" s="84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46">
        <f t="shared" ref="G160:AJ160" si="108">+F160+G159</f>
        <v>0</v>
      </c>
      <c r="H160" s="363">
        <f t="shared" si="108"/>
        <v>0</v>
      </c>
      <c r="I160" s="356">
        <f t="shared" si="108"/>
        <v>0</v>
      </c>
      <c r="J160" s="46">
        <f t="shared" si="108"/>
        <v>0</v>
      </c>
      <c r="K160" s="46">
        <f t="shared" si="108"/>
        <v>0</v>
      </c>
      <c r="L160" s="46">
        <f t="shared" si="108"/>
        <v>0</v>
      </c>
      <c r="M160" s="46">
        <f t="shared" si="108"/>
        <v>0</v>
      </c>
      <c r="N160" s="46">
        <f t="shared" si="108"/>
        <v>0</v>
      </c>
      <c r="O160" s="46">
        <f t="shared" si="108"/>
        <v>0</v>
      </c>
      <c r="P160" s="356">
        <f t="shared" si="108"/>
        <v>0</v>
      </c>
      <c r="Q160" s="46">
        <f t="shared" si="108"/>
        <v>0</v>
      </c>
      <c r="R160" s="46">
        <f t="shared" si="108"/>
        <v>0</v>
      </c>
      <c r="S160" s="46">
        <f t="shared" si="108"/>
        <v>0</v>
      </c>
      <c r="T160" s="46">
        <f t="shared" si="108"/>
        <v>0</v>
      </c>
      <c r="U160" s="46">
        <f t="shared" si="108"/>
        <v>0</v>
      </c>
      <c r="V160" s="363">
        <f t="shared" si="108"/>
        <v>0</v>
      </c>
      <c r="W160" s="356">
        <f t="shared" si="108"/>
        <v>0</v>
      </c>
      <c r="X160" s="46">
        <f t="shared" si="108"/>
        <v>0</v>
      </c>
      <c r="Y160" s="46">
        <f t="shared" si="108"/>
        <v>0</v>
      </c>
      <c r="Z160" s="46">
        <f t="shared" si="108"/>
        <v>0</v>
      </c>
      <c r="AA160" s="46">
        <f t="shared" si="108"/>
        <v>0</v>
      </c>
      <c r="AB160" s="46">
        <f t="shared" si="108"/>
        <v>0</v>
      </c>
      <c r="AC160" s="363">
        <f t="shared" si="108"/>
        <v>0</v>
      </c>
      <c r="AD160" s="356">
        <f t="shared" si="108"/>
        <v>0</v>
      </c>
      <c r="AE160" s="46">
        <f t="shared" si="108"/>
        <v>0</v>
      </c>
      <c r="AF160" s="46">
        <f t="shared" si="108"/>
        <v>0</v>
      </c>
      <c r="AG160" s="46">
        <f t="shared" si="108"/>
        <v>0</v>
      </c>
      <c r="AH160" s="352">
        <f t="shared" si="108"/>
        <v>0</v>
      </c>
      <c r="AI160" s="352">
        <f t="shared" si="108"/>
        <v>0</v>
      </c>
      <c r="AJ160" s="363">
        <f t="shared" si="108"/>
        <v>0</v>
      </c>
      <c r="AK160" s="46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84">
        <f>+F161</f>
        <v>0</v>
      </c>
      <c r="H161" s="367">
        <v>0</v>
      </c>
      <c r="I161" s="424">
        <v>0</v>
      </c>
      <c r="J161" s="69">
        <v>0</v>
      </c>
      <c r="K161" s="69">
        <v>0</v>
      </c>
      <c r="L161" s="69">
        <v>0</v>
      </c>
      <c r="M161" s="69">
        <v>0</v>
      </c>
      <c r="N161" s="84">
        <v>0</v>
      </c>
      <c r="O161" s="84">
        <v>0</v>
      </c>
      <c r="P161" s="424">
        <v>0</v>
      </c>
      <c r="Q161" s="84">
        <v>0</v>
      </c>
      <c r="R161" s="84">
        <v>0</v>
      </c>
      <c r="S161" s="84">
        <v>0</v>
      </c>
      <c r="T161" s="69">
        <v>0</v>
      </c>
      <c r="U161" s="84">
        <v>0</v>
      </c>
      <c r="V161" s="367">
        <v>0</v>
      </c>
      <c r="W161" s="42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367">
        <v>0</v>
      </c>
      <c r="AD161" s="424">
        <v>0</v>
      </c>
      <c r="AE161" s="84">
        <v>0</v>
      </c>
      <c r="AF161" s="84">
        <v>0</v>
      </c>
      <c r="AG161" s="84">
        <v>0</v>
      </c>
      <c r="AH161" s="355">
        <v>0</v>
      </c>
      <c r="AI161" s="354">
        <v>0</v>
      </c>
      <c r="AJ161" s="367">
        <v>0</v>
      </c>
      <c r="AK161" s="69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84">
        <f t="shared" ref="G162:AJ162" si="109">+F162+G161</f>
        <v>0</v>
      </c>
      <c r="H162" s="365">
        <f t="shared" si="109"/>
        <v>0</v>
      </c>
      <c r="I162" s="231">
        <f t="shared" si="109"/>
        <v>0</v>
      </c>
      <c r="J162" s="84">
        <f t="shared" si="109"/>
        <v>0</v>
      </c>
      <c r="K162" s="84">
        <f t="shared" si="109"/>
        <v>0</v>
      </c>
      <c r="L162" s="84">
        <f t="shared" si="109"/>
        <v>0</v>
      </c>
      <c r="M162" s="84">
        <f t="shared" si="109"/>
        <v>0</v>
      </c>
      <c r="N162" s="84">
        <f t="shared" si="109"/>
        <v>0</v>
      </c>
      <c r="O162" s="84">
        <f t="shared" si="109"/>
        <v>0</v>
      </c>
      <c r="P162" s="231">
        <f t="shared" si="109"/>
        <v>0</v>
      </c>
      <c r="Q162" s="84">
        <f t="shared" si="109"/>
        <v>0</v>
      </c>
      <c r="R162" s="84">
        <f t="shared" si="109"/>
        <v>0</v>
      </c>
      <c r="S162" s="84">
        <f t="shared" si="109"/>
        <v>0</v>
      </c>
      <c r="T162" s="84">
        <f t="shared" si="109"/>
        <v>0</v>
      </c>
      <c r="U162" s="84">
        <f t="shared" si="109"/>
        <v>0</v>
      </c>
      <c r="V162" s="365">
        <f t="shared" si="109"/>
        <v>0</v>
      </c>
      <c r="W162" s="231">
        <f t="shared" si="109"/>
        <v>0</v>
      </c>
      <c r="X162" s="84">
        <f t="shared" si="109"/>
        <v>0</v>
      </c>
      <c r="Y162" s="84">
        <f t="shared" si="109"/>
        <v>0</v>
      </c>
      <c r="Z162" s="84">
        <f t="shared" si="109"/>
        <v>0</v>
      </c>
      <c r="AA162" s="84">
        <f t="shared" si="109"/>
        <v>0</v>
      </c>
      <c r="AB162" s="84">
        <f t="shared" si="109"/>
        <v>0</v>
      </c>
      <c r="AC162" s="365">
        <f t="shared" si="109"/>
        <v>0</v>
      </c>
      <c r="AD162" s="231">
        <f t="shared" si="109"/>
        <v>0</v>
      </c>
      <c r="AE162" s="84">
        <f t="shared" si="109"/>
        <v>0</v>
      </c>
      <c r="AF162" s="84">
        <f t="shared" si="109"/>
        <v>0</v>
      </c>
      <c r="AG162" s="84">
        <f t="shared" si="109"/>
        <v>0</v>
      </c>
      <c r="AH162" s="354">
        <f t="shared" si="109"/>
        <v>0</v>
      </c>
      <c r="AI162" s="354">
        <f t="shared" si="109"/>
        <v>0</v>
      </c>
      <c r="AJ162" s="425">
        <f t="shared" si="109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50">
        <v>0</v>
      </c>
      <c r="G163" s="69">
        <v>0</v>
      </c>
      <c r="H163" s="367">
        <v>0</v>
      </c>
      <c r="I163" s="355">
        <v>0</v>
      </c>
      <c r="J163" s="69">
        <v>0</v>
      </c>
      <c r="K163" s="69">
        <v>0</v>
      </c>
      <c r="L163" s="69">
        <v>0</v>
      </c>
      <c r="M163" s="69">
        <v>0</v>
      </c>
      <c r="N163" s="69">
        <v>0</v>
      </c>
      <c r="O163" s="87">
        <v>0</v>
      </c>
      <c r="P163" s="355">
        <v>0</v>
      </c>
      <c r="Q163" s="69">
        <v>0</v>
      </c>
      <c r="R163" s="69">
        <v>0</v>
      </c>
      <c r="S163" s="69">
        <v>0</v>
      </c>
      <c r="T163" s="69">
        <v>0</v>
      </c>
      <c r="U163" s="69">
        <v>0</v>
      </c>
      <c r="V163" s="367">
        <v>0</v>
      </c>
      <c r="W163" s="355">
        <v>0</v>
      </c>
      <c r="X163" s="69">
        <v>0</v>
      </c>
      <c r="Y163" s="69">
        <v>0</v>
      </c>
      <c r="Z163" s="69">
        <v>0</v>
      </c>
      <c r="AA163" s="69">
        <v>0</v>
      </c>
      <c r="AB163" s="69">
        <v>0</v>
      </c>
      <c r="AC163" s="367">
        <v>0</v>
      </c>
      <c r="AD163" s="355">
        <v>0</v>
      </c>
      <c r="AE163" s="69">
        <v>0</v>
      </c>
      <c r="AF163" s="69">
        <v>0</v>
      </c>
      <c r="AG163" s="69">
        <v>0</v>
      </c>
      <c r="AH163" s="355">
        <v>0</v>
      </c>
      <c r="AI163" s="355">
        <v>0</v>
      </c>
      <c r="AJ163" s="365">
        <v>0</v>
      </c>
      <c r="AK163" s="84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46">
        <f t="shared" ref="G164:AK164" si="110">+F164+G163</f>
        <v>0</v>
      </c>
      <c r="H164" s="363">
        <f t="shared" si="110"/>
        <v>0</v>
      </c>
      <c r="I164" s="352">
        <f t="shared" si="110"/>
        <v>0</v>
      </c>
      <c r="J164" s="46">
        <f t="shared" si="110"/>
        <v>0</v>
      </c>
      <c r="K164" s="46">
        <f t="shared" si="110"/>
        <v>0</v>
      </c>
      <c r="L164" s="46">
        <f t="shared" si="110"/>
        <v>0</v>
      </c>
      <c r="M164" s="46">
        <f t="shared" si="110"/>
        <v>0</v>
      </c>
      <c r="N164" s="46">
        <f t="shared" si="110"/>
        <v>0</v>
      </c>
      <c r="O164" s="46">
        <f t="shared" si="110"/>
        <v>0</v>
      </c>
      <c r="P164" s="352">
        <f t="shared" si="110"/>
        <v>0</v>
      </c>
      <c r="Q164" s="46">
        <f t="shared" si="110"/>
        <v>0</v>
      </c>
      <c r="R164" s="46">
        <f t="shared" si="110"/>
        <v>0</v>
      </c>
      <c r="S164" s="46">
        <f t="shared" si="110"/>
        <v>0</v>
      </c>
      <c r="T164" s="46">
        <f t="shared" si="110"/>
        <v>0</v>
      </c>
      <c r="U164" s="46">
        <f t="shared" si="110"/>
        <v>0</v>
      </c>
      <c r="V164" s="363">
        <f t="shared" si="110"/>
        <v>0</v>
      </c>
      <c r="W164" s="352">
        <f t="shared" si="110"/>
        <v>0</v>
      </c>
      <c r="X164" s="46">
        <f t="shared" si="110"/>
        <v>0</v>
      </c>
      <c r="Y164" s="46">
        <f t="shared" si="110"/>
        <v>0</v>
      </c>
      <c r="Z164" s="46">
        <f t="shared" si="110"/>
        <v>0</v>
      </c>
      <c r="AA164" s="46">
        <f t="shared" si="110"/>
        <v>0</v>
      </c>
      <c r="AB164" s="46">
        <f t="shared" si="110"/>
        <v>0</v>
      </c>
      <c r="AC164" s="363">
        <f t="shared" si="110"/>
        <v>0</v>
      </c>
      <c r="AD164" s="352">
        <f t="shared" si="110"/>
        <v>0</v>
      </c>
      <c r="AE164" s="46">
        <f t="shared" si="110"/>
        <v>0</v>
      </c>
      <c r="AF164" s="46">
        <f t="shared" si="110"/>
        <v>0</v>
      </c>
      <c r="AG164" s="46">
        <f t="shared" si="110"/>
        <v>0</v>
      </c>
      <c r="AH164" s="352">
        <f t="shared" si="110"/>
        <v>0</v>
      </c>
      <c r="AI164" s="352">
        <f t="shared" si="110"/>
        <v>0</v>
      </c>
      <c r="AJ164" s="363">
        <f t="shared" si="110"/>
        <v>0</v>
      </c>
      <c r="AK164" s="46">
        <f t="shared" si="110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84">
        <v>0</v>
      </c>
      <c r="H165" s="365">
        <v>0</v>
      </c>
      <c r="I165" s="35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6">
        <v>0</v>
      </c>
      <c r="P165" s="354">
        <v>0</v>
      </c>
      <c r="Q165" s="84">
        <v>0</v>
      </c>
      <c r="R165" s="84">
        <v>0</v>
      </c>
      <c r="S165" s="84">
        <v>0</v>
      </c>
      <c r="T165" s="84">
        <v>0</v>
      </c>
      <c r="U165" s="84">
        <v>0</v>
      </c>
      <c r="V165" s="365">
        <v>0</v>
      </c>
      <c r="W165" s="35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365">
        <v>0</v>
      </c>
      <c r="AD165" s="354">
        <v>0</v>
      </c>
      <c r="AE165" s="84">
        <v>0</v>
      </c>
      <c r="AF165" s="84">
        <v>0</v>
      </c>
      <c r="AG165" s="84">
        <v>0</v>
      </c>
      <c r="AH165" s="354">
        <v>0</v>
      </c>
      <c r="AI165" s="354">
        <v>0</v>
      </c>
      <c r="AJ165" s="365">
        <v>0</v>
      </c>
      <c r="AK165" s="84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46">
        <f t="shared" ref="G166:AK166" si="111">+F166+G165</f>
        <v>0</v>
      </c>
      <c r="H166" s="366">
        <f t="shared" si="111"/>
        <v>0</v>
      </c>
      <c r="I166" s="356">
        <f t="shared" si="111"/>
        <v>0</v>
      </c>
      <c r="J166" s="46">
        <f t="shared" si="111"/>
        <v>0</v>
      </c>
      <c r="K166" s="46">
        <f t="shared" si="111"/>
        <v>0</v>
      </c>
      <c r="L166" s="46">
        <f t="shared" si="111"/>
        <v>0</v>
      </c>
      <c r="M166" s="46">
        <f t="shared" si="111"/>
        <v>0</v>
      </c>
      <c r="N166" s="46">
        <f t="shared" si="111"/>
        <v>0</v>
      </c>
      <c r="O166" s="45">
        <f t="shared" si="111"/>
        <v>0</v>
      </c>
      <c r="P166" s="356">
        <f t="shared" si="111"/>
        <v>0</v>
      </c>
      <c r="Q166" s="46">
        <f t="shared" si="111"/>
        <v>0</v>
      </c>
      <c r="R166" s="46">
        <f t="shared" si="111"/>
        <v>0</v>
      </c>
      <c r="S166" s="46">
        <f t="shared" si="111"/>
        <v>0</v>
      </c>
      <c r="T166" s="46">
        <f t="shared" si="111"/>
        <v>0</v>
      </c>
      <c r="U166" s="46">
        <f t="shared" si="111"/>
        <v>0</v>
      </c>
      <c r="V166" s="366">
        <f t="shared" si="111"/>
        <v>0</v>
      </c>
      <c r="W166" s="356">
        <f t="shared" si="111"/>
        <v>0</v>
      </c>
      <c r="X166" s="46">
        <f t="shared" si="111"/>
        <v>0</v>
      </c>
      <c r="Y166" s="46">
        <f t="shared" si="111"/>
        <v>0</v>
      </c>
      <c r="Z166" s="46">
        <f t="shared" si="111"/>
        <v>0</v>
      </c>
      <c r="AA166" s="46">
        <f t="shared" si="111"/>
        <v>0</v>
      </c>
      <c r="AB166" s="46">
        <f t="shared" si="111"/>
        <v>0</v>
      </c>
      <c r="AC166" s="366">
        <f t="shared" si="111"/>
        <v>0</v>
      </c>
      <c r="AD166" s="356">
        <f t="shared" si="111"/>
        <v>0</v>
      </c>
      <c r="AE166" s="46">
        <f t="shared" si="111"/>
        <v>0</v>
      </c>
      <c r="AF166" s="46">
        <f t="shared" si="111"/>
        <v>0</v>
      </c>
      <c r="AG166" s="46">
        <f t="shared" si="111"/>
        <v>0</v>
      </c>
      <c r="AH166" s="352">
        <f t="shared" si="111"/>
        <v>0</v>
      </c>
      <c r="AI166" s="352">
        <f t="shared" si="111"/>
        <v>0</v>
      </c>
      <c r="AJ166" s="366">
        <f t="shared" si="111"/>
        <v>0</v>
      </c>
      <c r="AK166" s="45">
        <f t="shared" si="111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84">
        <v>0</v>
      </c>
      <c r="H167" s="365">
        <v>0</v>
      </c>
      <c r="I167" s="354">
        <v>0</v>
      </c>
      <c r="J167" s="84">
        <v>0</v>
      </c>
      <c r="K167" s="84">
        <v>0</v>
      </c>
      <c r="L167" s="84">
        <v>0</v>
      </c>
      <c r="M167" s="84">
        <v>0</v>
      </c>
      <c r="N167" s="84">
        <v>0</v>
      </c>
      <c r="O167" s="86">
        <v>0</v>
      </c>
      <c r="P167" s="354">
        <v>0</v>
      </c>
      <c r="Q167" s="84">
        <v>0</v>
      </c>
      <c r="R167" s="84">
        <v>0</v>
      </c>
      <c r="S167" s="84">
        <v>0</v>
      </c>
      <c r="T167" s="84">
        <v>0</v>
      </c>
      <c r="U167" s="84">
        <v>0</v>
      </c>
      <c r="V167" s="365">
        <v>0</v>
      </c>
      <c r="W167" s="354">
        <v>0</v>
      </c>
      <c r="X167" s="84">
        <v>0</v>
      </c>
      <c r="Y167" s="84">
        <v>0</v>
      </c>
      <c r="Z167" s="84">
        <v>0</v>
      </c>
      <c r="AA167" s="84">
        <v>0</v>
      </c>
      <c r="AB167" s="84">
        <v>0</v>
      </c>
      <c r="AC167" s="365">
        <v>0</v>
      </c>
      <c r="AD167" s="354">
        <v>0</v>
      </c>
      <c r="AE167" s="84">
        <v>0</v>
      </c>
      <c r="AF167" s="84">
        <v>0</v>
      </c>
      <c r="AG167" s="84">
        <v>0</v>
      </c>
      <c r="AH167" s="354">
        <v>0</v>
      </c>
      <c r="AI167" s="354">
        <v>0</v>
      </c>
      <c r="AJ167" s="365">
        <v>0</v>
      </c>
      <c r="AK167" s="84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84">
        <f t="shared" ref="G168:AK168" si="112">+F168+G167</f>
        <v>0</v>
      </c>
      <c r="H168" s="365">
        <f t="shared" si="112"/>
        <v>0</v>
      </c>
      <c r="I168" s="354">
        <f t="shared" si="112"/>
        <v>0</v>
      </c>
      <c r="J168" s="84">
        <f t="shared" si="112"/>
        <v>0</v>
      </c>
      <c r="K168" s="84">
        <f t="shared" si="112"/>
        <v>0</v>
      </c>
      <c r="L168" s="84">
        <f t="shared" si="112"/>
        <v>0</v>
      </c>
      <c r="M168" s="84">
        <f t="shared" si="112"/>
        <v>0</v>
      </c>
      <c r="N168" s="84">
        <f t="shared" si="112"/>
        <v>0</v>
      </c>
      <c r="O168" s="84">
        <f t="shared" si="112"/>
        <v>0</v>
      </c>
      <c r="P168" s="354">
        <f t="shared" si="112"/>
        <v>0</v>
      </c>
      <c r="Q168" s="84">
        <f t="shared" si="112"/>
        <v>0</v>
      </c>
      <c r="R168" s="84">
        <f t="shared" si="112"/>
        <v>0</v>
      </c>
      <c r="S168" s="84">
        <f t="shared" si="112"/>
        <v>0</v>
      </c>
      <c r="T168" s="84">
        <f t="shared" si="112"/>
        <v>0</v>
      </c>
      <c r="U168" s="84">
        <f t="shared" si="112"/>
        <v>0</v>
      </c>
      <c r="V168" s="365">
        <f t="shared" si="112"/>
        <v>0</v>
      </c>
      <c r="W168" s="354">
        <f t="shared" si="112"/>
        <v>0</v>
      </c>
      <c r="X168" s="84">
        <f t="shared" si="112"/>
        <v>0</v>
      </c>
      <c r="Y168" s="84">
        <f t="shared" si="112"/>
        <v>0</v>
      </c>
      <c r="Z168" s="84">
        <f t="shared" si="112"/>
        <v>0</v>
      </c>
      <c r="AA168" s="84">
        <f t="shared" si="112"/>
        <v>0</v>
      </c>
      <c r="AB168" s="84">
        <f t="shared" si="112"/>
        <v>0</v>
      </c>
      <c r="AC168" s="365">
        <f t="shared" si="112"/>
        <v>0</v>
      </c>
      <c r="AD168" s="354">
        <f t="shared" si="112"/>
        <v>0</v>
      </c>
      <c r="AE168" s="84">
        <f t="shared" si="112"/>
        <v>0</v>
      </c>
      <c r="AF168" s="84">
        <f t="shared" si="112"/>
        <v>0</v>
      </c>
      <c r="AG168" s="84">
        <f t="shared" si="112"/>
        <v>0</v>
      </c>
      <c r="AH168" s="354">
        <f t="shared" si="112"/>
        <v>0</v>
      </c>
      <c r="AI168" s="354">
        <f t="shared" si="112"/>
        <v>0</v>
      </c>
      <c r="AJ168" s="363">
        <f t="shared" si="112"/>
        <v>0</v>
      </c>
      <c r="AK168" s="46">
        <f t="shared" si="112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702" t="s">
        <v>96</v>
      </c>
      <c r="C169" s="32" t="s">
        <v>174</v>
      </c>
      <c r="D169" s="111"/>
      <c r="E169" s="112"/>
      <c r="F169" s="113">
        <f>+F8</f>
        <v>4046</v>
      </c>
      <c r="G169" s="36">
        <f>+G8</f>
        <v>0</v>
      </c>
      <c r="H169" s="362">
        <f t="shared" ref="H169:AJ169" si="113">+H8</f>
        <v>0</v>
      </c>
      <c r="I169" s="351">
        <f t="shared" si="113"/>
        <v>0</v>
      </c>
      <c r="J169" s="36">
        <f t="shared" si="113"/>
        <v>0</v>
      </c>
      <c r="K169" s="36">
        <f t="shared" si="113"/>
        <v>0</v>
      </c>
      <c r="L169" s="36">
        <f t="shared" si="113"/>
        <v>0</v>
      </c>
      <c r="M169" s="36">
        <f t="shared" si="113"/>
        <v>0</v>
      </c>
      <c r="N169" s="36">
        <f t="shared" si="113"/>
        <v>0</v>
      </c>
      <c r="O169" s="36">
        <f t="shared" si="113"/>
        <v>0</v>
      </c>
      <c r="P169" s="351">
        <f t="shared" si="113"/>
        <v>0</v>
      </c>
      <c r="Q169" s="36">
        <f t="shared" si="113"/>
        <v>0</v>
      </c>
      <c r="R169" s="36">
        <f t="shared" si="113"/>
        <v>0</v>
      </c>
      <c r="S169" s="36">
        <f t="shared" si="113"/>
        <v>0</v>
      </c>
      <c r="T169" s="36">
        <f t="shared" si="113"/>
        <v>0</v>
      </c>
      <c r="U169" s="371">
        <f t="shared" si="113"/>
        <v>500</v>
      </c>
      <c r="V169" s="371">
        <f t="shared" si="113"/>
        <v>500</v>
      </c>
      <c r="W169" s="351">
        <f t="shared" si="113"/>
        <v>0</v>
      </c>
      <c r="X169" s="334">
        <f t="shared" si="113"/>
        <v>0</v>
      </c>
      <c r="Y169" s="371">
        <f t="shared" si="113"/>
        <v>1000</v>
      </c>
      <c r="Z169" s="36">
        <f t="shared" si="113"/>
        <v>0</v>
      </c>
      <c r="AA169" s="371">
        <f t="shared" si="113"/>
        <v>870</v>
      </c>
      <c r="AB169" s="371">
        <f t="shared" si="113"/>
        <v>1176</v>
      </c>
      <c r="AC169" s="362">
        <f t="shared" si="113"/>
        <v>0</v>
      </c>
      <c r="AD169" s="351">
        <f t="shared" si="113"/>
        <v>0</v>
      </c>
      <c r="AE169" s="36">
        <f t="shared" si="113"/>
        <v>0</v>
      </c>
      <c r="AF169" s="36">
        <f t="shared" si="113"/>
        <v>0</v>
      </c>
      <c r="AG169" s="36">
        <f t="shared" si="113"/>
        <v>0</v>
      </c>
      <c r="AH169" s="351">
        <f t="shared" si="113"/>
        <v>0</v>
      </c>
      <c r="AI169" s="351">
        <f t="shared" si="113"/>
        <v>0</v>
      </c>
      <c r="AJ169" s="362">
        <f t="shared" si="113"/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99"/>
      <c r="C170" s="39"/>
      <c r="D170" s="40"/>
      <c r="E170" s="41"/>
      <c r="F170" s="42"/>
      <c r="G170" s="46">
        <f t="shared" ref="G170:AK170" si="114">+F170+G169</f>
        <v>0</v>
      </c>
      <c r="H170" s="363">
        <f t="shared" si="114"/>
        <v>0</v>
      </c>
      <c r="I170" s="356">
        <f t="shared" si="114"/>
        <v>0</v>
      </c>
      <c r="J170" s="46">
        <f t="shared" si="114"/>
        <v>0</v>
      </c>
      <c r="K170" s="46">
        <f t="shared" si="114"/>
        <v>0</v>
      </c>
      <c r="L170" s="46">
        <f t="shared" si="114"/>
        <v>0</v>
      </c>
      <c r="M170" s="46">
        <f t="shared" si="114"/>
        <v>0</v>
      </c>
      <c r="N170" s="46">
        <f t="shared" si="114"/>
        <v>0</v>
      </c>
      <c r="O170" s="46">
        <f t="shared" si="114"/>
        <v>0</v>
      </c>
      <c r="P170" s="356">
        <f t="shared" si="114"/>
        <v>0</v>
      </c>
      <c r="Q170" s="46">
        <f t="shared" si="114"/>
        <v>0</v>
      </c>
      <c r="R170" s="46">
        <f t="shared" si="114"/>
        <v>0</v>
      </c>
      <c r="S170" s="46">
        <f t="shared" si="114"/>
        <v>0</v>
      </c>
      <c r="T170" s="46">
        <f t="shared" si="114"/>
        <v>0</v>
      </c>
      <c r="U170" s="46">
        <f t="shared" si="114"/>
        <v>500</v>
      </c>
      <c r="V170" s="363">
        <f t="shared" si="114"/>
        <v>1000</v>
      </c>
      <c r="W170" s="356">
        <f t="shared" si="114"/>
        <v>1000</v>
      </c>
      <c r="X170" s="46">
        <f t="shared" si="114"/>
        <v>1000</v>
      </c>
      <c r="Y170" s="46">
        <f t="shared" si="114"/>
        <v>2000</v>
      </c>
      <c r="Z170" s="46">
        <f t="shared" si="114"/>
        <v>2000</v>
      </c>
      <c r="AA170" s="46">
        <f t="shared" si="114"/>
        <v>2870</v>
      </c>
      <c r="AB170" s="46">
        <f t="shared" si="114"/>
        <v>4046</v>
      </c>
      <c r="AC170" s="363">
        <f t="shared" si="114"/>
        <v>4046</v>
      </c>
      <c r="AD170" s="356">
        <f t="shared" si="114"/>
        <v>4046</v>
      </c>
      <c r="AE170" s="46">
        <f t="shared" si="114"/>
        <v>4046</v>
      </c>
      <c r="AF170" s="46">
        <f t="shared" si="114"/>
        <v>4046</v>
      </c>
      <c r="AG170" s="46">
        <f t="shared" si="114"/>
        <v>4046</v>
      </c>
      <c r="AH170" s="352">
        <f t="shared" si="114"/>
        <v>4046</v>
      </c>
      <c r="AI170" s="352">
        <f t="shared" si="114"/>
        <v>4046</v>
      </c>
      <c r="AJ170" s="363">
        <f t="shared" si="114"/>
        <v>4046</v>
      </c>
      <c r="AK170" s="45">
        <f t="shared" si="114"/>
        <v>4046</v>
      </c>
      <c r="AL170" s="47"/>
    </row>
    <row r="171" spans="1:42" ht="34.5" customHeight="1">
      <c r="A171" s="624">
        <v>2</v>
      </c>
      <c r="B171" s="695" t="s">
        <v>97</v>
      </c>
      <c r="C171" s="32" t="s">
        <v>174</v>
      </c>
      <c r="D171" s="48"/>
      <c r="E171" s="49"/>
      <c r="F171" s="50">
        <f>+F10</f>
        <v>439</v>
      </c>
      <c r="G171" s="36">
        <f>+G10</f>
        <v>0</v>
      </c>
      <c r="H171" s="362">
        <f t="shared" ref="H171:AJ171" si="115">+H10</f>
        <v>0</v>
      </c>
      <c r="I171" s="351">
        <f t="shared" si="115"/>
        <v>0</v>
      </c>
      <c r="J171" s="36">
        <f t="shared" si="115"/>
        <v>0</v>
      </c>
      <c r="K171" s="36">
        <f t="shared" si="115"/>
        <v>0</v>
      </c>
      <c r="L171" s="36">
        <f t="shared" si="115"/>
        <v>0</v>
      </c>
      <c r="M171" s="36">
        <f t="shared" si="115"/>
        <v>0</v>
      </c>
      <c r="N171" s="36">
        <f t="shared" si="115"/>
        <v>0</v>
      </c>
      <c r="O171" s="36">
        <f t="shared" si="115"/>
        <v>0</v>
      </c>
      <c r="P171" s="351">
        <f t="shared" si="115"/>
        <v>0</v>
      </c>
      <c r="Q171" s="36">
        <f t="shared" si="115"/>
        <v>0</v>
      </c>
      <c r="R171" s="36">
        <f t="shared" si="115"/>
        <v>0</v>
      </c>
      <c r="S171" s="36">
        <f t="shared" si="115"/>
        <v>0</v>
      </c>
      <c r="T171" s="36">
        <f t="shared" si="115"/>
        <v>0</v>
      </c>
      <c r="U171" s="36">
        <f t="shared" si="115"/>
        <v>0</v>
      </c>
      <c r="V171" s="371">
        <f t="shared" si="115"/>
        <v>439</v>
      </c>
      <c r="W171" s="351">
        <f t="shared" si="115"/>
        <v>0</v>
      </c>
      <c r="X171" s="36">
        <f t="shared" si="115"/>
        <v>0</v>
      </c>
      <c r="Y171" s="36">
        <f t="shared" si="115"/>
        <v>0</v>
      </c>
      <c r="Z171" s="36">
        <f t="shared" si="115"/>
        <v>0</v>
      </c>
      <c r="AA171" s="36">
        <f t="shared" si="115"/>
        <v>0</v>
      </c>
      <c r="AB171" s="36">
        <f t="shared" si="115"/>
        <v>0</v>
      </c>
      <c r="AC171" s="362">
        <f t="shared" si="115"/>
        <v>0</v>
      </c>
      <c r="AD171" s="351">
        <f t="shared" si="115"/>
        <v>0</v>
      </c>
      <c r="AE171" s="36">
        <f t="shared" si="115"/>
        <v>0</v>
      </c>
      <c r="AF171" s="36">
        <f t="shared" si="115"/>
        <v>0</v>
      </c>
      <c r="AG171" s="36">
        <f t="shared" si="115"/>
        <v>0</v>
      </c>
      <c r="AH171" s="351">
        <f t="shared" si="115"/>
        <v>0</v>
      </c>
      <c r="AI171" s="351">
        <f t="shared" si="115"/>
        <v>0</v>
      </c>
      <c r="AJ171" s="362">
        <f t="shared" si="115"/>
        <v>0</v>
      </c>
      <c r="AK171" s="11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99"/>
      <c r="C172" s="39"/>
      <c r="D172" s="40"/>
      <c r="E172" s="41"/>
      <c r="F172" s="42"/>
      <c r="G172" s="46">
        <f t="shared" ref="G172:AK172" si="116">+F172+G171</f>
        <v>0</v>
      </c>
      <c r="H172" s="363">
        <f t="shared" si="116"/>
        <v>0</v>
      </c>
      <c r="I172" s="356">
        <f t="shared" si="116"/>
        <v>0</v>
      </c>
      <c r="J172" s="46">
        <f t="shared" si="116"/>
        <v>0</v>
      </c>
      <c r="K172" s="46">
        <f t="shared" si="116"/>
        <v>0</v>
      </c>
      <c r="L172" s="46">
        <f t="shared" si="116"/>
        <v>0</v>
      </c>
      <c r="M172" s="46">
        <f t="shared" si="116"/>
        <v>0</v>
      </c>
      <c r="N172" s="46">
        <f t="shared" si="116"/>
        <v>0</v>
      </c>
      <c r="O172" s="46">
        <f t="shared" si="116"/>
        <v>0</v>
      </c>
      <c r="P172" s="356">
        <f t="shared" si="116"/>
        <v>0</v>
      </c>
      <c r="Q172" s="46">
        <f t="shared" si="116"/>
        <v>0</v>
      </c>
      <c r="R172" s="46">
        <f t="shared" si="116"/>
        <v>0</v>
      </c>
      <c r="S172" s="46">
        <f t="shared" si="116"/>
        <v>0</v>
      </c>
      <c r="T172" s="46">
        <f t="shared" si="116"/>
        <v>0</v>
      </c>
      <c r="U172" s="46">
        <f t="shared" si="116"/>
        <v>0</v>
      </c>
      <c r="V172" s="363">
        <f t="shared" si="116"/>
        <v>439</v>
      </c>
      <c r="W172" s="356">
        <f t="shared" si="116"/>
        <v>439</v>
      </c>
      <c r="X172" s="46">
        <f t="shared" si="116"/>
        <v>439</v>
      </c>
      <c r="Y172" s="46">
        <f t="shared" si="116"/>
        <v>439</v>
      </c>
      <c r="Z172" s="46">
        <f t="shared" si="116"/>
        <v>439</v>
      </c>
      <c r="AA172" s="46">
        <f t="shared" si="116"/>
        <v>439</v>
      </c>
      <c r="AB172" s="46">
        <f t="shared" si="116"/>
        <v>439</v>
      </c>
      <c r="AC172" s="363">
        <f t="shared" si="116"/>
        <v>439</v>
      </c>
      <c r="AD172" s="356">
        <f t="shared" si="116"/>
        <v>439</v>
      </c>
      <c r="AE172" s="46">
        <f t="shared" si="116"/>
        <v>439</v>
      </c>
      <c r="AF172" s="46">
        <f t="shared" si="116"/>
        <v>439</v>
      </c>
      <c r="AG172" s="46">
        <f t="shared" si="116"/>
        <v>439</v>
      </c>
      <c r="AH172" s="352">
        <f t="shared" si="116"/>
        <v>439</v>
      </c>
      <c r="AI172" s="352">
        <f t="shared" si="116"/>
        <v>439</v>
      </c>
      <c r="AJ172" s="363">
        <f t="shared" si="116"/>
        <v>439</v>
      </c>
      <c r="AK172" s="45">
        <f t="shared" si="116"/>
        <v>439</v>
      </c>
      <c r="AL172" s="37"/>
    </row>
    <row r="173" spans="1:42" ht="34.5" customHeight="1">
      <c r="A173" s="624">
        <v>3</v>
      </c>
      <c r="B173" s="695" t="s">
        <v>98</v>
      </c>
      <c r="C173" s="32" t="s">
        <v>174</v>
      </c>
      <c r="D173" s="48"/>
      <c r="E173" s="49"/>
      <c r="F173" s="50">
        <f>+F12</f>
        <v>3210</v>
      </c>
      <c r="G173" s="36">
        <f>+G12</f>
        <v>0</v>
      </c>
      <c r="H173" s="362">
        <f t="shared" ref="H173:AJ173" si="117">+H12</f>
        <v>0</v>
      </c>
      <c r="I173" s="351">
        <f t="shared" si="117"/>
        <v>0</v>
      </c>
      <c r="J173" s="36">
        <f t="shared" si="117"/>
        <v>0</v>
      </c>
      <c r="K173" s="36">
        <f t="shared" si="117"/>
        <v>0</v>
      </c>
      <c r="L173" s="36">
        <f t="shared" si="117"/>
        <v>0</v>
      </c>
      <c r="M173" s="36">
        <f t="shared" si="117"/>
        <v>0</v>
      </c>
      <c r="N173" s="36">
        <f t="shared" si="117"/>
        <v>0</v>
      </c>
      <c r="O173" s="36">
        <f t="shared" si="117"/>
        <v>0</v>
      </c>
      <c r="P173" s="351">
        <f t="shared" si="117"/>
        <v>0</v>
      </c>
      <c r="Q173" s="36">
        <f t="shared" si="117"/>
        <v>0</v>
      </c>
      <c r="R173" s="36">
        <f t="shared" si="117"/>
        <v>0</v>
      </c>
      <c r="S173" s="36">
        <f t="shared" si="117"/>
        <v>0</v>
      </c>
      <c r="T173" s="36">
        <f t="shared" si="117"/>
        <v>0</v>
      </c>
      <c r="U173" s="36">
        <f t="shared" si="117"/>
        <v>0</v>
      </c>
      <c r="V173" s="371">
        <f t="shared" si="117"/>
        <v>100</v>
      </c>
      <c r="W173" s="351">
        <f t="shared" si="117"/>
        <v>0</v>
      </c>
      <c r="X173" s="371">
        <f t="shared" si="117"/>
        <v>1400</v>
      </c>
      <c r="Y173" s="36">
        <f t="shared" si="117"/>
        <v>0</v>
      </c>
      <c r="Z173" s="371">
        <f t="shared" si="117"/>
        <v>550</v>
      </c>
      <c r="AA173" s="371">
        <f t="shared" si="117"/>
        <v>450</v>
      </c>
      <c r="AB173" s="371">
        <f t="shared" si="117"/>
        <v>200</v>
      </c>
      <c r="AC173" s="362">
        <f t="shared" si="117"/>
        <v>0</v>
      </c>
      <c r="AD173" s="351">
        <f t="shared" si="117"/>
        <v>0</v>
      </c>
      <c r="AE173" s="371">
        <f t="shared" si="117"/>
        <v>510</v>
      </c>
      <c r="AF173" s="36">
        <f t="shared" si="117"/>
        <v>0</v>
      </c>
      <c r="AG173" s="36">
        <f t="shared" si="117"/>
        <v>0</v>
      </c>
      <c r="AH173" s="351">
        <f t="shared" si="117"/>
        <v>0</v>
      </c>
      <c r="AI173" s="351">
        <f t="shared" si="117"/>
        <v>0</v>
      </c>
      <c r="AJ173" s="362">
        <f t="shared" si="117"/>
        <v>0</v>
      </c>
      <c r="AK173" s="11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99"/>
      <c r="C174" s="39"/>
      <c r="D174" s="40"/>
      <c r="E174" s="41"/>
      <c r="F174" s="42"/>
      <c r="G174" s="46">
        <f t="shared" ref="G174:AK174" si="118">+F174+G173</f>
        <v>0</v>
      </c>
      <c r="H174" s="363">
        <f t="shared" si="118"/>
        <v>0</v>
      </c>
      <c r="I174" s="356">
        <f t="shared" si="118"/>
        <v>0</v>
      </c>
      <c r="J174" s="46">
        <f t="shared" si="118"/>
        <v>0</v>
      </c>
      <c r="K174" s="46">
        <f t="shared" si="118"/>
        <v>0</v>
      </c>
      <c r="L174" s="46">
        <f t="shared" si="118"/>
        <v>0</v>
      </c>
      <c r="M174" s="46">
        <f t="shared" si="118"/>
        <v>0</v>
      </c>
      <c r="N174" s="46">
        <f t="shared" si="118"/>
        <v>0</v>
      </c>
      <c r="O174" s="46">
        <f t="shared" si="118"/>
        <v>0</v>
      </c>
      <c r="P174" s="356">
        <f t="shared" si="118"/>
        <v>0</v>
      </c>
      <c r="Q174" s="46">
        <f t="shared" si="118"/>
        <v>0</v>
      </c>
      <c r="R174" s="46">
        <f t="shared" si="118"/>
        <v>0</v>
      </c>
      <c r="S174" s="46">
        <f t="shared" si="118"/>
        <v>0</v>
      </c>
      <c r="T174" s="46">
        <f t="shared" si="118"/>
        <v>0</v>
      </c>
      <c r="U174" s="46">
        <f t="shared" si="118"/>
        <v>0</v>
      </c>
      <c r="V174" s="363">
        <f t="shared" si="118"/>
        <v>100</v>
      </c>
      <c r="W174" s="356">
        <f t="shared" si="118"/>
        <v>100</v>
      </c>
      <c r="X174" s="46">
        <f t="shared" si="118"/>
        <v>1500</v>
      </c>
      <c r="Y174" s="46">
        <f t="shared" si="118"/>
        <v>1500</v>
      </c>
      <c r="Z174" s="46">
        <f t="shared" si="118"/>
        <v>2050</v>
      </c>
      <c r="AA174" s="46">
        <f t="shared" si="118"/>
        <v>2500</v>
      </c>
      <c r="AB174" s="46">
        <f t="shared" si="118"/>
        <v>2700</v>
      </c>
      <c r="AC174" s="363">
        <f t="shared" si="118"/>
        <v>2700</v>
      </c>
      <c r="AD174" s="356">
        <f t="shared" si="118"/>
        <v>2700</v>
      </c>
      <c r="AE174" s="46">
        <f t="shared" si="118"/>
        <v>3210</v>
      </c>
      <c r="AF174" s="46">
        <f t="shared" si="118"/>
        <v>3210</v>
      </c>
      <c r="AG174" s="46">
        <f t="shared" si="118"/>
        <v>3210</v>
      </c>
      <c r="AH174" s="352">
        <f t="shared" si="118"/>
        <v>3210</v>
      </c>
      <c r="AI174" s="352">
        <f t="shared" si="118"/>
        <v>3210</v>
      </c>
      <c r="AJ174" s="363">
        <f t="shared" si="118"/>
        <v>3210</v>
      </c>
      <c r="AK174" s="45">
        <f t="shared" si="118"/>
        <v>3210</v>
      </c>
      <c r="AL174" s="37"/>
    </row>
    <row r="175" spans="1:42" ht="34.5" customHeight="1">
      <c r="A175" s="624">
        <v>4</v>
      </c>
      <c r="B175" s="695" t="s">
        <v>99</v>
      </c>
      <c r="C175" s="32" t="s">
        <v>174</v>
      </c>
      <c r="D175" s="48"/>
      <c r="E175" s="49"/>
      <c r="F175" s="50">
        <f>+F14</f>
        <v>1736</v>
      </c>
      <c r="G175" s="51">
        <f>+G14</f>
        <v>0</v>
      </c>
      <c r="H175" s="364">
        <f t="shared" ref="H175:AJ175" si="119">+H14</f>
        <v>0</v>
      </c>
      <c r="I175" s="353">
        <f t="shared" si="119"/>
        <v>0</v>
      </c>
      <c r="J175" s="51">
        <f t="shared" si="119"/>
        <v>0</v>
      </c>
      <c r="K175" s="51">
        <f t="shared" si="119"/>
        <v>0</v>
      </c>
      <c r="L175" s="51">
        <f t="shared" si="119"/>
        <v>0</v>
      </c>
      <c r="M175" s="51">
        <f t="shared" si="119"/>
        <v>0</v>
      </c>
      <c r="N175" s="51">
        <f t="shared" si="119"/>
        <v>0</v>
      </c>
      <c r="O175" s="51">
        <f t="shared" si="119"/>
        <v>0</v>
      </c>
      <c r="P175" s="353">
        <f t="shared" si="119"/>
        <v>0</v>
      </c>
      <c r="Q175" s="51">
        <f t="shared" si="119"/>
        <v>0</v>
      </c>
      <c r="R175" s="51">
        <f t="shared" si="119"/>
        <v>0</v>
      </c>
      <c r="S175" s="51">
        <f t="shared" si="119"/>
        <v>0</v>
      </c>
      <c r="T175" s="372">
        <v>100</v>
      </c>
      <c r="U175" s="372">
        <f>800-T176</f>
        <v>700</v>
      </c>
      <c r="V175" s="364">
        <f t="shared" si="119"/>
        <v>0</v>
      </c>
      <c r="W175" s="353">
        <f t="shared" si="119"/>
        <v>0</v>
      </c>
      <c r="X175" s="51">
        <f t="shared" si="119"/>
        <v>0</v>
      </c>
      <c r="Y175" s="372">
        <f t="shared" si="119"/>
        <v>286</v>
      </c>
      <c r="Z175" s="372">
        <f t="shared" si="119"/>
        <v>650</v>
      </c>
      <c r="AA175" s="51">
        <f t="shared" si="119"/>
        <v>0</v>
      </c>
      <c r="AB175" s="51">
        <f t="shared" si="119"/>
        <v>0</v>
      </c>
      <c r="AC175" s="364">
        <f t="shared" si="119"/>
        <v>0</v>
      </c>
      <c r="AD175" s="353">
        <f t="shared" si="119"/>
        <v>0</v>
      </c>
      <c r="AE175" s="51">
        <f t="shared" si="119"/>
        <v>0</v>
      </c>
      <c r="AF175" s="51">
        <f t="shared" si="119"/>
        <v>0</v>
      </c>
      <c r="AG175" s="51">
        <f t="shared" si="119"/>
        <v>0</v>
      </c>
      <c r="AH175" s="353">
        <f t="shared" si="119"/>
        <v>0</v>
      </c>
      <c r="AI175" s="353">
        <f t="shared" si="119"/>
        <v>0</v>
      </c>
      <c r="AJ175" s="364">
        <f t="shared" si="119"/>
        <v>0</v>
      </c>
      <c r="AK175" s="11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99"/>
      <c r="C176" s="39"/>
      <c r="D176" s="33"/>
      <c r="E176" s="52"/>
      <c r="F176" s="35"/>
      <c r="G176" s="46">
        <f t="shared" ref="G176:AG176" si="120">+F176+G175</f>
        <v>0</v>
      </c>
      <c r="H176" s="363">
        <f t="shared" si="120"/>
        <v>0</v>
      </c>
      <c r="I176" s="356">
        <f t="shared" si="120"/>
        <v>0</v>
      </c>
      <c r="J176" s="46">
        <f t="shared" si="120"/>
        <v>0</v>
      </c>
      <c r="K176" s="46">
        <f t="shared" si="120"/>
        <v>0</v>
      </c>
      <c r="L176" s="46">
        <f t="shared" si="120"/>
        <v>0</v>
      </c>
      <c r="M176" s="46">
        <f t="shared" si="120"/>
        <v>0</v>
      </c>
      <c r="N176" s="46">
        <f t="shared" si="120"/>
        <v>0</v>
      </c>
      <c r="O176" s="46">
        <f t="shared" si="120"/>
        <v>0</v>
      </c>
      <c r="P176" s="356">
        <f t="shared" si="120"/>
        <v>0</v>
      </c>
      <c r="Q176" s="46">
        <f t="shared" si="120"/>
        <v>0</v>
      </c>
      <c r="R176" s="46">
        <f t="shared" si="120"/>
        <v>0</v>
      </c>
      <c r="S176" s="46">
        <f t="shared" si="120"/>
        <v>0</v>
      </c>
      <c r="T176" s="46">
        <f t="shared" si="120"/>
        <v>100</v>
      </c>
      <c r="U176" s="46">
        <f t="shared" si="120"/>
        <v>800</v>
      </c>
      <c r="V176" s="363">
        <f t="shared" si="120"/>
        <v>800</v>
      </c>
      <c r="W176" s="356">
        <f t="shared" si="120"/>
        <v>800</v>
      </c>
      <c r="X176" s="46">
        <f t="shared" si="120"/>
        <v>800</v>
      </c>
      <c r="Y176" s="46">
        <f t="shared" si="120"/>
        <v>1086</v>
      </c>
      <c r="Z176" s="46">
        <f t="shared" si="120"/>
        <v>1736</v>
      </c>
      <c r="AA176" s="46">
        <f t="shared" si="120"/>
        <v>1736</v>
      </c>
      <c r="AB176" s="46">
        <f t="shared" si="120"/>
        <v>1736</v>
      </c>
      <c r="AC176" s="363">
        <f t="shared" si="120"/>
        <v>1736</v>
      </c>
      <c r="AD176" s="356">
        <f t="shared" si="120"/>
        <v>1736</v>
      </c>
      <c r="AE176" s="46">
        <f t="shared" si="120"/>
        <v>1736</v>
      </c>
      <c r="AF176" s="46">
        <f t="shared" si="120"/>
        <v>1736</v>
      </c>
      <c r="AG176" s="46">
        <f t="shared" si="120"/>
        <v>1736</v>
      </c>
      <c r="AH176" s="352">
        <f>+AG176+AH175</f>
        <v>1736</v>
      </c>
      <c r="AI176" s="352">
        <f t="shared" ref="AI176" si="121">+AH176+AI175</f>
        <v>1736</v>
      </c>
      <c r="AJ176" s="363">
        <f>+AI176+AJ175</f>
        <v>1736</v>
      </c>
      <c r="AK176" s="45">
        <f>+AJ176+AK175</f>
        <v>1736</v>
      </c>
      <c r="AL176" s="37"/>
    </row>
    <row r="177" spans="1:42" ht="34.5" customHeight="1">
      <c r="A177" s="624">
        <v>5</v>
      </c>
      <c r="B177" s="695" t="s">
        <v>100</v>
      </c>
      <c r="C177" s="33" t="s">
        <v>176</v>
      </c>
      <c r="D177" s="48"/>
      <c r="E177" s="49"/>
      <c r="F177" s="50">
        <f>+F16</f>
        <v>2010</v>
      </c>
      <c r="G177" s="36">
        <f>+G16</f>
        <v>0</v>
      </c>
      <c r="H177" s="362">
        <f t="shared" ref="H177:AJ177" si="122">+H16</f>
        <v>0</v>
      </c>
      <c r="I177" s="351">
        <f t="shared" si="122"/>
        <v>0</v>
      </c>
      <c r="J177" s="36">
        <f t="shared" si="122"/>
        <v>0</v>
      </c>
      <c r="K177" s="36">
        <f t="shared" si="122"/>
        <v>0</v>
      </c>
      <c r="L177" s="36">
        <f t="shared" si="122"/>
        <v>0</v>
      </c>
      <c r="M177" s="36">
        <f t="shared" si="122"/>
        <v>0</v>
      </c>
      <c r="N177" s="36">
        <f t="shared" si="122"/>
        <v>0</v>
      </c>
      <c r="O177" s="371">
        <v>335</v>
      </c>
      <c r="P177" s="351">
        <f t="shared" si="122"/>
        <v>0</v>
      </c>
      <c r="Q177" s="371">
        <v>1115</v>
      </c>
      <c r="R177" s="371">
        <f>1500-Q178</f>
        <v>50</v>
      </c>
      <c r="S177" s="36">
        <f t="shared" si="122"/>
        <v>0</v>
      </c>
      <c r="T177" s="36">
        <f t="shared" si="122"/>
        <v>0</v>
      </c>
      <c r="U177" s="36">
        <f t="shared" si="122"/>
        <v>0</v>
      </c>
      <c r="V177" s="362">
        <f t="shared" si="122"/>
        <v>0</v>
      </c>
      <c r="W177" s="351">
        <f t="shared" si="122"/>
        <v>0</v>
      </c>
      <c r="X177" s="36">
        <f t="shared" si="122"/>
        <v>0</v>
      </c>
      <c r="Y177" s="36">
        <f t="shared" si="122"/>
        <v>0</v>
      </c>
      <c r="Z177" s="36">
        <f t="shared" si="122"/>
        <v>0</v>
      </c>
      <c r="AA177" s="36">
        <f t="shared" si="122"/>
        <v>0</v>
      </c>
      <c r="AB177" s="36">
        <f t="shared" si="122"/>
        <v>0</v>
      </c>
      <c r="AC177" s="362">
        <f t="shared" si="122"/>
        <v>0</v>
      </c>
      <c r="AD177" s="351">
        <f t="shared" si="122"/>
        <v>0</v>
      </c>
      <c r="AE177" s="36">
        <f t="shared" si="122"/>
        <v>0</v>
      </c>
      <c r="AF177" s="371">
        <f t="shared" si="122"/>
        <v>510</v>
      </c>
      <c r="AG177" s="36">
        <f t="shared" si="122"/>
        <v>0</v>
      </c>
      <c r="AH177" s="351">
        <f t="shared" si="122"/>
        <v>0</v>
      </c>
      <c r="AI177" s="351">
        <f t="shared" si="122"/>
        <v>0</v>
      </c>
      <c r="AJ177" s="362">
        <f t="shared" si="122"/>
        <v>0</v>
      </c>
      <c r="AK177" s="11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99"/>
      <c r="C178" s="40"/>
      <c r="D178" s="40"/>
      <c r="E178" s="41"/>
      <c r="F178" s="42"/>
      <c r="G178" s="43">
        <f t="shared" ref="G178:AK178" si="123">+F178+G177</f>
        <v>0</v>
      </c>
      <c r="H178" s="363">
        <f t="shared" si="123"/>
        <v>0</v>
      </c>
      <c r="I178" s="356">
        <f t="shared" si="123"/>
        <v>0</v>
      </c>
      <c r="J178" s="46">
        <f t="shared" si="123"/>
        <v>0</v>
      </c>
      <c r="K178" s="46">
        <f t="shared" si="123"/>
        <v>0</v>
      </c>
      <c r="L178" s="46">
        <f t="shared" si="123"/>
        <v>0</v>
      </c>
      <c r="M178" s="46">
        <f t="shared" si="123"/>
        <v>0</v>
      </c>
      <c r="N178" s="46">
        <f t="shared" si="123"/>
        <v>0</v>
      </c>
      <c r="O178" s="46">
        <f t="shared" si="123"/>
        <v>335</v>
      </c>
      <c r="P178" s="356">
        <f t="shared" si="123"/>
        <v>335</v>
      </c>
      <c r="Q178" s="46">
        <f t="shared" si="123"/>
        <v>1450</v>
      </c>
      <c r="R178" s="46">
        <f t="shared" si="123"/>
        <v>1500</v>
      </c>
      <c r="S178" s="46">
        <f t="shared" si="123"/>
        <v>1500</v>
      </c>
      <c r="T178" s="46">
        <f t="shared" si="123"/>
        <v>1500</v>
      </c>
      <c r="U178" s="46">
        <f t="shared" si="123"/>
        <v>1500</v>
      </c>
      <c r="V178" s="363">
        <f t="shared" si="123"/>
        <v>1500</v>
      </c>
      <c r="W178" s="356">
        <f t="shared" si="123"/>
        <v>1500</v>
      </c>
      <c r="X178" s="46">
        <f t="shared" si="123"/>
        <v>1500</v>
      </c>
      <c r="Y178" s="46">
        <f t="shared" si="123"/>
        <v>1500</v>
      </c>
      <c r="Z178" s="46">
        <f t="shared" si="123"/>
        <v>1500</v>
      </c>
      <c r="AA178" s="46">
        <f t="shared" si="123"/>
        <v>1500</v>
      </c>
      <c r="AB178" s="46">
        <f t="shared" si="123"/>
        <v>1500</v>
      </c>
      <c r="AC178" s="363">
        <f t="shared" si="123"/>
        <v>1500</v>
      </c>
      <c r="AD178" s="356">
        <f t="shared" si="123"/>
        <v>1500</v>
      </c>
      <c r="AE178" s="46">
        <f t="shared" si="123"/>
        <v>1500</v>
      </c>
      <c r="AF178" s="46">
        <f t="shared" si="123"/>
        <v>2010</v>
      </c>
      <c r="AG178" s="46">
        <f t="shared" si="123"/>
        <v>2010</v>
      </c>
      <c r="AH178" s="352">
        <f t="shared" si="123"/>
        <v>2010</v>
      </c>
      <c r="AI178" s="352">
        <f t="shared" si="123"/>
        <v>2010</v>
      </c>
      <c r="AJ178" s="363">
        <f t="shared" si="123"/>
        <v>2010</v>
      </c>
      <c r="AK178" s="45">
        <f t="shared" si="123"/>
        <v>2010</v>
      </c>
      <c r="AL178" s="37"/>
    </row>
    <row r="179" spans="1:42" ht="34.5" customHeight="1">
      <c r="A179" s="624">
        <v>6</v>
      </c>
      <c r="B179" s="695" t="s">
        <v>101</v>
      </c>
      <c r="C179" s="33" t="s">
        <v>176</v>
      </c>
      <c r="D179" s="48"/>
      <c r="E179" s="49"/>
      <c r="F179" s="50">
        <f>+F18</f>
        <v>100</v>
      </c>
      <c r="G179" s="51">
        <f>+G18</f>
        <v>0</v>
      </c>
      <c r="H179" s="364">
        <f t="shared" ref="H179:AJ179" si="124">+H18</f>
        <v>0</v>
      </c>
      <c r="I179" s="353">
        <f t="shared" si="124"/>
        <v>0</v>
      </c>
      <c r="J179" s="51">
        <f t="shared" si="124"/>
        <v>0</v>
      </c>
      <c r="K179" s="51">
        <f t="shared" si="124"/>
        <v>0</v>
      </c>
      <c r="L179" s="51">
        <f t="shared" si="124"/>
        <v>0</v>
      </c>
      <c r="M179" s="51">
        <f t="shared" si="124"/>
        <v>0</v>
      </c>
      <c r="N179" s="51">
        <f t="shared" si="124"/>
        <v>0</v>
      </c>
      <c r="O179" s="51">
        <f t="shared" si="124"/>
        <v>0</v>
      </c>
      <c r="P179" s="353">
        <f t="shared" si="124"/>
        <v>0</v>
      </c>
      <c r="Q179" s="51">
        <f t="shared" si="124"/>
        <v>0</v>
      </c>
      <c r="R179" s="51">
        <f t="shared" si="124"/>
        <v>0</v>
      </c>
      <c r="S179" s="51">
        <f t="shared" si="124"/>
        <v>0</v>
      </c>
      <c r="T179" s="51">
        <f t="shared" si="124"/>
        <v>0</v>
      </c>
      <c r="U179" s="51">
        <f t="shared" si="124"/>
        <v>0</v>
      </c>
      <c r="V179" s="364">
        <f t="shared" si="124"/>
        <v>0</v>
      </c>
      <c r="W179" s="353">
        <f t="shared" si="124"/>
        <v>0</v>
      </c>
      <c r="X179" s="372">
        <f t="shared" si="124"/>
        <v>50</v>
      </c>
      <c r="Y179" s="372">
        <f t="shared" si="124"/>
        <v>50</v>
      </c>
      <c r="Z179" s="51">
        <f t="shared" si="124"/>
        <v>0</v>
      </c>
      <c r="AA179" s="51">
        <f t="shared" si="124"/>
        <v>0</v>
      </c>
      <c r="AB179" s="51">
        <f t="shared" si="124"/>
        <v>0</v>
      </c>
      <c r="AC179" s="364">
        <f t="shared" si="124"/>
        <v>0</v>
      </c>
      <c r="AD179" s="353">
        <f t="shared" si="124"/>
        <v>0</v>
      </c>
      <c r="AE179" s="51">
        <f t="shared" si="124"/>
        <v>0</v>
      </c>
      <c r="AF179" s="51">
        <f t="shared" si="124"/>
        <v>0</v>
      </c>
      <c r="AG179" s="51">
        <f t="shared" si="124"/>
        <v>0</v>
      </c>
      <c r="AH179" s="353">
        <f t="shared" si="124"/>
        <v>0</v>
      </c>
      <c r="AI179" s="353">
        <f t="shared" si="124"/>
        <v>0</v>
      </c>
      <c r="AJ179" s="364">
        <f t="shared" si="124"/>
        <v>0</v>
      </c>
      <c r="AK179" s="11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99"/>
      <c r="C180" s="40"/>
      <c r="D180" s="33"/>
      <c r="E180" s="52"/>
      <c r="F180" s="35"/>
      <c r="G180" s="43">
        <f t="shared" ref="G180:AG180" si="125">+F180+G179</f>
        <v>0</v>
      </c>
      <c r="H180" s="363">
        <f t="shared" si="125"/>
        <v>0</v>
      </c>
      <c r="I180" s="356">
        <f t="shared" si="125"/>
        <v>0</v>
      </c>
      <c r="J180" s="46">
        <f t="shared" si="125"/>
        <v>0</v>
      </c>
      <c r="K180" s="46">
        <f t="shared" si="125"/>
        <v>0</v>
      </c>
      <c r="L180" s="46">
        <f t="shared" si="125"/>
        <v>0</v>
      </c>
      <c r="M180" s="46">
        <f t="shared" si="125"/>
        <v>0</v>
      </c>
      <c r="N180" s="46">
        <f t="shared" si="125"/>
        <v>0</v>
      </c>
      <c r="O180" s="46">
        <f t="shared" si="125"/>
        <v>0</v>
      </c>
      <c r="P180" s="356">
        <f t="shared" si="125"/>
        <v>0</v>
      </c>
      <c r="Q180" s="46">
        <f t="shared" si="125"/>
        <v>0</v>
      </c>
      <c r="R180" s="46">
        <f t="shared" si="125"/>
        <v>0</v>
      </c>
      <c r="S180" s="46">
        <f t="shared" si="125"/>
        <v>0</v>
      </c>
      <c r="T180" s="46">
        <f t="shared" si="125"/>
        <v>0</v>
      </c>
      <c r="U180" s="46">
        <f t="shared" si="125"/>
        <v>0</v>
      </c>
      <c r="V180" s="363">
        <f t="shared" si="125"/>
        <v>0</v>
      </c>
      <c r="W180" s="356">
        <f t="shared" si="125"/>
        <v>0</v>
      </c>
      <c r="X180" s="46">
        <f t="shared" si="125"/>
        <v>50</v>
      </c>
      <c r="Y180" s="46">
        <f t="shared" si="125"/>
        <v>100</v>
      </c>
      <c r="Z180" s="46">
        <f t="shared" si="125"/>
        <v>100</v>
      </c>
      <c r="AA180" s="46">
        <f t="shared" si="125"/>
        <v>100</v>
      </c>
      <c r="AB180" s="46">
        <f t="shared" si="125"/>
        <v>100</v>
      </c>
      <c r="AC180" s="363">
        <f t="shared" si="125"/>
        <v>100</v>
      </c>
      <c r="AD180" s="356">
        <f t="shared" si="125"/>
        <v>100</v>
      </c>
      <c r="AE180" s="46">
        <f t="shared" si="125"/>
        <v>100</v>
      </c>
      <c r="AF180" s="46">
        <f t="shared" si="125"/>
        <v>100</v>
      </c>
      <c r="AG180" s="46">
        <f t="shared" si="125"/>
        <v>100</v>
      </c>
      <c r="AH180" s="352">
        <f>+AG180+AH179</f>
        <v>100</v>
      </c>
      <c r="AI180" s="352">
        <f t="shared" ref="AI180" si="126">+AH180+AI179</f>
        <v>100</v>
      </c>
      <c r="AJ180" s="363">
        <f>+AI180+AJ179</f>
        <v>100</v>
      </c>
      <c r="AK180" s="45">
        <f>+AJ180+AK179</f>
        <v>100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50">
        <f>+F20</f>
        <v>127</v>
      </c>
      <c r="G181" s="51">
        <f>+G20</f>
        <v>0</v>
      </c>
      <c r="H181" s="364">
        <f t="shared" ref="H181:AJ181" si="127">+H20</f>
        <v>0</v>
      </c>
      <c r="I181" s="353">
        <f t="shared" si="127"/>
        <v>0</v>
      </c>
      <c r="J181" s="51">
        <f t="shared" si="127"/>
        <v>0</v>
      </c>
      <c r="K181" s="51">
        <f t="shared" si="127"/>
        <v>0</v>
      </c>
      <c r="L181" s="51">
        <f t="shared" si="127"/>
        <v>0</v>
      </c>
      <c r="M181" s="51">
        <f t="shared" si="127"/>
        <v>0</v>
      </c>
      <c r="N181" s="372">
        <f t="shared" si="127"/>
        <v>127</v>
      </c>
      <c r="O181" s="51">
        <f t="shared" si="127"/>
        <v>0</v>
      </c>
      <c r="P181" s="353">
        <f t="shared" si="127"/>
        <v>0</v>
      </c>
      <c r="Q181" s="51">
        <f t="shared" si="127"/>
        <v>0</v>
      </c>
      <c r="R181" s="51">
        <f t="shared" si="127"/>
        <v>0</v>
      </c>
      <c r="S181" s="51">
        <f t="shared" si="127"/>
        <v>0</v>
      </c>
      <c r="T181" s="51">
        <f t="shared" si="127"/>
        <v>0</v>
      </c>
      <c r="U181" s="51">
        <f t="shared" si="127"/>
        <v>0</v>
      </c>
      <c r="V181" s="364">
        <f t="shared" si="127"/>
        <v>0</v>
      </c>
      <c r="W181" s="353">
        <f t="shared" si="127"/>
        <v>0</v>
      </c>
      <c r="X181" s="51">
        <f t="shared" si="127"/>
        <v>0</v>
      </c>
      <c r="Y181" s="51">
        <f t="shared" si="127"/>
        <v>0</v>
      </c>
      <c r="Z181" s="51">
        <f t="shared" si="127"/>
        <v>0</v>
      </c>
      <c r="AA181" s="51">
        <f t="shared" si="127"/>
        <v>0</v>
      </c>
      <c r="AB181" s="51">
        <f t="shared" si="127"/>
        <v>0</v>
      </c>
      <c r="AC181" s="364">
        <f t="shared" si="127"/>
        <v>0</v>
      </c>
      <c r="AD181" s="353">
        <f t="shared" si="127"/>
        <v>0</v>
      </c>
      <c r="AE181" s="51">
        <f t="shared" si="127"/>
        <v>0</v>
      </c>
      <c r="AF181" s="51">
        <f t="shared" si="127"/>
        <v>0</v>
      </c>
      <c r="AG181" s="51">
        <f t="shared" si="127"/>
        <v>0</v>
      </c>
      <c r="AH181" s="353">
        <f t="shared" si="127"/>
        <v>0</v>
      </c>
      <c r="AI181" s="353">
        <f t="shared" si="127"/>
        <v>0</v>
      </c>
      <c r="AJ181" s="364">
        <f t="shared" si="127"/>
        <v>0</v>
      </c>
      <c r="AK181" s="11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46">
        <f t="shared" ref="G182:AK182" si="128">+F182+G181</f>
        <v>0</v>
      </c>
      <c r="H182" s="363">
        <f t="shared" si="128"/>
        <v>0</v>
      </c>
      <c r="I182" s="356">
        <f t="shared" si="128"/>
        <v>0</v>
      </c>
      <c r="J182" s="46">
        <f t="shared" si="128"/>
        <v>0</v>
      </c>
      <c r="K182" s="46">
        <f t="shared" si="128"/>
        <v>0</v>
      </c>
      <c r="L182" s="46">
        <f t="shared" si="128"/>
        <v>0</v>
      </c>
      <c r="M182" s="46">
        <f t="shared" si="128"/>
        <v>0</v>
      </c>
      <c r="N182" s="46">
        <f t="shared" si="128"/>
        <v>127</v>
      </c>
      <c r="O182" s="46">
        <f t="shared" si="128"/>
        <v>127</v>
      </c>
      <c r="P182" s="356">
        <f t="shared" si="128"/>
        <v>127</v>
      </c>
      <c r="Q182" s="46">
        <f t="shared" si="128"/>
        <v>127</v>
      </c>
      <c r="R182" s="46">
        <f t="shared" si="128"/>
        <v>127</v>
      </c>
      <c r="S182" s="46">
        <f t="shared" si="128"/>
        <v>127</v>
      </c>
      <c r="T182" s="46">
        <f t="shared" si="128"/>
        <v>127</v>
      </c>
      <c r="U182" s="46">
        <f t="shared" si="128"/>
        <v>127</v>
      </c>
      <c r="V182" s="363">
        <f t="shared" si="128"/>
        <v>127</v>
      </c>
      <c r="W182" s="356">
        <f t="shared" si="128"/>
        <v>127</v>
      </c>
      <c r="X182" s="46">
        <f t="shared" si="128"/>
        <v>127</v>
      </c>
      <c r="Y182" s="46">
        <f t="shared" si="128"/>
        <v>127</v>
      </c>
      <c r="Z182" s="46">
        <f t="shared" si="128"/>
        <v>127</v>
      </c>
      <c r="AA182" s="46">
        <f t="shared" si="128"/>
        <v>127</v>
      </c>
      <c r="AB182" s="46">
        <f t="shared" si="128"/>
        <v>127</v>
      </c>
      <c r="AC182" s="363">
        <f t="shared" si="128"/>
        <v>127</v>
      </c>
      <c r="AD182" s="356">
        <f t="shared" si="128"/>
        <v>127</v>
      </c>
      <c r="AE182" s="46">
        <f t="shared" si="128"/>
        <v>127</v>
      </c>
      <c r="AF182" s="46">
        <f t="shared" si="128"/>
        <v>127</v>
      </c>
      <c r="AG182" s="46">
        <f t="shared" si="128"/>
        <v>127</v>
      </c>
      <c r="AH182" s="352">
        <f t="shared" si="128"/>
        <v>127</v>
      </c>
      <c r="AI182" s="352">
        <f t="shared" si="128"/>
        <v>127</v>
      </c>
      <c r="AJ182" s="363">
        <f t="shared" si="128"/>
        <v>127</v>
      </c>
      <c r="AK182" s="45">
        <f t="shared" si="128"/>
        <v>127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50">
        <f>+F22</f>
        <v>175</v>
      </c>
      <c r="G183" s="36">
        <f>+G22</f>
        <v>0</v>
      </c>
      <c r="H183" s="362">
        <f t="shared" ref="H183:AJ183" si="129">+H22</f>
        <v>0</v>
      </c>
      <c r="I183" s="351">
        <f t="shared" si="129"/>
        <v>0</v>
      </c>
      <c r="J183" s="36">
        <f t="shared" si="129"/>
        <v>0</v>
      </c>
      <c r="K183" s="36">
        <f t="shared" si="129"/>
        <v>0</v>
      </c>
      <c r="L183" s="36">
        <f t="shared" si="129"/>
        <v>0</v>
      </c>
      <c r="M183" s="36">
        <f t="shared" si="129"/>
        <v>0</v>
      </c>
      <c r="N183" s="371">
        <v>125</v>
      </c>
      <c r="O183" s="36">
        <f t="shared" si="129"/>
        <v>0</v>
      </c>
      <c r="P183" s="351">
        <f t="shared" si="129"/>
        <v>0</v>
      </c>
      <c r="Q183" s="36">
        <f t="shared" si="129"/>
        <v>0</v>
      </c>
      <c r="R183" s="36">
        <f t="shared" si="129"/>
        <v>0</v>
      </c>
      <c r="S183" s="36">
        <f t="shared" si="129"/>
        <v>0</v>
      </c>
      <c r="T183" s="36">
        <f t="shared" si="129"/>
        <v>0</v>
      </c>
      <c r="U183" s="36">
        <f t="shared" si="129"/>
        <v>0</v>
      </c>
      <c r="V183" s="362">
        <f t="shared" si="129"/>
        <v>0</v>
      </c>
      <c r="W183" s="351">
        <f t="shared" si="129"/>
        <v>0</v>
      </c>
      <c r="X183" s="36">
        <f t="shared" si="129"/>
        <v>0</v>
      </c>
      <c r="Y183" s="36">
        <f t="shared" si="129"/>
        <v>0</v>
      </c>
      <c r="Z183" s="36">
        <f t="shared" si="129"/>
        <v>0</v>
      </c>
      <c r="AA183" s="371">
        <f>175-Z184</f>
        <v>50</v>
      </c>
      <c r="AB183" s="36">
        <f t="shared" si="129"/>
        <v>0</v>
      </c>
      <c r="AC183" s="362">
        <f t="shared" si="129"/>
        <v>0</v>
      </c>
      <c r="AD183" s="351">
        <f t="shared" si="129"/>
        <v>0</v>
      </c>
      <c r="AE183" s="36">
        <f t="shared" si="129"/>
        <v>0</v>
      </c>
      <c r="AF183" s="36">
        <f t="shared" si="129"/>
        <v>0</v>
      </c>
      <c r="AG183" s="36">
        <f t="shared" si="129"/>
        <v>0</v>
      </c>
      <c r="AH183" s="351">
        <f t="shared" si="129"/>
        <v>0</v>
      </c>
      <c r="AI183" s="351">
        <f t="shared" si="129"/>
        <v>0</v>
      </c>
      <c r="AJ183" s="362">
        <f t="shared" si="129"/>
        <v>0</v>
      </c>
      <c r="AK183" s="11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46">
        <f t="shared" ref="G184:AK184" si="130">+F184+G183</f>
        <v>0</v>
      </c>
      <c r="H184" s="363">
        <f t="shared" si="130"/>
        <v>0</v>
      </c>
      <c r="I184" s="356">
        <f t="shared" si="130"/>
        <v>0</v>
      </c>
      <c r="J184" s="46">
        <f t="shared" si="130"/>
        <v>0</v>
      </c>
      <c r="K184" s="46">
        <f t="shared" si="130"/>
        <v>0</v>
      </c>
      <c r="L184" s="46">
        <f t="shared" si="130"/>
        <v>0</v>
      </c>
      <c r="M184" s="46">
        <f t="shared" si="130"/>
        <v>0</v>
      </c>
      <c r="N184" s="46">
        <f t="shared" si="130"/>
        <v>125</v>
      </c>
      <c r="O184" s="46">
        <f t="shared" si="130"/>
        <v>125</v>
      </c>
      <c r="P184" s="356">
        <f t="shared" si="130"/>
        <v>125</v>
      </c>
      <c r="Q184" s="46">
        <f t="shared" si="130"/>
        <v>125</v>
      </c>
      <c r="R184" s="46">
        <f t="shared" si="130"/>
        <v>125</v>
      </c>
      <c r="S184" s="46">
        <f t="shared" si="130"/>
        <v>125</v>
      </c>
      <c r="T184" s="46">
        <f t="shared" si="130"/>
        <v>125</v>
      </c>
      <c r="U184" s="46">
        <f t="shared" si="130"/>
        <v>125</v>
      </c>
      <c r="V184" s="363">
        <f t="shared" si="130"/>
        <v>125</v>
      </c>
      <c r="W184" s="356">
        <f t="shared" si="130"/>
        <v>125</v>
      </c>
      <c r="X184" s="46">
        <f t="shared" si="130"/>
        <v>125</v>
      </c>
      <c r="Y184" s="46">
        <f t="shared" si="130"/>
        <v>125</v>
      </c>
      <c r="Z184" s="46">
        <f t="shared" si="130"/>
        <v>125</v>
      </c>
      <c r="AA184" s="46">
        <f t="shared" si="130"/>
        <v>175</v>
      </c>
      <c r="AB184" s="46">
        <f t="shared" si="130"/>
        <v>175</v>
      </c>
      <c r="AC184" s="363">
        <f t="shared" si="130"/>
        <v>175</v>
      </c>
      <c r="AD184" s="356">
        <f t="shared" si="130"/>
        <v>175</v>
      </c>
      <c r="AE184" s="46">
        <f t="shared" si="130"/>
        <v>175</v>
      </c>
      <c r="AF184" s="46">
        <f t="shared" si="130"/>
        <v>175</v>
      </c>
      <c r="AG184" s="46">
        <f t="shared" si="130"/>
        <v>175</v>
      </c>
      <c r="AH184" s="352">
        <f t="shared" si="130"/>
        <v>175</v>
      </c>
      <c r="AI184" s="352">
        <f t="shared" si="130"/>
        <v>175</v>
      </c>
      <c r="AJ184" s="363">
        <f t="shared" si="130"/>
        <v>175</v>
      </c>
      <c r="AK184" s="45">
        <f t="shared" si="130"/>
        <v>175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50">
        <f>+F24</f>
        <v>366</v>
      </c>
      <c r="G185" s="36">
        <f>+G24</f>
        <v>0</v>
      </c>
      <c r="H185" s="362">
        <f t="shared" ref="H185:AJ185" si="131">+H24</f>
        <v>0</v>
      </c>
      <c r="I185" s="351">
        <f t="shared" si="131"/>
        <v>0</v>
      </c>
      <c r="J185" s="36">
        <f t="shared" si="131"/>
        <v>0</v>
      </c>
      <c r="K185" s="36">
        <f t="shared" si="131"/>
        <v>0</v>
      </c>
      <c r="L185" s="36">
        <f t="shared" si="131"/>
        <v>0</v>
      </c>
      <c r="M185" s="371">
        <v>250</v>
      </c>
      <c r="N185" s="371">
        <f>366-M186</f>
        <v>116</v>
      </c>
      <c r="O185" s="36">
        <f t="shared" si="131"/>
        <v>0</v>
      </c>
      <c r="P185" s="351">
        <f t="shared" si="131"/>
        <v>0</v>
      </c>
      <c r="Q185" s="36">
        <f t="shared" si="131"/>
        <v>0</v>
      </c>
      <c r="R185" s="36">
        <f t="shared" si="131"/>
        <v>0</v>
      </c>
      <c r="S185" s="36">
        <f t="shared" si="131"/>
        <v>0</v>
      </c>
      <c r="T185" s="36">
        <f t="shared" si="131"/>
        <v>0</v>
      </c>
      <c r="U185" s="36">
        <f t="shared" si="131"/>
        <v>0</v>
      </c>
      <c r="V185" s="362">
        <f t="shared" si="131"/>
        <v>0</v>
      </c>
      <c r="W185" s="351">
        <f t="shared" si="131"/>
        <v>0</v>
      </c>
      <c r="X185" s="36">
        <f t="shared" si="131"/>
        <v>0</v>
      </c>
      <c r="Y185" s="36">
        <f t="shared" si="131"/>
        <v>0</v>
      </c>
      <c r="Z185" s="36">
        <f t="shared" si="131"/>
        <v>0</v>
      </c>
      <c r="AA185" s="36">
        <f t="shared" si="131"/>
        <v>0</v>
      </c>
      <c r="AB185" s="36">
        <f t="shared" si="131"/>
        <v>0</v>
      </c>
      <c r="AC185" s="362">
        <f t="shared" si="131"/>
        <v>0</v>
      </c>
      <c r="AD185" s="351">
        <f t="shared" si="131"/>
        <v>0</v>
      </c>
      <c r="AE185" s="36">
        <f t="shared" si="131"/>
        <v>0</v>
      </c>
      <c r="AF185" s="334">
        <f t="shared" si="131"/>
        <v>0</v>
      </c>
      <c r="AG185" s="36">
        <f t="shared" si="131"/>
        <v>0</v>
      </c>
      <c r="AH185" s="351">
        <f t="shared" si="131"/>
        <v>0</v>
      </c>
      <c r="AI185" s="351">
        <f t="shared" si="131"/>
        <v>0</v>
      </c>
      <c r="AJ185" s="362">
        <f t="shared" si="131"/>
        <v>0</v>
      </c>
      <c r="AK185" s="11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46">
        <f t="shared" ref="G186:AK186" si="132">+F186+G185</f>
        <v>0</v>
      </c>
      <c r="H186" s="363">
        <f t="shared" si="132"/>
        <v>0</v>
      </c>
      <c r="I186" s="356">
        <f t="shared" si="132"/>
        <v>0</v>
      </c>
      <c r="J186" s="46">
        <f t="shared" si="132"/>
        <v>0</v>
      </c>
      <c r="K186" s="46">
        <f t="shared" si="132"/>
        <v>0</v>
      </c>
      <c r="L186" s="46">
        <f t="shared" si="132"/>
        <v>0</v>
      </c>
      <c r="M186" s="46">
        <f t="shared" si="132"/>
        <v>250</v>
      </c>
      <c r="N186" s="46">
        <f t="shared" si="132"/>
        <v>366</v>
      </c>
      <c r="O186" s="46">
        <f t="shared" si="132"/>
        <v>366</v>
      </c>
      <c r="P186" s="356">
        <f t="shared" si="132"/>
        <v>366</v>
      </c>
      <c r="Q186" s="46">
        <f t="shared" si="132"/>
        <v>366</v>
      </c>
      <c r="R186" s="46">
        <f t="shared" si="132"/>
        <v>366</v>
      </c>
      <c r="S186" s="46">
        <f t="shared" si="132"/>
        <v>366</v>
      </c>
      <c r="T186" s="46">
        <f t="shared" si="132"/>
        <v>366</v>
      </c>
      <c r="U186" s="46">
        <f t="shared" si="132"/>
        <v>366</v>
      </c>
      <c r="V186" s="363">
        <f t="shared" si="132"/>
        <v>366</v>
      </c>
      <c r="W186" s="356">
        <f t="shared" si="132"/>
        <v>366</v>
      </c>
      <c r="X186" s="46">
        <f t="shared" si="132"/>
        <v>366</v>
      </c>
      <c r="Y186" s="46">
        <f t="shared" si="132"/>
        <v>366</v>
      </c>
      <c r="Z186" s="46">
        <f t="shared" si="132"/>
        <v>366</v>
      </c>
      <c r="AA186" s="46">
        <f t="shared" si="132"/>
        <v>366</v>
      </c>
      <c r="AB186" s="46">
        <f t="shared" si="132"/>
        <v>366</v>
      </c>
      <c r="AC186" s="363">
        <f t="shared" si="132"/>
        <v>366</v>
      </c>
      <c r="AD186" s="356">
        <f t="shared" si="132"/>
        <v>366</v>
      </c>
      <c r="AE186" s="46">
        <f t="shared" si="132"/>
        <v>366</v>
      </c>
      <c r="AF186" s="348">
        <f t="shared" si="132"/>
        <v>366</v>
      </c>
      <c r="AG186" s="46">
        <f t="shared" si="132"/>
        <v>366</v>
      </c>
      <c r="AH186" s="352">
        <f t="shared" si="132"/>
        <v>366</v>
      </c>
      <c r="AI186" s="352">
        <f t="shared" si="132"/>
        <v>366</v>
      </c>
      <c r="AJ186" s="363">
        <f t="shared" si="132"/>
        <v>366</v>
      </c>
      <c r="AK186" s="45">
        <f t="shared" si="132"/>
        <v>366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50">
        <f>+F26</f>
        <v>575</v>
      </c>
      <c r="G187" s="36">
        <f>+G26</f>
        <v>0</v>
      </c>
      <c r="H187" s="362">
        <f t="shared" ref="H187:AJ187" si="133">+H26</f>
        <v>0</v>
      </c>
      <c r="I187" s="351">
        <f t="shared" si="133"/>
        <v>0</v>
      </c>
      <c r="J187" s="36">
        <f t="shared" si="133"/>
        <v>0</v>
      </c>
      <c r="K187" s="36">
        <f t="shared" si="133"/>
        <v>0</v>
      </c>
      <c r="L187" s="36">
        <f t="shared" si="133"/>
        <v>0</v>
      </c>
      <c r="M187" s="371">
        <f t="shared" si="133"/>
        <v>575</v>
      </c>
      <c r="N187" s="36">
        <f t="shared" si="133"/>
        <v>0</v>
      </c>
      <c r="O187" s="36">
        <f t="shared" si="133"/>
        <v>0</v>
      </c>
      <c r="P187" s="351">
        <f t="shared" si="133"/>
        <v>0</v>
      </c>
      <c r="Q187" s="36">
        <f t="shared" si="133"/>
        <v>0</v>
      </c>
      <c r="R187" s="36">
        <f t="shared" si="133"/>
        <v>0</v>
      </c>
      <c r="S187" s="36">
        <f t="shared" si="133"/>
        <v>0</v>
      </c>
      <c r="T187" s="36">
        <f t="shared" si="133"/>
        <v>0</v>
      </c>
      <c r="U187" s="36">
        <f t="shared" si="133"/>
        <v>0</v>
      </c>
      <c r="V187" s="362">
        <f t="shared" si="133"/>
        <v>0</v>
      </c>
      <c r="W187" s="351">
        <f t="shared" si="133"/>
        <v>0</v>
      </c>
      <c r="X187" s="36">
        <f t="shared" si="133"/>
        <v>0</v>
      </c>
      <c r="Y187" s="36">
        <f t="shared" si="133"/>
        <v>0</v>
      </c>
      <c r="Z187" s="36">
        <f t="shared" si="133"/>
        <v>0</v>
      </c>
      <c r="AA187" s="36">
        <f t="shared" si="133"/>
        <v>0</v>
      </c>
      <c r="AB187" s="36">
        <f t="shared" si="133"/>
        <v>0</v>
      </c>
      <c r="AC187" s="362">
        <f t="shared" si="133"/>
        <v>0</v>
      </c>
      <c r="AD187" s="351">
        <f t="shared" si="133"/>
        <v>0</v>
      </c>
      <c r="AE187" s="36">
        <f t="shared" si="133"/>
        <v>0</v>
      </c>
      <c r="AF187" s="334">
        <f t="shared" si="133"/>
        <v>0</v>
      </c>
      <c r="AG187" s="36">
        <f t="shared" si="133"/>
        <v>0</v>
      </c>
      <c r="AH187" s="351">
        <f t="shared" si="133"/>
        <v>0</v>
      </c>
      <c r="AI187" s="351">
        <f t="shared" si="133"/>
        <v>0</v>
      </c>
      <c r="AJ187" s="362">
        <f t="shared" si="133"/>
        <v>0</v>
      </c>
      <c r="AK187" s="11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46">
        <f t="shared" ref="G188:AG188" si="134">+F188+G187</f>
        <v>0</v>
      </c>
      <c r="H188" s="363">
        <f t="shared" si="134"/>
        <v>0</v>
      </c>
      <c r="I188" s="356">
        <f t="shared" si="134"/>
        <v>0</v>
      </c>
      <c r="J188" s="46">
        <f t="shared" si="134"/>
        <v>0</v>
      </c>
      <c r="K188" s="46">
        <f t="shared" si="134"/>
        <v>0</v>
      </c>
      <c r="L188" s="46">
        <f t="shared" si="134"/>
        <v>0</v>
      </c>
      <c r="M188" s="46">
        <f t="shared" si="134"/>
        <v>575</v>
      </c>
      <c r="N188" s="46">
        <f t="shared" si="134"/>
        <v>575</v>
      </c>
      <c r="O188" s="46">
        <f t="shared" si="134"/>
        <v>575</v>
      </c>
      <c r="P188" s="356">
        <f t="shared" si="134"/>
        <v>575</v>
      </c>
      <c r="Q188" s="46">
        <f t="shared" si="134"/>
        <v>575</v>
      </c>
      <c r="R188" s="46">
        <f t="shared" si="134"/>
        <v>575</v>
      </c>
      <c r="S188" s="46">
        <f t="shared" si="134"/>
        <v>575</v>
      </c>
      <c r="T188" s="46">
        <f t="shared" si="134"/>
        <v>575</v>
      </c>
      <c r="U188" s="46">
        <f t="shared" si="134"/>
        <v>575</v>
      </c>
      <c r="V188" s="363">
        <f t="shared" si="134"/>
        <v>575</v>
      </c>
      <c r="W188" s="356">
        <f t="shared" si="134"/>
        <v>575</v>
      </c>
      <c r="X188" s="46">
        <f t="shared" si="134"/>
        <v>575</v>
      </c>
      <c r="Y188" s="46">
        <f t="shared" si="134"/>
        <v>575</v>
      </c>
      <c r="Z188" s="46">
        <f t="shared" si="134"/>
        <v>575</v>
      </c>
      <c r="AA188" s="46">
        <f t="shared" si="134"/>
        <v>575</v>
      </c>
      <c r="AB188" s="46">
        <f t="shared" si="134"/>
        <v>575</v>
      </c>
      <c r="AC188" s="363">
        <f t="shared" si="134"/>
        <v>575</v>
      </c>
      <c r="AD188" s="356">
        <f t="shared" si="134"/>
        <v>575</v>
      </c>
      <c r="AE188" s="46">
        <f t="shared" si="134"/>
        <v>575</v>
      </c>
      <c r="AF188" s="348">
        <f t="shared" si="134"/>
        <v>575</v>
      </c>
      <c r="AG188" s="46">
        <f t="shared" si="134"/>
        <v>575</v>
      </c>
      <c r="AH188" s="352">
        <f>+AG188+AH187</f>
        <v>575</v>
      </c>
      <c r="AI188" s="352">
        <f>+AH188+AI187</f>
        <v>575</v>
      </c>
      <c r="AJ188" s="363">
        <f>+AI188+AJ187</f>
        <v>575</v>
      </c>
      <c r="AK188" s="45">
        <f>+AJ188+AK187</f>
        <v>575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50">
        <f>+F28</f>
        <v>1461</v>
      </c>
      <c r="G189" s="36">
        <f>+G28</f>
        <v>0</v>
      </c>
      <c r="H189" s="362">
        <f t="shared" ref="H189:AJ189" si="135">+H28</f>
        <v>0</v>
      </c>
      <c r="I189" s="351">
        <f t="shared" si="135"/>
        <v>0</v>
      </c>
      <c r="J189" s="36">
        <f t="shared" si="135"/>
        <v>0</v>
      </c>
      <c r="K189" s="36">
        <f t="shared" si="135"/>
        <v>0</v>
      </c>
      <c r="L189" s="36">
        <f t="shared" si="135"/>
        <v>0</v>
      </c>
      <c r="M189" s="36">
        <f t="shared" si="135"/>
        <v>0</v>
      </c>
      <c r="N189" s="371">
        <v>173</v>
      </c>
      <c r="O189" s="371">
        <f>800-N190</f>
        <v>627</v>
      </c>
      <c r="P189" s="351">
        <f t="shared" si="135"/>
        <v>0</v>
      </c>
      <c r="Q189" s="36">
        <f t="shared" si="135"/>
        <v>0</v>
      </c>
      <c r="R189" s="36">
        <f t="shared" si="135"/>
        <v>0</v>
      </c>
      <c r="S189" s="36">
        <f t="shared" si="135"/>
        <v>0</v>
      </c>
      <c r="T189" s="36">
        <f t="shared" si="135"/>
        <v>0</v>
      </c>
      <c r="U189" s="36">
        <f t="shared" si="135"/>
        <v>0</v>
      </c>
      <c r="V189" s="362">
        <f t="shared" si="135"/>
        <v>0</v>
      </c>
      <c r="W189" s="351">
        <f t="shared" si="135"/>
        <v>0</v>
      </c>
      <c r="X189" s="36">
        <f t="shared" si="135"/>
        <v>0</v>
      </c>
      <c r="Y189" s="36">
        <f t="shared" si="135"/>
        <v>0</v>
      </c>
      <c r="Z189" s="36">
        <f t="shared" si="135"/>
        <v>0</v>
      </c>
      <c r="AA189" s="36">
        <f t="shared" si="135"/>
        <v>0</v>
      </c>
      <c r="AB189" s="36">
        <f t="shared" si="135"/>
        <v>0</v>
      </c>
      <c r="AC189" s="362">
        <f t="shared" si="135"/>
        <v>0</v>
      </c>
      <c r="AD189" s="351">
        <f t="shared" si="135"/>
        <v>0</v>
      </c>
      <c r="AE189" s="371">
        <f t="shared" si="135"/>
        <v>400</v>
      </c>
      <c r="AF189" s="371">
        <f t="shared" si="135"/>
        <v>261</v>
      </c>
      <c r="AG189" s="36">
        <f t="shared" si="135"/>
        <v>0</v>
      </c>
      <c r="AH189" s="351">
        <f t="shared" si="135"/>
        <v>0</v>
      </c>
      <c r="AI189" s="351">
        <f t="shared" si="135"/>
        <v>0</v>
      </c>
      <c r="AJ189" s="362">
        <f t="shared" si="135"/>
        <v>0</v>
      </c>
      <c r="AK189" s="11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46">
        <f t="shared" ref="G190:AK190" si="136">+F190+G189</f>
        <v>0</v>
      </c>
      <c r="H190" s="363">
        <f t="shared" si="136"/>
        <v>0</v>
      </c>
      <c r="I190" s="356">
        <f t="shared" si="136"/>
        <v>0</v>
      </c>
      <c r="J190" s="46">
        <f t="shared" si="136"/>
        <v>0</v>
      </c>
      <c r="K190" s="46">
        <f t="shared" si="136"/>
        <v>0</v>
      </c>
      <c r="L190" s="46">
        <f t="shared" si="136"/>
        <v>0</v>
      </c>
      <c r="M190" s="46">
        <f t="shared" si="136"/>
        <v>0</v>
      </c>
      <c r="N190" s="46">
        <f t="shared" si="136"/>
        <v>173</v>
      </c>
      <c r="O190" s="46">
        <f t="shared" si="136"/>
        <v>800</v>
      </c>
      <c r="P190" s="356">
        <f t="shared" si="136"/>
        <v>800</v>
      </c>
      <c r="Q190" s="46">
        <f t="shared" si="136"/>
        <v>800</v>
      </c>
      <c r="R190" s="46">
        <f t="shared" si="136"/>
        <v>800</v>
      </c>
      <c r="S190" s="46">
        <f t="shared" si="136"/>
        <v>800</v>
      </c>
      <c r="T190" s="46">
        <f t="shared" si="136"/>
        <v>800</v>
      </c>
      <c r="U190" s="46">
        <f t="shared" si="136"/>
        <v>800</v>
      </c>
      <c r="V190" s="363">
        <f t="shared" si="136"/>
        <v>800</v>
      </c>
      <c r="W190" s="356">
        <f t="shared" si="136"/>
        <v>800</v>
      </c>
      <c r="X190" s="46">
        <f t="shared" si="136"/>
        <v>800</v>
      </c>
      <c r="Y190" s="46">
        <f t="shared" si="136"/>
        <v>800</v>
      </c>
      <c r="Z190" s="46">
        <f t="shared" si="136"/>
        <v>800</v>
      </c>
      <c r="AA190" s="46">
        <f t="shared" si="136"/>
        <v>800</v>
      </c>
      <c r="AB190" s="46">
        <f t="shared" si="136"/>
        <v>800</v>
      </c>
      <c r="AC190" s="363">
        <f t="shared" si="136"/>
        <v>800</v>
      </c>
      <c r="AD190" s="356">
        <f t="shared" si="136"/>
        <v>800</v>
      </c>
      <c r="AE190" s="46">
        <f t="shared" si="136"/>
        <v>1200</v>
      </c>
      <c r="AF190" s="46">
        <f t="shared" si="136"/>
        <v>1461</v>
      </c>
      <c r="AG190" s="46">
        <f t="shared" si="136"/>
        <v>1461</v>
      </c>
      <c r="AH190" s="352">
        <f t="shared" si="136"/>
        <v>1461</v>
      </c>
      <c r="AI190" s="352">
        <f t="shared" si="136"/>
        <v>1461</v>
      </c>
      <c r="AJ190" s="363">
        <f t="shared" si="136"/>
        <v>1461</v>
      </c>
      <c r="AK190" s="45">
        <f t="shared" si="136"/>
        <v>1461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50">
        <f>+F30</f>
        <v>74</v>
      </c>
      <c r="G191" s="36">
        <f>+G30</f>
        <v>0</v>
      </c>
      <c r="H191" s="362">
        <f t="shared" ref="H191:AJ191" si="137">+H30</f>
        <v>0</v>
      </c>
      <c r="I191" s="351">
        <f t="shared" si="137"/>
        <v>0</v>
      </c>
      <c r="J191" s="36">
        <f t="shared" si="137"/>
        <v>0</v>
      </c>
      <c r="K191" s="36">
        <f t="shared" si="137"/>
        <v>0</v>
      </c>
      <c r="L191" s="36">
        <f t="shared" si="137"/>
        <v>0</v>
      </c>
      <c r="M191" s="36">
        <f t="shared" si="137"/>
        <v>0</v>
      </c>
      <c r="N191" s="371">
        <v>74</v>
      </c>
      <c r="O191" s="36">
        <f>74-N192</f>
        <v>0</v>
      </c>
      <c r="P191" s="351">
        <f t="shared" si="137"/>
        <v>0</v>
      </c>
      <c r="Q191" s="36">
        <f t="shared" si="137"/>
        <v>0</v>
      </c>
      <c r="R191" s="36">
        <f t="shared" si="137"/>
        <v>0</v>
      </c>
      <c r="S191" s="36">
        <f t="shared" si="137"/>
        <v>0</v>
      </c>
      <c r="T191" s="36">
        <f t="shared" si="137"/>
        <v>0</v>
      </c>
      <c r="U191" s="36">
        <f t="shared" si="137"/>
        <v>0</v>
      </c>
      <c r="V191" s="362">
        <f t="shared" si="137"/>
        <v>0</v>
      </c>
      <c r="W191" s="351">
        <f t="shared" si="137"/>
        <v>0</v>
      </c>
      <c r="X191" s="36">
        <f t="shared" si="137"/>
        <v>0</v>
      </c>
      <c r="Y191" s="36">
        <f t="shared" si="137"/>
        <v>0</v>
      </c>
      <c r="Z191" s="36">
        <f t="shared" si="137"/>
        <v>0</v>
      </c>
      <c r="AA191" s="36">
        <f t="shared" si="137"/>
        <v>0</v>
      </c>
      <c r="AB191" s="36">
        <f t="shared" si="137"/>
        <v>0</v>
      </c>
      <c r="AC191" s="362">
        <f t="shared" si="137"/>
        <v>0</v>
      </c>
      <c r="AD191" s="351">
        <f t="shared" si="137"/>
        <v>0</v>
      </c>
      <c r="AE191" s="36">
        <f t="shared" si="137"/>
        <v>0</v>
      </c>
      <c r="AF191" s="36">
        <f t="shared" si="137"/>
        <v>0</v>
      </c>
      <c r="AG191" s="36">
        <f t="shared" si="137"/>
        <v>0</v>
      </c>
      <c r="AH191" s="351">
        <f t="shared" si="137"/>
        <v>0</v>
      </c>
      <c r="AI191" s="351">
        <f t="shared" si="137"/>
        <v>0</v>
      </c>
      <c r="AJ191" s="362">
        <f t="shared" si="137"/>
        <v>0</v>
      </c>
      <c r="AK191" s="11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46">
        <f t="shared" ref="G192:AG192" si="138">+F192+G191</f>
        <v>0</v>
      </c>
      <c r="H192" s="363">
        <f t="shared" si="138"/>
        <v>0</v>
      </c>
      <c r="I192" s="356">
        <f t="shared" si="138"/>
        <v>0</v>
      </c>
      <c r="J192" s="46">
        <f t="shared" si="138"/>
        <v>0</v>
      </c>
      <c r="K192" s="46">
        <f t="shared" si="138"/>
        <v>0</v>
      </c>
      <c r="L192" s="46">
        <f t="shared" si="138"/>
        <v>0</v>
      </c>
      <c r="M192" s="46">
        <f t="shared" si="138"/>
        <v>0</v>
      </c>
      <c r="N192" s="46">
        <f t="shared" si="138"/>
        <v>74</v>
      </c>
      <c r="O192" s="46">
        <f t="shared" si="138"/>
        <v>74</v>
      </c>
      <c r="P192" s="356">
        <f t="shared" si="138"/>
        <v>74</v>
      </c>
      <c r="Q192" s="46">
        <f t="shared" si="138"/>
        <v>74</v>
      </c>
      <c r="R192" s="46">
        <f t="shared" si="138"/>
        <v>74</v>
      </c>
      <c r="S192" s="46">
        <f t="shared" si="138"/>
        <v>74</v>
      </c>
      <c r="T192" s="46">
        <f t="shared" si="138"/>
        <v>74</v>
      </c>
      <c r="U192" s="46">
        <f t="shared" si="138"/>
        <v>74</v>
      </c>
      <c r="V192" s="363">
        <f t="shared" si="138"/>
        <v>74</v>
      </c>
      <c r="W192" s="356">
        <f t="shared" si="138"/>
        <v>74</v>
      </c>
      <c r="X192" s="46">
        <f t="shared" si="138"/>
        <v>74</v>
      </c>
      <c r="Y192" s="46">
        <f t="shared" si="138"/>
        <v>74</v>
      </c>
      <c r="Z192" s="46">
        <f t="shared" si="138"/>
        <v>74</v>
      </c>
      <c r="AA192" s="46">
        <f t="shared" si="138"/>
        <v>74</v>
      </c>
      <c r="AB192" s="46">
        <f t="shared" si="138"/>
        <v>74</v>
      </c>
      <c r="AC192" s="363">
        <f t="shared" si="138"/>
        <v>74</v>
      </c>
      <c r="AD192" s="356">
        <f t="shared" si="138"/>
        <v>74</v>
      </c>
      <c r="AE192" s="46">
        <f t="shared" si="138"/>
        <v>74</v>
      </c>
      <c r="AF192" s="46">
        <f t="shared" si="138"/>
        <v>74</v>
      </c>
      <c r="AG192" s="46">
        <f t="shared" si="138"/>
        <v>74</v>
      </c>
      <c r="AH192" s="352">
        <f>+AG192+AH191</f>
        <v>74</v>
      </c>
      <c r="AI192" s="352">
        <f>+AH192+AI191</f>
        <v>74</v>
      </c>
      <c r="AJ192" s="363">
        <f>+AI192+AJ191</f>
        <v>74</v>
      </c>
      <c r="AK192" s="45">
        <f>+AJ192+AK191</f>
        <v>74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209</v>
      </c>
      <c r="G193" s="36">
        <f>+G32</f>
        <v>0</v>
      </c>
      <c r="H193" s="362">
        <f t="shared" ref="H193:AJ193" si="139">+H32</f>
        <v>0</v>
      </c>
      <c r="I193" s="351">
        <f t="shared" si="139"/>
        <v>0</v>
      </c>
      <c r="J193" s="371">
        <f t="shared" si="139"/>
        <v>209</v>
      </c>
      <c r="K193" s="36">
        <f t="shared" si="139"/>
        <v>0</v>
      </c>
      <c r="L193" s="36">
        <f t="shared" si="139"/>
        <v>0</v>
      </c>
      <c r="M193" s="36">
        <f t="shared" si="139"/>
        <v>0</v>
      </c>
      <c r="N193" s="36">
        <f t="shared" si="139"/>
        <v>0</v>
      </c>
      <c r="O193" s="36">
        <f t="shared" si="139"/>
        <v>0</v>
      </c>
      <c r="P193" s="351">
        <f t="shared" si="139"/>
        <v>0</v>
      </c>
      <c r="Q193" s="36">
        <f t="shared" si="139"/>
        <v>0</v>
      </c>
      <c r="R193" s="36">
        <f t="shared" si="139"/>
        <v>0</v>
      </c>
      <c r="S193" s="36">
        <f t="shared" si="139"/>
        <v>0</v>
      </c>
      <c r="T193" s="36">
        <f t="shared" si="139"/>
        <v>0</v>
      </c>
      <c r="U193" s="36">
        <f t="shared" si="139"/>
        <v>0</v>
      </c>
      <c r="V193" s="362">
        <f t="shared" si="139"/>
        <v>0</v>
      </c>
      <c r="W193" s="351">
        <f t="shared" si="139"/>
        <v>0</v>
      </c>
      <c r="X193" s="36">
        <f t="shared" si="139"/>
        <v>0</v>
      </c>
      <c r="Y193" s="36">
        <f t="shared" si="139"/>
        <v>0</v>
      </c>
      <c r="Z193" s="36">
        <f t="shared" si="139"/>
        <v>0</v>
      </c>
      <c r="AA193" s="36">
        <f t="shared" si="139"/>
        <v>0</v>
      </c>
      <c r="AB193" s="36">
        <f t="shared" si="139"/>
        <v>0</v>
      </c>
      <c r="AC193" s="362">
        <f t="shared" si="139"/>
        <v>0</v>
      </c>
      <c r="AD193" s="351">
        <f t="shared" si="139"/>
        <v>0</v>
      </c>
      <c r="AE193" s="36">
        <f t="shared" si="139"/>
        <v>0</v>
      </c>
      <c r="AF193" s="36">
        <f t="shared" si="139"/>
        <v>0</v>
      </c>
      <c r="AG193" s="36">
        <f t="shared" si="139"/>
        <v>0</v>
      </c>
      <c r="AH193" s="351">
        <f t="shared" si="139"/>
        <v>0</v>
      </c>
      <c r="AI193" s="351">
        <f t="shared" si="139"/>
        <v>0</v>
      </c>
      <c r="AJ193" s="362">
        <f t="shared" si="139"/>
        <v>0</v>
      </c>
      <c r="AK193" s="11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46">
        <f t="shared" ref="G194:AG194" si="140">+F194+G193</f>
        <v>0</v>
      </c>
      <c r="H194" s="363">
        <f t="shared" si="140"/>
        <v>0</v>
      </c>
      <c r="I194" s="356">
        <f t="shared" si="140"/>
        <v>0</v>
      </c>
      <c r="J194" s="46">
        <f t="shared" si="140"/>
        <v>209</v>
      </c>
      <c r="K194" s="46">
        <f t="shared" si="140"/>
        <v>209</v>
      </c>
      <c r="L194" s="46">
        <f t="shared" si="140"/>
        <v>209</v>
      </c>
      <c r="M194" s="46">
        <f t="shared" si="140"/>
        <v>209</v>
      </c>
      <c r="N194" s="46">
        <f t="shared" si="140"/>
        <v>209</v>
      </c>
      <c r="O194" s="46">
        <f t="shared" si="140"/>
        <v>209</v>
      </c>
      <c r="P194" s="356">
        <f t="shared" si="140"/>
        <v>209</v>
      </c>
      <c r="Q194" s="46">
        <f t="shared" si="140"/>
        <v>209</v>
      </c>
      <c r="R194" s="46">
        <f t="shared" si="140"/>
        <v>209</v>
      </c>
      <c r="S194" s="46">
        <f t="shared" si="140"/>
        <v>209</v>
      </c>
      <c r="T194" s="46">
        <f t="shared" si="140"/>
        <v>209</v>
      </c>
      <c r="U194" s="46">
        <f t="shared" si="140"/>
        <v>209</v>
      </c>
      <c r="V194" s="363">
        <f t="shared" si="140"/>
        <v>209</v>
      </c>
      <c r="W194" s="356">
        <f t="shared" si="140"/>
        <v>209</v>
      </c>
      <c r="X194" s="46">
        <f t="shared" si="140"/>
        <v>209</v>
      </c>
      <c r="Y194" s="46">
        <f t="shared" si="140"/>
        <v>209</v>
      </c>
      <c r="Z194" s="46">
        <f t="shared" si="140"/>
        <v>209</v>
      </c>
      <c r="AA194" s="46">
        <f t="shared" si="140"/>
        <v>209</v>
      </c>
      <c r="AB194" s="46">
        <f t="shared" si="140"/>
        <v>209</v>
      </c>
      <c r="AC194" s="363">
        <f t="shared" si="140"/>
        <v>209</v>
      </c>
      <c r="AD194" s="356">
        <f t="shared" si="140"/>
        <v>209</v>
      </c>
      <c r="AE194" s="46">
        <f t="shared" si="140"/>
        <v>209</v>
      </c>
      <c r="AF194" s="46">
        <f t="shared" si="140"/>
        <v>209</v>
      </c>
      <c r="AG194" s="46">
        <f t="shared" si="140"/>
        <v>209</v>
      </c>
      <c r="AH194" s="352">
        <f>+AG194+AH193</f>
        <v>209</v>
      </c>
      <c r="AI194" s="352">
        <f>+AH194+AI193</f>
        <v>209</v>
      </c>
      <c r="AJ194" s="363">
        <f>+AI194+AJ193</f>
        <v>209</v>
      </c>
      <c r="AK194" s="45">
        <f>+AJ194+AK193</f>
        <v>209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50">
        <f>+F34</f>
        <v>84</v>
      </c>
      <c r="G195" s="36">
        <f>+G34</f>
        <v>0</v>
      </c>
      <c r="H195" s="362">
        <f t="shared" ref="H195:AJ195" si="141">+H34</f>
        <v>0</v>
      </c>
      <c r="I195" s="351">
        <f t="shared" si="141"/>
        <v>0</v>
      </c>
      <c r="J195" s="371">
        <f t="shared" si="141"/>
        <v>84</v>
      </c>
      <c r="K195" s="36">
        <f t="shared" si="141"/>
        <v>0</v>
      </c>
      <c r="L195" s="36">
        <f t="shared" si="141"/>
        <v>0</v>
      </c>
      <c r="M195" s="36">
        <f t="shared" si="141"/>
        <v>0</v>
      </c>
      <c r="N195" s="36">
        <f t="shared" si="141"/>
        <v>0</v>
      </c>
      <c r="O195" s="36">
        <f t="shared" si="141"/>
        <v>0</v>
      </c>
      <c r="P195" s="351">
        <f t="shared" si="141"/>
        <v>0</v>
      </c>
      <c r="Q195" s="36">
        <f t="shared" si="141"/>
        <v>0</v>
      </c>
      <c r="R195" s="36">
        <f t="shared" si="141"/>
        <v>0</v>
      </c>
      <c r="S195" s="36">
        <f t="shared" si="141"/>
        <v>0</v>
      </c>
      <c r="T195" s="36">
        <f t="shared" si="141"/>
        <v>0</v>
      </c>
      <c r="U195" s="36">
        <f t="shared" si="141"/>
        <v>0</v>
      </c>
      <c r="V195" s="362">
        <f t="shared" si="141"/>
        <v>0</v>
      </c>
      <c r="W195" s="351">
        <f t="shared" si="141"/>
        <v>0</v>
      </c>
      <c r="X195" s="36">
        <f t="shared" si="141"/>
        <v>0</v>
      </c>
      <c r="Y195" s="36">
        <f t="shared" si="141"/>
        <v>0</v>
      </c>
      <c r="Z195" s="36">
        <f t="shared" si="141"/>
        <v>0</v>
      </c>
      <c r="AA195" s="36">
        <f t="shared" si="141"/>
        <v>0</v>
      </c>
      <c r="AB195" s="36">
        <f t="shared" si="141"/>
        <v>0</v>
      </c>
      <c r="AC195" s="362">
        <f t="shared" si="141"/>
        <v>0</v>
      </c>
      <c r="AD195" s="351">
        <f t="shared" si="141"/>
        <v>0</v>
      </c>
      <c r="AE195" s="36">
        <f t="shared" si="141"/>
        <v>0</v>
      </c>
      <c r="AF195" s="36">
        <f t="shared" si="141"/>
        <v>0</v>
      </c>
      <c r="AG195" s="36">
        <f t="shared" si="141"/>
        <v>0</v>
      </c>
      <c r="AH195" s="351">
        <f t="shared" si="141"/>
        <v>0</v>
      </c>
      <c r="AI195" s="351">
        <f t="shared" si="141"/>
        <v>0</v>
      </c>
      <c r="AJ195" s="362">
        <f t="shared" si="141"/>
        <v>0</v>
      </c>
      <c r="AK195" s="115">
        <f>+AK34</f>
        <v>0</v>
      </c>
      <c r="AL195" s="37">
        <f>SUM(G195:AK195)</f>
        <v>84</v>
      </c>
      <c r="AM195" s="38">
        <f>AL195</f>
        <v>84</v>
      </c>
      <c r="AN195" s="38">
        <v>800000</v>
      </c>
      <c r="AO195" s="38">
        <f>AL195*AN195/1000</f>
        <v>67200</v>
      </c>
      <c r="AP195" s="38">
        <f>AN195*AM195/1000</f>
        <v>67200</v>
      </c>
    </row>
    <row r="196" spans="1:42" ht="35.1" customHeight="1">
      <c r="A196" s="670"/>
      <c r="B196" s="654"/>
      <c r="C196" s="39"/>
      <c r="D196" s="65"/>
      <c r="E196" s="57"/>
      <c r="F196" s="58"/>
      <c r="G196" s="46">
        <f t="shared" ref="G196:AG196" si="142">+F196+G195</f>
        <v>0</v>
      </c>
      <c r="H196" s="363">
        <f t="shared" si="142"/>
        <v>0</v>
      </c>
      <c r="I196" s="356">
        <f t="shared" si="142"/>
        <v>0</v>
      </c>
      <c r="J196" s="46">
        <f t="shared" si="142"/>
        <v>84</v>
      </c>
      <c r="K196" s="46">
        <f t="shared" si="142"/>
        <v>84</v>
      </c>
      <c r="L196" s="46">
        <f t="shared" si="142"/>
        <v>84</v>
      </c>
      <c r="M196" s="46">
        <f t="shared" si="142"/>
        <v>84</v>
      </c>
      <c r="N196" s="46">
        <f t="shared" si="142"/>
        <v>84</v>
      </c>
      <c r="O196" s="46">
        <f t="shared" si="142"/>
        <v>84</v>
      </c>
      <c r="P196" s="356">
        <f t="shared" si="142"/>
        <v>84</v>
      </c>
      <c r="Q196" s="46">
        <f t="shared" si="142"/>
        <v>84</v>
      </c>
      <c r="R196" s="46">
        <f t="shared" si="142"/>
        <v>84</v>
      </c>
      <c r="S196" s="46">
        <f t="shared" si="142"/>
        <v>84</v>
      </c>
      <c r="T196" s="46">
        <f t="shared" si="142"/>
        <v>84</v>
      </c>
      <c r="U196" s="46">
        <f t="shared" si="142"/>
        <v>84</v>
      </c>
      <c r="V196" s="363">
        <f t="shared" si="142"/>
        <v>84</v>
      </c>
      <c r="W196" s="356">
        <f t="shared" si="142"/>
        <v>84</v>
      </c>
      <c r="X196" s="46">
        <f t="shared" si="142"/>
        <v>84</v>
      </c>
      <c r="Y196" s="46">
        <f t="shared" si="142"/>
        <v>84</v>
      </c>
      <c r="Z196" s="46">
        <f t="shared" si="142"/>
        <v>84</v>
      </c>
      <c r="AA196" s="46">
        <f t="shared" si="142"/>
        <v>84</v>
      </c>
      <c r="AB196" s="46">
        <f t="shared" si="142"/>
        <v>84</v>
      </c>
      <c r="AC196" s="363">
        <f t="shared" si="142"/>
        <v>84</v>
      </c>
      <c r="AD196" s="356">
        <f t="shared" si="142"/>
        <v>84</v>
      </c>
      <c r="AE196" s="46">
        <f t="shared" si="142"/>
        <v>84</v>
      </c>
      <c r="AF196" s="46">
        <f t="shared" si="142"/>
        <v>84</v>
      </c>
      <c r="AG196" s="46">
        <f t="shared" si="142"/>
        <v>84</v>
      </c>
      <c r="AH196" s="352">
        <f>+AG196+AH195</f>
        <v>84</v>
      </c>
      <c r="AI196" s="352">
        <f>+AH196+AI195</f>
        <v>84</v>
      </c>
      <c r="AJ196" s="363">
        <f>+AI196+AJ195</f>
        <v>84</v>
      </c>
      <c r="AK196" s="45">
        <f>+AJ196+AK195</f>
        <v>84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103</v>
      </c>
      <c r="G197" s="36">
        <f>+G36</f>
        <v>0</v>
      </c>
      <c r="H197" s="362">
        <f t="shared" ref="H197:AJ197" si="143">+H36</f>
        <v>0</v>
      </c>
      <c r="I197" s="351">
        <f t="shared" si="143"/>
        <v>0</v>
      </c>
      <c r="J197" s="371">
        <f t="shared" si="143"/>
        <v>103</v>
      </c>
      <c r="K197" s="36">
        <f t="shared" si="143"/>
        <v>0</v>
      </c>
      <c r="L197" s="36">
        <f t="shared" si="143"/>
        <v>0</v>
      </c>
      <c r="M197" s="36">
        <f t="shared" si="143"/>
        <v>0</v>
      </c>
      <c r="N197" s="36">
        <f t="shared" si="143"/>
        <v>0</v>
      </c>
      <c r="O197" s="36">
        <f t="shared" si="143"/>
        <v>0</v>
      </c>
      <c r="P197" s="351">
        <f t="shared" si="143"/>
        <v>0</v>
      </c>
      <c r="Q197" s="36">
        <f t="shared" si="143"/>
        <v>0</v>
      </c>
      <c r="R197" s="36">
        <f t="shared" si="143"/>
        <v>0</v>
      </c>
      <c r="S197" s="36">
        <f t="shared" si="143"/>
        <v>0</v>
      </c>
      <c r="T197" s="36">
        <f t="shared" si="143"/>
        <v>0</v>
      </c>
      <c r="U197" s="36">
        <f t="shared" si="143"/>
        <v>0</v>
      </c>
      <c r="V197" s="362">
        <f t="shared" si="143"/>
        <v>0</v>
      </c>
      <c r="W197" s="351">
        <f t="shared" si="143"/>
        <v>0</v>
      </c>
      <c r="X197" s="36">
        <f t="shared" si="143"/>
        <v>0</v>
      </c>
      <c r="Y197" s="36">
        <f t="shared" si="143"/>
        <v>0</v>
      </c>
      <c r="Z197" s="36">
        <f t="shared" si="143"/>
        <v>0</v>
      </c>
      <c r="AA197" s="36">
        <f t="shared" si="143"/>
        <v>0</v>
      </c>
      <c r="AB197" s="36">
        <f t="shared" si="143"/>
        <v>0</v>
      </c>
      <c r="AC197" s="362">
        <f t="shared" si="143"/>
        <v>0</v>
      </c>
      <c r="AD197" s="351">
        <f t="shared" si="143"/>
        <v>0</v>
      </c>
      <c r="AE197" s="36">
        <f t="shared" si="143"/>
        <v>0</v>
      </c>
      <c r="AF197" s="36">
        <f t="shared" si="143"/>
        <v>0</v>
      </c>
      <c r="AG197" s="36">
        <f t="shared" si="143"/>
        <v>0</v>
      </c>
      <c r="AH197" s="351">
        <f t="shared" si="143"/>
        <v>0</v>
      </c>
      <c r="AI197" s="351">
        <f t="shared" si="143"/>
        <v>0</v>
      </c>
      <c r="AJ197" s="362">
        <f t="shared" si="143"/>
        <v>0</v>
      </c>
      <c r="AK197" s="116">
        <f>+AK36</f>
        <v>0</v>
      </c>
      <c r="AL197" s="37">
        <f>AK198</f>
        <v>103</v>
      </c>
      <c r="AM197" s="38">
        <f>AL197</f>
        <v>103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46">
        <f t="shared" ref="G198:AG198" si="144">+F198+G197</f>
        <v>0</v>
      </c>
      <c r="H198" s="363">
        <f t="shared" si="144"/>
        <v>0</v>
      </c>
      <c r="I198" s="356">
        <f t="shared" si="144"/>
        <v>0</v>
      </c>
      <c r="J198" s="46">
        <f t="shared" si="144"/>
        <v>103</v>
      </c>
      <c r="K198" s="46">
        <f t="shared" si="144"/>
        <v>103</v>
      </c>
      <c r="L198" s="46">
        <f t="shared" si="144"/>
        <v>103</v>
      </c>
      <c r="M198" s="46">
        <f t="shared" si="144"/>
        <v>103</v>
      </c>
      <c r="N198" s="46">
        <f t="shared" si="144"/>
        <v>103</v>
      </c>
      <c r="O198" s="46">
        <f t="shared" si="144"/>
        <v>103</v>
      </c>
      <c r="P198" s="356">
        <f t="shared" si="144"/>
        <v>103</v>
      </c>
      <c r="Q198" s="46">
        <f t="shared" si="144"/>
        <v>103</v>
      </c>
      <c r="R198" s="46">
        <f t="shared" si="144"/>
        <v>103</v>
      </c>
      <c r="S198" s="46">
        <f t="shared" si="144"/>
        <v>103</v>
      </c>
      <c r="T198" s="46">
        <f t="shared" si="144"/>
        <v>103</v>
      </c>
      <c r="U198" s="46">
        <f t="shared" si="144"/>
        <v>103</v>
      </c>
      <c r="V198" s="363">
        <f t="shared" si="144"/>
        <v>103</v>
      </c>
      <c r="W198" s="356">
        <f t="shared" si="144"/>
        <v>103</v>
      </c>
      <c r="X198" s="46">
        <f t="shared" si="144"/>
        <v>103</v>
      </c>
      <c r="Y198" s="46">
        <f t="shared" si="144"/>
        <v>103</v>
      </c>
      <c r="Z198" s="46">
        <f t="shared" si="144"/>
        <v>103</v>
      </c>
      <c r="AA198" s="46">
        <f t="shared" si="144"/>
        <v>103</v>
      </c>
      <c r="AB198" s="46">
        <f t="shared" si="144"/>
        <v>103</v>
      </c>
      <c r="AC198" s="363">
        <f t="shared" si="144"/>
        <v>103</v>
      </c>
      <c r="AD198" s="356">
        <f t="shared" si="144"/>
        <v>103</v>
      </c>
      <c r="AE198" s="46">
        <f t="shared" si="144"/>
        <v>103</v>
      </c>
      <c r="AF198" s="46">
        <f t="shared" si="144"/>
        <v>103</v>
      </c>
      <c r="AG198" s="46">
        <f t="shared" si="144"/>
        <v>103</v>
      </c>
      <c r="AH198" s="352">
        <f>+AG198+AH197</f>
        <v>103</v>
      </c>
      <c r="AI198" s="352">
        <f>+AH198+AI197</f>
        <v>103</v>
      </c>
      <c r="AJ198" s="363">
        <f>+AI198+AJ197</f>
        <v>103</v>
      </c>
      <c r="AK198" s="45">
        <f>+AJ198+AK197</f>
        <v>103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45">+F38</f>
        <v>0</v>
      </c>
      <c r="G199" s="116">
        <f t="shared" si="145"/>
        <v>0</v>
      </c>
      <c r="H199" s="368">
        <f t="shared" si="145"/>
        <v>0</v>
      </c>
      <c r="I199" s="357">
        <f t="shared" si="145"/>
        <v>0</v>
      </c>
      <c r="J199" s="116">
        <f t="shared" si="145"/>
        <v>0</v>
      </c>
      <c r="K199" s="116">
        <f t="shared" si="145"/>
        <v>0</v>
      </c>
      <c r="L199" s="116">
        <f t="shared" si="145"/>
        <v>0</v>
      </c>
      <c r="M199" s="116">
        <f t="shared" si="145"/>
        <v>0</v>
      </c>
      <c r="N199" s="116">
        <f t="shared" si="145"/>
        <v>0</v>
      </c>
      <c r="O199" s="116">
        <f t="shared" si="145"/>
        <v>0</v>
      </c>
      <c r="P199" s="357">
        <f t="shared" si="145"/>
        <v>0</v>
      </c>
      <c r="Q199" s="116">
        <f t="shared" si="145"/>
        <v>0</v>
      </c>
      <c r="R199" s="116">
        <f t="shared" si="145"/>
        <v>0</v>
      </c>
      <c r="S199" s="116">
        <f t="shared" si="145"/>
        <v>0</v>
      </c>
      <c r="T199" s="116">
        <f t="shared" si="145"/>
        <v>0</v>
      </c>
      <c r="U199" s="116">
        <f t="shared" si="145"/>
        <v>0</v>
      </c>
      <c r="V199" s="368">
        <f t="shared" si="145"/>
        <v>0</v>
      </c>
      <c r="W199" s="357">
        <f t="shared" si="145"/>
        <v>0</v>
      </c>
      <c r="X199" s="116">
        <f t="shared" si="145"/>
        <v>0</v>
      </c>
      <c r="Y199" s="116">
        <f t="shared" si="145"/>
        <v>0</v>
      </c>
      <c r="Z199" s="116">
        <f t="shared" si="145"/>
        <v>0</v>
      </c>
      <c r="AA199" s="116">
        <f t="shared" si="145"/>
        <v>0</v>
      </c>
      <c r="AB199" s="116">
        <f t="shared" si="145"/>
        <v>0</v>
      </c>
      <c r="AC199" s="368">
        <f t="shared" si="145"/>
        <v>0</v>
      </c>
      <c r="AD199" s="357">
        <f t="shared" si="145"/>
        <v>0</v>
      </c>
      <c r="AE199" s="116">
        <f t="shared" si="145"/>
        <v>0</v>
      </c>
      <c r="AF199" s="116">
        <f t="shared" si="145"/>
        <v>0</v>
      </c>
      <c r="AG199" s="116">
        <f t="shared" si="145"/>
        <v>0</v>
      </c>
      <c r="AH199" s="357">
        <f t="shared" si="145"/>
        <v>0</v>
      </c>
      <c r="AI199" s="357">
        <f t="shared" si="145"/>
        <v>0</v>
      </c>
      <c r="AJ199" s="368">
        <f t="shared" si="145"/>
        <v>0</v>
      </c>
      <c r="AK199" s="116">
        <f t="shared" si="145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44">
        <f t="shared" ref="G200:AK200" si="146">+F200+G199</f>
        <v>0</v>
      </c>
      <c r="H200" s="363">
        <f t="shared" si="146"/>
        <v>0</v>
      </c>
      <c r="I200" s="356">
        <f t="shared" si="146"/>
        <v>0</v>
      </c>
      <c r="J200" s="45">
        <f t="shared" si="146"/>
        <v>0</v>
      </c>
      <c r="K200" s="45">
        <f t="shared" si="146"/>
        <v>0</v>
      </c>
      <c r="L200" s="45">
        <f t="shared" si="146"/>
        <v>0</v>
      </c>
      <c r="M200" s="45">
        <f t="shared" si="146"/>
        <v>0</v>
      </c>
      <c r="N200" s="45">
        <f t="shared" si="146"/>
        <v>0</v>
      </c>
      <c r="O200" s="45">
        <f t="shared" si="146"/>
        <v>0</v>
      </c>
      <c r="P200" s="356">
        <f t="shared" si="146"/>
        <v>0</v>
      </c>
      <c r="Q200" s="45">
        <f t="shared" si="146"/>
        <v>0</v>
      </c>
      <c r="R200" s="45">
        <f t="shared" si="146"/>
        <v>0</v>
      </c>
      <c r="S200" s="45">
        <f t="shared" si="146"/>
        <v>0</v>
      </c>
      <c r="T200" s="45">
        <f t="shared" si="146"/>
        <v>0</v>
      </c>
      <c r="U200" s="45">
        <f t="shared" si="146"/>
        <v>0</v>
      </c>
      <c r="V200" s="363">
        <f t="shared" si="146"/>
        <v>0</v>
      </c>
      <c r="W200" s="356">
        <f t="shared" si="146"/>
        <v>0</v>
      </c>
      <c r="X200" s="45">
        <f t="shared" si="146"/>
        <v>0</v>
      </c>
      <c r="Y200" s="45">
        <f t="shared" si="146"/>
        <v>0</v>
      </c>
      <c r="Z200" s="45">
        <f t="shared" si="146"/>
        <v>0</v>
      </c>
      <c r="AA200" s="45">
        <f t="shared" si="146"/>
        <v>0</v>
      </c>
      <c r="AB200" s="45">
        <f t="shared" si="146"/>
        <v>0</v>
      </c>
      <c r="AC200" s="363">
        <f t="shared" si="146"/>
        <v>0</v>
      </c>
      <c r="AD200" s="356">
        <f t="shared" si="146"/>
        <v>0</v>
      </c>
      <c r="AE200" s="45">
        <f t="shared" si="146"/>
        <v>0</v>
      </c>
      <c r="AF200" s="45">
        <f t="shared" si="146"/>
        <v>0</v>
      </c>
      <c r="AG200" s="45">
        <f t="shared" si="146"/>
        <v>0</v>
      </c>
      <c r="AH200" s="356">
        <f t="shared" si="146"/>
        <v>0</v>
      </c>
      <c r="AI200" s="356">
        <f t="shared" si="146"/>
        <v>0</v>
      </c>
      <c r="AJ200" s="366">
        <f t="shared" si="146"/>
        <v>0</v>
      </c>
      <c r="AK200" s="45">
        <f t="shared" si="146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50">
        <f t="shared" ref="F201:AK201" si="147">+F40</f>
        <v>0</v>
      </c>
      <c r="G201" s="115">
        <f t="shared" si="147"/>
        <v>0</v>
      </c>
      <c r="H201" s="369">
        <f t="shared" si="147"/>
        <v>0</v>
      </c>
      <c r="I201" s="358">
        <f t="shared" si="147"/>
        <v>0</v>
      </c>
      <c r="J201" s="115">
        <f t="shared" si="147"/>
        <v>0</v>
      </c>
      <c r="K201" s="115">
        <f t="shared" si="147"/>
        <v>0</v>
      </c>
      <c r="L201" s="115">
        <f t="shared" si="147"/>
        <v>0</v>
      </c>
      <c r="M201" s="115">
        <f t="shared" si="147"/>
        <v>0</v>
      </c>
      <c r="N201" s="115">
        <f t="shared" si="147"/>
        <v>0</v>
      </c>
      <c r="O201" s="115">
        <f t="shared" si="147"/>
        <v>0</v>
      </c>
      <c r="P201" s="358">
        <f t="shared" si="147"/>
        <v>0</v>
      </c>
      <c r="Q201" s="115">
        <f t="shared" si="147"/>
        <v>0</v>
      </c>
      <c r="R201" s="115">
        <f t="shared" si="147"/>
        <v>0</v>
      </c>
      <c r="S201" s="115">
        <f t="shared" si="147"/>
        <v>0</v>
      </c>
      <c r="T201" s="115">
        <f t="shared" si="147"/>
        <v>0</v>
      </c>
      <c r="U201" s="115">
        <f t="shared" si="147"/>
        <v>0</v>
      </c>
      <c r="V201" s="369">
        <f t="shared" si="147"/>
        <v>0</v>
      </c>
      <c r="W201" s="358">
        <f t="shared" si="147"/>
        <v>0</v>
      </c>
      <c r="X201" s="115">
        <f t="shared" si="147"/>
        <v>0</v>
      </c>
      <c r="Y201" s="115">
        <f t="shared" si="147"/>
        <v>0</v>
      </c>
      <c r="Z201" s="115">
        <f t="shared" si="147"/>
        <v>0</v>
      </c>
      <c r="AA201" s="115">
        <f t="shared" si="147"/>
        <v>0</v>
      </c>
      <c r="AB201" s="115">
        <f t="shared" si="147"/>
        <v>0</v>
      </c>
      <c r="AC201" s="369">
        <f t="shared" si="147"/>
        <v>0</v>
      </c>
      <c r="AD201" s="358">
        <f t="shared" si="147"/>
        <v>0</v>
      </c>
      <c r="AE201" s="115">
        <f t="shared" si="147"/>
        <v>0</v>
      </c>
      <c r="AF201" s="115">
        <f t="shared" si="147"/>
        <v>0</v>
      </c>
      <c r="AG201" s="115">
        <f t="shared" si="147"/>
        <v>0</v>
      </c>
      <c r="AH201" s="358">
        <f t="shared" si="147"/>
        <v>0</v>
      </c>
      <c r="AI201" s="358">
        <f t="shared" si="147"/>
        <v>0</v>
      </c>
      <c r="AJ201" s="369">
        <f t="shared" si="147"/>
        <v>0</v>
      </c>
      <c r="AK201" s="115">
        <f t="shared" si="147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K202" si="148">+F202+G201</f>
        <v>0</v>
      </c>
      <c r="H202" s="363">
        <f t="shared" si="148"/>
        <v>0</v>
      </c>
      <c r="I202" s="356">
        <f t="shared" si="148"/>
        <v>0</v>
      </c>
      <c r="J202" s="45">
        <f t="shared" si="148"/>
        <v>0</v>
      </c>
      <c r="K202" s="45">
        <f t="shared" si="148"/>
        <v>0</v>
      </c>
      <c r="L202" s="45">
        <f t="shared" si="148"/>
        <v>0</v>
      </c>
      <c r="M202" s="45">
        <f t="shared" si="148"/>
        <v>0</v>
      </c>
      <c r="N202" s="45">
        <f t="shared" si="148"/>
        <v>0</v>
      </c>
      <c r="O202" s="45">
        <f t="shared" si="148"/>
        <v>0</v>
      </c>
      <c r="P202" s="356">
        <f t="shared" si="148"/>
        <v>0</v>
      </c>
      <c r="Q202" s="45">
        <f t="shared" si="148"/>
        <v>0</v>
      </c>
      <c r="R202" s="45">
        <f t="shared" si="148"/>
        <v>0</v>
      </c>
      <c r="S202" s="45">
        <f t="shared" si="148"/>
        <v>0</v>
      </c>
      <c r="T202" s="45">
        <f t="shared" si="148"/>
        <v>0</v>
      </c>
      <c r="U202" s="45">
        <f t="shared" si="148"/>
        <v>0</v>
      </c>
      <c r="V202" s="363">
        <f t="shared" si="148"/>
        <v>0</v>
      </c>
      <c r="W202" s="356">
        <f t="shared" si="148"/>
        <v>0</v>
      </c>
      <c r="X202" s="45">
        <f t="shared" si="148"/>
        <v>0</v>
      </c>
      <c r="Y202" s="45">
        <f t="shared" si="148"/>
        <v>0</v>
      </c>
      <c r="Z202" s="45">
        <f t="shared" si="148"/>
        <v>0</v>
      </c>
      <c r="AA202" s="45">
        <f t="shared" si="148"/>
        <v>0</v>
      </c>
      <c r="AB202" s="45">
        <f t="shared" si="148"/>
        <v>0</v>
      </c>
      <c r="AC202" s="363">
        <f t="shared" si="148"/>
        <v>0</v>
      </c>
      <c r="AD202" s="356">
        <f t="shared" si="148"/>
        <v>0</v>
      </c>
      <c r="AE202" s="45">
        <f t="shared" si="148"/>
        <v>0</v>
      </c>
      <c r="AF202" s="45">
        <f t="shared" si="148"/>
        <v>0</v>
      </c>
      <c r="AG202" s="45">
        <f t="shared" si="148"/>
        <v>0</v>
      </c>
      <c r="AH202" s="356">
        <f t="shared" si="148"/>
        <v>0</v>
      </c>
      <c r="AI202" s="356">
        <f t="shared" si="148"/>
        <v>0</v>
      </c>
      <c r="AJ202" s="366">
        <f t="shared" si="148"/>
        <v>0</v>
      </c>
      <c r="AK202" s="45">
        <f t="shared" si="148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49">+F42</f>
        <v>0</v>
      </c>
      <c r="G203" s="116">
        <f t="shared" si="149"/>
        <v>0</v>
      </c>
      <c r="H203" s="368">
        <f t="shared" si="149"/>
        <v>0</v>
      </c>
      <c r="I203" s="357">
        <f t="shared" si="149"/>
        <v>0</v>
      </c>
      <c r="J203" s="116">
        <f t="shared" si="149"/>
        <v>0</v>
      </c>
      <c r="K203" s="116">
        <f t="shared" si="149"/>
        <v>0</v>
      </c>
      <c r="L203" s="116">
        <f t="shared" si="149"/>
        <v>0</v>
      </c>
      <c r="M203" s="116">
        <f t="shared" si="149"/>
        <v>0</v>
      </c>
      <c r="N203" s="116">
        <f t="shared" si="149"/>
        <v>0</v>
      </c>
      <c r="O203" s="116">
        <f t="shared" si="149"/>
        <v>0</v>
      </c>
      <c r="P203" s="357">
        <f t="shared" si="149"/>
        <v>0</v>
      </c>
      <c r="Q203" s="116">
        <f t="shared" si="149"/>
        <v>0</v>
      </c>
      <c r="R203" s="116">
        <f t="shared" si="149"/>
        <v>0</v>
      </c>
      <c r="S203" s="116">
        <f t="shared" si="149"/>
        <v>0</v>
      </c>
      <c r="T203" s="116">
        <f t="shared" si="149"/>
        <v>0</v>
      </c>
      <c r="U203" s="116">
        <f t="shared" si="149"/>
        <v>0</v>
      </c>
      <c r="V203" s="368">
        <f t="shared" si="149"/>
        <v>0</v>
      </c>
      <c r="W203" s="357">
        <f t="shared" si="149"/>
        <v>0</v>
      </c>
      <c r="X203" s="116">
        <f t="shared" si="149"/>
        <v>0</v>
      </c>
      <c r="Y203" s="116">
        <f t="shared" si="149"/>
        <v>0</v>
      </c>
      <c r="Z203" s="116">
        <f t="shared" si="149"/>
        <v>0</v>
      </c>
      <c r="AA203" s="116">
        <f t="shared" si="149"/>
        <v>0</v>
      </c>
      <c r="AB203" s="116">
        <f t="shared" si="149"/>
        <v>0</v>
      </c>
      <c r="AC203" s="368">
        <f t="shared" si="149"/>
        <v>0</v>
      </c>
      <c r="AD203" s="357">
        <f t="shared" si="149"/>
        <v>0</v>
      </c>
      <c r="AE203" s="116">
        <f t="shared" si="149"/>
        <v>0</v>
      </c>
      <c r="AF203" s="116">
        <f t="shared" si="149"/>
        <v>0</v>
      </c>
      <c r="AG203" s="116">
        <f t="shared" si="149"/>
        <v>0</v>
      </c>
      <c r="AH203" s="357">
        <f t="shared" si="149"/>
        <v>0</v>
      </c>
      <c r="AI203" s="357">
        <f t="shared" si="149"/>
        <v>0</v>
      </c>
      <c r="AJ203" s="368">
        <f t="shared" si="149"/>
        <v>0</v>
      </c>
      <c r="AK203" s="116">
        <f t="shared" si="149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44">
        <f t="shared" ref="G204:AK204" si="150">+F204+G203</f>
        <v>0</v>
      </c>
      <c r="H204" s="363">
        <f t="shared" si="150"/>
        <v>0</v>
      </c>
      <c r="I204" s="356">
        <f t="shared" si="150"/>
        <v>0</v>
      </c>
      <c r="J204" s="45">
        <f t="shared" si="150"/>
        <v>0</v>
      </c>
      <c r="K204" s="45">
        <f t="shared" si="150"/>
        <v>0</v>
      </c>
      <c r="L204" s="45">
        <f t="shared" si="150"/>
        <v>0</v>
      </c>
      <c r="M204" s="45">
        <f t="shared" si="150"/>
        <v>0</v>
      </c>
      <c r="N204" s="45">
        <f t="shared" si="150"/>
        <v>0</v>
      </c>
      <c r="O204" s="45">
        <f t="shared" si="150"/>
        <v>0</v>
      </c>
      <c r="P204" s="356">
        <f t="shared" si="150"/>
        <v>0</v>
      </c>
      <c r="Q204" s="45">
        <f t="shared" si="150"/>
        <v>0</v>
      </c>
      <c r="R204" s="45">
        <f t="shared" si="150"/>
        <v>0</v>
      </c>
      <c r="S204" s="45">
        <f t="shared" si="150"/>
        <v>0</v>
      </c>
      <c r="T204" s="45">
        <f t="shared" si="150"/>
        <v>0</v>
      </c>
      <c r="U204" s="45">
        <f t="shared" si="150"/>
        <v>0</v>
      </c>
      <c r="V204" s="363">
        <f t="shared" si="150"/>
        <v>0</v>
      </c>
      <c r="W204" s="356">
        <f t="shared" si="150"/>
        <v>0</v>
      </c>
      <c r="X204" s="45">
        <f t="shared" si="150"/>
        <v>0</v>
      </c>
      <c r="Y204" s="45">
        <f t="shared" si="150"/>
        <v>0</v>
      </c>
      <c r="Z204" s="45">
        <f t="shared" si="150"/>
        <v>0</v>
      </c>
      <c r="AA204" s="45">
        <f t="shared" si="150"/>
        <v>0</v>
      </c>
      <c r="AB204" s="45">
        <f t="shared" si="150"/>
        <v>0</v>
      </c>
      <c r="AC204" s="363">
        <f t="shared" si="150"/>
        <v>0</v>
      </c>
      <c r="AD204" s="356">
        <f t="shared" si="150"/>
        <v>0</v>
      </c>
      <c r="AE204" s="45">
        <f t="shared" si="150"/>
        <v>0</v>
      </c>
      <c r="AF204" s="45">
        <f t="shared" si="150"/>
        <v>0</v>
      </c>
      <c r="AG204" s="45">
        <f t="shared" si="150"/>
        <v>0</v>
      </c>
      <c r="AH204" s="356">
        <f t="shared" si="150"/>
        <v>0</v>
      </c>
      <c r="AI204" s="356">
        <f t="shared" si="150"/>
        <v>0</v>
      </c>
      <c r="AJ204" s="366">
        <f t="shared" si="150"/>
        <v>0</v>
      </c>
      <c r="AK204" s="45">
        <f t="shared" si="150"/>
        <v>0</v>
      </c>
      <c r="AL204" s="37"/>
    </row>
    <row r="205" spans="1:42" ht="35.1" customHeight="1">
      <c r="A205" s="624">
        <v>16</v>
      </c>
      <c r="B205" s="695" t="s">
        <v>111</v>
      </c>
      <c r="C205" s="210" t="s">
        <v>174</v>
      </c>
      <c r="D205" s="63"/>
      <c r="E205" s="76"/>
      <c r="F205" s="35">
        <f>+F44</f>
        <v>199</v>
      </c>
      <c r="G205" s="36">
        <f>+G44</f>
        <v>0</v>
      </c>
      <c r="H205" s="362">
        <f t="shared" ref="H205:AJ205" si="151">+H44</f>
        <v>0</v>
      </c>
      <c r="I205" s="351">
        <f t="shared" si="151"/>
        <v>0</v>
      </c>
      <c r="J205" s="371">
        <f t="shared" si="151"/>
        <v>199</v>
      </c>
      <c r="K205" s="36">
        <f t="shared" si="151"/>
        <v>0</v>
      </c>
      <c r="L205" s="36">
        <f t="shared" si="151"/>
        <v>0</v>
      </c>
      <c r="M205" s="36">
        <f t="shared" si="151"/>
        <v>0</v>
      </c>
      <c r="N205" s="36">
        <f t="shared" si="151"/>
        <v>0</v>
      </c>
      <c r="O205" s="36">
        <f t="shared" si="151"/>
        <v>0</v>
      </c>
      <c r="P205" s="351">
        <f t="shared" si="151"/>
        <v>0</v>
      </c>
      <c r="Q205" s="36">
        <f t="shared" si="151"/>
        <v>0</v>
      </c>
      <c r="R205" s="36">
        <f t="shared" si="151"/>
        <v>0</v>
      </c>
      <c r="S205" s="36">
        <f t="shared" si="151"/>
        <v>0</v>
      </c>
      <c r="T205" s="36">
        <f t="shared" si="151"/>
        <v>0</v>
      </c>
      <c r="U205" s="36">
        <f t="shared" si="151"/>
        <v>0</v>
      </c>
      <c r="V205" s="362">
        <f t="shared" si="151"/>
        <v>0</v>
      </c>
      <c r="W205" s="351">
        <f t="shared" si="151"/>
        <v>0</v>
      </c>
      <c r="X205" s="36">
        <f t="shared" si="151"/>
        <v>0</v>
      </c>
      <c r="Y205" s="36">
        <f t="shared" si="151"/>
        <v>0</v>
      </c>
      <c r="Z205" s="36">
        <f t="shared" si="151"/>
        <v>0</v>
      </c>
      <c r="AA205" s="36">
        <f t="shared" si="151"/>
        <v>0</v>
      </c>
      <c r="AB205" s="36">
        <f t="shared" si="151"/>
        <v>0</v>
      </c>
      <c r="AC205" s="362">
        <f t="shared" si="151"/>
        <v>0</v>
      </c>
      <c r="AD205" s="351">
        <f t="shared" si="151"/>
        <v>0</v>
      </c>
      <c r="AE205" s="36">
        <f t="shared" si="151"/>
        <v>0</v>
      </c>
      <c r="AF205" s="36">
        <f t="shared" si="151"/>
        <v>0</v>
      </c>
      <c r="AG205" s="36">
        <f t="shared" si="151"/>
        <v>0</v>
      </c>
      <c r="AH205" s="351">
        <f t="shared" si="151"/>
        <v>0</v>
      </c>
      <c r="AI205" s="351">
        <f t="shared" si="151"/>
        <v>0</v>
      </c>
      <c r="AJ205" s="362">
        <f t="shared" si="151"/>
        <v>0</v>
      </c>
      <c r="AK205" s="116">
        <f>+AK44</f>
        <v>0</v>
      </c>
      <c r="AL205" s="37">
        <f>SUM(G205:AK205)</f>
        <v>199</v>
      </c>
      <c r="AM205" s="38">
        <f>AL205</f>
        <v>199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99"/>
      <c r="C206" s="39"/>
      <c r="D206" s="78"/>
      <c r="E206" s="79"/>
      <c r="F206" s="42"/>
      <c r="G206" s="46">
        <f t="shared" ref="G206:AG206" si="152">+F206+G205</f>
        <v>0</v>
      </c>
      <c r="H206" s="363">
        <f t="shared" si="152"/>
        <v>0</v>
      </c>
      <c r="I206" s="356">
        <f t="shared" si="152"/>
        <v>0</v>
      </c>
      <c r="J206" s="46">
        <f t="shared" si="152"/>
        <v>199</v>
      </c>
      <c r="K206" s="46">
        <f t="shared" si="152"/>
        <v>199</v>
      </c>
      <c r="L206" s="46">
        <f t="shared" si="152"/>
        <v>199</v>
      </c>
      <c r="M206" s="46">
        <f t="shared" si="152"/>
        <v>199</v>
      </c>
      <c r="N206" s="46">
        <f t="shared" si="152"/>
        <v>199</v>
      </c>
      <c r="O206" s="46">
        <f t="shared" si="152"/>
        <v>199</v>
      </c>
      <c r="P206" s="356">
        <f t="shared" si="152"/>
        <v>199</v>
      </c>
      <c r="Q206" s="46">
        <f t="shared" si="152"/>
        <v>199</v>
      </c>
      <c r="R206" s="46">
        <f t="shared" si="152"/>
        <v>199</v>
      </c>
      <c r="S206" s="46">
        <f t="shared" si="152"/>
        <v>199</v>
      </c>
      <c r="T206" s="46">
        <f t="shared" si="152"/>
        <v>199</v>
      </c>
      <c r="U206" s="46">
        <f t="shared" si="152"/>
        <v>199</v>
      </c>
      <c r="V206" s="363">
        <f t="shared" si="152"/>
        <v>199</v>
      </c>
      <c r="W206" s="356">
        <f t="shared" si="152"/>
        <v>199</v>
      </c>
      <c r="X206" s="46">
        <f t="shared" si="152"/>
        <v>199</v>
      </c>
      <c r="Y206" s="46">
        <f t="shared" si="152"/>
        <v>199</v>
      </c>
      <c r="Z206" s="46">
        <f t="shared" si="152"/>
        <v>199</v>
      </c>
      <c r="AA206" s="46">
        <f t="shared" si="152"/>
        <v>199</v>
      </c>
      <c r="AB206" s="46">
        <f t="shared" si="152"/>
        <v>199</v>
      </c>
      <c r="AC206" s="363">
        <f t="shared" si="152"/>
        <v>199</v>
      </c>
      <c r="AD206" s="356">
        <f t="shared" si="152"/>
        <v>199</v>
      </c>
      <c r="AE206" s="46">
        <f t="shared" si="152"/>
        <v>199</v>
      </c>
      <c r="AF206" s="46">
        <f t="shared" si="152"/>
        <v>199</v>
      </c>
      <c r="AG206" s="46">
        <f t="shared" si="152"/>
        <v>199</v>
      </c>
      <c r="AH206" s="352">
        <f>+AG206+AH205</f>
        <v>199</v>
      </c>
      <c r="AI206" s="352">
        <f>+AH206+AI205</f>
        <v>199</v>
      </c>
      <c r="AJ206" s="363">
        <f>+AI206+AJ205</f>
        <v>199</v>
      </c>
      <c r="AK206" s="45">
        <f>+AJ206+AK205</f>
        <v>199</v>
      </c>
      <c r="AL206" s="37"/>
    </row>
    <row r="207" spans="1:42" ht="34.5" customHeight="1">
      <c r="A207" s="624">
        <v>17</v>
      </c>
      <c r="B207" s="695" t="s">
        <v>112</v>
      </c>
      <c r="C207" s="211" t="s">
        <v>174</v>
      </c>
      <c r="D207" s="71"/>
      <c r="E207" s="49"/>
      <c r="F207" s="35">
        <f>+F46</f>
        <v>44</v>
      </c>
      <c r="G207" s="36">
        <f>+G46</f>
        <v>0</v>
      </c>
      <c r="H207" s="362">
        <f t="shared" ref="H207:AJ207" si="153">+H46</f>
        <v>0</v>
      </c>
      <c r="I207" s="351">
        <f t="shared" si="153"/>
        <v>0</v>
      </c>
      <c r="J207" s="371">
        <f t="shared" si="153"/>
        <v>44</v>
      </c>
      <c r="K207" s="36">
        <f t="shared" si="153"/>
        <v>0</v>
      </c>
      <c r="L207" s="36">
        <f t="shared" si="153"/>
        <v>0</v>
      </c>
      <c r="M207" s="36">
        <f t="shared" si="153"/>
        <v>0</v>
      </c>
      <c r="N207" s="36">
        <f t="shared" si="153"/>
        <v>0</v>
      </c>
      <c r="O207" s="36">
        <f t="shared" si="153"/>
        <v>0</v>
      </c>
      <c r="P207" s="351">
        <f t="shared" si="153"/>
        <v>0</v>
      </c>
      <c r="Q207" s="36">
        <f t="shared" si="153"/>
        <v>0</v>
      </c>
      <c r="R207" s="36">
        <f t="shared" si="153"/>
        <v>0</v>
      </c>
      <c r="S207" s="36">
        <f t="shared" si="153"/>
        <v>0</v>
      </c>
      <c r="T207" s="36">
        <f t="shared" si="153"/>
        <v>0</v>
      </c>
      <c r="U207" s="36">
        <f t="shared" si="153"/>
        <v>0</v>
      </c>
      <c r="V207" s="362">
        <f t="shared" si="153"/>
        <v>0</v>
      </c>
      <c r="W207" s="351">
        <f t="shared" si="153"/>
        <v>0</v>
      </c>
      <c r="X207" s="36">
        <f t="shared" si="153"/>
        <v>0</v>
      </c>
      <c r="Y207" s="36">
        <f t="shared" si="153"/>
        <v>0</v>
      </c>
      <c r="Z207" s="36">
        <f t="shared" si="153"/>
        <v>0</v>
      </c>
      <c r="AA207" s="36">
        <f t="shared" si="153"/>
        <v>0</v>
      </c>
      <c r="AB207" s="36">
        <f t="shared" si="153"/>
        <v>0</v>
      </c>
      <c r="AC207" s="362">
        <f t="shared" si="153"/>
        <v>0</v>
      </c>
      <c r="AD207" s="351">
        <f t="shared" si="153"/>
        <v>0</v>
      </c>
      <c r="AE207" s="36">
        <f t="shared" si="153"/>
        <v>0</v>
      </c>
      <c r="AF207" s="36">
        <f t="shared" si="153"/>
        <v>0</v>
      </c>
      <c r="AG207" s="36">
        <f t="shared" si="153"/>
        <v>0</v>
      </c>
      <c r="AH207" s="351">
        <f t="shared" si="153"/>
        <v>0</v>
      </c>
      <c r="AI207" s="351">
        <f t="shared" si="153"/>
        <v>0</v>
      </c>
      <c r="AJ207" s="362">
        <f t="shared" si="153"/>
        <v>0</v>
      </c>
      <c r="AK207" s="116">
        <f>+AK46</f>
        <v>0</v>
      </c>
      <c r="AL207" s="37">
        <f>AK208</f>
        <v>44</v>
      </c>
      <c r="AM207" s="38">
        <f>AL207</f>
        <v>44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99"/>
      <c r="C208" s="39"/>
      <c r="D208" s="73"/>
      <c r="E208" s="52"/>
      <c r="F208" s="61"/>
      <c r="G208" s="46">
        <f t="shared" ref="G208:AG208" si="154">+F208+G207</f>
        <v>0</v>
      </c>
      <c r="H208" s="363">
        <f t="shared" si="154"/>
        <v>0</v>
      </c>
      <c r="I208" s="356">
        <f t="shared" si="154"/>
        <v>0</v>
      </c>
      <c r="J208" s="46">
        <f t="shared" si="154"/>
        <v>44</v>
      </c>
      <c r="K208" s="46">
        <f t="shared" si="154"/>
        <v>44</v>
      </c>
      <c r="L208" s="46">
        <f t="shared" si="154"/>
        <v>44</v>
      </c>
      <c r="M208" s="46">
        <f t="shared" si="154"/>
        <v>44</v>
      </c>
      <c r="N208" s="46">
        <f t="shared" si="154"/>
        <v>44</v>
      </c>
      <c r="O208" s="46">
        <f t="shared" si="154"/>
        <v>44</v>
      </c>
      <c r="P208" s="356">
        <f t="shared" si="154"/>
        <v>44</v>
      </c>
      <c r="Q208" s="46">
        <f t="shared" si="154"/>
        <v>44</v>
      </c>
      <c r="R208" s="46">
        <f t="shared" si="154"/>
        <v>44</v>
      </c>
      <c r="S208" s="46">
        <f t="shared" si="154"/>
        <v>44</v>
      </c>
      <c r="T208" s="46">
        <f t="shared" si="154"/>
        <v>44</v>
      </c>
      <c r="U208" s="46">
        <f t="shared" si="154"/>
        <v>44</v>
      </c>
      <c r="V208" s="363">
        <f t="shared" si="154"/>
        <v>44</v>
      </c>
      <c r="W208" s="356">
        <f t="shared" si="154"/>
        <v>44</v>
      </c>
      <c r="X208" s="46">
        <f t="shared" si="154"/>
        <v>44</v>
      </c>
      <c r="Y208" s="46">
        <f t="shared" si="154"/>
        <v>44</v>
      </c>
      <c r="Z208" s="46">
        <f t="shared" si="154"/>
        <v>44</v>
      </c>
      <c r="AA208" s="46">
        <f t="shared" si="154"/>
        <v>44</v>
      </c>
      <c r="AB208" s="46">
        <f t="shared" si="154"/>
        <v>44</v>
      </c>
      <c r="AC208" s="363">
        <f t="shared" si="154"/>
        <v>44</v>
      </c>
      <c r="AD208" s="356">
        <f t="shared" si="154"/>
        <v>44</v>
      </c>
      <c r="AE208" s="46">
        <f t="shared" si="154"/>
        <v>44</v>
      </c>
      <c r="AF208" s="46">
        <f t="shared" si="154"/>
        <v>44</v>
      </c>
      <c r="AG208" s="46">
        <f t="shared" si="154"/>
        <v>44</v>
      </c>
      <c r="AH208" s="352">
        <f>+AG208+AH207</f>
        <v>44</v>
      </c>
      <c r="AI208" s="352">
        <f>+AH208+AI207</f>
        <v>44</v>
      </c>
      <c r="AJ208" s="363">
        <f>+AI208+AJ207</f>
        <v>44</v>
      </c>
      <c r="AK208" s="45">
        <f>+AJ208+AK207</f>
        <v>44</v>
      </c>
      <c r="AL208" s="37"/>
    </row>
    <row r="209" spans="1:42" ht="35.1" customHeight="1">
      <c r="A209" s="624">
        <v>18</v>
      </c>
      <c r="B209" s="695" t="s">
        <v>113</v>
      </c>
      <c r="C209" s="212" t="s">
        <v>174</v>
      </c>
      <c r="D209" s="63"/>
      <c r="E209" s="54"/>
      <c r="F209" s="92">
        <f>+F49</f>
        <v>11</v>
      </c>
      <c r="G209" s="36">
        <f>+G49</f>
        <v>0</v>
      </c>
      <c r="H209" s="362">
        <f t="shared" ref="H209:AJ209" si="155">+H49</f>
        <v>0</v>
      </c>
      <c r="I209" s="351">
        <f t="shared" si="155"/>
        <v>0</v>
      </c>
      <c r="J209" s="371">
        <f t="shared" si="155"/>
        <v>11</v>
      </c>
      <c r="K209" s="36">
        <f t="shared" si="155"/>
        <v>0</v>
      </c>
      <c r="L209" s="36">
        <f t="shared" si="155"/>
        <v>0</v>
      </c>
      <c r="M209" s="36">
        <f t="shared" si="155"/>
        <v>0</v>
      </c>
      <c r="N209" s="36">
        <f t="shared" si="155"/>
        <v>0</v>
      </c>
      <c r="O209" s="36">
        <f t="shared" si="155"/>
        <v>0</v>
      </c>
      <c r="P209" s="351">
        <f t="shared" si="155"/>
        <v>0</v>
      </c>
      <c r="Q209" s="36">
        <f t="shared" si="155"/>
        <v>0</v>
      </c>
      <c r="R209" s="36">
        <f t="shared" si="155"/>
        <v>0</v>
      </c>
      <c r="S209" s="36">
        <f t="shared" si="155"/>
        <v>0</v>
      </c>
      <c r="T209" s="36">
        <f t="shared" si="155"/>
        <v>0</v>
      </c>
      <c r="U209" s="36">
        <f t="shared" si="155"/>
        <v>0</v>
      </c>
      <c r="V209" s="362">
        <f t="shared" si="155"/>
        <v>0</v>
      </c>
      <c r="W209" s="351">
        <f t="shared" si="155"/>
        <v>0</v>
      </c>
      <c r="X209" s="36">
        <f t="shared" si="155"/>
        <v>0</v>
      </c>
      <c r="Y209" s="36">
        <f t="shared" si="155"/>
        <v>0</v>
      </c>
      <c r="Z209" s="36">
        <f t="shared" si="155"/>
        <v>0</v>
      </c>
      <c r="AA209" s="36">
        <f t="shared" si="155"/>
        <v>0</v>
      </c>
      <c r="AB209" s="36">
        <f t="shared" si="155"/>
        <v>0</v>
      </c>
      <c r="AC209" s="362">
        <f t="shared" si="155"/>
        <v>0</v>
      </c>
      <c r="AD209" s="351">
        <f t="shared" si="155"/>
        <v>0</v>
      </c>
      <c r="AE209" s="36">
        <f t="shared" si="155"/>
        <v>0</v>
      </c>
      <c r="AF209" s="36">
        <f t="shared" si="155"/>
        <v>0</v>
      </c>
      <c r="AG209" s="36">
        <f t="shared" si="155"/>
        <v>0</v>
      </c>
      <c r="AH209" s="351">
        <f t="shared" si="155"/>
        <v>0</v>
      </c>
      <c r="AI209" s="351">
        <f t="shared" si="155"/>
        <v>0</v>
      </c>
      <c r="AJ209" s="362">
        <f t="shared" si="155"/>
        <v>0</v>
      </c>
      <c r="AK209" s="115">
        <f>+AK49</f>
        <v>0</v>
      </c>
      <c r="AL209" s="37">
        <f>SUM(G209:AK209)</f>
        <v>11</v>
      </c>
      <c r="AM209" s="38">
        <f>AL209</f>
        <v>11</v>
      </c>
      <c r="AN209" s="38">
        <v>863000</v>
      </c>
      <c r="AO209" s="38">
        <f>AL209*AN209/1000</f>
        <v>9493</v>
      </c>
      <c r="AP209" s="38">
        <f>AN209*AM209/1000</f>
        <v>9493</v>
      </c>
    </row>
    <row r="210" spans="1:42" ht="34.5" customHeight="1">
      <c r="A210" s="625"/>
      <c r="B210" s="699"/>
      <c r="C210" s="39"/>
      <c r="D210" s="78"/>
      <c r="E210" s="168"/>
      <c r="F210" s="167"/>
      <c r="G210" s="46">
        <f t="shared" ref="G210:AG210" si="156">+F210+G209</f>
        <v>0</v>
      </c>
      <c r="H210" s="363">
        <f t="shared" si="156"/>
        <v>0</v>
      </c>
      <c r="I210" s="356">
        <f t="shared" si="156"/>
        <v>0</v>
      </c>
      <c r="J210" s="46">
        <f t="shared" si="156"/>
        <v>11</v>
      </c>
      <c r="K210" s="46">
        <f t="shared" si="156"/>
        <v>11</v>
      </c>
      <c r="L210" s="46">
        <f t="shared" si="156"/>
        <v>11</v>
      </c>
      <c r="M210" s="46">
        <f t="shared" si="156"/>
        <v>11</v>
      </c>
      <c r="N210" s="46">
        <f t="shared" si="156"/>
        <v>11</v>
      </c>
      <c r="O210" s="46">
        <f t="shared" si="156"/>
        <v>11</v>
      </c>
      <c r="P210" s="356">
        <f t="shared" si="156"/>
        <v>11</v>
      </c>
      <c r="Q210" s="46">
        <f t="shared" si="156"/>
        <v>11</v>
      </c>
      <c r="R210" s="46">
        <f t="shared" si="156"/>
        <v>11</v>
      </c>
      <c r="S210" s="46">
        <f t="shared" si="156"/>
        <v>11</v>
      </c>
      <c r="T210" s="46">
        <f t="shared" si="156"/>
        <v>11</v>
      </c>
      <c r="U210" s="46">
        <f t="shared" si="156"/>
        <v>11</v>
      </c>
      <c r="V210" s="363">
        <f t="shared" si="156"/>
        <v>11</v>
      </c>
      <c r="W210" s="356">
        <f t="shared" si="156"/>
        <v>11</v>
      </c>
      <c r="X210" s="46">
        <f t="shared" si="156"/>
        <v>11</v>
      </c>
      <c r="Y210" s="46">
        <f t="shared" si="156"/>
        <v>11</v>
      </c>
      <c r="Z210" s="46">
        <f t="shared" si="156"/>
        <v>11</v>
      </c>
      <c r="AA210" s="46">
        <f t="shared" si="156"/>
        <v>11</v>
      </c>
      <c r="AB210" s="46">
        <f t="shared" si="156"/>
        <v>11</v>
      </c>
      <c r="AC210" s="363">
        <f t="shared" si="156"/>
        <v>11</v>
      </c>
      <c r="AD210" s="356">
        <f t="shared" si="156"/>
        <v>11</v>
      </c>
      <c r="AE210" s="46">
        <f t="shared" si="156"/>
        <v>11</v>
      </c>
      <c r="AF210" s="46">
        <f t="shared" si="156"/>
        <v>11</v>
      </c>
      <c r="AG210" s="46">
        <f t="shared" si="156"/>
        <v>11</v>
      </c>
      <c r="AH210" s="352">
        <f>+AG210+AH209</f>
        <v>11</v>
      </c>
      <c r="AI210" s="352">
        <f>+AH210+AI209</f>
        <v>11</v>
      </c>
      <c r="AJ210" s="363">
        <f>+AI210+AJ209</f>
        <v>11</v>
      </c>
      <c r="AK210" s="45">
        <f>+AJ210+AK209</f>
        <v>11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57">+F50</f>
        <v>0</v>
      </c>
      <c r="G211" s="116">
        <f t="shared" si="157"/>
        <v>0</v>
      </c>
      <c r="H211" s="368">
        <f t="shared" si="157"/>
        <v>0</v>
      </c>
      <c r="I211" s="357">
        <f t="shared" si="157"/>
        <v>0</v>
      </c>
      <c r="J211" s="116">
        <f t="shared" si="157"/>
        <v>11</v>
      </c>
      <c r="K211" s="116">
        <f t="shared" si="157"/>
        <v>11</v>
      </c>
      <c r="L211" s="116">
        <f t="shared" si="157"/>
        <v>11</v>
      </c>
      <c r="M211" s="116">
        <f t="shared" si="157"/>
        <v>11</v>
      </c>
      <c r="N211" s="116">
        <f t="shared" si="157"/>
        <v>11</v>
      </c>
      <c r="O211" s="116">
        <f t="shared" si="157"/>
        <v>11</v>
      </c>
      <c r="P211" s="357">
        <f t="shared" si="157"/>
        <v>11</v>
      </c>
      <c r="Q211" s="116">
        <f>+Q51</f>
        <v>0</v>
      </c>
      <c r="R211" s="116">
        <f t="shared" ref="R211:AJ211" si="158">+R51</f>
        <v>0</v>
      </c>
      <c r="S211" s="116">
        <f t="shared" si="158"/>
        <v>0</v>
      </c>
      <c r="T211" s="116">
        <f t="shared" si="158"/>
        <v>0</v>
      </c>
      <c r="U211" s="116">
        <f t="shared" si="158"/>
        <v>0</v>
      </c>
      <c r="V211" s="368">
        <f t="shared" si="158"/>
        <v>0</v>
      </c>
      <c r="W211" s="357">
        <f t="shared" si="158"/>
        <v>0</v>
      </c>
      <c r="X211" s="116">
        <f t="shared" si="158"/>
        <v>0</v>
      </c>
      <c r="Y211" s="116">
        <f t="shared" si="158"/>
        <v>0</v>
      </c>
      <c r="Z211" s="116">
        <f t="shared" si="158"/>
        <v>0</v>
      </c>
      <c r="AA211" s="116">
        <f t="shared" si="158"/>
        <v>0</v>
      </c>
      <c r="AB211" s="116">
        <f t="shared" si="158"/>
        <v>0</v>
      </c>
      <c r="AC211" s="368">
        <f t="shared" si="158"/>
        <v>0</v>
      </c>
      <c r="AD211" s="357">
        <f t="shared" si="158"/>
        <v>0</v>
      </c>
      <c r="AE211" s="116">
        <f t="shared" si="158"/>
        <v>0</v>
      </c>
      <c r="AF211" s="116">
        <f t="shared" si="158"/>
        <v>0</v>
      </c>
      <c r="AG211" s="116">
        <f t="shared" si="158"/>
        <v>0</v>
      </c>
      <c r="AH211" s="357">
        <f t="shared" si="158"/>
        <v>0</v>
      </c>
      <c r="AI211" s="357">
        <f t="shared" si="158"/>
        <v>0</v>
      </c>
      <c r="AJ211" s="368">
        <f t="shared" si="158"/>
        <v>0</v>
      </c>
      <c r="AK211" s="116">
        <f>+AK50</f>
        <v>11</v>
      </c>
      <c r="AL211" s="37">
        <f>SUM(G211:AK211)</f>
        <v>88</v>
      </c>
      <c r="AM211" s="38">
        <f>AL211</f>
        <v>88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44">
        <f t="shared" ref="G212:AK212" si="159">+F212+G211</f>
        <v>0</v>
      </c>
      <c r="H212" s="363">
        <f t="shared" si="159"/>
        <v>0</v>
      </c>
      <c r="I212" s="356">
        <f t="shared" si="159"/>
        <v>0</v>
      </c>
      <c r="J212" s="45">
        <f t="shared" si="159"/>
        <v>11</v>
      </c>
      <c r="K212" s="45">
        <f t="shared" si="159"/>
        <v>22</v>
      </c>
      <c r="L212" s="45">
        <f t="shared" si="159"/>
        <v>33</v>
      </c>
      <c r="M212" s="45">
        <f t="shared" si="159"/>
        <v>44</v>
      </c>
      <c r="N212" s="45">
        <f t="shared" si="159"/>
        <v>55</v>
      </c>
      <c r="O212" s="45">
        <f t="shared" si="159"/>
        <v>66</v>
      </c>
      <c r="P212" s="356">
        <f t="shared" si="159"/>
        <v>77</v>
      </c>
      <c r="Q212" s="45">
        <f t="shared" si="159"/>
        <v>77</v>
      </c>
      <c r="R212" s="45">
        <f t="shared" si="159"/>
        <v>77</v>
      </c>
      <c r="S212" s="45">
        <f t="shared" si="159"/>
        <v>77</v>
      </c>
      <c r="T212" s="45">
        <f t="shared" si="159"/>
        <v>77</v>
      </c>
      <c r="U212" s="45">
        <f t="shared" si="159"/>
        <v>77</v>
      </c>
      <c r="V212" s="363">
        <f t="shared" si="159"/>
        <v>77</v>
      </c>
      <c r="W212" s="356">
        <f t="shared" si="159"/>
        <v>77</v>
      </c>
      <c r="X212" s="45">
        <f t="shared" si="159"/>
        <v>77</v>
      </c>
      <c r="Y212" s="45">
        <f t="shared" si="159"/>
        <v>77</v>
      </c>
      <c r="Z212" s="45">
        <f t="shared" si="159"/>
        <v>77</v>
      </c>
      <c r="AA212" s="45">
        <f t="shared" si="159"/>
        <v>77</v>
      </c>
      <c r="AB212" s="45">
        <f t="shared" si="159"/>
        <v>77</v>
      </c>
      <c r="AC212" s="363">
        <f t="shared" si="159"/>
        <v>77</v>
      </c>
      <c r="AD212" s="356">
        <f t="shared" si="159"/>
        <v>77</v>
      </c>
      <c r="AE212" s="45">
        <f t="shared" si="159"/>
        <v>77</v>
      </c>
      <c r="AF212" s="45">
        <f t="shared" si="159"/>
        <v>77</v>
      </c>
      <c r="AG212" s="45">
        <f t="shared" si="159"/>
        <v>77</v>
      </c>
      <c r="AH212" s="356">
        <f t="shared" si="159"/>
        <v>77</v>
      </c>
      <c r="AI212" s="356">
        <f t="shared" si="159"/>
        <v>77</v>
      </c>
      <c r="AJ212" s="366">
        <f t="shared" si="159"/>
        <v>77</v>
      </c>
      <c r="AK212" s="45">
        <f t="shared" si="159"/>
        <v>88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60">+F52</f>
        <v>0</v>
      </c>
      <c r="G213" s="116">
        <f t="shared" si="160"/>
        <v>0</v>
      </c>
      <c r="H213" s="368">
        <f t="shared" si="160"/>
        <v>0</v>
      </c>
      <c r="I213" s="357">
        <f t="shared" si="160"/>
        <v>0</v>
      </c>
      <c r="J213" s="116">
        <f t="shared" si="160"/>
        <v>0</v>
      </c>
      <c r="K213" s="116">
        <f t="shared" si="160"/>
        <v>0</v>
      </c>
      <c r="L213" s="116">
        <f t="shared" si="160"/>
        <v>0</v>
      </c>
      <c r="M213" s="116">
        <f t="shared" si="160"/>
        <v>0</v>
      </c>
      <c r="N213" s="116">
        <f t="shared" si="160"/>
        <v>0</v>
      </c>
      <c r="O213" s="116">
        <f t="shared" si="160"/>
        <v>0</v>
      </c>
      <c r="P213" s="357">
        <f t="shared" si="160"/>
        <v>0</v>
      </c>
      <c r="Q213" s="116">
        <f t="shared" si="160"/>
        <v>0</v>
      </c>
      <c r="R213" s="116">
        <f t="shared" si="160"/>
        <v>0</v>
      </c>
      <c r="S213" s="116">
        <f t="shared" si="160"/>
        <v>0</v>
      </c>
      <c r="T213" s="116">
        <f t="shared" si="160"/>
        <v>0</v>
      </c>
      <c r="U213" s="116">
        <f t="shared" si="160"/>
        <v>0</v>
      </c>
      <c r="V213" s="368">
        <f t="shared" si="160"/>
        <v>0</v>
      </c>
      <c r="W213" s="357">
        <f t="shared" si="160"/>
        <v>0</v>
      </c>
      <c r="X213" s="116">
        <f t="shared" si="160"/>
        <v>0</v>
      </c>
      <c r="Y213" s="116">
        <f t="shared" si="160"/>
        <v>0</v>
      </c>
      <c r="Z213" s="116">
        <f t="shared" si="160"/>
        <v>0</v>
      </c>
      <c r="AA213" s="116">
        <f t="shared" si="160"/>
        <v>0</v>
      </c>
      <c r="AB213" s="116">
        <f t="shared" si="160"/>
        <v>0</v>
      </c>
      <c r="AC213" s="368">
        <f t="shared" si="160"/>
        <v>0</v>
      </c>
      <c r="AD213" s="357">
        <f t="shared" si="160"/>
        <v>0</v>
      </c>
      <c r="AE213" s="116">
        <f t="shared" si="160"/>
        <v>0</v>
      </c>
      <c r="AF213" s="116">
        <f t="shared" si="160"/>
        <v>0</v>
      </c>
      <c r="AG213" s="116">
        <f t="shared" si="160"/>
        <v>0</v>
      </c>
      <c r="AH213" s="357">
        <f t="shared" si="160"/>
        <v>0</v>
      </c>
      <c r="AI213" s="357">
        <f t="shared" si="160"/>
        <v>0</v>
      </c>
      <c r="AJ213" s="368">
        <f t="shared" si="160"/>
        <v>0</v>
      </c>
      <c r="AK213" s="116">
        <f t="shared" si="160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44">
        <f t="shared" ref="G214:AK214" si="161">+F214+G213</f>
        <v>0</v>
      </c>
      <c r="H214" s="363">
        <f t="shared" si="161"/>
        <v>0</v>
      </c>
      <c r="I214" s="356">
        <f t="shared" si="161"/>
        <v>0</v>
      </c>
      <c r="J214" s="45">
        <f t="shared" si="161"/>
        <v>0</v>
      </c>
      <c r="K214" s="45">
        <f t="shared" si="161"/>
        <v>0</v>
      </c>
      <c r="L214" s="45">
        <f t="shared" si="161"/>
        <v>0</v>
      </c>
      <c r="M214" s="45">
        <f t="shared" si="161"/>
        <v>0</v>
      </c>
      <c r="N214" s="45">
        <f t="shared" si="161"/>
        <v>0</v>
      </c>
      <c r="O214" s="45">
        <f t="shared" si="161"/>
        <v>0</v>
      </c>
      <c r="P214" s="356">
        <f t="shared" si="161"/>
        <v>0</v>
      </c>
      <c r="Q214" s="45">
        <f t="shared" si="161"/>
        <v>0</v>
      </c>
      <c r="R214" s="45">
        <f t="shared" si="161"/>
        <v>0</v>
      </c>
      <c r="S214" s="45">
        <f t="shared" si="161"/>
        <v>0</v>
      </c>
      <c r="T214" s="45">
        <f t="shared" si="161"/>
        <v>0</v>
      </c>
      <c r="U214" s="45">
        <f t="shared" si="161"/>
        <v>0</v>
      </c>
      <c r="V214" s="363">
        <f t="shared" si="161"/>
        <v>0</v>
      </c>
      <c r="W214" s="356">
        <f t="shared" si="161"/>
        <v>0</v>
      </c>
      <c r="X214" s="45">
        <f t="shared" si="161"/>
        <v>0</v>
      </c>
      <c r="Y214" s="45">
        <f t="shared" si="161"/>
        <v>0</v>
      </c>
      <c r="Z214" s="45">
        <f t="shared" si="161"/>
        <v>0</v>
      </c>
      <c r="AA214" s="45">
        <f t="shared" si="161"/>
        <v>0</v>
      </c>
      <c r="AB214" s="45">
        <f t="shared" si="161"/>
        <v>0</v>
      </c>
      <c r="AC214" s="363">
        <f t="shared" si="161"/>
        <v>0</v>
      </c>
      <c r="AD214" s="356">
        <f t="shared" si="161"/>
        <v>0</v>
      </c>
      <c r="AE214" s="45">
        <f t="shared" si="161"/>
        <v>0</v>
      </c>
      <c r="AF214" s="45">
        <f t="shared" si="161"/>
        <v>0</v>
      </c>
      <c r="AG214" s="45">
        <f t="shared" si="161"/>
        <v>0</v>
      </c>
      <c r="AH214" s="356">
        <f t="shared" si="161"/>
        <v>0</v>
      </c>
      <c r="AI214" s="356">
        <f t="shared" si="161"/>
        <v>0</v>
      </c>
      <c r="AJ214" s="366">
        <f t="shared" si="161"/>
        <v>0</v>
      </c>
      <c r="AK214" s="45">
        <f t="shared" si="161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50">
        <f>+F55</f>
        <v>0</v>
      </c>
      <c r="G215" s="50">
        <f t="shared" ref="G215:AK215" si="162">+G55</f>
        <v>0</v>
      </c>
      <c r="H215" s="370">
        <f t="shared" si="162"/>
        <v>0</v>
      </c>
      <c r="I215" s="359">
        <f t="shared" si="162"/>
        <v>0</v>
      </c>
      <c r="J215" s="50">
        <f t="shared" si="162"/>
        <v>0</v>
      </c>
      <c r="K215" s="50">
        <f t="shared" si="162"/>
        <v>0</v>
      </c>
      <c r="L215" s="50">
        <f t="shared" si="162"/>
        <v>0</v>
      </c>
      <c r="M215" s="50">
        <f t="shared" si="162"/>
        <v>0</v>
      </c>
      <c r="N215" s="50">
        <f t="shared" si="162"/>
        <v>0</v>
      </c>
      <c r="O215" s="50">
        <f t="shared" si="162"/>
        <v>0</v>
      </c>
      <c r="P215" s="359">
        <f t="shared" si="162"/>
        <v>0</v>
      </c>
      <c r="Q215" s="50">
        <f t="shared" si="162"/>
        <v>0</v>
      </c>
      <c r="R215" s="50">
        <f t="shared" si="162"/>
        <v>0</v>
      </c>
      <c r="S215" s="50">
        <f t="shared" si="162"/>
        <v>0</v>
      </c>
      <c r="T215" s="50">
        <f t="shared" si="162"/>
        <v>0</v>
      </c>
      <c r="U215" s="50">
        <f t="shared" si="162"/>
        <v>0</v>
      </c>
      <c r="V215" s="370">
        <f t="shared" si="162"/>
        <v>0</v>
      </c>
      <c r="W215" s="359">
        <f t="shared" si="162"/>
        <v>0</v>
      </c>
      <c r="X215" s="50">
        <f t="shared" si="162"/>
        <v>0</v>
      </c>
      <c r="Y215" s="50">
        <f t="shared" si="162"/>
        <v>0</v>
      </c>
      <c r="Z215" s="50">
        <f t="shared" si="162"/>
        <v>0</v>
      </c>
      <c r="AA215" s="50">
        <f t="shared" si="162"/>
        <v>0</v>
      </c>
      <c r="AB215" s="50">
        <f t="shared" si="162"/>
        <v>0</v>
      </c>
      <c r="AC215" s="370">
        <f t="shared" si="162"/>
        <v>0</v>
      </c>
      <c r="AD215" s="359">
        <f t="shared" si="162"/>
        <v>0</v>
      </c>
      <c r="AE215" s="50">
        <f t="shared" si="162"/>
        <v>0</v>
      </c>
      <c r="AF215" s="50">
        <f t="shared" si="162"/>
        <v>0</v>
      </c>
      <c r="AG215" s="50">
        <f t="shared" si="162"/>
        <v>0</v>
      </c>
      <c r="AH215" s="359">
        <f t="shared" si="162"/>
        <v>0</v>
      </c>
      <c r="AI215" s="359">
        <f t="shared" si="162"/>
        <v>0</v>
      </c>
      <c r="AJ215" s="370">
        <f t="shared" si="162"/>
        <v>0</v>
      </c>
      <c r="AK215" s="50">
        <f t="shared" si="162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44">
        <f t="shared" ref="G216:AK216" si="163">+F216+G215</f>
        <v>0</v>
      </c>
      <c r="H216" s="363">
        <f t="shared" si="163"/>
        <v>0</v>
      </c>
      <c r="I216" s="356">
        <f t="shared" si="163"/>
        <v>0</v>
      </c>
      <c r="J216" s="45">
        <f t="shared" si="163"/>
        <v>0</v>
      </c>
      <c r="K216" s="45">
        <f t="shared" si="163"/>
        <v>0</v>
      </c>
      <c r="L216" s="45">
        <f t="shared" si="163"/>
        <v>0</v>
      </c>
      <c r="M216" s="45">
        <f t="shared" si="163"/>
        <v>0</v>
      </c>
      <c r="N216" s="45">
        <f t="shared" si="163"/>
        <v>0</v>
      </c>
      <c r="O216" s="45">
        <f t="shared" si="163"/>
        <v>0</v>
      </c>
      <c r="P216" s="356">
        <f t="shared" si="163"/>
        <v>0</v>
      </c>
      <c r="Q216" s="45">
        <f t="shared" si="163"/>
        <v>0</v>
      </c>
      <c r="R216" s="45">
        <f t="shared" si="163"/>
        <v>0</v>
      </c>
      <c r="S216" s="45">
        <f t="shared" si="163"/>
        <v>0</v>
      </c>
      <c r="T216" s="45">
        <f t="shared" si="163"/>
        <v>0</v>
      </c>
      <c r="U216" s="45">
        <f t="shared" si="163"/>
        <v>0</v>
      </c>
      <c r="V216" s="363">
        <f t="shared" si="163"/>
        <v>0</v>
      </c>
      <c r="W216" s="356">
        <f t="shared" si="163"/>
        <v>0</v>
      </c>
      <c r="X216" s="45">
        <f t="shared" si="163"/>
        <v>0</v>
      </c>
      <c r="Y216" s="45">
        <f t="shared" si="163"/>
        <v>0</v>
      </c>
      <c r="Z216" s="45">
        <f t="shared" si="163"/>
        <v>0</v>
      </c>
      <c r="AA216" s="45">
        <f t="shared" si="163"/>
        <v>0</v>
      </c>
      <c r="AB216" s="45">
        <f t="shared" si="163"/>
        <v>0</v>
      </c>
      <c r="AC216" s="363">
        <f t="shared" si="163"/>
        <v>0</v>
      </c>
      <c r="AD216" s="356">
        <f t="shared" si="163"/>
        <v>0</v>
      </c>
      <c r="AE216" s="45">
        <f t="shared" si="163"/>
        <v>0</v>
      </c>
      <c r="AF216" s="45">
        <f t="shared" si="163"/>
        <v>0</v>
      </c>
      <c r="AG216" s="45">
        <f t="shared" si="163"/>
        <v>0</v>
      </c>
      <c r="AH216" s="356">
        <f t="shared" si="163"/>
        <v>0</v>
      </c>
      <c r="AI216" s="356">
        <f t="shared" si="163"/>
        <v>0</v>
      </c>
      <c r="AJ216" s="366">
        <f t="shared" si="163"/>
        <v>0</v>
      </c>
      <c r="AK216" s="45">
        <f t="shared" si="163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50">
        <f>+F57</f>
        <v>2636</v>
      </c>
      <c r="G217" s="86">
        <f>+G57</f>
        <v>0</v>
      </c>
      <c r="H217" s="362">
        <f t="shared" ref="H217:AJ217" si="164">+H57</f>
        <v>0</v>
      </c>
      <c r="I217" s="351">
        <f t="shared" si="164"/>
        <v>0</v>
      </c>
      <c r="J217" s="371">
        <v>504</v>
      </c>
      <c r="K217" s="371">
        <f>1500-J218</f>
        <v>996</v>
      </c>
      <c r="L217" s="86">
        <f t="shared" si="164"/>
        <v>0</v>
      </c>
      <c r="M217" s="86">
        <f t="shared" si="164"/>
        <v>0</v>
      </c>
      <c r="N217" s="86">
        <f t="shared" si="164"/>
        <v>0</v>
      </c>
      <c r="O217" s="86">
        <f t="shared" si="164"/>
        <v>0</v>
      </c>
      <c r="P217" s="351">
        <f t="shared" si="164"/>
        <v>0</v>
      </c>
      <c r="Q217" s="86">
        <v>0</v>
      </c>
      <c r="R217" s="371">
        <f>2636-Q218</f>
        <v>1136</v>
      </c>
      <c r="S217" s="86">
        <f t="shared" si="164"/>
        <v>0</v>
      </c>
      <c r="T217" s="86">
        <f t="shared" si="164"/>
        <v>0</v>
      </c>
      <c r="U217" s="86">
        <f t="shared" si="164"/>
        <v>0</v>
      </c>
      <c r="V217" s="362">
        <f t="shared" si="164"/>
        <v>0</v>
      </c>
      <c r="W217" s="351">
        <f t="shared" si="164"/>
        <v>0</v>
      </c>
      <c r="X217" s="86">
        <f t="shared" si="164"/>
        <v>0</v>
      </c>
      <c r="Y217" s="86">
        <f t="shared" si="164"/>
        <v>0</v>
      </c>
      <c r="Z217" s="86">
        <f t="shared" si="164"/>
        <v>0</v>
      </c>
      <c r="AA217" s="407">
        <f t="shared" si="164"/>
        <v>0</v>
      </c>
      <c r="AB217" s="86">
        <f t="shared" si="164"/>
        <v>0</v>
      </c>
      <c r="AC217" s="362">
        <f t="shared" si="164"/>
        <v>0</v>
      </c>
      <c r="AD217" s="351">
        <f t="shared" si="164"/>
        <v>0</v>
      </c>
      <c r="AE217" s="86">
        <f t="shared" si="164"/>
        <v>0</v>
      </c>
      <c r="AF217" s="86">
        <f t="shared" si="164"/>
        <v>0</v>
      </c>
      <c r="AG217" s="86">
        <f t="shared" si="164"/>
        <v>0</v>
      </c>
      <c r="AH217" s="351">
        <f t="shared" si="164"/>
        <v>0</v>
      </c>
      <c r="AI217" s="351">
        <f t="shared" si="164"/>
        <v>0</v>
      </c>
      <c r="AJ217" s="362">
        <f t="shared" si="164"/>
        <v>0</v>
      </c>
      <c r="AK217" s="115">
        <f>+AK57</f>
        <v>0</v>
      </c>
      <c r="AL217" s="37">
        <f>AK218</f>
        <v>2636</v>
      </c>
      <c r="AM217" s="38">
        <f>AL217</f>
        <v>2636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46">
        <f t="shared" ref="G218:AK218" si="165">+F218+G217</f>
        <v>0</v>
      </c>
      <c r="H218" s="363">
        <f t="shared" si="165"/>
        <v>0</v>
      </c>
      <c r="I218" s="356">
        <f t="shared" si="165"/>
        <v>0</v>
      </c>
      <c r="J218" s="46">
        <f t="shared" si="165"/>
        <v>504</v>
      </c>
      <c r="K218" s="46">
        <f t="shared" si="165"/>
        <v>1500</v>
      </c>
      <c r="L218" s="46">
        <f t="shared" si="165"/>
        <v>1500</v>
      </c>
      <c r="M218" s="46">
        <f t="shared" si="165"/>
        <v>1500</v>
      </c>
      <c r="N218" s="46">
        <f t="shared" si="165"/>
        <v>1500</v>
      </c>
      <c r="O218" s="46">
        <f t="shared" si="165"/>
        <v>1500</v>
      </c>
      <c r="P218" s="356">
        <f t="shared" si="165"/>
        <v>1500</v>
      </c>
      <c r="Q218" s="46">
        <f t="shared" si="165"/>
        <v>1500</v>
      </c>
      <c r="R218" s="46">
        <f t="shared" si="165"/>
        <v>2636</v>
      </c>
      <c r="S218" s="46">
        <f t="shared" si="165"/>
        <v>2636</v>
      </c>
      <c r="T218" s="46">
        <f t="shared" si="165"/>
        <v>2636</v>
      </c>
      <c r="U218" s="46">
        <f t="shared" si="165"/>
        <v>2636</v>
      </c>
      <c r="V218" s="363">
        <f t="shared" si="165"/>
        <v>2636</v>
      </c>
      <c r="W218" s="356">
        <f t="shared" si="165"/>
        <v>2636</v>
      </c>
      <c r="X218" s="46">
        <f t="shared" si="165"/>
        <v>2636</v>
      </c>
      <c r="Y218" s="46">
        <f t="shared" si="165"/>
        <v>2636</v>
      </c>
      <c r="Z218" s="46">
        <f t="shared" si="165"/>
        <v>2636</v>
      </c>
      <c r="AA218" s="46">
        <f t="shared" si="165"/>
        <v>2636</v>
      </c>
      <c r="AB218" s="46">
        <f t="shared" si="165"/>
        <v>2636</v>
      </c>
      <c r="AC218" s="363">
        <f t="shared" si="165"/>
        <v>2636</v>
      </c>
      <c r="AD218" s="356">
        <f t="shared" si="165"/>
        <v>2636</v>
      </c>
      <c r="AE218" s="46">
        <f t="shared" si="165"/>
        <v>2636</v>
      </c>
      <c r="AF218" s="46">
        <f t="shared" si="165"/>
        <v>2636</v>
      </c>
      <c r="AG218" s="46">
        <f t="shared" si="165"/>
        <v>2636</v>
      </c>
      <c r="AH218" s="352">
        <f t="shared" si="165"/>
        <v>2636</v>
      </c>
      <c r="AI218" s="352">
        <f t="shared" si="165"/>
        <v>2636</v>
      </c>
      <c r="AJ218" s="363">
        <f t="shared" si="165"/>
        <v>2636</v>
      </c>
      <c r="AK218" s="46">
        <f t="shared" si="165"/>
        <v>2636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50">
        <f>+F59</f>
        <v>187</v>
      </c>
      <c r="G219" s="86">
        <f>+G59</f>
        <v>0</v>
      </c>
      <c r="H219" s="362">
        <f t="shared" ref="H219:AJ219" si="166">+H59</f>
        <v>0</v>
      </c>
      <c r="I219" s="351">
        <f t="shared" si="166"/>
        <v>0</v>
      </c>
      <c r="J219" s="86">
        <f t="shared" si="166"/>
        <v>0</v>
      </c>
      <c r="K219" s="371">
        <f t="shared" si="166"/>
        <v>157</v>
      </c>
      <c r="L219" s="86">
        <f t="shared" si="166"/>
        <v>0</v>
      </c>
      <c r="M219" s="86">
        <f t="shared" si="166"/>
        <v>0</v>
      </c>
      <c r="N219" s="86">
        <f t="shared" si="166"/>
        <v>0</v>
      </c>
      <c r="O219" s="86">
        <f t="shared" si="166"/>
        <v>0</v>
      </c>
      <c r="P219" s="351">
        <f t="shared" si="166"/>
        <v>0</v>
      </c>
      <c r="Q219" s="86">
        <f t="shared" si="166"/>
        <v>0</v>
      </c>
      <c r="R219" s="86">
        <f t="shared" si="166"/>
        <v>0</v>
      </c>
      <c r="S219" s="86">
        <f t="shared" si="166"/>
        <v>0</v>
      </c>
      <c r="T219" s="86">
        <f t="shared" si="166"/>
        <v>0</v>
      </c>
      <c r="U219" s="86">
        <f t="shared" si="166"/>
        <v>0</v>
      </c>
      <c r="V219" s="362">
        <f t="shared" si="166"/>
        <v>0</v>
      </c>
      <c r="W219" s="351">
        <f t="shared" si="166"/>
        <v>0</v>
      </c>
      <c r="X219" s="86">
        <f t="shared" si="166"/>
        <v>0</v>
      </c>
      <c r="Y219" s="86">
        <f t="shared" si="166"/>
        <v>0</v>
      </c>
      <c r="Z219" s="86">
        <f t="shared" si="166"/>
        <v>0</v>
      </c>
      <c r="AA219" s="371">
        <f t="shared" si="166"/>
        <v>30</v>
      </c>
      <c r="AB219" s="86">
        <f t="shared" si="166"/>
        <v>0</v>
      </c>
      <c r="AC219" s="362">
        <f t="shared" si="166"/>
        <v>0</v>
      </c>
      <c r="AD219" s="351">
        <f t="shared" si="166"/>
        <v>0</v>
      </c>
      <c r="AE219" s="86">
        <f t="shared" si="166"/>
        <v>0</v>
      </c>
      <c r="AF219" s="86">
        <f t="shared" si="166"/>
        <v>0</v>
      </c>
      <c r="AG219" s="86">
        <f t="shared" si="166"/>
        <v>0</v>
      </c>
      <c r="AH219" s="351">
        <f t="shared" si="166"/>
        <v>0</v>
      </c>
      <c r="AI219" s="351">
        <f t="shared" si="166"/>
        <v>0</v>
      </c>
      <c r="AJ219" s="362">
        <f t="shared" si="166"/>
        <v>0</v>
      </c>
      <c r="AK219" s="115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46">
        <f t="shared" ref="G220:AK220" si="167">+F220+G219</f>
        <v>0</v>
      </c>
      <c r="H220" s="363">
        <f t="shared" si="167"/>
        <v>0</v>
      </c>
      <c r="I220" s="356">
        <f t="shared" si="167"/>
        <v>0</v>
      </c>
      <c r="J220" s="46">
        <f t="shared" si="167"/>
        <v>0</v>
      </c>
      <c r="K220" s="46">
        <f t="shared" si="167"/>
        <v>157</v>
      </c>
      <c r="L220" s="46">
        <f t="shared" si="167"/>
        <v>157</v>
      </c>
      <c r="M220" s="46">
        <f t="shared" si="167"/>
        <v>157</v>
      </c>
      <c r="N220" s="46">
        <f t="shared" si="167"/>
        <v>157</v>
      </c>
      <c r="O220" s="46">
        <f t="shared" si="167"/>
        <v>157</v>
      </c>
      <c r="P220" s="356">
        <f t="shared" si="167"/>
        <v>157</v>
      </c>
      <c r="Q220" s="46">
        <f t="shared" si="167"/>
        <v>157</v>
      </c>
      <c r="R220" s="46">
        <f t="shared" si="167"/>
        <v>157</v>
      </c>
      <c r="S220" s="46">
        <f t="shared" si="167"/>
        <v>157</v>
      </c>
      <c r="T220" s="46">
        <f t="shared" si="167"/>
        <v>157</v>
      </c>
      <c r="U220" s="46">
        <f t="shared" si="167"/>
        <v>157</v>
      </c>
      <c r="V220" s="363">
        <f t="shared" si="167"/>
        <v>157</v>
      </c>
      <c r="W220" s="356">
        <f t="shared" si="167"/>
        <v>157</v>
      </c>
      <c r="X220" s="46">
        <f t="shared" si="167"/>
        <v>157</v>
      </c>
      <c r="Y220" s="46">
        <f t="shared" si="167"/>
        <v>157</v>
      </c>
      <c r="Z220" s="46">
        <f t="shared" si="167"/>
        <v>157</v>
      </c>
      <c r="AA220" s="46">
        <f t="shared" si="167"/>
        <v>187</v>
      </c>
      <c r="AB220" s="46">
        <f t="shared" si="167"/>
        <v>187</v>
      </c>
      <c r="AC220" s="363">
        <f t="shared" si="167"/>
        <v>187</v>
      </c>
      <c r="AD220" s="356">
        <f t="shared" si="167"/>
        <v>187</v>
      </c>
      <c r="AE220" s="46">
        <f t="shared" si="167"/>
        <v>187</v>
      </c>
      <c r="AF220" s="46">
        <f t="shared" si="167"/>
        <v>187</v>
      </c>
      <c r="AG220" s="46">
        <f t="shared" si="167"/>
        <v>187</v>
      </c>
      <c r="AH220" s="352">
        <f t="shared" si="167"/>
        <v>187</v>
      </c>
      <c r="AI220" s="352">
        <f t="shared" si="167"/>
        <v>187</v>
      </c>
      <c r="AJ220" s="363">
        <f t="shared" si="167"/>
        <v>187</v>
      </c>
      <c r="AK220" s="46">
        <f t="shared" si="167"/>
        <v>187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2362</v>
      </c>
      <c r="G221" s="86">
        <f>+G61</f>
        <v>0</v>
      </c>
      <c r="H221" s="362">
        <f t="shared" ref="H221:AK221" si="168">+H61</f>
        <v>0</v>
      </c>
      <c r="I221" s="351">
        <f t="shared" si="168"/>
        <v>0</v>
      </c>
      <c r="J221" s="86">
        <f t="shared" si="168"/>
        <v>0</v>
      </c>
      <c r="K221" s="86">
        <f t="shared" si="168"/>
        <v>0</v>
      </c>
      <c r="L221" s="371">
        <v>1027</v>
      </c>
      <c r="M221" s="371">
        <f>1500-L222</f>
        <v>473</v>
      </c>
      <c r="N221" s="86">
        <f t="shared" si="168"/>
        <v>0</v>
      </c>
      <c r="O221" s="86">
        <f t="shared" si="168"/>
        <v>0</v>
      </c>
      <c r="P221" s="351">
        <f t="shared" si="168"/>
        <v>0</v>
      </c>
      <c r="Q221" s="86">
        <f t="shared" si="168"/>
        <v>0</v>
      </c>
      <c r="R221" s="371">
        <v>600</v>
      </c>
      <c r="S221" s="371">
        <f>2362-R222</f>
        <v>262</v>
      </c>
      <c r="T221" s="86">
        <f t="shared" si="168"/>
        <v>0</v>
      </c>
      <c r="U221" s="86">
        <f t="shared" si="168"/>
        <v>0</v>
      </c>
      <c r="V221" s="362">
        <f t="shared" si="168"/>
        <v>0</v>
      </c>
      <c r="W221" s="351">
        <f t="shared" si="168"/>
        <v>0</v>
      </c>
      <c r="X221" s="86">
        <f t="shared" si="168"/>
        <v>0</v>
      </c>
      <c r="Y221" s="86">
        <f t="shared" si="168"/>
        <v>0</v>
      </c>
      <c r="Z221" s="86">
        <f t="shared" si="168"/>
        <v>0</v>
      </c>
      <c r="AA221" s="86">
        <f t="shared" si="168"/>
        <v>0</v>
      </c>
      <c r="AB221" s="86">
        <f t="shared" si="168"/>
        <v>0</v>
      </c>
      <c r="AC221" s="362">
        <f t="shared" si="168"/>
        <v>0</v>
      </c>
      <c r="AD221" s="351">
        <f t="shared" si="168"/>
        <v>0</v>
      </c>
      <c r="AE221" s="86">
        <f t="shared" si="168"/>
        <v>0</v>
      </c>
      <c r="AF221" s="86">
        <f t="shared" si="168"/>
        <v>0</v>
      </c>
      <c r="AG221" s="86">
        <f t="shared" si="168"/>
        <v>0</v>
      </c>
      <c r="AH221" s="351">
        <f t="shared" si="168"/>
        <v>0</v>
      </c>
      <c r="AI221" s="351">
        <f t="shared" si="168"/>
        <v>0</v>
      </c>
      <c r="AJ221" s="362">
        <f t="shared" si="168"/>
        <v>0</v>
      </c>
      <c r="AK221" s="86">
        <f t="shared" si="168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84">
        <f t="shared" ref="G222:AK222" si="169">+F222+G221</f>
        <v>0</v>
      </c>
      <c r="H222" s="365">
        <f t="shared" si="169"/>
        <v>0</v>
      </c>
      <c r="I222" s="231">
        <f t="shared" si="169"/>
        <v>0</v>
      </c>
      <c r="J222" s="84">
        <f t="shared" si="169"/>
        <v>0</v>
      </c>
      <c r="K222" s="84">
        <f t="shared" si="169"/>
        <v>0</v>
      </c>
      <c r="L222" s="84">
        <f t="shared" si="169"/>
        <v>1027</v>
      </c>
      <c r="M222" s="84">
        <f t="shared" si="169"/>
        <v>1500</v>
      </c>
      <c r="N222" s="84">
        <f t="shared" si="169"/>
        <v>1500</v>
      </c>
      <c r="O222" s="84">
        <f t="shared" si="169"/>
        <v>1500</v>
      </c>
      <c r="P222" s="231">
        <f t="shared" si="169"/>
        <v>1500</v>
      </c>
      <c r="Q222" s="84">
        <f t="shared" si="169"/>
        <v>1500</v>
      </c>
      <c r="R222" s="84">
        <f t="shared" si="169"/>
        <v>2100</v>
      </c>
      <c r="S222" s="84">
        <f t="shared" si="169"/>
        <v>2362</v>
      </c>
      <c r="T222" s="84">
        <f t="shared" si="169"/>
        <v>2362</v>
      </c>
      <c r="U222" s="84">
        <f t="shared" si="169"/>
        <v>2362</v>
      </c>
      <c r="V222" s="365">
        <f t="shared" si="169"/>
        <v>2362</v>
      </c>
      <c r="W222" s="231">
        <f t="shared" si="169"/>
        <v>2362</v>
      </c>
      <c r="X222" s="84">
        <f t="shared" si="169"/>
        <v>2362</v>
      </c>
      <c r="Y222" s="84">
        <f t="shared" si="169"/>
        <v>2362</v>
      </c>
      <c r="Z222" s="84">
        <f t="shared" si="169"/>
        <v>2362</v>
      </c>
      <c r="AA222" s="84">
        <f t="shared" si="169"/>
        <v>2362</v>
      </c>
      <c r="AB222" s="84">
        <f t="shared" si="169"/>
        <v>2362</v>
      </c>
      <c r="AC222" s="365">
        <f t="shared" si="169"/>
        <v>2362</v>
      </c>
      <c r="AD222" s="231">
        <f t="shared" si="169"/>
        <v>2362</v>
      </c>
      <c r="AE222" s="84">
        <f t="shared" si="169"/>
        <v>2362</v>
      </c>
      <c r="AF222" s="84">
        <f t="shared" si="169"/>
        <v>2362</v>
      </c>
      <c r="AG222" s="84">
        <f t="shared" si="169"/>
        <v>2362</v>
      </c>
      <c r="AH222" s="354">
        <f t="shared" si="169"/>
        <v>2362</v>
      </c>
      <c r="AI222" s="354">
        <f t="shared" si="169"/>
        <v>2362</v>
      </c>
      <c r="AJ222" s="365">
        <f t="shared" si="169"/>
        <v>2362</v>
      </c>
      <c r="AK222" s="84">
        <f t="shared" si="169"/>
        <v>2362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50">
        <f>+F63</f>
        <v>700</v>
      </c>
      <c r="G223" s="87">
        <f>+G63</f>
        <v>0</v>
      </c>
      <c r="H223" s="364">
        <f t="shared" ref="H223:AJ223" si="170">+H63</f>
        <v>0</v>
      </c>
      <c r="I223" s="353">
        <f t="shared" si="170"/>
        <v>0</v>
      </c>
      <c r="J223" s="87">
        <f t="shared" si="170"/>
        <v>0</v>
      </c>
      <c r="K223" s="372">
        <v>250</v>
      </c>
      <c r="L223" s="372">
        <f>650-K224</f>
        <v>400</v>
      </c>
      <c r="M223" s="87">
        <f t="shared" si="170"/>
        <v>0</v>
      </c>
      <c r="N223" s="87">
        <f t="shared" si="170"/>
        <v>0</v>
      </c>
      <c r="O223" s="87">
        <f t="shared" si="170"/>
        <v>0</v>
      </c>
      <c r="P223" s="353">
        <f t="shared" si="170"/>
        <v>0</v>
      </c>
      <c r="Q223" s="87">
        <f t="shared" si="170"/>
        <v>0</v>
      </c>
      <c r="R223" s="87">
        <f t="shared" si="170"/>
        <v>0</v>
      </c>
      <c r="S223" s="87">
        <f t="shared" si="170"/>
        <v>0</v>
      </c>
      <c r="T223" s="87">
        <f t="shared" si="170"/>
        <v>0</v>
      </c>
      <c r="U223" s="87">
        <f t="shared" si="170"/>
        <v>0</v>
      </c>
      <c r="V223" s="364">
        <f t="shared" si="170"/>
        <v>0</v>
      </c>
      <c r="W223" s="353">
        <f t="shared" si="170"/>
        <v>0</v>
      </c>
      <c r="X223" s="87">
        <f t="shared" si="170"/>
        <v>0</v>
      </c>
      <c r="Y223" s="87">
        <f t="shared" si="170"/>
        <v>0</v>
      </c>
      <c r="Z223" s="87">
        <f t="shared" si="170"/>
        <v>0</v>
      </c>
      <c r="AA223" s="372">
        <f t="shared" si="170"/>
        <v>50</v>
      </c>
      <c r="AB223" s="87">
        <f t="shared" si="170"/>
        <v>0</v>
      </c>
      <c r="AC223" s="364">
        <f t="shared" si="170"/>
        <v>0</v>
      </c>
      <c r="AD223" s="353">
        <f t="shared" si="170"/>
        <v>0</v>
      </c>
      <c r="AE223" s="87">
        <f t="shared" si="170"/>
        <v>0</v>
      </c>
      <c r="AF223" s="87">
        <f t="shared" si="170"/>
        <v>0</v>
      </c>
      <c r="AG223" s="87">
        <f t="shared" si="170"/>
        <v>0</v>
      </c>
      <c r="AH223" s="353">
        <f t="shared" si="170"/>
        <v>0</v>
      </c>
      <c r="AI223" s="353">
        <f t="shared" si="170"/>
        <v>0</v>
      </c>
      <c r="AJ223" s="364">
        <f t="shared" si="170"/>
        <v>0</v>
      </c>
      <c r="AK223" s="115">
        <f>+AK63</f>
        <v>0</v>
      </c>
      <c r="AL223" s="37">
        <f>SUM(G223:AK223)</f>
        <v>700</v>
      </c>
      <c r="AM223" s="38">
        <f>AL223</f>
        <v>700</v>
      </c>
      <c r="AN223" s="38">
        <v>893900</v>
      </c>
      <c r="AO223" s="38">
        <f>AL223*AN223/1000</f>
        <v>625730</v>
      </c>
      <c r="AP223" s="38">
        <f>AN223*AM223/1000</f>
        <v>625730</v>
      </c>
    </row>
    <row r="224" spans="1:42" ht="35.1" customHeight="1">
      <c r="A224" s="625"/>
      <c r="B224" s="660"/>
      <c r="C224" s="39"/>
      <c r="D224" s="95"/>
      <c r="E224" s="79"/>
      <c r="F224" s="42"/>
      <c r="G224" s="46">
        <f t="shared" ref="G224:AK224" si="171">+F224+G223</f>
        <v>0</v>
      </c>
      <c r="H224" s="363">
        <f t="shared" si="171"/>
        <v>0</v>
      </c>
      <c r="I224" s="352">
        <f t="shared" si="171"/>
        <v>0</v>
      </c>
      <c r="J224" s="46">
        <f t="shared" si="171"/>
        <v>0</v>
      </c>
      <c r="K224" s="46">
        <f t="shared" si="171"/>
        <v>250</v>
      </c>
      <c r="L224" s="46">
        <f t="shared" si="171"/>
        <v>650</v>
      </c>
      <c r="M224" s="46">
        <f t="shared" si="171"/>
        <v>650</v>
      </c>
      <c r="N224" s="46">
        <f t="shared" si="171"/>
        <v>650</v>
      </c>
      <c r="O224" s="46">
        <f t="shared" si="171"/>
        <v>650</v>
      </c>
      <c r="P224" s="352">
        <f t="shared" si="171"/>
        <v>650</v>
      </c>
      <c r="Q224" s="46">
        <f t="shared" si="171"/>
        <v>650</v>
      </c>
      <c r="R224" s="46">
        <f t="shared" si="171"/>
        <v>650</v>
      </c>
      <c r="S224" s="46">
        <f t="shared" si="171"/>
        <v>650</v>
      </c>
      <c r="T224" s="46">
        <f t="shared" si="171"/>
        <v>650</v>
      </c>
      <c r="U224" s="46">
        <f t="shared" si="171"/>
        <v>650</v>
      </c>
      <c r="V224" s="363">
        <f t="shared" si="171"/>
        <v>650</v>
      </c>
      <c r="W224" s="352">
        <f t="shared" si="171"/>
        <v>650</v>
      </c>
      <c r="X224" s="46">
        <f t="shared" si="171"/>
        <v>650</v>
      </c>
      <c r="Y224" s="46">
        <f t="shared" si="171"/>
        <v>650</v>
      </c>
      <c r="Z224" s="46">
        <f t="shared" si="171"/>
        <v>650</v>
      </c>
      <c r="AA224" s="46">
        <f t="shared" si="171"/>
        <v>700</v>
      </c>
      <c r="AB224" s="46">
        <f t="shared" si="171"/>
        <v>700</v>
      </c>
      <c r="AC224" s="363">
        <f t="shared" si="171"/>
        <v>700</v>
      </c>
      <c r="AD224" s="352">
        <f t="shared" si="171"/>
        <v>700</v>
      </c>
      <c r="AE224" s="46">
        <f t="shared" si="171"/>
        <v>700</v>
      </c>
      <c r="AF224" s="46">
        <f t="shared" si="171"/>
        <v>700</v>
      </c>
      <c r="AG224" s="46">
        <f t="shared" si="171"/>
        <v>700</v>
      </c>
      <c r="AH224" s="352">
        <f t="shared" si="171"/>
        <v>700</v>
      </c>
      <c r="AI224" s="352">
        <f t="shared" si="171"/>
        <v>700</v>
      </c>
      <c r="AJ224" s="363">
        <f t="shared" si="171"/>
        <v>700</v>
      </c>
      <c r="AK224" s="46">
        <f t="shared" si="171"/>
        <v>700</v>
      </c>
      <c r="AL224" s="37"/>
    </row>
    <row r="225" spans="1:42" ht="35.1" hidden="1" customHeight="1">
      <c r="A225" s="624"/>
      <c r="B225" s="655" t="s">
        <v>168</v>
      </c>
      <c r="C225" s="53"/>
      <c r="D225" s="90"/>
      <c r="E225" s="49"/>
      <c r="F225" s="35">
        <f>+F65</f>
        <v>0</v>
      </c>
      <c r="G225" s="84">
        <f>+F225</f>
        <v>0</v>
      </c>
      <c r="H225" s="365">
        <v>0</v>
      </c>
      <c r="I225" s="354">
        <v>0</v>
      </c>
      <c r="J225" s="84">
        <v>0</v>
      </c>
      <c r="K225" s="84">
        <v>0</v>
      </c>
      <c r="L225" s="84">
        <v>0</v>
      </c>
      <c r="M225" s="84">
        <v>0</v>
      </c>
      <c r="N225" s="84">
        <v>0</v>
      </c>
      <c r="O225" s="84">
        <v>0</v>
      </c>
      <c r="P225" s="354">
        <v>0</v>
      </c>
      <c r="Q225" s="84">
        <v>0</v>
      </c>
      <c r="R225" s="84">
        <v>0</v>
      </c>
      <c r="S225" s="84">
        <v>0</v>
      </c>
      <c r="T225" s="84">
        <v>0</v>
      </c>
      <c r="U225" s="84">
        <v>0</v>
      </c>
      <c r="V225" s="365">
        <v>0</v>
      </c>
      <c r="W225" s="354">
        <v>0</v>
      </c>
      <c r="X225" s="84">
        <v>0</v>
      </c>
      <c r="Y225" s="84">
        <v>0</v>
      </c>
      <c r="Z225" s="84">
        <v>0</v>
      </c>
      <c r="AA225" s="84">
        <v>0</v>
      </c>
      <c r="AB225" s="84">
        <v>0</v>
      </c>
      <c r="AC225" s="365">
        <v>0</v>
      </c>
      <c r="AD225" s="354">
        <v>0</v>
      </c>
      <c r="AE225" s="84">
        <v>0</v>
      </c>
      <c r="AF225" s="84">
        <v>0</v>
      </c>
      <c r="AG225" s="84">
        <v>0</v>
      </c>
      <c r="AH225" s="354">
        <v>0</v>
      </c>
      <c r="AI225" s="354">
        <v>0</v>
      </c>
      <c r="AJ225" s="365">
        <v>0</v>
      </c>
      <c r="AK225" s="84"/>
      <c r="AL225" s="37">
        <f>SUM(G225:AK225)</f>
        <v>0</v>
      </c>
      <c r="AM225" s="38">
        <f>AL225</f>
        <v>0</v>
      </c>
      <c r="AN225" s="38"/>
      <c r="AO225" s="38">
        <f>AL225*AN225/1000</f>
        <v>0</v>
      </c>
      <c r="AP225" s="38">
        <f>AN225*AM225/1000</f>
        <v>0</v>
      </c>
    </row>
    <row r="226" spans="1:42" ht="35.1" hidden="1" customHeight="1">
      <c r="A226" s="625"/>
      <c r="B226" s="656"/>
      <c r="C226" s="33"/>
      <c r="D226" s="60"/>
      <c r="E226" s="52"/>
      <c r="F226" s="61"/>
      <c r="G226" s="46">
        <f t="shared" ref="G226:AJ226" si="172">+F226+G225</f>
        <v>0</v>
      </c>
      <c r="H226" s="366">
        <f t="shared" si="172"/>
        <v>0</v>
      </c>
      <c r="I226" s="356">
        <f t="shared" si="172"/>
        <v>0</v>
      </c>
      <c r="J226" s="46">
        <f t="shared" si="172"/>
        <v>0</v>
      </c>
      <c r="K226" s="46">
        <f t="shared" si="172"/>
        <v>0</v>
      </c>
      <c r="L226" s="46">
        <f t="shared" si="172"/>
        <v>0</v>
      </c>
      <c r="M226" s="46">
        <f t="shared" si="172"/>
        <v>0</v>
      </c>
      <c r="N226" s="46">
        <f t="shared" si="172"/>
        <v>0</v>
      </c>
      <c r="O226" s="45">
        <f t="shared" si="172"/>
        <v>0</v>
      </c>
      <c r="P226" s="356">
        <f t="shared" si="172"/>
        <v>0</v>
      </c>
      <c r="Q226" s="46">
        <f t="shared" si="172"/>
        <v>0</v>
      </c>
      <c r="R226" s="46">
        <f t="shared" si="172"/>
        <v>0</v>
      </c>
      <c r="S226" s="46">
        <f t="shared" si="172"/>
        <v>0</v>
      </c>
      <c r="T226" s="46">
        <f t="shared" si="172"/>
        <v>0</v>
      </c>
      <c r="U226" s="46">
        <f t="shared" si="172"/>
        <v>0</v>
      </c>
      <c r="V226" s="366">
        <f t="shared" si="172"/>
        <v>0</v>
      </c>
      <c r="W226" s="356">
        <f t="shared" si="172"/>
        <v>0</v>
      </c>
      <c r="X226" s="46">
        <f t="shared" si="172"/>
        <v>0</v>
      </c>
      <c r="Y226" s="46">
        <f t="shared" si="172"/>
        <v>0</v>
      </c>
      <c r="Z226" s="46">
        <f t="shared" si="172"/>
        <v>0</v>
      </c>
      <c r="AA226" s="46">
        <f t="shared" si="172"/>
        <v>0</v>
      </c>
      <c r="AB226" s="46">
        <f t="shared" si="172"/>
        <v>0</v>
      </c>
      <c r="AC226" s="366">
        <f t="shared" si="172"/>
        <v>0</v>
      </c>
      <c r="AD226" s="356">
        <f t="shared" si="172"/>
        <v>0</v>
      </c>
      <c r="AE226" s="46">
        <f t="shared" si="172"/>
        <v>0</v>
      </c>
      <c r="AF226" s="46">
        <f t="shared" si="172"/>
        <v>0</v>
      </c>
      <c r="AG226" s="46">
        <f t="shared" si="172"/>
        <v>0</v>
      </c>
      <c r="AH226" s="352">
        <f t="shared" si="172"/>
        <v>0</v>
      </c>
      <c r="AI226" s="352">
        <f t="shared" si="172"/>
        <v>0</v>
      </c>
      <c r="AJ226" s="366">
        <f t="shared" si="172"/>
        <v>0</v>
      </c>
      <c r="AK226" s="45"/>
      <c r="AL226" s="37"/>
      <c r="AO226" s="1">
        <f>AL226*AN226/1000</f>
        <v>0</v>
      </c>
      <c r="AP226" s="1">
        <f>AN226*AM226/1000</f>
        <v>0</v>
      </c>
    </row>
    <row r="227" spans="1:42" ht="35.1" hidden="1" customHeight="1">
      <c r="A227" s="624"/>
      <c r="B227" s="655" t="s">
        <v>169</v>
      </c>
      <c r="C227" s="96"/>
      <c r="D227" s="97"/>
      <c r="E227" s="98"/>
      <c r="F227" s="50">
        <f>+F67</f>
        <v>0</v>
      </c>
      <c r="G227" s="84">
        <f>+F227</f>
        <v>0</v>
      </c>
      <c r="H227" s="365">
        <v>0</v>
      </c>
      <c r="I227" s="354">
        <v>0</v>
      </c>
      <c r="J227" s="84">
        <v>0</v>
      </c>
      <c r="K227" s="84">
        <v>0</v>
      </c>
      <c r="L227" s="84">
        <v>0</v>
      </c>
      <c r="M227" s="84">
        <v>0</v>
      </c>
      <c r="N227" s="84">
        <v>0</v>
      </c>
      <c r="O227" s="84">
        <v>0</v>
      </c>
      <c r="P227" s="354">
        <v>0</v>
      </c>
      <c r="Q227" s="84">
        <v>0</v>
      </c>
      <c r="R227" s="84">
        <v>0</v>
      </c>
      <c r="S227" s="84">
        <v>0</v>
      </c>
      <c r="T227" s="84">
        <v>0</v>
      </c>
      <c r="U227" s="84">
        <v>0</v>
      </c>
      <c r="V227" s="365">
        <v>0</v>
      </c>
      <c r="W227" s="35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365">
        <v>0</v>
      </c>
      <c r="AD227" s="354">
        <v>0</v>
      </c>
      <c r="AE227" s="84">
        <v>0</v>
      </c>
      <c r="AF227" s="84">
        <v>0</v>
      </c>
      <c r="AG227" s="84">
        <v>0</v>
      </c>
      <c r="AH227" s="354">
        <v>0</v>
      </c>
      <c r="AI227" s="354">
        <v>0</v>
      </c>
      <c r="AJ227" s="365">
        <v>0</v>
      </c>
      <c r="AK227" s="84"/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hidden="1" customHeight="1">
      <c r="A228" s="651"/>
      <c r="B228" s="656"/>
      <c r="C228" s="107"/>
      <c r="D228" s="108"/>
      <c r="E228" s="109"/>
      <c r="F228" s="117"/>
      <c r="G228" s="84">
        <f t="shared" ref="G228:AJ228" si="173">+F228+G227</f>
        <v>0</v>
      </c>
      <c r="H228" s="365">
        <f t="shared" si="173"/>
        <v>0</v>
      </c>
      <c r="I228" s="354">
        <f t="shared" si="173"/>
        <v>0</v>
      </c>
      <c r="J228" s="84">
        <f t="shared" si="173"/>
        <v>0</v>
      </c>
      <c r="K228" s="84">
        <f t="shared" si="173"/>
        <v>0</v>
      </c>
      <c r="L228" s="84">
        <f t="shared" si="173"/>
        <v>0</v>
      </c>
      <c r="M228" s="84">
        <f t="shared" si="173"/>
        <v>0</v>
      </c>
      <c r="N228" s="84">
        <f t="shared" si="173"/>
        <v>0</v>
      </c>
      <c r="O228" s="84">
        <f t="shared" si="173"/>
        <v>0</v>
      </c>
      <c r="P228" s="354">
        <f t="shared" si="173"/>
        <v>0</v>
      </c>
      <c r="Q228" s="84">
        <f t="shared" si="173"/>
        <v>0</v>
      </c>
      <c r="R228" s="84">
        <f t="shared" si="173"/>
        <v>0</v>
      </c>
      <c r="S228" s="84">
        <f t="shared" si="173"/>
        <v>0</v>
      </c>
      <c r="T228" s="84">
        <f t="shared" si="173"/>
        <v>0</v>
      </c>
      <c r="U228" s="84">
        <f t="shared" si="173"/>
        <v>0</v>
      </c>
      <c r="V228" s="365">
        <f t="shared" si="173"/>
        <v>0</v>
      </c>
      <c r="W228" s="354">
        <f t="shared" si="173"/>
        <v>0</v>
      </c>
      <c r="X228" s="84">
        <f t="shared" si="173"/>
        <v>0</v>
      </c>
      <c r="Y228" s="84">
        <f t="shared" si="173"/>
        <v>0</v>
      </c>
      <c r="Z228" s="84">
        <f t="shared" si="173"/>
        <v>0</v>
      </c>
      <c r="AA228" s="84">
        <f t="shared" si="173"/>
        <v>0</v>
      </c>
      <c r="AB228" s="84">
        <f t="shared" si="173"/>
        <v>0</v>
      </c>
      <c r="AC228" s="365">
        <f t="shared" si="173"/>
        <v>0</v>
      </c>
      <c r="AD228" s="354">
        <f t="shared" si="173"/>
        <v>0</v>
      </c>
      <c r="AE228" s="84">
        <f t="shared" si="173"/>
        <v>0</v>
      </c>
      <c r="AF228" s="84">
        <f t="shared" si="173"/>
        <v>0</v>
      </c>
      <c r="AG228" s="84">
        <f t="shared" si="173"/>
        <v>0</v>
      </c>
      <c r="AH228" s="354">
        <f t="shared" si="173"/>
        <v>0</v>
      </c>
      <c r="AI228" s="354">
        <f t="shared" si="173"/>
        <v>0</v>
      </c>
      <c r="AJ228" s="363">
        <f t="shared" si="173"/>
        <v>0</v>
      </c>
      <c r="AK228" s="46"/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hidden="1" customHeight="1">
      <c r="A229" s="624">
        <v>1</v>
      </c>
      <c r="B229" s="657" t="s">
        <v>170</v>
      </c>
      <c r="C229" s="118"/>
      <c r="D229" s="48"/>
      <c r="E229" s="49"/>
      <c r="F229" s="119"/>
      <c r="G229" s="99"/>
      <c r="H229" s="367">
        <v>0</v>
      </c>
      <c r="I229" s="355">
        <v>0</v>
      </c>
      <c r="J229" s="69">
        <v>0</v>
      </c>
      <c r="K229" s="69">
        <v>0</v>
      </c>
      <c r="L229" s="69">
        <v>0</v>
      </c>
      <c r="M229" s="69">
        <v>0</v>
      </c>
      <c r="N229" s="69">
        <v>0</v>
      </c>
      <c r="O229" s="69">
        <v>0</v>
      </c>
      <c r="P229" s="355">
        <v>0</v>
      </c>
      <c r="Q229" s="69">
        <v>0</v>
      </c>
      <c r="R229" s="69">
        <v>0</v>
      </c>
      <c r="S229" s="69">
        <v>0</v>
      </c>
      <c r="T229" s="69">
        <v>0</v>
      </c>
      <c r="U229" s="69">
        <v>0</v>
      </c>
      <c r="V229" s="367">
        <v>0</v>
      </c>
      <c r="W229" s="355">
        <v>0</v>
      </c>
      <c r="X229" s="69">
        <v>0</v>
      </c>
      <c r="Y229" s="69">
        <v>0</v>
      </c>
      <c r="Z229" s="69">
        <v>0</v>
      </c>
      <c r="AA229" s="69">
        <v>0</v>
      </c>
      <c r="AB229" s="69">
        <v>0</v>
      </c>
      <c r="AC229" s="367">
        <v>0</v>
      </c>
      <c r="AD229" s="355">
        <v>0</v>
      </c>
      <c r="AE229" s="69">
        <v>0</v>
      </c>
      <c r="AF229" s="69">
        <v>0</v>
      </c>
      <c r="AG229" s="69">
        <v>0</v>
      </c>
      <c r="AH229" s="281"/>
      <c r="AI229" s="281"/>
      <c r="AJ229" s="426"/>
      <c r="AK229" s="100"/>
      <c r="AL229" s="37"/>
      <c r="AM229" s="38"/>
      <c r="AN229" s="38"/>
      <c r="AO229" s="38"/>
      <c r="AP229" s="38"/>
    </row>
    <row r="230" spans="1:42" ht="34.5" hidden="1" customHeight="1">
      <c r="A230" s="625"/>
      <c r="B230" s="658"/>
      <c r="C230" s="39"/>
      <c r="D230" s="40"/>
      <c r="E230" s="41"/>
      <c r="F230" s="120"/>
      <c r="G230" s="101"/>
      <c r="H230" s="363">
        <f t="shared" ref="H230:AG230" si="174">+G230+H229</f>
        <v>0</v>
      </c>
      <c r="I230" s="356">
        <f t="shared" si="174"/>
        <v>0</v>
      </c>
      <c r="J230" s="46">
        <f t="shared" si="174"/>
        <v>0</v>
      </c>
      <c r="K230" s="46">
        <f t="shared" si="174"/>
        <v>0</v>
      </c>
      <c r="L230" s="46">
        <f t="shared" si="174"/>
        <v>0</v>
      </c>
      <c r="M230" s="46">
        <f t="shared" si="174"/>
        <v>0</v>
      </c>
      <c r="N230" s="46">
        <f t="shared" si="174"/>
        <v>0</v>
      </c>
      <c r="O230" s="46">
        <f t="shared" si="174"/>
        <v>0</v>
      </c>
      <c r="P230" s="356">
        <f t="shared" si="174"/>
        <v>0</v>
      </c>
      <c r="Q230" s="46">
        <f t="shared" si="174"/>
        <v>0</v>
      </c>
      <c r="R230" s="46">
        <f t="shared" si="174"/>
        <v>0</v>
      </c>
      <c r="S230" s="46">
        <f t="shared" si="174"/>
        <v>0</v>
      </c>
      <c r="T230" s="46">
        <f t="shared" si="174"/>
        <v>0</v>
      </c>
      <c r="U230" s="46">
        <f t="shared" si="174"/>
        <v>0</v>
      </c>
      <c r="V230" s="363">
        <f t="shared" si="174"/>
        <v>0</v>
      </c>
      <c r="W230" s="356">
        <f t="shared" si="174"/>
        <v>0</v>
      </c>
      <c r="X230" s="46">
        <f t="shared" si="174"/>
        <v>0</v>
      </c>
      <c r="Y230" s="46">
        <f t="shared" si="174"/>
        <v>0</v>
      </c>
      <c r="Z230" s="46">
        <f t="shared" si="174"/>
        <v>0</v>
      </c>
      <c r="AA230" s="46">
        <f t="shared" si="174"/>
        <v>0</v>
      </c>
      <c r="AB230" s="46">
        <f t="shared" si="174"/>
        <v>0</v>
      </c>
      <c r="AC230" s="363">
        <f t="shared" si="174"/>
        <v>0</v>
      </c>
      <c r="AD230" s="356">
        <f t="shared" si="174"/>
        <v>0</v>
      </c>
      <c r="AE230" s="46">
        <f t="shared" si="174"/>
        <v>0</v>
      </c>
      <c r="AF230" s="46">
        <f t="shared" si="174"/>
        <v>0</v>
      </c>
      <c r="AG230" s="46">
        <f t="shared" si="174"/>
        <v>0</v>
      </c>
      <c r="AH230" s="282"/>
      <c r="AI230" s="282"/>
      <c r="AJ230" s="383"/>
      <c r="AK230" s="102"/>
      <c r="AL230" s="47"/>
    </row>
    <row r="231" spans="1:42" ht="34.5" hidden="1" customHeight="1">
      <c r="A231" s="624">
        <v>23</v>
      </c>
      <c r="B231" s="626" t="s">
        <v>35</v>
      </c>
      <c r="C231" s="48"/>
      <c r="D231" s="48"/>
      <c r="E231" s="49"/>
      <c r="F231" s="50" t="e">
        <f>+F73</f>
        <v>#REF!</v>
      </c>
      <c r="G231" s="69">
        <f>+G73</f>
        <v>0</v>
      </c>
      <c r="H231" s="367">
        <f t="shared" ref="H231:AJ231" si="175">+H73</f>
        <v>0</v>
      </c>
      <c r="I231" s="355">
        <f t="shared" si="175"/>
        <v>0</v>
      </c>
      <c r="J231" s="69">
        <f t="shared" si="175"/>
        <v>0</v>
      </c>
      <c r="K231" s="69">
        <f t="shared" si="175"/>
        <v>0</v>
      </c>
      <c r="L231" s="69">
        <f t="shared" si="175"/>
        <v>0</v>
      </c>
      <c r="M231" s="69">
        <f t="shared" si="175"/>
        <v>0</v>
      </c>
      <c r="N231" s="69">
        <f t="shared" si="175"/>
        <v>0</v>
      </c>
      <c r="O231" s="69">
        <f t="shared" si="175"/>
        <v>0</v>
      </c>
      <c r="P231" s="355">
        <f t="shared" si="175"/>
        <v>0</v>
      </c>
      <c r="Q231" s="69">
        <f t="shared" si="175"/>
        <v>0</v>
      </c>
      <c r="R231" s="69">
        <f t="shared" si="175"/>
        <v>0</v>
      </c>
      <c r="S231" s="69">
        <f t="shared" si="175"/>
        <v>0</v>
      </c>
      <c r="T231" s="69">
        <f t="shared" si="175"/>
        <v>0</v>
      </c>
      <c r="U231" s="69">
        <f t="shared" si="175"/>
        <v>0</v>
      </c>
      <c r="V231" s="367">
        <f t="shared" si="175"/>
        <v>0</v>
      </c>
      <c r="W231" s="355">
        <f t="shared" si="175"/>
        <v>0</v>
      </c>
      <c r="X231" s="69">
        <f t="shared" si="175"/>
        <v>0</v>
      </c>
      <c r="Y231" s="69">
        <f t="shared" si="175"/>
        <v>0</v>
      </c>
      <c r="Z231" s="69">
        <f t="shared" si="175"/>
        <v>0</v>
      </c>
      <c r="AA231" s="69">
        <f t="shared" si="175"/>
        <v>0</v>
      </c>
      <c r="AB231" s="69">
        <f t="shared" si="175"/>
        <v>0</v>
      </c>
      <c r="AC231" s="367">
        <f t="shared" si="175"/>
        <v>0</v>
      </c>
      <c r="AD231" s="355">
        <f t="shared" si="175"/>
        <v>0</v>
      </c>
      <c r="AE231" s="69">
        <f t="shared" si="175"/>
        <v>0</v>
      </c>
      <c r="AF231" s="69">
        <f t="shared" si="175"/>
        <v>0</v>
      </c>
      <c r="AG231" s="69">
        <f t="shared" si="175"/>
        <v>0</v>
      </c>
      <c r="AH231" s="355">
        <f t="shared" si="175"/>
        <v>0</v>
      </c>
      <c r="AI231" s="355">
        <f t="shared" si="175"/>
        <v>0</v>
      </c>
      <c r="AJ231" s="367">
        <f t="shared" si="175"/>
        <v>0</v>
      </c>
      <c r="AK231" s="103"/>
      <c r="AL231" s="37"/>
      <c r="AM231" s="38"/>
      <c r="AN231" s="38"/>
      <c r="AO231" s="38"/>
      <c r="AP231" s="38"/>
    </row>
    <row r="232" spans="1:42" ht="34.5" hidden="1" customHeight="1">
      <c r="A232" s="625"/>
      <c r="B232" s="628"/>
      <c r="C232" s="40"/>
      <c r="D232" s="40"/>
      <c r="E232" s="41"/>
      <c r="F232" s="74"/>
      <c r="G232" s="46">
        <f t="shared" ref="G232:AJ236" si="176">+F232+G231</f>
        <v>0</v>
      </c>
      <c r="H232" s="363">
        <f t="shared" si="176"/>
        <v>0</v>
      </c>
      <c r="I232" s="356">
        <f t="shared" si="176"/>
        <v>0</v>
      </c>
      <c r="J232" s="46">
        <f t="shared" si="176"/>
        <v>0</v>
      </c>
      <c r="K232" s="46">
        <f t="shared" si="176"/>
        <v>0</v>
      </c>
      <c r="L232" s="46">
        <f t="shared" si="176"/>
        <v>0</v>
      </c>
      <c r="M232" s="46">
        <f t="shared" si="176"/>
        <v>0</v>
      </c>
      <c r="N232" s="46">
        <f t="shared" si="176"/>
        <v>0</v>
      </c>
      <c r="O232" s="46">
        <f t="shared" si="176"/>
        <v>0</v>
      </c>
      <c r="P232" s="356">
        <f t="shared" si="176"/>
        <v>0</v>
      </c>
      <c r="Q232" s="46">
        <f t="shared" si="176"/>
        <v>0</v>
      </c>
      <c r="R232" s="46">
        <f t="shared" si="176"/>
        <v>0</v>
      </c>
      <c r="S232" s="46">
        <f t="shared" si="176"/>
        <v>0</v>
      </c>
      <c r="T232" s="46">
        <f t="shared" si="176"/>
        <v>0</v>
      </c>
      <c r="U232" s="46">
        <f t="shared" si="176"/>
        <v>0</v>
      </c>
      <c r="V232" s="363">
        <f t="shared" si="176"/>
        <v>0</v>
      </c>
      <c r="W232" s="356">
        <f t="shared" si="176"/>
        <v>0</v>
      </c>
      <c r="X232" s="46">
        <f t="shared" si="176"/>
        <v>0</v>
      </c>
      <c r="Y232" s="46">
        <f t="shared" si="176"/>
        <v>0</v>
      </c>
      <c r="Z232" s="46">
        <f t="shared" si="176"/>
        <v>0</v>
      </c>
      <c r="AA232" s="46">
        <f t="shared" si="176"/>
        <v>0</v>
      </c>
      <c r="AB232" s="46">
        <f t="shared" si="176"/>
        <v>0</v>
      </c>
      <c r="AC232" s="363">
        <f t="shared" si="176"/>
        <v>0</v>
      </c>
      <c r="AD232" s="356">
        <f t="shared" si="176"/>
        <v>0</v>
      </c>
      <c r="AE232" s="46">
        <f t="shared" si="176"/>
        <v>0</v>
      </c>
      <c r="AF232" s="46">
        <f t="shared" si="176"/>
        <v>0</v>
      </c>
      <c r="AG232" s="46">
        <f t="shared" si="176"/>
        <v>0</v>
      </c>
      <c r="AH232" s="352">
        <f t="shared" si="176"/>
        <v>0</v>
      </c>
      <c r="AI232" s="352">
        <f t="shared" si="176"/>
        <v>0</v>
      </c>
      <c r="AJ232" s="363">
        <f t="shared" si="176"/>
        <v>0</v>
      </c>
      <c r="AK232" s="102"/>
      <c r="AL232" s="37"/>
    </row>
    <row r="233" spans="1:42" ht="34.5" hidden="1" customHeight="1">
      <c r="A233" s="624">
        <v>24</v>
      </c>
      <c r="B233" s="629" t="s">
        <v>36</v>
      </c>
      <c r="C233" s="48"/>
      <c r="D233" s="48"/>
      <c r="E233" s="49"/>
      <c r="F233" s="50" t="e">
        <f>+F75</f>
        <v>#REF!</v>
      </c>
      <c r="G233" s="69">
        <f>+G75</f>
        <v>0</v>
      </c>
      <c r="H233" s="367">
        <f t="shared" ref="H233:AJ233" si="177">+H75</f>
        <v>0</v>
      </c>
      <c r="I233" s="355">
        <f t="shared" si="177"/>
        <v>0</v>
      </c>
      <c r="J233" s="69">
        <f t="shared" si="177"/>
        <v>0</v>
      </c>
      <c r="K233" s="69">
        <f t="shared" si="177"/>
        <v>0</v>
      </c>
      <c r="L233" s="69">
        <f t="shared" si="177"/>
        <v>0</v>
      </c>
      <c r="M233" s="69">
        <f t="shared" si="177"/>
        <v>0</v>
      </c>
      <c r="N233" s="69">
        <f t="shared" si="177"/>
        <v>0</v>
      </c>
      <c r="O233" s="69">
        <f t="shared" si="177"/>
        <v>0</v>
      </c>
      <c r="P233" s="355">
        <f t="shared" si="177"/>
        <v>0</v>
      </c>
      <c r="Q233" s="69">
        <f t="shared" si="177"/>
        <v>0</v>
      </c>
      <c r="R233" s="69">
        <f t="shared" si="177"/>
        <v>0</v>
      </c>
      <c r="S233" s="69">
        <f t="shared" si="177"/>
        <v>0</v>
      </c>
      <c r="T233" s="69">
        <f t="shared" si="177"/>
        <v>0</v>
      </c>
      <c r="U233" s="69">
        <f t="shared" si="177"/>
        <v>0</v>
      </c>
      <c r="V233" s="367">
        <f t="shared" si="177"/>
        <v>0</v>
      </c>
      <c r="W233" s="355">
        <f t="shared" si="177"/>
        <v>0</v>
      </c>
      <c r="X233" s="69">
        <f t="shared" si="177"/>
        <v>0</v>
      </c>
      <c r="Y233" s="69">
        <f t="shared" si="177"/>
        <v>0</v>
      </c>
      <c r="Z233" s="69">
        <f t="shared" si="177"/>
        <v>0</v>
      </c>
      <c r="AA233" s="69">
        <f t="shared" si="177"/>
        <v>0</v>
      </c>
      <c r="AB233" s="69">
        <f t="shared" si="177"/>
        <v>0</v>
      </c>
      <c r="AC233" s="367">
        <f t="shared" si="177"/>
        <v>0</v>
      </c>
      <c r="AD233" s="355">
        <f t="shared" si="177"/>
        <v>0</v>
      </c>
      <c r="AE233" s="69">
        <f t="shared" si="177"/>
        <v>0</v>
      </c>
      <c r="AF233" s="69">
        <f t="shared" si="177"/>
        <v>0</v>
      </c>
      <c r="AG233" s="69">
        <f t="shared" si="177"/>
        <v>0</v>
      </c>
      <c r="AH233" s="355">
        <f t="shared" si="177"/>
        <v>0</v>
      </c>
      <c r="AI233" s="355">
        <f t="shared" si="177"/>
        <v>0</v>
      </c>
      <c r="AJ233" s="367">
        <f t="shared" si="177"/>
        <v>0</v>
      </c>
      <c r="AK233" s="103"/>
      <c r="AL233" s="37"/>
      <c r="AM233" s="38"/>
      <c r="AN233" s="38"/>
      <c r="AO233" s="38"/>
      <c r="AP233" s="38"/>
    </row>
    <row r="234" spans="1:42" ht="34.5" hidden="1" customHeight="1">
      <c r="A234" s="625"/>
      <c r="B234" s="630"/>
      <c r="C234" s="40"/>
      <c r="D234" s="40"/>
      <c r="E234" s="41"/>
      <c r="F234" s="74"/>
      <c r="G234" s="46">
        <f t="shared" si="176"/>
        <v>0</v>
      </c>
      <c r="H234" s="363">
        <f t="shared" si="176"/>
        <v>0</v>
      </c>
      <c r="I234" s="356">
        <f t="shared" si="176"/>
        <v>0</v>
      </c>
      <c r="J234" s="46">
        <f t="shared" si="176"/>
        <v>0</v>
      </c>
      <c r="K234" s="46">
        <f t="shared" si="176"/>
        <v>0</v>
      </c>
      <c r="L234" s="46">
        <f t="shared" si="176"/>
        <v>0</v>
      </c>
      <c r="M234" s="46">
        <f t="shared" si="176"/>
        <v>0</v>
      </c>
      <c r="N234" s="46">
        <f t="shared" si="176"/>
        <v>0</v>
      </c>
      <c r="O234" s="46">
        <f t="shared" si="176"/>
        <v>0</v>
      </c>
      <c r="P234" s="356">
        <f t="shared" si="176"/>
        <v>0</v>
      </c>
      <c r="Q234" s="46">
        <f t="shared" si="176"/>
        <v>0</v>
      </c>
      <c r="R234" s="46">
        <f t="shared" si="176"/>
        <v>0</v>
      </c>
      <c r="S234" s="46">
        <f t="shared" si="176"/>
        <v>0</v>
      </c>
      <c r="T234" s="46">
        <f t="shared" si="176"/>
        <v>0</v>
      </c>
      <c r="U234" s="46">
        <f t="shared" si="176"/>
        <v>0</v>
      </c>
      <c r="V234" s="363">
        <f t="shared" si="176"/>
        <v>0</v>
      </c>
      <c r="W234" s="356">
        <f t="shared" si="176"/>
        <v>0</v>
      </c>
      <c r="X234" s="46">
        <f t="shared" si="176"/>
        <v>0</v>
      </c>
      <c r="Y234" s="46">
        <f t="shared" si="176"/>
        <v>0</v>
      </c>
      <c r="Z234" s="46">
        <f t="shared" si="176"/>
        <v>0</v>
      </c>
      <c r="AA234" s="46">
        <f t="shared" si="176"/>
        <v>0</v>
      </c>
      <c r="AB234" s="46">
        <f t="shared" si="176"/>
        <v>0</v>
      </c>
      <c r="AC234" s="363">
        <f t="shared" si="176"/>
        <v>0</v>
      </c>
      <c r="AD234" s="356">
        <f t="shared" si="176"/>
        <v>0</v>
      </c>
      <c r="AE234" s="46">
        <f t="shared" si="176"/>
        <v>0</v>
      </c>
      <c r="AF234" s="46">
        <f t="shared" si="176"/>
        <v>0</v>
      </c>
      <c r="AG234" s="46">
        <f t="shared" si="176"/>
        <v>0</v>
      </c>
      <c r="AH234" s="352">
        <f t="shared" si="176"/>
        <v>0</v>
      </c>
      <c r="AI234" s="352">
        <f t="shared" si="176"/>
        <v>0</v>
      </c>
      <c r="AJ234" s="363">
        <f t="shared" si="176"/>
        <v>0</v>
      </c>
      <c r="AK234" s="102"/>
      <c r="AL234" s="37"/>
    </row>
    <row r="235" spans="1:42" ht="34.5" customHeight="1">
      <c r="A235" s="624">
        <v>23</v>
      </c>
      <c r="B235" s="703" t="s">
        <v>191</v>
      </c>
      <c r="C235" s="48"/>
      <c r="D235" s="48"/>
      <c r="E235" s="49"/>
      <c r="F235" s="50">
        <f>+F95</f>
        <v>50</v>
      </c>
      <c r="G235" s="87">
        <f>+G95</f>
        <v>0</v>
      </c>
      <c r="H235" s="364">
        <f t="shared" ref="H235:AK235" si="178">+H95</f>
        <v>0</v>
      </c>
      <c r="I235" s="353">
        <f t="shared" si="178"/>
        <v>0</v>
      </c>
      <c r="J235" s="87">
        <f t="shared" si="178"/>
        <v>0</v>
      </c>
      <c r="K235" s="87">
        <f t="shared" si="178"/>
        <v>0</v>
      </c>
      <c r="L235" s="87">
        <f t="shared" si="178"/>
        <v>0</v>
      </c>
      <c r="M235" s="87">
        <f t="shared" si="178"/>
        <v>0</v>
      </c>
      <c r="N235" s="372">
        <f t="shared" si="178"/>
        <v>50</v>
      </c>
      <c r="O235" s="87">
        <f t="shared" si="178"/>
        <v>0</v>
      </c>
      <c r="P235" s="353">
        <f t="shared" si="178"/>
        <v>0</v>
      </c>
      <c r="Q235" s="87">
        <f t="shared" si="178"/>
        <v>0</v>
      </c>
      <c r="R235" s="87">
        <f t="shared" si="178"/>
        <v>0</v>
      </c>
      <c r="S235" s="87">
        <f t="shared" si="178"/>
        <v>0</v>
      </c>
      <c r="T235" s="87">
        <f t="shared" si="178"/>
        <v>0</v>
      </c>
      <c r="U235" s="87">
        <f t="shared" si="178"/>
        <v>0</v>
      </c>
      <c r="V235" s="364">
        <f t="shared" si="178"/>
        <v>0</v>
      </c>
      <c r="W235" s="353">
        <f t="shared" si="178"/>
        <v>0</v>
      </c>
      <c r="X235" s="87">
        <f t="shared" si="178"/>
        <v>0</v>
      </c>
      <c r="Y235" s="87">
        <f t="shared" si="178"/>
        <v>0</v>
      </c>
      <c r="Z235" s="87">
        <f t="shared" si="178"/>
        <v>0</v>
      </c>
      <c r="AA235" s="87">
        <f t="shared" si="178"/>
        <v>0</v>
      </c>
      <c r="AB235" s="87">
        <f t="shared" si="178"/>
        <v>0</v>
      </c>
      <c r="AC235" s="364">
        <f t="shared" si="178"/>
        <v>0</v>
      </c>
      <c r="AD235" s="353">
        <f t="shared" si="178"/>
        <v>0</v>
      </c>
      <c r="AE235" s="87">
        <f t="shared" si="178"/>
        <v>0</v>
      </c>
      <c r="AF235" s="87">
        <f t="shared" si="178"/>
        <v>0</v>
      </c>
      <c r="AG235" s="87">
        <f t="shared" si="178"/>
        <v>0</v>
      </c>
      <c r="AH235" s="353">
        <f t="shared" si="178"/>
        <v>0</v>
      </c>
      <c r="AI235" s="353">
        <f t="shared" si="178"/>
        <v>0</v>
      </c>
      <c r="AJ235" s="364">
        <f t="shared" si="178"/>
        <v>0</v>
      </c>
      <c r="AK235" s="87">
        <f t="shared" si="178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704"/>
      <c r="C236" s="33"/>
      <c r="D236" s="33"/>
      <c r="E236" s="52"/>
      <c r="F236" s="61"/>
      <c r="G236" s="46">
        <f t="shared" si="176"/>
        <v>0</v>
      </c>
      <c r="H236" s="363">
        <f t="shared" si="176"/>
        <v>0</v>
      </c>
      <c r="I236" s="356">
        <f t="shared" si="176"/>
        <v>0</v>
      </c>
      <c r="J236" s="46">
        <f t="shared" si="176"/>
        <v>0</v>
      </c>
      <c r="K236" s="46">
        <f t="shared" si="176"/>
        <v>0</v>
      </c>
      <c r="L236" s="46">
        <f t="shared" si="176"/>
        <v>0</v>
      </c>
      <c r="M236" s="46">
        <f t="shared" si="176"/>
        <v>0</v>
      </c>
      <c r="N236" s="46">
        <f t="shared" si="176"/>
        <v>50</v>
      </c>
      <c r="O236" s="46">
        <f t="shared" si="176"/>
        <v>50</v>
      </c>
      <c r="P236" s="356">
        <f t="shared" si="176"/>
        <v>50</v>
      </c>
      <c r="Q236" s="46">
        <f t="shared" si="176"/>
        <v>50</v>
      </c>
      <c r="R236" s="46">
        <f t="shared" si="176"/>
        <v>50</v>
      </c>
      <c r="S236" s="46">
        <f t="shared" si="176"/>
        <v>50</v>
      </c>
      <c r="T236" s="46">
        <f t="shared" si="176"/>
        <v>50</v>
      </c>
      <c r="U236" s="46">
        <f t="shared" si="176"/>
        <v>50</v>
      </c>
      <c r="V236" s="363">
        <f t="shared" si="176"/>
        <v>50</v>
      </c>
      <c r="W236" s="356">
        <f t="shared" si="176"/>
        <v>50</v>
      </c>
      <c r="X236" s="46">
        <f t="shared" si="176"/>
        <v>50</v>
      </c>
      <c r="Y236" s="46">
        <f t="shared" si="176"/>
        <v>50</v>
      </c>
      <c r="Z236" s="46">
        <f t="shared" si="176"/>
        <v>50</v>
      </c>
      <c r="AA236" s="46">
        <f t="shared" si="176"/>
        <v>50</v>
      </c>
      <c r="AB236" s="46">
        <f t="shared" si="176"/>
        <v>50</v>
      </c>
      <c r="AC236" s="363">
        <f t="shared" si="176"/>
        <v>50</v>
      </c>
      <c r="AD236" s="356">
        <f t="shared" si="176"/>
        <v>50</v>
      </c>
      <c r="AE236" s="46">
        <f t="shared" si="176"/>
        <v>50</v>
      </c>
      <c r="AF236" s="46">
        <f t="shared" si="176"/>
        <v>50</v>
      </c>
      <c r="AG236" s="46">
        <f t="shared" si="176"/>
        <v>50</v>
      </c>
      <c r="AH236" s="352">
        <f t="shared" si="176"/>
        <v>50</v>
      </c>
      <c r="AI236" s="352">
        <f t="shared" si="176"/>
        <v>50</v>
      </c>
      <c r="AJ236" s="363">
        <f t="shared" si="176"/>
        <v>50</v>
      </c>
      <c r="AK236" s="46">
        <f t="shared" ref="AK236" si="179">+AJ236+AK235</f>
        <v>50</v>
      </c>
      <c r="AL236" s="37"/>
    </row>
    <row r="237" spans="1:42" ht="34.5" customHeight="1">
      <c r="A237" s="624">
        <v>24</v>
      </c>
      <c r="B237" s="703" t="s">
        <v>192</v>
      </c>
      <c r="C237" s="53"/>
      <c r="D237" s="53"/>
      <c r="E237" s="54"/>
      <c r="F237" s="50">
        <f>+F97</f>
        <v>100</v>
      </c>
      <c r="G237" s="87">
        <f>+G97</f>
        <v>0</v>
      </c>
      <c r="H237" s="364">
        <f t="shared" ref="H237:AK237" si="180">+H97</f>
        <v>0</v>
      </c>
      <c r="I237" s="353">
        <f t="shared" si="180"/>
        <v>0</v>
      </c>
      <c r="J237" s="87">
        <f t="shared" si="180"/>
        <v>0</v>
      </c>
      <c r="K237" s="87">
        <f t="shared" si="180"/>
        <v>0</v>
      </c>
      <c r="L237" s="87">
        <f t="shared" si="180"/>
        <v>0</v>
      </c>
      <c r="M237" s="87">
        <f t="shared" si="180"/>
        <v>0</v>
      </c>
      <c r="N237" s="372">
        <f t="shared" si="180"/>
        <v>100</v>
      </c>
      <c r="O237" s="87">
        <f t="shared" si="180"/>
        <v>0</v>
      </c>
      <c r="P237" s="353">
        <f t="shared" si="180"/>
        <v>0</v>
      </c>
      <c r="Q237" s="87">
        <f t="shared" si="180"/>
        <v>0</v>
      </c>
      <c r="R237" s="87">
        <f t="shared" si="180"/>
        <v>0</v>
      </c>
      <c r="S237" s="87">
        <f t="shared" si="180"/>
        <v>0</v>
      </c>
      <c r="T237" s="87">
        <f t="shared" si="180"/>
        <v>0</v>
      </c>
      <c r="U237" s="87">
        <f t="shared" si="180"/>
        <v>0</v>
      </c>
      <c r="V237" s="364">
        <f t="shared" si="180"/>
        <v>0</v>
      </c>
      <c r="W237" s="353">
        <f t="shared" si="180"/>
        <v>0</v>
      </c>
      <c r="X237" s="87">
        <f t="shared" si="180"/>
        <v>0</v>
      </c>
      <c r="Y237" s="87">
        <f t="shared" si="180"/>
        <v>0</v>
      </c>
      <c r="Z237" s="87">
        <f t="shared" si="180"/>
        <v>0</v>
      </c>
      <c r="AA237" s="87">
        <f t="shared" si="180"/>
        <v>0</v>
      </c>
      <c r="AB237" s="87">
        <f t="shared" si="180"/>
        <v>0</v>
      </c>
      <c r="AC237" s="364">
        <f t="shared" si="180"/>
        <v>0</v>
      </c>
      <c r="AD237" s="353">
        <f t="shared" si="180"/>
        <v>0</v>
      </c>
      <c r="AE237" s="87">
        <f t="shared" si="180"/>
        <v>0</v>
      </c>
      <c r="AF237" s="87">
        <f t="shared" si="180"/>
        <v>0</v>
      </c>
      <c r="AG237" s="87">
        <f t="shared" si="180"/>
        <v>0</v>
      </c>
      <c r="AH237" s="353">
        <f t="shared" si="180"/>
        <v>0</v>
      </c>
      <c r="AI237" s="353">
        <f t="shared" si="180"/>
        <v>0</v>
      </c>
      <c r="AJ237" s="364">
        <f t="shared" si="180"/>
        <v>0</v>
      </c>
      <c r="AK237" s="87">
        <f t="shared" si="180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04"/>
      <c r="C238" s="55"/>
      <c r="D238" s="56"/>
      <c r="E238" s="57"/>
      <c r="F238" s="58"/>
      <c r="G238" s="46">
        <f t="shared" ref="G238:AK238" si="181">+F238+G237</f>
        <v>0</v>
      </c>
      <c r="H238" s="363">
        <f t="shared" si="181"/>
        <v>0</v>
      </c>
      <c r="I238" s="356">
        <f t="shared" si="181"/>
        <v>0</v>
      </c>
      <c r="J238" s="46">
        <f t="shared" si="181"/>
        <v>0</v>
      </c>
      <c r="K238" s="46">
        <f t="shared" si="181"/>
        <v>0</v>
      </c>
      <c r="L238" s="46">
        <f t="shared" si="181"/>
        <v>0</v>
      </c>
      <c r="M238" s="46">
        <f t="shared" si="181"/>
        <v>0</v>
      </c>
      <c r="N238" s="46">
        <f t="shared" si="181"/>
        <v>100</v>
      </c>
      <c r="O238" s="46">
        <f t="shared" si="181"/>
        <v>100</v>
      </c>
      <c r="P238" s="356">
        <f t="shared" si="181"/>
        <v>100</v>
      </c>
      <c r="Q238" s="46">
        <f t="shared" si="181"/>
        <v>100</v>
      </c>
      <c r="R238" s="46">
        <f t="shared" si="181"/>
        <v>100</v>
      </c>
      <c r="S238" s="46">
        <f t="shared" si="181"/>
        <v>100</v>
      </c>
      <c r="T238" s="46">
        <f t="shared" si="181"/>
        <v>100</v>
      </c>
      <c r="U238" s="46">
        <f t="shared" si="181"/>
        <v>100</v>
      </c>
      <c r="V238" s="363">
        <f t="shared" si="181"/>
        <v>100</v>
      </c>
      <c r="W238" s="356">
        <f t="shared" si="181"/>
        <v>100</v>
      </c>
      <c r="X238" s="46">
        <f t="shared" si="181"/>
        <v>100</v>
      </c>
      <c r="Y238" s="46">
        <f t="shared" si="181"/>
        <v>100</v>
      </c>
      <c r="Z238" s="46">
        <f t="shared" si="181"/>
        <v>100</v>
      </c>
      <c r="AA238" s="46">
        <f t="shared" si="181"/>
        <v>100</v>
      </c>
      <c r="AB238" s="46">
        <f t="shared" si="181"/>
        <v>100</v>
      </c>
      <c r="AC238" s="363">
        <f t="shared" si="181"/>
        <v>100</v>
      </c>
      <c r="AD238" s="356">
        <f t="shared" si="181"/>
        <v>100</v>
      </c>
      <c r="AE238" s="46">
        <f t="shared" si="181"/>
        <v>100</v>
      </c>
      <c r="AF238" s="46">
        <f t="shared" si="181"/>
        <v>100</v>
      </c>
      <c r="AG238" s="46">
        <f t="shared" si="181"/>
        <v>100</v>
      </c>
      <c r="AH238" s="352">
        <f t="shared" si="181"/>
        <v>100</v>
      </c>
      <c r="AI238" s="352">
        <f t="shared" si="181"/>
        <v>100</v>
      </c>
      <c r="AJ238" s="363">
        <f t="shared" si="181"/>
        <v>100</v>
      </c>
      <c r="AK238" s="46">
        <f t="shared" si="181"/>
        <v>100</v>
      </c>
      <c r="AL238" s="37"/>
    </row>
    <row r="239" spans="1:42" ht="34.5" customHeight="1">
      <c r="A239" s="624">
        <v>25</v>
      </c>
      <c r="B239" s="703" t="s">
        <v>193</v>
      </c>
      <c r="C239" s="59"/>
      <c r="D239" s="60"/>
      <c r="E239" s="34"/>
      <c r="F239" s="50">
        <f>+F99</f>
        <v>30</v>
      </c>
      <c r="G239" s="86">
        <f>+G99</f>
        <v>0</v>
      </c>
      <c r="H239" s="362">
        <f t="shared" ref="H239:AK239" si="182">+H99</f>
        <v>0</v>
      </c>
      <c r="I239" s="351">
        <f t="shared" si="182"/>
        <v>0</v>
      </c>
      <c r="J239" s="86">
        <f t="shared" si="182"/>
        <v>0</v>
      </c>
      <c r="K239" s="86">
        <f t="shared" si="182"/>
        <v>0</v>
      </c>
      <c r="L239" s="86">
        <f t="shared" si="182"/>
        <v>0</v>
      </c>
      <c r="M239" s="86">
        <f t="shared" si="182"/>
        <v>0</v>
      </c>
      <c r="N239" s="371">
        <f t="shared" si="182"/>
        <v>30</v>
      </c>
      <c r="O239" s="86">
        <f t="shared" si="182"/>
        <v>0</v>
      </c>
      <c r="P239" s="351">
        <f t="shared" si="182"/>
        <v>0</v>
      </c>
      <c r="Q239" s="86">
        <f t="shared" si="182"/>
        <v>0</v>
      </c>
      <c r="R239" s="86">
        <f t="shared" si="182"/>
        <v>0</v>
      </c>
      <c r="S239" s="86">
        <f t="shared" si="182"/>
        <v>0</v>
      </c>
      <c r="T239" s="86">
        <f t="shared" si="182"/>
        <v>0</v>
      </c>
      <c r="U239" s="86">
        <f t="shared" si="182"/>
        <v>0</v>
      </c>
      <c r="V239" s="362">
        <f t="shared" si="182"/>
        <v>0</v>
      </c>
      <c r="W239" s="351">
        <f t="shared" si="182"/>
        <v>0</v>
      </c>
      <c r="X239" s="86">
        <f t="shared" si="182"/>
        <v>0</v>
      </c>
      <c r="Y239" s="86">
        <f t="shared" si="182"/>
        <v>0</v>
      </c>
      <c r="Z239" s="86">
        <f t="shared" si="182"/>
        <v>0</v>
      </c>
      <c r="AA239" s="86">
        <f t="shared" si="182"/>
        <v>0</v>
      </c>
      <c r="AB239" s="86">
        <f t="shared" si="182"/>
        <v>0</v>
      </c>
      <c r="AC239" s="362">
        <f t="shared" si="182"/>
        <v>0</v>
      </c>
      <c r="AD239" s="351">
        <f t="shared" si="182"/>
        <v>0</v>
      </c>
      <c r="AE239" s="86">
        <f t="shared" si="182"/>
        <v>0</v>
      </c>
      <c r="AF239" s="86">
        <f t="shared" si="182"/>
        <v>0</v>
      </c>
      <c r="AG239" s="86">
        <f t="shared" si="182"/>
        <v>0</v>
      </c>
      <c r="AH239" s="351">
        <f t="shared" si="182"/>
        <v>0</v>
      </c>
      <c r="AI239" s="351">
        <f t="shared" si="182"/>
        <v>0</v>
      </c>
      <c r="AJ239" s="362">
        <f t="shared" si="182"/>
        <v>0</v>
      </c>
      <c r="AK239" s="86">
        <f t="shared" si="182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04"/>
      <c r="C240" s="59"/>
      <c r="D240" s="60"/>
      <c r="E240" s="52"/>
      <c r="F240" s="61"/>
      <c r="G240" s="46">
        <f t="shared" ref="G240:AK240" si="183">+F240+G239</f>
        <v>0</v>
      </c>
      <c r="H240" s="363">
        <f t="shared" si="183"/>
        <v>0</v>
      </c>
      <c r="I240" s="356">
        <f t="shared" si="183"/>
        <v>0</v>
      </c>
      <c r="J240" s="46">
        <f t="shared" si="183"/>
        <v>0</v>
      </c>
      <c r="K240" s="46">
        <f t="shared" si="183"/>
        <v>0</v>
      </c>
      <c r="L240" s="46">
        <f t="shared" si="183"/>
        <v>0</v>
      </c>
      <c r="M240" s="46">
        <f t="shared" si="183"/>
        <v>0</v>
      </c>
      <c r="N240" s="46">
        <f t="shared" si="183"/>
        <v>30</v>
      </c>
      <c r="O240" s="46">
        <f t="shared" si="183"/>
        <v>30</v>
      </c>
      <c r="P240" s="356">
        <f t="shared" si="183"/>
        <v>30</v>
      </c>
      <c r="Q240" s="46">
        <f t="shared" si="183"/>
        <v>30</v>
      </c>
      <c r="R240" s="46">
        <f t="shared" si="183"/>
        <v>30</v>
      </c>
      <c r="S240" s="46">
        <f t="shared" si="183"/>
        <v>30</v>
      </c>
      <c r="T240" s="46">
        <f t="shared" si="183"/>
        <v>30</v>
      </c>
      <c r="U240" s="46">
        <f t="shared" si="183"/>
        <v>30</v>
      </c>
      <c r="V240" s="363">
        <f t="shared" si="183"/>
        <v>30</v>
      </c>
      <c r="W240" s="356">
        <f t="shared" si="183"/>
        <v>30</v>
      </c>
      <c r="X240" s="46">
        <f t="shared" si="183"/>
        <v>30</v>
      </c>
      <c r="Y240" s="46">
        <f t="shared" si="183"/>
        <v>30</v>
      </c>
      <c r="Z240" s="46">
        <f t="shared" si="183"/>
        <v>30</v>
      </c>
      <c r="AA240" s="46">
        <f t="shared" si="183"/>
        <v>30</v>
      </c>
      <c r="AB240" s="46">
        <f t="shared" si="183"/>
        <v>30</v>
      </c>
      <c r="AC240" s="363">
        <f t="shared" si="183"/>
        <v>30</v>
      </c>
      <c r="AD240" s="356">
        <f t="shared" si="183"/>
        <v>30</v>
      </c>
      <c r="AE240" s="46">
        <f t="shared" si="183"/>
        <v>30</v>
      </c>
      <c r="AF240" s="46">
        <f t="shared" si="183"/>
        <v>30</v>
      </c>
      <c r="AG240" s="46">
        <f t="shared" si="183"/>
        <v>30</v>
      </c>
      <c r="AH240" s="352">
        <f t="shared" si="183"/>
        <v>30</v>
      </c>
      <c r="AI240" s="352">
        <f t="shared" si="183"/>
        <v>30</v>
      </c>
      <c r="AJ240" s="363">
        <f t="shared" si="183"/>
        <v>30</v>
      </c>
      <c r="AK240" s="46">
        <f t="shared" si="183"/>
        <v>30</v>
      </c>
      <c r="AL240" s="37"/>
    </row>
    <row r="241" spans="1:42" ht="34.5" customHeight="1">
      <c r="A241" s="624">
        <v>26</v>
      </c>
      <c r="B241" s="705" t="s">
        <v>194</v>
      </c>
      <c r="C241" s="62">
        <v>0</v>
      </c>
      <c r="D241" s="63"/>
      <c r="E241" s="54"/>
      <c r="F241" s="50">
        <f>+F101</f>
        <v>31</v>
      </c>
      <c r="G241" s="86">
        <f>+G101</f>
        <v>0</v>
      </c>
      <c r="H241" s="362">
        <f t="shared" ref="H241:AK241" si="184">+H101</f>
        <v>0</v>
      </c>
      <c r="I241" s="351">
        <f t="shared" si="184"/>
        <v>0</v>
      </c>
      <c r="J241" s="86">
        <f t="shared" si="184"/>
        <v>0</v>
      </c>
      <c r="K241" s="86">
        <f t="shared" si="184"/>
        <v>0</v>
      </c>
      <c r="L241" s="86">
        <f t="shared" si="184"/>
        <v>0</v>
      </c>
      <c r="M241" s="86">
        <f t="shared" si="184"/>
        <v>0</v>
      </c>
      <c r="N241" s="371">
        <f t="shared" si="184"/>
        <v>31</v>
      </c>
      <c r="O241" s="86">
        <f t="shared" si="184"/>
        <v>0</v>
      </c>
      <c r="P241" s="351">
        <f t="shared" si="184"/>
        <v>0</v>
      </c>
      <c r="Q241" s="86">
        <f t="shared" si="184"/>
        <v>0</v>
      </c>
      <c r="R241" s="86">
        <f t="shared" si="184"/>
        <v>0</v>
      </c>
      <c r="S241" s="86">
        <f t="shared" si="184"/>
        <v>0</v>
      </c>
      <c r="T241" s="86">
        <f t="shared" si="184"/>
        <v>0</v>
      </c>
      <c r="U241" s="86">
        <f t="shared" si="184"/>
        <v>0</v>
      </c>
      <c r="V241" s="362">
        <f t="shared" si="184"/>
        <v>0</v>
      </c>
      <c r="W241" s="351">
        <f t="shared" si="184"/>
        <v>0</v>
      </c>
      <c r="X241" s="86">
        <f t="shared" si="184"/>
        <v>0</v>
      </c>
      <c r="Y241" s="86">
        <f t="shared" si="184"/>
        <v>0</v>
      </c>
      <c r="Z241" s="86">
        <f t="shared" si="184"/>
        <v>0</v>
      </c>
      <c r="AA241" s="86">
        <f t="shared" si="184"/>
        <v>0</v>
      </c>
      <c r="AB241" s="86">
        <f t="shared" si="184"/>
        <v>0</v>
      </c>
      <c r="AC241" s="362">
        <f t="shared" si="184"/>
        <v>0</v>
      </c>
      <c r="AD241" s="351">
        <f t="shared" si="184"/>
        <v>0</v>
      </c>
      <c r="AE241" s="86">
        <f t="shared" si="184"/>
        <v>0</v>
      </c>
      <c r="AF241" s="86">
        <f t="shared" si="184"/>
        <v>0</v>
      </c>
      <c r="AG241" s="86">
        <f t="shared" si="184"/>
        <v>0</v>
      </c>
      <c r="AH241" s="351">
        <f t="shared" si="184"/>
        <v>0</v>
      </c>
      <c r="AI241" s="351">
        <f t="shared" si="184"/>
        <v>0</v>
      </c>
      <c r="AJ241" s="362">
        <f t="shared" si="184"/>
        <v>0</v>
      </c>
      <c r="AK241" s="86">
        <f t="shared" si="184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06"/>
      <c r="C242" s="68"/>
      <c r="D242" s="207"/>
      <c r="E242" s="57"/>
      <c r="F242" s="208"/>
      <c r="G242" s="46">
        <f t="shared" ref="G242:AK242" si="185">+F242+G241</f>
        <v>0</v>
      </c>
      <c r="H242" s="363">
        <f t="shared" si="185"/>
        <v>0</v>
      </c>
      <c r="I242" s="356">
        <f t="shared" si="185"/>
        <v>0</v>
      </c>
      <c r="J242" s="46">
        <f t="shared" si="185"/>
        <v>0</v>
      </c>
      <c r="K242" s="46">
        <f t="shared" si="185"/>
        <v>0</v>
      </c>
      <c r="L242" s="46">
        <f t="shared" si="185"/>
        <v>0</v>
      </c>
      <c r="M242" s="46">
        <f t="shared" si="185"/>
        <v>0</v>
      </c>
      <c r="N242" s="46">
        <f t="shared" si="185"/>
        <v>31</v>
      </c>
      <c r="O242" s="46">
        <f t="shared" si="185"/>
        <v>31</v>
      </c>
      <c r="P242" s="356">
        <f t="shared" si="185"/>
        <v>31</v>
      </c>
      <c r="Q242" s="46">
        <f t="shared" si="185"/>
        <v>31</v>
      </c>
      <c r="R242" s="46">
        <f t="shared" si="185"/>
        <v>31</v>
      </c>
      <c r="S242" s="46">
        <f t="shared" si="185"/>
        <v>31</v>
      </c>
      <c r="T242" s="46">
        <f t="shared" si="185"/>
        <v>31</v>
      </c>
      <c r="U242" s="46">
        <f t="shared" si="185"/>
        <v>31</v>
      </c>
      <c r="V242" s="363">
        <f t="shared" si="185"/>
        <v>31</v>
      </c>
      <c r="W242" s="356">
        <f t="shared" si="185"/>
        <v>31</v>
      </c>
      <c r="X242" s="46">
        <f t="shared" si="185"/>
        <v>31</v>
      </c>
      <c r="Y242" s="46">
        <f t="shared" si="185"/>
        <v>31</v>
      </c>
      <c r="Z242" s="46">
        <f t="shared" si="185"/>
        <v>31</v>
      </c>
      <c r="AA242" s="46">
        <f t="shared" si="185"/>
        <v>31</v>
      </c>
      <c r="AB242" s="46">
        <f t="shared" si="185"/>
        <v>31</v>
      </c>
      <c r="AC242" s="363">
        <f t="shared" si="185"/>
        <v>31</v>
      </c>
      <c r="AD242" s="356">
        <f t="shared" si="185"/>
        <v>31</v>
      </c>
      <c r="AE242" s="46">
        <f t="shared" si="185"/>
        <v>31</v>
      </c>
      <c r="AF242" s="46">
        <f t="shared" si="185"/>
        <v>31</v>
      </c>
      <c r="AG242" s="46">
        <f t="shared" si="185"/>
        <v>31</v>
      </c>
      <c r="AH242" s="352">
        <f t="shared" si="185"/>
        <v>31</v>
      </c>
      <c r="AI242" s="352">
        <f t="shared" si="185"/>
        <v>31</v>
      </c>
      <c r="AJ242" s="363">
        <f t="shared" si="185"/>
        <v>31</v>
      </c>
      <c r="AK242" s="46">
        <f t="shared" si="185"/>
        <v>31</v>
      </c>
      <c r="AL242" s="37"/>
    </row>
    <row r="243" spans="1:42" ht="34.5" customHeight="1">
      <c r="A243" s="624">
        <v>27</v>
      </c>
      <c r="B243" s="703" t="s">
        <v>195</v>
      </c>
      <c r="C243" s="62">
        <v>650</v>
      </c>
      <c r="D243" s="53"/>
      <c r="E243" s="54"/>
      <c r="F243" s="50">
        <f>+F103</f>
        <v>5</v>
      </c>
      <c r="G243" s="86">
        <f>+G103</f>
        <v>0</v>
      </c>
      <c r="H243" s="362">
        <f t="shared" ref="H243:AK243" si="186">+H103</f>
        <v>0</v>
      </c>
      <c r="I243" s="351">
        <f t="shared" si="186"/>
        <v>0</v>
      </c>
      <c r="J243" s="86">
        <f t="shared" si="186"/>
        <v>0</v>
      </c>
      <c r="K243" s="86">
        <f t="shared" si="186"/>
        <v>0</v>
      </c>
      <c r="L243" s="86">
        <f t="shared" si="186"/>
        <v>0</v>
      </c>
      <c r="M243" s="86">
        <f t="shared" si="186"/>
        <v>0</v>
      </c>
      <c r="N243" s="371">
        <f t="shared" si="186"/>
        <v>5</v>
      </c>
      <c r="O243" s="86">
        <f t="shared" si="186"/>
        <v>0</v>
      </c>
      <c r="P243" s="351">
        <f t="shared" si="186"/>
        <v>0</v>
      </c>
      <c r="Q243" s="86">
        <f t="shared" si="186"/>
        <v>0</v>
      </c>
      <c r="R243" s="86">
        <f t="shared" si="186"/>
        <v>0</v>
      </c>
      <c r="S243" s="86">
        <f t="shared" si="186"/>
        <v>0</v>
      </c>
      <c r="T243" s="86">
        <f t="shared" si="186"/>
        <v>0</v>
      </c>
      <c r="U243" s="86">
        <f t="shared" si="186"/>
        <v>0</v>
      </c>
      <c r="V243" s="362">
        <f t="shared" si="186"/>
        <v>0</v>
      </c>
      <c r="W243" s="351">
        <f t="shared" si="186"/>
        <v>0</v>
      </c>
      <c r="X243" s="86">
        <f t="shared" si="186"/>
        <v>0</v>
      </c>
      <c r="Y243" s="86">
        <f t="shared" si="186"/>
        <v>0</v>
      </c>
      <c r="Z243" s="86">
        <f t="shared" si="186"/>
        <v>0</v>
      </c>
      <c r="AA243" s="86">
        <f t="shared" si="186"/>
        <v>0</v>
      </c>
      <c r="AB243" s="86">
        <f t="shared" si="186"/>
        <v>0</v>
      </c>
      <c r="AC243" s="362">
        <f t="shared" si="186"/>
        <v>0</v>
      </c>
      <c r="AD243" s="351">
        <f t="shared" si="186"/>
        <v>0</v>
      </c>
      <c r="AE243" s="86">
        <f t="shared" si="186"/>
        <v>0</v>
      </c>
      <c r="AF243" s="86">
        <f t="shared" si="186"/>
        <v>0</v>
      </c>
      <c r="AG243" s="86">
        <f t="shared" si="186"/>
        <v>0</v>
      </c>
      <c r="AH243" s="351">
        <f t="shared" si="186"/>
        <v>0</v>
      </c>
      <c r="AI243" s="351">
        <f t="shared" si="186"/>
        <v>0</v>
      </c>
      <c r="AJ243" s="362">
        <f t="shared" si="186"/>
        <v>0</v>
      </c>
      <c r="AK243" s="86">
        <f t="shared" si="186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704"/>
      <c r="C244" s="68"/>
      <c r="D244" s="56"/>
      <c r="E244" s="57"/>
      <c r="F244" s="58"/>
      <c r="G244" s="46">
        <f t="shared" ref="G244:AK244" si="187">+F244+G243</f>
        <v>0</v>
      </c>
      <c r="H244" s="363">
        <f t="shared" si="187"/>
        <v>0</v>
      </c>
      <c r="I244" s="356">
        <f t="shared" si="187"/>
        <v>0</v>
      </c>
      <c r="J244" s="46">
        <f t="shared" si="187"/>
        <v>0</v>
      </c>
      <c r="K244" s="46">
        <f t="shared" si="187"/>
        <v>0</v>
      </c>
      <c r="L244" s="46">
        <f t="shared" si="187"/>
        <v>0</v>
      </c>
      <c r="M244" s="46">
        <f t="shared" si="187"/>
        <v>0</v>
      </c>
      <c r="N244" s="46">
        <f t="shared" si="187"/>
        <v>5</v>
      </c>
      <c r="O244" s="46">
        <f t="shared" si="187"/>
        <v>5</v>
      </c>
      <c r="P244" s="356">
        <f t="shared" si="187"/>
        <v>5</v>
      </c>
      <c r="Q244" s="46">
        <f t="shared" si="187"/>
        <v>5</v>
      </c>
      <c r="R244" s="46">
        <f t="shared" si="187"/>
        <v>5</v>
      </c>
      <c r="S244" s="46">
        <f t="shared" si="187"/>
        <v>5</v>
      </c>
      <c r="T244" s="46">
        <f t="shared" si="187"/>
        <v>5</v>
      </c>
      <c r="U244" s="46">
        <f t="shared" si="187"/>
        <v>5</v>
      </c>
      <c r="V244" s="363">
        <f t="shared" si="187"/>
        <v>5</v>
      </c>
      <c r="W244" s="356">
        <f t="shared" si="187"/>
        <v>5</v>
      </c>
      <c r="X244" s="46">
        <f t="shared" si="187"/>
        <v>5</v>
      </c>
      <c r="Y244" s="46">
        <f t="shared" si="187"/>
        <v>5</v>
      </c>
      <c r="Z244" s="46">
        <f t="shared" si="187"/>
        <v>5</v>
      </c>
      <c r="AA244" s="46">
        <f t="shared" si="187"/>
        <v>5</v>
      </c>
      <c r="AB244" s="46">
        <f t="shared" si="187"/>
        <v>5</v>
      </c>
      <c r="AC244" s="363">
        <f t="shared" si="187"/>
        <v>5</v>
      </c>
      <c r="AD244" s="356">
        <f t="shared" si="187"/>
        <v>5</v>
      </c>
      <c r="AE244" s="46">
        <f t="shared" si="187"/>
        <v>5</v>
      </c>
      <c r="AF244" s="46">
        <f t="shared" si="187"/>
        <v>5</v>
      </c>
      <c r="AG244" s="46">
        <f t="shared" si="187"/>
        <v>5</v>
      </c>
      <c r="AH244" s="352">
        <f t="shared" si="187"/>
        <v>5</v>
      </c>
      <c r="AI244" s="352">
        <f t="shared" si="187"/>
        <v>5</v>
      </c>
      <c r="AJ244" s="363">
        <f t="shared" si="187"/>
        <v>5</v>
      </c>
      <c r="AK244" s="46">
        <f t="shared" si="187"/>
        <v>5</v>
      </c>
      <c r="AL244" s="37"/>
    </row>
    <row r="245" spans="1:42" ht="35.1" customHeight="1">
      <c r="A245" s="652">
        <v>28</v>
      </c>
      <c r="B245" s="703" t="s">
        <v>196</v>
      </c>
      <c r="C245" s="59"/>
      <c r="D245" s="60"/>
      <c r="E245" s="34"/>
      <c r="F245" s="35">
        <f>+F105</f>
        <v>0</v>
      </c>
      <c r="G245" s="86">
        <f>+G105</f>
        <v>0</v>
      </c>
      <c r="H245" s="362">
        <f t="shared" ref="H245:AK245" si="188">+H105</f>
        <v>0</v>
      </c>
      <c r="I245" s="351">
        <f t="shared" si="188"/>
        <v>0</v>
      </c>
      <c r="J245" s="86">
        <f t="shared" si="188"/>
        <v>0</v>
      </c>
      <c r="K245" s="86">
        <f t="shared" si="188"/>
        <v>0</v>
      </c>
      <c r="L245" s="86">
        <f t="shared" si="188"/>
        <v>0</v>
      </c>
      <c r="M245" s="86">
        <f t="shared" si="188"/>
        <v>0</v>
      </c>
      <c r="N245" s="86">
        <f t="shared" si="188"/>
        <v>0</v>
      </c>
      <c r="O245" s="86">
        <f t="shared" si="188"/>
        <v>0</v>
      </c>
      <c r="P245" s="351">
        <f t="shared" si="188"/>
        <v>0</v>
      </c>
      <c r="Q245" s="86">
        <f t="shared" si="188"/>
        <v>0</v>
      </c>
      <c r="R245" s="86">
        <f t="shared" si="188"/>
        <v>0</v>
      </c>
      <c r="S245" s="86">
        <f t="shared" si="188"/>
        <v>0</v>
      </c>
      <c r="T245" s="86">
        <f t="shared" si="188"/>
        <v>0</v>
      </c>
      <c r="U245" s="86">
        <f t="shared" si="188"/>
        <v>0</v>
      </c>
      <c r="V245" s="362">
        <f t="shared" si="188"/>
        <v>0</v>
      </c>
      <c r="W245" s="351">
        <f t="shared" si="188"/>
        <v>0</v>
      </c>
      <c r="X245" s="86">
        <f t="shared" si="188"/>
        <v>0</v>
      </c>
      <c r="Y245" s="86">
        <f t="shared" si="188"/>
        <v>0</v>
      </c>
      <c r="Z245" s="86">
        <f t="shared" si="188"/>
        <v>0</v>
      </c>
      <c r="AA245" s="86">
        <f t="shared" si="188"/>
        <v>0</v>
      </c>
      <c r="AB245" s="86">
        <f t="shared" si="188"/>
        <v>0</v>
      </c>
      <c r="AC245" s="362">
        <f t="shared" si="188"/>
        <v>0</v>
      </c>
      <c r="AD245" s="351">
        <f t="shared" si="188"/>
        <v>0</v>
      </c>
      <c r="AE245" s="86">
        <f t="shared" si="188"/>
        <v>0</v>
      </c>
      <c r="AF245" s="86">
        <f t="shared" si="188"/>
        <v>0</v>
      </c>
      <c r="AG245" s="86">
        <f t="shared" si="188"/>
        <v>0</v>
      </c>
      <c r="AH245" s="351">
        <f t="shared" si="188"/>
        <v>0</v>
      </c>
      <c r="AI245" s="351">
        <f t="shared" si="188"/>
        <v>0</v>
      </c>
      <c r="AJ245" s="362">
        <f t="shared" si="188"/>
        <v>0</v>
      </c>
      <c r="AK245" s="86">
        <f t="shared" si="188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704"/>
      <c r="C246" s="59"/>
      <c r="D246" s="60"/>
      <c r="E246" s="52"/>
      <c r="F246" s="61"/>
      <c r="G246" s="46">
        <f t="shared" ref="G246:AJ246" si="189">+F246+G245</f>
        <v>0</v>
      </c>
      <c r="H246" s="363">
        <f t="shared" si="189"/>
        <v>0</v>
      </c>
      <c r="I246" s="356">
        <f t="shared" si="189"/>
        <v>0</v>
      </c>
      <c r="J246" s="46">
        <f t="shared" si="189"/>
        <v>0</v>
      </c>
      <c r="K246" s="46">
        <f t="shared" si="189"/>
        <v>0</v>
      </c>
      <c r="L246" s="46">
        <f t="shared" si="189"/>
        <v>0</v>
      </c>
      <c r="M246" s="46">
        <f t="shared" si="189"/>
        <v>0</v>
      </c>
      <c r="N246" s="46">
        <f t="shared" si="189"/>
        <v>0</v>
      </c>
      <c r="O246" s="46">
        <f t="shared" si="189"/>
        <v>0</v>
      </c>
      <c r="P246" s="356">
        <f t="shared" si="189"/>
        <v>0</v>
      </c>
      <c r="Q246" s="46">
        <f t="shared" si="189"/>
        <v>0</v>
      </c>
      <c r="R246" s="46">
        <f t="shared" si="189"/>
        <v>0</v>
      </c>
      <c r="S246" s="46">
        <f t="shared" si="189"/>
        <v>0</v>
      </c>
      <c r="T246" s="46">
        <f t="shared" si="189"/>
        <v>0</v>
      </c>
      <c r="U246" s="46">
        <f t="shared" si="189"/>
        <v>0</v>
      </c>
      <c r="V246" s="363">
        <f t="shared" si="189"/>
        <v>0</v>
      </c>
      <c r="W246" s="356">
        <f t="shared" si="189"/>
        <v>0</v>
      </c>
      <c r="X246" s="46">
        <f t="shared" si="189"/>
        <v>0</v>
      </c>
      <c r="Y246" s="46">
        <f t="shared" si="189"/>
        <v>0</v>
      </c>
      <c r="Z246" s="46">
        <f t="shared" si="189"/>
        <v>0</v>
      </c>
      <c r="AA246" s="46">
        <f t="shared" si="189"/>
        <v>0</v>
      </c>
      <c r="AB246" s="46">
        <f t="shared" si="189"/>
        <v>0</v>
      </c>
      <c r="AC246" s="363">
        <f t="shared" si="189"/>
        <v>0</v>
      </c>
      <c r="AD246" s="356">
        <f t="shared" si="189"/>
        <v>0</v>
      </c>
      <c r="AE246" s="46">
        <f t="shared" si="189"/>
        <v>0</v>
      </c>
      <c r="AF246" s="46">
        <f t="shared" si="189"/>
        <v>0</v>
      </c>
      <c r="AG246" s="46">
        <f t="shared" si="189"/>
        <v>0</v>
      </c>
      <c r="AH246" s="352">
        <f t="shared" si="189"/>
        <v>0</v>
      </c>
      <c r="AI246" s="352">
        <f t="shared" si="189"/>
        <v>0</v>
      </c>
      <c r="AJ246" s="363">
        <f t="shared" si="189"/>
        <v>0</v>
      </c>
      <c r="AK246" s="46"/>
      <c r="AL246" s="37"/>
    </row>
    <row r="247" spans="1:42" ht="35.1" customHeight="1">
      <c r="A247" s="624">
        <v>29</v>
      </c>
      <c r="B247" s="703" t="s">
        <v>197</v>
      </c>
      <c r="C247" s="62">
        <v>0</v>
      </c>
      <c r="D247" s="63"/>
      <c r="E247" s="54"/>
      <c r="F247" s="50">
        <f>+F107</f>
        <v>86</v>
      </c>
      <c r="G247" s="86">
        <f>+G107</f>
        <v>0</v>
      </c>
      <c r="H247" s="362">
        <f t="shared" ref="H247:AK247" si="190">+H107</f>
        <v>0</v>
      </c>
      <c r="I247" s="351">
        <f t="shared" si="190"/>
        <v>0</v>
      </c>
      <c r="J247" s="86">
        <f t="shared" si="190"/>
        <v>0</v>
      </c>
      <c r="K247" s="86">
        <f t="shared" si="190"/>
        <v>0</v>
      </c>
      <c r="L247" s="86">
        <f t="shared" si="190"/>
        <v>0</v>
      </c>
      <c r="M247" s="86">
        <f t="shared" si="190"/>
        <v>0</v>
      </c>
      <c r="N247" s="371">
        <f t="shared" si="190"/>
        <v>86</v>
      </c>
      <c r="O247" s="86">
        <f t="shared" si="190"/>
        <v>0</v>
      </c>
      <c r="P247" s="351">
        <f t="shared" si="190"/>
        <v>0</v>
      </c>
      <c r="Q247" s="86">
        <f t="shared" si="190"/>
        <v>0</v>
      </c>
      <c r="R247" s="86">
        <f t="shared" si="190"/>
        <v>0</v>
      </c>
      <c r="S247" s="86">
        <f t="shared" si="190"/>
        <v>0</v>
      </c>
      <c r="T247" s="86">
        <f t="shared" si="190"/>
        <v>0</v>
      </c>
      <c r="U247" s="86">
        <f t="shared" si="190"/>
        <v>0</v>
      </c>
      <c r="V247" s="362">
        <f t="shared" si="190"/>
        <v>0</v>
      </c>
      <c r="W247" s="351">
        <f t="shared" si="190"/>
        <v>0</v>
      </c>
      <c r="X247" s="86">
        <f t="shared" si="190"/>
        <v>0</v>
      </c>
      <c r="Y247" s="86">
        <f t="shared" si="190"/>
        <v>0</v>
      </c>
      <c r="Z247" s="86">
        <f t="shared" si="190"/>
        <v>0</v>
      </c>
      <c r="AA247" s="86">
        <f t="shared" si="190"/>
        <v>0</v>
      </c>
      <c r="AB247" s="86">
        <f t="shared" si="190"/>
        <v>0</v>
      </c>
      <c r="AC247" s="362">
        <f t="shared" si="190"/>
        <v>0</v>
      </c>
      <c r="AD247" s="351">
        <f t="shared" si="190"/>
        <v>0</v>
      </c>
      <c r="AE247" s="86">
        <f t="shared" si="190"/>
        <v>0</v>
      </c>
      <c r="AF247" s="86">
        <f t="shared" si="190"/>
        <v>0</v>
      </c>
      <c r="AG247" s="86">
        <f t="shared" si="190"/>
        <v>0</v>
      </c>
      <c r="AH247" s="351">
        <f t="shared" si="190"/>
        <v>0</v>
      </c>
      <c r="AI247" s="351">
        <f t="shared" si="190"/>
        <v>0</v>
      </c>
      <c r="AJ247" s="362">
        <f t="shared" si="190"/>
        <v>0</v>
      </c>
      <c r="AK247" s="86">
        <f t="shared" si="190"/>
        <v>0</v>
      </c>
      <c r="AL247" s="37">
        <f>SUM(G247:AK247)</f>
        <v>86</v>
      </c>
      <c r="AM247" s="38">
        <f>AL247</f>
        <v>86</v>
      </c>
      <c r="AN247" s="38">
        <v>800000</v>
      </c>
      <c r="AO247" s="38">
        <f>AL247*AN247/1000</f>
        <v>68800</v>
      </c>
      <c r="AP247" s="38">
        <f>AN247*AM247/1000</f>
        <v>68800</v>
      </c>
    </row>
    <row r="248" spans="1:42" ht="35.1" customHeight="1">
      <c r="A248" s="625"/>
      <c r="B248" s="704"/>
      <c r="C248" s="68"/>
      <c r="D248" s="65"/>
      <c r="E248" s="57"/>
      <c r="F248" s="58"/>
      <c r="G248" s="45">
        <f t="shared" ref="G248:AK248" si="191">+F248+G247</f>
        <v>0</v>
      </c>
      <c r="H248" s="363">
        <f t="shared" si="191"/>
        <v>0</v>
      </c>
      <c r="I248" s="356">
        <f t="shared" si="191"/>
        <v>0</v>
      </c>
      <c r="J248" s="46">
        <f t="shared" si="191"/>
        <v>0</v>
      </c>
      <c r="K248" s="46">
        <f t="shared" si="191"/>
        <v>0</v>
      </c>
      <c r="L248" s="46">
        <f t="shared" si="191"/>
        <v>0</v>
      </c>
      <c r="M248" s="46">
        <f t="shared" si="191"/>
        <v>0</v>
      </c>
      <c r="N248" s="46">
        <f t="shared" si="191"/>
        <v>86</v>
      </c>
      <c r="O248" s="46">
        <f t="shared" si="191"/>
        <v>86</v>
      </c>
      <c r="P248" s="356">
        <f t="shared" si="191"/>
        <v>86</v>
      </c>
      <c r="Q248" s="46">
        <f t="shared" si="191"/>
        <v>86</v>
      </c>
      <c r="R248" s="46">
        <f t="shared" si="191"/>
        <v>86</v>
      </c>
      <c r="S248" s="46">
        <f t="shared" si="191"/>
        <v>86</v>
      </c>
      <c r="T248" s="46">
        <f t="shared" si="191"/>
        <v>86</v>
      </c>
      <c r="U248" s="46">
        <f t="shared" si="191"/>
        <v>86</v>
      </c>
      <c r="V248" s="363">
        <f t="shared" si="191"/>
        <v>86</v>
      </c>
      <c r="W248" s="356">
        <f t="shared" si="191"/>
        <v>86</v>
      </c>
      <c r="X248" s="46">
        <f t="shared" si="191"/>
        <v>86</v>
      </c>
      <c r="Y248" s="46">
        <f t="shared" si="191"/>
        <v>86</v>
      </c>
      <c r="Z248" s="46">
        <f t="shared" si="191"/>
        <v>86</v>
      </c>
      <c r="AA248" s="46">
        <f t="shared" si="191"/>
        <v>86</v>
      </c>
      <c r="AB248" s="46">
        <f t="shared" si="191"/>
        <v>86</v>
      </c>
      <c r="AC248" s="363">
        <f t="shared" si="191"/>
        <v>86</v>
      </c>
      <c r="AD248" s="356">
        <f t="shared" si="191"/>
        <v>86</v>
      </c>
      <c r="AE248" s="46">
        <f t="shared" si="191"/>
        <v>86</v>
      </c>
      <c r="AF248" s="46">
        <f t="shared" si="191"/>
        <v>86</v>
      </c>
      <c r="AG248" s="46">
        <f t="shared" si="191"/>
        <v>86</v>
      </c>
      <c r="AH248" s="356">
        <f t="shared" si="191"/>
        <v>86</v>
      </c>
      <c r="AI248" s="356">
        <f t="shared" si="191"/>
        <v>86</v>
      </c>
      <c r="AJ248" s="366">
        <f t="shared" si="191"/>
        <v>86</v>
      </c>
      <c r="AK248" s="45">
        <f t="shared" si="191"/>
        <v>86</v>
      </c>
      <c r="AL248" s="37"/>
    </row>
    <row r="249" spans="1:42" ht="35.1" customHeight="1">
      <c r="A249" s="624">
        <v>30</v>
      </c>
      <c r="B249" s="703" t="s">
        <v>198</v>
      </c>
      <c r="C249" s="62">
        <v>0</v>
      </c>
      <c r="D249" s="71"/>
      <c r="E249" s="34"/>
      <c r="F249" s="35">
        <f>+F109</f>
        <v>0</v>
      </c>
      <c r="G249" s="86">
        <f>+G109</f>
        <v>0</v>
      </c>
      <c r="H249" s="362">
        <f t="shared" ref="H249:AK249" si="192">+H109</f>
        <v>0</v>
      </c>
      <c r="I249" s="351">
        <f t="shared" si="192"/>
        <v>0</v>
      </c>
      <c r="J249" s="86">
        <f t="shared" si="192"/>
        <v>0</v>
      </c>
      <c r="K249" s="86">
        <f t="shared" si="192"/>
        <v>0</v>
      </c>
      <c r="L249" s="86">
        <f t="shared" si="192"/>
        <v>0</v>
      </c>
      <c r="M249" s="86">
        <f t="shared" si="192"/>
        <v>0</v>
      </c>
      <c r="N249" s="86">
        <f t="shared" si="192"/>
        <v>0</v>
      </c>
      <c r="O249" s="86">
        <f t="shared" si="192"/>
        <v>0</v>
      </c>
      <c r="P249" s="351">
        <f t="shared" si="192"/>
        <v>0</v>
      </c>
      <c r="Q249" s="86">
        <f t="shared" si="192"/>
        <v>0</v>
      </c>
      <c r="R249" s="86">
        <f t="shared" si="192"/>
        <v>0</v>
      </c>
      <c r="S249" s="86">
        <f t="shared" si="192"/>
        <v>0</v>
      </c>
      <c r="T249" s="86">
        <f t="shared" si="192"/>
        <v>0</v>
      </c>
      <c r="U249" s="86">
        <f t="shared" si="192"/>
        <v>0</v>
      </c>
      <c r="V249" s="362">
        <f t="shared" si="192"/>
        <v>0</v>
      </c>
      <c r="W249" s="351">
        <f t="shared" si="192"/>
        <v>0</v>
      </c>
      <c r="X249" s="86">
        <f t="shared" si="192"/>
        <v>0</v>
      </c>
      <c r="Y249" s="86">
        <f t="shared" si="192"/>
        <v>0</v>
      </c>
      <c r="Z249" s="86">
        <f t="shared" si="192"/>
        <v>0</v>
      </c>
      <c r="AA249" s="86">
        <f t="shared" si="192"/>
        <v>0</v>
      </c>
      <c r="AB249" s="86">
        <f t="shared" si="192"/>
        <v>0</v>
      </c>
      <c r="AC249" s="362">
        <f t="shared" si="192"/>
        <v>0</v>
      </c>
      <c r="AD249" s="351">
        <f t="shared" si="192"/>
        <v>0</v>
      </c>
      <c r="AE249" s="86">
        <f t="shared" si="192"/>
        <v>0</v>
      </c>
      <c r="AF249" s="86">
        <f t="shared" si="192"/>
        <v>0</v>
      </c>
      <c r="AG249" s="86">
        <f t="shared" si="192"/>
        <v>0</v>
      </c>
      <c r="AH249" s="351">
        <f t="shared" si="192"/>
        <v>0</v>
      </c>
      <c r="AI249" s="351">
        <f t="shared" si="192"/>
        <v>0</v>
      </c>
      <c r="AJ249" s="362">
        <f t="shared" si="192"/>
        <v>0</v>
      </c>
      <c r="AK249" s="86">
        <f t="shared" si="192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704"/>
      <c r="C250" s="72"/>
      <c r="D250" s="73"/>
      <c r="E250" s="41"/>
      <c r="F250" s="74"/>
      <c r="G250" s="46">
        <f t="shared" ref="G250:AK250" si="193">+F250+G249</f>
        <v>0</v>
      </c>
      <c r="H250" s="363">
        <f t="shared" si="193"/>
        <v>0</v>
      </c>
      <c r="I250" s="356">
        <f t="shared" si="193"/>
        <v>0</v>
      </c>
      <c r="J250" s="46">
        <f t="shared" si="193"/>
        <v>0</v>
      </c>
      <c r="K250" s="46">
        <f t="shared" si="193"/>
        <v>0</v>
      </c>
      <c r="L250" s="46">
        <f t="shared" si="193"/>
        <v>0</v>
      </c>
      <c r="M250" s="46">
        <f t="shared" si="193"/>
        <v>0</v>
      </c>
      <c r="N250" s="46">
        <f t="shared" si="193"/>
        <v>0</v>
      </c>
      <c r="O250" s="46">
        <f t="shared" si="193"/>
        <v>0</v>
      </c>
      <c r="P250" s="356">
        <f t="shared" si="193"/>
        <v>0</v>
      </c>
      <c r="Q250" s="46">
        <f t="shared" si="193"/>
        <v>0</v>
      </c>
      <c r="R250" s="46">
        <f t="shared" si="193"/>
        <v>0</v>
      </c>
      <c r="S250" s="46">
        <f t="shared" si="193"/>
        <v>0</v>
      </c>
      <c r="T250" s="46">
        <f t="shared" si="193"/>
        <v>0</v>
      </c>
      <c r="U250" s="46">
        <f t="shared" si="193"/>
        <v>0</v>
      </c>
      <c r="V250" s="363">
        <f t="shared" si="193"/>
        <v>0</v>
      </c>
      <c r="W250" s="356">
        <f t="shared" si="193"/>
        <v>0</v>
      </c>
      <c r="X250" s="46">
        <f t="shared" si="193"/>
        <v>0</v>
      </c>
      <c r="Y250" s="46">
        <f t="shared" si="193"/>
        <v>0</v>
      </c>
      <c r="Z250" s="46">
        <f t="shared" si="193"/>
        <v>0</v>
      </c>
      <c r="AA250" s="46">
        <f t="shared" si="193"/>
        <v>0</v>
      </c>
      <c r="AB250" s="46">
        <f t="shared" si="193"/>
        <v>0</v>
      </c>
      <c r="AC250" s="363">
        <f t="shared" si="193"/>
        <v>0</v>
      </c>
      <c r="AD250" s="356">
        <f t="shared" si="193"/>
        <v>0</v>
      </c>
      <c r="AE250" s="46">
        <f t="shared" si="193"/>
        <v>0</v>
      </c>
      <c r="AF250" s="46">
        <f t="shared" si="193"/>
        <v>0</v>
      </c>
      <c r="AG250" s="46">
        <f t="shared" si="193"/>
        <v>0</v>
      </c>
      <c r="AH250" s="352">
        <f t="shared" si="193"/>
        <v>0</v>
      </c>
      <c r="AI250" s="352">
        <f t="shared" si="193"/>
        <v>0</v>
      </c>
      <c r="AJ250" s="363">
        <f t="shared" si="193"/>
        <v>0</v>
      </c>
      <c r="AK250" s="46">
        <f t="shared" si="193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86">
        <f>+G111</f>
        <v>0</v>
      </c>
      <c r="H251" s="362">
        <f t="shared" ref="H251:AK251" si="194">+H111</f>
        <v>0</v>
      </c>
      <c r="I251" s="351">
        <f t="shared" si="194"/>
        <v>0</v>
      </c>
      <c r="J251" s="86">
        <f t="shared" si="194"/>
        <v>0</v>
      </c>
      <c r="K251" s="86">
        <f t="shared" si="194"/>
        <v>0</v>
      </c>
      <c r="L251" s="86">
        <f t="shared" si="194"/>
        <v>0</v>
      </c>
      <c r="M251" s="86">
        <f t="shared" si="194"/>
        <v>0</v>
      </c>
      <c r="N251" s="86">
        <f t="shared" si="194"/>
        <v>0</v>
      </c>
      <c r="O251" s="86">
        <f t="shared" si="194"/>
        <v>0</v>
      </c>
      <c r="P251" s="351">
        <f t="shared" si="194"/>
        <v>0</v>
      </c>
      <c r="Q251" s="86">
        <f t="shared" si="194"/>
        <v>0</v>
      </c>
      <c r="R251" s="86">
        <f t="shared" si="194"/>
        <v>0</v>
      </c>
      <c r="S251" s="86">
        <f t="shared" si="194"/>
        <v>0</v>
      </c>
      <c r="T251" s="86">
        <f t="shared" si="194"/>
        <v>0</v>
      </c>
      <c r="U251" s="86">
        <f t="shared" si="194"/>
        <v>0</v>
      </c>
      <c r="V251" s="362">
        <f t="shared" si="194"/>
        <v>0</v>
      </c>
      <c r="W251" s="351">
        <f t="shared" si="194"/>
        <v>0</v>
      </c>
      <c r="X251" s="86">
        <f t="shared" si="194"/>
        <v>0</v>
      </c>
      <c r="Y251" s="86">
        <f t="shared" si="194"/>
        <v>0</v>
      </c>
      <c r="Z251" s="86">
        <f t="shared" si="194"/>
        <v>0</v>
      </c>
      <c r="AA251" s="86">
        <f t="shared" si="194"/>
        <v>0</v>
      </c>
      <c r="AB251" s="86">
        <f t="shared" si="194"/>
        <v>0</v>
      </c>
      <c r="AC251" s="362">
        <f t="shared" si="194"/>
        <v>0</v>
      </c>
      <c r="AD251" s="351">
        <f t="shared" si="194"/>
        <v>0</v>
      </c>
      <c r="AE251" s="86">
        <f t="shared" si="194"/>
        <v>0</v>
      </c>
      <c r="AF251" s="86">
        <f t="shared" si="194"/>
        <v>0</v>
      </c>
      <c r="AG251" s="86">
        <f t="shared" si="194"/>
        <v>0</v>
      </c>
      <c r="AH251" s="351">
        <f t="shared" si="194"/>
        <v>0</v>
      </c>
      <c r="AI251" s="351">
        <f t="shared" si="194"/>
        <v>0</v>
      </c>
      <c r="AJ251" s="362">
        <f t="shared" si="194"/>
        <v>0</v>
      </c>
      <c r="AK251" s="35">
        <f t="shared" si="194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46">
        <f t="shared" ref="G252:AK252" si="195">+F252+G251</f>
        <v>0</v>
      </c>
      <c r="H252" s="363">
        <f t="shared" si="195"/>
        <v>0</v>
      </c>
      <c r="I252" s="352">
        <f t="shared" si="195"/>
        <v>0</v>
      </c>
      <c r="J252" s="46">
        <f t="shared" si="195"/>
        <v>0</v>
      </c>
      <c r="K252" s="46">
        <f t="shared" si="195"/>
        <v>0</v>
      </c>
      <c r="L252" s="46">
        <f t="shared" si="195"/>
        <v>0</v>
      </c>
      <c r="M252" s="46">
        <f t="shared" si="195"/>
        <v>0</v>
      </c>
      <c r="N252" s="46">
        <f t="shared" si="195"/>
        <v>0</v>
      </c>
      <c r="O252" s="46">
        <f t="shared" si="195"/>
        <v>0</v>
      </c>
      <c r="P252" s="352">
        <f t="shared" si="195"/>
        <v>0</v>
      </c>
      <c r="Q252" s="46">
        <f t="shared" si="195"/>
        <v>0</v>
      </c>
      <c r="R252" s="46">
        <f t="shared" si="195"/>
        <v>0</v>
      </c>
      <c r="S252" s="46">
        <f t="shared" si="195"/>
        <v>0</v>
      </c>
      <c r="T252" s="46">
        <f t="shared" si="195"/>
        <v>0</v>
      </c>
      <c r="U252" s="46">
        <f t="shared" si="195"/>
        <v>0</v>
      </c>
      <c r="V252" s="363">
        <f t="shared" si="195"/>
        <v>0</v>
      </c>
      <c r="W252" s="352">
        <f t="shared" si="195"/>
        <v>0</v>
      </c>
      <c r="X252" s="46">
        <f t="shared" si="195"/>
        <v>0</v>
      </c>
      <c r="Y252" s="46">
        <f t="shared" si="195"/>
        <v>0</v>
      </c>
      <c r="Z252" s="46">
        <f t="shared" si="195"/>
        <v>0</v>
      </c>
      <c r="AA252" s="46">
        <f t="shared" si="195"/>
        <v>0</v>
      </c>
      <c r="AB252" s="46">
        <f t="shared" si="195"/>
        <v>0</v>
      </c>
      <c r="AC252" s="363">
        <f t="shared" si="195"/>
        <v>0</v>
      </c>
      <c r="AD252" s="352">
        <f t="shared" si="195"/>
        <v>0</v>
      </c>
      <c r="AE252" s="46">
        <f t="shared" si="195"/>
        <v>0</v>
      </c>
      <c r="AF252" s="46">
        <f t="shared" si="195"/>
        <v>0</v>
      </c>
      <c r="AG252" s="46">
        <f t="shared" si="195"/>
        <v>0</v>
      </c>
      <c r="AH252" s="352">
        <f t="shared" si="195"/>
        <v>0</v>
      </c>
      <c r="AI252" s="352">
        <f t="shared" si="195"/>
        <v>0</v>
      </c>
      <c r="AJ252" s="363">
        <f t="shared" si="195"/>
        <v>0</v>
      </c>
      <c r="AK252" s="46">
        <f t="shared" si="195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86">
        <f>+G113</f>
        <v>0</v>
      </c>
      <c r="H253" s="362">
        <f t="shared" ref="H253:AK253" si="196">+H113</f>
        <v>0</v>
      </c>
      <c r="I253" s="351">
        <f t="shared" si="196"/>
        <v>0</v>
      </c>
      <c r="J253" s="86">
        <f t="shared" si="196"/>
        <v>0</v>
      </c>
      <c r="K253" s="86">
        <f t="shared" si="196"/>
        <v>0</v>
      </c>
      <c r="L253" s="86">
        <f t="shared" si="196"/>
        <v>0</v>
      </c>
      <c r="M253" s="86">
        <f t="shared" si="196"/>
        <v>0</v>
      </c>
      <c r="N253" s="86">
        <f t="shared" si="196"/>
        <v>0</v>
      </c>
      <c r="O253" s="86">
        <f t="shared" si="196"/>
        <v>0</v>
      </c>
      <c r="P253" s="351">
        <f t="shared" si="196"/>
        <v>0</v>
      </c>
      <c r="Q253" s="86">
        <f t="shared" si="196"/>
        <v>0</v>
      </c>
      <c r="R253" s="86">
        <f t="shared" si="196"/>
        <v>0</v>
      </c>
      <c r="S253" s="86">
        <f t="shared" si="196"/>
        <v>0</v>
      </c>
      <c r="T253" s="86">
        <f t="shared" si="196"/>
        <v>0</v>
      </c>
      <c r="U253" s="86">
        <f t="shared" si="196"/>
        <v>0</v>
      </c>
      <c r="V253" s="362">
        <f t="shared" si="196"/>
        <v>0</v>
      </c>
      <c r="W253" s="351">
        <f t="shared" si="196"/>
        <v>0</v>
      </c>
      <c r="X253" s="86">
        <f t="shared" si="196"/>
        <v>0</v>
      </c>
      <c r="Y253" s="86">
        <f t="shared" si="196"/>
        <v>0</v>
      </c>
      <c r="Z253" s="86">
        <f t="shared" si="196"/>
        <v>0</v>
      </c>
      <c r="AA253" s="86">
        <f t="shared" si="196"/>
        <v>0</v>
      </c>
      <c r="AB253" s="86">
        <f t="shared" si="196"/>
        <v>0</v>
      </c>
      <c r="AC253" s="362">
        <f t="shared" si="196"/>
        <v>0</v>
      </c>
      <c r="AD253" s="351">
        <f t="shared" si="196"/>
        <v>0</v>
      </c>
      <c r="AE253" s="86">
        <f t="shared" si="196"/>
        <v>0</v>
      </c>
      <c r="AF253" s="86">
        <f t="shared" si="196"/>
        <v>0</v>
      </c>
      <c r="AG253" s="86">
        <f t="shared" si="196"/>
        <v>0</v>
      </c>
      <c r="AH253" s="351">
        <f t="shared" si="196"/>
        <v>0</v>
      </c>
      <c r="AI253" s="351">
        <f t="shared" si="196"/>
        <v>0</v>
      </c>
      <c r="AJ253" s="362">
        <f t="shared" si="196"/>
        <v>0</v>
      </c>
      <c r="AK253" s="35">
        <f t="shared" si="196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46">
        <f t="shared" ref="G254:AK254" si="197">+F254+G253</f>
        <v>0</v>
      </c>
      <c r="H254" s="363">
        <f t="shared" si="197"/>
        <v>0</v>
      </c>
      <c r="I254" s="352">
        <f t="shared" si="197"/>
        <v>0</v>
      </c>
      <c r="J254" s="46">
        <f t="shared" si="197"/>
        <v>0</v>
      </c>
      <c r="K254" s="46">
        <f t="shared" si="197"/>
        <v>0</v>
      </c>
      <c r="L254" s="46">
        <f t="shared" si="197"/>
        <v>0</v>
      </c>
      <c r="M254" s="46">
        <f t="shared" si="197"/>
        <v>0</v>
      </c>
      <c r="N254" s="46">
        <f t="shared" si="197"/>
        <v>0</v>
      </c>
      <c r="O254" s="46">
        <f t="shared" si="197"/>
        <v>0</v>
      </c>
      <c r="P254" s="352">
        <f t="shared" si="197"/>
        <v>0</v>
      </c>
      <c r="Q254" s="46">
        <f t="shared" si="197"/>
        <v>0</v>
      </c>
      <c r="R254" s="46">
        <f t="shared" si="197"/>
        <v>0</v>
      </c>
      <c r="S254" s="46">
        <f t="shared" si="197"/>
        <v>0</v>
      </c>
      <c r="T254" s="46">
        <f t="shared" si="197"/>
        <v>0</v>
      </c>
      <c r="U254" s="46">
        <f t="shared" si="197"/>
        <v>0</v>
      </c>
      <c r="V254" s="363">
        <f t="shared" si="197"/>
        <v>0</v>
      </c>
      <c r="W254" s="352">
        <f t="shared" si="197"/>
        <v>0</v>
      </c>
      <c r="X254" s="46">
        <f t="shared" si="197"/>
        <v>0</v>
      </c>
      <c r="Y254" s="46">
        <f t="shared" si="197"/>
        <v>0</v>
      </c>
      <c r="Z254" s="46">
        <f t="shared" si="197"/>
        <v>0</v>
      </c>
      <c r="AA254" s="46">
        <f t="shared" si="197"/>
        <v>0</v>
      </c>
      <c r="AB254" s="46">
        <f t="shared" si="197"/>
        <v>0</v>
      </c>
      <c r="AC254" s="363">
        <f t="shared" si="197"/>
        <v>0</v>
      </c>
      <c r="AD254" s="352">
        <f t="shared" si="197"/>
        <v>0</v>
      </c>
      <c r="AE254" s="46">
        <f t="shared" si="197"/>
        <v>0</v>
      </c>
      <c r="AF254" s="46">
        <f t="shared" si="197"/>
        <v>0</v>
      </c>
      <c r="AG254" s="46">
        <f t="shared" si="197"/>
        <v>0</v>
      </c>
      <c r="AH254" s="352">
        <f t="shared" si="197"/>
        <v>0</v>
      </c>
      <c r="AI254" s="352">
        <f t="shared" si="197"/>
        <v>0</v>
      </c>
      <c r="AJ254" s="363">
        <f t="shared" si="197"/>
        <v>0</v>
      </c>
      <c r="AK254" s="46">
        <f t="shared" si="197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50">
        <f>+F115</f>
        <v>0</v>
      </c>
      <c r="G255" s="86">
        <f>+G115</f>
        <v>0</v>
      </c>
      <c r="H255" s="362">
        <f t="shared" ref="H255:AK255" si="198">+H115</f>
        <v>0</v>
      </c>
      <c r="I255" s="351">
        <f t="shared" si="198"/>
        <v>0</v>
      </c>
      <c r="J255" s="86">
        <f t="shared" si="198"/>
        <v>0</v>
      </c>
      <c r="K255" s="86">
        <f t="shared" si="198"/>
        <v>0</v>
      </c>
      <c r="L255" s="86">
        <f t="shared" si="198"/>
        <v>0</v>
      </c>
      <c r="M255" s="86">
        <f t="shared" si="198"/>
        <v>0</v>
      </c>
      <c r="N255" s="86">
        <f t="shared" si="198"/>
        <v>0</v>
      </c>
      <c r="O255" s="86">
        <f t="shared" si="198"/>
        <v>0</v>
      </c>
      <c r="P255" s="351">
        <f t="shared" si="198"/>
        <v>0</v>
      </c>
      <c r="Q255" s="86">
        <f t="shared" si="198"/>
        <v>0</v>
      </c>
      <c r="R255" s="86">
        <f t="shared" si="198"/>
        <v>0</v>
      </c>
      <c r="S255" s="86">
        <f t="shared" si="198"/>
        <v>0</v>
      </c>
      <c r="T255" s="86">
        <f t="shared" si="198"/>
        <v>0</v>
      </c>
      <c r="U255" s="86">
        <f t="shared" si="198"/>
        <v>0</v>
      </c>
      <c r="V255" s="362">
        <f t="shared" si="198"/>
        <v>0</v>
      </c>
      <c r="W255" s="351">
        <f t="shared" si="198"/>
        <v>0</v>
      </c>
      <c r="X255" s="86">
        <f t="shared" si="198"/>
        <v>0</v>
      </c>
      <c r="Y255" s="86">
        <f t="shared" si="198"/>
        <v>0</v>
      </c>
      <c r="Z255" s="86">
        <f t="shared" si="198"/>
        <v>0</v>
      </c>
      <c r="AA255" s="86">
        <f t="shared" si="198"/>
        <v>0</v>
      </c>
      <c r="AB255" s="86">
        <f t="shared" si="198"/>
        <v>0</v>
      </c>
      <c r="AC255" s="362">
        <f t="shared" si="198"/>
        <v>0</v>
      </c>
      <c r="AD255" s="351">
        <f t="shared" si="198"/>
        <v>0</v>
      </c>
      <c r="AE255" s="86">
        <f t="shared" si="198"/>
        <v>0</v>
      </c>
      <c r="AF255" s="86">
        <f t="shared" si="198"/>
        <v>0</v>
      </c>
      <c r="AG255" s="86">
        <f t="shared" si="198"/>
        <v>0</v>
      </c>
      <c r="AH255" s="351">
        <f t="shared" si="198"/>
        <v>0</v>
      </c>
      <c r="AI255" s="351">
        <f t="shared" si="198"/>
        <v>0</v>
      </c>
      <c r="AJ255" s="362">
        <f t="shared" si="198"/>
        <v>0</v>
      </c>
      <c r="AK255" s="50">
        <f t="shared" si="198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46">
        <f t="shared" ref="G256:AK256" si="199">+F256+G255</f>
        <v>0</v>
      </c>
      <c r="H256" s="363">
        <f t="shared" si="199"/>
        <v>0</v>
      </c>
      <c r="I256" s="352">
        <f t="shared" si="199"/>
        <v>0</v>
      </c>
      <c r="J256" s="46">
        <f t="shared" si="199"/>
        <v>0</v>
      </c>
      <c r="K256" s="46">
        <f t="shared" si="199"/>
        <v>0</v>
      </c>
      <c r="L256" s="46">
        <f t="shared" si="199"/>
        <v>0</v>
      </c>
      <c r="M256" s="46">
        <f t="shared" si="199"/>
        <v>0</v>
      </c>
      <c r="N256" s="46">
        <f t="shared" si="199"/>
        <v>0</v>
      </c>
      <c r="O256" s="46">
        <f t="shared" si="199"/>
        <v>0</v>
      </c>
      <c r="P256" s="352">
        <f t="shared" si="199"/>
        <v>0</v>
      </c>
      <c r="Q256" s="46">
        <f t="shared" si="199"/>
        <v>0</v>
      </c>
      <c r="R256" s="46">
        <f t="shared" si="199"/>
        <v>0</v>
      </c>
      <c r="S256" s="46">
        <f t="shared" si="199"/>
        <v>0</v>
      </c>
      <c r="T256" s="46">
        <f t="shared" si="199"/>
        <v>0</v>
      </c>
      <c r="U256" s="46">
        <f t="shared" si="199"/>
        <v>0</v>
      </c>
      <c r="V256" s="363">
        <f t="shared" si="199"/>
        <v>0</v>
      </c>
      <c r="W256" s="352">
        <f t="shared" si="199"/>
        <v>0</v>
      </c>
      <c r="X256" s="46">
        <f t="shared" si="199"/>
        <v>0</v>
      </c>
      <c r="Y256" s="46">
        <f t="shared" si="199"/>
        <v>0</v>
      </c>
      <c r="Z256" s="46">
        <f t="shared" si="199"/>
        <v>0</v>
      </c>
      <c r="AA256" s="46">
        <f t="shared" si="199"/>
        <v>0</v>
      </c>
      <c r="AB256" s="46">
        <f t="shared" si="199"/>
        <v>0</v>
      </c>
      <c r="AC256" s="363">
        <f t="shared" si="199"/>
        <v>0</v>
      </c>
      <c r="AD256" s="352">
        <f t="shared" si="199"/>
        <v>0</v>
      </c>
      <c r="AE256" s="46">
        <f t="shared" si="199"/>
        <v>0</v>
      </c>
      <c r="AF256" s="46">
        <f t="shared" si="199"/>
        <v>0</v>
      </c>
      <c r="AG256" s="46">
        <f t="shared" si="199"/>
        <v>0</v>
      </c>
      <c r="AH256" s="352">
        <f t="shared" si="199"/>
        <v>0</v>
      </c>
      <c r="AI256" s="352">
        <f t="shared" si="199"/>
        <v>0</v>
      </c>
      <c r="AJ256" s="363">
        <f t="shared" si="199"/>
        <v>0</v>
      </c>
      <c r="AK256" s="46">
        <f t="shared" si="199"/>
        <v>0</v>
      </c>
      <c r="AL256" s="37"/>
    </row>
    <row r="257" spans="1:42" ht="35.1" hidden="1" customHeight="1">
      <c r="A257" s="624">
        <v>31</v>
      </c>
      <c r="B257" s="666" t="s">
        <v>163</v>
      </c>
      <c r="C257" s="32" t="s">
        <v>180</v>
      </c>
      <c r="D257" s="71"/>
      <c r="E257" s="49"/>
      <c r="F257" s="50">
        <f>+F117</f>
        <v>0</v>
      </c>
      <c r="G257" s="86">
        <f>+G117</f>
        <v>0</v>
      </c>
      <c r="H257" s="362">
        <f t="shared" ref="H257:AK257" si="200">+H117</f>
        <v>0</v>
      </c>
      <c r="I257" s="351">
        <f t="shared" si="200"/>
        <v>0</v>
      </c>
      <c r="J257" s="86">
        <f t="shared" si="200"/>
        <v>0</v>
      </c>
      <c r="K257" s="86">
        <f t="shared" si="200"/>
        <v>0</v>
      </c>
      <c r="L257" s="86">
        <f t="shared" si="200"/>
        <v>0</v>
      </c>
      <c r="M257" s="86">
        <f t="shared" si="200"/>
        <v>0</v>
      </c>
      <c r="N257" s="86">
        <f t="shared" si="200"/>
        <v>0</v>
      </c>
      <c r="O257" s="86">
        <f t="shared" si="200"/>
        <v>0</v>
      </c>
      <c r="P257" s="351">
        <f t="shared" si="200"/>
        <v>0</v>
      </c>
      <c r="Q257" s="86">
        <f t="shared" si="200"/>
        <v>0</v>
      </c>
      <c r="R257" s="86">
        <f t="shared" si="200"/>
        <v>0</v>
      </c>
      <c r="S257" s="86">
        <f t="shared" si="200"/>
        <v>0</v>
      </c>
      <c r="T257" s="86">
        <f t="shared" si="200"/>
        <v>0</v>
      </c>
      <c r="U257" s="86">
        <f t="shared" si="200"/>
        <v>0</v>
      </c>
      <c r="V257" s="362">
        <f t="shared" si="200"/>
        <v>0</v>
      </c>
      <c r="W257" s="351">
        <f t="shared" si="200"/>
        <v>0</v>
      </c>
      <c r="X257" s="86">
        <f t="shared" si="200"/>
        <v>0</v>
      </c>
      <c r="Y257" s="86">
        <f t="shared" si="200"/>
        <v>0</v>
      </c>
      <c r="Z257" s="86">
        <f t="shared" si="200"/>
        <v>0</v>
      </c>
      <c r="AA257" s="86">
        <f t="shared" si="200"/>
        <v>0</v>
      </c>
      <c r="AB257" s="86">
        <f t="shared" si="200"/>
        <v>0</v>
      </c>
      <c r="AC257" s="362">
        <f t="shared" si="200"/>
        <v>0</v>
      </c>
      <c r="AD257" s="351">
        <f t="shared" si="200"/>
        <v>0</v>
      </c>
      <c r="AE257" s="86">
        <f t="shared" si="200"/>
        <v>0</v>
      </c>
      <c r="AF257" s="86">
        <f t="shared" si="200"/>
        <v>0</v>
      </c>
      <c r="AG257" s="86">
        <f t="shared" si="200"/>
        <v>0</v>
      </c>
      <c r="AH257" s="351">
        <f t="shared" si="200"/>
        <v>0</v>
      </c>
      <c r="AI257" s="351">
        <f t="shared" si="200"/>
        <v>0</v>
      </c>
      <c r="AJ257" s="362">
        <f t="shared" si="200"/>
        <v>0</v>
      </c>
      <c r="AK257" s="86">
        <f t="shared" si="200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hidden="1" customHeight="1">
      <c r="A258" s="625"/>
      <c r="B258" s="667"/>
      <c r="C258" s="39"/>
      <c r="D258" s="88"/>
      <c r="E258" s="41"/>
      <c r="F258" s="74"/>
      <c r="G258" s="46">
        <f t="shared" ref="G258:AK258" si="201">+F258+G257</f>
        <v>0</v>
      </c>
      <c r="H258" s="363">
        <f t="shared" si="201"/>
        <v>0</v>
      </c>
      <c r="I258" s="352">
        <f t="shared" si="201"/>
        <v>0</v>
      </c>
      <c r="J258" s="46">
        <f t="shared" si="201"/>
        <v>0</v>
      </c>
      <c r="K258" s="46">
        <f t="shared" si="201"/>
        <v>0</v>
      </c>
      <c r="L258" s="46">
        <f t="shared" si="201"/>
        <v>0</v>
      </c>
      <c r="M258" s="46">
        <f t="shared" si="201"/>
        <v>0</v>
      </c>
      <c r="N258" s="46">
        <f t="shared" si="201"/>
        <v>0</v>
      </c>
      <c r="O258" s="46">
        <f t="shared" si="201"/>
        <v>0</v>
      </c>
      <c r="P258" s="352">
        <f t="shared" si="201"/>
        <v>0</v>
      </c>
      <c r="Q258" s="46">
        <f t="shared" si="201"/>
        <v>0</v>
      </c>
      <c r="R258" s="46">
        <f t="shared" si="201"/>
        <v>0</v>
      </c>
      <c r="S258" s="46">
        <f t="shared" si="201"/>
        <v>0</v>
      </c>
      <c r="T258" s="46">
        <f t="shared" si="201"/>
        <v>0</v>
      </c>
      <c r="U258" s="46">
        <f t="shared" si="201"/>
        <v>0</v>
      </c>
      <c r="V258" s="363">
        <f t="shared" si="201"/>
        <v>0</v>
      </c>
      <c r="W258" s="352">
        <f t="shared" si="201"/>
        <v>0</v>
      </c>
      <c r="X258" s="46">
        <f t="shared" si="201"/>
        <v>0</v>
      </c>
      <c r="Y258" s="46">
        <f t="shared" si="201"/>
        <v>0</v>
      </c>
      <c r="Z258" s="46">
        <f t="shared" si="201"/>
        <v>0</v>
      </c>
      <c r="AA258" s="46">
        <f t="shared" si="201"/>
        <v>0</v>
      </c>
      <c r="AB258" s="46">
        <f t="shared" si="201"/>
        <v>0</v>
      </c>
      <c r="AC258" s="363">
        <f t="shared" si="201"/>
        <v>0</v>
      </c>
      <c r="AD258" s="352">
        <f t="shared" si="201"/>
        <v>0</v>
      </c>
      <c r="AE258" s="46">
        <f t="shared" si="201"/>
        <v>0</v>
      </c>
      <c r="AF258" s="46">
        <f t="shared" si="201"/>
        <v>0</v>
      </c>
      <c r="AG258" s="46">
        <f t="shared" si="201"/>
        <v>0</v>
      </c>
      <c r="AH258" s="352">
        <f t="shared" si="201"/>
        <v>0</v>
      </c>
      <c r="AI258" s="352">
        <f t="shared" si="201"/>
        <v>0</v>
      </c>
      <c r="AJ258" s="363">
        <f t="shared" si="201"/>
        <v>0</v>
      </c>
      <c r="AK258" s="46">
        <f t="shared" si="201"/>
        <v>0</v>
      </c>
      <c r="AL258" s="37"/>
    </row>
    <row r="259" spans="1:42" ht="35.1" hidden="1" customHeight="1">
      <c r="A259" s="624">
        <v>32</v>
      </c>
      <c r="B259" s="666" t="s">
        <v>164</v>
      </c>
      <c r="C259" s="32" t="s">
        <v>180</v>
      </c>
      <c r="D259" s="53"/>
      <c r="E259" s="89"/>
      <c r="F259" s="50">
        <f>+F119</f>
        <v>0</v>
      </c>
      <c r="G259" s="86">
        <f>+G119</f>
        <v>0</v>
      </c>
      <c r="H259" s="362">
        <f t="shared" ref="H259:AK259" si="202">+H119</f>
        <v>0</v>
      </c>
      <c r="I259" s="351">
        <f t="shared" si="202"/>
        <v>0</v>
      </c>
      <c r="J259" s="86">
        <f t="shared" si="202"/>
        <v>0</v>
      </c>
      <c r="K259" s="86">
        <f t="shared" si="202"/>
        <v>0</v>
      </c>
      <c r="L259" s="86">
        <f t="shared" si="202"/>
        <v>0</v>
      </c>
      <c r="M259" s="86">
        <f t="shared" si="202"/>
        <v>0</v>
      </c>
      <c r="N259" s="86">
        <f t="shared" si="202"/>
        <v>0</v>
      </c>
      <c r="O259" s="86">
        <f t="shared" si="202"/>
        <v>0</v>
      </c>
      <c r="P259" s="351">
        <f t="shared" si="202"/>
        <v>0</v>
      </c>
      <c r="Q259" s="86">
        <f t="shared" si="202"/>
        <v>0</v>
      </c>
      <c r="R259" s="86">
        <f t="shared" si="202"/>
        <v>0</v>
      </c>
      <c r="S259" s="86">
        <f t="shared" si="202"/>
        <v>0</v>
      </c>
      <c r="T259" s="86">
        <f t="shared" si="202"/>
        <v>0</v>
      </c>
      <c r="U259" s="86">
        <f t="shared" si="202"/>
        <v>0</v>
      </c>
      <c r="V259" s="362">
        <f t="shared" si="202"/>
        <v>0</v>
      </c>
      <c r="W259" s="351">
        <f t="shared" si="202"/>
        <v>0</v>
      </c>
      <c r="X259" s="86">
        <f t="shared" si="202"/>
        <v>0</v>
      </c>
      <c r="Y259" s="86">
        <f t="shared" si="202"/>
        <v>0</v>
      </c>
      <c r="Z259" s="86">
        <f t="shared" si="202"/>
        <v>0</v>
      </c>
      <c r="AA259" s="86">
        <f t="shared" si="202"/>
        <v>0</v>
      </c>
      <c r="AB259" s="86">
        <f t="shared" si="202"/>
        <v>0</v>
      </c>
      <c r="AC259" s="362">
        <f t="shared" si="202"/>
        <v>0</v>
      </c>
      <c r="AD259" s="351">
        <f t="shared" si="202"/>
        <v>0</v>
      </c>
      <c r="AE259" s="86">
        <f t="shared" si="202"/>
        <v>0</v>
      </c>
      <c r="AF259" s="86">
        <f t="shared" si="202"/>
        <v>0</v>
      </c>
      <c r="AG259" s="86">
        <f t="shared" si="202"/>
        <v>0</v>
      </c>
      <c r="AH259" s="351">
        <f t="shared" si="202"/>
        <v>0</v>
      </c>
      <c r="AI259" s="351">
        <f t="shared" si="202"/>
        <v>0</v>
      </c>
      <c r="AJ259" s="362">
        <f t="shared" si="202"/>
        <v>0</v>
      </c>
      <c r="AK259" s="86">
        <f t="shared" si="202"/>
        <v>0</v>
      </c>
      <c r="AL259" s="37"/>
    </row>
    <row r="260" spans="1:42" ht="34.5" hidden="1" customHeight="1">
      <c r="A260" s="625"/>
      <c r="B260" s="667"/>
      <c r="C260" s="39"/>
      <c r="D260" s="78"/>
      <c r="E260" s="79"/>
      <c r="F260" s="42"/>
      <c r="G260" s="46">
        <f t="shared" ref="G260:AK260" si="203">+F260+G259</f>
        <v>0</v>
      </c>
      <c r="H260" s="363">
        <f t="shared" si="203"/>
        <v>0</v>
      </c>
      <c r="I260" s="352">
        <f t="shared" si="203"/>
        <v>0</v>
      </c>
      <c r="J260" s="46">
        <f t="shared" si="203"/>
        <v>0</v>
      </c>
      <c r="K260" s="46">
        <f t="shared" si="203"/>
        <v>0</v>
      </c>
      <c r="L260" s="46">
        <f t="shared" si="203"/>
        <v>0</v>
      </c>
      <c r="M260" s="46">
        <f t="shared" si="203"/>
        <v>0</v>
      </c>
      <c r="N260" s="46">
        <f t="shared" si="203"/>
        <v>0</v>
      </c>
      <c r="O260" s="46">
        <f t="shared" si="203"/>
        <v>0</v>
      </c>
      <c r="P260" s="352">
        <f t="shared" si="203"/>
        <v>0</v>
      </c>
      <c r="Q260" s="46">
        <f t="shared" si="203"/>
        <v>0</v>
      </c>
      <c r="R260" s="46">
        <f t="shared" si="203"/>
        <v>0</v>
      </c>
      <c r="S260" s="46">
        <f t="shared" si="203"/>
        <v>0</v>
      </c>
      <c r="T260" s="46">
        <f t="shared" si="203"/>
        <v>0</v>
      </c>
      <c r="U260" s="46">
        <f t="shared" si="203"/>
        <v>0</v>
      </c>
      <c r="V260" s="363">
        <f t="shared" si="203"/>
        <v>0</v>
      </c>
      <c r="W260" s="352">
        <f t="shared" si="203"/>
        <v>0</v>
      </c>
      <c r="X260" s="46">
        <f t="shared" si="203"/>
        <v>0</v>
      </c>
      <c r="Y260" s="46">
        <f t="shared" si="203"/>
        <v>0</v>
      </c>
      <c r="Z260" s="46">
        <f t="shared" si="203"/>
        <v>0</v>
      </c>
      <c r="AA260" s="46">
        <f t="shared" si="203"/>
        <v>0</v>
      </c>
      <c r="AB260" s="46">
        <f t="shared" si="203"/>
        <v>0</v>
      </c>
      <c r="AC260" s="363">
        <f t="shared" si="203"/>
        <v>0</v>
      </c>
      <c r="AD260" s="352">
        <f t="shared" si="203"/>
        <v>0</v>
      </c>
      <c r="AE260" s="46">
        <f t="shared" si="203"/>
        <v>0</v>
      </c>
      <c r="AF260" s="46">
        <f t="shared" si="203"/>
        <v>0</v>
      </c>
      <c r="AG260" s="46">
        <f t="shared" si="203"/>
        <v>0</v>
      </c>
      <c r="AH260" s="352">
        <f t="shared" si="203"/>
        <v>0</v>
      </c>
      <c r="AI260" s="352">
        <f t="shared" si="203"/>
        <v>0</v>
      </c>
      <c r="AJ260" s="363">
        <f t="shared" si="203"/>
        <v>0</v>
      </c>
      <c r="AK260" s="46">
        <f t="shared" si="203"/>
        <v>0</v>
      </c>
      <c r="AL260" s="37"/>
    </row>
    <row r="261" spans="1:42" ht="35.1" hidden="1" customHeight="1">
      <c r="A261" s="624">
        <v>33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86">
        <f>+G121</f>
        <v>0</v>
      </c>
      <c r="H261" s="362">
        <f t="shared" ref="H261:AK261" si="204">+H121</f>
        <v>0</v>
      </c>
      <c r="I261" s="351">
        <f t="shared" si="204"/>
        <v>0</v>
      </c>
      <c r="J261" s="86">
        <f t="shared" si="204"/>
        <v>0</v>
      </c>
      <c r="K261" s="86">
        <f t="shared" si="204"/>
        <v>0</v>
      </c>
      <c r="L261" s="86">
        <f t="shared" si="204"/>
        <v>0</v>
      </c>
      <c r="M261" s="86">
        <f t="shared" si="204"/>
        <v>0</v>
      </c>
      <c r="N261" s="86">
        <f t="shared" si="204"/>
        <v>0</v>
      </c>
      <c r="O261" s="86">
        <f t="shared" si="204"/>
        <v>0</v>
      </c>
      <c r="P261" s="351">
        <f t="shared" si="204"/>
        <v>0</v>
      </c>
      <c r="Q261" s="86">
        <f t="shared" si="204"/>
        <v>0</v>
      </c>
      <c r="R261" s="86">
        <f t="shared" si="204"/>
        <v>0</v>
      </c>
      <c r="S261" s="86">
        <f t="shared" si="204"/>
        <v>0</v>
      </c>
      <c r="T261" s="86">
        <f t="shared" si="204"/>
        <v>0</v>
      </c>
      <c r="U261" s="86">
        <f t="shared" si="204"/>
        <v>0</v>
      </c>
      <c r="V261" s="362">
        <f t="shared" si="204"/>
        <v>0</v>
      </c>
      <c r="W261" s="351">
        <f t="shared" si="204"/>
        <v>0</v>
      </c>
      <c r="X261" s="86">
        <f t="shared" si="204"/>
        <v>0</v>
      </c>
      <c r="Y261" s="86">
        <f t="shared" si="204"/>
        <v>0</v>
      </c>
      <c r="Z261" s="86">
        <f t="shared" si="204"/>
        <v>0</v>
      </c>
      <c r="AA261" s="86">
        <f t="shared" si="204"/>
        <v>0</v>
      </c>
      <c r="AB261" s="86">
        <f t="shared" si="204"/>
        <v>0</v>
      </c>
      <c r="AC261" s="362">
        <f t="shared" si="204"/>
        <v>0</v>
      </c>
      <c r="AD261" s="351">
        <f t="shared" si="204"/>
        <v>0</v>
      </c>
      <c r="AE261" s="86">
        <f t="shared" si="204"/>
        <v>0</v>
      </c>
      <c r="AF261" s="86">
        <f t="shared" si="204"/>
        <v>0</v>
      </c>
      <c r="AG261" s="86">
        <f t="shared" si="204"/>
        <v>0</v>
      </c>
      <c r="AH261" s="351">
        <f t="shared" si="204"/>
        <v>0</v>
      </c>
      <c r="AI261" s="351">
        <f t="shared" si="204"/>
        <v>0</v>
      </c>
      <c r="AJ261" s="362">
        <f t="shared" si="204"/>
        <v>0</v>
      </c>
      <c r="AK261" s="86">
        <f t="shared" si="204"/>
        <v>0</v>
      </c>
      <c r="AL261" s="37"/>
    </row>
    <row r="262" spans="1:42" ht="35.1" hidden="1" customHeight="1">
      <c r="A262" s="651"/>
      <c r="B262" s="667"/>
      <c r="C262" s="39"/>
      <c r="D262" s="60"/>
      <c r="E262" s="52"/>
      <c r="F262" s="61"/>
      <c r="G262" s="46">
        <f t="shared" ref="G262:AK262" si="205">+F262+G261</f>
        <v>0</v>
      </c>
      <c r="H262" s="363">
        <f t="shared" si="205"/>
        <v>0</v>
      </c>
      <c r="I262" s="352">
        <f t="shared" si="205"/>
        <v>0</v>
      </c>
      <c r="J262" s="46">
        <f t="shared" si="205"/>
        <v>0</v>
      </c>
      <c r="K262" s="46">
        <f t="shared" si="205"/>
        <v>0</v>
      </c>
      <c r="L262" s="46">
        <f t="shared" si="205"/>
        <v>0</v>
      </c>
      <c r="M262" s="46">
        <f t="shared" si="205"/>
        <v>0</v>
      </c>
      <c r="N262" s="46">
        <f t="shared" si="205"/>
        <v>0</v>
      </c>
      <c r="O262" s="46">
        <f t="shared" si="205"/>
        <v>0</v>
      </c>
      <c r="P262" s="352">
        <f t="shared" si="205"/>
        <v>0</v>
      </c>
      <c r="Q262" s="46">
        <f t="shared" si="205"/>
        <v>0</v>
      </c>
      <c r="R262" s="46">
        <f t="shared" si="205"/>
        <v>0</v>
      </c>
      <c r="S262" s="46">
        <f t="shared" si="205"/>
        <v>0</v>
      </c>
      <c r="T262" s="46">
        <f t="shared" si="205"/>
        <v>0</v>
      </c>
      <c r="U262" s="46">
        <f t="shared" si="205"/>
        <v>0</v>
      </c>
      <c r="V262" s="363">
        <f t="shared" si="205"/>
        <v>0</v>
      </c>
      <c r="W262" s="352">
        <f t="shared" si="205"/>
        <v>0</v>
      </c>
      <c r="X262" s="46">
        <f t="shared" si="205"/>
        <v>0</v>
      </c>
      <c r="Y262" s="46">
        <f t="shared" si="205"/>
        <v>0</v>
      </c>
      <c r="Z262" s="46">
        <f t="shared" si="205"/>
        <v>0</v>
      </c>
      <c r="AA262" s="46">
        <f t="shared" si="205"/>
        <v>0</v>
      </c>
      <c r="AB262" s="46">
        <f t="shared" si="205"/>
        <v>0</v>
      </c>
      <c r="AC262" s="363">
        <f t="shared" si="205"/>
        <v>0</v>
      </c>
      <c r="AD262" s="352">
        <f t="shared" si="205"/>
        <v>0</v>
      </c>
      <c r="AE262" s="46">
        <f t="shared" si="205"/>
        <v>0</v>
      </c>
      <c r="AF262" s="46">
        <f t="shared" si="205"/>
        <v>0</v>
      </c>
      <c r="AG262" s="46">
        <f t="shared" si="205"/>
        <v>0</v>
      </c>
      <c r="AH262" s="352">
        <f t="shared" si="205"/>
        <v>0</v>
      </c>
      <c r="AI262" s="352">
        <f t="shared" si="205"/>
        <v>0</v>
      </c>
      <c r="AJ262" s="363">
        <f t="shared" si="205"/>
        <v>0</v>
      </c>
      <c r="AK262" s="46">
        <f t="shared" si="205"/>
        <v>0</v>
      </c>
      <c r="AL262" s="37"/>
    </row>
    <row r="263" spans="1:42" ht="35.1" hidden="1" customHeight="1">
      <c r="A263" s="624">
        <v>34</v>
      </c>
      <c r="B263" s="666" t="s">
        <v>166</v>
      </c>
      <c r="C263" s="32" t="s">
        <v>180</v>
      </c>
      <c r="D263" s="53"/>
      <c r="E263" s="54"/>
      <c r="F263" s="50">
        <f>+F123</f>
        <v>0</v>
      </c>
      <c r="G263" s="87">
        <f>+G123</f>
        <v>0</v>
      </c>
      <c r="H263" s="364">
        <f t="shared" ref="H263:AK263" si="206">+H123</f>
        <v>0</v>
      </c>
      <c r="I263" s="353">
        <f t="shared" si="206"/>
        <v>0</v>
      </c>
      <c r="J263" s="87">
        <f t="shared" si="206"/>
        <v>0</v>
      </c>
      <c r="K263" s="87">
        <f t="shared" si="206"/>
        <v>0</v>
      </c>
      <c r="L263" s="87">
        <f t="shared" si="206"/>
        <v>0</v>
      </c>
      <c r="M263" s="87">
        <f t="shared" si="206"/>
        <v>0</v>
      </c>
      <c r="N263" s="87">
        <f t="shared" si="206"/>
        <v>0</v>
      </c>
      <c r="O263" s="87">
        <f t="shared" si="206"/>
        <v>0</v>
      </c>
      <c r="P263" s="353">
        <f t="shared" si="206"/>
        <v>0</v>
      </c>
      <c r="Q263" s="87">
        <f t="shared" si="206"/>
        <v>0</v>
      </c>
      <c r="R263" s="87">
        <f t="shared" si="206"/>
        <v>0</v>
      </c>
      <c r="S263" s="87">
        <f t="shared" si="206"/>
        <v>0</v>
      </c>
      <c r="T263" s="87">
        <f t="shared" si="206"/>
        <v>0</v>
      </c>
      <c r="U263" s="87">
        <f t="shared" si="206"/>
        <v>0</v>
      </c>
      <c r="V263" s="364">
        <f t="shared" si="206"/>
        <v>0</v>
      </c>
      <c r="W263" s="353">
        <f t="shared" si="206"/>
        <v>0</v>
      </c>
      <c r="X263" s="87">
        <f t="shared" si="206"/>
        <v>0</v>
      </c>
      <c r="Y263" s="87">
        <f t="shared" si="206"/>
        <v>0</v>
      </c>
      <c r="Z263" s="87">
        <f t="shared" si="206"/>
        <v>0</v>
      </c>
      <c r="AA263" s="87">
        <f t="shared" si="206"/>
        <v>0</v>
      </c>
      <c r="AB263" s="87">
        <f t="shared" si="206"/>
        <v>0</v>
      </c>
      <c r="AC263" s="364">
        <f t="shared" si="206"/>
        <v>0</v>
      </c>
      <c r="AD263" s="353">
        <f t="shared" si="206"/>
        <v>0</v>
      </c>
      <c r="AE263" s="87">
        <f t="shared" si="206"/>
        <v>0</v>
      </c>
      <c r="AF263" s="87">
        <f t="shared" si="206"/>
        <v>0</v>
      </c>
      <c r="AG263" s="87">
        <f t="shared" si="206"/>
        <v>0</v>
      </c>
      <c r="AH263" s="353">
        <f t="shared" si="206"/>
        <v>0</v>
      </c>
      <c r="AI263" s="353">
        <f t="shared" si="206"/>
        <v>0</v>
      </c>
      <c r="AJ263" s="364">
        <f t="shared" si="206"/>
        <v>0</v>
      </c>
      <c r="AK263" s="87">
        <f t="shared" si="206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hidden="1" customHeight="1">
      <c r="A264" s="625"/>
      <c r="B264" s="667"/>
      <c r="C264" s="39"/>
      <c r="D264" s="95"/>
      <c r="E264" s="79"/>
      <c r="F264" s="42"/>
      <c r="G264" s="46">
        <f t="shared" ref="G264:AK264" si="207">+F264+G263</f>
        <v>0</v>
      </c>
      <c r="H264" s="363">
        <f t="shared" si="207"/>
        <v>0</v>
      </c>
      <c r="I264" s="352">
        <f t="shared" si="207"/>
        <v>0</v>
      </c>
      <c r="J264" s="46">
        <f t="shared" si="207"/>
        <v>0</v>
      </c>
      <c r="K264" s="46">
        <f t="shared" si="207"/>
        <v>0</v>
      </c>
      <c r="L264" s="46">
        <f t="shared" si="207"/>
        <v>0</v>
      </c>
      <c r="M264" s="46">
        <f t="shared" si="207"/>
        <v>0</v>
      </c>
      <c r="N264" s="46">
        <f t="shared" si="207"/>
        <v>0</v>
      </c>
      <c r="O264" s="46">
        <f t="shared" si="207"/>
        <v>0</v>
      </c>
      <c r="P264" s="352">
        <f t="shared" si="207"/>
        <v>0</v>
      </c>
      <c r="Q264" s="46">
        <f t="shared" si="207"/>
        <v>0</v>
      </c>
      <c r="R264" s="46">
        <f t="shared" si="207"/>
        <v>0</v>
      </c>
      <c r="S264" s="46">
        <f t="shared" si="207"/>
        <v>0</v>
      </c>
      <c r="T264" s="46">
        <f t="shared" si="207"/>
        <v>0</v>
      </c>
      <c r="U264" s="46">
        <f t="shared" si="207"/>
        <v>0</v>
      </c>
      <c r="V264" s="363">
        <f t="shared" si="207"/>
        <v>0</v>
      </c>
      <c r="W264" s="352">
        <f t="shared" si="207"/>
        <v>0</v>
      </c>
      <c r="X264" s="46">
        <f t="shared" si="207"/>
        <v>0</v>
      </c>
      <c r="Y264" s="46">
        <f t="shared" si="207"/>
        <v>0</v>
      </c>
      <c r="Z264" s="46">
        <f t="shared" si="207"/>
        <v>0</v>
      </c>
      <c r="AA264" s="46">
        <f t="shared" si="207"/>
        <v>0</v>
      </c>
      <c r="AB264" s="46">
        <f t="shared" si="207"/>
        <v>0</v>
      </c>
      <c r="AC264" s="363">
        <f t="shared" si="207"/>
        <v>0</v>
      </c>
      <c r="AD264" s="352">
        <f t="shared" si="207"/>
        <v>0</v>
      </c>
      <c r="AE264" s="46">
        <f t="shared" si="207"/>
        <v>0</v>
      </c>
      <c r="AF264" s="46">
        <f t="shared" si="207"/>
        <v>0</v>
      </c>
      <c r="AG264" s="46">
        <f t="shared" si="207"/>
        <v>0</v>
      </c>
      <c r="AH264" s="352">
        <f t="shared" si="207"/>
        <v>0</v>
      </c>
      <c r="AI264" s="352">
        <f t="shared" si="207"/>
        <v>0</v>
      </c>
      <c r="AJ264" s="363">
        <f t="shared" si="207"/>
        <v>0</v>
      </c>
      <c r="AK264" s="46">
        <f t="shared" si="207"/>
        <v>0</v>
      </c>
      <c r="AL264" s="37"/>
    </row>
    <row r="265" spans="1:42" ht="35.1" hidden="1" customHeight="1">
      <c r="A265" s="624">
        <v>35</v>
      </c>
      <c r="B265" s="666" t="s">
        <v>182</v>
      </c>
      <c r="C265" s="209" t="s">
        <v>181</v>
      </c>
      <c r="D265" s="90"/>
      <c r="E265" s="49"/>
      <c r="F265" s="35">
        <f>+F125</f>
        <v>0</v>
      </c>
      <c r="G265" s="84">
        <f>+G125</f>
        <v>0</v>
      </c>
      <c r="H265" s="365">
        <f t="shared" ref="H265:AK265" si="208">+H125</f>
        <v>0</v>
      </c>
      <c r="I265" s="354">
        <f t="shared" si="208"/>
        <v>0</v>
      </c>
      <c r="J265" s="84">
        <f t="shared" si="208"/>
        <v>0</v>
      </c>
      <c r="K265" s="84">
        <f t="shared" si="208"/>
        <v>0</v>
      </c>
      <c r="L265" s="84">
        <f t="shared" si="208"/>
        <v>0</v>
      </c>
      <c r="M265" s="84">
        <f t="shared" si="208"/>
        <v>0</v>
      </c>
      <c r="N265" s="84">
        <f t="shared" si="208"/>
        <v>0</v>
      </c>
      <c r="O265" s="84">
        <f t="shared" si="208"/>
        <v>0</v>
      </c>
      <c r="P265" s="354">
        <f t="shared" si="208"/>
        <v>0</v>
      </c>
      <c r="Q265" s="84">
        <f t="shared" si="208"/>
        <v>0</v>
      </c>
      <c r="R265" s="84">
        <f t="shared" si="208"/>
        <v>0</v>
      </c>
      <c r="S265" s="84">
        <f t="shared" si="208"/>
        <v>0</v>
      </c>
      <c r="T265" s="84">
        <f t="shared" si="208"/>
        <v>0</v>
      </c>
      <c r="U265" s="84">
        <f t="shared" si="208"/>
        <v>0</v>
      </c>
      <c r="V265" s="365">
        <f t="shared" si="208"/>
        <v>0</v>
      </c>
      <c r="W265" s="354">
        <f t="shared" si="208"/>
        <v>0</v>
      </c>
      <c r="X265" s="84">
        <f t="shared" si="208"/>
        <v>0</v>
      </c>
      <c r="Y265" s="84">
        <f t="shared" si="208"/>
        <v>0</v>
      </c>
      <c r="Z265" s="84">
        <f t="shared" si="208"/>
        <v>0</v>
      </c>
      <c r="AA265" s="84">
        <f t="shared" si="208"/>
        <v>0</v>
      </c>
      <c r="AB265" s="84">
        <f t="shared" si="208"/>
        <v>0</v>
      </c>
      <c r="AC265" s="365">
        <f t="shared" si="208"/>
        <v>0</v>
      </c>
      <c r="AD265" s="354">
        <f t="shared" si="208"/>
        <v>0</v>
      </c>
      <c r="AE265" s="84">
        <f t="shared" si="208"/>
        <v>0</v>
      </c>
      <c r="AF265" s="84">
        <f t="shared" si="208"/>
        <v>0</v>
      </c>
      <c r="AG265" s="84">
        <f t="shared" si="208"/>
        <v>0</v>
      </c>
      <c r="AH265" s="354">
        <f t="shared" si="208"/>
        <v>0</v>
      </c>
      <c r="AI265" s="354">
        <f t="shared" si="208"/>
        <v>0</v>
      </c>
      <c r="AJ265" s="365">
        <f t="shared" si="208"/>
        <v>0</v>
      </c>
      <c r="AK265" s="84">
        <f t="shared" si="208"/>
        <v>0</v>
      </c>
      <c r="AL265" s="37">
        <f>SUM(G265:AK265)</f>
        <v>0</v>
      </c>
      <c r="AM265" s="38">
        <f>AL265</f>
        <v>0</v>
      </c>
      <c r="AN265" s="38"/>
      <c r="AO265" s="38">
        <f>AL265*AN265/1000</f>
        <v>0</v>
      </c>
      <c r="AP265" s="38">
        <f>AN265*AM265/1000</f>
        <v>0</v>
      </c>
    </row>
    <row r="266" spans="1:42" ht="35.1" hidden="1" customHeight="1">
      <c r="A266" s="625"/>
      <c r="B266" s="667"/>
      <c r="C266" s="94"/>
      <c r="D266" s="60"/>
      <c r="E266" s="52"/>
      <c r="F266" s="61"/>
      <c r="G266" s="46">
        <f t="shared" ref="G266:AK266" si="209">+F266+G265</f>
        <v>0</v>
      </c>
      <c r="H266" s="366">
        <f t="shared" si="209"/>
        <v>0</v>
      </c>
      <c r="I266" s="356">
        <f t="shared" si="209"/>
        <v>0</v>
      </c>
      <c r="J266" s="46">
        <f t="shared" si="209"/>
        <v>0</v>
      </c>
      <c r="K266" s="46">
        <f t="shared" si="209"/>
        <v>0</v>
      </c>
      <c r="L266" s="46">
        <f t="shared" si="209"/>
        <v>0</v>
      </c>
      <c r="M266" s="46">
        <f t="shared" si="209"/>
        <v>0</v>
      </c>
      <c r="N266" s="46">
        <f t="shared" si="209"/>
        <v>0</v>
      </c>
      <c r="O266" s="45">
        <f t="shared" si="209"/>
        <v>0</v>
      </c>
      <c r="P266" s="356">
        <f t="shared" si="209"/>
        <v>0</v>
      </c>
      <c r="Q266" s="46">
        <f t="shared" si="209"/>
        <v>0</v>
      </c>
      <c r="R266" s="46">
        <f t="shared" si="209"/>
        <v>0</v>
      </c>
      <c r="S266" s="46">
        <f t="shared" si="209"/>
        <v>0</v>
      </c>
      <c r="T266" s="46">
        <f t="shared" si="209"/>
        <v>0</v>
      </c>
      <c r="U266" s="46">
        <f t="shared" si="209"/>
        <v>0</v>
      </c>
      <c r="V266" s="366">
        <f t="shared" si="209"/>
        <v>0</v>
      </c>
      <c r="W266" s="356">
        <f t="shared" si="209"/>
        <v>0</v>
      </c>
      <c r="X266" s="46">
        <f t="shared" si="209"/>
        <v>0</v>
      </c>
      <c r="Y266" s="46">
        <f t="shared" si="209"/>
        <v>0</v>
      </c>
      <c r="Z266" s="46">
        <f t="shared" si="209"/>
        <v>0</v>
      </c>
      <c r="AA266" s="46">
        <f t="shared" si="209"/>
        <v>0</v>
      </c>
      <c r="AB266" s="46">
        <f t="shared" si="209"/>
        <v>0</v>
      </c>
      <c r="AC266" s="366">
        <f t="shared" si="209"/>
        <v>0</v>
      </c>
      <c r="AD266" s="356">
        <f t="shared" si="209"/>
        <v>0</v>
      </c>
      <c r="AE266" s="46">
        <f t="shared" si="209"/>
        <v>0</v>
      </c>
      <c r="AF266" s="46">
        <f t="shared" si="209"/>
        <v>0</v>
      </c>
      <c r="AG266" s="46">
        <f t="shared" si="209"/>
        <v>0</v>
      </c>
      <c r="AH266" s="352">
        <f t="shared" si="209"/>
        <v>0</v>
      </c>
      <c r="AI266" s="352">
        <f t="shared" si="209"/>
        <v>0</v>
      </c>
      <c r="AJ266" s="366">
        <f t="shared" si="209"/>
        <v>0</v>
      </c>
      <c r="AK266" s="45">
        <f t="shared" si="209"/>
        <v>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36</v>
      </c>
      <c r="B267" s="666" t="s">
        <v>167</v>
      </c>
      <c r="C267" s="209" t="s">
        <v>181</v>
      </c>
      <c r="D267" s="97"/>
      <c r="E267" s="98"/>
      <c r="F267" s="50">
        <f>+F127</f>
        <v>0</v>
      </c>
      <c r="G267" s="84">
        <f>+G127</f>
        <v>0</v>
      </c>
      <c r="H267" s="365">
        <f t="shared" ref="H267:AK267" si="210">+H127</f>
        <v>0</v>
      </c>
      <c r="I267" s="354">
        <f t="shared" si="210"/>
        <v>0</v>
      </c>
      <c r="J267" s="84">
        <f t="shared" si="210"/>
        <v>0</v>
      </c>
      <c r="K267" s="84">
        <f t="shared" si="210"/>
        <v>0</v>
      </c>
      <c r="L267" s="84">
        <f t="shared" si="210"/>
        <v>0</v>
      </c>
      <c r="M267" s="84">
        <f t="shared" si="210"/>
        <v>0</v>
      </c>
      <c r="N267" s="84">
        <f t="shared" si="210"/>
        <v>0</v>
      </c>
      <c r="O267" s="84">
        <f t="shared" si="210"/>
        <v>0</v>
      </c>
      <c r="P267" s="354">
        <f t="shared" si="210"/>
        <v>0</v>
      </c>
      <c r="Q267" s="84">
        <f t="shared" si="210"/>
        <v>0</v>
      </c>
      <c r="R267" s="84">
        <f t="shared" si="210"/>
        <v>0</v>
      </c>
      <c r="S267" s="84">
        <f t="shared" si="210"/>
        <v>0</v>
      </c>
      <c r="T267" s="84">
        <f t="shared" si="210"/>
        <v>0</v>
      </c>
      <c r="U267" s="84">
        <f t="shared" si="210"/>
        <v>0</v>
      </c>
      <c r="V267" s="365">
        <f t="shared" si="210"/>
        <v>0</v>
      </c>
      <c r="W267" s="354">
        <f t="shared" si="210"/>
        <v>0</v>
      </c>
      <c r="X267" s="84">
        <f t="shared" si="210"/>
        <v>0</v>
      </c>
      <c r="Y267" s="84">
        <f t="shared" si="210"/>
        <v>0</v>
      </c>
      <c r="Z267" s="84">
        <f t="shared" si="210"/>
        <v>0</v>
      </c>
      <c r="AA267" s="84">
        <f t="shared" si="210"/>
        <v>0</v>
      </c>
      <c r="AB267" s="84">
        <f t="shared" si="210"/>
        <v>0</v>
      </c>
      <c r="AC267" s="365">
        <f t="shared" si="210"/>
        <v>0</v>
      </c>
      <c r="AD267" s="354">
        <f t="shared" si="210"/>
        <v>0</v>
      </c>
      <c r="AE267" s="84">
        <f t="shared" si="210"/>
        <v>0</v>
      </c>
      <c r="AF267" s="84">
        <f t="shared" si="210"/>
        <v>0</v>
      </c>
      <c r="AG267" s="84">
        <f t="shared" si="210"/>
        <v>0</v>
      </c>
      <c r="AH267" s="354">
        <f t="shared" si="210"/>
        <v>0</v>
      </c>
      <c r="AI267" s="354">
        <f t="shared" si="210"/>
        <v>0</v>
      </c>
      <c r="AJ267" s="365">
        <f t="shared" si="210"/>
        <v>0</v>
      </c>
      <c r="AK267" s="84">
        <f t="shared" si="210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84">
        <f t="shared" ref="G268:AK268" si="211">+F268+G267</f>
        <v>0</v>
      </c>
      <c r="H268" s="365">
        <f t="shared" si="211"/>
        <v>0</v>
      </c>
      <c r="I268" s="354">
        <f t="shared" si="211"/>
        <v>0</v>
      </c>
      <c r="J268" s="84">
        <f t="shared" si="211"/>
        <v>0</v>
      </c>
      <c r="K268" s="84">
        <f t="shared" si="211"/>
        <v>0</v>
      </c>
      <c r="L268" s="84">
        <f t="shared" si="211"/>
        <v>0</v>
      </c>
      <c r="M268" s="84">
        <f t="shared" si="211"/>
        <v>0</v>
      </c>
      <c r="N268" s="84">
        <f t="shared" si="211"/>
        <v>0</v>
      </c>
      <c r="O268" s="84">
        <f t="shared" si="211"/>
        <v>0</v>
      </c>
      <c r="P268" s="354">
        <f t="shared" si="211"/>
        <v>0</v>
      </c>
      <c r="Q268" s="84">
        <f t="shared" si="211"/>
        <v>0</v>
      </c>
      <c r="R268" s="84">
        <f t="shared" si="211"/>
        <v>0</v>
      </c>
      <c r="S268" s="84">
        <f t="shared" si="211"/>
        <v>0</v>
      </c>
      <c r="T268" s="84">
        <f t="shared" si="211"/>
        <v>0</v>
      </c>
      <c r="U268" s="84">
        <f t="shared" si="211"/>
        <v>0</v>
      </c>
      <c r="V268" s="365">
        <f t="shared" si="211"/>
        <v>0</v>
      </c>
      <c r="W268" s="354">
        <f t="shared" si="211"/>
        <v>0</v>
      </c>
      <c r="X268" s="84">
        <f t="shared" si="211"/>
        <v>0</v>
      </c>
      <c r="Y268" s="84">
        <f t="shared" si="211"/>
        <v>0</v>
      </c>
      <c r="Z268" s="84">
        <f t="shared" si="211"/>
        <v>0</v>
      </c>
      <c r="AA268" s="84">
        <f t="shared" si="211"/>
        <v>0</v>
      </c>
      <c r="AB268" s="84">
        <f t="shared" si="211"/>
        <v>0</v>
      </c>
      <c r="AC268" s="365">
        <f t="shared" si="211"/>
        <v>0</v>
      </c>
      <c r="AD268" s="354">
        <f t="shared" si="211"/>
        <v>0</v>
      </c>
      <c r="AE268" s="84">
        <f t="shared" si="211"/>
        <v>0</v>
      </c>
      <c r="AF268" s="84">
        <f t="shared" si="211"/>
        <v>0</v>
      </c>
      <c r="AG268" s="84">
        <f t="shared" si="211"/>
        <v>0</v>
      </c>
      <c r="AH268" s="354">
        <f t="shared" si="211"/>
        <v>0</v>
      </c>
      <c r="AI268" s="354">
        <f t="shared" si="211"/>
        <v>0</v>
      </c>
      <c r="AJ268" s="363">
        <f t="shared" si="211"/>
        <v>0</v>
      </c>
      <c r="AK268" s="46">
        <f t="shared" si="211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31</v>
      </c>
      <c r="B269" s="700" t="s">
        <v>134</v>
      </c>
      <c r="C269" s="32" t="s">
        <v>175</v>
      </c>
      <c r="D269" s="48"/>
      <c r="E269" s="49"/>
      <c r="F269" s="92">
        <f>+F129</f>
        <v>67</v>
      </c>
      <c r="G269" s="87">
        <f>+G129</f>
        <v>0</v>
      </c>
      <c r="H269" s="364">
        <f t="shared" ref="H269:AK269" si="212">+H129</f>
        <v>0</v>
      </c>
      <c r="I269" s="353">
        <f t="shared" si="212"/>
        <v>0</v>
      </c>
      <c r="J269" s="87">
        <f t="shared" si="212"/>
        <v>0</v>
      </c>
      <c r="K269" s="87">
        <f t="shared" si="212"/>
        <v>0</v>
      </c>
      <c r="L269" s="87">
        <f t="shared" si="212"/>
        <v>0</v>
      </c>
      <c r="M269" s="87">
        <f t="shared" si="212"/>
        <v>0</v>
      </c>
      <c r="N269" s="87">
        <f t="shared" si="212"/>
        <v>0</v>
      </c>
      <c r="O269" s="87">
        <f t="shared" si="212"/>
        <v>0</v>
      </c>
      <c r="P269" s="353">
        <f t="shared" si="212"/>
        <v>0</v>
      </c>
      <c r="Q269" s="87">
        <f t="shared" si="212"/>
        <v>0</v>
      </c>
      <c r="R269" s="87">
        <f t="shared" si="212"/>
        <v>0</v>
      </c>
      <c r="S269" s="372">
        <f t="shared" si="212"/>
        <v>50</v>
      </c>
      <c r="T269" s="87">
        <f t="shared" si="212"/>
        <v>0</v>
      </c>
      <c r="U269" s="87">
        <f t="shared" si="212"/>
        <v>0</v>
      </c>
      <c r="V269" s="364">
        <f t="shared" si="212"/>
        <v>0</v>
      </c>
      <c r="W269" s="353">
        <f t="shared" si="212"/>
        <v>0</v>
      </c>
      <c r="X269" s="87">
        <f t="shared" si="212"/>
        <v>0</v>
      </c>
      <c r="Y269" s="87">
        <f t="shared" si="212"/>
        <v>0</v>
      </c>
      <c r="Z269" s="87">
        <f t="shared" si="212"/>
        <v>0</v>
      </c>
      <c r="AA269" s="87">
        <f t="shared" si="212"/>
        <v>0</v>
      </c>
      <c r="AB269" s="408">
        <f t="shared" si="212"/>
        <v>0</v>
      </c>
      <c r="AC269" s="364">
        <f t="shared" si="212"/>
        <v>0</v>
      </c>
      <c r="AD269" s="353">
        <f t="shared" si="212"/>
        <v>0</v>
      </c>
      <c r="AE269" s="372">
        <f t="shared" si="212"/>
        <v>17</v>
      </c>
      <c r="AF269" s="87">
        <f t="shared" si="212"/>
        <v>0</v>
      </c>
      <c r="AG269" s="87">
        <f t="shared" si="212"/>
        <v>0</v>
      </c>
      <c r="AH269" s="353">
        <f t="shared" si="212"/>
        <v>0</v>
      </c>
      <c r="AI269" s="353">
        <f t="shared" si="212"/>
        <v>0</v>
      </c>
      <c r="AJ269" s="364">
        <f t="shared" si="212"/>
        <v>0</v>
      </c>
      <c r="AK269" s="87">
        <f t="shared" si="212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01"/>
      <c r="C270" s="39"/>
      <c r="D270" s="40"/>
      <c r="E270" s="41"/>
      <c r="F270" s="199"/>
      <c r="G270" s="46">
        <f t="shared" ref="G270:AK270" si="213">+F270+G269</f>
        <v>0</v>
      </c>
      <c r="H270" s="363">
        <f t="shared" si="213"/>
        <v>0</v>
      </c>
      <c r="I270" s="356">
        <f t="shared" si="213"/>
        <v>0</v>
      </c>
      <c r="J270" s="46">
        <f t="shared" si="213"/>
        <v>0</v>
      </c>
      <c r="K270" s="46">
        <f t="shared" si="213"/>
        <v>0</v>
      </c>
      <c r="L270" s="46">
        <f t="shared" si="213"/>
        <v>0</v>
      </c>
      <c r="M270" s="46">
        <f t="shared" si="213"/>
        <v>0</v>
      </c>
      <c r="N270" s="46">
        <f t="shared" si="213"/>
        <v>0</v>
      </c>
      <c r="O270" s="46">
        <f t="shared" si="213"/>
        <v>0</v>
      </c>
      <c r="P270" s="356">
        <f t="shared" si="213"/>
        <v>0</v>
      </c>
      <c r="Q270" s="46">
        <f t="shared" si="213"/>
        <v>0</v>
      </c>
      <c r="R270" s="46">
        <f t="shared" si="213"/>
        <v>0</v>
      </c>
      <c r="S270" s="46">
        <f t="shared" si="213"/>
        <v>50</v>
      </c>
      <c r="T270" s="46">
        <f t="shared" si="213"/>
        <v>50</v>
      </c>
      <c r="U270" s="46">
        <f t="shared" si="213"/>
        <v>50</v>
      </c>
      <c r="V270" s="363">
        <f t="shared" si="213"/>
        <v>50</v>
      </c>
      <c r="W270" s="356">
        <f t="shared" si="213"/>
        <v>50</v>
      </c>
      <c r="X270" s="46">
        <f t="shared" si="213"/>
        <v>50</v>
      </c>
      <c r="Y270" s="46">
        <f t="shared" si="213"/>
        <v>50</v>
      </c>
      <c r="Z270" s="46">
        <f t="shared" si="213"/>
        <v>50</v>
      </c>
      <c r="AA270" s="46">
        <f t="shared" si="213"/>
        <v>50</v>
      </c>
      <c r="AB270" s="46">
        <f t="shared" si="213"/>
        <v>50</v>
      </c>
      <c r="AC270" s="363">
        <f t="shared" si="213"/>
        <v>50</v>
      </c>
      <c r="AD270" s="356">
        <f t="shared" si="213"/>
        <v>50</v>
      </c>
      <c r="AE270" s="46">
        <f t="shared" si="213"/>
        <v>67</v>
      </c>
      <c r="AF270" s="46">
        <f t="shared" si="213"/>
        <v>67</v>
      </c>
      <c r="AG270" s="46">
        <f t="shared" si="213"/>
        <v>67</v>
      </c>
      <c r="AH270" s="352">
        <f t="shared" si="213"/>
        <v>67</v>
      </c>
      <c r="AI270" s="352">
        <f t="shared" si="213"/>
        <v>67</v>
      </c>
      <c r="AJ270" s="363">
        <f t="shared" si="213"/>
        <v>67</v>
      </c>
      <c r="AK270" s="46">
        <f t="shared" si="213"/>
        <v>67</v>
      </c>
      <c r="AL270" s="47"/>
    </row>
    <row r="271" spans="1:42" ht="34.5" customHeight="1">
      <c r="A271" s="624">
        <v>32</v>
      </c>
      <c r="B271" s="700" t="s">
        <v>135</v>
      </c>
      <c r="C271" s="32" t="s">
        <v>175</v>
      </c>
      <c r="D271" s="48"/>
      <c r="E271" s="49"/>
      <c r="F271" s="50">
        <f>+F131</f>
        <v>121</v>
      </c>
      <c r="G271" s="87">
        <f>+G131</f>
        <v>0</v>
      </c>
      <c r="H271" s="364">
        <f t="shared" ref="H271:AK271" si="214">+H131</f>
        <v>0</v>
      </c>
      <c r="I271" s="353">
        <f t="shared" si="214"/>
        <v>0</v>
      </c>
      <c r="J271" s="87">
        <f t="shared" si="214"/>
        <v>0</v>
      </c>
      <c r="K271" s="87">
        <f t="shared" si="214"/>
        <v>0</v>
      </c>
      <c r="L271" s="87">
        <f t="shared" si="214"/>
        <v>0</v>
      </c>
      <c r="M271" s="87">
        <f t="shared" si="214"/>
        <v>0</v>
      </c>
      <c r="N271" s="87">
        <f t="shared" si="214"/>
        <v>0</v>
      </c>
      <c r="O271" s="87">
        <f t="shared" si="214"/>
        <v>0</v>
      </c>
      <c r="P271" s="353">
        <f t="shared" si="214"/>
        <v>0</v>
      </c>
      <c r="Q271" s="87">
        <f t="shared" si="214"/>
        <v>0</v>
      </c>
      <c r="R271" s="87">
        <f t="shared" si="214"/>
        <v>0</v>
      </c>
      <c r="S271" s="372">
        <v>55</v>
      </c>
      <c r="T271" s="87">
        <f>55-S272</f>
        <v>0</v>
      </c>
      <c r="U271" s="87">
        <f t="shared" si="214"/>
        <v>0</v>
      </c>
      <c r="V271" s="364">
        <f t="shared" si="214"/>
        <v>0</v>
      </c>
      <c r="W271" s="353">
        <f t="shared" si="214"/>
        <v>0</v>
      </c>
      <c r="X271" s="87">
        <f t="shared" si="214"/>
        <v>0</v>
      </c>
      <c r="Y271" s="87">
        <f t="shared" si="214"/>
        <v>0</v>
      </c>
      <c r="Z271" s="87">
        <f t="shared" si="214"/>
        <v>0</v>
      </c>
      <c r="AA271" s="87">
        <f t="shared" si="214"/>
        <v>0</v>
      </c>
      <c r="AB271" s="87">
        <f t="shared" si="214"/>
        <v>0</v>
      </c>
      <c r="AC271" s="364">
        <f t="shared" si="214"/>
        <v>0</v>
      </c>
      <c r="AD271" s="353">
        <f t="shared" si="214"/>
        <v>0</v>
      </c>
      <c r="AE271" s="372">
        <f t="shared" si="214"/>
        <v>66</v>
      </c>
      <c r="AF271" s="87">
        <f t="shared" si="214"/>
        <v>0</v>
      </c>
      <c r="AG271" s="87">
        <f t="shared" si="214"/>
        <v>0</v>
      </c>
      <c r="AH271" s="353">
        <f t="shared" si="214"/>
        <v>0</v>
      </c>
      <c r="AI271" s="353">
        <f t="shared" si="214"/>
        <v>0</v>
      </c>
      <c r="AJ271" s="364">
        <f t="shared" si="214"/>
        <v>0</v>
      </c>
      <c r="AK271" s="87">
        <f t="shared" si="214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01"/>
      <c r="C272" s="39"/>
      <c r="D272" s="40"/>
      <c r="E272" s="41"/>
      <c r="F272" s="42"/>
      <c r="G272" s="46">
        <f t="shared" ref="G272:AK272" si="215">+F272+G271</f>
        <v>0</v>
      </c>
      <c r="H272" s="363">
        <f t="shared" si="215"/>
        <v>0</v>
      </c>
      <c r="I272" s="356">
        <f t="shared" si="215"/>
        <v>0</v>
      </c>
      <c r="J272" s="46">
        <f t="shared" si="215"/>
        <v>0</v>
      </c>
      <c r="K272" s="46">
        <f t="shared" si="215"/>
        <v>0</v>
      </c>
      <c r="L272" s="46">
        <f t="shared" si="215"/>
        <v>0</v>
      </c>
      <c r="M272" s="46">
        <f t="shared" si="215"/>
        <v>0</v>
      </c>
      <c r="N272" s="46">
        <f t="shared" si="215"/>
        <v>0</v>
      </c>
      <c r="O272" s="46">
        <f t="shared" si="215"/>
        <v>0</v>
      </c>
      <c r="P272" s="356">
        <f t="shared" si="215"/>
        <v>0</v>
      </c>
      <c r="Q272" s="46">
        <f t="shared" si="215"/>
        <v>0</v>
      </c>
      <c r="R272" s="46">
        <f t="shared" si="215"/>
        <v>0</v>
      </c>
      <c r="S272" s="46">
        <f t="shared" si="215"/>
        <v>55</v>
      </c>
      <c r="T272" s="46">
        <f t="shared" si="215"/>
        <v>55</v>
      </c>
      <c r="U272" s="46">
        <f t="shared" si="215"/>
        <v>55</v>
      </c>
      <c r="V272" s="363">
        <f t="shared" si="215"/>
        <v>55</v>
      </c>
      <c r="W272" s="356">
        <f t="shared" si="215"/>
        <v>55</v>
      </c>
      <c r="X272" s="46">
        <f t="shared" si="215"/>
        <v>55</v>
      </c>
      <c r="Y272" s="46">
        <f t="shared" si="215"/>
        <v>55</v>
      </c>
      <c r="Z272" s="46">
        <f t="shared" si="215"/>
        <v>55</v>
      </c>
      <c r="AA272" s="46">
        <f t="shared" si="215"/>
        <v>55</v>
      </c>
      <c r="AB272" s="46">
        <f t="shared" si="215"/>
        <v>55</v>
      </c>
      <c r="AC272" s="363">
        <f t="shared" si="215"/>
        <v>55</v>
      </c>
      <c r="AD272" s="356">
        <f t="shared" si="215"/>
        <v>55</v>
      </c>
      <c r="AE272" s="46">
        <f t="shared" si="215"/>
        <v>121</v>
      </c>
      <c r="AF272" s="46">
        <f t="shared" si="215"/>
        <v>121</v>
      </c>
      <c r="AG272" s="46">
        <f t="shared" si="215"/>
        <v>121</v>
      </c>
      <c r="AH272" s="352">
        <f t="shared" si="215"/>
        <v>121</v>
      </c>
      <c r="AI272" s="352">
        <f t="shared" si="215"/>
        <v>121</v>
      </c>
      <c r="AJ272" s="363">
        <f t="shared" si="215"/>
        <v>121</v>
      </c>
      <c r="AK272" s="46">
        <f t="shared" si="215"/>
        <v>121</v>
      </c>
      <c r="AL272" s="37"/>
    </row>
    <row r="273" spans="1:42" ht="34.5" customHeight="1">
      <c r="A273" s="624">
        <v>33</v>
      </c>
      <c r="B273" s="700" t="s">
        <v>136</v>
      </c>
      <c r="C273" s="32" t="s">
        <v>175</v>
      </c>
      <c r="D273" s="48"/>
      <c r="E273" s="49"/>
      <c r="F273" s="50">
        <f>+F133</f>
        <v>515</v>
      </c>
      <c r="G273" s="87">
        <f>+G133</f>
        <v>0</v>
      </c>
      <c r="H273" s="364">
        <f t="shared" ref="H273:AK273" si="216">+H133</f>
        <v>0</v>
      </c>
      <c r="I273" s="353">
        <f t="shared" si="216"/>
        <v>0</v>
      </c>
      <c r="J273" s="87">
        <f t="shared" si="216"/>
        <v>0</v>
      </c>
      <c r="K273" s="87">
        <f t="shared" si="216"/>
        <v>0</v>
      </c>
      <c r="L273" s="87">
        <f t="shared" si="216"/>
        <v>0</v>
      </c>
      <c r="M273" s="87">
        <f t="shared" si="216"/>
        <v>0</v>
      </c>
      <c r="N273" s="87">
        <f t="shared" si="216"/>
        <v>0</v>
      </c>
      <c r="O273" s="87">
        <f t="shared" si="216"/>
        <v>0</v>
      </c>
      <c r="P273" s="353">
        <f t="shared" si="216"/>
        <v>0</v>
      </c>
      <c r="Q273" s="87">
        <f t="shared" si="216"/>
        <v>0</v>
      </c>
      <c r="R273" s="87">
        <f t="shared" si="216"/>
        <v>0</v>
      </c>
      <c r="S273" s="372">
        <v>500</v>
      </c>
      <c r="T273" s="87">
        <f>500-S274</f>
        <v>0</v>
      </c>
      <c r="U273" s="87">
        <f t="shared" si="216"/>
        <v>0</v>
      </c>
      <c r="V273" s="364">
        <f t="shared" si="216"/>
        <v>0</v>
      </c>
      <c r="W273" s="353">
        <f t="shared" si="216"/>
        <v>0</v>
      </c>
      <c r="X273" s="87">
        <f t="shared" si="216"/>
        <v>0</v>
      </c>
      <c r="Y273" s="87">
        <f t="shared" si="216"/>
        <v>0</v>
      </c>
      <c r="Z273" s="87">
        <f t="shared" si="216"/>
        <v>0</v>
      </c>
      <c r="AA273" s="87">
        <f t="shared" si="216"/>
        <v>0</v>
      </c>
      <c r="AB273" s="87">
        <f t="shared" si="216"/>
        <v>0</v>
      </c>
      <c r="AC273" s="364">
        <f t="shared" si="216"/>
        <v>0</v>
      </c>
      <c r="AD273" s="353">
        <f t="shared" si="216"/>
        <v>0</v>
      </c>
      <c r="AE273" s="372">
        <f t="shared" si="216"/>
        <v>15</v>
      </c>
      <c r="AF273" s="87">
        <f t="shared" si="216"/>
        <v>0</v>
      </c>
      <c r="AG273" s="87">
        <f t="shared" si="216"/>
        <v>0</v>
      </c>
      <c r="AH273" s="353">
        <f t="shared" si="216"/>
        <v>0</v>
      </c>
      <c r="AI273" s="353">
        <f t="shared" si="216"/>
        <v>0</v>
      </c>
      <c r="AJ273" s="364">
        <f t="shared" si="216"/>
        <v>0</v>
      </c>
      <c r="AK273" s="87">
        <f t="shared" si="216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01"/>
      <c r="C274" s="39"/>
      <c r="D274" s="40"/>
      <c r="E274" s="41"/>
      <c r="F274" s="42"/>
      <c r="G274" s="46">
        <f t="shared" ref="G274:AK274" si="217">+F274+G273</f>
        <v>0</v>
      </c>
      <c r="H274" s="363">
        <f t="shared" si="217"/>
        <v>0</v>
      </c>
      <c r="I274" s="356">
        <f t="shared" si="217"/>
        <v>0</v>
      </c>
      <c r="J274" s="46">
        <f t="shared" si="217"/>
        <v>0</v>
      </c>
      <c r="K274" s="46">
        <f t="shared" si="217"/>
        <v>0</v>
      </c>
      <c r="L274" s="46">
        <f t="shared" si="217"/>
        <v>0</v>
      </c>
      <c r="M274" s="46">
        <f t="shared" si="217"/>
        <v>0</v>
      </c>
      <c r="N274" s="46">
        <f t="shared" si="217"/>
        <v>0</v>
      </c>
      <c r="O274" s="46">
        <f t="shared" si="217"/>
        <v>0</v>
      </c>
      <c r="P274" s="356">
        <f t="shared" si="217"/>
        <v>0</v>
      </c>
      <c r="Q274" s="46">
        <f t="shared" si="217"/>
        <v>0</v>
      </c>
      <c r="R274" s="46">
        <f t="shared" si="217"/>
        <v>0</v>
      </c>
      <c r="S274" s="46">
        <f t="shared" si="217"/>
        <v>500</v>
      </c>
      <c r="T274" s="46">
        <f t="shared" si="217"/>
        <v>500</v>
      </c>
      <c r="U274" s="46">
        <f t="shared" si="217"/>
        <v>500</v>
      </c>
      <c r="V274" s="363">
        <f t="shared" si="217"/>
        <v>500</v>
      </c>
      <c r="W274" s="356">
        <f t="shared" si="217"/>
        <v>500</v>
      </c>
      <c r="X274" s="46">
        <f t="shared" si="217"/>
        <v>500</v>
      </c>
      <c r="Y274" s="46">
        <f t="shared" si="217"/>
        <v>500</v>
      </c>
      <c r="Z274" s="46">
        <f t="shared" si="217"/>
        <v>500</v>
      </c>
      <c r="AA274" s="46">
        <f t="shared" si="217"/>
        <v>500</v>
      </c>
      <c r="AB274" s="46">
        <f t="shared" si="217"/>
        <v>500</v>
      </c>
      <c r="AC274" s="363">
        <f t="shared" si="217"/>
        <v>500</v>
      </c>
      <c r="AD274" s="356">
        <f t="shared" si="217"/>
        <v>500</v>
      </c>
      <c r="AE274" s="46">
        <f t="shared" si="217"/>
        <v>515</v>
      </c>
      <c r="AF274" s="46">
        <f t="shared" si="217"/>
        <v>515</v>
      </c>
      <c r="AG274" s="46">
        <f t="shared" si="217"/>
        <v>515</v>
      </c>
      <c r="AH274" s="352">
        <f t="shared" si="217"/>
        <v>515</v>
      </c>
      <c r="AI274" s="352">
        <f t="shared" si="217"/>
        <v>515</v>
      </c>
      <c r="AJ274" s="363">
        <f t="shared" si="217"/>
        <v>515</v>
      </c>
      <c r="AK274" s="46">
        <f t="shared" si="217"/>
        <v>515</v>
      </c>
      <c r="AL274" s="37"/>
    </row>
    <row r="275" spans="1:42" ht="34.5" customHeight="1">
      <c r="A275" s="624">
        <v>34</v>
      </c>
      <c r="B275" s="700" t="s">
        <v>137</v>
      </c>
      <c r="C275" s="32" t="s">
        <v>175</v>
      </c>
      <c r="D275" s="48"/>
      <c r="E275" s="49"/>
      <c r="F275" s="50">
        <f>+F135</f>
        <v>68</v>
      </c>
      <c r="G275" s="87">
        <f>+G135</f>
        <v>0</v>
      </c>
      <c r="H275" s="364">
        <f t="shared" ref="H275:AK275" si="218">+H135</f>
        <v>0</v>
      </c>
      <c r="I275" s="353">
        <f t="shared" si="218"/>
        <v>0</v>
      </c>
      <c r="J275" s="87">
        <f t="shared" si="218"/>
        <v>0</v>
      </c>
      <c r="K275" s="87">
        <f t="shared" si="218"/>
        <v>0</v>
      </c>
      <c r="L275" s="87">
        <f t="shared" si="218"/>
        <v>0</v>
      </c>
      <c r="M275" s="87">
        <f t="shared" si="218"/>
        <v>0</v>
      </c>
      <c r="N275" s="87">
        <f t="shared" si="218"/>
        <v>0</v>
      </c>
      <c r="O275" s="87">
        <f t="shared" si="218"/>
        <v>0</v>
      </c>
      <c r="P275" s="353">
        <f t="shared" si="218"/>
        <v>0</v>
      </c>
      <c r="Q275" s="87">
        <f t="shared" si="218"/>
        <v>0</v>
      </c>
      <c r="R275" s="87">
        <f t="shared" si="218"/>
        <v>0</v>
      </c>
      <c r="S275" s="87">
        <f t="shared" si="218"/>
        <v>0</v>
      </c>
      <c r="T275" s="372">
        <f t="shared" si="218"/>
        <v>68</v>
      </c>
      <c r="U275" s="87">
        <f t="shared" si="218"/>
        <v>0</v>
      </c>
      <c r="V275" s="364">
        <f t="shared" si="218"/>
        <v>0</v>
      </c>
      <c r="W275" s="353">
        <f t="shared" si="218"/>
        <v>0</v>
      </c>
      <c r="X275" s="87">
        <f t="shared" si="218"/>
        <v>0</v>
      </c>
      <c r="Y275" s="87">
        <f t="shared" si="218"/>
        <v>0</v>
      </c>
      <c r="Z275" s="87">
        <f t="shared" si="218"/>
        <v>0</v>
      </c>
      <c r="AA275" s="87">
        <f t="shared" si="218"/>
        <v>0</v>
      </c>
      <c r="AB275" s="87">
        <f t="shared" si="218"/>
        <v>0</v>
      </c>
      <c r="AC275" s="364">
        <f t="shared" si="218"/>
        <v>0</v>
      </c>
      <c r="AD275" s="353">
        <f t="shared" si="218"/>
        <v>0</v>
      </c>
      <c r="AE275" s="87">
        <f t="shared" si="218"/>
        <v>0</v>
      </c>
      <c r="AF275" s="87">
        <f t="shared" si="218"/>
        <v>0</v>
      </c>
      <c r="AG275" s="87">
        <f t="shared" si="218"/>
        <v>0</v>
      </c>
      <c r="AH275" s="353">
        <f t="shared" si="218"/>
        <v>0</v>
      </c>
      <c r="AI275" s="353">
        <f t="shared" si="218"/>
        <v>0</v>
      </c>
      <c r="AJ275" s="364">
        <f t="shared" si="218"/>
        <v>0</v>
      </c>
      <c r="AK275" s="87">
        <f t="shared" si="218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01"/>
      <c r="C276" s="39"/>
      <c r="D276" s="33"/>
      <c r="E276" s="52"/>
      <c r="F276" s="35"/>
      <c r="G276" s="46">
        <f t="shared" ref="G276:AK276" si="219">+F276+G275</f>
        <v>0</v>
      </c>
      <c r="H276" s="363">
        <f t="shared" si="219"/>
        <v>0</v>
      </c>
      <c r="I276" s="356">
        <f t="shared" si="219"/>
        <v>0</v>
      </c>
      <c r="J276" s="46">
        <f t="shared" si="219"/>
        <v>0</v>
      </c>
      <c r="K276" s="46">
        <f t="shared" si="219"/>
        <v>0</v>
      </c>
      <c r="L276" s="46">
        <f t="shared" si="219"/>
        <v>0</v>
      </c>
      <c r="M276" s="46">
        <f t="shared" si="219"/>
        <v>0</v>
      </c>
      <c r="N276" s="46">
        <f t="shared" si="219"/>
        <v>0</v>
      </c>
      <c r="O276" s="46">
        <f t="shared" si="219"/>
        <v>0</v>
      </c>
      <c r="P276" s="356">
        <f t="shared" si="219"/>
        <v>0</v>
      </c>
      <c r="Q276" s="46">
        <f t="shared" si="219"/>
        <v>0</v>
      </c>
      <c r="R276" s="46">
        <f t="shared" si="219"/>
        <v>0</v>
      </c>
      <c r="S276" s="46">
        <f t="shared" si="219"/>
        <v>0</v>
      </c>
      <c r="T276" s="46">
        <f t="shared" si="219"/>
        <v>68</v>
      </c>
      <c r="U276" s="46">
        <f t="shared" si="219"/>
        <v>68</v>
      </c>
      <c r="V276" s="363">
        <f t="shared" si="219"/>
        <v>68</v>
      </c>
      <c r="W276" s="356">
        <f t="shared" si="219"/>
        <v>68</v>
      </c>
      <c r="X276" s="46">
        <f t="shared" si="219"/>
        <v>68</v>
      </c>
      <c r="Y276" s="46">
        <f t="shared" si="219"/>
        <v>68</v>
      </c>
      <c r="Z276" s="46">
        <f t="shared" si="219"/>
        <v>68</v>
      </c>
      <c r="AA276" s="46">
        <f t="shared" si="219"/>
        <v>68</v>
      </c>
      <c r="AB276" s="46">
        <f t="shared" si="219"/>
        <v>68</v>
      </c>
      <c r="AC276" s="363">
        <f t="shared" si="219"/>
        <v>68</v>
      </c>
      <c r="AD276" s="356">
        <f t="shared" si="219"/>
        <v>68</v>
      </c>
      <c r="AE276" s="46">
        <f t="shared" si="219"/>
        <v>68</v>
      </c>
      <c r="AF276" s="46">
        <f t="shared" si="219"/>
        <v>68</v>
      </c>
      <c r="AG276" s="46">
        <f t="shared" si="219"/>
        <v>68</v>
      </c>
      <c r="AH276" s="352">
        <f t="shared" si="219"/>
        <v>68</v>
      </c>
      <c r="AI276" s="352">
        <f t="shared" si="219"/>
        <v>68</v>
      </c>
      <c r="AJ276" s="363">
        <f t="shared" si="219"/>
        <v>68</v>
      </c>
      <c r="AK276" s="46">
        <f t="shared" si="219"/>
        <v>68</v>
      </c>
      <c r="AL276" s="37"/>
    </row>
    <row r="277" spans="1:42" ht="34.5" customHeight="1">
      <c r="A277" s="624">
        <v>35</v>
      </c>
      <c r="B277" s="700" t="s">
        <v>138</v>
      </c>
      <c r="C277" s="53" t="s">
        <v>177</v>
      </c>
      <c r="D277" s="53"/>
      <c r="E277" s="54"/>
      <c r="F277" s="50">
        <f>+F137</f>
        <v>245</v>
      </c>
      <c r="G277" s="87">
        <f>+G137</f>
        <v>0</v>
      </c>
      <c r="H277" s="364">
        <f t="shared" ref="H277:AK277" si="220">+H137</f>
        <v>0</v>
      </c>
      <c r="I277" s="353">
        <f t="shared" si="220"/>
        <v>0</v>
      </c>
      <c r="J277" s="87">
        <f t="shared" si="220"/>
        <v>0</v>
      </c>
      <c r="K277" s="87">
        <f t="shared" si="220"/>
        <v>0</v>
      </c>
      <c r="L277" s="87">
        <f t="shared" si="220"/>
        <v>0</v>
      </c>
      <c r="M277" s="87">
        <f t="shared" si="220"/>
        <v>0</v>
      </c>
      <c r="N277" s="87">
        <f t="shared" si="220"/>
        <v>0</v>
      </c>
      <c r="O277" s="87">
        <f t="shared" si="220"/>
        <v>0</v>
      </c>
      <c r="P277" s="353">
        <f t="shared" si="220"/>
        <v>0</v>
      </c>
      <c r="Q277" s="87">
        <f t="shared" si="220"/>
        <v>0</v>
      </c>
      <c r="R277" s="87">
        <f t="shared" si="220"/>
        <v>0</v>
      </c>
      <c r="S277" s="87">
        <f t="shared" si="220"/>
        <v>0</v>
      </c>
      <c r="T277" s="372">
        <f t="shared" si="220"/>
        <v>241</v>
      </c>
      <c r="U277" s="87">
        <f t="shared" si="220"/>
        <v>0</v>
      </c>
      <c r="V277" s="364">
        <f t="shared" si="220"/>
        <v>0</v>
      </c>
      <c r="W277" s="353">
        <f t="shared" si="220"/>
        <v>0</v>
      </c>
      <c r="X277" s="87">
        <f t="shared" si="220"/>
        <v>0</v>
      </c>
      <c r="Y277" s="87">
        <f t="shared" si="220"/>
        <v>0</v>
      </c>
      <c r="Z277" s="87">
        <f t="shared" si="220"/>
        <v>0</v>
      </c>
      <c r="AA277" s="87">
        <f t="shared" si="220"/>
        <v>0</v>
      </c>
      <c r="AB277" s="87">
        <f t="shared" si="220"/>
        <v>0</v>
      </c>
      <c r="AC277" s="364">
        <f t="shared" si="220"/>
        <v>0</v>
      </c>
      <c r="AD277" s="353">
        <f t="shared" si="220"/>
        <v>0</v>
      </c>
      <c r="AE277" s="372">
        <f t="shared" si="220"/>
        <v>4</v>
      </c>
      <c r="AF277" s="87">
        <f t="shared" si="220"/>
        <v>0</v>
      </c>
      <c r="AG277" s="87">
        <f t="shared" si="220"/>
        <v>0</v>
      </c>
      <c r="AH277" s="353">
        <f t="shared" si="220"/>
        <v>0</v>
      </c>
      <c r="AI277" s="353">
        <f t="shared" si="220"/>
        <v>0</v>
      </c>
      <c r="AJ277" s="364">
        <f t="shared" si="220"/>
        <v>0</v>
      </c>
      <c r="AK277" s="87">
        <f t="shared" si="220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01"/>
      <c r="C278" s="55"/>
      <c r="D278" s="56"/>
      <c r="E278" s="57"/>
      <c r="F278" s="42"/>
      <c r="G278" s="46">
        <f t="shared" ref="G278:AK278" si="221">+F278+G277</f>
        <v>0</v>
      </c>
      <c r="H278" s="363">
        <f t="shared" si="221"/>
        <v>0</v>
      </c>
      <c r="I278" s="356">
        <f t="shared" si="221"/>
        <v>0</v>
      </c>
      <c r="J278" s="46">
        <f t="shared" si="221"/>
        <v>0</v>
      </c>
      <c r="K278" s="46">
        <f t="shared" si="221"/>
        <v>0</v>
      </c>
      <c r="L278" s="46">
        <f t="shared" si="221"/>
        <v>0</v>
      </c>
      <c r="M278" s="46">
        <f t="shared" si="221"/>
        <v>0</v>
      </c>
      <c r="N278" s="46">
        <f t="shared" si="221"/>
        <v>0</v>
      </c>
      <c r="O278" s="46">
        <f t="shared" si="221"/>
        <v>0</v>
      </c>
      <c r="P278" s="356">
        <f t="shared" si="221"/>
        <v>0</v>
      </c>
      <c r="Q278" s="46">
        <f t="shared" si="221"/>
        <v>0</v>
      </c>
      <c r="R278" s="46">
        <f t="shared" si="221"/>
        <v>0</v>
      </c>
      <c r="S278" s="46">
        <f t="shared" si="221"/>
        <v>0</v>
      </c>
      <c r="T278" s="46">
        <f t="shared" si="221"/>
        <v>241</v>
      </c>
      <c r="U278" s="46">
        <f t="shared" si="221"/>
        <v>241</v>
      </c>
      <c r="V278" s="363">
        <f t="shared" si="221"/>
        <v>241</v>
      </c>
      <c r="W278" s="356">
        <f t="shared" si="221"/>
        <v>241</v>
      </c>
      <c r="X278" s="46">
        <f t="shared" si="221"/>
        <v>241</v>
      </c>
      <c r="Y278" s="46">
        <f t="shared" si="221"/>
        <v>241</v>
      </c>
      <c r="Z278" s="46">
        <f t="shared" si="221"/>
        <v>241</v>
      </c>
      <c r="AA278" s="46">
        <f t="shared" si="221"/>
        <v>241</v>
      </c>
      <c r="AB278" s="46">
        <f t="shared" si="221"/>
        <v>241</v>
      </c>
      <c r="AC278" s="363">
        <f t="shared" si="221"/>
        <v>241</v>
      </c>
      <c r="AD278" s="356">
        <f t="shared" si="221"/>
        <v>241</v>
      </c>
      <c r="AE278" s="46">
        <f t="shared" si="221"/>
        <v>245</v>
      </c>
      <c r="AF278" s="46">
        <f t="shared" si="221"/>
        <v>245</v>
      </c>
      <c r="AG278" s="46">
        <f t="shared" si="221"/>
        <v>245</v>
      </c>
      <c r="AH278" s="352">
        <f t="shared" si="221"/>
        <v>245</v>
      </c>
      <c r="AI278" s="352">
        <f t="shared" si="221"/>
        <v>245</v>
      </c>
      <c r="AJ278" s="363">
        <f t="shared" si="221"/>
        <v>245</v>
      </c>
      <c r="AK278" s="46">
        <f t="shared" si="221"/>
        <v>245</v>
      </c>
      <c r="AL278" s="37"/>
    </row>
    <row r="279" spans="1:42" ht="34.5" customHeight="1">
      <c r="A279" s="624">
        <v>36</v>
      </c>
      <c r="B279" s="700" t="s">
        <v>139</v>
      </c>
      <c r="C279" s="53" t="s">
        <v>177</v>
      </c>
      <c r="D279" s="60"/>
      <c r="E279" s="34"/>
      <c r="F279" s="50">
        <f>+F139</f>
        <v>48</v>
      </c>
      <c r="G279" s="86">
        <f>+G139</f>
        <v>0</v>
      </c>
      <c r="H279" s="362">
        <f t="shared" ref="H279:AK279" si="222">+H139</f>
        <v>0</v>
      </c>
      <c r="I279" s="351">
        <f t="shared" si="222"/>
        <v>0</v>
      </c>
      <c r="J279" s="86">
        <f t="shared" si="222"/>
        <v>0</v>
      </c>
      <c r="K279" s="86">
        <f t="shared" si="222"/>
        <v>0</v>
      </c>
      <c r="L279" s="86">
        <f t="shared" si="222"/>
        <v>0</v>
      </c>
      <c r="M279" s="86">
        <f t="shared" si="222"/>
        <v>0</v>
      </c>
      <c r="N279" s="86">
        <f t="shared" si="222"/>
        <v>0</v>
      </c>
      <c r="O279" s="86">
        <f t="shared" si="222"/>
        <v>0</v>
      </c>
      <c r="P279" s="351">
        <f t="shared" si="222"/>
        <v>0</v>
      </c>
      <c r="Q279" s="86">
        <f t="shared" si="222"/>
        <v>0</v>
      </c>
      <c r="R279" s="86">
        <f t="shared" si="222"/>
        <v>0</v>
      </c>
      <c r="S279" s="86">
        <f t="shared" si="222"/>
        <v>0</v>
      </c>
      <c r="T279" s="371">
        <f t="shared" si="222"/>
        <v>48</v>
      </c>
      <c r="U279" s="86">
        <f t="shared" si="222"/>
        <v>0</v>
      </c>
      <c r="V279" s="362">
        <f t="shared" si="222"/>
        <v>0</v>
      </c>
      <c r="W279" s="351">
        <f t="shared" si="222"/>
        <v>0</v>
      </c>
      <c r="X279" s="86">
        <f t="shared" si="222"/>
        <v>0</v>
      </c>
      <c r="Y279" s="86">
        <f t="shared" si="222"/>
        <v>0</v>
      </c>
      <c r="Z279" s="86">
        <f t="shared" si="222"/>
        <v>0</v>
      </c>
      <c r="AA279" s="86">
        <f t="shared" si="222"/>
        <v>0</v>
      </c>
      <c r="AB279" s="86">
        <f t="shared" si="222"/>
        <v>0</v>
      </c>
      <c r="AC279" s="362">
        <f t="shared" si="222"/>
        <v>0</v>
      </c>
      <c r="AD279" s="351">
        <f t="shared" si="222"/>
        <v>0</v>
      </c>
      <c r="AE279" s="86">
        <f t="shared" si="222"/>
        <v>0</v>
      </c>
      <c r="AF279" s="86">
        <f t="shared" si="222"/>
        <v>0</v>
      </c>
      <c r="AG279" s="86">
        <f t="shared" si="222"/>
        <v>0</v>
      </c>
      <c r="AH279" s="351">
        <f t="shared" si="222"/>
        <v>0</v>
      </c>
      <c r="AI279" s="351">
        <f t="shared" si="222"/>
        <v>0</v>
      </c>
      <c r="AJ279" s="362">
        <f t="shared" si="222"/>
        <v>0</v>
      </c>
      <c r="AK279" s="87">
        <f t="shared" si="222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01"/>
      <c r="C280" s="60"/>
      <c r="D280" s="60"/>
      <c r="E280" s="52"/>
      <c r="F280" s="35"/>
      <c r="G280" s="46">
        <f t="shared" ref="G280:AK280" si="223">+F280+G279</f>
        <v>0</v>
      </c>
      <c r="H280" s="363">
        <f t="shared" si="223"/>
        <v>0</v>
      </c>
      <c r="I280" s="356">
        <f t="shared" si="223"/>
        <v>0</v>
      </c>
      <c r="J280" s="46">
        <f t="shared" si="223"/>
        <v>0</v>
      </c>
      <c r="K280" s="46">
        <f t="shared" si="223"/>
        <v>0</v>
      </c>
      <c r="L280" s="46">
        <f t="shared" si="223"/>
        <v>0</v>
      </c>
      <c r="M280" s="46">
        <f t="shared" si="223"/>
        <v>0</v>
      </c>
      <c r="N280" s="46">
        <f t="shared" si="223"/>
        <v>0</v>
      </c>
      <c r="O280" s="46">
        <f t="shared" si="223"/>
        <v>0</v>
      </c>
      <c r="P280" s="356">
        <f t="shared" si="223"/>
        <v>0</v>
      </c>
      <c r="Q280" s="46">
        <f t="shared" si="223"/>
        <v>0</v>
      </c>
      <c r="R280" s="46">
        <f t="shared" si="223"/>
        <v>0</v>
      </c>
      <c r="S280" s="46">
        <f t="shared" si="223"/>
        <v>0</v>
      </c>
      <c r="T280" s="46">
        <f t="shared" si="223"/>
        <v>48</v>
      </c>
      <c r="U280" s="46">
        <f t="shared" si="223"/>
        <v>48</v>
      </c>
      <c r="V280" s="363">
        <f t="shared" si="223"/>
        <v>48</v>
      </c>
      <c r="W280" s="356">
        <f t="shared" si="223"/>
        <v>48</v>
      </c>
      <c r="X280" s="46">
        <f t="shared" si="223"/>
        <v>48</v>
      </c>
      <c r="Y280" s="46">
        <f t="shared" si="223"/>
        <v>48</v>
      </c>
      <c r="Z280" s="46">
        <f t="shared" si="223"/>
        <v>48</v>
      </c>
      <c r="AA280" s="46">
        <f t="shared" si="223"/>
        <v>48</v>
      </c>
      <c r="AB280" s="46">
        <f t="shared" si="223"/>
        <v>48</v>
      </c>
      <c r="AC280" s="363">
        <f t="shared" si="223"/>
        <v>48</v>
      </c>
      <c r="AD280" s="356">
        <f t="shared" si="223"/>
        <v>48</v>
      </c>
      <c r="AE280" s="46">
        <f t="shared" si="223"/>
        <v>48</v>
      </c>
      <c r="AF280" s="46">
        <f t="shared" si="223"/>
        <v>48</v>
      </c>
      <c r="AG280" s="46">
        <f t="shared" si="223"/>
        <v>48</v>
      </c>
      <c r="AH280" s="352">
        <f t="shared" si="223"/>
        <v>48</v>
      </c>
      <c r="AI280" s="352">
        <f t="shared" si="223"/>
        <v>48</v>
      </c>
      <c r="AJ280" s="363">
        <f t="shared" si="223"/>
        <v>48</v>
      </c>
      <c r="AK280" s="46">
        <f t="shared" si="223"/>
        <v>48</v>
      </c>
      <c r="AL280" s="37"/>
    </row>
    <row r="281" spans="1:42" ht="34.5" customHeight="1">
      <c r="A281" s="624">
        <v>37</v>
      </c>
      <c r="B281" s="700" t="s">
        <v>140</v>
      </c>
      <c r="C281" s="118" t="s">
        <v>175</v>
      </c>
      <c r="D281" s="63"/>
      <c r="E281" s="54"/>
      <c r="F281" s="50">
        <f>+F141</f>
        <v>50</v>
      </c>
      <c r="G281" s="86">
        <f>+G141</f>
        <v>0</v>
      </c>
      <c r="H281" s="362">
        <f t="shared" ref="H281:AK281" si="224">+H141</f>
        <v>0</v>
      </c>
      <c r="I281" s="351">
        <f t="shared" si="224"/>
        <v>0</v>
      </c>
      <c r="J281" s="86">
        <f t="shared" si="224"/>
        <v>0</v>
      </c>
      <c r="K281" s="86">
        <f t="shared" si="224"/>
        <v>0</v>
      </c>
      <c r="L281" s="86">
        <f t="shared" si="224"/>
        <v>0</v>
      </c>
      <c r="M281" s="86">
        <f t="shared" si="224"/>
        <v>0</v>
      </c>
      <c r="N281" s="86">
        <f t="shared" si="224"/>
        <v>0</v>
      </c>
      <c r="O281" s="86">
        <f t="shared" si="224"/>
        <v>0</v>
      </c>
      <c r="P281" s="351">
        <f t="shared" si="224"/>
        <v>0</v>
      </c>
      <c r="Q281" s="86">
        <f t="shared" si="224"/>
        <v>0</v>
      </c>
      <c r="R281" s="86">
        <f t="shared" si="224"/>
        <v>0</v>
      </c>
      <c r="S281" s="86">
        <f t="shared" si="224"/>
        <v>0</v>
      </c>
      <c r="T281" s="86">
        <f t="shared" si="224"/>
        <v>0</v>
      </c>
      <c r="U281" s="86">
        <f t="shared" si="224"/>
        <v>0</v>
      </c>
      <c r="V281" s="362">
        <f t="shared" si="224"/>
        <v>0</v>
      </c>
      <c r="W281" s="351">
        <f t="shared" si="224"/>
        <v>0</v>
      </c>
      <c r="X281" s="86">
        <f t="shared" si="224"/>
        <v>0</v>
      </c>
      <c r="Y281" s="86">
        <f t="shared" si="224"/>
        <v>0</v>
      </c>
      <c r="Z281" s="86">
        <f t="shared" si="224"/>
        <v>0</v>
      </c>
      <c r="AA281" s="86">
        <f t="shared" si="224"/>
        <v>0</v>
      </c>
      <c r="AB281" s="86">
        <f t="shared" si="224"/>
        <v>0</v>
      </c>
      <c r="AC281" s="362">
        <f t="shared" si="224"/>
        <v>0</v>
      </c>
      <c r="AD281" s="351">
        <f t="shared" si="224"/>
        <v>0</v>
      </c>
      <c r="AE281" s="371">
        <f t="shared" si="224"/>
        <v>50</v>
      </c>
      <c r="AF281" s="86">
        <f t="shared" si="224"/>
        <v>0</v>
      </c>
      <c r="AG281" s="86">
        <f t="shared" si="224"/>
        <v>0</v>
      </c>
      <c r="AH281" s="351">
        <f t="shared" si="224"/>
        <v>0</v>
      </c>
      <c r="AI281" s="351">
        <f t="shared" si="224"/>
        <v>0</v>
      </c>
      <c r="AJ281" s="362">
        <f t="shared" si="224"/>
        <v>0</v>
      </c>
      <c r="AK281" s="87">
        <f t="shared" si="224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01"/>
      <c r="C282" s="39"/>
      <c r="D282" s="65"/>
      <c r="E282" s="66"/>
      <c r="F282" s="35"/>
      <c r="G282" s="46">
        <f t="shared" ref="G282:AF282" si="225">+F282+G281</f>
        <v>0</v>
      </c>
      <c r="H282" s="363">
        <f t="shared" si="225"/>
        <v>0</v>
      </c>
      <c r="I282" s="356">
        <f t="shared" si="225"/>
        <v>0</v>
      </c>
      <c r="J282" s="46">
        <f t="shared" si="225"/>
        <v>0</v>
      </c>
      <c r="K282" s="46">
        <f t="shared" si="225"/>
        <v>0</v>
      </c>
      <c r="L282" s="46">
        <f t="shared" si="225"/>
        <v>0</v>
      </c>
      <c r="M282" s="46">
        <f t="shared" si="225"/>
        <v>0</v>
      </c>
      <c r="N282" s="46">
        <f t="shared" si="225"/>
        <v>0</v>
      </c>
      <c r="O282" s="46">
        <f t="shared" si="225"/>
        <v>0</v>
      </c>
      <c r="P282" s="356">
        <f t="shared" si="225"/>
        <v>0</v>
      </c>
      <c r="Q282" s="46">
        <f t="shared" si="225"/>
        <v>0</v>
      </c>
      <c r="R282" s="46">
        <f t="shared" si="225"/>
        <v>0</v>
      </c>
      <c r="S282" s="46">
        <f t="shared" si="225"/>
        <v>0</v>
      </c>
      <c r="T282" s="46">
        <f t="shared" si="225"/>
        <v>0</v>
      </c>
      <c r="U282" s="46">
        <f t="shared" si="225"/>
        <v>0</v>
      </c>
      <c r="V282" s="363">
        <f t="shared" si="225"/>
        <v>0</v>
      </c>
      <c r="W282" s="356">
        <f t="shared" si="225"/>
        <v>0</v>
      </c>
      <c r="X282" s="46">
        <f t="shared" si="225"/>
        <v>0</v>
      </c>
      <c r="Y282" s="46">
        <f t="shared" si="225"/>
        <v>0</v>
      </c>
      <c r="Z282" s="46">
        <f t="shared" si="225"/>
        <v>0</v>
      </c>
      <c r="AA282" s="46">
        <f t="shared" si="225"/>
        <v>0</v>
      </c>
      <c r="AB282" s="46">
        <f t="shared" si="225"/>
        <v>0</v>
      </c>
      <c r="AC282" s="363">
        <f t="shared" si="225"/>
        <v>0</v>
      </c>
      <c r="AD282" s="356">
        <f t="shared" si="225"/>
        <v>0</v>
      </c>
      <c r="AE282" s="46">
        <f t="shared" si="225"/>
        <v>50</v>
      </c>
      <c r="AF282" s="46">
        <f t="shared" si="225"/>
        <v>50</v>
      </c>
      <c r="AG282" s="46">
        <f>+AF282+AG281</f>
        <v>50</v>
      </c>
      <c r="AH282" s="354">
        <f t="shared" ref="AH282:AK282" si="226">+AG282+AH281</f>
        <v>50</v>
      </c>
      <c r="AI282" s="352">
        <f t="shared" si="226"/>
        <v>50</v>
      </c>
      <c r="AJ282" s="365">
        <f t="shared" si="226"/>
        <v>50</v>
      </c>
      <c r="AK282" s="84">
        <f t="shared" si="226"/>
        <v>50</v>
      </c>
      <c r="AL282" s="37"/>
    </row>
    <row r="283" spans="1:42" ht="34.5" customHeight="1">
      <c r="A283" s="624">
        <v>38</v>
      </c>
      <c r="B283" s="700" t="s">
        <v>146</v>
      </c>
      <c r="C283" s="32" t="s">
        <v>175</v>
      </c>
      <c r="D283" s="53"/>
      <c r="E283" s="54"/>
      <c r="F283" s="50">
        <f>+F143</f>
        <v>37</v>
      </c>
      <c r="G283" s="86">
        <f>+G143</f>
        <v>0</v>
      </c>
      <c r="H283" s="362">
        <f t="shared" ref="H283:AK283" si="227">+H143</f>
        <v>0</v>
      </c>
      <c r="I283" s="351">
        <f t="shared" si="227"/>
        <v>0</v>
      </c>
      <c r="J283" s="86">
        <f t="shared" si="227"/>
        <v>0</v>
      </c>
      <c r="K283" s="86">
        <f t="shared" si="227"/>
        <v>0</v>
      </c>
      <c r="L283" s="86">
        <f t="shared" si="227"/>
        <v>0</v>
      </c>
      <c r="M283" s="86">
        <f t="shared" si="227"/>
        <v>0</v>
      </c>
      <c r="N283" s="86">
        <f t="shared" si="227"/>
        <v>0</v>
      </c>
      <c r="O283" s="86">
        <f t="shared" si="227"/>
        <v>0</v>
      </c>
      <c r="P283" s="351">
        <f t="shared" si="227"/>
        <v>0</v>
      </c>
      <c r="Q283" s="86">
        <f t="shared" si="227"/>
        <v>0</v>
      </c>
      <c r="R283" s="86">
        <f t="shared" si="227"/>
        <v>0</v>
      </c>
      <c r="S283" s="371">
        <v>20</v>
      </c>
      <c r="T283" s="86">
        <f>20-S284</f>
        <v>0</v>
      </c>
      <c r="U283" s="86">
        <f t="shared" si="227"/>
        <v>0</v>
      </c>
      <c r="V283" s="362">
        <f t="shared" si="227"/>
        <v>0</v>
      </c>
      <c r="W283" s="351">
        <f t="shared" si="227"/>
        <v>0</v>
      </c>
      <c r="X283" s="86">
        <f t="shared" si="227"/>
        <v>0</v>
      </c>
      <c r="Y283" s="86">
        <f t="shared" si="227"/>
        <v>0</v>
      </c>
      <c r="Z283" s="86">
        <f t="shared" si="227"/>
        <v>0</v>
      </c>
      <c r="AA283" s="86">
        <f t="shared" si="227"/>
        <v>0</v>
      </c>
      <c r="AB283" s="86">
        <f t="shared" si="227"/>
        <v>0</v>
      </c>
      <c r="AC283" s="362">
        <f t="shared" si="227"/>
        <v>0</v>
      </c>
      <c r="AD283" s="351">
        <f t="shared" si="227"/>
        <v>0</v>
      </c>
      <c r="AE283" s="371">
        <f t="shared" si="227"/>
        <v>17</v>
      </c>
      <c r="AF283" s="86">
        <f t="shared" si="227"/>
        <v>0</v>
      </c>
      <c r="AG283" s="86">
        <f t="shared" si="227"/>
        <v>0</v>
      </c>
      <c r="AH283" s="360">
        <f t="shared" si="227"/>
        <v>0</v>
      </c>
      <c r="AI283" s="351">
        <f t="shared" si="227"/>
        <v>0</v>
      </c>
      <c r="AJ283" s="427">
        <f t="shared" si="227"/>
        <v>0</v>
      </c>
      <c r="AK283" s="87">
        <f t="shared" si="227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01"/>
      <c r="C284" s="39"/>
      <c r="D284" s="56"/>
      <c r="E284" s="57"/>
      <c r="F284" s="42"/>
      <c r="G284" s="46">
        <f t="shared" ref="G284:AK284" si="228">+F284+G283</f>
        <v>0</v>
      </c>
      <c r="H284" s="363">
        <f t="shared" si="228"/>
        <v>0</v>
      </c>
      <c r="I284" s="356">
        <f t="shared" si="228"/>
        <v>0</v>
      </c>
      <c r="J284" s="46">
        <f t="shared" si="228"/>
        <v>0</v>
      </c>
      <c r="K284" s="46">
        <f t="shared" si="228"/>
        <v>0</v>
      </c>
      <c r="L284" s="46">
        <f t="shared" si="228"/>
        <v>0</v>
      </c>
      <c r="M284" s="46">
        <f t="shared" si="228"/>
        <v>0</v>
      </c>
      <c r="N284" s="46">
        <f t="shared" si="228"/>
        <v>0</v>
      </c>
      <c r="O284" s="46">
        <f t="shared" si="228"/>
        <v>0</v>
      </c>
      <c r="P284" s="356">
        <f t="shared" si="228"/>
        <v>0</v>
      </c>
      <c r="Q284" s="46">
        <f t="shared" si="228"/>
        <v>0</v>
      </c>
      <c r="R284" s="46">
        <f t="shared" si="228"/>
        <v>0</v>
      </c>
      <c r="S284" s="46">
        <f t="shared" si="228"/>
        <v>20</v>
      </c>
      <c r="T284" s="46">
        <f t="shared" si="228"/>
        <v>20</v>
      </c>
      <c r="U284" s="46">
        <f t="shared" si="228"/>
        <v>20</v>
      </c>
      <c r="V284" s="363">
        <f t="shared" si="228"/>
        <v>20</v>
      </c>
      <c r="W284" s="356">
        <f t="shared" si="228"/>
        <v>20</v>
      </c>
      <c r="X284" s="46">
        <f t="shared" si="228"/>
        <v>20</v>
      </c>
      <c r="Y284" s="46">
        <f t="shared" si="228"/>
        <v>20</v>
      </c>
      <c r="Z284" s="46">
        <f t="shared" si="228"/>
        <v>20</v>
      </c>
      <c r="AA284" s="46">
        <f t="shared" si="228"/>
        <v>20</v>
      </c>
      <c r="AB284" s="46">
        <f t="shared" si="228"/>
        <v>20</v>
      </c>
      <c r="AC284" s="363">
        <f t="shared" si="228"/>
        <v>20</v>
      </c>
      <c r="AD284" s="356">
        <f t="shared" si="228"/>
        <v>20</v>
      </c>
      <c r="AE284" s="46">
        <f t="shared" si="228"/>
        <v>37</v>
      </c>
      <c r="AF284" s="46">
        <f t="shared" si="228"/>
        <v>37</v>
      </c>
      <c r="AG284" s="46">
        <f t="shared" si="228"/>
        <v>37</v>
      </c>
      <c r="AH284" s="352">
        <f t="shared" si="228"/>
        <v>37</v>
      </c>
      <c r="AI284" s="352">
        <f t="shared" si="228"/>
        <v>37</v>
      </c>
      <c r="AJ284" s="363">
        <f t="shared" si="228"/>
        <v>37</v>
      </c>
      <c r="AK284" s="46">
        <f t="shared" si="228"/>
        <v>37</v>
      </c>
      <c r="AL284" s="37"/>
    </row>
    <row r="285" spans="1:42" ht="35.1" customHeight="1">
      <c r="A285" s="652">
        <v>39</v>
      </c>
      <c r="B285" s="700" t="s">
        <v>147</v>
      </c>
      <c r="C285" s="32" t="s">
        <v>175</v>
      </c>
      <c r="D285" s="60"/>
      <c r="E285" s="34"/>
      <c r="F285" s="35">
        <f>+F145</f>
        <v>135</v>
      </c>
      <c r="G285" s="86">
        <f>+G145</f>
        <v>0</v>
      </c>
      <c r="H285" s="362">
        <f t="shared" ref="H285:AK285" si="229">+H145</f>
        <v>0</v>
      </c>
      <c r="I285" s="351">
        <f t="shared" si="229"/>
        <v>0</v>
      </c>
      <c r="J285" s="86">
        <f t="shared" si="229"/>
        <v>0</v>
      </c>
      <c r="K285" s="86">
        <f t="shared" si="229"/>
        <v>0</v>
      </c>
      <c r="L285" s="86">
        <f t="shared" si="229"/>
        <v>0</v>
      </c>
      <c r="M285" s="86">
        <f t="shared" si="229"/>
        <v>0</v>
      </c>
      <c r="N285" s="86">
        <f t="shared" si="229"/>
        <v>0</v>
      </c>
      <c r="O285" s="86">
        <f t="shared" si="229"/>
        <v>0</v>
      </c>
      <c r="P285" s="351">
        <f t="shared" si="229"/>
        <v>0</v>
      </c>
      <c r="Q285" s="86">
        <f t="shared" si="229"/>
        <v>0</v>
      </c>
      <c r="R285" s="86">
        <f t="shared" si="229"/>
        <v>0</v>
      </c>
      <c r="S285" s="371">
        <v>135</v>
      </c>
      <c r="T285" s="334">
        <f>135-S286</f>
        <v>0</v>
      </c>
      <c r="U285" s="86">
        <f t="shared" si="229"/>
        <v>0</v>
      </c>
      <c r="V285" s="362">
        <f t="shared" si="229"/>
        <v>0</v>
      </c>
      <c r="W285" s="351">
        <f t="shared" si="229"/>
        <v>0</v>
      </c>
      <c r="X285" s="86">
        <f t="shared" si="229"/>
        <v>0</v>
      </c>
      <c r="Y285" s="86">
        <f t="shared" si="229"/>
        <v>0</v>
      </c>
      <c r="Z285" s="86">
        <f t="shared" si="229"/>
        <v>0</v>
      </c>
      <c r="AA285" s="86">
        <f t="shared" si="229"/>
        <v>0</v>
      </c>
      <c r="AB285" s="86">
        <f t="shared" si="229"/>
        <v>0</v>
      </c>
      <c r="AC285" s="362">
        <f t="shared" si="229"/>
        <v>0</v>
      </c>
      <c r="AD285" s="351">
        <f t="shared" si="229"/>
        <v>0</v>
      </c>
      <c r="AE285" s="407">
        <f t="shared" si="229"/>
        <v>0</v>
      </c>
      <c r="AF285" s="334">
        <f t="shared" si="229"/>
        <v>0</v>
      </c>
      <c r="AG285" s="86">
        <f t="shared" si="229"/>
        <v>0</v>
      </c>
      <c r="AH285" s="351">
        <f t="shared" si="229"/>
        <v>0</v>
      </c>
      <c r="AI285" s="351">
        <f t="shared" si="229"/>
        <v>0</v>
      </c>
      <c r="AJ285" s="362">
        <f t="shared" si="229"/>
        <v>0</v>
      </c>
      <c r="AK285" s="87">
        <f t="shared" si="229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01"/>
      <c r="C286" s="39"/>
      <c r="D286" s="60"/>
      <c r="E286" s="52"/>
      <c r="F286" s="35"/>
      <c r="G286" s="46">
        <f t="shared" ref="G286:AK286" si="230">+F286+G285</f>
        <v>0</v>
      </c>
      <c r="H286" s="363">
        <f t="shared" si="230"/>
        <v>0</v>
      </c>
      <c r="I286" s="356">
        <f t="shared" si="230"/>
        <v>0</v>
      </c>
      <c r="J286" s="46">
        <f t="shared" si="230"/>
        <v>0</v>
      </c>
      <c r="K286" s="46">
        <f t="shared" si="230"/>
        <v>0</v>
      </c>
      <c r="L286" s="46">
        <f t="shared" si="230"/>
        <v>0</v>
      </c>
      <c r="M286" s="46">
        <f t="shared" si="230"/>
        <v>0</v>
      </c>
      <c r="N286" s="46">
        <f t="shared" si="230"/>
        <v>0</v>
      </c>
      <c r="O286" s="46">
        <f t="shared" si="230"/>
        <v>0</v>
      </c>
      <c r="P286" s="356">
        <f t="shared" si="230"/>
        <v>0</v>
      </c>
      <c r="Q286" s="46">
        <f t="shared" si="230"/>
        <v>0</v>
      </c>
      <c r="R286" s="46">
        <f t="shared" si="230"/>
        <v>0</v>
      </c>
      <c r="S286" s="46">
        <f t="shared" si="230"/>
        <v>135</v>
      </c>
      <c r="T286" s="46">
        <f t="shared" si="230"/>
        <v>135</v>
      </c>
      <c r="U286" s="46">
        <f t="shared" si="230"/>
        <v>135</v>
      </c>
      <c r="V286" s="363">
        <f t="shared" si="230"/>
        <v>135</v>
      </c>
      <c r="W286" s="356">
        <f t="shared" si="230"/>
        <v>135</v>
      </c>
      <c r="X286" s="46">
        <f t="shared" si="230"/>
        <v>135</v>
      </c>
      <c r="Y286" s="46">
        <f t="shared" si="230"/>
        <v>135</v>
      </c>
      <c r="Z286" s="46">
        <f t="shared" si="230"/>
        <v>135</v>
      </c>
      <c r="AA286" s="46">
        <f t="shared" si="230"/>
        <v>135</v>
      </c>
      <c r="AB286" s="46">
        <f t="shared" si="230"/>
        <v>135</v>
      </c>
      <c r="AC286" s="363">
        <f t="shared" si="230"/>
        <v>135</v>
      </c>
      <c r="AD286" s="356">
        <f t="shared" si="230"/>
        <v>135</v>
      </c>
      <c r="AE286" s="46">
        <f t="shared" si="230"/>
        <v>135</v>
      </c>
      <c r="AF286" s="348">
        <f t="shared" si="230"/>
        <v>135</v>
      </c>
      <c r="AG286" s="46">
        <f t="shared" si="230"/>
        <v>135</v>
      </c>
      <c r="AH286" s="352">
        <f t="shared" si="230"/>
        <v>135</v>
      </c>
      <c r="AI286" s="352">
        <f t="shared" si="230"/>
        <v>135</v>
      </c>
      <c r="AJ286" s="363">
        <f t="shared" si="230"/>
        <v>135</v>
      </c>
      <c r="AK286" s="46">
        <f t="shared" si="230"/>
        <v>135</v>
      </c>
      <c r="AL286" s="37"/>
    </row>
    <row r="287" spans="1:42" ht="35.1" customHeight="1">
      <c r="A287" s="624">
        <v>40</v>
      </c>
      <c r="B287" s="700" t="s">
        <v>148</v>
      </c>
      <c r="C287" s="32" t="s">
        <v>175</v>
      </c>
      <c r="D287" s="63"/>
      <c r="E287" s="54"/>
      <c r="F287" s="50">
        <f>+F147</f>
        <v>87</v>
      </c>
      <c r="G287" s="86">
        <f>+G147</f>
        <v>0</v>
      </c>
      <c r="H287" s="362">
        <f t="shared" ref="H287:AK287" si="231">+H147</f>
        <v>0</v>
      </c>
      <c r="I287" s="351">
        <f t="shared" si="231"/>
        <v>0</v>
      </c>
      <c r="J287" s="86">
        <f t="shared" si="231"/>
        <v>0</v>
      </c>
      <c r="K287" s="86">
        <f t="shared" si="231"/>
        <v>0</v>
      </c>
      <c r="L287" s="86">
        <f t="shared" si="231"/>
        <v>0</v>
      </c>
      <c r="M287" s="86">
        <f t="shared" si="231"/>
        <v>0</v>
      </c>
      <c r="N287" s="86">
        <f t="shared" si="231"/>
        <v>0</v>
      </c>
      <c r="O287" s="86">
        <f t="shared" si="231"/>
        <v>0</v>
      </c>
      <c r="P287" s="351">
        <f t="shared" si="231"/>
        <v>0</v>
      </c>
      <c r="Q287" s="86">
        <f t="shared" si="231"/>
        <v>0</v>
      </c>
      <c r="R287" s="86">
        <f t="shared" si="231"/>
        <v>0</v>
      </c>
      <c r="S287" s="86">
        <f t="shared" si="231"/>
        <v>0</v>
      </c>
      <c r="T287" s="371">
        <f t="shared" si="231"/>
        <v>87</v>
      </c>
      <c r="U287" s="86">
        <f t="shared" si="231"/>
        <v>0</v>
      </c>
      <c r="V287" s="362">
        <f t="shared" si="231"/>
        <v>0</v>
      </c>
      <c r="W287" s="351">
        <f t="shared" si="231"/>
        <v>0</v>
      </c>
      <c r="X287" s="86">
        <f t="shared" si="231"/>
        <v>0</v>
      </c>
      <c r="Y287" s="86">
        <f t="shared" si="231"/>
        <v>0</v>
      </c>
      <c r="Z287" s="86">
        <f t="shared" si="231"/>
        <v>0</v>
      </c>
      <c r="AA287" s="86">
        <f t="shared" si="231"/>
        <v>0</v>
      </c>
      <c r="AB287" s="86">
        <f t="shared" si="231"/>
        <v>0</v>
      </c>
      <c r="AC287" s="362">
        <f t="shared" si="231"/>
        <v>0</v>
      </c>
      <c r="AD287" s="351">
        <f t="shared" si="231"/>
        <v>0</v>
      </c>
      <c r="AE287" s="86">
        <f t="shared" si="231"/>
        <v>0</v>
      </c>
      <c r="AF287" s="334">
        <f t="shared" si="231"/>
        <v>0</v>
      </c>
      <c r="AG287" s="86">
        <f t="shared" si="231"/>
        <v>0</v>
      </c>
      <c r="AH287" s="351">
        <f t="shared" si="231"/>
        <v>0</v>
      </c>
      <c r="AI287" s="351">
        <f t="shared" si="231"/>
        <v>0</v>
      </c>
      <c r="AJ287" s="362">
        <f t="shared" si="231"/>
        <v>0</v>
      </c>
      <c r="AK287" s="87">
        <f t="shared" si="231"/>
        <v>0</v>
      </c>
      <c r="AL287" s="37">
        <f>SUM(G287:AK287)</f>
        <v>87</v>
      </c>
      <c r="AM287" s="38">
        <f>AL287</f>
        <v>87</v>
      </c>
      <c r="AN287" s="38">
        <v>800000</v>
      </c>
      <c r="AO287" s="38">
        <f>AL287*AN287/1000</f>
        <v>69600</v>
      </c>
      <c r="AP287" s="38">
        <f>AN287*AM287/1000</f>
        <v>69600</v>
      </c>
    </row>
    <row r="288" spans="1:42" ht="35.1" customHeight="1">
      <c r="A288" s="625"/>
      <c r="B288" s="701"/>
      <c r="C288" s="39"/>
      <c r="D288" s="65"/>
      <c r="E288" s="57"/>
      <c r="F288" s="42"/>
      <c r="G288" s="45">
        <f t="shared" ref="G288:AK288" si="232">+F288+G287</f>
        <v>0</v>
      </c>
      <c r="H288" s="363">
        <f t="shared" si="232"/>
        <v>0</v>
      </c>
      <c r="I288" s="356">
        <f t="shared" si="232"/>
        <v>0</v>
      </c>
      <c r="J288" s="46">
        <f t="shared" si="232"/>
        <v>0</v>
      </c>
      <c r="K288" s="46">
        <f t="shared" si="232"/>
        <v>0</v>
      </c>
      <c r="L288" s="46">
        <f t="shared" si="232"/>
        <v>0</v>
      </c>
      <c r="M288" s="46">
        <f t="shared" si="232"/>
        <v>0</v>
      </c>
      <c r="N288" s="46">
        <f t="shared" si="232"/>
        <v>0</v>
      </c>
      <c r="O288" s="46">
        <f t="shared" si="232"/>
        <v>0</v>
      </c>
      <c r="P288" s="356">
        <f t="shared" si="232"/>
        <v>0</v>
      </c>
      <c r="Q288" s="46">
        <f t="shared" si="232"/>
        <v>0</v>
      </c>
      <c r="R288" s="46">
        <f t="shared" si="232"/>
        <v>0</v>
      </c>
      <c r="S288" s="46">
        <f t="shared" si="232"/>
        <v>0</v>
      </c>
      <c r="T288" s="46">
        <f t="shared" si="232"/>
        <v>87</v>
      </c>
      <c r="U288" s="46">
        <f t="shared" si="232"/>
        <v>87</v>
      </c>
      <c r="V288" s="363">
        <f t="shared" si="232"/>
        <v>87</v>
      </c>
      <c r="W288" s="356">
        <f t="shared" si="232"/>
        <v>87</v>
      </c>
      <c r="X288" s="46">
        <f t="shared" si="232"/>
        <v>87</v>
      </c>
      <c r="Y288" s="46">
        <f t="shared" si="232"/>
        <v>87</v>
      </c>
      <c r="Z288" s="46">
        <f t="shared" si="232"/>
        <v>87</v>
      </c>
      <c r="AA288" s="46">
        <f t="shared" si="232"/>
        <v>87</v>
      </c>
      <c r="AB288" s="46">
        <f t="shared" si="232"/>
        <v>87</v>
      </c>
      <c r="AC288" s="363">
        <f t="shared" si="232"/>
        <v>87</v>
      </c>
      <c r="AD288" s="356">
        <f t="shared" si="232"/>
        <v>87</v>
      </c>
      <c r="AE288" s="46">
        <f t="shared" si="232"/>
        <v>87</v>
      </c>
      <c r="AF288" s="348">
        <f t="shared" si="232"/>
        <v>87</v>
      </c>
      <c r="AG288" s="46">
        <f t="shared" si="232"/>
        <v>87</v>
      </c>
      <c r="AH288" s="356">
        <f t="shared" si="232"/>
        <v>87</v>
      </c>
      <c r="AI288" s="356">
        <f t="shared" si="232"/>
        <v>87</v>
      </c>
      <c r="AJ288" s="366">
        <f t="shared" si="232"/>
        <v>87</v>
      </c>
      <c r="AK288" s="45">
        <f t="shared" si="232"/>
        <v>87</v>
      </c>
      <c r="AL288" s="37"/>
    </row>
    <row r="289" spans="1:42" ht="35.1" customHeight="1">
      <c r="A289" s="624">
        <v>41</v>
      </c>
      <c r="B289" s="700" t="s">
        <v>149</v>
      </c>
      <c r="C289" s="53" t="s">
        <v>177</v>
      </c>
      <c r="D289" s="71"/>
      <c r="E289" s="34"/>
      <c r="F289" s="35">
        <f>+F149</f>
        <v>79</v>
      </c>
      <c r="G289" s="86">
        <f>+G149</f>
        <v>0</v>
      </c>
      <c r="H289" s="362">
        <f t="shared" ref="H289:AK289" si="233">+H149</f>
        <v>0</v>
      </c>
      <c r="I289" s="351">
        <f t="shared" si="233"/>
        <v>0</v>
      </c>
      <c r="J289" s="86">
        <f t="shared" si="233"/>
        <v>0</v>
      </c>
      <c r="K289" s="86">
        <f t="shared" si="233"/>
        <v>0</v>
      </c>
      <c r="L289" s="86">
        <f t="shared" si="233"/>
        <v>0</v>
      </c>
      <c r="M289" s="86">
        <f t="shared" si="233"/>
        <v>0</v>
      </c>
      <c r="N289" s="86">
        <f t="shared" si="233"/>
        <v>0</v>
      </c>
      <c r="O289" s="86">
        <f t="shared" si="233"/>
        <v>0</v>
      </c>
      <c r="P289" s="351">
        <f t="shared" si="233"/>
        <v>0</v>
      </c>
      <c r="Q289" s="86">
        <f t="shared" si="233"/>
        <v>0</v>
      </c>
      <c r="R289" s="86">
        <f t="shared" si="233"/>
        <v>0</v>
      </c>
      <c r="S289" s="86">
        <f t="shared" si="233"/>
        <v>0</v>
      </c>
      <c r="T289" s="371">
        <v>79</v>
      </c>
      <c r="U289" s="86">
        <f>79-T290</f>
        <v>0</v>
      </c>
      <c r="V289" s="362">
        <f t="shared" si="233"/>
        <v>0</v>
      </c>
      <c r="W289" s="351">
        <f t="shared" si="233"/>
        <v>0</v>
      </c>
      <c r="X289" s="86">
        <f t="shared" si="233"/>
        <v>0</v>
      </c>
      <c r="Y289" s="86">
        <f t="shared" si="233"/>
        <v>0</v>
      </c>
      <c r="Z289" s="86">
        <f t="shared" si="233"/>
        <v>0</v>
      </c>
      <c r="AA289" s="86">
        <f t="shared" si="233"/>
        <v>0</v>
      </c>
      <c r="AB289" s="86">
        <f t="shared" si="233"/>
        <v>0</v>
      </c>
      <c r="AC289" s="362">
        <f t="shared" si="233"/>
        <v>0</v>
      </c>
      <c r="AD289" s="351">
        <f t="shared" si="233"/>
        <v>0</v>
      </c>
      <c r="AE289" s="86">
        <f t="shared" si="233"/>
        <v>0</v>
      </c>
      <c r="AF289" s="334">
        <f t="shared" si="233"/>
        <v>0</v>
      </c>
      <c r="AG289" s="86">
        <f t="shared" si="233"/>
        <v>0</v>
      </c>
      <c r="AH289" s="351">
        <f t="shared" si="233"/>
        <v>0</v>
      </c>
      <c r="AI289" s="351">
        <f t="shared" si="233"/>
        <v>0</v>
      </c>
      <c r="AJ289" s="362">
        <f t="shared" si="233"/>
        <v>0</v>
      </c>
      <c r="AK289" s="87">
        <f t="shared" si="233"/>
        <v>0</v>
      </c>
      <c r="AL289" s="37">
        <f>AK290</f>
        <v>79</v>
      </c>
      <c r="AM289" s="38">
        <f>AL289</f>
        <v>79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701"/>
      <c r="C290" s="88"/>
      <c r="D290" s="73"/>
      <c r="E290" s="41"/>
      <c r="F290" s="42"/>
      <c r="G290" s="45">
        <f t="shared" ref="G290:AK290" si="234">+F290+G289</f>
        <v>0</v>
      </c>
      <c r="H290" s="363">
        <f t="shared" si="234"/>
        <v>0</v>
      </c>
      <c r="I290" s="356">
        <f t="shared" si="234"/>
        <v>0</v>
      </c>
      <c r="J290" s="46">
        <f t="shared" si="234"/>
        <v>0</v>
      </c>
      <c r="K290" s="46">
        <f t="shared" si="234"/>
        <v>0</v>
      </c>
      <c r="L290" s="46">
        <f t="shared" si="234"/>
        <v>0</v>
      </c>
      <c r="M290" s="46">
        <f t="shared" si="234"/>
        <v>0</v>
      </c>
      <c r="N290" s="46">
        <f t="shared" si="234"/>
        <v>0</v>
      </c>
      <c r="O290" s="46">
        <f t="shared" si="234"/>
        <v>0</v>
      </c>
      <c r="P290" s="356">
        <f t="shared" si="234"/>
        <v>0</v>
      </c>
      <c r="Q290" s="46">
        <f t="shared" si="234"/>
        <v>0</v>
      </c>
      <c r="R290" s="46">
        <f t="shared" si="234"/>
        <v>0</v>
      </c>
      <c r="S290" s="46">
        <f t="shared" si="234"/>
        <v>0</v>
      </c>
      <c r="T290" s="46">
        <f t="shared" si="234"/>
        <v>79</v>
      </c>
      <c r="U290" s="46">
        <f t="shared" si="234"/>
        <v>79</v>
      </c>
      <c r="V290" s="363">
        <f t="shared" si="234"/>
        <v>79</v>
      </c>
      <c r="W290" s="356">
        <f t="shared" si="234"/>
        <v>79</v>
      </c>
      <c r="X290" s="46">
        <f t="shared" si="234"/>
        <v>79</v>
      </c>
      <c r="Y290" s="46">
        <f t="shared" si="234"/>
        <v>79</v>
      </c>
      <c r="Z290" s="46">
        <f t="shared" si="234"/>
        <v>79</v>
      </c>
      <c r="AA290" s="46">
        <f t="shared" si="234"/>
        <v>79</v>
      </c>
      <c r="AB290" s="46">
        <f t="shared" si="234"/>
        <v>79</v>
      </c>
      <c r="AC290" s="363">
        <f t="shared" si="234"/>
        <v>79</v>
      </c>
      <c r="AD290" s="356">
        <f t="shared" si="234"/>
        <v>79</v>
      </c>
      <c r="AE290" s="46">
        <f t="shared" si="234"/>
        <v>79</v>
      </c>
      <c r="AF290" s="348">
        <f t="shared" si="234"/>
        <v>79</v>
      </c>
      <c r="AG290" s="46">
        <f t="shared" si="234"/>
        <v>79</v>
      </c>
      <c r="AH290" s="352">
        <f t="shared" si="234"/>
        <v>79</v>
      </c>
      <c r="AI290" s="352">
        <f t="shared" si="234"/>
        <v>79</v>
      </c>
      <c r="AJ290" s="363">
        <f t="shared" si="234"/>
        <v>79</v>
      </c>
      <c r="AK290" s="46">
        <f t="shared" si="234"/>
        <v>79</v>
      </c>
      <c r="AL290" s="37"/>
    </row>
    <row r="291" spans="1:42" ht="35.1" customHeight="1">
      <c r="A291" s="624">
        <v>42</v>
      </c>
      <c r="B291" s="700" t="s">
        <v>156</v>
      </c>
      <c r="C291" s="53" t="s">
        <v>177</v>
      </c>
      <c r="D291" s="63"/>
      <c r="E291" s="76"/>
      <c r="F291" s="35">
        <f>+F151</f>
        <v>0</v>
      </c>
      <c r="G291" s="86">
        <f>+G151</f>
        <v>0</v>
      </c>
      <c r="H291" s="362">
        <f t="shared" ref="H291:AK291" si="235">+H151</f>
        <v>0</v>
      </c>
      <c r="I291" s="351">
        <f t="shared" si="235"/>
        <v>0</v>
      </c>
      <c r="J291" s="86">
        <f t="shared" si="235"/>
        <v>0</v>
      </c>
      <c r="K291" s="86">
        <f t="shared" si="235"/>
        <v>0</v>
      </c>
      <c r="L291" s="86">
        <f t="shared" si="235"/>
        <v>0</v>
      </c>
      <c r="M291" s="86">
        <f t="shared" si="235"/>
        <v>0</v>
      </c>
      <c r="N291" s="86">
        <f t="shared" si="235"/>
        <v>0</v>
      </c>
      <c r="O291" s="86">
        <f t="shared" si="235"/>
        <v>0</v>
      </c>
      <c r="P291" s="351">
        <f t="shared" si="235"/>
        <v>0</v>
      </c>
      <c r="Q291" s="86">
        <f t="shared" si="235"/>
        <v>0</v>
      </c>
      <c r="R291" s="86">
        <f t="shared" si="235"/>
        <v>0</v>
      </c>
      <c r="S291" s="86">
        <f t="shared" si="235"/>
        <v>0</v>
      </c>
      <c r="T291" s="86">
        <f t="shared" si="235"/>
        <v>0</v>
      </c>
      <c r="U291" s="86">
        <f t="shared" si="235"/>
        <v>0</v>
      </c>
      <c r="V291" s="362">
        <f t="shared" si="235"/>
        <v>0</v>
      </c>
      <c r="W291" s="351">
        <f t="shared" si="235"/>
        <v>0</v>
      </c>
      <c r="X291" s="86">
        <f t="shared" si="235"/>
        <v>0</v>
      </c>
      <c r="Y291" s="86">
        <f t="shared" si="235"/>
        <v>0</v>
      </c>
      <c r="Z291" s="86">
        <f t="shared" si="235"/>
        <v>0</v>
      </c>
      <c r="AA291" s="86">
        <f t="shared" si="235"/>
        <v>0</v>
      </c>
      <c r="AB291" s="86">
        <f t="shared" si="235"/>
        <v>0</v>
      </c>
      <c r="AC291" s="362">
        <f t="shared" si="235"/>
        <v>0</v>
      </c>
      <c r="AD291" s="351">
        <f t="shared" si="235"/>
        <v>0</v>
      </c>
      <c r="AE291" s="86">
        <f t="shared" si="235"/>
        <v>0</v>
      </c>
      <c r="AF291" s="86">
        <f t="shared" si="235"/>
        <v>0</v>
      </c>
      <c r="AG291" s="86">
        <f t="shared" si="235"/>
        <v>0</v>
      </c>
      <c r="AH291" s="351">
        <f t="shared" si="235"/>
        <v>0</v>
      </c>
      <c r="AI291" s="351">
        <f t="shared" si="235"/>
        <v>0</v>
      </c>
      <c r="AJ291" s="362">
        <f t="shared" si="235"/>
        <v>0</v>
      </c>
      <c r="AK291" s="87">
        <f t="shared" si="235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701"/>
      <c r="C292" s="94"/>
      <c r="D292" s="78"/>
      <c r="E292" s="79"/>
      <c r="F292" s="42"/>
      <c r="G292" s="45">
        <f t="shared" ref="G292:AK292" si="236">+F292+G291</f>
        <v>0</v>
      </c>
      <c r="H292" s="363">
        <f t="shared" si="236"/>
        <v>0</v>
      </c>
      <c r="I292" s="356">
        <f t="shared" si="236"/>
        <v>0</v>
      </c>
      <c r="J292" s="46">
        <f t="shared" si="236"/>
        <v>0</v>
      </c>
      <c r="K292" s="46">
        <f t="shared" si="236"/>
        <v>0</v>
      </c>
      <c r="L292" s="46">
        <f t="shared" si="236"/>
        <v>0</v>
      </c>
      <c r="M292" s="46">
        <f t="shared" si="236"/>
        <v>0</v>
      </c>
      <c r="N292" s="46">
        <f t="shared" si="236"/>
        <v>0</v>
      </c>
      <c r="O292" s="46">
        <f t="shared" si="236"/>
        <v>0</v>
      </c>
      <c r="P292" s="356">
        <f t="shared" si="236"/>
        <v>0</v>
      </c>
      <c r="Q292" s="46">
        <f t="shared" si="236"/>
        <v>0</v>
      </c>
      <c r="R292" s="46">
        <f t="shared" si="236"/>
        <v>0</v>
      </c>
      <c r="S292" s="46">
        <f t="shared" si="236"/>
        <v>0</v>
      </c>
      <c r="T292" s="46">
        <f t="shared" si="236"/>
        <v>0</v>
      </c>
      <c r="U292" s="46">
        <f t="shared" si="236"/>
        <v>0</v>
      </c>
      <c r="V292" s="363">
        <f t="shared" si="236"/>
        <v>0</v>
      </c>
      <c r="W292" s="356">
        <f t="shared" si="236"/>
        <v>0</v>
      </c>
      <c r="X292" s="46">
        <f t="shared" si="236"/>
        <v>0</v>
      </c>
      <c r="Y292" s="46">
        <f t="shared" si="236"/>
        <v>0</v>
      </c>
      <c r="Z292" s="46">
        <f t="shared" si="236"/>
        <v>0</v>
      </c>
      <c r="AA292" s="46">
        <f t="shared" si="236"/>
        <v>0</v>
      </c>
      <c r="AB292" s="46">
        <f t="shared" si="236"/>
        <v>0</v>
      </c>
      <c r="AC292" s="363">
        <f t="shared" si="236"/>
        <v>0</v>
      </c>
      <c r="AD292" s="356">
        <f t="shared" si="236"/>
        <v>0</v>
      </c>
      <c r="AE292" s="46">
        <f t="shared" si="236"/>
        <v>0</v>
      </c>
      <c r="AF292" s="46">
        <f t="shared" si="236"/>
        <v>0</v>
      </c>
      <c r="AG292" s="46">
        <f t="shared" si="236"/>
        <v>0</v>
      </c>
      <c r="AH292" s="352">
        <f t="shared" si="236"/>
        <v>0</v>
      </c>
      <c r="AI292" s="352">
        <f t="shared" si="236"/>
        <v>0</v>
      </c>
      <c r="AJ292" s="363">
        <f t="shared" si="236"/>
        <v>0</v>
      </c>
      <c r="AK292" s="46">
        <f t="shared" si="236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84">
        <v>0</v>
      </c>
      <c r="H293" s="367">
        <v>0</v>
      </c>
      <c r="I293" s="355">
        <v>0</v>
      </c>
      <c r="J293" s="69">
        <v>0</v>
      </c>
      <c r="K293" s="69">
        <v>0</v>
      </c>
      <c r="L293" s="69">
        <v>0</v>
      </c>
      <c r="M293" s="69">
        <v>0</v>
      </c>
      <c r="N293" s="69">
        <v>0</v>
      </c>
      <c r="O293" s="69">
        <v>0</v>
      </c>
      <c r="P293" s="355">
        <v>0</v>
      </c>
      <c r="Q293" s="69">
        <v>0</v>
      </c>
      <c r="R293" s="69">
        <v>0</v>
      </c>
      <c r="S293" s="69">
        <v>0</v>
      </c>
      <c r="T293" s="69">
        <v>0</v>
      </c>
      <c r="U293" s="69">
        <v>0</v>
      </c>
      <c r="V293" s="367">
        <v>0</v>
      </c>
      <c r="W293" s="355">
        <v>0</v>
      </c>
      <c r="X293" s="69">
        <v>0</v>
      </c>
      <c r="Y293" s="69">
        <v>0</v>
      </c>
      <c r="Z293" s="69">
        <v>0</v>
      </c>
      <c r="AA293" s="69">
        <v>0</v>
      </c>
      <c r="AB293" s="69">
        <v>0</v>
      </c>
      <c r="AC293" s="367">
        <v>0</v>
      </c>
      <c r="AD293" s="355">
        <v>0</v>
      </c>
      <c r="AE293" s="69">
        <v>0</v>
      </c>
      <c r="AF293" s="69">
        <v>0</v>
      </c>
      <c r="AG293" s="69">
        <v>0</v>
      </c>
      <c r="AH293" s="354">
        <v>0</v>
      </c>
      <c r="AI293" s="354">
        <v>0</v>
      </c>
      <c r="AJ293" s="365">
        <v>0</v>
      </c>
      <c r="AK293" s="84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46">
        <f t="shared" ref="G294:AJ294" si="237">+F294+G293</f>
        <v>0</v>
      </c>
      <c r="H294" s="363">
        <f t="shared" si="237"/>
        <v>0</v>
      </c>
      <c r="I294" s="356">
        <f t="shared" si="237"/>
        <v>0</v>
      </c>
      <c r="J294" s="46">
        <f t="shared" si="237"/>
        <v>0</v>
      </c>
      <c r="K294" s="46">
        <f t="shared" si="237"/>
        <v>0</v>
      </c>
      <c r="L294" s="46">
        <f t="shared" si="237"/>
        <v>0</v>
      </c>
      <c r="M294" s="46">
        <f t="shared" si="237"/>
        <v>0</v>
      </c>
      <c r="N294" s="46">
        <f t="shared" si="237"/>
        <v>0</v>
      </c>
      <c r="O294" s="46">
        <f t="shared" si="237"/>
        <v>0</v>
      </c>
      <c r="P294" s="356">
        <f t="shared" si="237"/>
        <v>0</v>
      </c>
      <c r="Q294" s="46">
        <f t="shared" si="237"/>
        <v>0</v>
      </c>
      <c r="R294" s="46">
        <f t="shared" si="237"/>
        <v>0</v>
      </c>
      <c r="S294" s="46">
        <f t="shared" si="237"/>
        <v>0</v>
      </c>
      <c r="T294" s="46">
        <f t="shared" si="237"/>
        <v>0</v>
      </c>
      <c r="U294" s="46">
        <f t="shared" si="237"/>
        <v>0</v>
      </c>
      <c r="V294" s="363">
        <f t="shared" si="237"/>
        <v>0</v>
      </c>
      <c r="W294" s="356">
        <f t="shared" si="237"/>
        <v>0</v>
      </c>
      <c r="X294" s="46">
        <f t="shared" si="237"/>
        <v>0</v>
      </c>
      <c r="Y294" s="46">
        <f t="shared" si="237"/>
        <v>0</v>
      </c>
      <c r="Z294" s="46">
        <f t="shared" si="237"/>
        <v>0</v>
      </c>
      <c r="AA294" s="46">
        <f t="shared" si="237"/>
        <v>0</v>
      </c>
      <c r="AB294" s="46">
        <f t="shared" si="237"/>
        <v>0</v>
      </c>
      <c r="AC294" s="363">
        <f t="shared" si="237"/>
        <v>0</v>
      </c>
      <c r="AD294" s="356">
        <f t="shared" si="237"/>
        <v>0</v>
      </c>
      <c r="AE294" s="46">
        <f t="shared" si="237"/>
        <v>0</v>
      </c>
      <c r="AF294" s="46">
        <f t="shared" si="237"/>
        <v>0</v>
      </c>
      <c r="AG294" s="46">
        <f t="shared" si="237"/>
        <v>0</v>
      </c>
      <c r="AH294" s="352">
        <f t="shared" si="237"/>
        <v>0</v>
      </c>
      <c r="AI294" s="352">
        <f t="shared" si="237"/>
        <v>0</v>
      </c>
      <c r="AJ294" s="363">
        <f t="shared" si="237"/>
        <v>0</v>
      </c>
      <c r="AK294" s="46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50"/>
      <c r="G295" s="84">
        <v>0</v>
      </c>
      <c r="H295" s="367">
        <v>0</v>
      </c>
      <c r="I295" s="355">
        <v>0</v>
      </c>
      <c r="J295" s="69">
        <v>0</v>
      </c>
      <c r="K295" s="69">
        <v>0</v>
      </c>
      <c r="L295" s="69">
        <v>0</v>
      </c>
      <c r="M295" s="69">
        <v>0</v>
      </c>
      <c r="N295" s="69">
        <v>0</v>
      </c>
      <c r="O295" s="69">
        <v>0</v>
      </c>
      <c r="P295" s="355">
        <v>0</v>
      </c>
      <c r="Q295" s="69">
        <v>0</v>
      </c>
      <c r="R295" s="69">
        <v>0</v>
      </c>
      <c r="S295" s="69">
        <v>0</v>
      </c>
      <c r="T295" s="69">
        <v>0</v>
      </c>
      <c r="U295" s="69">
        <v>0</v>
      </c>
      <c r="V295" s="367">
        <v>0</v>
      </c>
      <c r="W295" s="355">
        <v>0</v>
      </c>
      <c r="X295" s="69">
        <v>0</v>
      </c>
      <c r="Y295" s="69">
        <v>0</v>
      </c>
      <c r="Z295" s="69">
        <v>0</v>
      </c>
      <c r="AA295" s="69">
        <v>0</v>
      </c>
      <c r="AB295" s="69">
        <v>0</v>
      </c>
      <c r="AC295" s="367">
        <v>0</v>
      </c>
      <c r="AD295" s="355">
        <v>0</v>
      </c>
      <c r="AE295" s="69">
        <v>0</v>
      </c>
      <c r="AF295" s="69">
        <v>0</v>
      </c>
      <c r="AG295" s="69">
        <v>0</v>
      </c>
      <c r="AH295" s="354">
        <v>0</v>
      </c>
      <c r="AI295" s="354">
        <v>0</v>
      </c>
      <c r="AJ295" s="365">
        <v>0</v>
      </c>
      <c r="AK295" s="84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46">
        <f t="shared" ref="G296:AJ296" si="238">+F296+G295</f>
        <v>0</v>
      </c>
      <c r="H296" s="363">
        <f t="shared" si="238"/>
        <v>0</v>
      </c>
      <c r="I296" s="356">
        <f t="shared" si="238"/>
        <v>0</v>
      </c>
      <c r="J296" s="46">
        <f t="shared" si="238"/>
        <v>0</v>
      </c>
      <c r="K296" s="46">
        <f t="shared" si="238"/>
        <v>0</v>
      </c>
      <c r="L296" s="46">
        <f t="shared" si="238"/>
        <v>0</v>
      </c>
      <c r="M296" s="46">
        <f t="shared" si="238"/>
        <v>0</v>
      </c>
      <c r="N296" s="46">
        <f t="shared" si="238"/>
        <v>0</v>
      </c>
      <c r="O296" s="46">
        <f t="shared" si="238"/>
        <v>0</v>
      </c>
      <c r="P296" s="356">
        <f t="shared" si="238"/>
        <v>0</v>
      </c>
      <c r="Q296" s="46">
        <f t="shared" si="238"/>
        <v>0</v>
      </c>
      <c r="R296" s="46">
        <f t="shared" si="238"/>
        <v>0</v>
      </c>
      <c r="S296" s="46">
        <f t="shared" si="238"/>
        <v>0</v>
      </c>
      <c r="T296" s="46">
        <f t="shared" si="238"/>
        <v>0</v>
      </c>
      <c r="U296" s="46">
        <f t="shared" si="238"/>
        <v>0</v>
      </c>
      <c r="V296" s="363">
        <f t="shared" si="238"/>
        <v>0</v>
      </c>
      <c r="W296" s="356">
        <f t="shared" si="238"/>
        <v>0</v>
      </c>
      <c r="X296" s="46">
        <f t="shared" si="238"/>
        <v>0</v>
      </c>
      <c r="Y296" s="46">
        <f t="shared" si="238"/>
        <v>0</v>
      </c>
      <c r="Z296" s="46">
        <f t="shared" si="238"/>
        <v>0</v>
      </c>
      <c r="AA296" s="46">
        <f t="shared" si="238"/>
        <v>0</v>
      </c>
      <c r="AB296" s="46">
        <f t="shared" si="238"/>
        <v>0</v>
      </c>
      <c r="AC296" s="363">
        <f t="shared" si="238"/>
        <v>0</v>
      </c>
      <c r="AD296" s="356">
        <f t="shared" si="238"/>
        <v>0</v>
      </c>
      <c r="AE296" s="46">
        <f t="shared" si="238"/>
        <v>0</v>
      </c>
      <c r="AF296" s="46">
        <f t="shared" si="238"/>
        <v>0</v>
      </c>
      <c r="AG296" s="46">
        <f t="shared" si="238"/>
        <v>0</v>
      </c>
      <c r="AH296" s="352">
        <f t="shared" si="238"/>
        <v>0</v>
      </c>
      <c r="AI296" s="352">
        <f t="shared" si="238"/>
        <v>0</v>
      </c>
      <c r="AJ296" s="363">
        <f t="shared" si="238"/>
        <v>0</v>
      </c>
      <c r="AK296" s="46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50"/>
      <c r="G297" s="84">
        <v>0</v>
      </c>
      <c r="H297" s="367">
        <v>0</v>
      </c>
      <c r="I297" s="355">
        <v>0</v>
      </c>
      <c r="J297" s="69">
        <v>0</v>
      </c>
      <c r="K297" s="69">
        <v>0</v>
      </c>
      <c r="L297" s="69">
        <v>0</v>
      </c>
      <c r="M297" s="69">
        <v>0</v>
      </c>
      <c r="N297" s="69">
        <v>0</v>
      </c>
      <c r="O297" s="69">
        <v>0</v>
      </c>
      <c r="P297" s="355">
        <v>0</v>
      </c>
      <c r="Q297" s="69">
        <v>0</v>
      </c>
      <c r="R297" s="69">
        <v>0</v>
      </c>
      <c r="S297" s="69">
        <v>0</v>
      </c>
      <c r="T297" s="69">
        <v>0</v>
      </c>
      <c r="U297" s="69">
        <v>0</v>
      </c>
      <c r="V297" s="367">
        <v>0</v>
      </c>
      <c r="W297" s="355">
        <v>0</v>
      </c>
      <c r="X297" s="69">
        <v>0</v>
      </c>
      <c r="Y297" s="69">
        <v>0</v>
      </c>
      <c r="Z297" s="69">
        <v>0</v>
      </c>
      <c r="AA297" s="69">
        <v>0</v>
      </c>
      <c r="AB297" s="69">
        <v>0</v>
      </c>
      <c r="AC297" s="367">
        <v>0</v>
      </c>
      <c r="AD297" s="355">
        <v>0</v>
      </c>
      <c r="AE297" s="69">
        <v>0</v>
      </c>
      <c r="AF297" s="69">
        <v>0</v>
      </c>
      <c r="AG297" s="69">
        <v>0</v>
      </c>
      <c r="AH297" s="354">
        <v>0</v>
      </c>
      <c r="AI297" s="354">
        <v>0</v>
      </c>
      <c r="AJ297" s="365">
        <v>0</v>
      </c>
      <c r="AK297" s="84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46">
        <f t="shared" ref="G298:AJ298" si="239">+F298+G297</f>
        <v>0</v>
      </c>
      <c r="H298" s="363">
        <f t="shared" si="239"/>
        <v>0</v>
      </c>
      <c r="I298" s="356">
        <f t="shared" si="239"/>
        <v>0</v>
      </c>
      <c r="J298" s="46">
        <f t="shared" si="239"/>
        <v>0</v>
      </c>
      <c r="K298" s="46">
        <f t="shared" si="239"/>
        <v>0</v>
      </c>
      <c r="L298" s="46">
        <f t="shared" si="239"/>
        <v>0</v>
      </c>
      <c r="M298" s="46">
        <f t="shared" si="239"/>
        <v>0</v>
      </c>
      <c r="N298" s="46">
        <f t="shared" si="239"/>
        <v>0</v>
      </c>
      <c r="O298" s="46">
        <f t="shared" si="239"/>
        <v>0</v>
      </c>
      <c r="P298" s="356">
        <f t="shared" si="239"/>
        <v>0</v>
      </c>
      <c r="Q298" s="46">
        <f t="shared" si="239"/>
        <v>0</v>
      </c>
      <c r="R298" s="46">
        <f t="shared" si="239"/>
        <v>0</v>
      </c>
      <c r="S298" s="46">
        <f t="shared" si="239"/>
        <v>0</v>
      </c>
      <c r="T298" s="46">
        <f t="shared" si="239"/>
        <v>0</v>
      </c>
      <c r="U298" s="46">
        <f t="shared" si="239"/>
        <v>0</v>
      </c>
      <c r="V298" s="363">
        <f t="shared" si="239"/>
        <v>0</v>
      </c>
      <c r="W298" s="356">
        <f t="shared" si="239"/>
        <v>0</v>
      </c>
      <c r="X298" s="46">
        <f t="shared" si="239"/>
        <v>0</v>
      </c>
      <c r="Y298" s="46">
        <f t="shared" si="239"/>
        <v>0</v>
      </c>
      <c r="Z298" s="46">
        <f t="shared" si="239"/>
        <v>0</v>
      </c>
      <c r="AA298" s="46">
        <f t="shared" si="239"/>
        <v>0</v>
      </c>
      <c r="AB298" s="46">
        <f t="shared" si="239"/>
        <v>0</v>
      </c>
      <c r="AC298" s="363">
        <f t="shared" si="239"/>
        <v>0</v>
      </c>
      <c r="AD298" s="356">
        <f t="shared" si="239"/>
        <v>0</v>
      </c>
      <c r="AE298" s="46">
        <f t="shared" si="239"/>
        <v>0</v>
      </c>
      <c r="AF298" s="46">
        <f t="shared" si="239"/>
        <v>0</v>
      </c>
      <c r="AG298" s="46">
        <f t="shared" si="239"/>
        <v>0</v>
      </c>
      <c r="AH298" s="352">
        <f t="shared" si="239"/>
        <v>0</v>
      </c>
      <c r="AI298" s="352">
        <f t="shared" si="239"/>
        <v>0</v>
      </c>
      <c r="AJ298" s="363">
        <f t="shared" si="239"/>
        <v>0</v>
      </c>
      <c r="AK298" s="46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50"/>
      <c r="G299" s="84">
        <v>0</v>
      </c>
      <c r="H299" s="367">
        <v>0</v>
      </c>
      <c r="I299" s="355">
        <v>0</v>
      </c>
      <c r="J299" s="69">
        <v>0</v>
      </c>
      <c r="K299" s="69">
        <v>0</v>
      </c>
      <c r="L299" s="69">
        <v>0</v>
      </c>
      <c r="M299" s="69">
        <v>0</v>
      </c>
      <c r="N299" s="69">
        <v>0</v>
      </c>
      <c r="O299" s="69">
        <v>0</v>
      </c>
      <c r="P299" s="355">
        <v>0</v>
      </c>
      <c r="Q299" s="69">
        <v>0</v>
      </c>
      <c r="R299" s="69">
        <v>0</v>
      </c>
      <c r="S299" s="69">
        <v>0</v>
      </c>
      <c r="T299" s="69">
        <v>0</v>
      </c>
      <c r="U299" s="69">
        <v>0</v>
      </c>
      <c r="V299" s="367">
        <v>0</v>
      </c>
      <c r="W299" s="355">
        <v>0</v>
      </c>
      <c r="X299" s="69">
        <v>0</v>
      </c>
      <c r="Y299" s="69">
        <v>0</v>
      </c>
      <c r="Z299" s="69">
        <v>0</v>
      </c>
      <c r="AA299" s="69">
        <v>0</v>
      </c>
      <c r="AB299" s="69">
        <v>0</v>
      </c>
      <c r="AC299" s="367">
        <v>0</v>
      </c>
      <c r="AD299" s="355">
        <v>0</v>
      </c>
      <c r="AE299" s="69">
        <v>0</v>
      </c>
      <c r="AF299" s="69">
        <v>0</v>
      </c>
      <c r="AG299" s="69">
        <v>0</v>
      </c>
      <c r="AH299" s="354">
        <v>0</v>
      </c>
      <c r="AI299" s="354">
        <v>0</v>
      </c>
      <c r="AJ299" s="365">
        <v>0</v>
      </c>
      <c r="AK299" s="84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46">
        <f t="shared" ref="G300:AJ300" si="240">+F300+G299</f>
        <v>0</v>
      </c>
      <c r="H300" s="363">
        <f t="shared" si="240"/>
        <v>0</v>
      </c>
      <c r="I300" s="356">
        <f t="shared" si="240"/>
        <v>0</v>
      </c>
      <c r="J300" s="46">
        <f t="shared" si="240"/>
        <v>0</v>
      </c>
      <c r="K300" s="46">
        <f t="shared" si="240"/>
        <v>0</v>
      </c>
      <c r="L300" s="46">
        <f t="shared" si="240"/>
        <v>0</v>
      </c>
      <c r="M300" s="46">
        <f t="shared" si="240"/>
        <v>0</v>
      </c>
      <c r="N300" s="46">
        <f t="shared" si="240"/>
        <v>0</v>
      </c>
      <c r="O300" s="46">
        <f t="shared" si="240"/>
        <v>0</v>
      </c>
      <c r="P300" s="356">
        <f t="shared" si="240"/>
        <v>0</v>
      </c>
      <c r="Q300" s="46">
        <f t="shared" si="240"/>
        <v>0</v>
      </c>
      <c r="R300" s="46">
        <f t="shared" si="240"/>
        <v>0</v>
      </c>
      <c r="S300" s="46">
        <f t="shared" si="240"/>
        <v>0</v>
      </c>
      <c r="T300" s="46">
        <f t="shared" si="240"/>
        <v>0</v>
      </c>
      <c r="U300" s="46">
        <f t="shared" si="240"/>
        <v>0</v>
      </c>
      <c r="V300" s="363">
        <f t="shared" si="240"/>
        <v>0</v>
      </c>
      <c r="W300" s="356">
        <f t="shared" si="240"/>
        <v>0</v>
      </c>
      <c r="X300" s="46">
        <f t="shared" si="240"/>
        <v>0</v>
      </c>
      <c r="Y300" s="46">
        <f t="shared" si="240"/>
        <v>0</v>
      </c>
      <c r="Z300" s="46">
        <f t="shared" si="240"/>
        <v>0</v>
      </c>
      <c r="AA300" s="46">
        <f t="shared" si="240"/>
        <v>0</v>
      </c>
      <c r="AB300" s="46">
        <f t="shared" si="240"/>
        <v>0</v>
      </c>
      <c r="AC300" s="363">
        <f t="shared" si="240"/>
        <v>0</v>
      </c>
      <c r="AD300" s="356">
        <f t="shared" si="240"/>
        <v>0</v>
      </c>
      <c r="AE300" s="46">
        <f t="shared" si="240"/>
        <v>0</v>
      </c>
      <c r="AF300" s="46">
        <f t="shared" si="240"/>
        <v>0</v>
      </c>
      <c r="AG300" s="46">
        <f t="shared" si="240"/>
        <v>0</v>
      </c>
      <c r="AH300" s="352">
        <f t="shared" si="240"/>
        <v>0</v>
      </c>
      <c r="AI300" s="352">
        <f t="shared" si="240"/>
        <v>0</v>
      </c>
      <c r="AJ300" s="363">
        <f t="shared" si="240"/>
        <v>0</v>
      </c>
      <c r="AK300" s="46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84">
        <f>+F301</f>
        <v>0</v>
      </c>
      <c r="H301" s="367">
        <v>0</v>
      </c>
      <c r="I301" s="424">
        <v>0</v>
      </c>
      <c r="J301" s="69">
        <v>0</v>
      </c>
      <c r="K301" s="69">
        <v>0</v>
      </c>
      <c r="L301" s="69">
        <v>0</v>
      </c>
      <c r="M301" s="69">
        <v>0</v>
      </c>
      <c r="N301" s="84">
        <v>0</v>
      </c>
      <c r="O301" s="84">
        <v>0</v>
      </c>
      <c r="P301" s="424">
        <v>0</v>
      </c>
      <c r="Q301" s="84">
        <v>0</v>
      </c>
      <c r="R301" s="84">
        <v>0</v>
      </c>
      <c r="S301" s="84">
        <v>0</v>
      </c>
      <c r="T301" s="69">
        <v>0</v>
      </c>
      <c r="U301" s="84">
        <v>0</v>
      </c>
      <c r="V301" s="367">
        <v>0</v>
      </c>
      <c r="W301" s="42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367">
        <v>0</v>
      </c>
      <c r="AD301" s="424">
        <v>0</v>
      </c>
      <c r="AE301" s="84">
        <v>0</v>
      </c>
      <c r="AF301" s="84">
        <v>0</v>
      </c>
      <c r="AG301" s="84">
        <v>0</v>
      </c>
      <c r="AH301" s="355">
        <v>0</v>
      </c>
      <c r="AI301" s="354">
        <v>0</v>
      </c>
      <c r="AJ301" s="367">
        <v>0</v>
      </c>
      <c r="AK301" s="69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84">
        <f t="shared" ref="G302:AJ302" si="241">+F302+G301</f>
        <v>0</v>
      </c>
      <c r="H302" s="365">
        <f t="shared" si="241"/>
        <v>0</v>
      </c>
      <c r="I302" s="231">
        <f t="shared" si="241"/>
        <v>0</v>
      </c>
      <c r="J302" s="84">
        <f t="shared" si="241"/>
        <v>0</v>
      </c>
      <c r="K302" s="84">
        <f t="shared" si="241"/>
        <v>0</v>
      </c>
      <c r="L302" s="84">
        <f t="shared" si="241"/>
        <v>0</v>
      </c>
      <c r="M302" s="84">
        <f t="shared" si="241"/>
        <v>0</v>
      </c>
      <c r="N302" s="84">
        <f t="shared" si="241"/>
        <v>0</v>
      </c>
      <c r="O302" s="84">
        <f t="shared" si="241"/>
        <v>0</v>
      </c>
      <c r="P302" s="231">
        <f t="shared" si="241"/>
        <v>0</v>
      </c>
      <c r="Q302" s="84">
        <f t="shared" si="241"/>
        <v>0</v>
      </c>
      <c r="R302" s="84">
        <f t="shared" si="241"/>
        <v>0</v>
      </c>
      <c r="S302" s="84">
        <f t="shared" si="241"/>
        <v>0</v>
      </c>
      <c r="T302" s="84">
        <f t="shared" si="241"/>
        <v>0</v>
      </c>
      <c r="U302" s="84">
        <f t="shared" si="241"/>
        <v>0</v>
      </c>
      <c r="V302" s="365">
        <f t="shared" si="241"/>
        <v>0</v>
      </c>
      <c r="W302" s="231">
        <f t="shared" si="241"/>
        <v>0</v>
      </c>
      <c r="X302" s="84">
        <f t="shared" si="241"/>
        <v>0</v>
      </c>
      <c r="Y302" s="84">
        <f t="shared" si="241"/>
        <v>0</v>
      </c>
      <c r="Z302" s="84">
        <f t="shared" si="241"/>
        <v>0</v>
      </c>
      <c r="AA302" s="84">
        <f t="shared" si="241"/>
        <v>0</v>
      </c>
      <c r="AB302" s="84">
        <f t="shared" si="241"/>
        <v>0</v>
      </c>
      <c r="AC302" s="365">
        <f t="shared" si="241"/>
        <v>0</v>
      </c>
      <c r="AD302" s="231">
        <f t="shared" si="241"/>
        <v>0</v>
      </c>
      <c r="AE302" s="84">
        <f t="shared" si="241"/>
        <v>0</v>
      </c>
      <c r="AF302" s="84">
        <f t="shared" si="241"/>
        <v>0</v>
      </c>
      <c r="AG302" s="84">
        <f t="shared" si="241"/>
        <v>0</v>
      </c>
      <c r="AH302" s="354">
        <f t="shared" si="241"/>
        <v>0</v>
      </c>
      <c r="AI302" s="354">
        <f t="shared" si="241"/>
        <v>0</v>
      </c>
      <c r="AJ302" s="363">
        <f t="shared" si="241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50">
        <f>+F163</f>
        <v>0</v>
      </c>
      <c r="G303" s="69">
        <f>+G163</f>
        <v>0</v>
      </c>
      <c r="H303" s="367">
        <f t="shared" ref="H303:AK303" si="242">+H163</f>
        <v>0</v>
      </c>
      <c r="I303" s="355">
        <f t="shared" si="242"/>
        <v>0</v>
      </c>
      <c r="J303" s="69">
        <f t="shared" si="242"/>
        <v>0</v>
      </c>
      <c r="K303" s="69">
        <f t="shared" si="242"/>
        <v>0</v>
      </c>
      <c r="L303" s="69">
        <f t="shared" si="242"/>
        <v>0</v>
      </c>
      <c r="M303" s="69">
        <f t="shared" si="242"/>
        <v>0</v>
      </c>
      <c r="N303" s="69">
        <f t="shared" si="242"/>
        <v>0</v>
      </c>
      <c r="O303" s="87">
        <f t="shared" si="242"/>
        <v>0</v>
      </c>
      <c r="P303" s="355">
        <f t="shared" si="242"/>
        <v>0</v>
      </c>
      <c r="Q303" s="69">
        <f t="shared" si="242"/>
        <v>0</v>
      </c>
      <c r="R303" s="69">
        <f t="shared" si="242"/>
        <v>0</v>
      </c>
      <c r="S303" s="69">
        <f t="shared" si="242"/>
        <v>0</v>
      </c>
      <c r="T303" s="69">
        <f t="shared" si="242"/>
        <v>0</v>
      </c>
      <c r="U303" s="69">
        <f t="shared" si="242"/>
        <v>0</v>
      </c>
      <c r="V303" s="367">
        <f t="shared" si="242"/>
        <v>0</v>
      </c>
      <c r="W303" s="355">
        <f t="shared" si="242"/>
        <v>0</v>
      </c>
      <c r="X303" s="69">
        <f t="shared" si="242"/>
        <v>0</v>
      </c>
      <c r="Y303" s="69">
        <f t="shared" si="242"/>
        <v>0</v>
      </c>
      <c r="Z303" s="69">
        <f t="shared" si="242"/>
        <v>0</v>
      </c>
      <c r="AA303" s="69">
        <f t="shared" si="242"/>
        <v>0</v>
      </c>
      <c r="AB303" s="69">
        <f t="shared" si="242"/>
        <v>0</v>
      </c>
      <c r="AC303" s="367">
        <f t="shared" si="242"/>
        <v>0</v>
      </c>
      <c r="AD303" s="355">
        <f t="shared" si="242"/>
        <v>0</v>
      </c>
      <c r="AE303" s="69">
        <f t="shared" si="242"/>
        <v>0</v>
      </c>
      <c r="AF303" s="69">
        <f t="shared" si="242"/>
        <v>0</v>
      </c>
      <c r="AG303" s="69">
        <f t="shared" si="242"/>
        <v>0</v>
      </c>
      <c r="AH303" s="355">
        <f t="shared" si="242"/>
        <v>0</v>
      </c>
      <c r="AI303" s="355">
        <f t="shared" si="242"/>
        <v>0</v>
      </c>
      <c r="AJ303" s="365">
        <f t="shared" si="242"/>
        <v>0</v>
      </c>
      <c r="AK303" s="69">
        <f t="shared" si="242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46">
        <f t="shared" ref="G304:AK304" si="243">+F304+G303</f>
        <v>0</v>
      </c>
      <c r="H304" s="363">
        <f t="shared" si="243"/>
        <v>0</v>
      </c>
      <c r="I304" s="352">
        <f t="shared" si="243"/>
        <v>0</v>
      </c>
      <c r="J304" s="46">
        <f t="shared" si="243"/>
        <v>0</v>
      </c>
      <c r="K304" s="46">
        <f t="shared" si="243"/>
        <v>0</v>
      </c>
      <c r="L304" s="46">
        <f t="shared" si="243"/>
        <v>0</v>
      </c>
      <c r="M304" s="46">
        <f t="shared" si="243"/>
        <v>0</v>
      </c>
      <c r="N304" s="46">
        <f t="shared" si="243"/>
        <v>0</v>
      </c>
      <c r="O304" s="46">
        <f t="shared" si="243"/>
        <v>0</v>
      </c>
      <c r="P304" s="352">
        <f t="shared" si="243"/>
        <v>0</v>
      </c>
      <c r="Q304" s="46">
        <f t="shared" si="243"/>
        <v>0</v>
      </c>
      <c r="R304" s="46">
        <f t="shared" si="243"/>
        <v>0</v>
      </c>
      <c r="S304" s="46">
        <f t="shared" si="243"/>
        <v>0</v>
      </c>
      <c r="T304" s="46">
        <f t="shared" si="243"/>
        <v>0</v>
      </c>
      <c r="U304" s="46">
        <f t="shared" si="243"/>
        <v>0</v>
      </c>
      <c r="V304" s="363">
        <f t="shared" si="243"/>
        <v>0</v>
      </c>
      <c r="W304" s="352">
        <f t="shared" si="243"/>
        <v>0</v>
      </c>
      <c r="X304" s="46">
        <f t="shared" si="243"/>
        <v>0</v>
      </c>
      <c r="Y304" s="46">
        <f t="shared" si="243"/>
        <v>0</v>
      </c>
      <c r="Z304" s="46">
        <f t="shared" si="243"/>
        <v>0</v>
      </c>
      <c r="AA304" s="46">
        <f t="shared" si="243"/>
        <v>0</v>
      </c>
      <c r="AB304" s="46">
        <f t="shared" si="243"/>
        <v>0</v>
      </c>
      <c r="AC304" s="363">
        <f t="shared" si="243"/>
        <v>0</v>
      </c>
      <c r="AD304" s="352">
        <f t="shared" si="243"/>
        <v>0</v>
      </c>
      <c r="AE304" s="46">
        <f t="shared" si="243"/>
        <v>0</v>
      </c>
      <c r="AF304" s="46">
        <f t="shared" si="243"/>
        <v>0</v>
      </c>
      <c r="AG304" s="46">
        <f t="shared" si="243"/>
        <v>0</v>
      </c>
      <c r="AH304" s="352">
        <f t="shared" si="243"/>
        <v>0</v>
      </c>
      <c r="AI304" s="352">
        <f t="shared" si="243"/>
        <v>0</v>
      </c>
      <c r="AJ304" s="363">
        <f t="shared" si="243"/>
        <v>0</v>
      </c>
      <c r="AK304" s="46">
        <f t="shared" si="243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84">
        <f>+G165</f>
        <v>0</v>
      </c>
      <c r="H305" s="365">
        <f t="shared" ref="H305:AK305" si="244">+H165</f>
        <v>0</v>
      </c>
      <c r="I305" s="354">
        <f t="shared" si="244"/>
        <v>0</v>
      </c>
      <c r="J305" s="84">
        <f t="shared" si="244"/>
        <v>0</v>
      </c>
      <c r="K305" s="84">
        <f t="shared" si="244"/>
        <v>0</v>
      </c>
      <c r="L305" s="84">
        <f t="shared" si="244"/>
        <v>0</v>
      </c>
      <c r="M305" s="84">
        <f t="shared" si="244"/>
        <v>0</v>
      </c>
      <c r="N305" s="84">
        <f t="shared" si="244"/>
        <v>0</v>
      </c>
      <c r="O305" s="86">
        <f t="shared" si="244"/>
        <v>0</v>
      </c>
      <c r="P305" s="354">
        <f t="shared" si="244"/>
        <v>0</v>
      </c>
      <c r="Q305" s="84">
        <f t="shared" si="244"/>
        <v>0</v>
      </c>
      <c r="R305" s="84">
        <f t="shared" si="244"/>
        <v>0</v>
      </c>
      <c r="S305" s="84">
        <f t="shared" si="244"/>
        <v>0</v>
      </c>
      <c r="T305" s="84">
        <f t="shared" si="244"/>
        <v>0</v>
      </c>
      <c r="U305" s="84">
        <f t="shared" si="244"/>
        <v>0</v>
      </c>
      <c r="V305" s="365">
        <f t="shared" si="244"/>
        <v>0</v>
      </c>
      <c r="W305" s="354">
        <f t="shared" si="244"/>
        <v>0</v>
      </c>
      <c r="X305" s="84">
        <f t="shared" si="244"/>
        <v>0</v>
      </c>
      <c r="Y305" s="84">
        <f t="shared" si="244"/>
        <v>0</v>
      </c>
      <c r="Z305" s="84">
        <f t="shared" si="244"/>
        <v>0</v>
      </c>
      <c r="AA305" s="84">
        <f t="shared" si="244"/>
        <v>0</v>
      </c>
      <c r="AB305" s="84">
        <f t="shared" si="244"/>
        <v>0</v>
      </c>
      <c r="AC305" s="365">
        <f t="shared" si="244"/>
        <v>0</v>
      </c>
      <c r="AD305" s="354">
        <f t="shared" si="244"/>
        <v>0</v>
      </c>
      <c r="AE305" s="84">
        <f t="shared" si="244"/>
        <v>0</v>
      </c>
      <c r="AF305" s="84">
        <f t="shared" si="244"/>
        <v>0</v>
      </c>
      <c r="AG305" s="84">
        <f t="shared" si="244"/>
        <v>0</v>
      </c>
      <c r="AH305" s="354">
        <f t="shared" si="244"/>
        <v>0</v>
      </c>
      <c r="AI305" s="354">
        <f t="shared" si="244"/>
        <v>0</v>
      </c>
      <c r="AJ305" s="365">
        <f t="shared" si="244"/>
        <v>0</v>
      </c>
      <c r="AK305" s="84">
        <f t="shared" si="244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46">
        <f t="shared" ref="G306:AK306" si="245">+F306+G305</f>
        <v>0</v>
      </c>
      <c r="H306" s="366">
        <f t="shared" si="245"/>
        <v>0</v>
      </c>
      <c r="I306" s="356">
        <f t="shared" si="245"/>
        <v>0</v>
      </c>
      <c r="J306" s="46">
        <f t="shared" si="245"/>
        <v>0</v>
      </c>
      <c r="K306" s="46">
        <f t="shared" si="245"/>
        <v>0</v>
      </c>
      <c r="L306" s="46">
        <f t="shared" si="245"/>
        <v>0</v>
      </c>
      <c r="M306" s="46">
        <f t="shared" si="245"/>
        <v>0</v>
      </c>
      <c r="N306" s="46">
        <f t="shared" si="245"/>
        <v>0</v>
      </c>
      <c r="O306" s="45">
        <f t="shared" si="245"/>
        <v>0</v>
      </c>
      <c r="P306" s="356">
        <f t="shared" si="245"/>
        <v>0</v>
      </c>
      <c r="Q306" s="46">
        <f t="shared" si="245"/>
        <v>0</v>
      </c>
      <c r="R306" s="46">
        <f t="shared" si="245"/>
        <v>0</v>
      </c>
      <c r="S306" s="46">
        <f t="shared" si="245"/>
        <v>0</v>
      </c>
      <c r="T306" s="46">
        <f t="shared" si="245"/>
        <v>0</v>
      </c>
      <c r="U306" s="46">
        <f t="shared" si="245"/>
        <v>0</v>
      </c>
      <c r="V306" s="366">
        <f t="shared" si="245"/>
        <v>0</v>
      </c>
      <c r="W306" s="356">
        <f t="shared" si="245"/>
        <v>0</v>
      </c>
      <c r="X306" s="46">
        <f t="shared" si="245"/>
        <v>0</v>
      </c>
      <c r="Y306" s="46">
        <f t="shared" si="245"/>
        <v>0</v>
      </c>
      <c r="Z306" s="46">
        <f t="shared" si="245"/>
        <v>0</v>
      </c>
      <c r="AA306" s="46">
        <f t="shared" si="245"/>
        <v>0</v>
      </c>
      <c r="AB306" s="46">
        <f t="shared" si="245"/>
        <v>0</v>
      </c>
      <c r="AC306" s="366">
        <f t="shared" si="245"/>
        <v>0</v>
      </c>
      <c r="AD306" s="356">
        <f t="shared" si="245"/>
        <v>0</v>
      </c>
      <c r="AE306" s="46">
        <f t="shared" si="245"/>
        <v>0</v>
      </c>
      <c r="AF306" s="46">
        <f t="shared" si="245"/>
        <v>0</v>
      </c>
      <c r="AG306" s="46">
        <f t="shared" si="245"/>
        <v>0</v>
      </c>
      <c r="AH306" s="352">
        <f t="shared" si="245"/>
        <v>0</v>
      </c>
      <c r="AI306" s="352">
        <f t="shared" si="245"/>
        <v>0</v>
      </c>
      <c r="AJ306" s="366">
        <f t="shared" si="245"/>
        <v>0</v>
      </c>
      <c r="AK306" s="45">
        <f t="shared" si="245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50">
        <f>+F167</f>
        <v>0</v>
      </c>
      <c r="G307" s="84">
        <f>+G167</f>
        <v>0</v>
      </c>
      <c r="H307" s="365">
        <f t="shared" ref="H307:AK307" si="246">+H167</f>
        <v>0</v>
      </c>
      <c r="I307" s="354">
        <f t="shared" si="246"/>
        <v>0</v>
      </c>
      <c r="J307" s="84">
        <f t="shared" si="246"/>
        <v>0</v>
      </c>
      <c r="K307" s="84">
        <f t="shared" si="246"/>
        <v>0</v>
      </c>
      <c r="L307" s="84">
        <f t="shared" si="246"/>
        <v>0</v>
      </c>
      <c r="M307" s="84">
        <f t="shared" si="246"/>
        <v>0</v>
      </c>
      <c r="N307" s="84">
        <f t="shared" si="246"/>
        <v>0</v>
      </c>
      <c r="O307" s="86">
        <f t="shared" si="246"/>
        <v>0</v>
      </c>
      <c r="P307" s="354">
        <f t="shared" si="246"/>
        <v>0</v>
      </c>
      <c r="Q307" s="84">
        <f t="shared" si="246"/>
        <v>0</v>
      </c>
      <c r="R307" s="84">
        <f t="shared" si="246"/>
        <v>0</v>
      </c>
      <c r="S307" s="84">
        <f t="shared" si="246"/>
        <v>0</v>
      </c>
      <c r="T307" s="84">
        <f t="shared" si="246"/>
        <v>0</v>
      </c>
      <c r="U307" s="84">
        <f t="shared" si="246"/>
        <v>0</v>
      </c>
      <c r="V307" s="365">
        <f t="shared" si="246"/>
        <v>0</v>
      </c>
      <c r="W307" s="354">
        <f t="shared" si="246"/>
        <v>0</v>
      </c>
      <c r="X307" s="84">
        <f t="shared" si="246"/>
        <v>0</v>
      </c>
      <c r="Y307" s="84">
        <f t="shared" si="246"/>
        <v>0</v>
      </c>
      <c r="Z307" s="84">
        <f t="shared" si="246"/>
        <v>0</v>
      </c>
      <c r="AA307" s="84">
        <f t="shared" si="246"/>
        <v>0</v>
      </c>
      <c r="AB307" s="84">
        <f t="shared" si="246"/>
        <v>0</v>
      </c>
      <c r="AC307" s="365">
        <f t="shared" si="246"/>
        <v>0</v>
      </c>
      <c r="AD307" s="354">
        <f t="shared" si="246"/>
        <v>0</v>
      </c>
      <c r="AE307" s="84">
        <f t="shared" si="246"/>
        <v>0</v>
      </c>
      <c r="AF307" s="84">
        <f t="shared" si="246"/>
        <v>0</v>
      </c>
      <c r="AG307" s="84">
        <f t="shared" si="246"/>
        <v>0</v>
      </c>
      <c r="AH307" s="354">
        <f t="shared" si="246"/>
        <v>0</v>
      </c>
      <c r="AI307" s="354">
        <f t="shared" si="246"/>
        <v>0</v>
      </c>
      <c r="AJ307" s="365">
        <f t="shared" si="246"/>
        <v>0</v>
      </c>
      <c r="AK307" s="84">
        <f t="shared" si="246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84">
        <f t="shared" ref="G308:AK308" si="247">+F308+G307</f>
        <v>0</v>
      </c>
      <c r="H308" s="365">
        <f t="shared" si="247"/>
        <v>0</v>
      </c>
      <c r="I308" s="354">
        <f t="shared" si="247"/>
        <v>0</v>
      </c>
      <c r="J308" s="84">
        <f t="shared" si="247"/>
        <v>0</v>
      </c>
      <c r="K308" s="84">
        <f t="shared" si="247"/>
        <v>0</v>
      </c>
      <c r="L308" s="84">
        <f t="shared" si="247"/>
        <v>0</v>
      </c>
      <c r="M308" s="84">
        <f t="shared" si="247"/>
        <v>0</v>
      </c>
      <c r="N308" s="84">
        <f t="shared" si="247"/>
        <v>0</v>
      </c>
      <c r="O308" s="84">
        <f t="shared" si="247"/>
        <v>0</v>
      </c>
      <c r="P308" s="354">
        <f t="shared" si="247"/>
        <v>0</v>
      </c>
      <c r="Q308" s="84">
        <f t="shared" si="247"/>
        <v>0</v>
      </c>
      <c r="R308" s="84">
        <f t="shared" si="247"/>
        <v>0</v>
      </c>
      <c r="S308" s="84">
        <f t="shared" si="247"/>
        <v>0</v>
      </c>
      <c r="T308" s="84">
        <f t="shared" si="247"/>
        <v>0</v>
      </c>
      <c r="U308" s="84">
        <f t="shared" si="247"/>
        <v>0</v>
      </c>
      <c r="V308" s="365">
        <f t="shared" si="247"/>
        <v>0</v>
      </c>
      <c r="W308" s="354">
        <f t="shared" si="247"/>
        <v>0</v>
      </c>
      <c r="X308" s="84">
        <f t="shared" si="247"/>
        <v>0</v>
      </c>
      <c r="Y308" s="84">
        <f t="shared" si="247"/>
        <v>0</v>
      </c>
      <c r="Z308" s="84">
        <f t="shared" si="247"/>
        <v>0</v>
      </c>
      <c r="AA308" s="84">
        <f t="shared" si="247"/>
        <v>0</v>
      </c>
      <c r="AB308" s="84">
        <f t="shared" si="247"/>
        <v>0</v>
      </c>
      <c r="AC308" s="365">
        <f t="shared" si="247"/>
        <v>0</v>
      </c>
      <c r="AD308" s="354">
        <f t="shared" si="247"/>
        <v>0</v>
      </c>
      <c r="AE308" s="84">
        <f t="shared" si="247"/>
        <v>0</v>
      </c>
      <c r="AF308" s="84">
        <f t="shared" si="247"/>
        <v>0</v>
      </c>
      <c r="AG308" s="84">
        <f t="shared" si="247"/>
        <v>0</v>
      </c>
      <c r="AH308" s="354">
        <f t="shared" si="247"/>
        <v>0</v>
      </c>
      <c r="AI308" s="354">
        <f t="shared" si="247"/>
        <v>0</v>
      </c>
      <c r="AJ308" s="363">
        <f t="shared" si="247"/>
        <v>0</v>
      </c>
      <c r="AK308" s="46">
        <f t="shared" si="247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249">
        <v>0</v>
      </c>
      <c r="I309" s="230">
        <v>0</v>
      </c>
      <c r="J309" s="104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230">
        <v>0</v>
      </c>
      <c r="Q309" s="104">
        <v>0</v>
      </c>
      <c r="R309" s="104">
        <v>0</v>
      </c>
      <c r="S309" s="104">
        <v>0</v>
      </c>
      <c r="T309" s="104">
        <v>0</v>
      </c>
      <c r="U309" s="104">
        <v>0</v>
      </c>
      <c r="V309" s="249">
        <v>0</v>
      </c>
      <c r="W309" s="230">
        <v>0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249">
        <v>0</v>
      </c>
      <c r="AD309" s="230">
        <v>0</v>
      </c>
      <c r="AE309" s="104">
        <v>0</v>
      </c>
      <c r="AF309" s="104">
        <v>0</v>
      </c>
      <c r="AG309" s="104">
        <v>0</v>
      </c>
      <c r="AH309" s="230">
        <v>0</v>
      </c>
      <c r="AI309" s="230">
        <v>0</v>
      </c>
      <c r="AJ309" s="249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45">
        <f t="shared" ref="G310:AK310" si="248">F310+G309</f>
        <v>0</v>
      </c>
      <c r="H310" s="366">
        <f t="shared" si="248"/>
        <v>0</v>
      </c>
      <c r="I310" s="356">
        <f t="shared" si="248"/>
        <v>0</v>
      </c>
      <c r="J310" s="45">
        <f t="shared" si="248"/>
        <v>0</v>
      </c>
      <c r="K310" s="45">
        <f t="shared" si="248"/>
        <v>0</v>
      </c>
      <c r="L310" s="45">
        <f t="shared" si="248"/>
        <v>0</v>
      </c>
      <c r="M310" s="45">
        <f t="shared" si="248"/>
        <v>0</v>
      </c>
      <c r="N310" s="45">
        <f t="shared" si="248"/>
        <v>0</v>
      </c>
      <c r="O310" s="45">
        <f t="shared" si="248"/>
        <v>0</v>
      </c>
      <c r="P310" s="356">
        <f t="shared" si="248"/>
        <v>0</v>
      </c>
      <c r="Q310" s="45">
        <f t="shared" si="248"/>
        <v>0</v>
      </c>
      <c r="R310" s="45">
        <f t="shared" si="248"/>
        <v>0</v>
      </c>
      <c r="S310" s="45">
        <f t="shared" si="248"/>
        <v>0</v>
      </c>
      <c r="T310" s="45">
        <f t="shared" si="248"/>
        <v>0</v>
      </c>
      <c r="U310" s="45">
        <f t="shared" si="248"/>
        <v>0</v>
      </c>
      <c r="V310" s="366">
        <f t="shared" si="248"/>
        <v>0</v>
      </c>
      <c r="W310" s="356">
        <f t="shared" si="248"/>
        <v>0</v>
      </c>
      <c r="X310" s="45">
        <f t="shared" si="248"/>
        <v>0</v>
      </c>
      <c r="Y310" s="45">
        <f t="shared" si="248"/>
        <v>0</v>
      </c>
      <c r="Z310" s="45">
        <f t="shared" si="248"/>
        <v>0</v>
      </c>
      <c r="AA310" s="45">
        <f t="shared" si="248"/>
        <v>0</v>
      </c>
      <c r="AB310" s="45">
        <f t="shared" si="248"/>
        <v>0</v>
      </c>
      <c r="AC310" s="366">
        <f t="shared" si="248"/>
        <v>0</v>
      </c>
      <c r="AD310" s="356">
        <f t="shared" si="248"/>
        <v>0</v>
      </c>
      <c r="AE310" s="45">
        <f t="shared" si="248"/>
        <v>0</v>
      </c>
      <c r="AF310" s="45">
        <f t="shared" si="248"/>
        <v>0</v>
      </c>
      <c r="AG310" s="45">
        <f t="shared" si="248"/>
        <v>0</v>
      </c>
      <c r="AH310" s="356">
        <f t="shared" si="248"/>
        <v>0</v>
      </c>
      <c r="AI310" s="356">
        <f t="shared" si="248"/>
        <v>0</v>
      </c>
      <c r="AJ310" s="366">
        <f t="shared" si="248"/>
        <v>0</v>
      </c>
      <c r="AK310" s="45">
        <f t="shared" si="248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50">
        <v>0</v>
      </c>
      <c r="G311" s="84">
        <v>0</v>
      </c>
      <c r="H311" s="365">
        <v>0</v>
      </c>
      <c r="I311" s="354">
        <v>0</v>
      </c>
      <c r="J311" s="84">
        <v>0</v>
      </c>
      <c r="K311" s="84">
        <v>0</v>
      </c>
      <c r="L311" s="84">
        <v>0</v>
      </c>
      <c r="M311" s="84">
        <v>0</v>
      </c>
      <c r="N311" s="84">
        <v>0</v>
      </c>
      <c r="O311" s="84">
        <v>0</v>
      </c>
      <c r="P311" s="354">
        <v>0</v>
      </c>
      <c r="Q311" s="84">
        <v>0</v>
      </c>
      <c r="R311" s="84">
        <v>0</v>
      </c>
      <c r="S311" s="84">
        <v>0</v>
      </c>
      <c r="T311" s="84">
        <v>0</v>
      </c>
      <c r="U311" s="84">
        <v>0</v>
      </c>
      <c r="V311" s="365">
        <v>0</v>
      </c>
      <c r="W311" s="354">
        <v>0</v>
      </c>
      <c r="X311" s="84">
        <v>0</v>
      </c>
      <c r="Y311" s="84">
        <v>0</v>
      </c>
      <c r="Z311" s="84">
        <v>0</v>
      </c>
      <c r="AA311" s="84">
        <v>0</v>
      </c>
      <c r="AB311" s="84">
        <v>0</v>
      </c>
      <c r="AC311" s="365">
        <v>0</v>
      </c>
      <c r="AD311" s="354">
        <v>0</v>
      </c>
      <c r="AE311" s="84">
        <v>0</v>
      </c>
      <c r="AF311" s="84">
        <v>0</v>
      </c>
      <c r="AG311" s="84">
        <v>0</v>
      </c>
      <c r="AH311" s="354">
        <v>0</v>
      </c>
      <c r="AI311" s="354">
        <v>0</v>
      </c>
      <c r="AJ311" s="365">
        <v>0</v>
      </c>
      <c r="AK311" s="84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83">
        <f t="shared" ref="G312:AK312" si="249">F312+G311</f>
        <v>0</v>
      </c>
      <c r="H312" s="250">
        <f t="shared" si="249"/>
        <v>0</v>
      </c>
      <c r="I312" s="231">
        <f t="shared" si="249"/>
        <v>0</v>
      </c>
      <c r="J312" s="83">
        <f t="shared" si="249"/>
        <v>0</v>
      </c>
      <c r="K312" s="83">
        <f t="shared" si="249"/>
        <v>0</v>
      </c>
      <c r="L312" s="83">
        <f t="shared" si="249"/>
        <v>0</v>
      </c>
      <c r="M312" s="83">
        <f t="shared" si="249"/>
        <v>0</v>
      </c>
      <c r="N312" s="83">
        <f t="shared" si="249"/>
        <v>0</v>
      </c>
      <c r="O312" s="83">
        <f t="shared" si="249"/>
        <v>0</v>
      </c>
      <c r="P312" s="231">
        <f t="shared" si="249"/>
        <v>0</v>
      </c>
      <c r="Q312" s="83">
        <f t="shared" si="249"/>
        <v>0</v>
      </c>
      <c r="R312" s="83">
        <f t="shared" si="249"/>
        <v>0</v>
      </c>
      <c r="S312" s="83">
        <f t="shared" si="249"/>
        <v>0</v>
      </c>
      <c r="T312" s="83">
        <f t="shared" si="249"/>
        <v>0</v>
      </c>
      <c r="U312" s="83">
        <f t="shared" si="249"/>
        <v>0</v>
      </c>
      <c r="V312" s="250">
        <f t="shared" si="249"/>
        <v>0</v>
      </c>
      <c r="W312" s="231">
        <f t="shared" si="249"/>
        <v>0</v>
      </c>
      <c r="X312" s="83">
        <f t="shared" si="249"/>
        <v>0</v>
      </c>
      <c r="Y312" s="83">
        <f t="shared" si="249"/>
        <v>0</v>
      </c>
      <c r="Z312" s="83">
        <f t="shared" si="249"/>
        <v>0</v>
      </c>
      <c r="AA312" s="83">
        <f t="shared" si="249"/>
        <v>0</v>
      </c>
      <c r="AB312" s="83">
        <f t="shared" si="249"/>
        <v>0</v>
      </c>
      <c r="AC312" s="250">
        <f t="shared" si="249"/>
        <v>0</v>
      </c>
      <c r="AD312" s="231">
        <f t="shared" si="249"/>
        <v>0</v>
      </c>
      <c r="AE312" s="83">
        <f t="shared" si="249"/>
        <v>0</v>
      </c>
      <c r="AF312" s="83">
        <f t="shared" si="249"/>
        <v>0</v>
      </c>
      <c r="AG312" s="83">
        <f t="shared" si="249"/>
        <v>0</v>
      </c>
      <c r="AH312" s="231">
        <f t="shared" si="249"/>
        <v>0</v>
      </c>
      <c r="AI312" s="231">
        <f t="shared" si="249"/>
        <v>0</v>
      </c>
      <c r="AJ312" s="250">
        <f t="shared" si="249"/>
        <v>0</v>
      </c>
      <c r="AK312" s="83">
        <f t="shared" si="249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42">
        <f>+F8+F10+F12+F14+F16+F18+F20+F22+F24+F26+F28+F30+F32+F34+F36+F44+F46+F49+F57+F59+F61+F63+F117+F119+F121+F123+F129+F131+F133+F135+F137+F139+F141+F143+F145+F147+F149+F151+F111+F113+F115+F125+F127+F99+F101+F103+F95+F97+F105+F107+F109</f>
        <v>22608</v>
      </c>
      <c r="G313" s="203">
        <f>+G8+G10+G12+G14+G16+G18+G20+G22+G24+G26+G28+G30+G32+G34+G36+G44+G46+G49+G57+G59+G61+G63+G117+G119+G121+G123+G129+G131+G133+G135+G137+G139+G141+G143+G145+G147+G149+G151+G111+G113+G115+G125+G127+G99+G101+G103+G95+G97+G105+G107+G109</f>
        <v>0</v>
      </c>
      <c r="H313" s="251">
        <f t="shared" ref="H313:AK313" si="250">+H8+H10+H12+H14+H16+H18+H20+H22+H24+H26+H28+H30+H32+H34+H36+H44+H46+H49+H57+H59+H61+H63+H117+H119+H121+H123+H129+H131+H133+H135+H137+H139+H141+H143+H145+H147+H149+H151+H111+H113+H115+H125+H127+H99+H101+H103+H95+H97+H105+H107+H109</f>
        <v>0</v>
      </c>
      <c r="I313" s="232">
        <f t="shared" si="250"/>
        <v>0</v>
      </c>
      <c r="J313" s="142">
        <f t="shared" si="250"/>
        <v>1004</v>
      </c>
      <c r="K313" s="142">
        <f t="shared" si="250"/>
        <v>1315</v>
      </c>
      <c r="L313" s="142">
        <f t="shared" si="250"/>
        <v>1244</v>
      </c>
      <c r="M313" s="142">
        <f t="shared" si="250"/>
        <v>1701</v>
      </c>
      <c r="N313" s="142">
        <f t="shared" si="250"/>
        <v>676</v>
      </c>
      <c r="O313" s="142">
        <f t="shared" si="250"/>
        <v>1264</v>
      </c>
      <c r="P313" s="232">
        <f t="shared" si="250"/>
        <v>0</v>
      </c>
      <c r="Q313" s="142">
        <f t="shared" si="250"/>
        <v>1157</v>
      </c>
      <c r="R313" s="142">
        <f t="shared" si="250"/>
        <v>1614</v>
      </c>
      <c r="S313" s="142">
        <f t="shared" si="250"/>
        <v>1057</v>
      </c>
      <c r="T313" s="142">
        <f t="shared" si="250"/>
        <v>774</v>
      </c>
      <c r="U313" s="142">
        <f t="shared" si="250"/>
        <v>1079</v>
      </c>
      <c r="V313" s="251">
        <f t="shared" si="250"/>
        <v>1039</v>
      </c>
      <c r="W313" s="232">
        <f t="shared" si="250"/>
        <v>0</v>
      </c>
      <c r="X313" s="142">
        <f t="shared" si="250"/>
        <v>1450</v>
      </c>
      <c r="Y313" s="142">
        <f t="shared" si="250"/>
        <v>1336</v>
      </c>
      <c r="Z313" s="142">
        <f t="shared" si="250"/>
        <v>1200</v>
      </c>
      <c r="AA313" s="142">
        <f t="shared" si="250"/>
        <v>1472</v>
      </c>
      <c r="AB313" s="142">
        <f t="shared" si="250"/>
        <v>1376</v>
      </c>
      <c r="AC313" s="251">
        <f t="shared" si="250"/>
        <v>0</v>
      </c>
      <c r="AD313" s="232">
        <f t="shared" si="250"/>
        <v>0</v>
      </c>
      <c r="AE313" s="142">
        <f t="shared" si="250"/>
        <v>1079</v>
      </c>
      <c r="AF313" s="142">
        <f t="shared" si="250"/>
        <v>771</v>
      </c>
      <c r="AG313" s="142">
        <f t="shared" si="250"/>
        <v>0</v>
      </c>
      <c r="AH313" s="232">
        <f t="shared" si="250"/>
        <v>0</v>
      </c>
      <c r="AI313" s="232">
        <f t="shared" si="250"/>
        <v>0</v>
      </c>
      <c r="AJ313" s="251">
        <f t="shared" si="250"/>
        <v>0</v>
      </c>
      <c r="AK313" s="204">
        <f t="shared" si="250"/>
        <v>0</v>
      </c>
      <c r="AL313" s="1">
        <f>SUM(AL8:AL268)</f>
        <v>8166</v>
      </c>
      <c r="AM313" s="1">
        <f>SUM(AM8:AM268)</f>
        <v>8166</v>
      </c>
      <c r="AN313" s="1">
        <f>SUM(AN8:AN268)</f>
        <v>19561300</v>
      </c>
      <c r="AO313" s="1">
        <f>SUM(AO8:AO268)</f>
        <v>1608046</v>
      </c>
      <c r="AP313" s="1">
        <f>SUM(AP8:AP268)</f>
        <v>1608046</v>
      </c>
    </row>
    <row r="314" spans="1:43" ht="35.1" customHeight="1" thickTop="1" thickBot="1">
      <c r="A314" s="132"/>
      <c r="B314" s="682"/>
      <c r="C314" s="133"/>
      <c r="D314" s="134"/>
      <c r="E314" s="135"/>
      <c r="F314" s="430"/>
      <c r="G314" s="137">
        <f t="shared" ref="G314:AI314" si="251">F314+G313</f>
        <v>0</v>
      </c>
      <c r="H314" s="252">
        <f t="shared" si="251"/>
        <v>0</v>
      </c>
      <c r="I314" s="233">
        <f t="shared" si="251"/>
        <v>0</v>
      </c>
      <c r="J314" s="169">
        <f t="shared" si="251"/>
        <v>1004</v>
      </c>
      <c r="K314" s="169">
        <f t="shared" si="251"/>
        <v>2319</v>
      </c>
      <c r="L314" s="169">
        <f t="shared" si="251"/>
        <v>3563</v>
      </c>
      <c r="M314" s="169">
        <f t="shared" si="251"/>
        <v>5264</v>
      </c>
      <c r="N314" s="169">
        <f t="shared" si="251"/>
        <v>5940</v>
      </c>
      <c r="O314" s="169">
        <f t="shared" si="251"/>
        <v>7204</v>
      </c>
      <c r="P314" s="233">
        <f t="shared" si="251"/>
        <v>7204</v>
      </c>
      <c r="Q314" s="169">
        <f t="shared" si="251"/>
        <v>8361</v>
      </c>
      <c r="R314" s="169">
        <f t="shared" si="251"/>
        <v>9975</v>
      </c>
      <c r="S314" s="169">
        <f t="shared" si="251"/>
        <v>11032</v>
      </c>
      <c r="T314" s="169">
        <f t="shared" si="251"/>
        <v>11806</v>
      </c>
      <c r="U314" s="169">
        <f t="shared" si="251"/>
        <v>12885</v>
      </c>
      <c r="V314" s="252">
        <f t="shared" si="251"/>
        <v>13924</v>
      </c>
      <c r="W314" s="233">
        <f t="shared" si="251"/>
        <v>13924</v>
      </c>
      <c r="X314" s="169">
        <f t="shared" si="251"/>
        <v>15374</v>
      </c>
      <c r="Y314" s="169">
        <f t="shared" si="251"/>
        <v>16710</v>
      </c>
      <c r="Z314" s="169">
        <f t="shared" si="251"/>
        <v>17910</v>
      </c>
      <c r="AA314" s="169">
        <f t="shared" si="251"/>
        <v>19382</v>
      </c>
      <c r="AB314" s="169">
        <f t="shared" si="251"/>
        <v>20758</v>
      </c>
      <c r="AC314" s="252">
        <f t="shared" si="251"/>
        <v>20758</v>
      </c>
      <c r="AD314" s="233">
        <f t="shared" si="251"/>
        <v>20758</v>
      </c>
      <c r="AE314" s="169">
        <f t="shared" si="251"/>
        <v>21837</v>
      </c>
      <c r="AF314" s="169">
        <f t="shared" si="251"/>
        <v>22608</v>
      </c>
      <c r="AG314" s="169">
        <f t="shared" si="251"/>
        <v>22608</v>
      </c>
      <c r="AH314" s="233">
        <f t="shared" si="251"/>
        <v>22608</v>
      </c>
      <c r="AI314" s="233">
        <f t="shared" si="251"/>
        <v>22608</v>
      </c>
      <c r="AJ314" s="252">
        <f>AI314+AJ313</f>
        <v>22608</v>
      </c>
      <c r="AK314" s="169">
        <f>AJ314+AK313</f>
        <v>22608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</f>
        <v>22608</v>
      </c>
      <c r="G315" s="203">
        <f t="shared" ref="G315:AK315" si="252">+G169+G171+G173+G175+G177+G179+G181+G183+G185+G187+G189+G191+G193+G195+G197+G205+G207+G209+G217+G219+G221+G223+G257+G259+G261+G263+G269+G271+G273+G275+G277+G279+G281+G283+G285+G287+G289+G291+G251+G253+G255+G265+G267+G237+G239+G241+G235+G243+G245+G247+G249</f>
        <v>0</v>
      </c>
      <c r="H315" s="251">
        <f t="shared" si="252"/>
        <v>0</v>
      </c>
      <c r="I315" s="232">
        <f t="shared" si="252"/>
        <v>0</v>
      </c>
      <c r="J315" s="142">
        <f t="shared" si="252"/>
        <v>1154</v>
      </c>
      <c r="K315" s="142">
        <f t="shared" si="252"/>
        <v>1403</v>
      </c>
      <c r="L315" s="142">
        <f t="shared" si="252"/>
        <v>1427</v>
      </c>
      <c r="M315" s="142">
        <f t="shared" si="252"/>
        <v>1298</v>
      </c>
      <c r="N315" s="142">
        <f t="shared" si="252"/>
        <v>917</v>
      </c>
      <c r="O315" s="142">
        <f t="shared" si="252"/>
        <v>962</v>
      </c>
      <c r="P315" s="232">
        <f t="shared" si="252"/>
        <v>0</v>
      </c>
      <c r="Q315" s="142">
        <f t="shared" si="252"/>
        <v>1115</v>
      </c>
      <c r="R315" s="142">
        <f t="shared" si="252"/>
        <v>1786</v>
      </c>
      <c r="S315" s="142">
        <f t="shared" si="252"/>
        <v>1022</v>
      </c>
      <c r="T315" s="142">
        <f t="shared" si="252"/>
        <v>623</v>
      </c>
      <c r="U315" s="142">
        <f t="shared" si="252"/>
        <v>1200</v>
      </c>
      <c r="V315" s="251">
        <f t="shared" si="252"/>
        <v>1039</v>
      </c>
      <c r="W315" s="232">
        <f t="shared" si="252"/>
        <v>0</v>
      </c>
      <c r="X315" s="142">
        <f t="shared" si="252"/>
        <v>1450</v>
      </c>
      <c r="Y315" s="142">
        <f t="shared" si="252"/>
        <v>1336</v>
      </c>
      <c r="Z315" s="142">
        <f t="shared" si="252"/>
        <v>1200</v>
      </c>
      <c r="AA315" s="142">
        <f t="shared" si="252"/>
        <v>1450</v>
      </c>
      <c r="AB315" s="142">
        <f t="shared" si="252"/>
        <v>1376</v>
      </c>
      <c r="AC315" s="251">
        <f t="shared" si="252"/>
        <v>0</v>
      </c>
      <c r="AD315" s="232">
        <f t="shared" si="252"/>
        <v>0</v>
      </c>
      <c r="AE315" s="142">
        <f t="shared" si="252"/>
        <v>1079</v>
      </c>
      <c r="AF315" s="142">
        <f t="shared" si="252"/>
        <v>771</v>
      </c>
      <c r="AG315" s="142">
        <f t="shared" si="252"/>
        <v>0</v>
      </c>
      <c r="AH315" s="232">
        <f t="shared" si="252"/>
        <v>0</v>
      </c>
      <c r="AI315" s="232">
        <f t="shared" si="252"/>
        <v>0</v>
      </c>
      <c r="AJ315" s="251">
        <f t="shared" si="252"/>
        <v>0</v>
      </c>
      <c r="AK315" s="142">
        <f t="shared" si="252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431"/>
      <c r="G316" s="170">
        <f>+F316+G315</f>
        <v>0</v>
      </c>
      <c r="H316" s="253">
        <f t="shared" ref="H316:AJ316" si="253">+G316+H315</f>
        <v>0</v>
      </c>
      <c r="I316" s="234">
        <f t="shared" si="253"/>
        <v>0</v>
      </c>
      <c r="J316" s="171">
        <f t="shared" si="253"/>
        <v>1154</v>
      </c>
      <c r="K316" s="171">
        <f>+J316+K315</f>
        <v>2557</v>
      </c>
      <c r="L316" s="171">
        <f t="shared" si="253"/>
        <v>3984</v>
      </c>
      <c r="M316" s="171">
        <f t="shared" si="253"/>
        <v>5282</v>
      </c>
      <c r="N316" s="171">
        <f t="shared" si="253"/>
        <v>6199</v>
      </c>
      <c r="O316" s="171">
        <f t="shared" si="253"/>
        <v>7161</v>
      </c>
      <c r="P316" s="234">
        <f t="shared" si="253"/>
        <v>7161</v>
      </c>
      <c r="Q316" s="171">
        <f t="shared" si="253"/>
        <v>8276</v>
      </c>
      <c r="R316" s="171">
        <f t="shared" si="253"/>
        <v>10062</v>
      </c>
      <c r="S316" s="171">
        <f t="shared" si="253"/>
        <v>11084</v>
      </c>
      <c r="T316" s="171">
        <f t="shared" si="253"/>
        <v>11707</v>
      </c>
      <c r="U316" s="171">
        <f t="shared" si="253"/>
        <v>12907</v>
      </c>
      <c r="V316" s="253">
        <f t="shared" si="253"/>
        <v>13946</v>
      </c>
      <c r="W316" s="234">
        <f t="shared" si="253"/>
        <v>13946</v>
      </c>
      <c r="X316" s="171">
        <f t="shared" si="253"/>
        <v>15396</v>
      </c>
      <c r="Y316" s="171">
        <f t="shared" si="253"/>
        <v>16732</v>
      </c>
      <c r="Z316" s="171">
        <f t="shared" si="253"/>
        <v>17932</v>
      </c>
      <c r="AA316" s="171">
        <f t="shared" si="253"/>
        <v>19382</v>
      </c>
      <c r="AB316" s="171">
        <f t="shared" si="253"/>
        <v>20758</v>
      </c>
      <c r="AC316" s="253">
        <f t="shared" si="253"/>
        <v>20758</v>
      </c>
      <c r="AD316" s="234">
        <f t="shared" si="253"/>
        <v>20758</v>
      </c>
      <c r="AE316" s="171">
        <f t="shared" si="253"/>
        <v>21837</v>
      </c>
      <c r="AF316" s="171">
        <f t="shared" si="253"/>
        <v>22608</v>
      </c>
      <c r="AG316" s="171">
        <f t="shared" si="253"/>
        <v>22608</v>
      </c>
      <c r="AH316" s="234">
        <f t="shared" si="253"/>
        <v>22608</v>
      </c>
      <c r="AI316" s="234">
        <f t="shared" si="253"/>
        <v>22608</v>
      </c>
      <c r="AJ316" s="253">
        <f t="shared" si="253"/>
        <v>22608</v>
      </c>
      <c r="AK316" s="172">
        <f>+AJ316+AK315</f>
        <v>22608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54">(0+G314)/$F$313</f>
        <v>0</v>
      </c>
      <c r="H317" s="152">
        <f t="shared" si="254"/>
        <v>0</v>
      </c>
      <c r="I317" s="152">
        <f t="shared" si="254"/>
        <v>0</v>
      </c>
      <c r="J317" s="152">
        <f t="shared" si="254"/>
        <v>4.4409058740268931E-2</v>
      </c>
      <c r="K317" s="152">
        <f t="shared" si="254"/>
        <v>0.10257430997876858</v>
      </c>
      <c r="L317" s="152">
        <f t="shared" si="254"/>
        <v>0.15759907997169142</v>
      </c>
      <c r="M317" s="152">
        <f t="shared" si="254"/>
        <v>0.23283793347487616</v>
      </c>
      <c r="N317" s="152">
        <f t="shared" si="254"/>
        <v>0.26273885350318471</v>
      </c>
      <c r="O317" s="152">
        <f t="shared" si="254"/>
        <v>0.3186482661004954</v>
      </c>
      <c r="P317" s="152">
        <f t="shared" si="254"/>
        <v>0.3186482661004954</v>
      </c>
      <c r="Q317" s="152">
        <f t="shared" si="254"/>
        <v>0.3698248407643312</v>
      </c>
      <c r="R317" s="152">
        <f t="shared" si="254"/>
        <v>0.44121549893842887</v>
      </c>
      <c r="S317" s="152">
        <f t="shared" si="254"/>
        <v>0.48796886058032557</v>
      </c>
      <c r="T317" s="152">
        <f t="shared" si="254"/>
        <v>0.52220452937013451</v>
      </c>
      <c r="U317" s="152">
        <f t="shared" si="254"/>
        <v>0.56993099787685775</v>
      </c>
      <c r="V317" s="152">
        <f t="shared" si="254"/>
        <v>0.61588818117480537</v>
      </c>
      <c r="W317" s="152">
        <f t="shared" si="254"/>
        <v>0.61588818117480537</v>
      </c>
      <c r="X317" s="152">
        <f t="shared" si="254"/>
        <v>0.68002476999292283</v>
      </c>
      <c r="Y317" s="152">
        <f t="shared" si="254"/>
        <v>0.73911889596602975</v>
      </c>
      <c r="Z317" s="152">
        <f t="shared" si="254"/>
        <v>0.79219745222929938</v>
      </c>
      <c r="AA317" s="152">
        <f t="shared" si="254"/>
        <v>0.85730714791224349</v>
      </c>
      <c r="AB317" s="152">
        <f t="shared" si="254"/>
        <v>0.91817055909412593</v>
      </c>
      <c r="AC317" s="152">
        <f t="shared" si="254"/>
        <v>0.91817055909412593</v>
      </c>
      <c r="AD317" s="152">
        <f t="shared" si="254"/>
        <v>0.91817055909412593</v>
      </c>
      <c r="AE317" s="152">
        <f t="shared" si="254"/>
        <v>0.96589702760084928</v>
      </c>
      <c r="AF317" s="152">
        <f t="shared" si="254"/>
        <v>1</v>
      </c>
      <c r="AG317" s="152">
        <f t="shared" si="254"/>
        <v>1</v>
      </c>
      <c r="AH317" s="152">
        <f t="shared" si="254"/>
        <v>1</v>
      </c>
      <c r="AI317" s="152">
        <f t="shared" si="254"/>
        <v>1</v>
      </c>
      <c r="AJ317" s="152">
        <f t="shared" si="254"/>
        <v>1</v>
      </c>
      <c r="AK317" s="152">
        <f t="shared" si="254"/>
        <v>1</v>
      </c>
      <c r="AL317" s="47"/>
    </row>
    <row r="318" spans="1:43" ht="33.75">
      <c r="A318" s="147"/>
      <c r="B318" s="148"/>
      <c r="C318" s="149"/>
      <c r="D318" s="149"/>
      <c r="E318" s="150" t="s">
        <v>217</v>
      </c>
      <c r="F318" s="151"/>
      <c r="G318" s="188">
        <v>0</v>
      </c>
      <c r="H318" s="188">
        <v>0</v>
      </c>
      <c r="I318" s="188">
        <v>0</v>
      </c>
      <c r="J318" s="188">
        <v>0</v>
      </c>
      <c r="K318" s="188">
        <v>0</v>
      </c>
      <c r="L318" s="188">
        <v>1</v>
      </c>
      <c r="M318" s="432">
        <v>1</v>
      </c>
      <c r="N318" s="432">
        <v>0</v>
      </c>
      <c r="O318" s="432">
        <v>2</v>
      </c>
      <c r="P318" s="188">
        <v>0</v>
      </c>
      <c r="Q318" s="432">
        <v>1</v>
      </c>
      <c r="R318" s="432">
        <v>1</v>
      </c>
      <c r="S318" s="432">
        <v>1</v>
      </c>
      <c r="T318" s="432">
        <v>1</v>
      </c>
      <c r="U318" s="432">
        <v>1</v>
      </c>
      <c r="V318" s="432">
        <v>7</v>
      </c>
      <c r="W318" s="188">
        <v>0</v>
      </c>
      <c r="X318" s="188">
        <v>0</v>
      </c>
      <c r="Y318" s="188">
        <v>0</v>
      </c>
      <c r="Z318" s="188">
        <v>0</v>
      </c>
      <c r="AA318" s="188">
        <v>0</v>
      </c>
      <c r="AB318" s="188">
        <v>0</v>
      </c>
      <c r="AC318" s="188">
        <v>0</v>
      </c>
      <c r="AD318" s="188">
        <v>0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52"/>
      <c r="AL318" s="47"/>
    </row>
    <row r="319" spans="1:43" ht="33.75">
      <c r="A319" s="147"/>
      <c r="B319" s="148"/>
      <c r="C319" s="149"/>
      <c r="D319" s="149"/>
      <c r="E319" s="150" t="s">
        <v>218</v>
      </c>
      <c r="F319" s="151"/>
      <c r="G319" s="188">
        <v>0</v>
      </c>
      <c r="H319" s="188">
        <v>0</v>
      </c>
      <c r="I319" s="188">
        <v>0</v>
      </c>
      <c r="J319" s="188">
        <v>0</v>
      </c>
      <c r="K319" s="188">
        <v>0</v>
      </c>
      <c r="L319" s="188">
        <v>1</v>
      </c>
      <c r="M319" s="432">
        <v>1</v>
      </c>
      <c r="N319" s="432">
        <v>1</v>
      </c>
      <c r="O319" s="432">
        <v>1</v>
      </c>
      <c r="P319" s="188">
        <v>0</v>
      </c>
      <c r="Q319" s="432">
        <v>1</v>
      </c>
      <c r="R319" s="432">
        <v>2</v>
      </c>
      <c r="S319" s="432">
        <v>0</v>
      </c>
      <c r="T319" s="432">
        <v>1</v>
      </c>
      <c r="U319" s="432">
        <v>1</v>
      </c>
      <c r="V319" s="432">
        <v>7</v>
      </c>
      <c r="W319" s="188">
        <v>0</v>
      </c>
      <c r="X319" s="188">
        <v>0</v>
      </c>
      <c r="Y319" s="188">
        <v>0</v>
      </c>
      <c r="Z319" s="188">
        <v>0</v>
      </c>
      <c r="AA319" s="188">
        <v>0</v>
      </c>
      <c r="AB319" s="188">
        <v>0</v>
      </c>
      <c r="AC319" s="188">
        <v>0</v>
      </c>
      <c r="AD319" s="188">
        <v>0</v>
      </c>
      <c r="AE319" s="188">
        <v>0</v>
      </c>
      <c r="AF319" s="188">
        <v>0</v>
      </c>
      <c r="AG319" s="188">
        <v>0</v>
      </c>
      <c r="AH319" s="188">
        <v>0</v>
      </c>
      <c r="AI319" s="188">
        <v>0</v>
      </c>
      <c r="AJ319" s="188">
        <v>0</v>
      </c>
      <c r="AK319" s="188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</mergeCells>
  <printOptions horizontalCentered="1"/>
  <pageMargins left="0" right="0" top="0.25" bottom="0" header="0" footer="0"/>
  <pageSetup paperSize="8" scale="24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8"/>
  <sheetViews>
    <sheetView view="pageBreakPreview" zoomScale="35" zoomScaleNormal="35" zoomScaleSheetLayoutView="35" workbookViewId="0">
      <pane xSplit="6" ySplit="7" topLeftCell="T152" activePane="bottomRight" state="frozen"/>
      <selection activeCell="H137" sqref="H137"/>
      <selection pane="topRight" activeCell="H137" sqref="H137"/>
      <selection pane="bottomLeft" activeCell="H137" sqref="H137"/>
      <selection pane="bottomRight" activeCell="H137" sqref="H137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18</v>
      </c>
      <c r="H1" s="642"/>
      <c r="I1" s="647" t="s">
        <v>223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218" t="s">
        <v>11</v>
      </c>
      <c r="H5" s="277" t="s">
        <v>12</v>
      </c>
      <c r="I5" s="277" t="s">
        <v>13</v>
      </c>
      <c r="J5" s="277" t="s">
        <v>14</v>
      </c>
      <c r="K5" s="277" t="s">
        <v>15</v>
      </c>
      <c r="L5" s="277" t="s">
        <v>9</v>
      </c>
      <c r="M5" s="237" t="s">
        <v>10</v>
      </c>
      <c r="N5" s="218" t="s">
        <v>11</v>
      </c>
      <c r="O5" s="277" t="s">
        <v>12</v>
      </c>
      <c r="P5" s="277" t="s">
        <v>13</v>
      </c>
      <c r="Q5" s="421" t="s">
        <v>14</v>
      </c>
      <c r="R5" s="421" t="s">
        <v>15</v>
      </c>
      <c r="S5" s="421" t="s">
        <v>9</v>
      </c>
      <c r="T5" s="237" t="s">
        <v>10</v>
      </c>
      <c r="U5" s="218" t="s">
        <v>11</v>
      </c>
      <c r="V5" s="421" t="s">
        <v>12</v>
      </c>
      <c r="W5" s="421" t="s">
        <v>13</v>
      </c>
      <c r="X5" s="421" t="s">
        <v>14</v>
      </c>
      <c r="Y5" s="421" t="s">
        <v>15</v>
      </c>
      <c r="Z5" s="421" t="s">
        <v>9</v>
      </c>
      <c r="AA5" s="237" t="s">
        <v>10</v>
      </c>
      <c r="AB5" s="218" t="s">
        <v>11</v>
      </c>
      <c r="AC5" s="277" t="s">
        <v>12</v>
      </c>
      <c r="AD5" s="277" t="s">
        <v>13</v>
      </c>
      <c r="AE5" s="277" t="s">
        <v>14</v>
      </c>
      <c r="AF5" s="277" t="s">
        <v>15</v>
      </c>
      <c r="AG5" s="277" t="s">
        <v>9</v>
      </c>
      <c r="AH5" s="277" t="s">
        <v>10</v>
      </c>
      <c r="AI5" s="218" t="s">
        <v>11</v>
      </c>
      <c r="AJ5" s="218" t="s">
        <v>12</v>
      </c>
      <c r="AK5" s="277" t="s">
        <v>13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219">
        <v>42644</v>
      </c>
      <c r="H6" s="278">
        <f t="shared" ref="H6:AK6" si="0">G6+1</f>
        <v>42645</v>
      </c>
      <c r="I6" s="278">
        <f t="shared" si="0"/>
        <v>42646</v>
      </c>
      <c r="J6" s="278">
        <f t="shared" si="0"/>
        <v>42647</v>
      </c>
      <c r="K6" s="278">
        <f t="shared" si="0"/>
        <v>42648</v>
      </c>
      <c r="L6" s="278">
        <f t="shared" si="0"/>
        <v>42649</v>
      </c>
      <c r="M6" s="238">
        <f t="shared" si="0"/>
        <v>42650</v>
      </c>
      <c r="N6" s="219">
        <f t="shared" si="0"/>
        <v>42651</v>
      </c>
      <c r="O6" s="278">
        <f t="shared" si="0"/>
        <v>42652</v>
      </c>
      <c r="P6" s="278">
        <f t="shared" si="0"/>
        <v>42653</v>
      </c>
      <c r="Q6" s="422">
        <f t="shared" si="0"/>
        <v>42654</v>
      </c>
      <c r="R6" s="422">
        <f t="shared" si="0"/>
        <v>42655</v>
      </c>
      <c r="S6" s="422">
        <f t="shared" si="0"/>
        <v>42656</v>
      </c>
      <c r="T6" s="238">
        <f t="shared" si="0"/>
        <v>42657</v>
      </c>
      <c r="U6" s="219">
        <f t="shared" si="0"/>
        <v>42658</v>
      </c>
      <c r="V6" s="422">
        <f t="shared" si="0"/>
        <v>42659</v>
      </c>
      <c r="W6" s="422">
        <f t="shared" si="0"/>
        <v>42660</v>
      </c>
      <c r="X6" s="422">
        <f t="shared" si="0"/>
        <v>42661</v>
      </c>
      <c r="Y6" s="422">
        <f t="shared" si="0"/>
        <v>42662</v>
      </c>
      <c r="Z6" s="422">
        <f t="shared" si="0"/>
        <v>42663</v>
      </c>
      <c r="AA6" s="238">
        <f t="shared" si="0"/>
        <v>42664</v>
      </c>
      <c r="AB6" s="219">
        <f t="shared" si="0"/>
        <v>42665</v>
      </c>
      <c r="AC6" s="278">
        <f t="shared" si="0"/>
        <v>42666</v>
      </c>
      <c r="AD6" s="278">
        <f t="shared" si="0"/>
        <v>42667</v>
      </c>
      <c r="AE6" s="278">
        <f t="shared" si="0"/>
        <v>42668</v>
      </c>
      <c r="AF6" s="278">
        <f t="shared" si="0"/>
        <v>42669</v>
      </c>
      <c r="AG6" s="278">
        <f t="shared" si="0"/>
        <v>42670</v>
      </c>
      <c r="AH6" s="278">
        <f t="shared" si="0"/>
        <v>42671</v>
      </c>
      <c r="AI6" s="219">
        <f t="shared" si="0"/>
        <v>42672</v>
      </c>
      <c r="AJ6" s="219">
        <f t="shared" si="0"/>
        <v>42673</v>
      </c>
      <c r="AK6" s="472">
        <f t="shared" si="0"/>
        <v>42674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220" t="s">
        <v>21</v>
      </c>
      <c r="H7" s="279"/>
      <c r="I7" s="279"/>
      <c r="J7" s="279"/>
      <c r="K7" s="279"/>
      <c r="L7" s="279"/>
      <c r="M7" s="239" t="s">
        <v>20</v>
      </c>
      <c r="N7" s="220" t="s">
        <v>21</v>
      </c>
      <c r="O7" s="279"/>
      <c r="P7" s="279"/>
      <c r="Q7" s="380"/>
      <c r="R7" s="380"/>
      <c r="S7" s="380"/>
      <c r="T7" s="239" t="s">
        <v>20</v>
      </c>
      <c r="U7" s="220" t="s">
        <v>21</v>
      </c>
      <c r="V7" s="380"/>
      <c r="W7" s="380"/>
      <c r="X7" s="380"/>
      <c r="Y7" s="380"/>
      <c r="Z7" s="380"/>
      <c r="AA7" s="239" t="s">
        <v>20</v>
      </c>
      <c r="AB7" s="220" t="s">
        <v>21</v>
      </c>
      <c r="AC7" s="279"/>
      <c r="AD7" s="279"/>
      <c r="AE7" s="279"/>
      <c r="AF7" s="279"/>
      <c r="AG7" s="279"/>
      <c r="AH7" s="279" t="s">
        <v>232</v>
      </c>
      <c r="AI7" s="220" t="s">
        <v>233</v>
      </c>
      <c r="AJ7" s="220" t="s">
        <v>126</v>
      </c>
      <c r="AK7" s="279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32" t="s">
        <v>174</v>
      </c>
      <c r="D8" s="33"/>
      <c r="E8" s="34"/>
      <c r="F8" s="200">
        <f>+[1]NEW!$S$102</f>
        <v>1798</v>
      </c>
      <c r="G8" s="351">
        <v>0</v>
      </c>
      <c r="H8" s="334">
        <v>0</v>
      </c>
      <c r="I8" s="334">
        <v>0</v>
      </c>
      <c r="J8" s="334">
        <v>0</v>
      </c>
      <c r="K8" s="449">
        <v>0</v>
      </c>
      <c r="L8" s="449">
        <v>0</v>
      </c>
      <c r="M8" s="460">
        <v>0</v>
      </c>
      <c r="N8" s="351">
        <v>0</v>
      </c>
      <c r="O8" s="334">
        <v>0</v>
      </c>
      <c r="P8" s="334">
        <v>0</v>
      </c>
      <c r="Q8" s="334">
        <v>0</v>
      </c>
      <c r="R8" s="334">
        <v>0</v>
      </c>
      <c r="S8" s="334">
        <v>0</v>
      </c>
      <c r="T8" s="362">
        <v>0</v>
      </c>
      <c r="U8" s="351">
        <v>0</v>
      </c>
      <c r="V8" s="342">
        <v>0</v>
      </c>
      <c r="W8" s="342">
        <v>0</v>
      </c>
      <c r="X8" s="334">
        <v>0</v>
      </c>
      <c r="Y8" s="334">
        <v>0</v>
      </c>
      <c r="Z8" s="334">
        <v>0</v>
      </c>
      <c r="AA8" s="362">
        <v>0</v>
      </c>
      <c r="AB8" s="351">
        <v>0</v>
      </c>
      <c r="AC8" s="342">
        <v>0</v>
      </c>
      <c r="AD8" s="342">
        <v>0</v>
      </c>
      <c r="AE8" s="371">
        <v>948</v>
      </c>
      <c r="AF8" s="371">
        <f>1698-AE9</f>
        <v>750</v>
      </c>
      <c r="AG8" s="334">
        <v>0</v>
      </c>
      <c r="AH8" s="371">
        <f>1798-AG9</f>
        <v>100</v>
      </c>
      <c r="AI8" s="351">
        <v>0</v>
      </c>
      <c r="AJ8" s="351">
        <v>0</v>
      </c>
      <c r="AK8" s="449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39"/>
      <c r="D9" s="40"/>
      <c r="E9" s="41"/>
      <c r="F9" s="201"/>
      <c r="G9" s="352">
        <f t="shared" ref="G9:AK9" si="1">+F9+G8</f>
        <v>0</v>
      </c>
      <c r="H9" s="348">
        <f t="shared" si="1"/>
        <v>0</v>
      </c>
      <c r="I9" s="335">
        <f t="shared" si="1"/>
        <v>0</v>
      </c>
      <c r="J9" s="336">
        <f t="shared" si="1"/>
        <v>0</v>
      </c>
      <c r="K9" s="451">
        <v>0</v>
      </c>
      <c r="L9" s="451">
        <v>0</v>
      </c>
      <c r="M9" s="461">
        <v>0</v>
      </c>
      <c r="N9" s="352">
        <f t="shared" si="1"/>
        <v>0</v>
      </c>
      <c r="O9" s="336">
        <f t="shared" si="1"/>
        <v>0</v>
      </c>
      <c r="P9" s="335">
        <f t="shared" si="1"/>
        <v>0</v>
      </c>
      <c r="Q9" s="336">
        <f t="shared" si="1"/>
        <v>0</v>
      </c>
      <c r="R9" s="336">
        <f t="shared" si="1"/>
        <v>0</v>
      </c>
      <c r="S9" s="336">
        <f t="shared" si="1"/>
        <v>0</v>
      </c>
      <c r="T9" s="363">
        <f t="shared" si="1"/>
        <v>0</v>
      </c>
      <c r="U9" s="352">
        <f t="shared" si="1"/>
        <v>0</v>
      </c>
      <c r="V9" s="336">
        <f t="shared" si="1"/>
        <v>0</v>
      </c>
      <c r="W9" s="335">
        <f t="shared" si="1"/>
        <v>0</v>
      </c>
      <c r="X9" s="336">
        <f t="shared" si="1"/>
        <v>0</v>
      </c>
      <c r="Y9" s="336">
        <f t="shared" si="1"/>
        <v>0</v>
      </c>
      <c r="Z9" s="336">
        <f t="shared" si="1"/>
        <v>0</v>
      </c>
      <c r="AA9" s="363">
        <f t="shared" si="1"/>
        <v>0</v>
      </c>
      <c r="AB9" s="352">
        <f t="shared" si="1"/>
        <v>0</v>
      </c>
      <c r="AC9" s="336">
        <f t="shared" si="1"/>
        <v>0</v>
      </c>
      <c r="AD9" s="335">
        <f t="shared" si="1"/>
        <v>0</v>
      </c>
      <c r="AE9" s="336">
        <f t="shared" si="1"/>
        <v>948</v>
      </c>
      <c r="AF9" s="336">
        <f t="shared" si="1"/>
        <v>1698</v>
      </c>
      <c r="AG9" s="336">
        <f t="shared" si="1"/>
        <v>1698</v>
      </c>
      <c r="AH9" s="336">
        <f t="shared" si="1"/>
        <v>1798</v>
      </c>
      <c r="AI9" s="352">
        <f t="shared" si="1"/>
        <v>1798</v>
      </c>
      <c r="AJ9" s="352">
        <f t="shared" si="1"/>
        <v>1798</v>
      </c>
      <c r="AK9" s="451">
        <f t="shared" si="1"/>
        <v>1798</v>
      </c>
      <c r="AL9" s="47"/>
    </row>
    <row r="10" spans="1:42" ht="34.5" customHeight="1">
      <c r="A10" s="624">
        <v>2</v>
      </c>
      <c r="B10" s="626" t="s">
        <v>75</v>
      </c>
      <c r="C10" s="32" t="s">
        <v>174</v>
      </c>
      <c r="D10" s="48"/>
      <c r="E10" s="49"/>
      <c r="F10" s="202">
        <f>+[1]NEW!$S$105</f>
        <v>900</v>
      </c>
      <c r="G10" s="351">
        <v>0</v>
      </c>
      <c r="H10" s="334">
        <v>0</v>
      </c>
      <c r="I10" s="334">
        <v>0</v>
      </c>
      <c r="J10" s="334">
        <v>0</v>
      </c>
      <c r="K10" s="449">
        <v>0</v>
      </c>
      <c r="L10" s="449">
        <v>0</v>
      </c>
      <c r="M10" s="460">
        <v>0</v>
      </c>
      <c r="N10" s="351">
        <v>0</v>
      </c>
      <c r="O10" s="334">
        <v>0</v>
      </c>
      <c r="P10" s="334">
        <v>0</v>
      </c>
      <c r="Q10" s="334">
        <v>0</v>
      </c>
      <c r="R10" s="334">
        <v>0</v>
      </c>
      <c r="S10" s="334">
        <v>0</v>
      </c>
      <c r="T10" s="362">
        <v>0</v>
      </c>
      <c r="U10" s="351">
        <v>0</v>
      </c>
      <c r="V10" s="334">
        <v>0</v>
      </c>
      <c r="W10" s="371">
        <v>500</v>
      </c>
      <c r="X10" s="334">
        <v>0</v>
      </c>
      <c r="Y10" s="334">
        <v>0</v>
      </c>
      <c r="Z10" s="334">
        <v>0</v>
      </c>
      <c r="AA10" s="362">
        <v>0</v>
      </c>
      <c r="AB10" s="351">
        <v>0</v>
      </c>
      <c r="AC10" s="334">
        <v>0</v>
      </c>
      <c r="AD10" s="371">
        <v>100</v>
      </c>
      <c r="AE10" s="334">
        <v>0</v>
      </c>
      <c r="AF10" s="334">
        <v>0</v>
      </c>
      <c r="AG10" s="334">
        <v>0</v>
      </c>
      <c r="AH10" s="371">
        <f>900-AG11</f>
        <v>300</v>
      </c>
      <c r="AI10" s="351">
        <v>0</v>
      </c>
      <c r="AJ10" s="351">
        <v>0</v>
      </c>
      <c r="AK10" s="449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39"/>
      <c r="D11" s="40"/>
      <c r="E11" s="41"/>
      <c r="F11" s="201"/>
      <c r="G11" s="352">
        <f t="shared" ref="G11:AK11" si="2">+F11+G10</f>
        <v>0</v>
      </c>
      <c r="H11" s="348">
        <f t="shared" si="2"/>
        <v>0</v>
      </c>
      <c r="I11" s="335">
        <f t="shared" si="2"/>
        <v>0</v>
      </c>
      <c r="J11" s="336">
        <f t="shared" si="2"/>
        <v>0</v>
      </c>
      <c r="K11" s="451">
        <v>0</v>
      </c>
      <c r="L11" s="451">
        <v>0</v>
      </c>
      <c r="M11" s="461">
        <v>0</v>
      </c>
      <c r="N11" s="352">
        <f t="shared" si="2"/>
        <v>0</v>
      </c>
      <c r="O11" s="336">
        <f t="shared" si="2"/>
        <v>0</v>
      </c>
      <c r="P11" s="335">
        <f t="shared" si="2"/>
        <v>0</v>
      </c>
      <c r="Q11" s="336">
        <f t="shared" si="2"/>
        <v>0</v>
      </c>
      <c r="R11" s="336">
        <f t="shared" si="2"/>
        <v>0</v>
      </c>
      <c r="S11" s="336">
        <f t="shared" si="2"/>
        <v>0</v>
      </c>
      <c r="T11" s="363">
        <f t="shared" si="2"/>
        <v>0</v>
      </c>
      <c r="U11" s="352">
        <f t="shared" si="2"/>
        <v>0</v>
      </c>
      <c r="V11" s="336">
        <f t="shared" si="2"/>
        <v>0</v>
      </c>
      <c r="W11" s="335">
        <f t="shared" si="2"/>
        <v>500</v>
      </c>
      <c r="X11" s="336">
        <f t="shared" si="2"/>
        <v>500</v>
      </c>
      <c r="Y11" s="336">
        <f t="shared" si="2"/>
        <v>500</v>
      </c>
      <c r="Z11" s="336">
        <f t="shared" si="2"/>
        <v>500</v>
      </c>
      <c r="AA11" s="363">
        <f t="shared" si="2"/>
        <v>500</v>
      </c>
      <c r="AB11" s="352">
        <f t="shared" si="2"/>
        <v>500</v>
      </c>
      <c r="AC11" s="336">
        <f t="shared" si="2"/>
        <v>500</v>
      </c>
      <c r="AD11" s="335">
        <f t="shared" si="2"/>
        <v>600</v>
      </c>
      <c r="AE11" s="336">
        <f t="shared" si="2"/>
        <v>600</v>
      </c>
      <c r="AF11" s="336">
        <f t="shared" si="2"/>
        <v>600</v>
      </c>
      <c r="AG11" s="336">
        <f t="shared" si="2"/>
        <v>600</v>
      </c>
      <c r="AH11" s="336">
        <f t="shared" si="2"/>
        <v>900</v>
      </c>
      <c r="AI11" s="352">
        <f t="shared" si="2"/>
        <v>900</v>
      </c>
      <c r="AJ11" s="352">
        <f t="shared" si="2"/>
        <v>900</v>
      </c>
      <c r="AK11" s="451">
        <f t="shared" si="2"/>
        <v>900</v>
      </c>
      <c r="AL11" s="37"/>
    </row>
    <row r="12" spans="1:42" ht="34.5" customHeight="1">
      <c r="A12" s="624">
        <v>3</v>
      </c>
      <c r="B12" s="629" t="s">
        <v>76</v>
      </c>
      <c r="C12" s="32" t="s">
        <v>174</v>
      </c>
      <c r="D12" s="48"/>
      <c r="E12" s="49"/>
      <c r="F12" s="202">
        <f>+[1]NEW!$S$108</f>
        <v>3905</v>
      </c>
      <c r="G12" s="351">
        <v>0</v>
      </c>
      <c r="H12" s="334">
        <v>0</v>
      </c>
      <c r="I12" s="334">
        <v>0</v>
      </c>
      <c r="J12" s="334">
        <v>0</v>
      </c>
      <c r="K12" s="449">
        <v>0</v>
      </c>
      <c r="L12" s="449">
        <v>0</v>
      </c>
      <c r="M12" s="460">
        <v>0</v>
      </c>
      <c r="N12" s="351">
        <v>0</v>
      </c>
      <c r="O12" s="334">
        <v>0</v>
      </c>
      <c r="P12" s="334">
        <v>0</v>
      </c>
      <c r="Q12" s="334">
        <v>0</v>
      </c>
      <c r="R12" s="334">
        <v>0</v>
      </c>
      <c r="S12" s="334">
        <v>0</v>
      </c>
      <c r="T12" s="362">
        <v>0</v>
      </c>
      <c r="U12" s="351">
        <v>0</v>
      </c>
      <c r="V12" s="371">
        <v>650</v>
      </c>
      <c r="W12" s="371">
        <f>1100-V13</f>
        <v>450</v>
      </c>
      <c r="X12" s="334">
        <v>0</v>
      </c>
      <c r="Y12" s="342">
        <v>0</v>
      </c>
      <c r="Z12" s="371">
        <v>950</v>
      </c>
      <c r="AA12" s="362">
        <v>0</v>
      </c>
      <c r="AB12" s="351">
        <v>0</v>
      </c>
      <c r="AC12" s="371">
        <v>1350</v>
      </c>
      <c r="AD12" s="371">
        <f>3500-AC13</f>
        <v>100</v>
      </c>
      <c r="AE12" s="342">
        <v>0</v>
      </c>
      <c r="AF12" s="371">
        <v>55</v>
      </c>
      <c r="AG12" s="371">
        <f>3905-AF13</f>
        <v>350</v>
      </c>
      <c r="AH12" s="334">
        <f>3905-AG13</f>
        <v>0</v>
      </c>
      <c r="AI12" s="351">
        <v>0</v>
      </c>
      <c r="AJ12" s="351">
        <f>3905-AI13</f>
        <v>0</v>
      </c>
      <c r="AK12" s="449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39"/>
      <c r="D13" s="40"/>
      <c r="E13" s="41"/>
      <c r="F13" s="201"/>
      <c r="G13" s="352">
        <f t="shared" ref="G13:AK15" si="3">+F13+G12</f>
        <v>0</v>
      </c>
      <c r="H13" s="348">
        <f t="shared" si="3"/>
        <v>0</v>
      </c>
      <c r="I13" s="335">
        <f t="shared" si="3"/>
        <v>0</v>
      </c>
      <c r="J13" s="336">
        <f t="shared" si="3"/>
        <v>0</v>
      </c>
      <c r="K13" s="451">
        <v>0</v>
      </c>
      <c r="L13" s="451">
        <v>0</v>
      </c>
      <c r="M13" s="461">
        <v>0</v>
      </c>
      <c r="N13" s="352">
        <f t="shared" si="3"/>
        <v>0</v>
      </c>
      <c r="O13" s="336">
        <f t="shared" si="3"/>
        <v>0</v>
      </c>
      <c r="P13" s="335">
        <f t="shared" si="3"/>
        <v>0</v>
      </c>
      <c r="Q13" s="336">
        <f t="shared" si="3"/>
        <v>0</v>
      </c>
      <c r="R13" s="336">
        <f t="shared" si="3"/>
        <v>0</v>
      </c>
      <c r="S13" s="336">
        <f t="shared" si="3"/>
        <v>0</v>
      </c>
      <c r="T13" s="363">
        <f t="shared" si="3"/>
        <v>0</v>
      </c>
      <c r="U13" s="352">
        <f t="shared" si="3"/>
        <v>0</v>
      </c>
      <c r="V13" s="336">
        <f t="shared" si="3"/>
        <v>650</v>
      </c>
      <c r="W13" s="335">
        <f t="shared" si="3"/>
        <v>1100</v>
      </c>
      <c r="X13" s="336">
        <f t="shared" si="3"/>
        <v>1100</v>
      </c>
      <c r="Y13" s="336">
        <f t="shared" si="3"/>
        <v>1100</v>
      </c>
      <c r="Z13" s="336">
        <f t="shared" si="3"/>
        <v>2050</v>
      </c>
      <c r="AA13" s="363">
        <f t="shared" si="3"/>
        <v>2050</v>
      </c>
      <c r="AB13" s="352">
        <f t="shared" si="3"/>
        <v>2050</v>
      </c>
      <c r="AC13" s="336">
        <f t="shared" si="3"/>
        <v>3400</v>
      </c>
      <c r="AD13" s="335">
        <f t="shared" si="3"/>
        <v>3500</v>
      </c>
      <c r="AE13" s="336">
        <f t="shared" si="3"/>
        <v>3500</v>
      </c>
      <c r="AF13" s="336">
        <f t="shared" si="3"/>
        <v>3555</v>
      </c>
      <c r="AG13" s="336">
        <f t="shared" si="3"/>
        <v>3905</v>
      </c>
      <c r="AH13" s="336">
        <f t="shared" si="3"/>
        <v>3905</v>
      </c>
      <c r="AI13" s="352">
        <f t="shared" si="3"/>
        <v>3905</v>
      </c>
      <c r="AJ13" s="352">
        <f t="shared" si="3"/>
        <v>3905</v>
      </c>
      <c r="AK13" s="451">
        <f t="shared" si="3"/>
        <v>3905</v>
      </c>
      <c r="AL13" s="37"/>
    </row>
    <row r="14" spans="1:42" ht="34.5" customHeight="1">
      <c r="A14" s="624">
        <v>4</v>
      </c>
      <c r="B14" s="629" t="s">
        <v>77</v>
      </c>
      <c r="C14" s="32" t="s">
        <v>174</v>
      </c>
      <c r="D14" s="48"/>
      <c r="E14" s="49"/>
      <c r="F14" s="202">
        <f>+[1]NEW!$S$111</f>
        <v>2200</v>
      </c>
      <c r="G14" s="353">
        <v>0</v>
      </c>
      <c r="H14" s="338">
        <v>0</v>
      </c>
      <c r="I14" s="338">
        <v>0</v>
      </c>
      <c r="J14" s="338">
        <v>0</v>
      </c>
      <c r="K14" s="453">
        <v>0</v>
      </c>
      <c r="L14" s="453">
        <v>0</v>
      </c>
      <c r="M14" s="462">
        <v>0</v>
      </c>
      <c r="N14" s="353">
        <v>0</v>
      </c>
      <c r="O14" s="338">
        <v>0</v>
      </c>
      <c r="P14" s="338">
        <v>0</v>
      </c>
      <c r="Q14" s="338">
        <v>0</v>
      </c>
      <c r="R14" s="338">
        <v>0</v>
      </c>
      <c r="S14" s="457">
        <v>0</v>
      </c>
      <c r="T14" s="470">
        <v>22</v>
      </c>
      <c r="U14" s="353">
        <v>0</v>
      </c>
      <c r="V14" s="372">
        <f>1000-U15</f>
        <v>978</v>
      </c>
      <c r="W14" s="338">
        <v>0</v>
      </c>
      <c r="X14" s="338">
        <v>0</v>
      </c>
      <c r="Y14" s="372">
        <v>550</v>
      </c>
      <c r="Z14" s="372">
        <f>1800-Y15</f>
        <v>250</v>
      </c>
      <c r="AA14" s="364">
        <v>0</v>
      </c>
      <c r="AB14" s="353">
        <v>0</v>
      </c>
      <c r="AC14" s="343">
        <f>1800-AB15</f>
        <v>0</v>
      </c>
      <c r="AD14" s="338">
        <v>0</v>
      </c>
      <c r="AE14" s="338">
        <v>0</v>
      </c>
      <c r="AF14" s="372">
        <v>400</v>
      </c>
      <c r="AG14" s="343">
        <f>2200-AF15</f>
        <v>0</v>
      </c>
      <c r="AH14" s="338">
        <v>0</v>
      </c>
      <c r="AI14" s="353">
        <v>0</v>
      </c>
      <c r="AJ14" s="353">
        <v>0</v>
      </c>
      <c r="AK14" s="453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39"/>
      <c r="D15" s="33"/>
      <c r="E15" s="52"/>
      <c r="F15" s="200"/>
      <c r="G15" s="352">
        <f t="shared" si="3"/>
        <v>0</v>
      </c>
      <c r="H15" s="348">
        <f t="shared" si="3"/>
        <v>0</v>
      </c>
      <c r="I15" s="335">
        <f t="shared" si="3"/>
        <v>0</v>
      </c>
      <c r="J15" s="336">
        <f t="shared" si="3"/>
        <v>0</v>
      </c>
      <c r="K15" s="451">
        <v>0</v>
      </c>
      <c r="L15" s="451">
        <v>0</v>
      </c>
      <c r="M15" s="461">
        <v>0</v>
      </c>
      <c r="N15" s="352">
        <f t="shared" si="3"/>
        <v>0</v>
      </c>
      <c r="O15" s="336">
        <f t="shared" si="3"/>
        <v>0</v>
      </c>
      <c r="P15" s="335">
        <f t="shared" si="3"/>
        <v>0</v>
      </c>
      <c r="Q15" s="336">
        <f t="shared" si="3"/>
        <v>0</v>
      </c>
      <c r="R15" s="336">
        <f t="shared" si="3"/>
        <v>0</v>
      </c>
      <c r="S15" s="336">
        <f t="shared" si="3"/>
        <v>0</v>
      </c>
      <c r="T15" s="363">
        <f t="shared" si="3"/>
        <v>22</v>
      </c>
      <c r="U15" s="352">
        <f t="shared" si="3"/>
        <v>22</v>
      </c>
      <c r="V15" s="336">
        <f t="shared" si="3"/>
        <v>1000</v>
      </c>
      <c r="W15" s="335">
        <f t="shared" si="3"/>
        <v>1000</v>
      </c>
      <c r="X15" s="336">
        <f t="shared" si="3"/>
        <v>1000</v>
      </c>
      <c r="Y15" s="336">
        <f t="shared" si="3"/>
        <v>1550</v>
      </c>
      <c r="Z15" s="336">
        <f t="shared" si="3"/>
        <v>1800</v>
      </c>
      <c r="AA15" s="363">
        <f t="shared" si="3"/>
        <v>1800</v>
      </c>
      <c r="AB15" s="352">
        <f t="shared" si="3"/>
        <v>1800</v>
      </c>
      <c r="AC15" s="336">
        <f t="shared" si="3"/>
        <v>1800</v>
      </c>
      <c r="AD15" s="335">
        <f t="shared" si="3"/>
        <v>1800</v>
      </c>
      <c r="AE15" s="336">
        <f t="shared" si="3"/>
        <v>1800</v>
      </c>
      <c r="AF15" s="336">
        <f t="shared" si="3"/>
        <v>2200</v>
      </c>
      <c r="AG15" s="336">
        <f t="shared" si="3"/>
        <v>2200</v>
      </c>
      <c r="AH15" s="336">
        <f>+AG15+AH14</f>
        <v>2200</v>
      </c>
      <c r="AI15" s="352">
        <f t="shared" si="3"/>
        <v>2200</v>
      </c>
      <c r="AJ15" s="352">
        <f>+AI15+AJ14</f>
        <v>2200</v>
      </c>
      <c r="AK15" s="451">
        <f>+AJ15+AK14</f>
        <v>2200</v>
      </c>
      <c r="AL15" s="37"/>
    </row>
    <row r="16" spans="1:42" ht="34.5" customHeight="1">
      <c r="A16" s="624">
        <v>5</v>
      </c>
      <c r="B16" s="629" t="s">
        <v>78</v>
      </c>
      <c r="C16" s="33" t="s">
        <v>176</v>
      </c>
      <c r="D16" s="48"/>
      <c r="E16" s="49"/>
      <c r="F16" s="202">
        <f>+[1]NEW!$S$96</f>
        <v>3832</v>
      </c>
      <c r="G16" s="351">
        <v>0</v>
      </c>
      <c r="H16" s="334">
        <v>0</v>
      </c>
      <c r="I16" s="334">
        <v>0</v>
      </c>
      <c r="J16" s="334">
        <v>0</v>
      </c>
      <c r="K16" s="449">
        <v>0</v>
      </c>
      <c r="L16" s="449">
        <v>0</v>
      </c>
      <c r="M16" s="460">
        <v>0</v>
      </c>
      <c r="N16" s="351">
        <v>0</v>
      </c>
      <c r="O16" s="334">
        <v>0</v>
      </c>
      <c r="P16" s="334">
        <v>0</v>
      </c>
      <c r="Q16" s="334">
        <v>0</v>
      </c>
      <c r="R16" s="371">
        <v>422</v>
      </c>
      <c r="S16" s="371">
        <v>350</v>
      </c>
      <c r="T16" s="469">
        <f>1000-S17</f>
        <v>228</v>
      </c>
      <c r="U16" s="351">
        <v>0</v>
      </c>
      <c r="V16" s="334">
        <v>0</v>
      </c>
      <c r="W16" s="334">
        <v>0</v>
      </c>
      <c r="X16" s="371">
        <f>1155-X18-X28</f>
        <v>350</v>
      </c>
      <c r="Y16" s="371">
        <f>2000-X17</f>
        <v>650</v>
      </c>
      <c r="Z16" s="334">
        <f>2000-Y17</f>
        <v>0</v>
      </c>
      <c r="AA16" s="362">
        <v>0</v>
      </c>
      <c r="AB16" s="351">
        <v>0</v>
      </c>
      <c r="AC16" s="334">
        <v>0</v>
      </c>
      <c r="AD16" s="371">
        <f>800-AD28</f>
        <v>700</v>
      </c>
      <c r="AE16" s="371">
        <f>2900-AD17</f>
        <v>200</v>
      </c>
      <c r="AF16" s="334">
        <f>2900-AE17</f>
        <v>0</v>
      </c>
      <c r="AG16" s="371">
        <v>700</v>
      </c>
      <c r="AH16" s="371">
        <f>3832-AG17</f>
        <v>232</v>
      </c>
      <c r="AI16" s="351">
        <v>0</v>
      </c>
      <c r="AJ16" s="351">
        <v>0</v>
      </c>
      <c r="AK16" s="449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40"/>
      <c r="D17" s="40"/>
      <c r="E17" s="41"/>
      <c r="F17" s="201"/>
      <c r="G17" s="373">
        <f t="shared" ref="G17:AK17" si="4">+F17+G16</f>
        <v>0</v>
      </c>
      <c r="H17" s="348">
        <f t="shared" si="4"/>
        <v>0</v>
      </c>
      <c r="I17" s="335">
        <f t="shared" si="4"/>
        <v>0</v>
      </c>
      <c r="J17" s="336">
        <f t="shared" si="4"/>
        <v>0</v>
      </c>
      <c r="K17" s="451">
        <v>0</v>
      </c>
      <c r="L17" s="451">
        <v>0</v>
      </c>
      <c r="M17" s="461">
        <v>0</v>
      </c>
      <c r="N17" s="352">
        <f t="shared" si="4"/>
        <v>0</v>
      </c>
      <c r="O17" s="336">
        <f t="shared" si="4"/>
        <v>0</v>
      </c>
      <c r="P17" s="335">
        <f t="shared" si="4"/>
        <v>0</v>
      </c>
      <c r="Q17" s="336">
        <f t="shared" si="4"/>
        <v>0</v>
      </c>
      <c r="R17" s="336">
        <f t="shared" si="4"/>
        <v>422</v>
      </c>
      <c r="S17" s="336">
        <f t="shared" si="4"/>
        <v>772</v>
      </c>
      <c r="T17" s="363">
        <f t="shared" si="4"/>
        <v>1000</v>
      </c>
      <c r="U17" s="352">
        <f t="shared" si="4"/>
        <v>1000</v>
      </c>
      <c r="V17" s="336">
        <f t="shared" si="4"/>
        <v>1000</v>
      </c>
      <c r="W17" s="335">
        <f t="shared" si="4"/>
        <v>1000</v>
      </c>
      <c r="X17" s="336">
        <f t="shared" si="4"/>
        <v>1350</v>
      </c>
      <c r="Y17" s="336">
        <f t="shared" si="4"/>
        <v>2000</v>
      </c>
      <c r="Z17" s="336">
        <f t="shared" si="4"/>
        <v>2000</v>
      </c>
      <c r="AA17" s="363">
        <f t="shared" si="4"/>
        <v>2000</v>
      </c>
      <c r="AB17" s="352">
        <f t="shared" si="4"/>
        <v>2000</v>
      </c>
      <c r="AC17" s="336">
        <f t="shared" si="4"/>
        <v>2000</v>
      </c>
      <c r="AD17" s="335">
        <f t="shared" si="4"/>
        <v>2700</v>
      </c>
      <c r="AE17" s="336">
        <f t="shared" si="4"/>
        <v>2900</v>
      </c>
      <c r="AF17" s="336">
        <f t="shared" si="4"/>
        <v>2900</v>
      </c>
      <c r="AG17" s="336">
        <f t="shared" si="4"/>
        <v>3600</v>
      </c>
      <c r="AH17" s="336">
        <f t="shared" si="4"/>
        <v>3832</v>
      </c>
      <c r="AI17" s="352">
        <f t="shared" si="4"/>
        <v>3832</v>
      </c>
      <c r="AJ17" s="352">
        <f t="shared" si="4"/>
        <v>3832</v>
      </c>
      <c r="AK17" s="451">
        <f t="shared" si="4"/>
        <v>3832</v>
      </c>
      <c r="AL17" s="37"/>
    </row>
    <row r="18" spans="1:42" ht="34.5" customHeight="1">
      <c r="A18" s="624">
        <v>6</v>
      </c>
      <c r="B18" s="629" t="s">
        <v>79</v>
      </c>
      <c r="C18" s="33" t="s">
        <v>176</v>
      </c>
      <c r="D18" s="48"/>
      <c r="E18" s="49"/>
      <c r="F18" s="202">
        <f>+[1]NEW!$S$99</f>
        <v>105</v>
      </c>
      <c r="G18" s="353">
        <v>0</v>
      </c>
      <c r="H18" s="338">
        <v>0</v>
      </c>
      <c r="I18" s="338">
        <v>0</v>
      </c>
      <c r="J18" s="338">
        <v>0</v>
      </c>
      <c r="K18" s="453">
        <v>0</v>
      </c>
      <c r="L18" s="453">
        <v>0</v>
      </c>
      <c r="M18" s="462">
        <v>0</v>
      </c>
      <c r="N18" s="353">
        <v>0</v>
      </c>
      <c r="O18" s="338">
        <v>0</v>
      </c>
      <c r="P18" s="338">
        <v>0</v>
      </c>
      <c r="Q18" s="338">
        <v>0</v>
      </c>
      <c r="R18" s="338">
        <v>0</v>
      </c>
      <c r="S18" s="338">
        <v>0</v>
      </c>
      <c r="T18" s="364">
        <v>0</v>
      </c>
      <c r="U18" s="353">
        <v>0</v>
      </c>
      <c r="V18" s="338">
        <v>0</v>
      </c>
      <c r="W18" s="338">
        <v>0</v>
      </c>
      <c r="X18" s="445">
        <v>105</v>
      </c>
      <c r="Y18" s="338">
        <v>0</v>
      </c>
      <c r="Z18" s="338">
        <v>0</v>
      </c>
      <c r="AA18" s="364">
        <v>0</v>
      </c>
      <c r="AB18" s="353">
        <v>0</v>
      </c>
      <c r="AC18" s="338">
        <v>0</v>
      </c>
      <c r="AD18" s="338">
        <v>0</v>
      </c>
      <c r="AE18" s="343">
        <f>105-AD19</f>
        <v>0</v>
      </c>
      <c r="AF18" s="338">
        <v>0</v>
      </c>
      <c r="AG18" s="338">
        <v>0</v>
      </c>
      <c r="AH18" s="338">
        <v>0</v>
      </c>
      <c r="AI18" s="353">
        <v>0</v>
      </c>
      <c r="AJ18" s="353">
        <v>0</v>
      </c>
      <c r="AK18" s="453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40"/>
      <c r="D19" s="33"/>
      <c r="E19" s="52"/>
      <c r="F19" s="173"/>
      <c r="G19" s="373">
        <f t="shared" ref="G19:AI19" si="5">+F19+G18</f>
        <v>0</v>
      </c>
      <c r="H19" s="348">
        <f t="shared" si="5"/>
        <v>0</v>
      </c>
      <c r="I19" s="335">
        <f t="shared" si="5"/>
        <v>0</v>
      </c>
      <c r="J19" s="336">
        <f t="shared" si="5"/>
        <v>0</v>
      </c>
      <c r="K19" s="451">
        <v>0</v>
      </c>
      <c r="L19" s="451">
        <v>0</v>
      </c>
      <c r="M19" s="461">
        <v>0</v>
      </c>
      <c r="N19" s="352">
        <f t="shared" si="5"/>
        <v>0</v>
      </c>
      <c r="O19" s="336">
        <f t="shared" si="5"/>
        <v>0</v>
      </c>
      <c r="P19" s="335">
        <f t="shared" si="5"/>
        <v>0</v>
      </c>
      <c r="Q19" s="336">
        <f t="shared" si="5"/>
        <v>0</v>
      </c>
      <c r="R19" s="336">
        <f t="shared" si="5"/>
        <v>0</v>
      </c>
      <c r="S19" s="336">
        <f t="shared" si="5"/>
        <v>0</v>
      </c>
      <c r="T19" s="363">
        <f t="shared" si="5"/>
        <v>0</v>
      </c>
      <c r="U19" s="352">
        <f t="shared" si="5"/>
        <v>0</v>
      </c>
      <c r="V19" s="336">
        <f t="shared" si="5"/>
        <v>0</v>
      </c>
      <c r="W19" s="335">
        <f t="shared" si="5"/>
        <v>0</v>
      </c>
      <c r="X19" s="336">
        <f t="shared" si="5"/>
        <v>105</v>
      </c>
      <c r="Y19" s="336">
        <f t="shared" si="5"/>
        <v>105</v>
      </c>
      <c r="Z19" s="336">
        <f t="shared" si="5"/>
        <v>105</v>
      </c>
      <c r="AA19" s="363">
        <f t="shared" si="5"/>
        <v>105</v>
      </c>
      <c r="AB19" s="352">
        <f t="shared" si="5"/>
        <v>105</v>
      </c>
      <c r="AC19" s="336">
        <f t="shared" si="5"/>
        <v>105</v>
      </c>
      <c r="AD19" s="335">
        <f t="shared" si="5"/>
        <v>105</v>
      </c>
      <c r="AE19" s="336">
        <f t="shared" si="5"/>
        <v>105</v>
      </c>
      <c r="AF19" s="336">
        <f t="shared" si="5"/>
        <v>105</v>
      </c>
      <c r="AG19" s="336">
        <f t="shared" si="5"/>
        <v>105</v>
      </c>
      <c r="AH19" s="336">
        <f>+AG19+AH18</f>
        <v>105</v>
      </c>
      <c r="AI19" s="352">
        <f t="shared" si="5"/>
        <v>105</v>
      </c>
      <c r="AJ19" s="352">
        <f>+AI19+AJ18</f>
        <v>105</v>
      </c>
      <c r="AK19" s="451">
        <f>+AJ19+AK18</f>
        <v>105</v>
      </c>
      <c r="AL19" s="37"/>
    </row>
    <row r="20" spans="1:42" ht="34.5" customHeight="1">
      <c r="A20" s="624">
        <v>7</v>
      </c>
      <c r="B20" s="649" t="s">
        <v>80</v>
      </c>
      <c r="C20" s="32" t="s">
        <v>174</v>
      </c>
      <c r="D20" s="53"/>
      <c r="E20" s="54"/>
      <c r="F20" s="174">
        <f>+[1]NEW!$S$6</f>
        <v>350</v>
      </c>
      <c r="G20" s="353">
        <v>0</v>
      </c>
      <c r="H20" s="338">
        <v>0</v>
      </c>
      <c r="I20" s="338">
        <v>0</v>
      </c>
      <c r="J20" s="372">
        <v>350</v>
      </c>
      <c r="K20" s="453">
        <v>0</v>
      </c>
      <c r="L20" s="453">
        <v>0</v>
      </c>
      <c r="M20" s="462">
        <v>0</v>
      </c>
      <c r="N20" s="353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64">
        <v>0</v>
      </c>
      <c r="U20" s="353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64">
        <v>0</v>
      </c>
      <c r="AB20" s="353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53">
        <v>0</v>
      </c>
      <c r="AJ20" s="353">
        <v>0</v>
      </c>
      <c r="AK20" s="453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39"/>
      <c r="D21" s="56"/>
      <c r="E21" s="57"/>
      <c r="F21" s="180"/>
      <c r="G21" s="352">
        <f t="shared" ref="G21:AK21" si="6">+F21+G20</f>
        <v>0</v>
      </c>
      <c r="H21" s="348">
        <f t="shared" si="6"/>
        <v>0</v>
      </c>
      <c r="I21" s="335">
        <f t="shared" si="6"/>
        <v>0</v>
      </c>
      <c r="J21" s="336">
        <f t="shared" si="6"/>
        <v>350</v>
      </c>
      <c r="K21" s="451">
        <v>350</v>
      </c>
      <c r="L21" s="451">
        <v>350</v>
      </c>
      <c r="M21" s="461">
        <v>350</v>
      </c>
      <c r="N21" s="352">
        <f t="shared" si="6"/>
        <v>350</v>
      </c>
      <c r="O21" s="336">
        <f t="shared" si="6"/>
        <v>350</v>
      </c>
      <c r="P21" s="335">
        <f t="shared" si="6"/>
        <v>350</v>
      </c>
      <c r="Q21" s="336">
        <f t="shared" si="6"/>
        <v>350</v>
      </c>
      <c r="R21" s="336">
        <f t="shared" si="6"/>
        <v>350</v>
      </c>
      <c r="S21" s="336">
        <f t="shared" si="6"/>
        <v>350</v>
      </c>
      <c r="T21" s="363">
        <f t="shared" si="6"/>
        <v>350</v>
      </c>
      <c r="U21" s="352">
        <f t="shared" si="6"/>
        <v>350</v>
      </c>
      <c r="V21" s="336">
        <f t="shared" si="6"/>
        <v>350</v>
      </c>
      <c r="W21" s="335">
        <f t="shared" si="6"/>
        <v>350</v>
      </c>
      <c r="X21" s="336">
        <f t="shared" si="6"/>
        <v>350</v>
      </c>
      <c r="Y21" s="336">
        <f t="shared" si="6"/>
        <v>350</v>
      </c>
      <c r="Z21" s="336">
        <f t="shared" si="6"/>
        <v>350</v>
      </c>
      <c r="AA21" s="363">
        <f t="shared" si="6"/>
        <v>350</v>
      </c>
      <c r="AB21" s="352">
        <f t="shared" si="6"/>
        <v>350</v>
      </c>
      <c r="AC21" s="336">
        <f t="shared" si="6"/>
        <v>350</v>
      </c>
      <c r="AD21" s="335">
        <f t="shared" si="6"/>
        <v>350</v>
      </c>
      <c r="AE21" s="336">
        <f t="shared" si="6"/>
        <v>350</v>
      </c>
      <c r="AF21" s="336">
        <f t="shared" si="6"/>
        <v>350</v>
      </c>
      <c r="AG21" s="336">
        <f t="shared" si="6"/>
        <v>350</v>
      </c>
      <c r="AH21" s="336">
        <f t="shared" si="6"/>
        <v>350</v>
      </c>
      <c r="AI21" s="352">
        <f t="shared" si="6"/>
        <v>350</v>
      </c>
      <c r="AJ21" s="352">
        <f t="shared" si="6"/>
        <v>350</v>
      </c>
      <c r="AK21" s="451">
        <f t="shared" si="6"/>
        <v>350</v>
      </c>
      <c r="AL21" s="37"/>
    </row>
    <row r="22" spans="1:42" ht="34.5" customHeight="1">
      <c r="A22" s="624">
        <v>8</v>
      </c>
      <c r="B22" s="649" t="s">
        <v>81</v>
      </c>
      <c r="C22" s="32" t="s">
        <v>174</v>
      </c>
      <c r="D22" s="60"/>
      <c r="E22" s="34"/>
      <c r="F22" s="174">
        <f>+[1]NEW!$S$9</f>
        <v>250</v>
      </c>
      <c r="G22" s="351">
        <v>0</v>
      </c>
      <c r="H22" s="334">
        <v>0</v>
      </c>
      <c r="I22" s="334">
        <v>0</v>
      </c>
      <c r="J22" s="371">
        <v>237</v>
      </c>
      <c r="K22" s="469">
        <v>13</v>
      </c>
      <c r="L22" s="449">
        <v>0</v>
      </c>
      <c r="M22" s="460">
        <v>0</v>
      </c>
      <c r="N22" s="351">
        <v>0</v>
      </c>
      <c r="O22" s="334">
        <v>0</v>
      </c>
      <c r="P22" s="334">
        <v>0</v>
      </c>
      <c r="Q22" s="334">
        <v>0</v>
      </c>
      <c r="R22" s="334">
        <v>0</v>
      </c>
      <c r="S22" s="334">
        <v>0</v>
      </c>
      <c r="T22" s="362">
        <v>0</v>
      </c>
      <c r="U22" s="351">
        <v>0</v>
      </c>
      <c r="V22" s="334">
        <v>0</v>
      </c>
      <c r="W22" s="334">
        <v>0</v>
      </c>
      <c r="X22" s="334">
        <v>0</v>
      </c>
      <c r="Y22" s="334">
        <v>0</v>
      </c>
      <c r="Z22" s="334">
        <v>0</v>
      </c>
      <c r="AA22" s="362">
        <v>0</v>
      </c>
      <c r="AB22" s="351">
        <v>0</v>
      </c>
      <c r="AC22" s="334">
        <v>0</v>
      </c>
      <c r="AD22" s="334">
        <v>0</v>
      </c>
      <c r="AE22" s="334">
        <v>0</v>
      </c>
      <c r="AF22" s="334">
        <v>0</v>
      </c>
      <c r="AG22" s="334">
        <v>0</v>
      </c>
      <c r="AH22" s="334">
        <v>0</v>
      </c>
      <c r="AI22" s="351">
        <v>0</v>
      </c>
      <c r="AJ22" s="351">
        <v>0</v>
      </c>
      <c r="AK22" s="449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39"/>
      <c r="D23" s="60"/>
      <c r="E23" s="52"/>
      <c r="F23" s="181"/>
      <c r="G23" s="352">
        <f t="shared" ref="G23:AK23" si="7">+F23+G22</f>
        <v>0</v>
      </c>
      <c r="H23" s="348">
        <f t="shared" si="7"/>
        <v>0</v>
      </c>
      <c r="I23" s="335">
        <f t="shared" si="7"/>
        <v>0</v>
      </c>
      <c r="J23" s="336">
        <f t="shared" si="7"/>
        <v>237</v>
      </c>
      <c r="K23" s="451">
        <v>250</v>
      </c>
      <c r="L23" s="451">
        <v>250</v>
      </c>
      <c r="M23" s="461">
        <v>250</v>
      </c>
      <c r="N23" s="352">
        <f t="shared" si="7"/>
        <v>250</v>
      </c>
      <c r="O23" s="336">
        <f t="shared" si="7"/>
        <v>250</v>
      </c>
      <c r="P23" s="335">
        <f t="shared" si="7"/>
        <v>250</v>
      </c>
      <c r="Q23" s="336">
        <f t="shared" si="7"/>
        <v>250</v>
      </c>
      <c r="R23" s="336">
        <f t="shared" si="7"/>
        <v>250</v>
      </c>
      <c r="S23" s="336">
        <f t="shared" si="7"/>
        <v>250</v>
      </c>
      <c r="T23" s="363">
        <f t="shared" si="7"/>
        <v>250</v>
      </c>
      <c r="U23" s="352">
        <f t="shared" si="7"/>
        <v>250</v>
      </c>
      <c r="V23" s="336">
        <f t="shared" si="7"/>
        <v>250</v>
      </c>
      <c r="W23" s="335">
        <f t="shared" si="7"/>
        <v>250</v>
      </c>
      <c r="X23" s="336">
        <f t="shared" si="7"/>
        <v>250</v>
      </c>
      <c r="Y23" s="336">
        <f t="shared" si="7"/>
        <v>250</v>
      </c>
      <c r="Z23" s="336">
        <f t="shared" si="7"/>
        <v>250</v>
      </c>
      <c r="AA23" s="363">
        <f t="shared" si="7"/>
        <v>250</v>
      </c>
      <c r="AB23" s="352">
        <f t="shared" si="7"/>
        <v>250</v>
      </c>
      <c r="AC23" s="336">
        <f t="shared" si="7"/>
        <v>250</v>
      </c>
      <c r="AD23" s="335">
        <f t="shared" si="7"/>
        <v>250</v>
      </c>
      <c r="AE23" s="336">
        <f t="shared" si="7"/>
        <v>250</v>
      </c>
      <c r="AF23" s="336">
        <f t="shared" si="7"/>
        <v>250</v>
      </c>
      <c r="AG23" s="336">
        <f t="shared" si="7"/>
        <v>250</v>
      </c>
      <c r="AH23" s="336">
        <f t="shared" si="7"/>
        <v>250</v>
      </c>
      <c r="AI23" s="352">
        <f t="shared" si="7"/>
        <v>250</v>
      </c>
      <c r="AJ23" s="352">
        <f t="shared" si="7"/>
        <v>250</v>
      </c>
      <c r="AK23" s="451">
        <f t="shared" si="7"/>
        <v>250</v>
      </c>
      <c r="AL23" s="37"/>
    </row>
    <row r="24" spans="1:42" ht="34.5" customHeight="1">
      <c r="A24" s="624">
        <v>9</v>
      </c>
      <c r="B24" s="649" t="s">
        <v>82</v>
      </c>
      <c r="C24" s="32" t="s">
        <v>174</v>
      </c>
      <c r="D24" s="63"/>
      <c r="E24" s="54"/>
      <c r="F24" s="174">
        <f>+[1]NEW!$S$12</f>
        <v>737</v>
      </c>
      <c r="G24" s="351">
        <v>0</v>
      </c>
      <c r="H24" s="334">
        <v>0</v>
      </c>
      <c r="I24" s="334">
        <v>0</v>
      </c>
      <c r="J24" s="342">
        <v>0</v>
      </c>
      <c r="K24" s="469">
        <v>737</v>
      </c>
      <c r="L24" s="449">
        <v>0</v>
      </c>
      <c r="M24" s="460">
        <v>0</v>
      </c>
      <c r="N24" s="351">
        <v>0</v>
      </c>
      <c r="O24" s="334">
        <f>737-N25</f>
        <v>0</v>
      </c>
      <c r="P24" s="334">
        <v>0</v>
      </c>
      <c r="Q24" s="334">
        <v>0</v>
      </c>
      <c r="R24" s="334">
        <v>0</v>
      </c>
      <c r="S24" s="334">
        <v>0</v>
      </c>
      <c r="T24" s="362">
        <v>0</v>
      </c>
      <c r="U24" s="351">
        <v>0</v>
      </c>
      <c r="V24" s="334">
        <v>0</v>
      </c>
      <c r="W24" s="334">
        <v>0</v>
      </c>
      <c r="X24" s="334">
        <v>0</v>
      </c>
      <c r="Y24" s="334">
        <v>0</v>
      </c>
      <c r="Z24" s="334">
        <v>0</v>
      </c>
      <c r="AA24" s="362">
        <v>0</v>
      </c>
      <c r="AB24" s="351">
        <v>0</v>
      </c>
      <c r="AC24" s="334">
        <v>0</v>
      </c>
      <c r="AD24" s="334">
        <v>0</v>
      </c>
      <c r="AE24" s="334">
        <v>0</v>
      </c>
      <c r="AF24" s="334">
        <v>0</v>
      </c>
      <c r="AG24" s="334">
        <v>0</v>
      </c>
      <c r="AH24" s="334">
        <v>0</v>
      </c>
      <c r="AI24" s="351">
        <v>0</v>
      </c>
      <c r="AJ24" s="351">
        <v>0</v>
      </c>
      <c r="AK24" s="449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39"/>
      <c r="D25" s="65"/>
      <c r="E25" s="66"/>
      <c r="F25" s="182"/>
      <c r="G25" s="352">
        <f t="shared" ref="G25:AK25" si="8">+F25+G24</f>
        <v>0</v>
      </c>
      <c r="H25" s="348">
        <f t="shared" si="8"/>
        <v>0</v>
      </c>
      <c r="I25" s="335">
        <f t="shared" si="8"/>
        <v>0</v>
      </c>
      <c r="J25" s="336">
        <f t="shared" si="8"/>
        <v>0</v>
      </c>
      <c r="K25" s="451">
        <v>737</v>
      </c>
      <c r="L25" s="451">
        <v>737</v>
      </c>
      <c r="M25" s="461">
        <v>737</v>
      </c>
      <c r="N25" s="352">
        <f t="shared" si="8"/>
        <v>737</v>
      </c>
      <c r="O25" s="336">
        <f t="shared" si="8"/>
        <v>737</v>
      </c>
      <c r="P25" s="335">
        <f t="shared" si="8"/>
        <v>737</v>
      </c>
      <c r="Q25" s="336">
        <f t="shared" si="8"/>
        <v>737</v>
      </c>
      <c r="R25" s="336">
        <f t="shared" si="8"/>
        <v>737</v>
      </c>
      <c r="S25" s="336">
        <f t="shared" si="8"/>
        <v>737</v>
      </c>
      <c r="T25" s="363">
        <f t="shared" si="8"/>
        <v>737</v>
      </c>
      <c r="U25" s="352">
        <f t="shared" si="8"/>
        <v>737</v>
      </c>
      <c r="V25" s="336">
        <f t="shared" si="8"/>
        <v>737</v>
      </c>
      <c r="W25" s="335">
        <f t="shared" si="8"/>
        <v>737</v>
      </c>
      <c r="X25" s="336">
        <f t="shared" si="8"/>
        <v>737</v>
      </c>
      <c r="Y25" s="336">
        <f t="shared" si="8"/>
        <v>737</v>
      </c>
      <c r="Z25" s="336">
        <f t="shared" si="8"/>
        <v>737</v>
      </c>
      <c r="AA25" s="363">
        <f t="shared" si="8"/>
        <v>737</v>
      </c>
      <c r="AB25" s="352">
        <f t="shared" si="8"/>
        <v>737</v>
      </c>
      <c r="AC25" s="336">
        <f t="shared" si="8"/>
        <v>737</v>
      </c>
      <c r="AD25" s="335">
        <f t="shared" si="8"/>
        <v>737</v>
      </c>
      <c r="AE25" s="336">
        <f t="shared" si="8"/>
        <v>737</v>
      </c>
      <c r="AF25" s="336">
        <f t="shared" si="8"/>
        <v>737</v>
      </c>
      <c r="AG25" s="336">
        <f t="shared" si="8"/>
        <v>737</v>
      </c>
      <c r="AH25" s="336">
        <f t="shared" si="8"/>
        <v>737</v>
      </c>
      <c r="AI25" s="352">
        <f t="shared" si="8"/>
        <v>737</v>
      </c>
      <c r="AJ25" s="352">
        <f t="shared" si="8"/>
        <v>737</v>
      </c>
      <c r="AK25" s="451">
        <f t="shared" si="8"/>
        <v>737</v>
      </c>
      <c r="AL25" s="37"/>
    </row>
    <row r="26" spans="1:42" ht="34.5" customHeight="1">
      <c r="A26" s="624">
        <v>10</v>
      </c>
      <c r="B26" s="649" t="s">
        <v>83</v>
      </c>
      <c r="C26" s="32" t="s">
        <v>174</v>
      </c>
      <c r="D26" s="53"/>
      <c r="E26" s="54"/>
      <c r="F26" s="174">
        <f>+[1]NEW!$S$15</f>
        <v>600</v>
      </c>
      <c r="G26" s="351">
        <v>0</v>
      </c>
      <c r="H26" s="334">
        <v>0</v>
      </c>
      <c r="I26" s="334">
        <v>0</v>
      </c>
      <c r="J26" s="334">
        <v>0</v>
      </c>
      <c r="K26" s="469">
        <v>293</v>
      </c>
      <c r="L26" s="469">
        <v>197</v>
      </c>
      <c r="M26" s="460">
        <v>0</v>
      </c>
      <c r="N26" s="351">
        <v>0</v>
      </c>
      <c r="O26" s="334">
        <v>0</v>
      </c>
      <c r="P26" s="334">
        <v>0</v>
      </c>
      <c r="Q26" s="371">
        <f>600-P27</f>
        <v>110</v>
      </c>
      <c r="R26" s="334">
        <v>0</v>
      </c>
      <c r="S26" s="334">
        <v>0</v>
      </c>
      <c r="T26" s="362">
        <v>0</v>
      </c>
      <c r="U26" s="351">
        <v>0</v>
      </c>
      <c r="V26" s="334">
        <v>0</v>
      </c>
      <c r="W26" s="334">
        <v>0</v>
      </c>
      <c r="X26" s="334">
        <v>0</v>
      </c>
      <c r="Y26" s="334">
        <v>0</v>
      </c>
      <c r="Z26" s="334">
        <v>0</v>
      </c>
      <c r="AA26" s="362">
        <v>0</v>
      </c>
      <c r="AB26" s="351">
        <v>0</v>
      </c>
      <c r="AC26" s="334">
        <v>0</v>
      </c>
      <c r="AD26" s="334">
        <v>0</v>
      </c>
      <c r="AE26" s="334">
        <v>0</v>
      </c>
      <c r="AF26" s="334">
        <v>0</v>
      </c>
      <c r="AG26" s="334">
        <v>0</v>
      </c>
      <c r="AH26" s="334">
        <v>0</v>
      </c>
      <c r="AI26" s="351">
        <v>0</v>
      </c>
      <c r="AJ26" s="351">
        <v>0</v>
      </c>
      <c r="AK26" s="449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39"/>
      <c r="D27" s="56"/>
      <c r="E27" s="57"/>
      <c r="F27" s="180"/>
      <c r="G27" s="352">
        <f t="shared" ref="G27:AG27" si="9">+F27+G26</f>
        <v>0</v>
      </c>
      <c r="H27" s="348">
        <f t="shared" si="9"/>
        <v>0</v>
      </c>
      <c r="I27" s="335">
        <f t="shared" si="9"/>
        <v>0</v>
      </c>
      <c r="J27" s="336">
        <f t="shared" si="9"/>
        <v>0</v>
      </c>
      <c r="K27" s="451">
        <v>293</v>
      </c>
      <c r="L27" s="451">
        <v>490</v>
      </c>
      <c r="M27" s="461">
        <v>490</v>
      </c>
      <c r="N27" s="352">
        <f t="shared" si="9"/>
        <v>490</v>
      </c>
      <c r="O27" s="336">
        <f t="shared" si="9"/>
        <v>490</v>
      </c>
      <c r="P27" s="335">
        <f t="shared" si="9"/>
        <v>490</v>
      </c>
      <c r="Q27" s="336">
        <f t="shared" si="9"/>
        <v>600</v>
      </c>
      <c r="R27" s="336">
        <f t="shared" si="9"/>
        <v>600</v>
      </c>
      <c r="S27" s="336">
        <f t="shared" si="9"/>
        <v>600</v>
      </c>
      <c r="T27" s="363">
        <f t="shared" si="9"/>
        <v>600</v>
      </c>
      <c r="U27" s="352">
        <f t="shared" si="9"/>
        <v>600</v>
      </c>
      <c r="V27" s="336">
        <f t="shared" si="9"/>
        <v>600</v>
      </c>
      <c r="W27" s="335">
        <f t="shared" si="9"/>
        <v>600</v>
      </c>
      <c r="X27" s="336">
        <f t="shared" si="9"/>
        <v>600</v>
      </c>
      <c r="Y27" s="336">
        <f t="shared" si="9"/>
        <v>600</v>
      </c>
      <c r="Z27" s="336">
        <f t="shared" si="9"/>
        <v>600</v>
      </c>
      <c r="AA27" s="363">
        <f t="shared" si="9"/>
        <v>600</v>
      </c>
      <c r="AB27" s="352">
        <f t="shared" si="9"/>
        <v>600</v>
      </c>
      <c r="AC27" s="336">
        <f t="shared" si="9"/>
        <v>600</v>
      </c>
      <c r="AD27" s="335">
        <f t="shared" si="9"/>
        <v>600</v>
      </c>
      <c r="AE27" s="336">
        <f t="shared" si="9"/>
        <v>600</v>
      </c>
      <c r="AF27" s="336">
        <f t="shared" si="9"/>
        <v>600</v>
      </c>
      <c r="AG27" s="336">
        <f t="shared" si="9"/>
        <v>600</v>
      </c>
      <c r="AH27" s="336">
        <f>+AG27+AH26</f>
        <v>600</v>
      </c>
      <c r="AI27" s="352">
        <f>+AH27+AI26</f>
        <v>600</v>
      </c>
      <c r="AJ27" s="352">
        <f>+AI27+AJ26</f>
        <v>600</v>
      </c>
      <c r="AK27" s="451">
        <f>+AJ27+AK26</f>
        <v>600</v>
      </c>
      <c r="AL27" s="37"/>
    </row>
    <row r="28" spans="1:42" ht="34.5" customHeight="1">
      <c r="A28" s="624">
        <v>11</v>
      </c>
      <c r="B28" s="649" t="s">
        <v>84</v>
      </c>
      <c r="C28" s="33" t="s">
        <v>176</v>
      </c>
      <c r="D28" s="63"/>
      <c r="E28" s="54"/>
      <c r="F28" s="174">
        <f>+[1]NEW!$S$18</f>
        <v>2200</v>
      </c>
      <c r="G28" s="351">
        <v>0</v>
      </c>
      <c r="H28" s="334">
        <v>0</v>
      </c>
      <c r="I28" s="334">
        <v>0</v>
      </c>
      <c r="J28" s="334">
        <v>0</v>
      </c>
      <c r="K28" s="449">
        <v>0</v>
      </c>
      <c r="L28" s="449">
        <v>0</v>
      </c>
      <c r="M28" s="460">
        <v>0</v>
      </c>
      <c r="N28" s="351">
        <v>0</v>
      </c>
      <c r="O28" s="334">
        <v>0</v>
      </c>
      <c r="P28" s="334">
        <v>0</v>
      </c>
      <c r="Q28" s="371">
        <v>135</v>
      </c>
      <c r="R28" s="371">
        <f>800-Q29+100</f>
        <v>765</v>
      </c>
      <c r="S28" s="334">
        <v>0</v>
      </c>
      <c r="T28" s="362">
        <v>0</v>
      </c>
      <c r="U28" s="351">
        <v>0</v>
      </c>
      <c r="V28" s="334">
        <v>0</v>
      </c>
      <c r="W28" s="371">
        <v>500</v>
      </c>
      <c r="X28" s="371">
        <f>2100-W29</f>
        <v>700</v>
      </c>
      <c r="Y28" s="334">
        <f>2100-X29</f>
        <v>0</v>
      </c>
      <c r="Z28" s="334">
        <v>0</v>
      </c>
      <c r="AA28" s="362">
        <v>0</v>
      </c>
      <c r="AB28" s="351">
        <v>0</v>
      </c>
      <c r="AC28" s="334">
        <v>0</v>
      </c>
      <c r="AD28" s="469">
        <f>2200-AC29</f>
        <v>100</v>
      </c>
      <c r="AE28" s="334">
        <v>0</v>
      </c>
      <c r="AF28" s="334">
        <v>0</v>
      </c>
      <c r="AG28" s="334">
        <v>0</v>
      </c>
      <c r="AH28" s="334">
        <v>0</v>
      </c>
      <c r="AI28" s="351">
        <v>0</v>
      </c>
      <c r="AJ28" s="351">
        <v>0</v>
      </c>
      <c r="AK28" s="449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40"/>
      <c r="D29" s="65"/>
      <c r="E29" s="66"/>
      <c r="F29" s="182"/>
      <c r="G29" s="352">
        <f t="shared" ref="G29:AK29" si="10">+F29+G28</f>
        <v>0</v>
      </c>
      <c r="H29" s="348">
        <f t="shared" si="10"/>
        <v>0</v>
      </c>
      <c r="I29" s="335">
        <f t="shared" si="10"/>
        <v>0</v>
      </c>
      <c r="J29" s="336">
        <f t="shared" si="10"/>
        <v>0</v>
      </c>
      <c r="K29" s="451">
        <v>0</v>
      </c>
      <c r="L29" s="451">
        <v>0</v>
      </c>
      <c r="M29" s="461">
        <v>0</v>
      </c>
      <c r="N29" s="352">
        <f t="shared" si="10"/>
        <v>0</v>
      </c>
      <c r="O29" s="336">
        <f t="shared" si="10"/>
        <v>0</v>
      </c>
      <c r="P29" s="335">
        <f t="shared" si="10"/>
        <v>0</v>
      </c>
      <c r="Q29" s="336">
        <f t="shared" si="10"/>
        <v>135</v>
      </c>
      <c r="R29" s="336">
        <f t="shared" si="10"/>
        <v>900</v>
      </c>
      <c r="S29" s="336">
        <f t="shared" si="10"/>
        <v>900</v>
      </c>
      <c r="T29" s="363">
        <f t="shared" si="10"/>
        <v>900</v>
      </c>
      <c r="U29" s="352">
        <f t="shared" si="10"/>
        <v>900</v>
      </c>
      <c r="V29" s="336">
        <f t="shared" si="10"/>
        <v>900</v>
      </c>
      <c r="W29" s="335">
        <f t="shared" si="10"/>
        <v>1400</v>
      </c>
      <c r="X29" s="336">
        <f t="shared" si="10"/>
        <v>2100</v>
      </c>
      <c r="Y29" s="336">
        <f t="shared" si="10"/>
        <v>2100</v>
      </c>
      <c r="Z29" s="336">
        <f t="shared" si="10"/>
        <v>2100</v>
      </c>
      <c r="AA29" s="363">
        <f t="shared" si="10"/>
        <v>2100</v>
      </c>
      <c r="AB29" s="352">
        <f t="shared" si="10"/>
        <v>2100</v>
      </c>
      <c r="AC29" s="336">
        <f t="shared" si="10"/>
        <v>2100</v>
      </c>
      <c r="AD29" s="335">
        <f t="shared" si="10"/>
        <v>2200</v>
      </c>
      <c r="AE29" s="336">
        <f t="shared" si="10"/>
        <v>2200</v>
      </c>
      <c r="AF29" s="336">
        <f t="shared" si="10"/>
        <v>2200</v>
      </c>
      <c r="AG29" s="336">
        <f t="shared" si="10"/>
        <v>2200</v>
      </c>
      <c r="AH29" s="336">
        <f t="shared" si="10"/>
        <v>2200</v>
      </c>
      <c r="AI29" s="352">
        <f t="shared" si="10"/>
        <v>2200</v>
      </c>
      <c r="AJ29" s="352">
        <f t="shared" si="10"/>
        <v>2200</v>
      </c>
      <c r="AK29" s="451">
        <f t="shared" si="10"/>
        <v>2200</v>
      </c>
      <c r="AL29" s="37"/>
    </row>
    <row r="30" spans="1:42" ht="34.5" customHeight="1">
      <c r="A30" s="624">
        <v>12</v>
      </c>
      <c r="B30" s="649" t="s">
        <v>85</v>
      </c>
      <c r="C30" s="33" t="s">
        <v>176</v>
      </c>
      <c r="D30" s="53"/>
      <c r="E30" s="54"/>
      <c r="F30" s="174">
        <f>+[1]NEW!$S$21</f>
        <v>39</v>
      </c>
      <c r="G30" s="351">
        <v>0</v>
      </c>
      <c r="H30" s="334">
        <v>0</v>
      </c>
      <c r="I30" s="334">
        <v>0</v>
      </c>
      <c r="J30" s="334">
        <v>0</v>
      </c>
      <c r="K30" s="449">
        <v>0</v>
      </c>
      <c r="L30" s="449">
        <v>0</v>
      </c>
      <c r="M30" s="460">
        <v>0</v>
      </c>
      <c r="N30" s="351">
        <v>0</v>
      </c>
      <c r="O30" s="334">
        <v>0</v>
      </c>
      <c r="P30" s="334">
        <v>0</v>
      </c>
      <c r="Q30" s="334">
        <v>0</v>
      </c>
      <c r="R30" s="371">
        <f>39-Q31</f>
        <v>39</v>
      </c>
      <c r="S30" s="334">
        <v>0</v>
      </c>
      <c r="T30" s="362">
        <v>0</v>
      </c>
      <c r="U30" s="351">
        <v>0</v>
      </c>
      <c r="V30" s="334">
        <v>0</v>
      </c>
      <c r="W30" s="334">
        <v>0</v>
      </c>
      <c r="X30" s="334">
        <v>0</v>
      </c>
      <c r="Y30" s="334">
        <v>0</v>
      </c>
      <c r="Z30" s="334">
        <v>0</v>
      </c>
      <c r="AA30" s="362">
        <v>0</v>
      </c>
      <c r="AB30" s="351">
        <v>0</v>
      </c>
      <c r="AC30" s="334">
        <v>0</v>
      </c>
      <c r="AD30" s="334">
        <v>0</v>
      </c>
      <c r="AE30" s="334">
        <v>0</v>
      </c>
      <c r="AF30" s="334">
        <v>0</v>
      </c>
      <c r="AG30" s="334">
        <v>0</v>
      </c>
      <c r="AH30" s="334">
        <v>0</v>
      </c>
      <c r="AI30" s="351">
        <v>0</v>
      </c>
      <c r="AJ30" s="351">
        <v>0</v>
      </c>
      <c r="AK30" s="449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40"/>
      <c r="D31" s="56"/>
      <c r="E31" s="57"/>
      <c r="F31" s="180"/>
      <c r="G31" s="352">
        <f t="shared" ref="G31:AG31" si="11">+F31+G30</f>
        <v>0</v>
      </c>
      <c r="H31" s="348">
        <f t="shared" si="11"/>
        <v>0</v>
      </c>
      <c r="I31" s="335">
        <f t="shared" si="11"/>
        <v>0</v>
      </c>
      <c r="J31" s="336">
        <f t="shared" si="11"/>
        <v>0</v>
      </c>
      <c r="K31" s="451">
        <v>0</v>
      </c>
      <c r="L31" s="451">
        <v>0</v>
      </c>
      <c r="M31" s="461">
        <v>0</v>
      </c>
      <c r="N31" s="352">
        <f t="shared" si="11"/>
        <v>0</v>
      </c>
      <c r="O31" s="336">
        <f t="shared" si="11"/>
        <v>0</v>
      </c>
      <c r="P31" s="335">
        <f t="shared" si="11"/>
        <v>0</v>
      </c>
      <c r="Q31" s="336">
        <f t="shared" si="11"/>
        <v>0</v>
      </c>
      <c r="R31" s="336">
        <f t="shared" si="11"/>
        <v>39</v>
      </c>
      <c r="S31" s="336">
        <f t="shared" si="11"/>
        <v>39</v>
      </c>
      <c r="T31" s="363">
        <f t="shared" si="11"/>
        <v>39</v>
      </c>
      <c r="U31" s="352">
        <f t="shared" si="11"/>
        <v>39</v>
      </c>
      <c r="V31" s="336">
        <f t="shared" si="11"/>
        <v>39</v>
      </c>
      <c r="W31" s="335">
        <f t="shared" si="11"/>
        <v>39</v>
      </c>
      <c r="X31" s="336">
        <f t="shared" si="11"/>
        <v>39</v>
      </c>
      <c r="Y31" s="336">
        <f t="shared" si="11"/>
        <v>39</v>
      </c>
      <c r="Z31" s="336">
        <f t="shared" si="11"/>
        <v>39</v>
      </c>
      <c r="AA31" s="363">
        <f t="shared" si="11"/>
        <v>39</v>
      </c>
      <c r="AB31" s="352">
        <f t="shared" si="11"/>
        <v>39</v>
      </c>
      <c r="AC31" s="336">
        <f t="shared" si="11"/>
        <v>39</v>
      </c>
      <c r="AD31" s="335">
        <f t="shared" si="11"/>
        <v>39</v>
      </c>
      <c r="AE31" s="336">
        <f t="shared" si="11"/>
        <v>39</v>
      </c>
      <c r="AF31" s="336">
        <f t="shared" si="11"/>
        <v>39</v>
      </c>
      <c r="AG31" s="336">
        <f t="shared" si="11"/>
        <v>39</v>
      </c>
      <c r="AH31" s="336">
        <f>+AG31+AH30</f>
        <v>39</v>
      </c>
      <c r="AI31" s="352">
        <f>+AH31+AI30</f>
        <v>39</v>
      </c>
      <c r="AJ31" s="352">
        <f>+AI31+AJ30</f>
        <v>39</v>
      </c>
      <c r="AK31" s="451">
        <f>+AJ31+AK30</f>
        <v>39</v>
      </c>
      <c r="AL31" s="37"/>
    </row>
    <row r="32" spans="1:42" ht="35.1" customHeight="1">
      <c r="A32" s="652">
        <v>13</v>
      </c>
      <c r="B32" s="653" t="s">
        <v>86</v>
      </c>
      <c r="C32" s="32" t="s">
        <v>174</v>
      </c>
      <c r="D32" s="60"/>
      <c r="E32" s="34"/>
      <c r="F32" s="173">
        <f>+[1]NEW!$S$30</f>
        <v>0</v>
      </c>
      <c r="G32" s="351">
        <v>0</v>
      </c>
      <c r="H32" s="334">
        <v>0</v>
      </c>
      <c r="I32" s="334">
        <v>0</v>
      </c>
      <c r="J32" s="334">
        <v>0</v>
      </c>
      <c r="K32" s="449">
        <v>0</v>
      </c>
      <c r="L32" s="449">
        <v>0</v>
      </c>
      <c r="M32" s="460">
        <v>0</v>
      </c>
      <c r="N32" s="351">
        <v>0</v>
      </c>
      <c r="O32" s="334">
        <v>0</v>
      </c>
      <c r="P32" s="334">
        <v>0</v>
      </c>
      <c r="Q32" s="334">
        <v>0</v>
      </c>
      <c r="R32" s="334">
        <v>0</v>
      </c>
      <c r="S32" s="334">
        <v>0</v>
      </c>
      <c r="T32" s="362">
        <v>0</v>
      </c>
      <c r="U32" s="351">
        <v>0</v>
      </c>
      <c r="V32" s="334">
        <v>0</v>
      </c>
      <c r="W32" s="334">
        <v>0</v>
      </c>
      <c r="X32" s="334">
        <v>0</v>
      </c>
      <c r="Y32" s="334">
        <v>0</v>
      </c>
      <c r="Z32" s="334">
        <v>0</v>
      </c>
      <c r="AA32" s="362">
        <v>0</v>
      </c>
      <c r="AB32" s="351">
        <v>0</v>
      </c>
      <c r="AC32" s="334">
        <v>0</v>
      </c>
      <c r="AD32" s="334">
        <v>0</v>
      </c>
      <c r="AE32" s="334">
        <v>0</v>
      </c>
      <c r="AF32" s="334">
        <v>0</v>
      </c>
      <c r="AG32" s="334">
        <v>0</v>
      </c>
      <c r="AH32" s="334">
        <v>0</v>
      </c>
      <c r="AI32" s="351">
        <v>0</v>
      </c>
      <c r="AJ32" s="351">
        <v>0</v>
      </c>
      <c r="AK32" s="449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39"/>
      <c r="D33" s="60"/>
      <c r="E33" s="52"/>
      <c r="F33" s="181"/>
      <c r="G33" s="352">
        <f t="shared" ref="G33:AG33" si="12">+F33+G32</f>
        <v>0</v>
      </c>
      <c r="H33" s="348">
        <f t="shared" si="12"/>
        <v>0</v>
      </c>
      <c r="I33" s="335">
        <f t="shared" si="12"/>
        <v>0</v>
      </c>
      <c r="J33" s="336">
        <f t="shared" si="12"/>
        <v>0</v>
      </c>
      <c r="K33" s="451">
        <v>0</v>
      </c>
      <c r="L33" s="451">
        <v>0</v>
      </c>
      <c r="M33" s="461">
        <v>0</v>
      </c>
      <c r="N33" s="352">
        <f t="shared" si="12"/>
        <v>0</v>
      </c>
      <c r="O33" s="336">
        <f t="shared" si="12"/>
        <v>0</v>
      </c>
      <c r="P33" s="335">
        <f t="shared" si="12"/>
        <v>0</v>
      </c>
      <c r="Q33" s="336">
        <f t="shared" si="12"/>
        <v>0</v>
      </c>
      <c r="R33" s="336">
        <f t="shared" si="12"/>
        <v>0</v>
      </c>
      <c r="S33" s="336">
        <f t="shared" si="12"/>
        <v>0</v>
      </c>
      <c r="T33" s="363">
        <f t="shared" si="12"/>
        <v>0</v>
      </c>
      <c r="U33" s="352">
        <f t="shared" si="12"/>
        <v>0</v>
      </c>
      <c r="V33" s="336">
        <f t="shared" si="12"/>
        <v>0</v>
      </c>
      <c r="W33" s="335">
        <f t="shared" si="12"/>
        <v>0</v>
      </c>
      <c r="X33" s="336">
        <f t="shared" si="12"/>
        <v>0</v>
      </c>
      <c r="Y33" s="336">
        <f t="shared" si="12"/>
        <v>0</v>
      </c>
      <c r="Z33" s="336">
        <f t="shared" si="12"/>
        <v>0</v>
      </c>
      <c r="AA33" s="363">
        <f t="shared" si="12"/>
        <v>0</v>
      </c>
      <c r="AB33" s="352">
        <f t="shared" si="12"/>
        <v>0</v>
      </c>
      <c r="AC33" s="336">
        <f t="shared" si="12"/>
        <v>0</v>
      </c>
      <c r="AD33" s="335">
        <f t="shared" si="12"/>
        <v>0</v>
      </c>
      <c r="AE33" s="336">
        <f t="shared" si="12"/>
        <v>0</v>
      </c>
      <c r="AF33" s="336">
        <f t="shared" si="12"/>
        <v>0</v>
      </c>
      <c r="AG33" s="336">
        <f t="shared" si="12"/>
        <v>0</v>
      </c>
      <c r="AH33" s="336">
        <f>+AG33+AH32</f>
        <v>0</v>
      </c>
      <c r="AI33" s="352">
        <f>+AH33+AI32</f>
        <v>0</v>
      </c>
      <c r="AJ33" s="352">
        <f>+AI33+AJ32</f>
        <v>0</v>
      </c>
      <c r="AK33" s="451">
        <f>+AJ33+AK32</f>
        <v>0</v>
      </c>
      <c r="AL33" s="37"/>
    </row>
    <row r="34" spans="1:42" ht="35.1" customHeight="1">
      <c r="A34" s="624">
        <v>14</v>
      </c>
      <c r="B34" s="653" t="s">
        <v>87</v>
      </c>
      <c r="C34" s="32" t="s">
        <v>174</v>
      </c>
      <c r="D34" s="63"/>
      <c r="E34" s="54"/>
      <c r="F34" s="174">
        <f>+[1]NEW!$S$33</f>
        <v>0</v>
      </c>
      <c r="G34" s="351">
        <v>0</v>
      </c>
      <c r="H34" s="334">
        <v>0</v>
      </c>
      <c r="I34" s="334">
        <v>0</v>
      </c>
      <c r="J34" s="334">
        <v>0</v>
      </c>
      <c r="K34" s="449">
        <v>0</v>
      </c>
      <c r="L34" s="449">
        <v>0</v>
      </c>
      <c r="M34" s="460">
        <v>0</v>
      </c>
      <c r="N34" s="351">
        <v>0</v>
      </c>
      <c r="O34" s="334">
        <v>0</v>
      </c>
      <c r="P34" s="334">
        <v>0</v>
      </c>
      <c r="Q34" s="334">
        <v>0</v>
      </c>
      <c r="R34" s="334">
        <v>0</v>
      </c>
      <c r="S34" s="334">
        <v>0</v>
      </c>
      <c r="T34" s="362">
        <v>0</v>
      </c>
      <c r="U34" s="351">
        <v>0</v>
      </c>
      <c r="V34" s="334">
        <v>0</v>
      </c>
      <c r="W34" s="334">
        <v>0</v>
      </c>
      <c r="X34" s="334">
        <v>0</v>
      </c>
      <c r="Y34" s="334">
        <v>0</v>
      </c>
      <c r="Z34" s="334">
        <v>0</v>
      </c>
      <c r="AA34" s="362">
        <v>0</v>
      </c>
      <c r="AB34" s="351">
        <v>0</v>
      </c>
      <c r="AC34" s="334">
        <v>0</v>
      </c>
      <c r="AD34" s="334">
        <v>0</v>
      </c>
      <c r="AE34" s="334">
        <v>0</v>
      </c>
      <c r="AF34" s="334">
        <v>0</v>
      </c>
      <c r="AG34" s="334">
        <v>0</v>
      </c>
      <c r="AH34" s="334">
        <v>0</v>
      </c>
      <c r="AI34" s="351">
        <v>0</v>
      </c>
      <c r="AJ34" s="355">
        <v>0</v>
      </c>
      <c r="AK34" s="454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39"/>
      <c r="D35" s="65"/>
      <c r="E35" s="57"/>
      <c r="F35" s="180"/>
      <c r="G35" s="352">
        <f t="shared" ref="G35:AG35" si="13">+F35+G34</f>
        <v>0</v>
      </c>
      <c r="H35" s="348">
        <f t="shared" si="13"/>
        <v>0</v>
      </c>
      <c r="I35" s="335">
        <f t="shared" si="13"/>
        <v>0</v>
      </c>
      <c r="J35" s="336">
        <f t="shared" si="13"/>
        <v>0</v>
      </c>
      <c r="K35" s="451">
        <v>0</v>
      </c>
      <c r="L35" s="451">
        <v>0</v>
      </c>
      <c r="M35" s="461">
        <v>0</v>
      </c>
      <c r="N35" s="352">
        <f t="shared" si="13"/>
        <v>0</v>
      </c>
      <c r="O35" s="336">
        <f t="shared" si="13"/>
        <v>0</v>
      </c>
      <c r="P35" s="335">
        <f t="shared" si="13"/>
        <v>0</v>
      </c>
      <c r="Q35" s="336">
        <f t="shared" si="13"/>
        <v>0</v>
      </c>
      <c r="R35" s="336">
        <f t="shared" si="13"/>
        <v>0</v>
      </c>
      <c r="S35" s="336">
        <f t="shared" si="13"/>
        <v>0</v>
      </c>
      <c r="T35" s="363">
        <f t="shared" si="13"/>
        <v>0</v>
      </c>
      <c r="U35" s="352">
        <f t="shared" si="13"/>
        <v>0</v>
      </c>
      <c r="V35" s="336">
        <f t="shared" si="13"/>
        <v>0</v>
      </c>
      <c r="W35" s="335">
        <f t="shared" si="13"/>
        <v>0</v>
      </c>
      <c r="X35" s="336">
        <f t="shared" si="13"/>
        <v>0</v>
      </c>
      <c r="Y35" s="336">
        <f t="shared" si="13"/>
        <v>0</v>
      </c>
      <c r="Z35" s="336">
        <f t="shared" si="13"/>
        <v>0</v>
      </c>
      <c r="AA35" s="363">
        <f t="shared" si="13"/>
        <v>0</v>
      </c>
      <c r="AB35" s="352">
        <f t="shared" si="13"/>
        <v>0</v>
      </c>
      <c r="AC35" s="336">
        <f t="shared" si="13"/>
        <v>0</v>
      </c>
      <c r="AD35" s="335">
        <f t="shared" si="13"/>
        <v>0</v>
      </c>
      <c r="AE35" s="336">
        <f t="shared" si="13"/>
        <v>0</v>
      </c>
      <c r="AF35" s="336">
        <f t="shared" si="13"/>
        <v>0</v>
      </c>
      <c r="AG35" s="336">
        <f t="shared" si="13"/>
        <v>0</v>
      </c>
      <c r="AH35" s="336">
        <f>+AG35+AH34</f>
        <v>0</v>
      </c>
      <c r="AI35" s="352">
        <f>+AH35+AI34</f>
        <v>0</v>
      </c>
      <c r="AJ35" s="352">
        <f>+AI35+AJ34</f>
        <v>0</v>
      </c>
      <c r="AK35" s="451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32" t="s">
        <v>174</v>
      </c>
      <c r="D36" s="71"/>
      <c r="E36" s="34"/>
      <c r="F36" s="173">
        <f>+[1]NEW!$S$36</f>
        <v>50</v>
      </c>
      <c r="G36" s="351">
        <v>0</v>
      </c>
      <c r="H36" s="371">
        <v>50</v>
      </c>
      <c r="I36" s="334">
        <v>0</v>
      </c>
      <c r="J36" s="334">
        <v>0</v>
      </c>
      <c r="K36" s="449">
        <v>0</v>
      </c>
      <c r="L36" s="449">
        <v>0</v>
      </c>
      <c r="M36" s="460">
        <v>0</v>
      </c>
      <c r="N36" s="351">
        <v>0</v>
      </c>
      <c r="O36" s="334">
        <v>0</v>
      </c>
      <c r="P36" s="334">
        <v>0</v>
      </c>
      <c r="Q36" s="334">
        <v>0</v>
      </c>
      <c r="R36" s="334">
        <v>0</v>
      </c>
      <c r="S36" s="334">
        <v>0</v>
      </c>
      <c r="T36" s="362">
        <v>0</v>
      </c>
      <c r="U36" s="351">
        <v>0</v>
      </c>
      <c r="V36" s="334">
        <v>0</v>
      </c>
      <c r="W36" s="334">
        <v>0</v>
      </c>
      <c r="X36" s="334">
        <v>0</v>
      </c>
      <c r="Y36" s="334">
        <v>0</v>
      </c>
      <c r="Z36" s="334">
        <v>0</v>
      </c>
      <c r="AA36" s="362">
        <v>0</v>
      </c>
      <c r="AB36" s="351">
        <v>0</v>
      </c>
      <c r="AC36" s="334">
        <v>0</v>
      </c>
      <c r="AD36" s="334">
        <v>0</v>
      </c>
      <c r="AE36" s="334">
        <v>0</v>
      </c>
      <c r="AF36" s="334">
        <v>0</v>
      </c>
      <c r="AG36" s="334">
        <v>0</v>
      </c>
      <c r="AH36" s="334">
        <v>0</v>
      </c>
      <c r="AI36" s="351">
        <v>0</v>
      </c>
      <c r="AJ36" s="351">
        <v>0</v>
      </c>
      <c r="AK36" s="449">
        <v>0</v>
      </c>
      <c r="AL36" s="37">
        <f>AK37</f>
        <v>50</v>
      </c>
      <c r="AM36" s="38">
        <f>AL36</f>
        <v>50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39"/>
      <c r="D37" s="73"/>
      <c r="E37" s="41"/>
      <c r="F37" s="183"/>
      <c r="G37" s="352">
        <f t="shared" ref="G37:AG37" si="14">+F37+G36</f>
        <v>0</v>
      </c>
      <c r="H37" s="348">
        <f t="shared" si="14"/>
        <v>50</v>
      </c>
      <c r="I37" s="335">
        <f t="shared" si="14"/>
        <v>50</v>
      </c>
      <c r="J37" s="336">
        <f t="shared" si="14"/>
        <v>50</v>
      </c>
      <c r="K37" s="451">
        <v>50</v>
      </c>
      <c r="L37" s="451">
        <v>50</v>
      </c>
      <c r="M37" s="461">
        <v>50</v>
      </c>
      <c r="N37" s="352">
        <f t="shared" si="14"/>
        <v>50</v>
      </c>
      <c r="O37" s="336">
        <f t="shared" si="14"/>
        <v>50</v>
      </c>
      <c r="P37" s="335">
        <f t="shared" si="14"/>
        <v>50</v>
      </c>
      <c r="Q37" s="336">
        <f t="shared" si="14"/>
        <v>50</v>
      </c>
      <c r="R37" s="336">
        <f t="shared" si="14"/>
        <v>50</v>
      </c>
      <c r="S37" s="336">
        <f t="shared" si="14"/>
        <v>50</v>
      </c>
      <c r="T37" s="363">
        <f t="shared" si="14"/>
        <v>50</v>
      </c>
      <c r="U37" s="352">
        <f t="shared" si="14"/>
        <v>50</v>
      </c>
      <c r="V37" s="336">
        <f t="shared" si="14"/>
        <v>50</v>
      </c>
      <c r="W37" s="335">
        <f t="shared" si="14"/>
        <v>50</v>
      </c>
      <c r="X37" s="336">
        <f t="shared" si="14"/>
        <v>50</v>
      </c>
      <c r="Y37" s="336">
        <f t="shared" si="14"/>
        <v>50</v>
      </c>
      <c r="Z37" s="336">
        <f t="shared" si="14"/>
        <v>50</v>
      </c>
      <c r="AA37" s="363">
        <f t="shared" si="14"/>
        <v>50</v>
      </c>
      <c r="AB37" s="352">
        <f t="shared" si="14"/>
        <v>50</v>
      </c>
      <c r="AC37" s="336">
        <f t="shared" si="14"/>
        <v>50</v>
      </c>
      <c r="AD37" s="335">
        <f t="shared" si="14"/>
        <v>50</v>
      </c>
      <c r="AE37" s="336">
        <f t="shared" si="14"/>
        <v>50</v>
      </c>
      <c r="AF37" s="336">
        <f t="shared" si="14"/>
        <v>50</v>
      </c>
      <c r="AG37" s="336">
        <f t="shared" si="14"/>
        <v>50</v>
      </c>
      <c r="AH37" s="336">
        <f>+AG37+AH36</f>
        <v>50</v>
      </c>
      <c r="AI37" s="352">
        <f>+AH37+AI36</f>
        <v>50</v>
      </c>
      <c r="AJ37" s="352">
        <f>+AI37+AJ36</f>
        <v>50</v>
      </c>
      <c r="AK37" s="451">
        <f>+AJ37+AK36</f>
        <v>50</v>
      </c>
      <c r="AL37" s="37"/>
    </row>
    <row r="38" spans="1:42" ht="35.1" hidden="1" customHeight="1">
      <c r="A38" s="652">
        <v>9</v>
      </c>
      <c r="B38" s="653" t="s">
        <v>55</v>
      </c>
      <c r="C38" s="59"/>
      <c r="D38" s="60"/>
      <c r="E38" s="34"/>
      <c r="F38" s="173">
        <v>0</v>
      </c>
      <c r="G38" s="351">
        <v>0</v>
      </c>
      <c r="H38" s="334">
        <v>0</v>
      </c>
      <c r="I38" s="334">
        <v>0</v>
      </c>
      <c r="J38" s="334">
        <v>0</v>
      </c>
      <c r="K38" s="449">
        <v>0</v>
      </c>
      <c r="L38" s="449">
        <v>0</v>
      </c>
      <c r="M38" s="460">
        <v>0</v>
      </c>
      <c r="N38" s="351">
        <v>0</v>
      </c>
      <c r="O38" s="334">
        <v>0</v>
      </c>
      <c r="P38" s="334">
        <v>0</v>
      </c>
      <c r="Q38" s="334">
        <v>0</v>
      </c>
      <c r="R38" s="334">
        <v>0</v>
      </c>
      <c r="S38" s="334">
        <v>0</v>
      </c>
      <c r="T38" s="362">
        <v>0</v>
      </c>
      <c r="U38" s="351">
        <v>0</v>
      </c>
      <c r="V38" s="334">
        <v>0</v>
      </c>
      <c r="W38" s="334">
        <v>0</v>
      </c>
      <c r="X38" s="334">
        <v>0</v>
      </c>
      <c r="Y38" s="334">
        <v>0</v>
      </c>
      <c r="Z38" s="334">
        <v>0</v>
      </c>
      <c r="AA38" s="362">
        <v>0</v>
      </c>
      <c r="AB38" s="351">
        <v>0</v>
      </c>
      <c r="AC38" s="334">
        <v>0</v>
      </c>
      <c r="AD38" s="334">
        <v>0</v>
      </c>
      <c r="AE38" s="334">
        <v>0</v>
      </c>
      <c r="AF38" s="334">
        <v>0</v>
      </c>
      <c r="AG38" s="334">
        <v>0</v>
      </c>
      <c r="AH38" s="334">
        <v>0</v>
      </c>
      <c r="AI38" s="351">
        <v>0</v>
      </c>
      <c r="AJ38" s="351">
        <v>0</v>
      </c>
      <c r="AK38" s="449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9"/>
      <c r="D39" s="60"/>
      <c r="E39" s="52"/>
      <c r="F39" s="181"/>
      <c r="G39" s="352">
        <f t="shared" ref="G39:AG39" si="15">+F39+G38</f>
        <v>0</v>
      </c>
      <c r="H39" s="348">
        <f t="shared" si="15"/>
        <v>0</v>
      </c>
      <c r="I39" s="335">
        <f t="shared" si="15"/>
        <v>0</v>
      </c>
      <c r="J39" s="336">
        <f t="shared" si="15"/>
        <v>0</v>
      </c>
      <c r="K39" s="451">
        <v>0</v>
      </c>
      <c r="L39" s="451">
        <v>0</v>
      </c>
      <c r="M39" s="461">
        <v>0</v>
      </c>
      <c r="N39" s="352">
        <f t="shared" si="15"/>
        <v>0</v>
      </c>
      <c r="O39" s="336">
        <f t="shared" si="15"/>
        <v>0</v>
      </c>
      <c r="P39" s="335">
        <f t="shared" si="15"/>
        <v>0</v>
      </c>
      <c r="Q39" s="336">
        <f t="shared" si="15"/>
        <v>0</v>
      </c>
      <c r="R39" s="336">
        <f t="shared" si="15"/>
        <v>0</v>
      </c>
      <c r="S39" s="336">
        <f t="shared" si="15"/>
        <v>0</v>
      </c>
      <c r="T39" s="363">
        <f t="shared" si="15"/>
        <v>0</v>
      </c>
      <c r="U39" s="352">
        <f t="shared" si="15"/>
        <v>0</v>
      </c>
      <c r="V39" s="336">
        <f t="shared" si="15"/>
        <v>0</v>
      </c>
      <c r="W39" s="335">
        <f t="shared" si="15"/>
        <v>0</v>
      </c>
      <c r="X39" s="336">
        <f t="shared" si="15"/>
        <v>0</v>
      </c>
      <c r="Y39" s="336">
        <f t="shared" si="15"/>
        <v>0</v>
      </c>
      <c r="Z39" s="336">
        <f t="shared" si="15"/>
        <v>0</v>
      </c>
      <c r="AA39" s="363">
        <f t="shared" si="15"/>
        <v>0</v>
      </c>
      <c r="AB39" s="352">
        <f t="shared" si="15"/>
        <v>0</v>
      </c>
      <c r="AC39" s="336">
        <f t="shared" si="15"/>
        <v>0</v>
      </c>
      <c r="AD39" s="335">
        <f t="shared" si="15"/>
        <v>0</v>
      </c>
      <c r="AE39" s="336">
        <f t="shared" si="15"/>
        <v>0</v>
      </c>
      <c r="AF39" s="336">
        <f t="shared" si="15"/>
        <v>0</v>
      </c>
      <c r="AG39" s="336">
        <f t="shared" si="15"/>
        <v>0</v>
      </c>
      <c r="AH39" s="336">
        <f>+AG39+AH38</f>
        <v>0</v>
      </c>
      <c r="AI39" s="352">
        <f>+AH39+AI38</f>
        <v>0</v>
      </c>
      <c r="AJ39" s="352">
        <f>+AI39+AJ38</f>
        <v>0</v>
      </c>
      <c r="AK39" s="451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62">
        <v>0</v>
      </c>
      <c r="D40" s="63"/>
      <c r="E40" s="54"/>
      <c r="F40" s="174">
        <v>0</v>
      </c>
      <c r="G40" s="351">
        <v>0</v>
      </c>
      <c r="H40" s="334">
        <v>0</v>
      </c>
      <c r="I40" s="334">
        <v>0</v>
      </c>
      <c r="J40" s="334">
        <v>0</v>
      </c>
      <c r="K40" s="449">
        <v>0</v>
      </c>
      <c r="L40" s="449">
        <v>0</v>
      </c>
      <c r="M40" s="460">
        <v>0</v>
      </c>
      <c r="N40" s="351">
        <v>0</v>
      </c>
      <c r="O40" s="334">
        <v>0</v>
      </c>
      <c r="P40" s="334">
        <v>0</v>
      </c>
      <c r="Q40" s="334">
        <v>0</v>
      </c>
      <c r="R40" s="334">
        <v>0</v>
      </c>
      <c r="S40" s="334">
        <v>0</v>
      </c>
      <c r="T40" s="362">
        <v>0</v>
      </c>
      <c r="U40" s="351">
        <v>0</v>
      </c>
      <c r="V40" s="334">
        <v>0</v>
      </c>
      <c r="W40" s="334">
        <v>0</v>
      </c>
      <c r="X40" s="334">
        <v>0</v>
      </c>
      <c r="Y40" s="334">
        <v>0</v>
      </c>
      <c r="Z40" s="334">
        <v>0</v>
      </c>
      <c r="AA40" s="362">
        <v>0</v>
      </c>
      <c r="AB40" s="351">
        <v>0</v>
      </c>
      <c r="AC40" s="334">
        <v>0</v>
      </c>
      <c r="AD40" s="334">
        <v>0</v>
      </c>
      <c r="AE40" s="334">
        <v>0</v>
      </c>
      <c r="AF40" s="334">
        <v>0</v>
      </c>
      <c r="AG40" s="334">
        <v>0</v>
      </c>
      <c r="AH40" s="334">
        <v>0</v>
      </c>
      <c r="AI40" s="351">
        <v>0</v>
      </c>
      <c r="AJ40" s="355">
        <v>0</v>
      </c>
      <c r="AK40" s="454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68"/>
      <c r="D41" s="65"/>
      <c r="E41" s="57"/>
      <c r="F41" s="180"/>
      <c r="G41" s="352">
        <f t="shared" ref="G41:AG41" si="16">+F41+G40</f>
        <v>0</v>
      </c>
      <c r="H41" s="348">
        <f t="shared" si="16"/>
        <v>0</v>
      </c>
      <c r="I41" s="335">
        <f t="shared" si="16"/>
        <v>0</v>
      </c>
      <c r="J41" s="336">
        <f t="shared" si="16"/>
        <v>0</v>
      </c>
      <c r="K41" s="451">
        <v>0</v>
      </c>
      <c r="L41" s="451">
        <v>0</v>
      </c>
      <c r="M41" s="461">
        <v>0</v>
      </c>
      <c r="N41" s="352">
        <f t="shared" si="16"/>
        <v>0</v>
      </c>
      <c r="O41" s="336">
        <f t="shared" si="16"/>
        <v>0</v>
      </c>
      <c r="P41" s="335">
        <f t="shared" si="16"/>
        <v>0</v>
      </c>
      <c r="Q41" s="336">
        <f t="shared" si="16"/>
        <v>0</v>
      </c>
      <c r="R41" s="336">
        <f t="shared" si="16"/>
        <v>0</v>
      </c>
      <c r="S41" s="336">
        <f t="shared" si="16"/>
        <v>0</v>
      </c>
      <c r="T41" s="363">
        <f t="shared" si="16"/>
        <v>0</v>
      </c>
      <c r="U41" s="352">
        <f t="shared" si="16"/>
        <v>0</v>
      </c>
      <c r="V41" s="336">
        <f t="shared" si="16"/>
        <v>0</v>
      </c>
      <c r="W41" s="335">
        <f t="shared" si="16"/>
        <v>0</v>
      </c>
      <c r="X41" s="336">
        <f t="shared" si="16"/>
        <v>0</v>
      </c>
      <c r="Y41" s="336">
        <f t="shared" si="16"/>
        <v>0</v>
      </c>
      <c r="Z41" s="336">
        <f t="shared" si="16"/>
        <v>0</v>
      </c>
      <c r="AA41" s="363">
        <f t="shared" si="16"/>
        <v>0</v>
      </c>
      <c r="AB41" s="352">
        <f t="shared" si="16"/>
        <v>0</v>
      </c>
      <c r="AC41" s="336">
        <f t="shared" si="16"/>
        <v>0</v>
      </c>
      <c r="AD41" s="335">
        <f t="shared" si="16"/>
        <v>0</v>
      </c>
      <c r="AE41" s="336">
        <f t="shared" si="16"/>
        <v>0</v>
      </c>
      <c r="AF41" s="336">
        <f t="shared" si="16"/>
        <v>0</v>
      </c>
      <c r="AG41" s="336">
        <f t="shared" si="16"/>
        <v>0</v>
      </c>
      <c r="AH41" s="336">
        <f>+AG41+AH40</f>
        <v>0</v>
      </c>
      <c r="AI41" s="352">
        <f>+AH41+AI40</f>
        <v>0</v>
      </c>
      <c r="AJ41" s="352">
        <f>+AI41+AJ40</f>
        <v>0</v>
      </c>
      <c r="AK41" s="451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62">
        <v>0</v>
      </c>
      <c r="D42" s="71"/>
      <c r="E42" s="34"/>
      <c r="F42" s="173">
        <v>0</v>
      </c>
      <c r="G42" s="351">
        <v>0</v>
      </c>
      <c r="H42" s="334">
        <v>0</v>
      </c>
      <c r="I42" s="334">
        <v>0</v>
      </c>
      <c r="J42" s="334">
        <v>0</v>
      </c>
      <c r="K42" s="449">
        <v>0</v>
      </c>
      <c r="L42" s="449">
        <v>0</v>
      </c>
      <c r="M42" s="460">
        <v>0</v>
      </c>
      <c r="N42" s="351">
        <v>0</v>
      </c>
      <c r="O42" s="334">
        <v>0</v>
      </c>
      <c r="P42" s="334">
        <v>0</v>
      </c>
      <c r="Q42" s="334">
        <v>0</v>
      </c>
      <c r="R42" s="334">
        <v>0</v>
      </c>
      <c r="S42" s="334">
        <v>0</v>
      </c>
      <c r="T42" s="362">
        <v>0</v>
      </c>
      <c r="U42" s="351">
        <v>0</v>
      </c>
      <c r="V42" s="334">
        <v>0</v>
      </c>
      <c r="W42" s="334">
        <v>0</v>
      </c>
      <c r="X42" s="334">
        <v>0</v>
      </c>
      <c r="Y42" s="334">
        <v>0</v>
      </c>
      <c r="Z42" s="334">
        <v>0</v>
      </c>
      <c r="AA42" s="362">
        <v>0</v>
      </c>
      <c r="AB42" s="351">
        <v>0</v>
      </c>
      <c r="AC42" s="334">
        <v>0</v>
      </c>
      <c r="AD42" s="334">
        <v>0</v>
      </c>
      <c r="AE42" s="334">
        <v>0</v>
      </c>
      <c r="AF42" s="334">
        <v>0</v>
      </c>
      <c r="AG42" s="334">
        <v>0</v>
      </c>
      <c r="AH42" s="334">
        <v>0</v>
      </c>
      <c r="AI42" s="351">
        <v>0</v>
      </c>
      <c r="AJ42" s="351">
        <v>0</v>
      </c>
      <c r="AK42" s="449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72"/>
      <c r="D43" s="73"/>
      <c r="E43" s="41"/>
      <c r="F43" s="183"/>
      <c r="G43" s="352">
        <f t="shared" ref="G43:AG43" si="17">+F43+G42</f>
        <v>0</v>
      </c>
      <c r="H43" s="348">
        <f t="shared" si="17"/>
        <v>0</v>
      </c>
      <c r="I43" s="335">
        <f t="shared" si="17"/>
        <v>0</v>
      </c>
      <c r="J43" s="336">
        <f t="shared" si="17"/>
        <v>0</v>
      </c>
      <c r="K43" s="451">
        <v>0</v>
      </c>
      <c r="L43" s="451">
        <v>0</v>
      </c>
      <c r="M43" s="461">
        <v>0</v>
      </c>
      <c r="N43" s="352">
        <f t="shared" si="17"/>
        <v>0</v>
      </c>
      <c r="O43" s="336">
        <f t="shared" si="17"/>
        <v>0</v>
      </c>
      <c r="P43" s="335">
        <f t="shared" si="17"/>
        <v>0</v>
      </c>
      <c r="Q43" s="336">
        <f t="shared" si="17"/>
        <v>0</v>
      </c>
      <c r="R43" s="336">
        <f t="shared" si="17"/>
        <v>0</v>
      </c>
      <c r="S43" s="336">
        <f t="shared" si="17"/>
        <v>0</v>
      </c>
      <c r="T43" s="363">
        <f t="shared" si="17"/>
        <v>0</v>
      </c>
      <c r="U43" s="352">
        <f t="shared" si="17"/>
        <v>0</v>
      </c>
      <c r="V43" s="336">
        <f t="shared" si="17"/>
        <v>0</v>
      </c>
      <c r="W43" s="335">
        <f t="shared" si="17"/>
        <v>0</v>
      </c>
      <c r="X43" s="336">
        <f t="shared" si="17"/>
        <v>0</v>
      </c>
      <c r="Y43" s="336">
        <f t="shared" si="17"/>
        <v>0</v>
      </c>
      <c r="Z43" s="336">
        <f t="shared" si="17"/>
        <v>0</v>
      </c>
      <c r="AA43" s="363">
        <f t="shared" si="17"/>
        <v>0</v>
      </c>
      <c r="AB43" s="352">
        <f t="shared" si="17"/>
        <v>0</v>
      </c>
      <c r="AC43" s="336">
        <f t="shared" si="17"/>
        <v>0</v>
      </c>
      <c r="AD43" s="335">
        <f t="shared" si="17"/>
        <v>0</v>
      </c>
      <c r="AE43" s="336">
        <f t="shared" si="17"/>
        <v>0</v>
      </c>
      <c r="AF43" s="336">
        <f t="shared" si="17"/>
        <v>0</v>
      </c>
      <c r="AG43" s="336">
        <f t="shared" si="17"/>
        <v>0</v>
      </c>
      <c r="AH43" s="336">
        <f>+AG43+AH42</f>
        <v>0</v>
      </c>
      <c r="AI43" s="352">
        <f>+AH43+AI42</f>
        <v>0</v>
      </c>
      <c r="AJ43" s="352">
        <f>+AI43+AJ42</f>
        <v>0</v>
      </c>
      <c r="AK43" s="451">
        <f>+AJ43+AK42</f>
        <v>0</v>
      </c>
      <c r="AL43" s="37"/>
    </row>
    <row r="44" spans="1:42" ht="35.1" customHeight="1">
      <c r="A44" s="624">
        <v>16</v>
      </c>
      <c r="B44" s="713" t="s">
        <v>89</v>
      </c>
      <c r="C44" s="32" t="s">
        <v>174</v>
      </c>
      <c r="D44" s="63"/>
      <c r="E44" s="76"/>
      <c r="F44" s="173">
        <f>+[1]NEW!$S$54</f>
        <v>135</v>
      </c>
      <c r="G44" s="351">
        <v>0</v>
      </c>
      <c r="H44" s="371">
        <v>135</v>
      </c>
      <c r="I44" s="334">
        <v>0</v>
      </c>
      <c r="J44" s="334">
        <v>0</v>
      </c>
      <c r="K44" s="449">
        <v>0</v>
      </c>
      <c r="L44" s="449">
        <v>0</v>
      </c>
      <c r="M44" s="460">
        <v>0</v>
      </c>
      <c r="N44" s="351">
        <v>0</v>
      </c>
      <c r="O44" s="334">
        <v>0</v>
      </c>
      <c r="P44" s="334">
        <v>0</v>
      </c>
      <c r="Q44" s="334">
        <v>0</v>
      </c>
      <c r="R44" s="334">
        <v>0</v>
      </c>
      <c r="S44" s="334">
        <v>0</v>
      </c>
      <c r="T44" s="362">
        <v>0</v>
      </c>
      <c r="U44" s="351">
        <v>0</v>
      </c>
      <c r="V44" s="334">
        <v>0</v>
      </c>
      <c r="W44" s="334">
        <v>0</v>
      </c>
      <c r="X44" s="334">
        <v>0</v>
      </c>
      <c r="Y44" s="334">
        <v>0</v>
      </c>
      <c r="Z44" s="334">
        <v>0</v>
      </c>
      <c r="AA44" s="362">
        <v>0</v>
      </c>
      <c r="AB44" s="351">
        <v>0</v>
      </c>
      <c r="AC44" s="334">
        <v>0</v>
      </c>
      <c r="AD44" s="334">
        <v>0</v>
      </c>
      <c r="AE44" s="334">
        <v>0</v>
      </c>
      <c r="AF44" s="334">
        <v>0</v>
      </c>
      <c r="AG44" s="334">
        <v>0</v>
      </c>
      <c r="AH44" s="334">
        <v>0</v>
      </c>
      <c r="AI44" s="351">
        <v>0</v>
      </c>
      <c r="AJ44" s="351">
        <v>0</v>
      </c>
      <c r="AK44" s="449">
        <v>0</v>
      </c>
      <c r="AL44" s="37">
        <f>SUM(G44:AK44)</f>
        <v>135</v>
      </c>
      <c r="AM44" s="38">
        <f>AL44</f>
        <v>135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714"/>
      <c r="C45" s="39"/>
      <c r="D45" s="78"/>
      <c r="E45" s="79"/>
      <c r="F45" s="179"/>
      <c r="G45" s="352">
        <f t="shared" ref="G45:AG45" si="18">+F45+G44</f>
        <v>0</v>
      </c>
      <c r="H45" s="348">
        <f t="shared" si="18"/>
        <v>135</v>
      </c>
      <c r="I45" s="335">
        <f t="shared" si="18"/>
        <v>135</v>
      </c>
      <c r="J45" s="336">
        <f t="shared" si="18"/>
        <v>135</v>
      </c>
      <c r="K45" s="451">
        <v>135</v>
      </c>
      <c r="L45" s="451">
        <v>135</v>
      </c>
      <c r="M45" s="461">
        <v>135</v>
      </c>
      <c r="N45" s="352">
        <f t="shared" si="18"/>
        <v>135</v>
      </c>
      <c r="O45" s="336">
        <f t="shared" si="18"/>
        <v>135</v>
      </c>
      <c r="P45" s="335">
        <f t="shared" si="18"/>
        <v>135</v>
      </c>
      <c r="Q45" s="336">
        <f t="shared" si="18"/>
        <v>135</v>
      </c>
      <c r="R45" s="336">
        <f t="shared" si="18"/>
        <v>135</v>
      </c>
      <c r="S45" s="336">
        <f t="shared" si="18"/>
        <v>135</v>
      </c>
      <c r="T45" s="363">
        <f t="shared" si="18"/>
        <v>135</v>
      </c>
      <c r="U45" s="352">
        <f t="shared" si="18"/>
        <v>135</v>
      </c>
      <c r="V45" s="336">
        <f t="shared" si="18"/>
        <v>135</v>
      </c>
      <c r="W45" s="335">
        <f t="shared" si="18"/>
        <v>135</v>
      </c>
      <c r="X45" s="336">
        <f t="shared" si="18"/>
        <v>135</v>
      </c>
      <c r="Y45" s="336">
        <f t="shared" si="18"/>
        <v>135</v>
      </c>
      <c r="Z45" s="336">
        <f t="shared" si="18"/>
        <v>135</v>
      </c>
      <c r="AA45" s="363">
        <f t="shared" si="18"/>
        <v>135</v>
      </c>
      <c r="AB45" s="352">
        <f t="shared" si="18"/>
        <v>135</v>
      </c>
      <c r="AC45" s="336">
        <f t="shared" si="18"/>
        <v>135</v>
      </c>
      <c r="AD45" s="335">
        <f t="shared" si="18"/>
        <v>135</v>
      </c>
      <c r="AE45" s="336">
        <f t="shared" si="18"/>
        <v>135</v>
      </c>
      <c r="AF45" s="336">
        <f t="shared" si="18"/>
        <v>135</v>
      </c>
      <c r="AG45" s="336">
        <f t="shared" si="18"/>
        <v>135</v>
      </c>
      <c r="AH45" s="336">
        <f>+AG45+AH44</f>
        <v>135</v>
      </c>
      <c r="AI45" s="352">
        <f>+AH45+AI44</f>
        <v>135</v>
      </c>
      <c r="AJ45" s="352">
        <f>+AI45+AJ44</f>
        <v>135</v>
      </c>
      <c r="AK45" s="451">
        <f>+AJ45+AK44</f>
        <v>135</v>
      </c>
      <c r="AL45" s="37"/>
    </row>
    <row r="46" spans="1:42" ht="34.5" customHeight="1">
      <c r="A46" s="624">
        <v>17</v>
      </c>
      <c r="B46" s="713" t="s">
        <v>90</v>
      </c>
      <c r="C46" s="32" t="s">
        <v>174</v>
      </c>
      <c r="D46" s="71"/>
      <c r="E46" s="49"/>
      <c r="F46" s="173">
        <f>+[1]NEW!$S$57</f>
        <v>65</v>
      </c>
      <c r="G46" s="351">
        <v>0</v>
      </c>
      <c r="H46" s="371">
        <v>65</v>
      </c>
      <c r="I46" s="334">
        <v>0</v>
      </c>
      <c r="J46" s="334">
        <v>0</v>
      </c>
      <c r="K46" s="449">
        <v>0</v>
      </c>
      <c r="L46" s="449">
        <v>0</v>
      </c>
      <c r="M46" s="460">
        <v>0</v>
      </c>
      <c r="N46" s="351">
        <v>0</v>
      </c>
      <c r="O46" s="334">
        <v>0</v>
      </c>
      <c r="P46" s="334">
        <v>0</v>
      </c>
      <c r="Q46" s="334">
        <v>0</v>
      </c>
      <c r="R46" s="334">
        <v>0</v>
      </c>
      <c r="S46" s="334">
        <v>0</v>
      </c>
      <c r="T46" s="362">
        <v>0</v>
      </c>
      <c r="U46" s="351">
        <v>0</v>
      </c>
      <c r="V46" s="334">
        <v>0</v>
      </c>
      <c r="W46" s="334">
        <v>0</v>
      </c>
      <c r="X46" s="334">
        <v>0</v>
      </c>
      <c r="Y46" s="334">
        <v>0</v>
      </c>
      <c r="Z46" s="334">
        <v>0</v>
      </c>
      <c r="AA46" s="362">
        <v>0</v>
      </c>
      <c r="AB46" s="351">
        <v>0</v>
      </c>
      <c r="AC46" s="334">
        <v>0</v>
      </c>
      <c r="AD46" s="334">
        <v>0</v>
      </c>
      <c r="AE46" s="334">
        <v>0</v>
      </c>
      <c r="AF46" s="334">
        <v>0</v>
      </c>
      <c r="AG46" s="334">
        <v>0</v>
      </c>
      <c r="AH46" s="334">
        <v>0</v>
      </c>
      <c r="AI46" s="351">
        <v>0</v>
      </c>
      <c r="AJ46" s="351">
        <v>0</v>
      </c>
      <c r="AK46" s="449">
        <v>0</v>
      </c>
      <c r="AL46" s="37">
        <f>AK47</f>
        <v>65</v>
      </c>
      <c r="AM46" s="38">
        <f>AL46</f>
        <v>65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714"/>
      <c r="C47" s="39"/>
      <c r="D47" s="73"/>
      <c r="E47" s="52"/>
      <c r="F47" s="181"/>
      <c r="G47" s="352">
        <f t="shared" ref="G47:AG47" si="19">+F47+G46</f>
        <v>0</v>
      </c>
      <c r="H47" s="348">
        <f t="shared" si="19"/>
        <v>65</v>
      </c>
      <c r="I47" s="335">
        <f t="shared" si="19"/>
        <v>65</v>
      </c>
      <c r="J47" s="336">
        <f t="shared" si="19"/>
        <v>65</v>
      </c>
      <c r="K47" s="451">
        <v>65</v>
      </c>
      <c r="L47" s="451">
        <v>65</v>
      </c>
      <c r="M47" s="461">
        <v>65</v>
      </c>
      <c r="N47" s="352">
        <f t="shared" si="19"/>
        <v>65</v>
      </c>
      <c r="O47" s="336">
        <f t="shared" si="19"/>
        <v>65</v>
      </c>
      <c r="P47" s="335">
        <f t="shared" si="19"/>
        <v>65</v>
      </c>
      <c r="Q47" s="336">
        <f t="shared" si="19"/>
        <v>65</v>
      </c>
      <c r="R47" s="336">
        <f t="shared" si="19"/>
        <v>65</v>
      </c>
      <c r="S47" s="336">
        <f t="shared" si="19"/>
        <v>65</v>
      </c>
      <c r="T47" s="363">
        <f t="shared" si="19"/>
        <v>65</v>
      </c>
      <c r="U47" s="352">
        <f t="shared" si="19"/>
        <v>65</v>
      </c>
      <c r="V47" s="336">
        <f t="shared" si="19"/>
        <v>65</v>
      </c>
      <c r="W47" s="335">
        <f t="shared" si="19"/>
        <v>65</v>
      </c>
      <c r="X47" s="336">
        <f t="shared" si="19"/>
        <v>65</v>
      </c>
      <c r="Y47" s="336">
        <f t="shared" si="19"/>
        <v>65</v>
      </c>
      <c r="Z47" s="336">
        <f t="shared" si="19"/>
        <v>65</v>
      </c>
      <c r="AA47" s="363">
        <f t="shared" si="19"/>
        <v>65</v>
      </c>
      <c r="AB47" s="352">
        <f t="shared" si="19"/>
        <v>65</v>
      </c>
      <c r="AC47" s="336">
        <f t="shared" si="19"/>
        <v>65</v>
      </c>
      <c r="AD47" s="335">
        <f t="shared" si="19"/>
        <v>65</v>
      </c>
      <c r="AE47" s="336">
        <f t="shared" si="19"/>
        <v>65</v>
      </c>
      <c r="AF47" s="336">
        <f t="shared" si="19"/>
        <v>65</v>
      </c>
      <c r="AG47" s="336">
        <f t="shared" si="19"/>
        <v>65</v>
      </c>
      <c r="AH47" s="336">
        <f>+AG47+AH46</f>
        <v>65</v>
      </c>
      <c r="AI47" s="352">
        <f>+AH47+AI46</f>
        <v>65</v>
      </c>
      <c r="AJ47" s="352">
        <f>+AI47+AJ46</f>
        <v>65</v>
      </c>
      <c r="AK47" s="451">
        <f>+AJ47+AK46</f>
        <v>65</v>
      </c>
      <c r="AL47" s="37"/>
    </row>
    <row r="48" spans="1:42" ht="35.1" hidden="1" customHeight="1">
      <c r="A48" s="387"/>
      <c r="B48" s="444"/>
      <c r="C48" s="59"/>
      <c r="D48" s="81"/>
      <c r="E48" s="52"/>
      <c r="F48" s="181"/>
      <c r="G48" s="354"/>
      <c r="H48" s="349"/>
      <c r="I48" s="340"/>
      <c r="J48" s="341"/>
      <c r="K48" s="455"/>
      <c r="L48" s="455"/>
      <c r="M48" s="463"/>
      <c r="N48" s="354"/>
      <c r="O48" s="341"/>
      <c r="P48" s="341"/>
      <c r="Q48" s="341"/>
      <c r="R48" s="341"/>
      <c r="S48" s="341"/>
      <c r="T48" s="365"/>
      <c r="U48" s="354"/>
      <c r="V48" s="341"/>
      <c r="W48" s="341"/>
      <c r="X48" s="341"/>
      <c r="Y48" s="341"/>
      <c r="Z48" s="341"/>
      <c r="AA48" s="365"/>
      <c r="AB48" s="354"/>
      <c r="AC48" s="341"/>
      <c r="AD48" s="341"/>
      <c r="AE48" s="341"/>
      <c r="AF48" s="341"/>
      <c r="AG48" s="341"/>
      <c r="AH48" s="341"/>
      <c r="AI48" s="354"/>
      <c r="AJ48" s="354"/>
      <c r="AK48" s="455"/>
      <c r="AL48" s="37"/>
    </row>
    <row r="49" spans="1:42" ht="34.5" customHeight="1">
      <c r="A49" s="624">
        <v>18</v>
      </c>
      <c r="B49" s="715" t="s">
        <v>91</v>
      </c>
      <c r="C49" s="32" t="s">
        <v>174</v>
      </c>
      <c r="D49" s="63"/>
      <c r="E49" s="54"/>
      <c r="F49" s="178">
        <f>+[1]NEW!$S$60</f>
        <v>160</v>
      </c>
      <c r="G49" s="351">
        <v>0</v>
      </c>
      <c r="H49" s="371">
        <v>155</v>
      </c>
      <c r="I49" s="371">
        <f>160-H50</f>
        <v>5</v>
      </c>
      <c r="J49" s="334">
        <v>0</v>
      </c>
      <c r="K49" s="449">
        <v>0</v>
      </c>
      <c r="L49" s="449">
        <v>0</v>
      </c>
      <c r="M49" s="460">
        <v>0</v>
      </c>
      <c r="N49" s="351">
        <v>0</v>
      </c>
      <c r="O49" s="334">
        <v>0</v>
      </c>
      <c r="P49" s="334">
        <v>0</v>
      </c>
      <c r="Q49" s="334">
        <v>0</v>
      </c>
      <c r="R49" s="334">
        <v>0</v>
      </c>
      <c r="S49" s="334">
        <v>0</v>
      </c>
      <c r="T49" s="362">
        <v>0</v>
      </c>
      <c r="U49" s="351">
        <v>0</v>
      </c>
      <c r="V49" s="334">
        <v>0</v>
      </c>
      <c r="W49" s="334">
        <v>0</v>
      </c>
      <c r="X49" s="334">
        <v>0</v>
      </c>
      <c r="Y49" s="334">
        <v>0</v>
      </c>
      <c r="Z49" s="334">
        <v>0</v>
      </c>
      <c r="AA49" s="362">
        <v>0</v>
      </c>
      <c r="AB49" s="351">
        <v>0</v>
      </c>
      <c r="AC49" s="334">
        <v>0</v>
      </c>
      <c r="AD49" s="334">
        <v>0</v>
      </c>
      <c r="AE49" s="334">
        <v>0</v>
      </c>
      <c r="AF49" s="334">
        <v>0</v>
      </c>
      <c r="AG49" s="334">
        <v>0</v>
      </c>
      <c r="AH49" s="334">
        <v>0</v>
      </c>
      <c r="AI49" s="351">
        <v>0</v>
      </c>
      <c r="AJ49" s="351">
        <v>0</v>
      </c>
      <c r="AK49" s="449">
        <v>0</v>
      </c>
      <c r="AL49" s="37">
        <f>SUM(G49:AK49)</f>
        <v>160</v>
      </c>
      <c r="AM49" s="38">
        <f>AL49</f>
        <v>160</v>
      </c>
      <c r="AN49" s="38">
        <v>863000</v>
      </c>
      <c r="AO49" s="38">
        <f>AL49*AN49/1000</f>
        <v>138080</v>
      </c>
      <c r="AP49" s="38">
        <f>AN49*AM49/1000</f>
        <v>138080</v>
      </c>
    </row>
    <row r="50" spans="1:42" ht="34.5" customHeight="1">
      <c r="A50" s="625"/>
      <c r="B50" s="716"/>
      <c r="C50" s="39"/>
      <c r="D50" s="78"/>
      <c r="E50" s="85"/>
      <c r="F50" s="185"/>
      <c r="G50" s="352">
        <f t="shared" ref="G50:AG50" si="20">+F50+G49</f>
        <v>0</v>
      </c>
      <c r="H50" s="348">
        <f t="shared" si="20"/>
        <v>155</v>
      </c>
      <c r="I50" s="335">
        <f t="shared" si="20"/>
        <v>160</v>
      </c>
      <c r="J50" s="336">
        <f t="shared" si="20"/>
        <v>160</v>
      </c>
      <c r="K50" s="451">
        <v>160</v>
      </c>
      <c r="L50" s="451">
        <v>160</v>
      </c>
      <c r="M50" s="461">
        <v>160</v>
      </c>
      <c r="N50" s="352">
        <f t="shared" si="20"/>
        <v>160</v>
      </c>
      <c r="O50" s="336">
        <f t="shared" si="20"/>
        <v>160</v>
      </c>
      <c r="P50" s="335">
        <f t="shared" si="20"/>
        <v>160</v>
      </c>
      <c r="Q50" s="336">
        <f t="shared" si="20"/>
        <v>160</v>
      </c>
      <c r="R50" s="336">
        <f t="shared" si="20"/>
        <v>160</v>
      </c>
      <c r="S50" s="336">
        <f t="shared" si="20"/>
        <v>160</v>
      </c>
      <c r="T50" s="363">
        <f t="shared" si="20"/>
        <v>160</v>
      </c>
      <c r="U50" s="352">
        <f t="shared" si="20"/>
        <v>160</v>
      </c>
      <c r="V50" s="336">
        <f t="shared" si="20"/>
        <v>160</v>
      </c>
      <c r="W50" s="335">
        <f t="shared" si="20"/>
        <v>160</v>
      </c>
      <c r="X50" s="336">
        <f t="shared" si="20"/>
        <v>160</v>
      </c>
      <c r="Y50" s="336">
        <f t="shared" si="20"/>
        <v>160</v>
      </c>
      <c r="Z50" s="336">
        <f t="shared" si="20"/>
        <v>160</v>
      </c>
      <c r="AA50" s="363">
        <f t="shared" si="20"/>
        <v>160</v>
      </c>
      <c r="AB50" s="352">
        <f t="shared" si="20"/>
        <v>160</v>
      </c>
      <c r="AC50" s="336">
        <f t="shared" si="20"/>
        <v>160</v>
      </c>
      <c r="AD50" s="335">
        <f t="shared" si="20"/>
        <v>160</v>
      </c>
      <c r="AE50" s="336">
        <f t="shared" si="20"/>
        <v>160</v>
      </c>
      <c r="AF50" s="336">
        <f t="shared" si="20"/>
        <v>160</v>
      </c>
      <c r="AG50" s="336">
        <f t="shared" si="20"/>
        <v>160</v>
      </c>
      <c r="AH50" s="336">
        <f>+AG50+AH49</f>
        <v>160</v>
      </c>
      <c r="AI50" s="352">
        <f>+AH50+AI49</f>
        <v>160</v>
      </c>
      <c r="AJ50" s="352">
        <f>+AI50+AJ49</f>
        <v>160</v>
      </c>
      <c r="AK50" s="451">
        <f>+AJ50+AK49</f>
        <v>160</v>
      </c>
      <c r="AL50" s="37"/>
    </row>
    <row r="51" spans="1:42" ht="35.1" hidden="1" customHeight="1">
      <c r="A51" s="624">
        <v>12</v>
      </c>
      <c r="B51" s="655" t="s">
        <v>58</v>
      </c>
      <c r="C51" s="75">
        <v>0</v>
      </c>
      <c r="D51" s="63"/>
      <c r="E51" s="49"/>
      <c r="F51" s="186">
        <v>0</v>
      </c>
      <c r="G51" s="351">
        <v>0</v>
      </c>
      <c r="H51" s="334">
        <v>0</v>
      </c>
      <c r="I51" s="334">
        <v>0</v>
      </c>
      <c r="J51" s="334">
        <v>0</v>
      </c>
      <c r="K51" s="449">
        <v>0</v>
      </c>
      <c r="L51" s="449">
        <v>0</v>
      </c>
      <c r="M51" s="460">
        <v>0</v>
      </c>
      <c r="N51" s="351">
        <v>0</v>
      </c>
      <c r="O51" s="334">
        <v>0</v>
      </c>
      <c r="P51" s="334">
        <v>0</v>
      </c>
      <c r="Q51" s="334">
        <v>0</v>
      </c>
      <c r="R51" s="334">
        <v>0</v>
      </c>
      <c r="S51" s="334">
        <v>0</v>
      </c>
      <c r="T51" s="362">
        <v>0</v>
      </c>
      <c r="U51" s="351">
        <v>0</v>
      </c>
      <c r="V51" s="334">
        <v>0</v>
      </c>
      <c r="W51" s="334">
        <v>0</v>
      </c>
      <c r="X51" s="334">
        <v>0</v>
      </c>
      <c r="Y51" s="334">
        <v>0</v>
      </c>
      <c r="Z51" s="334">
        <v>0</v>
      </c>
      <c r="AA51" s="362">
        <v>0</v>
      </c>
      <c r="AB51" s="351">
        <v>0</v>
      </c>
      <c r="AC51" s="334">
        <v>0</v>
      </c>
      <c r="AD51" s="334">
        <v>0</v>
      </c>
      <c r="AE51" s="334">
        <v>0</v>
      </c>
      <c r="AF51" s="334">
        <v>0</v>
      </c>
      <c r="AG51" s="334">
        <v>0</v>
      </c>
      <c r="AH51" s="334">
        <v>0</v>
      </c>
      <c r="AI51" s="351">
        <v>0</v>
      </c>
      <c r="AJ51" s="351">
        <v>0</v>
      </c>
      <c r="AK51" s="449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77"/>
      <c r="D52" s="78"/>
      <c r="E52" s="52"/>
      <c r="F52" s="187"/>
      <c r="G52" s="352">
        <f t="shared" ref="G52:AG52" si="21">+F52+G51</f>
        <v>0</v>
      </c>
      <c r="H52" s="348">
        <f t="shared" si="21"/>
        <v>0</v>
      </c>
      <c r="I52" s="335">
        <f t="shared" si="21"/>
        <v>0</v>
      </c>
      <c r="J52" s="336">
        <f t="shared" si="21"/>
        <v>0</v>
      </c>
      <c r="K52" s="451">
        <v>0</v>
      </c>
      <c r="L52" s="451">
        <v>0</v>
      </c>
      <c r="M52" s="461">
        <v>0</v>
      </c>
      <c r="N52" s="352">
        <f t="shared" si="21"/>
        <v>0</v>
      </c>
      <c r="O52" s="336">
        <f t="shared" si="21"/>
        <v>0</v>
      </c>
      <c r="P52" s="335">
        <f t="shared" si="21"/>
        <v>0</v>
      </c>
      <c r="Q52" s="336">
        <f t="shared" si="21"/>
        <v>0</v>
      </c>
      <c r="R52" s="336">
        <f t="shared" si="21"/>
        <v>0</v>
      </c>
      <c r="S52" s="336">
        <f t="shared" si="21"/>
        <v>0</v>
      </c>
      <c r="T52" s="363">
        <f t="shared" si="21"/>
        <v>0</v>
      </c>
      <c r="U52" s="352">
        <f t="shared" si="21"/>
        <v>0</v>
      </c>
      <c r="V52" s="336">
        <f t="shared" si="21"/>
        <v>0</v>
      </c>
      <c r="W52" s="335">
        <f t="shared" si="21"/>
        <v>0</v>
      </c>
      <c r="X52" s="336">
        <f t="shared" si="21"/>
        <v>0</v>
      </c>
      <c r="Y52" s="336">
        <f t="shared" si="21"/>
        <v>0</v>
      </c>
      <c r="Z52" s="336">
        <f t="shared" si="21"/>
        <v>0</v>
      </c>
      <c r="AA52" s="363">
        <f t="shared" si="21"/>
        <v>0</v>
      </c>
      <c r="AB52" s="352">
        <f t="shared" si="21"/>
        <v>0</v>
      </c>
      <c r="AC52" s="336">
        <f t="shared" si="21"/>
        <v>0</v>
      </c>
      <c r="AD52" s="335">
        <f t="shared" si="21"/>
        <v>0</v>
      </c>
      <c r="AE52" s="336">
        <f t="shared" si="21"/>
        <v>0</v>
      </c>
      <c r="AF52" s="336">
        <f t="shared" si="21"/>
        <v>0</v>
      </c>
      <c r="AG52" s="336">
        <f t="shared" si="21"/>
        <v>0</v>
      </c>
      <c r="AH52" s="336">
        <f>+AG52+AH51</f>
        <v>0</v>
      </c>
      <c r="AI52" s="352">
        <f>+AH52+AI51</f>
        <v>0</v>
      </c>
      <c r="AJ52" s="352">
        <f>+AI52+AJ51</f>
        <v>0</v>
      </c>
      <c r="AK52" s="451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80"/>
      <c r="D53" s="71"/>
      <c r="E53" s="49"/>
      <c r="F53" s="173">
        <v>0</v>
      </c>
      <c r="G53" s="351">
        <v>0</v>
      </c>
      <c r="H53" s="334">
        <v>0</v>
      </c>
      <c r="I53" s="334">
        <v>0</v>
      </c>
      <c r="J53" s="334">
        <v>0</v>
      </c>
      <c r="K53" s="449">
        <v>0</v>
      </c>
      <c r="L53" s="449">
        <v>0</v>
      </c>
      <c r="M53" s="460">
        <v>0</v>
      </c>
      <c r="N53" s="351">
        <v>0</v>
      </c>
      <c r="O53" s="334">
        <v>0</v>
      </c>
      <c r="P53" s="334">
        <v>0</v>
      </c>
      <c r="Q53" s="334">
        <v>0</v>
      </c>
      <c r="R53" s="334">
        <v>0</v>
      </c>
      <c r="S53" s="334">
        <v>0</v>
      </c>
      <c r="T53" s="362">
        <v>0</v>
      </c>
      <c r="U53" s="351">
        <v>0</v>
      </c>
      <c r="V53" s="334">
        <v>0</v>
      </c>
      <c r="W53" s="334">
        <v>0</v>
      </c>
      <c r="X53" s="334">
        <v>0</v>
      </c>
      <c r="Y53" s="334">
        <v>0</v>
      </c>
      <c r="Z53" s="334">
        <v>0</v>
      </c>
      <c r="AA53" s="362">
        <v>0</v>
      </c>
      <c r="AB53" s="351">
        <v>0</v>
      </c>
      <c r="AC53" s="334">
        <v>0</v>
      </c>
      <c r="AD53" s="334">
        <v>0</v>
      </c>
      <c r="AE53" s="334">
        <v>0</v>
      </c>
      <c r="AF53" s="334">
        <v>0</v>
      </c>
      <c r="AG53" s="334">
        <v>0</v>
      </c>
      <c r="AH53" s="334">
        <v>0</v>
      </c>
      <c r="AI53" s="351">
        <v>0</v>
      </c>
      <c r="AJ53" s="351">
        <v>0</v>
      </c>
      <c r="AK53" s="449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72"/>
      <c r="D54" s="73"/>
      <c r="E54" s="52"/>
      <c r="F54" s="181"/>
      <c r="G54" s="352">
        <f t="shared" ref="G54:AG54" si="22">+F54+G53</f>
        <v>0</v>
      </c>
      <c r="H54" s="348">
        <f t="shared" si="22"/>
        <v>0</v>
      </c>
      <c r="I54" s="335">
        <f t="shared" si="22"/>
        <v>0</v>
      </c>
      <c r="J54" s="336">
        <f t="shared" si="22"/>
        <v>0</v>
      </c>
      <c r="K54" s="451">
        <v>0</v>
      </c>
      <c r="L54" s="451">
        <v>0</v>
      </c>
      <c r="M54" s="461">
        <v>0</v>
      </c>
      <c r="N54" s="352">
        <f t="shared" si="22"/>
        <v>0</v>
      </c>
      <c r="O54" s="336">
        <f t="shared" si="22"/>
        <v>0</v>
      </c>
      <c r="P54" s="335">
        <f t="shared" si="22"/>
        <v>0</v>
      </c>
      <c r="Q54" s="336">
        <f t="shared" si="22"/>
        <v>0</v>
      </c>
      <c r="R54" s="336">
        <f t="shared" si="22"/>
        <v>0</v>
      </c>
      <c r="S54" s="336">
        <f t="shared" si="22"/>
        <v>0</v>
      </c>
      <c r="T54" s="363">
        <f t="shared" si="22"/>
        <v>0</v>
      </c>
      <c r="U54" s="352">
        <f t="shared" si="22"/>
        <v>0</v>
      </c>
      <c r="V54" s="336">
        <f t="shared" si="22"/>
        <v>0</v>
      </c>
      <c r="W54" s="335">
        <f t="shared" si="22"/>
        <v>0</v>
      </c>
      <c r="X54" s="336">
        <f t="shared" si="22"/>
        <v>0</v>
      </c>
      <c r="Y54" s="336">
        <f t="shared" si="22"/>
        <v>0</v>
      </c>
      <c r="Z54" s="336">
        <f t="shared" si="22"/>
        <v>0</v>
      </c>
      <c r="AA54" s="363">
        <f t="shared" si="22"/>
        <v>0</v>
      </c>
      <c r="AB54" s="352">
        <f t="shared" si="22"/>
        <v>0</v>
      </c>
      <c r="AC54" s="336">
        <f t="shared" si="22"/>
        <v>0</v>
      </c>
      <c r="AD54" s="335">
        <f t="shared" si="22"/>
        <v>0</v>
      </c>
      <c r="AE54" s="336">
        <f t="shared" si="22"/>
        <v>0</v>
      </c>
      <c r="AF54" s="336">
        <f t="shared" si="22"/>
        <v>0</v>
      </c>
      <c r="AG54" s="336">
        <f t="shared" si="22"/>
        <v>0</v>
      </c>
      <c r="AH54" s="336">
        <f>+AG54+AH53</f>
        <v>0</v>
      </c>
      <c r="AI54" s="352">
        <f>+AH54+AI53</f>
        <v>0</v>
      </c>
      <c r="AJ54" s="352">
        <f>+AI54+AJ53</f>
        <v>0</v>
      </c>
      <c r="AK54" s="451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62">
        <v>0</v>
      </c>
      <c r="D55" s="63"/>
      <c r="E55" s="54"/>
      <c r="F55" s="174">
        <v>0</v>
      </c>
      <c r="G55" s="351">
        <v>0</v>
      </c>
      <c r="H55" s="334">
        <v>0</v>
      </c>
      <c r="I55" s="334">
        <v>0</v>
      </c>
      <c r="J55" s="334">
        <v>0</v>
      </c>
      <c r="K55" s="449">
        <v>0</v>
      </c>
      <c r="L55" s="449">
        <v>0</v>
      </c>
      <c r="M55" s="460">
        <v>0</v>
      </c>
      <c r="N55" s="351">
        <v>0</v>
      </c>
      <c r="O55" s="334">
        <v>0</v>
      </c>
      <c r="P55" s="334">
        <v>0</v>
      </c>
      <c r="Q55" s="334">
        <v>0</v>
      </c>
      <c r="R55" s="334">
        <v>0</v>
      </c>
      <c r="S55" s="334">
        <v>0</v>
      </c>
      <c r="T55" s="362">
        <v>0</v>
      </c>
      <c r="U55" s="351">
        <v>0</v>
      </c>
      <c r="V55" s="334">
        <v>0</v>
      </c>
      <c r="W55" s="334">
        <v>0</v>
      </c>
      <c r="X55" s="334">
        <v>0</v>
      </c>
      <c r="Y55" s="334">
        <v>0</v>
      </c>
      <c r="Z55" s="334">
        <v>0</v>
      </c>
      <c r="AA55" s="362">
        <v>0</v>
      </c>
      <c r="AB55" s="351">
        <v>0</v>
      </c>
      <c r="AC55" s="334">
        <v>0</v>
      </c>
      <c r="AD55" s="334">
        <v>0</v>
      </c>
      <c r="AE55" s="334">
        <v>0</v>
      </c>
      <c r="AF55" s="334">
        <v>0</v>
      </c>
      <c r="AG55" s="334">
        <v>0</v>
      </c>
      <c r="AH55" s="334">
        <v>0</v>
      </c>
      <c r="AI55" s="351">
        <v>0</v>
      </c>
      <c r="AJ55" s="351">
        <v>0</v>
      </c>
      <c r="AK55" s="449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77"/>
      <c r="D56" s="78"/>
      <c r="E56" s="85"/>
      <c r="F56" s="173"/>
      <c r="G56" s="352">
        <f t="shared" ref="G56:AG56" si="23">+F56+G55</f>
        <v>0</v>
      </c>
      <c r="H56" s="348">
        <f t="shared" si="23"/>
        <v>0</v>
      </c>
      <c r="I56" s="335">
        <f t="shared" si="23"/>
        <v>0</v>
      </c>
      <c r="J56" s="336">
        <f t="shared" si="23"/>
        <v>0</v>
      </c>
      <c r="K56" s="451">
        <v>0</v>
      </c>
      <c r="L56" s="451">
        <v>0</v>
      </c>
      <c r="M56" s="461">
        <v>0</v>
      </c>
      <c r="N56" s="352">
        <f t="shared" si="23"/>
        <v>0</v>
      </c>
      <c r="O56" s="336">
        <f t="shared" si="23"/>
        <v>0</v>
      </c>
      <c r="P56" s="335">
        <f t="shared" si="23"/>
        <v>0</v>
      </c>
      <c r="Q56" s="336">
        <f t="shared" si="23"/>
        <v>0</v>
      </c>
      <c r="R56" s="336">
        <f t="shared" si="23"/>
        <v>0</v>
      </c>
      <c r="S56" s="336">
        <f t="shared" si="23"/>
        <v>0</v>
      </c>
      <c r="T56" s="363">
        <f t="shared" si="23"/>
        <v>0</v>
      </c>
      <c r="U56" s="352">
        <f t="shared" si="23"/>
        <v>0</v>
      </c>
      <c r="V56" s="336">
        <f t="shared" si="23"/>
        <v>0</v>
      </c>
      <c r="W56" s="335">
        <f t="shared" si="23"/>
        <v>0</v>
      </c>
      <c r="X56" s="336">
        <f t="shared" si="23"/>
        <v>0</v>
      </c>
      <c r="Y56" s="336">
        <f t="shared" si="23"/>
        <v>0</v>
      </c>
      <c r="Z56" s="336">
        <f t="shared" si="23"/>
        <v>0</v>
      </c>
      <c r="AA56" s="363">
        <f t="shared" si="23"/>
        <v>0</v>
      </c>
      <c r="AB56" s="352">
        <f t="shared" si="23"/>
        <v>0</v>
      </c>
      <c r="AC56" s="336">
        <f t="shared" si="23"/>
        <v>0</v>
      </c>
      <c r="AD56" s="335">
        <f t="shared" si="23"/>
        <v>0</v>
      </c>
      <c r="AE56" s="336">
        <f t="shared" si="23"/>
        <v>0</v>
      </c>
      <c r="AF56" s="336">
        <f t="shared" si="23"/>
        <v>0</v>
      </c>
      <c r="AG56" s="336">
        <f t="shared" si="23"/>
        <v>0</v>
      </c>
      <c r="AH56" s="336">
        <f>+AG56+AH55</f>
        <v>0</v>
      </c>
      <c r="AI56" s="352">
        <f>+AH56+AI55</f>
        <v>0</v>
      </c>
      <c r="AJ56" s="352">
        <f>+AI56+AJ55</f>
        <v>0</v>
      </c>
      <c r="AK56" s="451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32" t="s">
        <v>174</v>
      </c>
      <c r="D57" s="71"/>
      <c r="E57" s="49"/>
      <c r="F57" s="174">
        <f>+[1]NEW!$S$78</f>
        <v>1411</v>
      </c>
      <c r="G57" s="351">
        <v>0</v>
      </c>
      <c r="H57" s="371">
        <v>124</v>
      </c>
      <c r="I57" s="371">
        <f>1000-H58</f>
        <v>876</v>
      </c>
      <c r="J57" s="342">
        <f>1000-I58</f>
        <v>0</v>
      </c>
      <c r="K57" s="456">
        <v>0</v>
      </c>
      <c r="L57" s="456">
        <v>0</v>
      </c>
      <c r="M57" s="460">
        <v>0</v>
      </c>
      <c r="N57" s="351">
        <v>0</v>
      </c>
      <c r="O57" s="342">
        <v>0</v>
      </c>
      <c r="P57" s="342">
        <v>0</v>
      </c>
      <c r="Q57" s="342">
        <v>0</v>
      </c>
      <c r="R57" s="342">
        <v>0</v>
      </c>
      <c r="S57" s="371">
        <v>411</v>
      </c>
      <c r="T57" s="478">
        <f>1411-S58</f>
        <v>0</v>
      </c>
      <c r="U57" s="351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62">
        <v>0</v>
      </c>
      <c r="AB57" s="351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51">
        <v>0</v>
      </c>
      <c r="AJ57" s="351">
        <v>0</v>
      </c>
      <c r="AK57" s="456">
        <v>0</v>
      </c>
      <c r="AL57" s="37">
        <f>AK58</f>
        <v>1411</v>
      </c>
      <c r="AM57" s="38">
        <f>AL57</f>
        <v>1411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39"/>
      <c r="D58" s="88"/>
      <c r="E58" s="41"/>
      <c r="F58" s="183"/>
      <c r="G58" s="352">
        <f t="shared" ref="G58:AK58" si="24">+F58+G57</f>
        <v>0</v>
      </c>
      <c r="H58" s="336">
        <f t="shared" si="24"/>
        <v>124</v>
      </c>
      <c r="I58" s="335">
        <f t="shared" si="24"/>
        <v>1000</v>
      </c>
      <c r="J58" s="336">
        <f t="shared" si="24"/>
        <v>1000</v>
      </c>
      <c r="K58" s="451">
        <v>1000</v>
      </c>
      <c r="L58" s="451">
        <v>1000</v>
      </c>
      <c r="M58" s="461">
        <v>1000</v>
      </c>
      <c r="N58" s="352">
        <f t="shared" si="24"/>
        <v>1000</v>
      </c>
      <c r="O58" s="336">
        <f t="shared" si="24"/>
        <v>1000</v>
      </c>
      <c r="P58" s="335">
        <f t="shared" si="24"/>
        <v>1000</v>
      </c>
      <c r="Q58" s="336">
        <f t="shared" si="24"/>
        <v>1000</v>
      </c>
      <c r="R58" s="336">
        <f t="shared" si="24"/>
        <v>1000</v>
      </c>
      <c r="S58" s="336">
        <f t="shared" si="24"/>
        <v>1411</v>
      </c>
      <c r="T58" s="363">
        <f t="shared" si="24"/>
        <v>1411</v>
      </c>
      <c r="U58" s="352">
        <f t="shared" si="24"/>
        <v>1411</v>
      </c>
      <c r="V58" s="336">
        <f t="shared" si="24"/>
        <v>1411</v>
      </c>
      <c r="W58" s="335">
        <f t="shared" si="24"/>
        <v>1411</v>
      </c>
      <c r="X58" s="336">
        <f t="shared" si="24"/>
        <v>1411</v>
      </c>
      <c r="Y58" s="336">
        <f t="shared" si="24"/>
        <v>1411</v>
      </c>
      <c r="Z58" s="336">
        <f t="shared" si="24"/>
        <v>1411</v>
      </c>
      <c r="AA58" s="363">
        <f t="shared" si="24"/>
        <v>1411</v>
      </c>
      <c r="AB58" s="352">
        <f t="shared" si="24"/>
        <v>1411</v>
      </c>
      <c r="AC58" s="336">
        <f t="shared" si="24"/>
        <v>1411</v>
      </c>
      <c r="AD58" s="335">
        <f t="shared" si="24"/>
        <v>1411</v>
      </c>
      <c r="AE58" s="336">
        <f t="shared" si="24"/>
        <v>1411</v>
      </c>
      <c r="AF58" s="336">
        <f t="shared" si="24"/>
        <v>1411</v>
      </c>
      <c r="AG58" s="336">
        <f t="shared" si="24"/>
        <v>1411</v>
      </c>
      <c r="AH58" s="336">
        <f t="shared" si="24"/>
        <v>1411</v>
      </c>
      <c r="AI58" s="352">
        <f t="shared" si="24"/>
        <v>1411</v>
      </c>
      <c r="AJ58" s="352">
        <f t="shared" si="24"/>
        <v>1411</v>
      </c>
      <c r="AK58" s="451">
        <f t="shared" si="24"/>
        <v>1411</v>
      </c>
      <c r="AL58" s="37"/>
    </row>
    <row r="59" spans="1:42" ht="35.1" customHeight="1">
      <c r="A59" s="624">
        <v>20</v>
      </c>
      <c r="B59" s="659" t="s">
        <v>93</v>
      </c>
      <c r="C59" s="32" t="s">
        <v>174</v>
      </c>
      <c r="D59" s="53"/>
      <c r="E59" s="89"/>
      <c r="F59" s="174">
        <f>+[1]NEW!$S$81</f>
        <v>577</v>
      </c>
      <c r="G59" s="351">
        <v>0</v>
      </c>
      <c r="H59" s="342">
        <v>0</v>
      </c>
      <c r="I59" s="342">
        <v>0</v>
      </c>
      <c r="J59" s="371">
        <f>575-I60+2</f>
        <v>577</v>
      </c>
      <c r="K59" s="456">
        <v>0</v>
      </c>
      <c r="L59" s="456">
        <v>0</v>
      </c>
      <c r="M59" s="460">
        <v>0</v>
      </c>
      <c r="N59" s="351">
        <v>0</v>
      </c>
      <c r="O59" s="342">
        <v>0</v>
      </c>
      <c r="P59" s="342">
        <v>0</v>
      </c>
      <c r="Q59" s="342">
        <v>0</v>
      </c>
      <c r="R59" s="342">
        <v>0</v>
      </c>
      <c r="S59" s="342">
        <v>0</v>
      </c>
      <c r="T59" s="362">
        <v>0</v>
      </c>
      <c r="U59" s="351">
        <v>0</v>
      </c>
      <c r="V59" s="342">
        <v>0</v>
      </c>
      <c r="W59" s="342">
        <v>0</v>
      </c>
      <c r="X59" s="342">
        <v>0</v>
      </c>
      <c r="Y59" s="342">
        <v>0</v>
      </c>
      <c r="Z59" s="342">
        <v>0</v>
      </c>
      <c r="AA59" s="362">
        <v>0</v>
      </c>
      <c r="AB59" s="351">
        <v>0</v>
      </c>
      <c r="AC59" s="342">
        <v>0</v>
      </c>
      <c r="AD59" s="342">
        <v>0</v>
      </c>
      <c r="AE59" s="342">
        <v>0</v>
      </c>
      <c r="AF59" s="342">
        <v>0</v>
      </c>
      <c r="AG59" s="342">
        <v>0</v>
      </c>
      <c r="AH59" s="342">
        <v>0</v>
      </c>
      <c r="AI59" s="351">
        <v>0</v>
      </c>
      <c r="AJ59" s="351">
        <v>0</v>
      </c>
      <c r="AK59" s="456">
        <v>0</v>
      </c>
      <c r="AL59" s="37"/>
    </row>
    <row r="60" spans="1:42" ht="34.5" customHeight="1">
      <c r="A60" s="625"/>
      <c r="B60" s="660"/>
      <c r="C60" s="39"/>
      <c r="D60" s="78"/>
      <c r="E60" s="79"/>
      <c r="F60" s="179"/>
      <c r="G60" s="352">
        <f t="shared" ref="G60:AK60" si="25">+F60+G59</f>
        <v>0</v>
      </c>
      <c r="H60" s="336">
        <f t="shared" si="25"/>
        <v>0</v>
      </c>
      <c r="I60" s="335">
        <f t="shared" si="25"/>
        <v>0</v>
      </c>
      <c r="J60" s="336">
        <f t="shared" si="25"/>
        <v>577</v>
      </c>
      <c r="K60" s="451">
        <v>577</v>
      </c>
      <c r="L60" s="451">
        <v>577</v>
      </c>
      <c r="M60" s="461">
        <v>577</v>
      </c>
      <c r="N60" s="352">
        <f t="shared" si="25"/>
        <v>577</v>
      </c>
      <c r="O60" s="336">
        <f t="shared" si="25"/>
        <v>577</v>
      </c>
      <c r="P60" s="335">
        <f t="shared" si="25"/>
        <v>577</v>
      </c>
      <c r="Q60" s="336">
        <f t="shared" si="25"/>
        <v>577</v>
      </c>
      <c r="R60" s="336">
        <f t="shared" si="25"/>
        <v>577</v>
      </c>
      <c r="S60" s="336">
        <f t="shared" si="25"/>
        <v>577</v>
      </c>
      <c r="T60" s="363">
        <f t="shared" si="25"/>
        <v>577</v>
      </c>
      <c r="U60" s="352">
        <f t="shared" si="25"/>
        <v>577</v>
      </c>
      <c r="V60" s="336">
        <f t="shared" si="25"/>
        <v>577</v>
      </c>
      <c r="W60" s="335">
        <f t="shared" si="25"/>
        <v>577</v>
      </c>
      <c r="X60" s="336">
        <f t="shared" si="25"/>
        <v>577</v>
      </c>
      <c r="Y60" s="336">
        <f t="shared" si="25"/>
        <v>577</v>
      </c>
      <c r="Z60" s="336">
        <f t="shared" si="25"/>
        <v>577</v>
      </c>
      <c r="AA60" s="363">
        <f t="shared" si="25"/>
        <v>577</v>
      </c>
      <c r="AB60" s="352">
        <f t="shared" si="25"/>
        <v>577</v>
      </c>
      <c r="AC60" s="336">
        <f t="shared" si="25"/>
        <v>577</v>
      </c>
      <c r="AD60" s="335">
        <f t="shared" si="25"/>
        <v>577</v>
      </c>
      <c r="AE60" s="336">
        <f t="shared" si="25"/>
        <v>577</v>
      </c>
      <c r="AF60" s="336">
        <f t="shared" si="25"/>
        <v>577</v>
      </c>
      <c r="AG60" s="336">
        <f t="shared" si="25"/>
        <v>577</v>
      </c>
      <c r="AH60" s="336">
        <f t="shared" si="25"/>
        <v>577</v>
      </c>
      <c r="AI60" s="352">
        <f t="shared" si="25"/>
        <v>577</v>
      </c>
      <c r="AJ60" s="352">
        <f t="shared" si="25"/>
        <v>577</v>
      </c>
      <c r="AK60" s="451">
        <f t="shared" si="25"/>
        <v>577</v>
      </c>
      <c r="AL60" s="37"/>
    </row>
    <row r="61" spans="1:42" ht="35.1" customHeight="1">
      <c r="A61" s="624">
        <v>21</v>
      </c>
      <c r="B61" s="659" t="s">
        <v>94</v>
      </c>
      <c r="C61" s="32" t="s">
        <v>174</v>
      </c>
      <c r="D61" s="90"/>
      <c r="E61" s="91"/>
      <c r="F61" s="178">
        <f>+[1]NEW!$S$84</f>
        <v>2293</v>
      </c>
      <c r="G61" s="351">
        <v>0</v>
      </c>
      <c r="H61" s="342">
        <v>0</v>
      </c>
      <c r="I61" s="342">
        <v>0</v>
      </c>
      <c r="J61" s="342">
        <v>0</v>
      </c>
      <c r="K61" s="469">
        <v>200</v>
      </c>
      <c r="L61" s="469">
        <v>1137</v>
      </c>
      <c r="M61" s="460">
        <v>0</v>
      </c>
      <c r="N61" s="351">
        <v>0</v>
      </c>
      <c r="O61" s="371">
        <f>1500-N62</f>
        <v>163</v>
      </c>
      <c r="P61" s="342">
        <v>0</v>
      </c>
      <c r="Q61" s="342">
        <v>0</v>
      </c>
      <c r="R61" s="342">
        <v>0</v>
      </c>
      <c r="S61" s="469">
        <v>300</v>
      </c>
      <c r="T61" s="469">
        <f>2233-S62</f>
        <v>433</v>
      </c>
      <c r="U61" s="351">
        <v>0</v>
      </c>
      <c r="V61" s="342">
        <v>0</v>
      </c>
      <c r="W61" s="342">
        <v>0</v>
      </c>
      <c r="X61" s="342">
        <v>0</v>
      </c>
      <c r="Y61" s="342">
        <v>0</v>
      </c>
      <c r="Z61" s="342">
        <v>0</v>
      </c>
      <c r="AA61" s="362">
        <v>0</v>
      </c>
      <c r="AB61" s="351">
        <v>0</v>
      </c>
      <c r="AC61" s="342">
        <v>0</v>
      </c>
      <c r="AD61" s="371">
        <f>2293-AC62</f>
        <v>60</v>
      </c>
      <c r="AE61" s="342">
        <v>0</v>
      </c>
      <c r="AF61" s="342">
        <v>0</v>
      </c>
      <c r="AG61" s="342">
        <v>0</v>
      </c>
      <c r="AH61" s="342">
        <v>0</v>
      </c>
      <c r="AI61" s="351">
        <v>0</v>
      </c>
      <c r="AJ61" s="351">
        <v>0</v>
      </c>
      <c r="AK61" s="456">
        <v>0</v>
      </c>
      <c r="AL61" s="37"/>
    </row>
    <row r="62" spans="1:42" ht="35.1" customHeight="1">
      <c r="A62" s="651"/>
      <c r="B62" s="660"/>
      <c r="C62" s="39"/>
      <c r="D62" s="60"/>
      <c r="E62" s="52"/>
      <c r="F62" s="181"/>
      <c r="G62" s="354">
        <f>+F62+G61</f>
        <v>0</v>
      </c>
      <c r="H62" s="341">
        <f t="shared" ref="H62:AK62" si="26">+G62+H61</f>
        <v>0</v>
      </c>
      <c r="I62" s="340">
        <f t="shared" si="26"/>
        <v>0</v>
      </c>
      <c r="J62" s="341">
        <f t="shared" si="26"/>
        <v>0</v>
      </c>
      <c r="K62" s="455">
        <f t="shared" ref="K62" si="27">+J62+K61</f>
        <v>200</v>
      </c>
      <c r="L62" s="455">
        <f t="shared" ref="L62:M62" si="28">+K62+L61</f>
        <v>1337</v>
      </c>
      <c r="M62" s="460">
        <f t="shared" si="28"/>
        <v>1337</v>
      </c>
      <c r="N62" s="354">
        <f t="shared" si="26"/>
        <v>1337</v>
      </c>
      <c r="O62" s="341">
        <f t="shared" si="26"/>
        <v>1500</v>
      </c>
      <c r="P62" s="341">
        <f t="shared" si="26"/>
        <v>1500</v>
      </c>
      <c r="Q62" s="341">
        <f t="shared" si="26"/>
        <v>1500</v>
      </c>
      <c r="R62" s="341">
        <f t="shared" si="26"/>
        <v>1500</v>
      </c>
      <c r="S62" s="341">
        <f t="shared" si="26"/>
        <v>1800</v>
      </c>
      <c r="T62" s="365">
        <f t="shared" si="26"/>
        <v>2233</v>
      </c>
      <c r="U62" s="354">
        <f t="shared" si="26"/>
        <v>2233</v>
      </c>
      <c r="V62" s="341">
        <f t="shared" si="26"/>
        <v>2233</v>
      </c>
      <c r="W62" s="341">
        <f t="shared" si="26"/>
        <v>2233</v>
      </c>
      <c r="X62" s="341">
        <f t="shared" si="26"/>
        <v>2233</v>
      </c>
      <c r="Y62" s="341">
        <f t="shared" si="26"/>
        <v>2233</v>
      </c>
      <c r="Z62" s="341">
        <f t="shared" si="26"/>
        <v>2233</v>
      </c>
      <c r="AA62" s="365">
        <f t="shared" si="26"/>
        <v>2233</v>
      </c>
      <c r="AB62" s="354">
        <f t="shared" si="26"/>
        <v>2233</v>
      </c>
      <c r="AC62" s="341">
        <f t="shared" si="26"/>
        <v>2233</v>
      </c>
      <c r="AD62" s="341">
        <f t="shared" si="26"/>
        <v>2293</v>
      </c>
      <c r="AE62" s="341">
        <f t="shared" si="26"/>
        <v>2293</v>
      </c>
      <c r="AF62" s="341">
        <f t="shared" si="26"/>
        <v>2293</v>
      </c>
      <c r="AG62" s="341">
        <f t="shared" si="26"/>
        <v>2293</v>
      </c>
      <c r="AH62" s="341">
        <f t="shared" si="26"/>
        <v>2293</v>
      </c>
      <c r="AI62" s="354">
        <f t="shared" si="26"/>
        <v>2293</v>
      </c>
      <c r="AJ62" s="354">
        <f t="shared" si="26"/>
        <v>2293</v>
      </c>
      <c r="AK62" s="455">
        <f t="shared" si="26"/>
        <v>2293</v>
      </c>
      <c r="AL62" s="37"/>
    </row>
    <row r="63" spans="1:42" ht="35.1" customHeight="1">
      <c r="A63" s="624">
        <v>22</v>
      </c>
      <c r="B63" s="659" t="s">
        <v>95</v>
      </c>
      <c r="C63" s="32" t="s">
        <v>174</v>
      </c>
      <c r="D63" s="53"/>
      <c r="E63" s="54"/>
      <c r="F63" s="174">
        <f>+[1]NEW!$S$87</f>
        <v>700</v>
      </c>
      <c r="G63" s="353">
        <v>0</v>
      </c>
      <c r="H63" s="343">
        <v>0</v>
      </c>
      <c r="I63" s="343">
        <v>0</v>
      </c>
      <c r="J63" s="338">
        <v>0</v>
      </c>
      <c r="K63" s="457">
        <v>0</v>
      </c>
      <c r="L63" s="457">
        <v>0</v>
      </c>
      <c r="M63" s="462">
        <v>0</v>
      </c>
      <c r="N63" s="353">
        <v>0</v>
      </c>
      <c r="O63" s="343">
        <v>0</v>
      </c>
      <c r="P63" s="408">
        <v>0</v>
      </c>
      <c r="Q63" s="372">
        <f>700-P64</f>
        <v>700</v>
      </c>
      <c r="R63" s="343">
        <v>0</v>
      </c>
      <c r="S63" s="343">
        <v>0</v>
      </c>
      <c r="T63" s="364">
        <v>0</v>
      </c>
      <c r="U63" s="353">
        <v>0</v>
      </c>
      <c r="V63" s="343">
        <v>0</v>
      </c>
      <c r="W63" s="343">
        <v>0</v>
      </c>
      <c r="X63" s="343">
        <v>0</v>
      </c>
      <c r="Y63" s="343">
        <v>0</v>
      </c>
      <c r="Z63" s="343">
        <v>0</v>
      </c>
      <c r="AA63" s="364">
        <v>0</v>
      </c>
      <c r="AB63" s="353">
        <v>0</v>
      </c>
      <c r="AC63" s="343">
        <v>0</v>
      </c>
      <c r="AD63" s="343">
        <v>0</v>
      </c>
      <c r="AE63" s="343">
        <v>0</v>
      </c>
      <c r="AF63" s="343">
        <v>0</v>
      </c>
      <c r="AG63" s="343">
        <v>0</v>
      </c>
      <c r="AH63" s="343">
        <v>0</v>
      </c>
      <c r="AI63" s="353">
        <v>0</v>
      </c>
      <c r="AJ63" s="353">
        <v>0</v>
      </c>
      <c r="AK63" s="457">
        <v>0</v>
      </c>
      <c r="AL63" s="37">
        <f>SUM(G63:AK63)</f>
        <v>700</v>
      </c>
      <c r="AM63" s="38">
        <f>AL63</f>
        <v>700</v>
      </c>
      <c r="AN63" s="38">
        <v>893900</v>
      </c>
      <c r="AO63" s="38">
        <f>AL63*AN63/1000</f>
        <v>625730</v>
      </c>
      <c r="AP63" s="38">
        <f>AN63*AM63/1000</f>
        <v>625730</v>
      </c>
    </row>
    <row r="64" spans="1:42" ht="35.1" customHeight="1">
      <c r="A64" s="625"/>
      <c r="B64" s="660"/>
      <c r="C64" s="39"/>
      <c r="D64" s="95"/>
      <c r="E64" s="79"/>
      <c r="F64" s="179"/>
      <c r="G64" s="352">
        <f t="shared" ref="G64:AK64" si="29">+F64+G63</f>
        <v>0</v>
      </c>
      <c r="H64" s="336">
        <f t="shared" si="29"/>
        <v>0</v>
      </c>
      <c r="I64" s="336">
        <f t="shared" si="29"/>
        <v>0</v>
      </c>
      <c r="J64" s="336">
        <f t="shared" si="29"/>
        <v>0</v>
      </c>
      <c r="K64" s="451">
        <f t="shared" si="29"/>
        <v>0</v>
      </c>
      <c r="L64" s="451">
        <f t="shared" si="29"/>
        <v>0</v>
      </c>
      <c r="M64" s="461">
        <v>0</v>
      </c>
      <c r="N64" s="352">
        <f t="shared" si="29"/>
        <v>0</v>
      </c>
      <c r="O64" s="336">
        <f t="shared" si="29"/>
        <v>0</v>
      </c>
      <c r="P64" s="336">
        <f t="shared" si="29"/>
        <v>0</v>
      </c>
      <c r="Q64" s="336">
        <f t="shared" si="29"/>
        <v>700</v>
      </c>
      <c r="R64" s="336">
        <f t="shared" si="29"/>
        <v>700</v>
      </c>
      <c r="S64" s="336">
        <f t="shared" si="29"/>
        <v>700</v>
      </c>
      <c r="T64" s="363">
        <f t="shared" si="29"/>
        <v>700</v>
      </c>
      <c r="U64" s="352">
        <f t="shared" si="29"/>
        <v>700</v>
      </c>
      <c r="V64" s="336">
        <f t="shared" si="29"/>
        <v>700</v>
      </c>
      <c r="W64" s="336">
        <f t="shared" si="29"/>
        <v>700</v>
      </c>
      <c r="X64" s="336">
        <f t="shared" si="29"/>
        <v>700</v>
      </c>
      <c r="Y64" s="336">
        <f t="shared" si="29"/>
        <v>700</v>
      </c>
      <c r="Z64" s="336">
        <f t="shared" si="29"/>
        <v>700</v>
      </c>
      <c r="AA64" s="363">
        <f t="shared" si="29"/>
        <v>700</v>
      </c>
      <c r="AB64" s="352">
        <f t="shared" si="29"/>
        <v>700</v>
      </c>
      <c r="AC64" s="336">
        <f t="shared" si="29"/>
        <v>700</v>
      </c>
      <c r="AD64" s="336">
        <f t="shared" si="29"/>
        <v>700</v>
      </c>
      <c r="AE64" s="336">
        <f t="shared" si="29"/>
        <v>700</v>
      </c>
      <c r="AF64" s="336">
        <f t="shared" si="29"/>
        <v>700</v>
      </c>
      <c r="AG64" s="336">
        <f t="shared" si="29"/>
        <v>700</v>
      </c>
      <c r="AH64" s="336">
        <f t="shared" si="29"/>
        <v>700</v>
      </c>
      <c r="AI64" s="352">
        <f t="shared" si="29"/>
        <v>700</v>
      </c>
      <c r="AJ64" s="352">
        <f t="shared" si="29"/>
        <v>700</v>
      </c>
      <c r="AK64" s="451">
        <f t="shared" si="29"/>
        <v>700</v>
      </c>
      <c r="AL64" s="37"/>
    </row>
    <row r="65" spans="1:42" ht="35.1" customHeight="1">
      <c r="A65" s="624">
        <v>23</v>
      </c>
      <c r="B65" s="655" t="s">
        <v>171</v>
      </c>
      <c r="C65" s="80"/>
      <c r="D65" s="90"/>
      <c r="E65" s="91"/>
      <c r="F65" s="178">
        <f>+[1]NEW!$S$1383</f>
        <v>20</v>
      </c>
      <c r="G65" s="351">
        <v>0</v>
      </c>
      <c r="H65" s="343">
        <v>0</v>
      </c>
      <c r="I65" s="350">
        <v>0</v>
      </c>
      <c r="J65" s="343">
        <v>0</v>
      </c>
      <c r="K65" s="457">
        <v>0</v>
      </c>
      <c r="L65" s="457">
        <v>0</v>
      </c>
      <c r="M65" s="460">
        <v>0</v>
      </c>
      <c r="N65" s="351">
        <v>0</v>
      </c>
      <c r="O65" s="342">
        <v>0</v>
      </c>
      <c r="P65" s="342">
        <v>0</v>
      </c>
      <c r="Q65" s="342">
        <v>0</v>
      </c>
      <c r="R65" s="342">
        <v>0</v>
      </c>
      <c r="S65" s="342">
        <v>0</v>
      </c>
      <c r="T65" s="362">
        <v>0</v>
      </c>
      <c r="U65" s="351">
        <v>0</v>
      </c>
      <c r="V65" s="342">
        <v>0</v>
      </c>
      <c r="W65" s="342">
        <v>0</v>
      </c>
      <c r="X65" s="342">
        <v>0</v>
      </c>
      <c r="Y65" s="342">
        <v>0</v>
      </c>
      <c r="Z65" s="342">
        <v>0</v>
      </c>
      <c r="AA65" s="362">
        <v>0</v>
      </c>
      <c r="AB65" s="351">
        <v>0</v>
      </c>
      <c r="AC65" s="342">
        <v>0</v>
      </c>
      <c r="AD65" s="342">
        <v>0</v>
      </c>
      <c r="AE65" s="342">
        <v>0</v>
      </c>
      <c r="AF65" s="342">
        <v>0</v>
      </c>
      <c r="AG65" s="342">
        <v>0</v>
      </c>
      <c r="AH65" s="470">
        <v>20</v>
      </c>
      <c r="AI65" s="351">
        <v>0</v>
      </c>
      <c r="AJ65" s="353">
        <v>0</v>
      </c>
      <c r="AK65" s="457">
        <v>0</v>
      </c>
      <c r="AL65" s="37"/>
    </row>
    <row r="66" spans="1:42" ht="35.1" customHeight="1">
      <c r="A66" s="651"/>
      <c r="B66" s="656"/>
      <c r="C66" s="59"/>
      <c r="D66" s="60"/>
      <c r="E66" s="52"/>
      <c r="F66" s="181"/>
      <c r="G66" s="354">
        <f t="shared" ref="G66:AK66" si="30">+F66+G65</f>
        <v>0</v>
      </c>
      <c r="H66" s="341">
        <f t="shared" si="30"/>
        <v>0</v>
      </c>
      <c r="I66" s="340">
        <f t="shared" si="30"/>
        <v>0</v>
      </c>
      <c r="J66" s="341">
        <f t="shared" si="30"/>
        <v>0</v>
      </c>
      <c r="K66" s="455">
        <v>0</v>
      </c>
      <c r="L66" s="455">
        <v>0</v>
      </c>
      <c r="M66" s="463">
        <v>0</v>
      </c>
      <c r="N66" s="354">
        <f t="shared" si="30"/>
        <v>0</v>
      </c>
      <c r="O66" s="341">
        <f t="shared" si="30"/>
        <v>0</v>
      </c>
      <c r="P66" s="341">
        <f t="shared" si="30"/>
        <v>0</v>
      </c>
      <c r="Q66" s="341">
        <f t="shared" si="30"/>
        <v>0</v>
      </c>
      <c r="R66" s="341">
        <f t="shared" si="30"/>
        <v>0</v>
      </c>
      <c r="S66" s="341">
        <f t="shared" si="30"/>
        <v>0</v>
      </c>
      <c r="T66" s="365">
        <f t="shared" si="30"/>
        <v>0</v>
      </c>
      <c r="U66" s="354">
        <f t="shared" si="30"/>
        <v>0</v>
      </c>
      <c r="V66" s="341">
        <f t="shared" si="30"/>
        <v>0</v>
      </c>
      <c r="W66" s="341">
        <f t="shared" si="30"/>
        <v>0</v>
      </c>
      <c r="X66" s="341">
        <f t="shared" si="30"/>
        <v>0</v>
      </c>
      <c r="Y66" s="341">
        <f t="shared" si="30"/>
        <v>0</v>
      </c>
      <c r="Z66" s="341">
        <f t="shared" si="30"/>
        <v>0</v>
      </c>
      <c r="AA66" s="365">
        <f t="shared" si="30"/>
        <v>0</v>
      </c>
      <c r="AB66" s="354">
        <f t="shared" si="30"/>
        <v>0</v>
      </c>
      <c r="AC66" s="341">
        <f t="shared" si="30"/>
        <v>0</v>
      </c>
      <c r="AD66" s="341">
        <f t="shared" si="30"/>
        <v>0</v>
      </c>
      <c r="AE66" s="341">
        <f t="shared" si="30"/>
        <v>0</v>
      </c>
      <c r="AF66" s="341">
        <f t="shared" si="30"/>
        <v>0</v>
      </c>
      <c r="AG66" s="341">
        <f t="shared" si="30"/>
        <v>0</v>
      </c>
      <c r="AH66" s="455">
        <f t="shared" si="30"/>
        <v>20</v>
      </c>
      <c r="AI66" s="354">
        <f t="shared" si="30"/>
        <v>20</v>
      </c>
      <c r="AJ66" s="354">
        <f t="shared" si="30"/>
        <v>20</v>
      </c>
      <c r="AK66" s="455">
        <f t="shared" si="30"/>
        <v>20</v>
      </c>
      <c r="AL66" s="37"/>
    </row>
    <row r="67" spans="1:42" ht="35.1" hidden="1" customHeight="1">
      <c r="A67" s="624">
        <v>18</v>
      </c>
      <c r="B67" s="655" t="s">
        <v>172</v>
      </c>
      <c r="C67" s="53"/>
      <c r="D67" s="53"/>
      <c r="E67" s="54"/>
      <c r="F67" s="174">
        <v>0</v>
      </c>
      <c r="G67" s="353">
        <v>0</v>
      </c>
      <c r="H67" s="343">
        <v>0</v>
      </c>
      <c r="I67" s="343">
        <v>0</v>
      </c>
      <c r="J67" s="343">
        <v>0</v>
      </c>
      <c r="K67" s="457">
        <v>0</v>
      </c>
      <c r="L67" s="457">
        <v>0</v>
      </c>
      <c r="M67" s="462">
        <v>0</v>
      </c>
      <c r="N67" s="353">
        <v>0</v>
      </c>
      <c r="O67" s="343">
        <v>0</v>
      </c>
      <c r="P67" s="343">
        <v>0</v>
      </c>
      <c r="Q67" s="343">
        <v>0</v>
      </c>
      <c r="R67" s="343">
        <v>0</v>
      </c>
      <c r="S67" s="343">
        <v>0</v>
      </c>
      <c r="T67" s="364">
        <v>0</v>
      </c>
      <c r="U67" s="353">
        <v>0</v>
      </c>
      <c r="V67" s="343">
        <v>0</v>
      </c>
      <c r="W67" s="343">
        <v>0</v>
      </c>
      <c r="X67" s="343">
        <v>0</v>
      </c>
      <c r="Y67" s="343">
        <v>0</v>
      </c>
      <c r="Z67" s="343">
        <v>0</v>
      </c>
      <c r="AA67" s="364">
        <v>0</v>
      </c>
      <c r="AB67" s="353">
        <v>0</v>
      </c>
      <c r="AC67" s="343">
        <v>0</v>
      </c>
      <c r="AD67" s="343">
        <v>0</v>
      </c>
      <c r="AE67" s="343">
        <v>0</v>
      </c>
      <c r="AF67" s="343">
        <v>0</v>
      </c>
      <c r="AG67" s="343">
        <v>0</v>
      </c>
      <c r="AH67" s="457">
        <v>0</v>
      </c>
      <c r="AI67" s="353">
        <v>0</v>
      </c>
      <c r="AJ67" s="353">
        <v>0</v>
      </c>
      <c r="AK67" s="457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hidden="1" customHeight="1">
      <c r="A68" s="625"/>
      <c r="B68" s="656"/>
      <c r="C68" s="94"/>
      <c r="D68" s="95"/>
      <c r="E68" s="79"/>
      <c r="F68" s="179"/>
      <c r="G68" s="352">
        <f t="shared" ref="G68:AK68" si="31">+F68+G67</f>
        <v>0</v>
      </c>
      <c r="H68" s="336">
        <f t="shared" si="31"/>
        <v>0</v>
      </c>
      <c r="I68" s="336">
        <f t="shared" si="31"/>
        <v>0</v>
      </c>
      <c r="J68" s="336">
        <f t="shared" si="31"/>
        <v>0</v>
      </c>
      <c r="K68" s="451">
        <v>0</v>
      </c>
      <c r="L68" s="451">
        <v>0</v>
      </c>
      <c r="M68" s="461">
        <v>0</v>
      </c>
      <c r="N68" s="352">
        <f t="shared" si="31"/>
        <v>0</v>
      </c>
      <c r="O68" s="336">
        <f t="shared" si="31"/>
        <v>0</v>
      </c>
      <c r="P68" s="336">
        <f t="shared" si="31"/>
        <v>0</v>
      </c>
      <c r="Q68" s="336">
        <f t="shared" si="31"/>
        <v>0</v>
      </c>
      <c r="R68" s="336">
        <f t="shared" si="31"/>
        <v>0</v>
      </c>
      <c r="S68" s="336">
        <f t="shared" si="31"/>
        <v>0</v>
      </c>
      <c r="T68" s="363">
        <f t="shared" si="31"/>
        <v>0</v>
      </c>
      <c r="U68" s="352">
        <f t="shared" si="31"/>
        <v>0</v>
      </c>
      <c r="V68" s="336">
        <f t="shared" si="31"/>
        <v>0</v>
      </c>
      <c r="W68" s="336">
        <f t="shared" si="31"/>
        <v>0</v>
      </c>
      <c r="X68" s="336">
        <f t="shared" si="31"/>
        <v>0</v>
      </c>
      <c r="Y68" s="336">
        <f t="shared" si="31"/>
        <v>0</v>
      </c>
      <c r="Z68" s="336">
        <f t="shared" si="31"/>
        <v>0</v>
      </c>
      <c r="AA68" s="363">
        <f t="shared" si="31"/>
        <v>0</v>
      </c>
      <c r="AB68" s="352">
        <f t="shared" si="31"/>
        <v>0</v>
      </c>
      <c r="AC68" s="336">
        <f t="shared" si="31"/>
        <v>0</v>
      </c>
      <c r="AD68" s="336">
        <f t="shared" si="31"/>
        <v>0</v>
      </c>
      <c r="AE68" s="336">
        <f t="shared" si="31"/>
        <v>0</v>
      </c>
      <c r="AF68" s="336">
        <f t="shared" si="31"/>
        <v>0</v>
      </c>
      <c r="AG68" s="336">
        <f t="shared" si="31"/>
        <v>0</v>
      </c>
      <c r="AH68" s="451">
        <f t="shared" si="31"/>
        <v>0</v>
      </c>
      <c r="AI68" s="352">
        <f t="shared" si="31"/>
        <v>0</v>
      </c>
      <c r="AJ68" s="352">
        <f t="shared" si="31"/>
        <v>0</v>
      </c>
      <c r="AK68" s="451">
        <f t="shared" si="31"/>
        <v>0</v>
      </c>
      <c r="AL68" s="37"/>
    </row>
    <row r="69" spans="1:42" ht="34.5" customHeight="1">
      <c r="A69" s="624">
        <v>24</v>
      </c>
      <c r="B69" s="655" t="s">
        <v>173</v>
      </c>
      <c r="C69" s="80"/>
      <c r="D69" s="90"/>
      <c r="E69" s="91"/>
      <c r="F69" s="178">
        <f>+[1]NEW!$S$1389</f>
        <v>30</v>
      </c>
      <c r="G69" s="353">
        <v>0</v>
      </c>
      <c r="H69" s="457">
        <v>0</v>
      </c>
      <c r="I69" s="350">
        <v>0</v>
      </c>
      <c r="J69" s="457">
        <v>0</v>
      </c>
      <c r="K69" s="457">
        <v>0</v>
      </c>
      <c r="L69" s="457">
        <v>0</v>
      </c>
      <c r="M69" s="462">
        <v>0</v>
      </c>
      <c r="N69" s="353">
        <v>0</v>
      </c>
      <c r="O69" s="457">
        <v>0</v>
      </c>
      <c r="P69" s="457">
        <v>0</v>
      </c>
      <c r="Q69" s="457">
        <v>0</v>
      </c>
      <c r="R69" s="457">
        <v>0</v>
      </c>
      <c r="S69" s="457">
        <v>0</v>
      </c>
      <c r="T69" s="462">
        <v>0</v>
      </c>
      <c r="U69" s="353">
        <v>0</v>
      </c>
      <c r="V69" s="457">
        <v>0</v>
      </c>
      <c r="W69" s="457">
        <v>0</v>
      </c>
      <c r="X69" s="457">
        <v>0</v>
      </c>
      <c r="Y69" s="457">
        <v>0</v>
      </c>
      <c r="Z69" s="457">
        <v>0</v>
      </c>
      <c r="AA69" s="462">
        <v>0</v>
      </c>
      <c r="AB69" s="353">
        <v>0</v>
      </c>
      <c r="AC69" s="457">
        <v>0</v>
      </c>
      <c r="AD69" s="457">
        <v>0</v>
      </c>
      <c r="AE69" s="457">
        <v>0</v>
      </c>
      <c r="AF69" s="457">
        <v>0</v>
      </c>
      <c r="AG69" s="457">
        <v>0</v>
      </c>
      <c r="AH69" s="470">
        <v>30</v>
      </c>
      <c r="AI69" s="353">
        <v>0</v>
      </c>
      <c r="AJ69" s="353">
        <v>0</v>
      </c>
      <c r="AK69" s="457">
        <v>0</v>
      </c>
      <c r="AL69" s="37"/>
      <c r="AM69" s="38"/>
      <c r="AN69" s="38"/>
      <c r="AO69" s="38"/>
      <c r="AP69" s="38"/>
    </row>
    <row r="70" spans="1:42" ht="34.5" customHeight="1">
      <c r="A70" s="625"/>
      <c r="B70" s="656"/>
      <c r="C70" s="59"/>
      <c r="D70" s="60"/>
      <c r="E70" s="52"/>
      <c r="F70" s="181"/>
      <c r="G70" s="354">
        <f t="shared" ref="G70" si="32">+F70+G69</f>
        <v>0</v>
      </c>
      <c r="H70" s="455">
        <f t="shared" ref="H70" si="33">+G70+H69</f>
        <v>0</v>
      </c>
      <c r="I70" s="340">
        <f t="shared" ref="I70" si="34">+H70+I69</f>
        <v>0</v>
      </c>
      <c r="J70" s="455">
        <f t="shared" ref="J70" si="35">+I70+J69</f>
        <v>0</v>
      </c>
      <c r="K70" s="455">
        <v>0</v>
      </c>
      <c r="L70" s="455">
        <v>0</v>
      </c>
      <c r="M70" s="463">
        <v>0</v>
      </c>
      <c r="N70" s="354">
        <f t="shared" ref="N70" si="36">+M70+N69</f>
        <v>0</v>
      </c>
      <c r="O70" s="455">
        <f t="shared" ref="O70" si="37">+N70+O69</f>
        <v>0</v>
      </c>
      <c r="P70" s="455">
        <f t="shared" ref="P70" si="38">+O70+P69</f>
        <v>0</v>
      </c>
      <c r="Q70" s="455">
        <f t="shared" ref="Q70" si="39">+P70+Q69</f>
        <v>0</v>
      </c>
      <c r="R70" s="455">
        <f t="shared" ref="R70" si="40">+Q70+R69</f>
        <v>0</v>
      </c>
      <c r="S70" s="455">
        <f t="shared" ref="S70" si="41">+R70+S69</f>
        <v>0</v>
      </c>
      <c r="T70" s="463">
        <f t="shared" ref="T70" si="42">+S70+T69</f>
        <v>0</v>
      </c>
      <c r="U70" s="354">
        <f t="shared" ref="U70" si="43">+T70+U69</f>
        <v>0</v>
      </c>
      <c r="V70" s="455">
        <f t="shared" ref="V70" si="44">+U70+V69</f>
        <v>0</v>
      </c>
      <c r="W70" s="455">
        <f t="shared" ref="W70" si="45">+V70+W69</f>
        <v>0</v>
      </c>
      <c r="X70" s="455">
        <f t="shared" ref="X70" si="46">+W70+X69</f>
        <v>0</v>
      </c>
      <c r="Y70" s="455">
        <f t="shared" ref="Y70" si="47">+X70+Y69</f>
        <v>0</v>
      </c>
      <c r="Z70" s="455">
        <f t="shared" ref="Z70" si="48">+Y70+Z69</f>
        <v>0</v>
      </c>
      <c r="AA70" s="463">
        <f t="shared" ref="AA70" si="49">+Z70+AA69</f>
        <v>0</v>
      </c>
      <c r="AB70" s="354">
        <f t="shared" ref="AB70" si="50">+AA70+AB69</f>
        <v>0</v>
      </c>
      <c r="AC70" s="455">
        <f t="shared" ref="AC70" si="51">+AB70+AC69</f>
        <v>0</v>
      </c>
      <c r="AD70" s="455">
        <f t="shared" ref="AD70" si="52">+AC70+AD69</f>
        <v>0</v>
      </c>
      <c r="AE70" s="455">
        <f t="shared" ref="AE70" si="53">+AD70+AE69</f>
        <v>0</v>
      </c>
      <c r="AF70" s="455">
        <f t="shared" ref="AF70" si="54">+AE70+AF69</f>
        <v>0</v>
      </c>
      <c r="AG70" s="455">
        <f t="shared" ref="AG70" si="55">+AF70+AG69</f>
        <v>0</v>
      </c>
      <c r="AH70" s="455">
        <f t="shared" ref="AH70" si="56">+AG70+AH69</f>
        <v>30</v>
      </c>
      <c r="AI70" s="354">
        <f t="shared" ref="AI70" si="57">+AH70+AI69</f>
        <v>30</v>
      </c>
      <c r="AJ70" s="354">
        <f t="shared" ref="AJ70" si="58">+AI70+AJ69</f>
        <v>30</v>
      </c>
      <c r="AK70" s="455">
        <f t="shared" ref="AK70" si="59">+AJ70+AK69</f>
        <v>30</v>
      </c>
      <c r="AL70" s="47"/>
    </row>
    <row r="71" spans="1:42" ht="34.5" hidden="1" customHeight="1">
      <c r="A71" s="624">
        <v>2</v>
      </c>
      <c r="B71" s="626" t="s">
        <v>27</v>
      </c>
      <c r="C71" s="48"/>
      <c r="D71" s="48"/>
      <c r="E71" s="49"/>
      <c r="F71" s="174"/>
      <c r="G71" s="351"/>
      <c r="H71" s="334"/>
      <c r="I71" s="334"/>
      <c r="J71" s="334"/>
      <c r="K71" s="449"/>
      <c r="L71" s="449"/>
      <c r="M71" s="460"/>
      <c r="N71" s="351"/>
      <c r="O71" s="334"/>
      <c r="P71" s="334"/>
      <c r="Q71" s="334"/>
      <c r="R71" s="334"/>
      <c r="S71" s="334"/>
      <c r="T71" s="362"/>
      <c r="U71" s="351"/>
      <c r="V71" s="334"/>
      <c r="W71" s="334"/>
      <c r="X71" s="334"/>
      <c r="Y71" s="334"/>
      <c r="Z71" s="334"/>
      <c r="AA71" s="362"/>
      <c r="AB71" s="351"/>
      <c r="AC71" s="334"/>
      <c r="AD71" s="334"/>
      <c r="AE71" s="334"/>
      <c r="AF71" s="334"/>
      <c r="AG71" s="334"/>
      <c r="AH71" s="456"/>
      <c r="AI71" s="351"/>
      <c r="AJ71" s="351"/>
      <c r="AK71" s="449"/>
      <c r="AL71" s="37"/>
      <c r="AM71" s="38"/>
      <c r="AN71" s="38"/>
      <c r="AO71" s="38"/>
      <c r="AP71" s="38"/>
    </row>
    <row r="72" spans="1:42" ht="34.5" hidden="1" customHeight="1">
      <c r="A72" s="625"/>
      <c r="B72" s="628"/>
      <c r="C72" s="40"/>
      <c r="D72" s="40"/>
      <c r="E72" s="41"/>
      <c r="F72" s="179"/>
      <c r="G72" s="373"/>
      <c r="H72" s="348"/>
      <c r="I72" s="335"/>
      <c r="J72" s="336"/>
      <c r="K72" s="451"/>
      <c r="L72" s="451"/>
      <c r="M72" s="461"/>
      <c r="N72" s="352"/>
      <c r="O72" s="336"/>
      <c r="P72" s="335"/>
      <c r="Q72" s="336"/>
      <c r="R72" s="336"/>
      <c r="S72" s="336"/>
      <c r="T72" s="363"/>
      <c r="U72" s="352"/>
      <c r="V72" s="336"/>
      <c r="W72" s="335"/>
      <c r="X72" s="336"/>
      <c r="Y72" s="336"/>
      <c r="Z72" s="336"/>
      <c r="AA72" s="363"/>
      <c r="AB72" s="352"/>
      <c r="AC72" s="336"/>
      <c r="AD72" s="335"/>
      <c r="AE72" s="336"/>
      <c r="AF72" s="336"/>
      <c r="AG72" s="336"/>
      <c r="AH72" s="451"/>
      <c r="AI72" s="352"/>
      <c r="AJ72" s="352"/>
      <c r="AK72" s="451"/>
      <c r="AL72" s="37"/>
    </row>
    <row r="73" spans="1:42" ht="34.5" hidden="1" customHeight="1">
      <c r="A73" s="624">
        <v>23</v>
      </c>
      <c r="B73" s="629" t="s">
        <v>28</v>
      </c>
      <c r="C73" s="48"/>
      <c r="D73" s="48"/>
      <c r="E73" s="49"/>
      <c r="F73" s="174" t="e">
        <f>+#REF!</f>
        <v>#REF!</v>
      </c>
      <c r="G73" s="353">
        <v>0</v>
      </c>
      <c r="H73" s="343">
        <v>0</v>
      </c>
      <c r="I73" s="343">
        <v>0</v>
      </c>
      <c r="J73" s="343">
        <v>0</v>
      </c>
      <c r="K73" s="457">
        <v>0</v>
      </c>
      <c r="L73" s="457">
        <v>0</v>
      </c>
      <c r="M73" s="462">
        <v>0</v>
      </c>
      <c r="N73" s="353">
        <v>0</v>
      </c>
      <c r="O73" s="343">
        <v>0</v>
      </c>
      <c r="P73" s="343">
        <v>0</v>
      </c>
      <c r="Q73" s="343">
        <v>0</v>
      </c>
      <c r="R73" s="343">
        <v>0</v>
      </c>
      <c r="S73" s="343">
        <v>0</v>
      </c>
      <c r="T73" s="364">
        <v>0</v>
      </c>
      <c r="U73" s="353">
        <v>0</v>
      </c>
      <c r="V73" s="343">
        <v>0</v>
      </c>
      <c r="W73" s="343">
        <v>0</v>
      </c>
      <c r="X73" s="343">
        <v>0</v>
      </c>
      <c r="Y73" s="343">
        <v>0</v>
      </c>
      <c r="Z73" s="343">
        <v>0</v>
      </c>
      <c r="AA73" s="364">
        <v>0</v>
      </c>
      <c r="AB73" s="353">
        <v>0</v>
      </c>
      <c r="AC73" s="343">
        <v>0</v>
      </c>
      <c r="AD73" s="343">
        <v>0</v>
      </c>
      <c r="AE73" s="343">
        <v>0</v>
      </c>
      <c r="AF73" s="343">
        <v>0</v>
      </c>
      <c r="AG73" s="343">
        <v>0</v>
      </c>
      <c r="AH73" s="457">
        <v>0</v>
      </c>
      <c r="AI73" s="353">
        <v>0</v>
      </c>
      <c r="AJ73" s="353">
        <v>0</v>
      </c>
      <c r="AK73" s="457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40"/>
      <c r="D74" s="40"/>
      <c r="E74" s="41"/>
      <c r="F74" s="179"/>
      <c r="G74" s="352">
        <f t="shared" ref="G74:AJ74" si="60">+F74+G73</f>
        <v>0</v>
      </c>
      <c r="H74" s="336">
        <f t="shared" si="60"/>
        <v>0</v>
      </c>
      <c r="I74" s="336">
        <f t="shared" si="60"/>
        <v>0</v>
      </c>
      <c r="J74" s="336">
        <f t="shared" si="60"/>
        <v>0</v>
      </c>
      <c r="K74" s="451">
        <v>0</v>
      </c>
      <c r="L74" s="451">
        <v>0</v>
      </c>
      <c r="M74" s="461">
        <v>0</v>
      </c>
      <c r="N74" s="352">
        <f t="shared" si="60"/>
        <v>0</v>
      </c>
      <c r="O74" s="336">
        <f t="shared" si="60"/>
        <v>0</v>
      </c>
      <c r="P74" s="336">
        <f t="shared" si="60"/>
        <v>0</v>
      </c>
      <c r="Q74" s="336">
        <f t="shared" si="60"/>
        <v>0</v>
      </c>
      <c r="R74" s="336">
        <f t="shared" si="60"/>
        <v>0</v>
      </c>
      <c r="S74" s="336">
        <f t="shared" si="60"/>
        <v>0</v>
      </c>
      <c r="T74" s="363">
        <f t="shared" si="60"/>
        <v>0</v>
      </c>
      <c r="U74" s="352">
        <f t="shared" si="60"/>
        <v>0</v>
      </c>
      <c r="V74" s="336">
        <f t="shared" si="60"/>
        <v>0</v>
      </c>
      <c r="W74" s="336">
        <f t="shared" si="60"/>
        <v>0</v>
      </c>
      <c r="X74" s="336">
        <f t="shared" si="60"/>
        <v>0</v>
      </c>
      <c r="Y74" s="336">
        <f t="shared" si="60"/>
        <v>0</v>
      </c>
      <c r="Z74" s="336">
        <f t="shared" si="60"/>
        <v>0</v>
      </c>
      <c r="AA74" s="363">
        <f t="shared" si="60"/>
        <v>0</v>
      </c>
      <c r="AB74" s="352">
        <f t="shared" si="60"/>
        <v>0</v>
      </c>
      <c r="AC74" s="336">
        <f t="shared" si="60"/>
        <v>0</v>
      </c>
      <c r="AD74" s="336">
        <f t="shared" si="60"/>
        <v>0</v>
      </c>
      <c r="AE74" s="336">
        <f t="shared" si="60"/>
        <v>0</v>
      </c>
      <c r="AF74" s="336">
        <f t="shared" si="60"/>
        <v>0</v>
      </c>
      <c r="AG74" s="336">
        <f t="shared" si="60"/>
        <v>0</v>
      </c>
      <c r="AH74" s="451">
        <f t="shared" si="60"/>
        <v>0</v>
      </c>
      <c r="AI74" s="352">
        <f t="shared" si="60"/>
        <v>0</v>
      </c>
      <c r="AJ74" s="352">
        <f t="shared" si="60"/>
        <v>0</v>
      </c>
      <c r="AK74" s="451"/>
      <c r="AL74" s="37"/>
    </row>
    <row r="75" spans="1:42" ht="34.5" hidden="1" customHeight="1">
      <c r="A75" s="624">
        <v>24</v>
      </c>
      <c r="B75" s="629" t="s">
        <v>29</v>
      </c>
      <c r="C75" s="48"/>
      <c r="D75" s="48"/>
      <c r="E75" s="49"/>
      <c r="F75" s="174" t="e">
        <f>+#REF!</f>
        <v>#REF!</v>
      </c>
      <c r="G75" s="353">
        <v>0</v>
      </c>
      <c r="H75" s="343">
        <v>0</v>
      </c>
      <c r="I75" s="343">
        <v>0</v>
      </c>
      <c r="J75" s="343">
        <v>0</v>
      </c>
      <c r="K75" s="457">
        <v>0</v>
      </c>
      <c r="L75" s="457">
        <v>0</v>
      </c>
      <c r="M75" s="462">
        <v>0</v>
      </c>
      <c r="N75" s="353">
        <v>0</v>
      </c>
      <c r="O75" s="343">
        <v>0</v>
      </c>
      <c r="P75" s="343">
        <v>0</v>
      </c>
      <c r="Q75" s="343">
        <v>0</v>
      </c>
      <c r="R75" s="343">
        <v>0</v>
      </c>
      <c r="S75" s="343">
        <v>0</v>
      </c>
      <c r="T75" s="364">
        <v>0</v>
      </c>
      <c r="U75" s="353">
        <v>0</v>
      </c>
      <c r="V75" s="343">
        <v>0</v>
      </c>
      <c r="W75" s="343">
        <v>0</v>
      </c>
      <c r="X75" s="343">
        <v>0</v>
      </c>
      <c r="Y75" s="343">
        <v>0</v>
      </c>
      <c r="Z75" s="343">
        <v>0</v>
      </c>
      <c r="AA75" s="364">
        <v>0</v>
      </c>
      <c r="AB75" s="353">
        <v>0</v>
      </c>
      <c r="AC75" s="343">
        <v>0</v>
      </c>
      <c r="AD75" s="343">
        <v>0</v>
      </c>
      <c r="AE75" s="343">
        <v>0</v>
      </c>
      <c r="AF75" s="343">
        <v>0</v>
      </c>
      <c r="AG75" s="343">
        <v>0</v>
      </c>
      <c r="AH75" s="457">
        <v>0</v>
      </c>
      <c r="AI75" s="353">
        <v>0</v>
      </c>
      <c r="AJ75" s="353">
        <v>0</v>
      </c>
      <c r="AK75" s="453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33"/>
      <c r="D76" s="33"/>
      <c r="E76" s="52"/>
      <c r="F76" s="173"/>
      <c r="G76" s="352">
        <f t="shared" ref="G76:AJ76" si="61">+F76+G75</f>
        <v>0</v>
      </c>
      <c r="H76" s="336">
        <f t="shared" si="61"/>
        <v>0</v>
      </c>
      <c r="I76" s="336">
        <f t="shared" si="61"/>
        <v>0</v>
      </c>
      <c r="J76" s="336">
        <f t="shared" si="61"/>
        <v>0</v>
      </c>
      <c r="K76" s="451">
        <v>0</v>
      </c>
      <c r="L76" s="451">
        <v>0</v>
      </c>
      <c r="M76" s="461">
        <v>0</v>
      </c>
      <c r="N76" s="352">
        <f t="shared" si="61"/>
        <v>0</v>
      </c>
      <c r="O76" s="336">
        <f t="shared" si="61"/>
        <v>0</v>
      </c>
      <c r="P76" s="336">
        <f t="shared" si="61"/>
        <v>0</v>
      </c>
      <c r="Q76" s="336">
        <f t="shared" si="61"/>
        <v>0</v>
      </c>
      <c r="R76" s="336">
        <f t="shared" si="61"/>
        <v>0</v>
      </c>
      <c r="S76" s="336">
        <f t="shared" si="61"/>
        <v>0</v>
      </c>
      <c r="T76" s="363">
        <f t="shared" si="61"/>
        <v>0</v>
      </c>
      <c r="U76" s="352">
        <f t="shared" si="61"/>
        <v>0</v>
      </c>
      <c r="V76" s="336">
        <f t="shared" si="61"/>
        <v>0</v>
      </c>
      <c r="W76" s="336">
        <f t="shared" si="61"/>
        <v>0</v>
      </c>
      <c r="X76" s="336">
        <f t="shared" si="61"/>
        <v>0</v>
      </c>
      <c r="Y76" s="336">
        <f t="shared" si="61"/>
        <v>0</v>
      </c>
      <c r="Z76" s="336">
        <f t="shared" si="61"/>
        <v>0</v>
      </c>
      <c r="AA76" s="363">
        <f t="shared" si="61"/>
        <v>0</v>
      </c>
      <c r="AB76" s="352">
        <f t="shared" si="61"/>
        <v>0</v>
      </c>
      <c r="AC76" s="336">
        <f t="shared" si="61"/>
        <v>0</v>
      </c>
      <c r="AD76" s="336">
        <f t="shared" si="61"/>
        <v>0</v>
      </c>
      <c r="AE76" s="336">
        <f t="shared" si="61"/>
        <v>0</v>
      </c>
      <c r="AF76" s="336">
        <f t="shared" si="61"/>
        <v>0</v>
      </c>
      <c r="AG76" s="336">
        <f t="shared" si="61"/>
        <v>0</v>
      </c>
      <c r="AH76" s="451">
        <f t="shared" si="61"/>
        <v>0</v>
      </c>
      <c r="AI76" s="352">
        <f t="shared" si="61"/>
        <v>0</v>
      </c>
      <c r="AJ76" s="352">
        <f t="shared" si="61"/>
        <v>0</v>
      </c>
      <c r="AK76" s="451"/>
      <c r="AL76" s="37"/>
    </row>
    <row r="77" spans="1:42" ht="34.5" hidden="1" customHeight="1">
      <c r="A77" s="624">
        <v>25</v>
      </c>
      <c r="B77" s="629" t="s">
        <v>51</v>
      </c>
      <c r="C77" s="48"/>
      <c r="D77" s="48"/>
      <c r="E77" s="49"/>
      <c r="F77" s="174">
        <f>+[1]NEW!$S$1401</f>
        <v>0</v>
      </c>
      <c r="G77" s="353">
        <v>0</v>
      </c>
      <c r="H77" s="343">
        <v>0</v>
      </c>
      <c r="I77" s="343">
        <v>0</v>
      </c>
      <c r="J77" s="343">
        <v>0</v>
      </c>
      <c r="K77" s="457">
        <v>0</v>
      </c>
      <c r="L77" s="457">
        <v>0</v>
      </c>
      <c r="M77" s="462">
        <v>0</v>
      </c>
      <c r="N77" s="353">
        <v>0</v>
      </c>
      <c r="O77" s="343">
        <v>0</v>
      </c>
      <c r="P77" s="343">
        <v>0</v>
      </c>
      <c r="Q77" s="343">
        <v>0</v>
      </c>
      <c r="R77" s="343">
        <v>0</v>
      </c>
      <c r="S77" s="343">
        <v>0</v>
      </c>
      <c r="T77" s="364">
        <v>0</v>
      </c>
      <c r="U77" s="353">
        <v>0</v>
      </c>
      <c r="V77" s="343">
        <v>0</v>
      </c>
      <c r="W77" s="343">
        <v>0</v>
      </c>
      <c r="X77" s="343">
        <v>0</v>
      </c>
      <c r="Y77" s="343">
        <v>0</v>
      </c>
      <c r="Z77" s="343">
        <v>0</v>
      </c>
      <c r="AA77" s="364">
        <v>0</v>
      </c>
      <c r="AB77" s="353">
        <v>0</v>
      </c>
      <c r="AC77" s="343">
        <v>0</v>
      </c>
      <c r="AD77" s="343">
        <v>0</v>
      </c>
      <c r="AE77" s="343">
        <v>0</v>
      </c>
      <c r="AF77" s="343">
        <v>0</v>
      </c>
      <c r="AG77" s="343">
        <v>0</v>
      </c>
      <c r="AH77" s="457">
        <v>0</v>
      </c>
      <c r="AI77" s="353">
        <v>0</v>
      </c>
      <c r="AJ77" s="353">
        <v>0</v>
      </c>
      <c r="AK77" s="457">
        <v>0</v>
      </c>
      <c r="AL77" s="37"/>
      <c r="AM77" s="38"/>
      <c r="AN77" s="38"/>
      <c r="AO77" s="38"/>
      <c r="AP77" s="38"/>
    </row>
    <row r="78" spans="1:42" ht="34.5" hidden="1" customHeight="1">
      <c r="A78" s="625"/>
      <c r="B78" s="630"/>
      <c r="C78" s="40"/>
      <c r="D78" s="40"/>
      <c r="E78" s="41"/>
      <c r="F78" s="179"/>
      <c r="G78" s="352">
        <f t="shared" ref="G78:AK78" si="62">+F78+G77</f>
        <v>0</v>
      </c>
      <c r="H78" s="336">
        <f t="shared" si="62"/>
        <v>0</v>
      </c>
      <c r="I78" s="336">
        <f t="shared" si="62"/>
        <v>0</v>
      </c>
      <c r="J78" s="336">
        <f t="shared" si="62"/>
        <v>0</v>
      </c>
      <c r="K78" s="451">
        <v>0</v>
      </c>
      <c r="L78" s="451">
        <v>0</v>
      </c>
      <c r="M78" s="461">
        <v>0</v>
      </c>
      <c r="N78" s="352">
        <f t="shared" si="62"/>
        <v>0</v>
      </c>
      <c r="O78" s="336">
        <f t="shared" si="62"/>
        <v>0</v>
      </c>
      <c r="P78" s="336">
        <f t="shared" si="62"/>
        <v>0</v>
      </c>
      <c r="Q78" s="336">
        <f t="shared" si="62"/>
        <v>0</v>
      </c>
      <c r="R78" s="336">
        <f t="shared" si="62"/>
        <v>0</v>
      </c>
      <c r="S78" s="336">
        <f t="shared" si="62"/>
        <v>0</v>
      </c>
      <c r="T78" s="363">
        <f t="shared" si="62"/>
        <v>0</v>
      </c>
      <c r="U78" s="352">
        <f t="shared" si="62"/>
        <v>0</v>
      </c>
      <c r="V78" s="336">
        <f t="shared" si="62"/>
        <v>0</v>
      </c>
      <c r="W78" s="336">
        <f t="shared" si="62"/>
        <v>0</v>
      </c>
      <c r="X78" s="336">
        <f t="shared" si="62"/>
        <v>0</v>
      </c>
      <c r="Y78" s="336">
        <f t="shared" si="62"/>
        <v>0</v>
      </c>
      <c r="Z78" s="336">
        <f t="shared" si="62"/>
        <v>0</v>
      </c>
      <c r="AA78" s="363">
        <f t="shared" si="62"/>
        <v>0</v>
      </c>
      <c r="AB78" s="352">
        <f t="shared" si="62"/>
        <v>0</v>
      </c>
      <c r="AC78" s="336">
        <f t="shared" si="62"/>
        <v>0</v>
      </c>
      <c r="AD78" s="336">
        <f t="shared" si="62"/>
        <v>0</v>
      </c>
      <c r="AE78" s="336">
        <f t="shared" si="62"/>
        <v>0</v>
      </c>
      <c r="AF78" s="336">
        <f t="shared" si="62"/>
        <v>0</v>
      </c>
      <c r="AG78" s="336">
        <f t="shared" si="62"/>
        <v>0</v>
      </c>
      <c r="AH78" s="336">
        <f t="shared" si="62"/>
        <v>0</v>
      </c>
      <c r="AI78" s="352">
        <f t="shared" si="62"/>
        <v>0</v>
      </c>
      <c r="AJ78" s="352">
        <f t="shared" si="62"/>
        <v>0</v>
      </c>
      <c r="AK78" s="451">
        <f t="shared" si="62"/>
        <v>0</v>
      </c>
      <c r="AL78" s="37"/>
    </row>
    <row r="79" spans="1:42" ht="34.5" hidden="1" customHeight="1">
      <c r="A79" s="624">
        <v>25</v>
      </c>
      <c r="B79" s="629" t="s">
        <v>52</v>
      </c>
      <c r="C79" s="48"/>
      <c r="D79" s="48"/>
      <c r="E79" s="49"/>
      <c r="F79" s="174" t="e">
        <f>+#REF!</f>
        <v>#REF!</v>
      </c>
      <c r="G79" s="353">
        <v>0</v>
      </c>
      <c r="H79" s="343">
        <v>0</v>
      </c>
      <c r="I79" s="343">
        <v>0</v>
      </c>
      <c r="J79" s="343">
        <v>0</v>
      </c>
      <c r="K79" s="457">
        <v>0</v>
      </c>
      <c r="L79" s="457">
        <v>0</v>
      </c>
      <c r="M79" s="462">
        <v>0</v>
      </c>
      <c r="N79" s="353">
        <v>0</v>
      </c>
      <c r="O79" s="343">
        <v>0</v>
      </c>
      <c r="P79" s="343">
        <v>0</v>
      </c>
      <c r="Q79" s="343">
        <v>0</v>
      </c>
      <c r="R79" s="343">
        <v>0</v>
      </c>
      <c r="S79" s="343">
        <v>0</v>
      </c>
      <c r="T79" s="364">
        <v>0</v>
      </c>
      <c r="U79" s="353">
        <v>0</v>
      </c>
      <c r="V79" s="343">
        <v>0</v>
      </c>
      <c r="W79" s="343">
        <v>0</v>
      </c>
      <c r="X79" s="343">
        <v>0</v>
      </c>
      <c r="Y79" s="343">
        <v>0</v>
      </c>
      <c r="Z79" s="343">
        <v>0</v>
      </c>
      <c r="AA79" s="364">
        <v>0</v>
      </c>
      <c r="AB79" s="353">
        <v>0</v>
      </c>
      <c r="AC79" s="343">
        <v>0</v>
      </c>
      <c r="AD79" s="343">
        <v>0</v>
      </c>
      <c r="AE79" s="343">
        <v>0</v>
      </c>
      <c r="AF79" s="343">
        <v>0</v>
      </c>
      <c r="AG79" s="343">
        <v>0</v>
      </c>
      <c r="AH79" s="343">
        <v>0</v>
      </c>
      <c r="AI79" s="353">
        <v>0</v>
      </c>
      <c r="AJ79" s="353">
        <v>0</v>
      </c>
      <c r="AK79" s="453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33"/>
      <c r="D80" s="33"/>
      <c r="E80" s="52"/>
      <c r="F80" s="173"/>
      <c r="G80" s="352">
        <f t="shared" ref="G80:AJ80" si="63">+F80+G79</f>
        <v>0</v>
      </c>
      <c r="H80" s="336">
        <f t="shared" si="63"/>
        <v>0</v>
      </c>
      <c r="I80" s="336">
        <f t="shared" si="63"/>
        <v>0</v>
      </c>
      <c r="J80" s="336">
        <f t="shared" si="63"/>
        <v>0</v>
      </c>
      <c r="K80" s="451">
        <v>0</v>
      </c>
      <c r="L80" s="451">
        <v>0</v>
      </c>
      <c r="M80" s="461">
        <v>0</v>
      </c>
      <c r="N80" s="352">
        <f t="shared" si="63"/>
        <v>0</v>
      </c>
      <c r="O80" s="336">
        <f t="shared" si="63"/>
        <v>0</v>
      </c>
      <c r="P80" s="336">
        <f t="shared" si="63"/>
        <v>0</v>
      </c>
      <c r="Q80" s="336">
        <f t="shared" si="63"/>
        <v>0</v>
      </c>
      <c r="R80" s="336">
        <f t="shared" si="63"/>
        <v>0</v>
      </c>
      <c r="S80" s="336">
        <f t="shared" si="63"/>
        <v>0</v>
      </c>
      <c r="T80" s="363">
        <f t="shared" si="63"/>
        <v>0</v>
      </c>
      <c r="U80" s="352">
        <f t="shared" si="63"/>
        <v>0</v>
      </c>
      <c r="V80" s="336">
        <f t="shared" si="63"/>
        <v>0</v>
      </c>
      <c r="W80" s="336">
        <f t="shared" si="63"/>
        <v>0</v>
      </c>
      <c r="X80" s="336">
        <f t="shared" si="63"/>
        <v>0</v>
      </c>
      <c r="Y80" s="336">
        <f t="shared" si="63"/>
        <v>0</v>
      </c>
      <c r="Z80" s="336">
        <f t="shared" si="63"/>
        <v>0</v>
      </c>
      <c r="AA80" s="363">
        <f t="shared" si="63"/>
        <v>0</v>
      </c>
      <c r="AB80" s="352">
        <f t="shared" si="63"/>
        <v>0</v>
      </c>
      <c r="AC80" s="336">
        <f t="shared" si="63"/>
        <v>0</v>
      </c>
      <c r="AD80" s="336">
        <f t="shared" si="63"/>
        <v>0</v>
      </c>
      <c r="AE80" s="336">
        <f t="shared" si="63"/>
        <v>0</v>
      </c>
      <c r="AF80" s="336">
        <f t="shared" si="63"/>
        <v>0</v>
      </c>
      <c r="AG80" s="336">
        <f t="shared" si="63"/>
        <v>0</v>
      </c>
      <c r="AH80" s="336">
        <f t="shared" si="63"/>
        <v>0</v>
      </c>
      <c r="AI80" s="352">
        <f t="shared" si="63"/>
        <v>0</v>
      </c>
      <c r="AJ80" s="352">
        <f t="shared" si="63"/>
        <v>0</v>
      </c>
      <c r="AK80" s="451"/>
      <c r="AL80" s="37"/>
    </row>
    <row r="81" spans="1:42" ht="34.5" hidden="1" customHeight="1">
      <c r="A81" s="624">
        <v>5</v>
      </c>
      <c r="B81" s="649" t="s">
        <v>30</v>
      </c>
      <c r="C81" s="53"/>
      <c r="D81" s="53"/>
      <c r="E81" s="54"/>
      <c r="F81" s="174"/>
      <c r="G81" s="353"/>
      <c r="H81" s="338"/>
      <c r="I81" s="338"/>
      <c r="J81" s="338"/>
      <c r="K81" s="453"/>
      <c r="L81" s="453"/>
      <c r="M81" s="462"/>
      <c r="N81" s="353"/>
      <c r="O81" s="338"/>
      <c r="P81" s="338"/>
      <c r="Q81" s="338"/>
      <c r="R81" s="338"/>
      <c r="S81" s="338"/>
      <c r="T81" s="364"/>
      <c r="U81" s="353"/>
      <c r="V81" s="338"/>
      <c r="W81" s="338"/>
      <c r="X81" s="338"/>
      <c r="Y81" s="338"/>
      <c r="Z81" s="338"/>
      <c r="AA81" s="364"/>
      <c r="AB81" s="353"/>
      <c r="AC81" s="338"/>
      <c r="AD81" s="338"/>
      <c r="AE81" s="338"/>
      <c r="AF81" s="338"/>
      <c r="AG81" s="338"/>
      <c r="AH81" s="338"/>
      <c r="AI81" s="353"/>
      <c r="AJ81" s="353"/>
      <c r="AK81" s="453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5"/>
      <c r="D82" s="56"/>
      <c r="E82" s="57"/>
      <c r="F82" s="180"/>
      <c r="G82" s="352"/>
      <c r="H82" s="348"/>
      <c r="I82" s="335"/>
      <c r="J82" s="336"/>
      <c r="K82" s="451"/>
      <c r="L82" s="451"/>
      <c r="M82" s="461"/>
      <c r="N82" s="352"/>
      <c r="O82" s="336"/>
      <c r="P82" s="335"/>
      <c r="Q82" s="336"/>
      <c r="R82" s="336"/>
      <c r="S82" s="336"/>
      <c r="T82" s="363"/>
      <c r="U82" s="352"/>
      <c r="V82" s="336"/>
      <c r="W82" s="335"/>
      <c r="X82" s="336"/>
      <c r="Y82" s="336"/>
      <c r="Z82" s="336"/>
      <c r="AA82" s="363"/>
      <c r="AB82" s="352"/>
      <c r="AC82" s="336"/>
      <c r="AD82" s="335"/>
      <c r="AE82" s="336"/>
      <c r="AF82" s="336"/>
      <c r="AG82" s="336"/>
      <c r="AH82" s="336"/>
      <c r="AI82" s="352"/>
      <c r="AJ82" s="352"/>
      <c r="AK82" s="451"/>
      <c r="AL82" s="37"/>
    </row>
    <row r="83" spans="1:42" ht="34.5" hidden="1" customHeight="1">
      <c r="A83" s="624">
        <v>6</v>
      </c>
      <c r="B83" s="649" t="s">
        <v>31</v>
      </c>
      <c r="C83" s="59"/>
      <c r="D83" s="60"/>
      <c r="E83" s="34"/>
      <c r="F83" s="174"/>
      <c r="G83" s="351"/>
      <c r="H83" s="334"/>
      <c r="I83" s="334"/>
      <c r="J83" s="334"/>
      <c r="K83" s="449"/>
      <c r="L83" s="449"/>
      <c r="M83" s="460"/>
      <c r="N83" s="351"/>
      <c r="O83" s="334"/>
      <c r="P83" s="334"/>
      <c r="Q83" s="334"/>
      <c r="R83" s="334"/>
      <c r="S83" s="334"/>
      <c r="T83" s="362"/>
      <c r="U83" s="351"/>
      <c r="V83" s="334"/>
      <c r="W83" s="334"/>
      <c r="X83" s="334"/>
      <c r="Y83" s="334"/>
      <c r="Z83" s="334"/>
      <c r="AA83" s="362"/>
      <c r="AB83" s="351"/>
      <c r="AC83" s="334"/>
      <c r="AD83" s="334"/>
      <c r="AE83" s="334"/>
      <c r="AF83" s="334"/>
      <c r="AG83" s="334"/>
      <c r="AH83" s="334"/>
      <c r="AI83" s="351"/>
      <c r="AJ83" s="351"/>
      <c r="AK83" s="449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9"/>
      <c r="D84" s="60"/>
      <c r="E84" s="52"/>
      <c r="F84" s="181"/>
      <c r="G84" s="352"/>
      <c r="H84" s="348"/>
      <c r="I84" s="335"/>
      <c r="J84" s="336"/>
      <c r="K84" s="451"/>
      <c r="L84" s="451"/>
      <c r="M84" s="461"/>
      <c r="N84" s="352"/>
      <c r="O84" s="336"/>
      <c r="P84" s="335"/>
      <c r="Q84" s="336"/>
      <c r="R84" s="336"/>
      <c r="S84" s="336"/>
      <c r="T84" s="363"/>
      <c r="U84" s="352"/>
      <c r="V84" s="336"/>
      <c r="W84" s="335"/>
      <c r="X84" s="336"/>
      <c r="Y84" s="336"/>
      <c r="Z84" s="336"/>
      <c r="AA84" s="363"/>
      <c r="AB84" s="352"/>
      <c r="AC84" s="336"/>
      <c r="AD84" s="335"/>
      <c r="AE84" s="336"/>
      <c r="AF84" s="336"/>
      <c r="AG84" s="336"/>
      <c r="AH84" s="336"/>
      <c r="AI84" s="352"/>
      <c r="AJ84" s="352"/>
      <c r="AK84" s="451"/>
      <c r="AL84" s="37"/>
    </row>
    <row r="85" spans="1:42" ht="34.5" hidden="1" customHeight="1">
      <c r="A85" s="624">
        <v>7</v>
      </c>
      <c r="B85" s="649" t="s">
        <v>32</v>
      </c>
      <c r="C85" s="62">
        <v>0</v>
      </c>
      <c r="D85" s="63"/>
      <c r="E85" s="54"/>
      <c r="F85" s="174"/>
      <c r="G85" s="351"/>
      <c r="H85" s="334"/>
      <c r="I85" s="334"/>
      <c r="J85" s="334"/>
      <c r="K85" s="449"/>
      <c r="L85" s="449"/>
      <c r="M85" s="460"/>
      <c r="N85" s="351"/>
      <c r="O85" s="334"/>
      <c r="P85" s="334"/>
      <c r="Q85" s="334"/>
      <c r="R85" s="334"/>
      <c r="S85" s="334"/>
      <c r="T85" s="362"/>
      <c r="U85" s="351"/>
      <c r="V85" s="334"/>
      <c r="W85" s="334"/>
      <c r="X85" s="334"/>
      <c r="Y85" s="334"/>
      <c r="Z85" s="334"/>
      <c r="AA85" s="362"/>
      <c r="AB85" s="351"/>
      <c r="AC85" s="334"/>
      <c r="AD85" s="334"/>
      <c r="AE85" s="334"/>
      <c r="AF85" s="334"/>
      <c r="AG85" s="334"/>
      <c r="AH85" s="334"/>
      <c r="AI85" s="351"/>
      <c r="AJ85" s="351"/>
      <c r="AK85" s="449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64"/>
      <c r="D86" s="65"/>
      <c r="E86" s="66"/>
      <c r="F86" s="182"/>
      <c r="G86" s="352"/>
      <c r="H86" s="348"/>
      <c r="I86" s="335"/>
      <c r="J86" s="336"/>
      <c r="K86" s="451"/>
      <c r="L86" s="451"/>
      <c r="M86" s="461"/>
      <c r="N86" s="352"/>
      <c r="O86" s="336"/>
      <c r="P86" s="335"/>
      <c r="Q86" s="336"/>
      <c r="R86" s="336"/>
      <c r="S86" s="336"/>
      <c r="T86" s="363"/>
      <c r="U86" s="352"/>
      <c r="V86" s="336"/>
      <c r="W86" s="335"/>
      <c r="X86" s="336"/>
      <c r="Y86" s="336"/>
      <c r="Z86" s="336"/>
      <c r="AA86" s="363"/>
      <c r="AB86" s="352"/>
      <c r="AC86" s="336"/>
      <c r="AD86" s="335"/>
      <c r="AE86" s="336"/>
      <c r="AF86" s="336"/>
      <c r="AG86" s="336"/>
      <c r="AH86" s="336"/>
      <c r="AI86" s="352"/>
      <c r="AJ86" s="352"/>
      <c r="AK86" s="451"/>
      <c r="AL86" s="37"/>
    </row>
    <row r="87" spans="1:42" ht="34.5" hidden="1" customHeight="1">
      <c r="A87" s="624">
        <v>8</v>
      </c>
      <c r="B87" s="649" t="s">
        <v>33</v>
      </c>
      <c r="C87" s="62">
        <v>650</v>
      </c>
      <c r="D87" s="53"/>
      <c r="E87" s="54"/>
      <c r="F87" s="174"/>
      <c r="G87" s="351"/>
      <c r="H87" s="334"/>
      <c r="I87" s="334"/>
      <c r="J87" s="334"/>
      <c r="K87" s="449"/>
      <c r="L87" s="449"/>
      <c r="M87" s="460"/>
      <c r="N87" s="351"/>
      <c r="O87" s="334"/>
      <c r="P87" s="334"/>
      <c r="Q87" s="334"/>
      <c r="R87" s="334"/>
      <c r="S87" s="334"/>
      <c r="T87" s="362"/>
      <c r="U87" s="351"/>
      <c r="V87" s="334"/>
      <c r="W87" s="334"/>
      <c r="X87" s="334"/>
      <c r="Y87" s="334"/>
      <c r="Z87" s="334"/>
      <c r="AA87" s="362"/>
      <c r="AB87" s="351"/>
      <c r="AC87" s="334"/>
      <c r="AD87" s="334"/>
      <c r="AE87" s="334"/>
      <c r="AF87" s="334"/>
      <c r="AG87" s="334"/>
      <c r="AH87" s="334"/>
      <c r="AI87" s="351"/>
      <c r="AJ87" s="351"/>
      <c r="AK87" s="449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68"/>
      <c r="D88" s="56"/>
      <c r="E88" s="57"/>
      <c r="F88" s="180"/>
      <c r="G88" s="352"/>
      <c r="H88" s="348"/>
      <c r="I88" s="335"/>
      <c r="J88" s="336"/>
      <c r="K88" s="451"/>
      <c r="L88" s="451"/>
      <c r="M88" s="461"/>
      <c r="N88" s="352"/>
      <c r="O88" s="336"/>
      <c r="P88" s="335"/>
      <c r="Q88" s="336"/>
      <c r="R88" s="336"/>
      <c r="S88" s="336"/>
      <c r="T88" s="363"/>
      <c r="U88" s="352"/>
      <c r="V88" s="336"/>
      <c r="W88" s="335"/>
      <c r="X88" s="336"/>
      <c r="Y88" s="336"/>
      <c r="Z88" s="336"/>
      <c r="AA88" s="363"/>
      <c r="AB88" s="352"/>
      <c r="AC88" s="336"/>
      <c r="AD88" s="335"/>
      <c r="AE88" s="336"/>
      <c r="AF88" s="336"/>
      <c r="AG88" s="336"/>
      <c r="AH88" s="336"/>
      <c r="AI88" s="352"/>
      <c r="AJ88" s="352"/>
      <c r="AK88" s="451"/>
      <c r="AL88" s="37"/>
    </row>
    <row r="89" spans="1:42" ht="34.5" hidden="1" customHeight="1">
      <c r="A89" s="624">
        <v>7</v>
      </c>
      <c r="B89" s="649" t="s">
        <v>53</v>
      </c>
      <c r="C89" s="62">
        <v>0</v>
      </c>
      <c r="D89" s="63"/>
      <c r="E89" s="54"/>
      <c r="F89" s="174"/>
      <c r="G89" s="351"/>
      <c r="H89" s="334"/>
      <c r="I89" s="334"/>
      <c r="J89" s="334"/>
      <c r="K89" s="449"/>
      <c r="L89" s="449"/>
      <c r="M89" s="460"/>
      <c r="N89" s="351"/>
      <c r="O89" s="334"/>
      <c r="P89" s="334"/>
      <c r="Q89" s="334"/>
      <c r="R89" s="334"/>
      <c r="S89" s="334"/>
      <c r="T89" s="362"/>
      <c r="U89" s="351"/>
      <c r="V89" s="334"/>
      <c r="W89" s="334"/>
      <c r="X89" s="334"/>
      <c r="Y89" s="334"/>
      <c r="Z89" s="334"/>
      <c r="AA89" s="362"/>
      <c r="AB89" s="351"/>
      <c r="AC89" s="334"/>
      <c r="AD89" s="334"/>
      <c r="AE89" s="334"/>
      <c r="AF89" s="334"/>
      <c r="AG89" s="334"/>
      <c r="AH89" s="334"/>
      <c r="AI89" s="351"/>
      <c r="AJ89" s="351"/>
      <c r="AK89" s="449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64"/>
      <c r="D90" s="65"/>
      <c r="E90" s="66"/>
      <c r="F90" s="182"/>
      <c r="G90" s="352"/>
      <c r="H90" s="348"/>
      <c r="I90" s="335"/>
      <c r="J90" s="336"/>
      <c r="K90" s="451"/>
      <c r="L90" s="451"/>
      <c r="M90" s="461"/>
      <c r="N90" s="352"/>
      <c r="O90" s="336"/>
      <c r="P90" s="335"/>
      <c r="Q90" s="336"/>
      <c r="R90" s="336"/>
      <c r="S90" s="336"/>
      <c r="T90" s="363"/>
      <c r="U90" s="352"/>
      <c r="V90" s="336"/>
      <c r="W90" s="335"/>
      <c r="X90" s="336"/>
      <c r="Y90" s="336"/>
      <c r="Z90" s="336"/>
      <c r="AA90" s="363"/>
      <c r="AB90" s="352"/>
      <c r="AC90" s="336"/>
      <c r="AD90" s="335"/>
      <c r="AE90" s="336"/>
      <c r="AF90" s="336"/>
      <c r="AG90" s="336"/>
      <c r="AH90" s="336"/>
      <c r="AI90" s="352"/>
      <c r="AJ90" s="352"/>
      <c r="AK90" s="451"/>
      <c r="AL90" s="37"/>
    </row>
    <row r="91" spans="1:42" ht="34.5" hidden="1" customHeight="1">
      <c r="A91" s="624">
        <v>8</v>
      </c>
      <c r="B91" s="649" t="s">
        <v>54</v>
      </c>
      <c r="C91" s="62">
        <v>650</v>
      </c>
      <c r="D91" s="53"/>
      <c r="E91" s="54"/>
      <c r="F91" s="174"/>
      <c r="G91" s="351"/>
      <c r="H91" s="334"/>
      <c r="I91" s="334"/>
      <c r="J91" s="334"/>
      <c r="K91" s="449"/>
      <c r="L91" s="449"/>
      <c r="M91" s="460"/>
      <c r="N91" s="351"/>
      <c r="O91" s="334"/>
      <c r="P91" s="334"/>
      <c r="Q91" s="334"/>
      <c r="R91" s="334"/>
      <c r="S91" s="334"/>
      <c r="T91" s="362"/>
      <c r="U91" s="351"/>
      <c r="V91" s="334"/>
      <c r="W91" s="334"/>
      <c r="X91" s="334"/>
      <c r="Y91" s="334"/>
      <c r="Z91" s="334"/>
      <c r="AA91" s="362"/>
      <c r="AB91" s="351"/>
      <c r="AC91" s="334"/>
      <c r="AD91" s="334"/>
      <c r="AE91" s="334"/>
      <c r="AF91" s="334"/>
      <c r="AG91" s="334"/>
      <c r="AH91" s="334"/>
      <c r="AI91" s="351"/>
      <c r="AJ91" s="351"/>
      <c r="AK91" s="449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68"/>
      <c r="D92" s="56"/>
      <c r="E92" s="57"/>
      <c r="F92" s="180"/>
      <c r="G92" s="352"/>
      <c r="H92" s="348"/>
      <c r="I92" s="335"/>
      <c r="J92" s="336"/>
      <c r="K92" s="451"/>
      <c r="L92" s="451"/>
      <c r="M92" s="461"/>
      <c r="N92" s="352"/>
      <c r="O92" s="336"/>
      <c r="P92" s="335"/>
      <c r="Q92" s="336"/>
      <c r="R92" s="336"/>
      <c r="S92" s="336"/>
      <c r="T92" s="363"/>
      <c r="U92" s="352"/>
      <c r="V92" s="336"/>
      <c r="W92" s="335"/>
      <c r="X92" s="336"/>
      <c r="Y92" s="336"/>
      <c r="Z92" s="336"/>
      <c r="AA92" s="363"/>
      <c r="AB92" s="352"/>
      <c r="AC92" s="336"/>
      <c r="AD92" s="335"/>
      <c r="AE92" s="336"/>
      <c r="AF92" s="336"/>
      <c r="AG92" s="336"/>
      <c r="AH92" s="336"/>
      <c r="AI92" s="352"/>
      <c r="AJ92" s="352"/>
      <c r="AK92" s="451"/>
      <c r="AL92" s="37"/>
    </row>
    <row r="93" spans="1:42" ht="35.1" hidden="1" customHeight="1">
      <c r="A93" s="652">
        <v>9</v>
      </c>
      <c r="B93" s="653" t="s">
        <v>34</v>
      </c>
      <c r="C93" s="59"/>
      <c r="D93" s="60"/>
      <c r="E93" s="34"/>
      <c r="F93" s="173"/>
      <c r="G93" s="351"/>
      <c r="H93" s="334"/>
      <c r="I93" s="334"/>
      <c r="J93" s="334"/>
      <c r="K93" s="449"/>
      <c r="L93" s="449"/>
      <c r="M93" s="460"/>
      <c r="N93" s="351"/>
      <c r="O93" s="334"/>
      <c r="P93" s="334"/>
      <c r="Q93" s="334"/>
      <c r="R93" s="334"/>
      <c r="S93" s="334"/>
      <c r="T93" s="362"/>
      <c r="U93" s="351"/>
      <c r="V93" s="334"/>
      <c r="W93" s="334"/>
      <c r="X93" s="334"/>
      <c r="Y93" s="334"/>
      <c r="Z93" s="334"/>
      <c r="AA93" s="362"/>
      <c r="AB93" s="351"/>
      <c r="AC93" s="334"/>
      <c r="AD93" s="334"/>
      <c r="AE93" s="334"/>
      <c r="AF93" s="334"/>
      <c r="AG93" s="334"/>
      <c r="AH93" s="334"/>
      <c r="AI93" s="351"/>
      <c r="AJ93" s="351"/>
      <c r="AK93" s="449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9"/>
      <c r="D94" s="60"/>
      <c r="E94" s="52"/>
      <c r="F94" s="181"/>
      <c r="G94" s="352"/>
      <c r="H94" s="348"/>
      <c r="I94" s="335"/>
      <c r="J94" s="336"/>
      <c r="K94" s="451"/>
      <c r="L94" s="451"/>
      <c r="M94" s="461"/>
      <c r="N94" s="352"/>
      <c r="O94" s="336"/>
      <c r="P94" s="335"/>
      <c r="Q94" s="336"/>
      <c r="R94" s="336"/>
      <c r="S94" s="336"/>
      <c r="T94" s="363"/>
      <c r="U94" s="352"/>
      <c r="V94" s="336"/>
      <c r="W94" s="335"/>
      <c r="X94" s="336"/>
      <c r="Y94" s="336"/>
      <c r="Z94" s="336"/>
      <c r="AA94" s="363"/>
      <c r="AB94" s="352"/>
      <c r="AC94" s="336"/>
      <c r="AD94" s="335"/>
      <c r="AE94" s="336"/>
      <c r="AF94" s="336"/>
      <c r="AG94" s="336"/>
      <c r="AH94" s="336"/>
      <c r="AI94" s="352"/>
      <c r="AJ94" s="352"/>
      <c r="AK94" s="451"/>
      <c r="AL94" s="37"/>
    </row>
    <row r="95" spans="1:42" ht="35.1" customHeight="1">
      <c r="A95" s="624">
        <v>25</v>
      </c>
      <c r="B95" s="709" t="s">
        <v>183</v>
      </c>
      <c r="C95" s="62">
        <v>0</v>
      </c>
      <c r="D95" s="63"/>
      <c r="E95" s="54"/>
      <c r="F95" s="174">
        <f>+[1]NEW!$S$414</f>
        <v>0</v>
      </c>
      <c r="G95" s="353">
        <v>0</v>
      </c>
      <c r="H95" s="457">
        <v>0</v>
      </c>
      <c r="I95" s="457">
        <v>0</v>
      </c>
      <c r="J95" s="457">
        <v>0</v>
      </c>
      <c r="K95" s="457">
        <v>0</v>
      </c>
      <c r="L95" s="457">
        <v>0</v>
      </c>
      <c r="M95" s="462">
        <v>0</v>
      </c>
      <c r="N95" s="353">
        <v>0</v>
      </c>
      <c r="O95" s="457">
        <v>0</v>
      </c>
      <c r="P95" s="457">
        <v>0</v>
      </c>
      <c r="Q95" s="457">
        <v>0</v>
      </c>
      <c r="R95" s="457">
        <v>0</v>
      </c>
      <c r="S95" s="457">
        <v>0</v>
      </c>
      <c r="T95" s="462">
        <v>0</v>
      </c>
      <c r="U95" s="353">
        <v>0</v>
      </c>
      <c r="V95" s="457">
        <v>0</v>
      </c>
      <c r="W95" s="457">
        <v>0</v>
      </c>
      <c r="X95" s="457">
        <v>0</v>
      </c>
      <c r="Y95" s="457">
        <v>0</v>
      </c>
      <c r="Z95" s="457">
        <v>0</v>
      </c>
      <c r="AA95" s="462">
        <v>0</v>
      </c>
      <c r="AB95" s="353">
        <v>0</v>
      </c>
      <c r="AC95" s="457">
        <v>0</v>
      </c>
      <c r="AD95" s="457">
        <v>0</v>
      </c>
      <c r="AE95" s="457">
        <v>0</v>
      </c>
      <c r="AF95" s="457">
        <v>0</v>
      </c>
      <c r="AG95" s="457">
        <v>0</v>
      </c>
      <c r="AH95" s="457">
        <v>0</v>
      </c>
      <c r="AI95" s="353">
        <v>0</v>
      </c>
      <c r="AJ95" s="353">
        <v>0</v>
      </c>
      <c r="AK95" s="457">
        <v>0</v>
      </c>
      <c r="AL95" s="37">
        <f>SUM(G95:AK95)</f>
        <v>0</v>
      </c>
      <c r="AM95" s="38">
        <f>AL95</f>
        <v>0</v>
      </c>
      <c r="AN95" s="38">
        <v>800000</v>
      </c>
      <c r="AO95" s="38">
        <f>AL95*AN95/1000</f>
        <v>0</v>
      </c>
      <c r="AP95" s="38">
        <f>AN95*AM95/1000</f>
        <v>0</v>
      </c>
    </row>
    <row r="96" spans="1:42" ht="35.1" customHeight="1">
      <c r="A96" s="625"/>
      <c r="B96" s="717"/>
      <c r="C96" s="68"/>
      <c r="D96" s="65"/>
      <c r="E96" s="57"/>
      <c r="F96" s="180"/>
      <c r="G96" s="352">
        <f t="shared" ref="G96:AK96" si="64">+F96+G95</f>
        <v>0</v>
      </c>
      <c r="H96" s="451">
        <f t="shared" si="64"/>
        <v>0</v>
      </c>
      <c r="I96" s="451">
        <f t="shared" si="64"/>
        <v>0</v>
      </c>
      <c r="J96" s="451">
        <f t="shared" si="64"/>
        <v>0</v>
      </c>
      <c r="K96" s="451">
        <f t="shared" ref="K96" si="65">+J96+K95</f>
        <v>0</v>
      </c>
      <c r="L96" s="451">
        <f t="shared" ref="L96" si="66">+K96+L95</f>
        <v>0</v>
      </c>
      <c r="M96" s="461">
        <v>0</v>
      </c>
      <c r="N96" s="352">
        <f t="shared" si="64"/>
        <v>0</v>
      </c>
      <c r="O96" s="451">
        <f t="shared" si="64"/>
        <v>0</v>
      </c>
      <c r="P96" s="451">
        <f t="shared" si="64"/>
        <v>0</v>
      </c>
      <c r="Q96" s="451">
        <f t="shared" si="64"/>
        <v>0</v>
      </c>
      <c r="R96" s="451">
        <f t="shared" si="64"/>
        <v>0</v>
      </c>
      <c r="S96" s="451">
        <f t="shared" si="64"/>
        <v>0</v>
      </c>
      <c r="T96" s="461">
        <f t="shared" si="64"/>
        <v>0</v>
      </c>
      <c r="U96" s="352">
        <f t="shared" si="64"/>
        <v>0</v>
      </c>
      <c r="V96" s="451">
        <f t="shared" si="64"/>
        <v>0</v>
      </c>
      <c r="W96" s="451">
        <f t="shared" si="64"/>
        <v>0</v>
      </c>
      <c r="X96" s="451">
        <f t="shared" si="64"/>
        <v>0</v>
      </c>
      <c r="Y96" s="451">
        <f t="shared" si="64"/>
        <v>0</v>
      </c>
      <c r="Z96" s="451">
        <f t="shared" si="64"/>
        <v>0</v>
      </c>
      <c r="AA96" s="461">
        <f t="shared" si="64"/>
        <v>0</v>
      </c>
      <c r="AB96" s="352">
        <f t="shared" si="64"/>
        <v>0</v>
      </c>
      <c r="AC96" s="451">
        <f t="shared" si="64"/>
        <v>0</v>
      </c>
      <c r="AD96" s="451">
        <f t="shared" si="64"/>
        <v>0</v>
      </c>
      <c r="AE96" s="451">
        <f t="shared" si="64"/>
        <v>0</v>
      </c>
      <c r="AF96" s="451">
        <f t="shared" si="64"/>
        <v>0</v>
      </c>
      <c r="AG96" s="451">
        <f t="shared" si="64"/>
        <v>0</v>
      </c>
      <c r="AH96" s="451">
        <f t="shared" si="64"/>
        <v>0</v>
      </c>
      <c r="AI96" s="352">
        <f t="shared" si="64"/>
        <v>0</v>
      </c>
      <c r="AJ96" s="352">
        <f t="shared" si="64"/>
        <v>0</v>
      </c>
      <c r="AK96" s="451">
        <f t="shared" si="64"/>
        <v>0</v>
      </c>
      <c r="AL96" s="37"/>
    </row>
    <row r="97" spans="1:42" ht="35.1" customHeight="1">
      <c r="A97" s="624">
        <v>26</v>
      </c>
      <c r="B97" s="709" t="s">
        <v>184</v>
      </c>
      <c r="C97" s="62">
        <v>0</v>
      </c>
      <c r="D97" s="71"/>
      <c r="E97" s="34"/>
      <c r="F97" s="173">
        <f>+[1]NEW!$S$417</f>
        <v>0</v>
      </c>
      <c r="G97" s="351">
        <v>0</v>
      </c>
      <c r="H97" s="342">
        <v>0</v>
      </c>
      <c r="I97" s="342">
        <v>0</v>
      </c>
      <c r="J97" s="342">
        <v>0</v>
      </c>
      <c r="K97" s="456">
        <v>0</v>
      </c>
      <c r="L97" s="456">
        <v>0</v>
      </c>
      <c r="M97" s="460">
        <v>0</v>
      </c>
      <c r="N97" s="351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62">
        <v>0</v>
      </c>
      <c r="U97" s="351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62">
        <v>0</v>
      </c>
      <c r="AB97" s="351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51">
        <v>0</v>
      </c>
      <c r="AJ97" s="351">
        <v>0</v>
      </c>
      <c r="AK97" s="456">
        <v>0</v>
      </c>
      <c r="AL97" s="37">
        <f>AK98</f>
        <v>0</v>
      </c>
      <c r="AM97" s="38">
        <f>AL97</f>
        <v>0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710"/>
      <c r="C98" s="72"/>
      <c r="D98" s="73"/>
      <c r="E98" s="41"/>
      <c r="F98" s="183"/>
      <c r="G98" s="352">
        <f t="shared" ref="G98:AK98" si="67">+F98+G97</f>
        <v>0</v>
      </c>
      <c r="H98" s="336">
        <f t="shared" si="67"/>
        <v>0</v>
      </c>
      <c r="I98" s="336">
        <f t="shared" si="67"/>
        <v>0</v>
      </c>
      <c r="J98" s="336">
        <f t="shared" si="67"/>
        <v>0</v>
      </c>
      <c r="K98" s="451">
        <v>0</v>
      </c>
      <c r="L98" s="451">
        <v>0</v>
      </c>
      <c r="M98" s="461">
        <v>0</v>
      </c>
      <c r="N98" s="352">
        <f t="shared" si="67"/>
        <v>0</v>
      </c>
      <c r="O98" s="336">
        <f t="shared" si="67"/>
        <v>0</v>
      </c>
      <c r="P98" s="336">
        <f t="shared" si="67"/>
        <v>0</v>
      </c>
      <c r="Q98" s="336">
        <f t="shared" si="67"/>
        <v>0</v>
      </c>
      <c r="R98" s="336">
        <f t="shared" si="67"/>
        <v>0</v>
      </c>
      <c r="S98" s="336">
        <f t="shared" si="67"/>
        <v>0</v>
      </c>
      <c r="T98" s="363">
        <f t="shared" si="67"/>
        <v>0</v>
      </c>
      <c r="U98" s="352">
        <f t="shared" si="67"/>
        <v>0</v>
      </c>
      <c r="V98" s="336">
        <f t="shared" si="67"/>
        <v>0</v>
      </c>
      <c r="W98" s="336">
        <f t="shared" si="67"/>
        <v>0</v>
      </c>
      <c r="X98" s="336">
        <f t="shared" si="67"/>
        <v>0</v>
      </c>
      <c r="Y98" s="336">
        <f t="shared" si="67"/>
        <v>0</v>
      </c>
      <c r="Z98" s="336">
        <f t="shared" si="67"/>
        <v>0</v>
      </c>
      <c r="AA98" s="363">
        <f t="shared" si="67"/>
        <v>0</v>
      </c>
      <c r="AB98" s="352">
        <f t="shared" si="67"/>
        <v>0</v>
      </c>
      <c r="AC98" s="336">
        <f t="shared" si="67"/>
        <v>0</v>
      </c>
      <c r="AD98" s="336">
        <f t="shared" si="67"/>
        <v>0</v>
      </c>
      <c r="AE98" s="336">
        <f t="shared" si="67"/>
        <v>0</v>
      </c>
      <c r="AF98" s="336">
        <f t="shared" si="67"/>
        <v>0</v>
      </c>
      <c r="AG98" s="336">
        <f t="shared" si="67"/>
        <v>0</v>
      </c>
      <c r="AH98" s="336">
        <f t="shared" si="67"/>
        <v>0</v>
      </c>
      <c r="AI98" s="352">
        <f t="shared" si="67"/>
        <v>0</v>
      </c>
      <c r="AJ98" s="352">
        <f t="shared" si="67"/>
        <v>0</v>
      </c>
      <c r="AK98" s="451">
        <f t="shared" si="67"/>
        <v>0</v>
      </c>
      <c r="AL98" s="37"/>
    </row>
    <row r="99" spans="1:42" ht="35.1" customHeight="1">
      <c r="A99" s="652">
        <v>27</v>
      </c>
      <c r="B99" s="709" t="s">
        <v>185</v>
      </c>
      <c r="C99" s="59"/>
      <c r="D99" s="60"/>
      <c r="E99" s="34"/>
      <c r="F99" s="173">
        <f>+[1]NEW!$S$420</f>
        <v>367</v>
      </c>
      <c r="G99" s="351">
        <v>0</v>
      </c>
      <c r="H99" s="371">
        <v>135</v>
      </c>
      <c r="I99" s="371">
        <f>367-H100</f>
        <v>232</v>
      </c>
      <c r="J99" s="342">
        <v>0</v>
      </c>
      <c r="K99" s="456">
        <v>0</v>
      </c>
      <c r="L99" s="456">
        <v>0</v>
      </c>
      <c r="M99" s="460">
        <v>0</v>
      </c>
      <c r="N99" s="351">
        <v>0</v>
      </c>
      <c r="O99" s="342">
        <v>0</v>
      </c>
      <c r="P99" s="342">
        <v>0</v>
      </c>
      <c r="Q99" s="342">
        <v>0</v>
      </c>
      <c r="R99" s="342">
        <v>0</v>
      </c>
      <c r="S99" s="342">
        <v>0</v>
      </c>
      <c r="T99" s="362">
        <v>0</v>
      </c>
      <c r="U99" s="351">
        <v>0</v>
      </c>
      <c r="V99" s="342">
        <v>0</v>
      </c>
      <c r="W99" s="342">
        <v>0</v>
      </c>
      <c r="X99" s="342">
        <v>0</v>
      </c>
      <c r="Y99" s="342">
        <v>0</v>
      </c>
      <c r="Z99" s="342">
        <v>0</v>
      </c>
      <c r="AA99" s="362">
        <v>0</v>
      </c>
      <c r="AB99" s="351">
        <v>0</v>
      </c>
      <c r="AC99" s="342">
        <v>0</v>
      </c>
      <c r="AD99" s="342">
        <v>0</v>
      </c>
      <c r="AE99" s="342">
        <v>0</v>
      </c>
      <c r="AF99" s="342">
        <v>0</v>
      </c>
      <c r="AG99" s="342">
        <v>0</v>
      </c>
      <c r="AH99" s="342">
        <v>0</v>
      </c>
      <c r="AI99" s="351">
        <v>0</v>
      </c>
      <c r="AJ99" s="351">
        <v>0</v>
      </c>
      <c r="AK99" s="456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710"/>
      <c r="C100" s="59"/>
      <c r="D100" s="60"/>
      <c r="E100" s="52"/>
      <c r="F100" s="181"/>
      <c r="G100" s="352">
        <f t="shared" ref="G100:AK100" si="68">+F100+G99</f>
        <v>0</v>
      </c>
      <c r="H100" s="336">
        <f t="shared" si="68"/>
        <v>135</v>
      </c>
      <c r="I100" s="336">
        <f t="shared" si="68"/>
        <v>367</v>
      </c>
      <c r="J100" s="336">
        <f t="shared" si="68"/>
        <v>367</v>
      </c>
      <c r="K100" s="451">
        <v>367</v>
      </c>
      <c r="L100" s="451">
        <v>367</v>
      </c>
      <c r="M100" s="461">
        <v>367</v>
      </c>
      <c r="N100" s="352">
        <f t="shared" si="68"/>
        <v>367</v>
      </c>
      <c r="O100" s="336">
        <f t="shared" si="68"/>
        <v>367</v>
      </c>
      <c r="P100" s="336">
        <f t="shared" si="68"/>
        <v>367</v>
      </c>
      <c r="Q100" s="336">
        <f t="shared" si="68"/>
        <v>367</v>
      </c>
      <c r="R100" s="336">
        <f t="shared" si="68"/>
        <v>367</v>
      </c>
      <c r="S100" s="336">
        <f t="shared" si="68"/>
        <v>367</v>
      </c>
      <c r="T100" s="363">
        <f t="shared" si="68"/>
        <v>367</v>
      </c>
      <c r="U100" s="352">
        <f t="shared" si="68"/>
        <v>367</v>
      </c>
      <c r="V100" s="336">
        <f t="shared" si="68"/>
        <v>367</v>
      </c>
      <c r="W100" s="336">
        <f t="shared" si="68"/>
        <v>367</v>
      </c>
      <c r="X100" s="336">
        <f t="shared" si="68"/>
        <v>367</v>
      </c>
      <c r="Y100" s="336">
        <f t="shared" si="68"/>
        <v>367</v>
      </c>
      <c r="Z100" s="336">
        <f t="shared" si="68"/>
        <v>367</v>
      </c>
      <c r="AA100" s="363">
        <f t="shared" si="68"/>
        <v>367</v>
      </c>
      <c r="AB100" s="352">
        <f t="shared" si="68"/>
        <v>367</v>
      </c>
      <c r="AC100" s="336">
        <f t="shared" si="68"/>
        <v>367</v>
      </c>
      <c r="AD100" s="336">
        <f t="shared" si="68"/>
        <v>367</v>
      </c>
      <c r="AE100" s="336">
        <f t="shared" si="68"/>
        <v>367</v>
      </c>
      <c r="AF100" s="336">
        <f t="shared" si="68"/>
        <v>367</v>
      </c>
      <c r="AG100" s="336">
        <f t="shared" si="68"/>
        <v>367</v>
      </c>
      <c r="AH100" s="336">
        <f t="shared" si="68"/>
        <v>367</v>
      </c>
      <c r="AI100" s="352">
        <f t="shared" si="68"/>
        <v>367</v>
      </c>
      <c r="AJ100" s="352">
        <f t="shared" si="68"/>
        <v>367</v>
      </c>
      <c r="AK100" s="451">
        <f t="shared" si="68"/>
        <v>367</v>
      </c>
      <c r="AL100" s="37"/>
    </row>
    <row r="101" spans="1:42" ht="35.1" customHeight="1">
      <c r="A101" s="624">
        <v>28</v>
      </c>
      <c r="B101" s="711" t="s">
        <v>186</v>
      </c>
      <c r="C101" s="62">
        <v>0</v>
      </c>
      <c r="D101" s="63"/>
      <c r="E101" s="54"/>
      <c r="F101" s="174">
        <f>+[1]NEW!$S$423</f>
        <v>43</v>
      </c>
      <c r="G101" s="351">
        <v>0</v>
      </c>
      <c r="H101" s="342">
        <v>0</v>
      </c>
      <c r="I101" s="371">
        <v>32</v>
      </c>
      <c r="J101" s="371">
        <f>43-I102</f>
        <v>11</v>
      </c>
      <c r="K101" s="456">
        <v>0</v>
      </c>
      <c r="L101" s="456">
        <v>0</v>
      </c>
      <c r="M101" s="460">
        <v>0</v>
      </c>
      <c r="N101" s="351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62">
        <v>0</v>
      </c>
      <c r="U101" s="351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62">
        <v>0</v>
      </c>
      <c r="AB101" s="351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51">
        <v>0</v>
      </c>
      <c r="AJ101" s="351">
        <v>0</v>
      </c>
      <c r="AK101" s="456">
        <v>0</v>
      </c>
      <c r="AL101" s="37">
        <f>SUM(G101:AK101)</f>
        <v>43</v>
      </c>
      <c r="AM101" s="38">
        <f>AL101</f>
        <v>43</v>
      </c>
      <c r="AN101" s="38">
        <v>800000</v>
      </c>
      <c r="AO101" s="38">
        <f>AL101*AN101/1000</f>
        <v>34400</v>
      </c>
      <c r="AP101" s="38">
        <f>AN101*AM101/1000</f>
        <v>34400</v>
      </c>
    </row>
    <row r="102" spans="1:42" ht="35.1" customHeight="1">
      <c r="A102" s="625"/>
      <c r="B102" s="712"/>
      <c r="C102" s="68"/>
      <c r="D102" s="65"/>
      <c r="E102" s="57"/>
      <c r="F102" s="180"/>
      <c r="G102" s="352">
        <f t="shared" ref="G102:AK102" si="69">+F102+G101</f>
        <v>0</v>
      </c>
      <c r="H102" s="336">
        <f t="shared" si="69"/>
        <v>0</v>
      </c>
      <c r="I102" s="336">
        <f t="shared" si="69"/>
        <v>32</v>
      </c>
      <c r="J102" s="336">
        <f t="shared" si="69"/>
        <v>43</v>
      </c>
      <c r="K102" s="451">
        <v>43</v>
      </c>
      <c r="L102" s="451">
        <v>43</v>
      </c>
      <c r="M102" s="461">
        <v>43</v>
      </c>
      <c r="N102" s="352">
        <f t="shared" si="69"/>
        <v>43</v>
      </c>
      <c r="O102" s="336">
        <f t="shared" si="69"/>
        <v>43</v>
      </c>
      <c r="P102" s="336">
        <f t="shared" si="69"/>
        <v>43</v>
      </c>
      <c r="Q102" s="336">
        <f t="shared" si="69"/>
        <v>43</v>
      </c>
      <c r="R102" s="336">
        <f t="shared" si="69"/>
        <v>43</v>
      </c>
      <c r="S102" s="336">
        <f t="shared" si="69"/>
        <v>43</v>
      </c>
      <c r="T102" s="363">
        <f t="shared" si="69"/>
        <v>43</v>
      </c>
      <c r="U102" s="352">
        <f t="shared" si="69"/>
        <v>43</v>
      </c>
      <c r="V102" s="336">
        <f t="shared" si="69"/>
        <v>43</v>
      </c>
      <c r="W102" s="336">
        <f t="shared" si="69"/>
        <v>43</v>
      </c>
      <c r="X102" s="336">
        <f t="shared" si="69"/>
        <v>43</v>
      </c>
      <c r="Y102" s="336">
        <f t="shared" si="69"/>
        <v>43</v>
      </c>
      <c r="Z102" s="336">
        <f t="shared" si="69"/>
        <v>43</v>
      </c>
      <c r="AA102" s="363">
        <f t="shared" si="69"/>
        <v>43</v>
      </c>
      <c r="AB102" s="352">
        <f t="shared" si="69"/>
        <v>43</v>
      </c>
      <c r="AC102" s="336">
        <f t="shared" si="69"/>
        <v>43</v>
      </c>
      <c r="AD102" s="336">
        <f t="shared" si="69"/>
        <v>43</v>
      </c>
      <c r="AE102" s="336">
        <f t="shared" si="69"/>
        <v>43</v>
      </c>
      <c r="AF102" s="336">
        <f t="shared" si="69"/>
        <v>43</v>
      </c>
      <c r="AG102" s="336">
        <f t="shared" si="69"/>
        <v>43</v>
      </c>
      <c r="AH102" s="336">
        <f t="shared" si="69"/>
        <v>43</v>
      </c>
      <c r="AI102" s="352">
        <f t="shared" si="69"/>
        <v>43</v>
      </c>
      <c r="AJ102" s="352">
        <f t="shared" si="69"/>
        <v>43</v>
      </c>
      <c r="AK102" s="451">
        <f t="shared" si="69"/>
        <v>43</v>
      </c>
      <c r="AL102" s="37"/>
    </row>
    <row r="103" spans="1:42" ht="35.1" customHeight="1">
      <c r="A103" s="624">
        <v>29</v>
      </c>
      <c r="B103" s="709" t="s">
        <v>187</v>
      </c>
      <c r="C103" s="62">
        <v>0</v>
      </c>
      <c r="D103" s="71"/>
      <c r="E103" s="34"/>
      <c r="F103" s="173">
        <f>+[1]NEW!$S$426</f>
        <v>0</v>
      </c>
      <c r="G103" s="351">
        <v>0</v>
      </c>
      <c r="H103" s="342">
        <v>0</v>
      </c>
      <c r="I103" s="342">
        <v>0</v>
      </c>
      <c r="J103" s="342">
        <v>0</v>
      </c>
      <c r="K103" s="456">
        <v>0</v>
      </c>
      <c r="L103" s="456">
        <v>0</v>
      </c>
      <c r="M103" s="460">
        <v>0</v>
      </c>
      <c r="N103" s="351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62">
        <v>0</v>
      </c>
      <c r="U103" s="351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62">
        <v>0</v>
      </c>
      <c r="AB103" s="351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51">
        <v>0</v>
      </c>
      <c r="AJ103" s="351">
        <v>0</v>
      </c>
      <c r="AK103" s="456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710"/>
      <c r="C104" s="72"/>
      <c r="D104" s="73"/>
      <c r="E104" s="41"/>
      <c r="F104" s="183"/>
      <c r="G104" s="352">
        <f>+F104+G103</f>
        <v>0</v>
      </c>
      <c r="H104" s="336">
        <f t="shared" ref="H104:AK104" si="70">+G104+H103</f>
        <v>0</v>
      </c>
      <c r="I104" s="336">
        <f t="shared" si="70"/>
        <v>0</v>
      </c>
      <c r="J104" s="336">
        <f t="shared" si="70"/>
        <v>0</v>
      </c>
      <c r="K104" s="451">
        <v>0</v>
      </c>
      <c r="L104" s="451">
        <v>0</v>
      </c>
      <c r="M104" s="461">
        <v>0</v>
      </c>
      <c r="N104" s="352">
        <f t="shared" si="70"/>
        <v>0</v>
      </c>
      <c r="O104" s="336">
        <f t="shared" si="70"/>
        <v>0</v>
      </c>
      <c r="P104" s="336">
        <f t="shared" si="70"/>
        <v>0</v>
      </c>
      <c r="Q104" s="336">
        <f t="shared" si="70"/>
        <v>0</v>
      </c>
      <c r="R104" s="336">
        <f t="shared" si="70"/>
        <v>0</v>
      </c>
      <c r="S104" s="336">
        <f t="shared" si="70"/>
        <v>0</v>
      </c>
      <c r="T104" s="363">
        <f t="shared" si="70"/>
        <v>0</v>
      </c>
      <c r="U104" s="352">
        <f t="shared" si="70"/>
        <v>0</v>
      </c>
      <c r="V104" s="336">
        <f t="shared" si="70"/>
        <v>0</v>
      </c>
      <c r="W104" s="336">
        <f t="shared" si="70"/>
        <v>0</v>
      </c>
      <c r="X104" s="336">
        <f t="shared" si="70"/>
        <v>0</v>
      </c>
      <c r="Y104" s="336">
        <f t="shared" si="70"/>
        <v>0</v>
      </c>
      <c r="Z104" s="336">
        <f t="shared" si="70"/>
        <v>0</v>
      </c>
      <c r="AA104" s="363">
        <f t="shared" si="70"/>
        <v>0</v>
      </c>
      <c r="AB104" s="352">
        <f t="shared" si="70"/>
        <v>0</v>
      </c>
      <c r="AC104" s="336">
        <f t="shared" si="70"/>
        <v>0</v>
      </c>
      <c r="AD104" s="336">
        <f t="shared" si="70"/>
        <v>0</v>
      </c>
      <c r="AE104" s="336">
        <f t="shared" si="70"/>
        <v>0</v>
      </c>
      <c r="AF104" s="336">
        <f t="shared" si="70"/>
        <v>0</v>
      </c>
      <c r="AG104" s="336">
        <f t="shared" si="70"/>
        <v>0</v>
      </c>
      <c r="AH104" s="336">
        <f t="shared" si="70"/>
        <v>0</v>
      </c>
      <c r="AI104" s="352">
        <f t="shared" si="70"/>
        <v>0</v>
      </c>
      <c r="AJ104" s="352">
        <f t="shared" si="70"/>
        <v>0</v>
      </c>
      <c r="AK104" s="451">
        <f t="shared" si="70"/>
        <v>0</v>
      </c>
      <c r="AL104" s="37"/>
    </row>
    <row r="105" spans="1:42" ht="35.1" customHeight="1">
      <c r="A105" s="624">
        <v>30</v>
      </c>
      <c r="B105" s="709" t="s">
        <v>188</v>
      </c>
      <c r="C105" s="75">
        <v>0</v>
      </c>
      <c r="D105" s="63"/>
      <c r="E105" s="76"/>
      <c r="F105" s="173">
        <f>+[1]NEW!$S$429</f>
        <v>0</v>
      </c>
      <c r="G105" s="351">
        <v>0</v>
      </c>
      <c r="H105" s="342">
        <v>0</v>
      </c>
      <c r="I105" s="342">
        <v>0</v>
      </c>
      <c r="J105" s="342">
        <v>0</v>
      </c>
      <c r="K105" s="456">
        <v>0</v>
      </c>
      <c r="L105" s="456">
        <v>0</v>
      </c>
      <c r="M105" s="460">
        <v>0</v>
      </c>
      <c r="N105" s="351">
        <v>0</v>
      </c>
      <c r="O105" s="342">
        <v>0</v>
      </c>
      <c r="P105" s="342">
        <v>0</v>
      </c>
      <c r="Q105" s="342">
        <v>0</v>
      </c>
      <c r="R105" s="342">
        <v>0</v>
      </c>
      <c r="S105" s="342">
        <v>0</v>
      </c>
      <c r="T105" s="362">
        <v>0</v>
      </c>
      <c r="U105" s="351">
        <v>0</v>
      </c>
      <c r="V105" s="342">
        <v>0</v>
      </c>
      <c r="W105" s="342">
        <v>0</v>
      </c>
      <c r="X105" s="342">
        <v>0</v>
      </c>
      <c r="Y105" s="342">
        <v>0</v>
      </c>
      <c r="Z105" s="342">
        <v>0</v>
      </c>
      <c r="AA105" s="362">
        <v>0</v>
      </c>
      <c r="AB105" s="351">
        <v>0</v>
      </c>
      <c r="AC105" s="342">
        <v>0</v>
      </c>
      <c r="AD105" s="342">
        <v>0</v>
      </c>
      <c r="AE105" s="342">
        <v>0</v>
      </c>
      <c r="AF105" s="342">
        <v>0</v>
      </c>
      <c r="AG105" s="342">
        <v>0</v>
      </c>
      <c r="AH105" s="342">
        <v>0</v>
      </c>
      <c r="AI105" s="351">
        <v>0</v>
      </c>
      <c r="AJ105" s="351">
        <v>0</v>
      </c>
      <c r="AK105" s="456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710"/>
      <c r="C106" s="77"/>
      <c r="D106" s="78"/>
      <c r="E106" s="79"/>
      <c r="F106" s="179"/>
      <c r="G106" s="352">
        <f t="shared" ref="G106:AK106" si="71">+F106+G105</f>
        <v>0</v>
      </c>
      <c r="H106" s="336">
        <f t="shared" si="71"/>
        <v>0</v>
      </c>
      <c r="I106" s="336">
        <f t="shared" si="71"/>
        <v>0</v>
      </c>
      <c r="J106" s="336">
        <f t="shared" si="71"/>
        <v>0</v>
      </c>
      <c r="K106" s="451">
        <v>0</v>
      </c>
      <c r="L106" s="451">
        <v>0</v>
      </c>
      <c r="M106" s="461">
        <v>0</v>
      </c>
      <c r="N106" s="352">
        <f t="shared" si="71"/>
        <v>0</v>
      </c>
      <c r="O106" s="336">
        <f t="shared" si="71"/>
        <v>0</v>
      </c>
      <c r="P106" s="336">
        <f t="shared" si="71"/>
        <v>0</v>
      </c>
      <c r="Q106" s="336">
        <f t="shared" si="71"/>
        <v>0</v>
      </c>
      <c r="R106" s="336">
        <f t="shared" si="71"/>
        <v>0</v>
      </c>
      <c r="S106" s="336">
        <f t="shared" si="71"/>
        <v>0</v>
      </c>
      <c r="T106" s="363">
        <f t="shared" si="71"/>
        <v>0</v>
      </c>
      <c r="U106" s="352">
        <f t="shared" si="71"/>
        <v>0</v>
      </c>
      <c r="V106" s="336">
        <f t="shared" si="71"/>
        <v>0</v>
      </c>
      <c r="W106" s="336">
        <f t="shared" si="71"/>
        <v>0</v>
      </c>
      <c r="X106" s="336">
        <f t="shared" si="71"/>
        <v>0</v>
      </c>
      <c r="Y106" s="336">
        <f t="shared" si="71"/>
        <v>0</v>
      </c>
      <c r="Z106" s="336">
        <f t="shared" si="71"/>
        <v>0</v>
      </c>
      <c r="AA106" s="363">
        <f t="shared" si="71"/>
        <v>0</v>
      </c>
      <c r="AB106" s="352">
        <f t="shared" si="71"/>
        <v>0</v>
      </c>
      <c r="AC106" s="336">
        <f t="shared" si="71"/>
        <v>0</v>
      </c>
      <c r="AD106" s="336">
        <f t="shared" si="71"/>
        <v>0</v>
      </c>
      <c r="AE106" s="336">
        <f t="shared" si="71"/>
        <v>0</v>
      </c>
      <c r="AF106" s="336">
        <f t="shared" si="71"/>
        <v>0</v>
      </c>
      <c r="AG106" s="336">
        <f t="shared" si="71"/>
        <v>0</v>
      </c>
      <c r="AH106" s="336">
        <f t="shared" si="71"/>
        <v>0</v>
      </c>
      <c r="AI106" s="352">
        <f t="shared" si="71"/>
        <v>0</v>
      </c>
      <c r="AJ106" s="352">
        <f t="shared" si="71"/>
        <v>0</v>
      </c>
      <c r="AK106" s="451">
        <f t="shared" si="71"/>
        <v>0</v>
      </c>
      <c r="AL106" s="37"/>
    </row>
    <row r="107" spans="1:42" ht="34.5" customHeight="1">
      <c r="A107" s="624">
        <v>31</v>
      </c>
      <c r="B107" s="709" t="s">
        <v>189</v>
      </c>
      <c r="C107" s="80"/>
      <c r="D107" s="71"/>
      <c r="E107" s="49"/>
      <c r="F107" s="173">
        <f>+[1]NEW!$S$432</f>
        <v>16</v>
      </c>
      <c r="G107" s="351">
        <v>0</v>
      </c>
      <c r="H107" s="342">
        <v>0</v>
      </c>
      <c r="I107" s="371">
        <f>16-H108</f>
        <v>16</v>
      </c>
      <c r="J107" s="342">
        <v>0</v>
      </c>
      <c r="K107" s="456">
        <v>0</v>
      </c>
      <c r="L107" s="456">
        <v>0</v>
      </c>
      <c r="M107" s="460">
        <v>0</v>
      </c>
      <c r="N107" s="351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62">
        <v>0</v>
      </c>
      <c r="U107" s="351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62">
        <v>0</v>
      </c>
      <c r="AB107" s="351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51">
        <v>0</v>
      </c>
      <c r="AJ107" s="351">
        <v>0</v>
      </c>
      <c r="AK107" s="456">
        <v>0</v>
      </c>
      <c r="AL107" s="37">
        <f>AK108</f>
        <v>16</v>
      </c>
      <c r="AM107" s="38">
        <f>AL107</f>
        <v>16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710"/>
      <c r="C108" s="72"/>
      <c r="D108" s="73"/>
      <c r="E108" s="52"/>
      <c r="F108" s="181"/>
      <c r="G108" s="352">
        <f t="shared" ref="G108:AK108" si="72">+F108+G107</f>
        <v>0</v>
      </c>
      <c r="H108" s="336">
        <f t="shared" si="72"/>
        <v>0</v>
      </c>
      <c r="I108" s="336">
        <f t="shared" si="72"/>
        <v>16</v>
      </c>
      <c r="J108" s="336">
        <f t="shared" si="72"/>
        <v>16</v>
      </c>
      <c r="K108" s="451">
        <v>16</v>
      </c>
      <c r="L108" s="451">
        <v>16</v>
      </c>
      <c r="M108" s="461">
        <v>16</v>
      </c>
      <c r="N108" s="352">
        <f t="shared" si="72"/>
        <v>16</v>
      </c>
      <c r="O108" s="336">
        <f t="shared" si="72"/>
        <v>16</v>
      </c>
      <c r="P108" s="336">
        <f t="shared" si="72"/>
        <v>16</v>
      </c>
      <c r="Q108" s="336">
        <f t="shared" si="72"/>
        <v>16</v>
      </c>
      <c r="R108" s="336">
        <f t="shared" si="72"/>
        <v>16</v>
      </c>
      <c r="S108" s="336">
        <f t="shared" si="72"/>
        <v>16</v>
      </c>
      <c r="T108" s="363">
        <f t="shared" si="72"/>
        <v>16</v>
      </c>
      <c r="U108" s="352">
        <f t="shared" si="72"/>
        <v>16</v>
      </c>
      <c r="V108" s="336">
        <f t="shared" si="72"/>
        <v>16</v>
      </c>
      <c r="W108" s="336">
        <f t="shared" si="72"/>
        <v>16</v>
      </c>
      <c r="X108" s="336">
        <f t="shared" si="72"/>
        <v>16</v>
      </c>
      <c r="Y108" s="336">
        <f t="shared" si="72"/>
        <v>16</v>
      </c>
      <c r="Z108" s="336">
        <f t="shared" si="72"/>
        <v>16</v>
      </c>
      <c r="AA108" s="363">
        <f t="shared" si="72"/>
        <v>16</v>
      </c>
      <c r="AB108" s="352">
        <f t="shared" si="72"/>
        <v>16</v>
      </c>
      <c r="AC108" s="336">
        <f t="shared" si="72"/>
        <v>16</v>
      </c>
      <c r="AD108" s="336">
        <f t="shared" si="72"/>
        <v>16</v>
      </c>
      <c r="AE108" s="336">
        <f t="shared" si="72"/>
        <v>16</v>
      </c>
      <c r="AF108" s="336">
        <f t="shared" si="72"/>
        <v>16</v>
      </c>
      <c r="AG108" s="336">
        <f t="shared" si="72"/>
        <v>16</v>
      </c>
      <c r="AH108" s="336">
        <f t="shared" si="72"/>
        <v>16</v>
      </c>
      <c r="AI108" s="352">
        <f t="shared" si="72"/>
        <v>16</v>
      </c>
      <c r="AJ108" s="352">
        <f t="shared" si="72"/>
        <v>16</v>
      </c>
      <c r="AK108" s="451">
        <f t="shared" si="72"/>
        <v>16</v>
      </c>
      <c r="AL108" s="37"/>
    </row>
    <row r="109" spans="1:42" ht="34.5" customHeight="1">
      <c r="A109" s="624">
        <v>32</v>
      </c>
      <c r="B109" s="709" t="s">
        <v>190</v>
      </c>
      <c r="C109" s="62">
        <v>0</v>
      </c>
      <c r="D109" s="63"/>
      <c r="E109" s="54"/>
      <c r="F109" s="174">
        <f>+[1]NEW!$S$435</f>
        <v>0</v>
      </c>
      <c r="G109" s="353">
        <v>0</v>
      </c>
      <c r="H109" s="343">
        <v>0</v>
      </c>
      <c r="I109" s="343">
        <v>0</v>
      </c>
      <c r="J109" s="343">
        <v>0</v>
      </c>
      <c r="K109" s="457">
        <v>0</v>
      </c>
      <c r="L109" s="457">
        <v>0</v>
      </c>
      <c r="M109" s="462">
        <v>0</v>
      </c>
      <c r="N109" s="353">
        <v>0</v>
      </c>
      <c r="O109" s="343">
        <v>0</v>
      </c>
      <c r="P109" s="343">
        <v>0</v>
      </c>
      <c r="Q109" s="343">
        <v>0</v>
      </c>
      <c r="R109" s="343">
        <v>0</v>
      </c>
      <c r="S109" s="343">
        <v>0</v>
      </c>
      <c r="T109" s="364">
        <v>0</v>
      </c>
      <c r="U109" s="353">
        <v>0</v>
      </c>
      <c r="V109" s="343">
        <v>0</v>
      </c>
      <c r="W109" s="343">
        <v>0</v>
      </c>
      <c r="X109" s="343">
        <v>0</v>
      </c>
      <c r="Y109" s="343">
        <v>0</v>
      </c>
      <c r="Z109" s="343">
        <v>0</v>
      </c>
      <c r="AA109" s="364">
        <v>0</v>
      </c>
      <c r="AB109" s="353">
        <v>0</v>
      </c>
      <c r="AC109" s="343">
        <v>0</v>
      </c>
      <c r="AD109" s="343">
        <v>0</v>
      </c>
      <c r="AE109" s="343">
        <v>0</v>
      </c>
      <c r="AF109" s="343">
        <v>0</v>
      </c>
      <c r="AG109" s="343">
        <v>0</v>
      </c>
      <c r="AH109" s="343">
        <v>0</v>
      </c>
      <c r="AI109" s="353">
        <v>0</v>
      </c>
      <c r="AJ109" s="353">
        <v>0</v>
      </c>
      <c r="AK109" s="457">
        <v>0</v>
      </c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710"/>
      <c r="C110" s="77"/>
      <c r="D110" s="78"/>
      <c r="E110" s="79"/>
      <c r="F110" s="184"/>
      <c r="G110" s="352">
        <f t="shared" ref="G110:AK110" si="73">+F110+G109</f>
        <v>0</v>
      </c>
      <c r="H110" s="336">
        <f t="shared" si="73"/>
        <v>0</v>
      </c>
      <c r="I110" s="336">
        <f t="shared" si="73"/>
        <v>0</v>
      </c>
      <c r="J110" s="336">
        <f t="shared" si="73"/>
        <v>0</v>
      </c>
      <c r="K110" s="451">
        <v>0</v>
      </c>
      <c r="L110" s="451">
        <v>0</v>
      </c>
      <c r="M110" s="461">
        <v>0</v>
      </c>
      <c r="N110" s="352">
        <f t="shared" si="73"/>
        <v>0</v>
      </c>
      <c r="O110" s="336">
        <f t="shared" si="73"/>
        <v>0</v>
      </c>
      <c r="P110" s="336">
        <f t="shared" si="73"/>
        <v>0</v>
      </c>
      <c r="Q110" s="336">
        <f t="shared" si="73"/>
        <v>0</v>
      </c>
      <c r="R110" s="336">
        <f t="shared" si="73"/>
        <v>0</v>
      </c>
      <c r="S110" s="336">
        <f t="shared" si="73"/>
        <v>0</v>
      </c>
      <c r="T110" s="363">
        <f t="shared" si="73"/>
        <v>0</v>
      </c>
      <c r="U110" s="352">
        <f t="shared" si="73"/>
        <v>0</v>
      </c>
      <c r="V110" s="336">
        <f t="shared" si="73"/>
        <v>0</v>
      </c>
      <c r="W110" s="336">
        <f t="shared" si="73"/>
        <v>0</v>
      </c>
      <c r="X110" s="336">
        <f t="shared" si="73"/>
        <v>0</v>
      </c>
      <c r="Y110" s="336">
        <f t="shared" si="73"/>
        <v>0</v>
      </c>
      <c r="Z110" s="336">
        <f t="shared" si="73"/>
        <v>0</v>
      </c>
      <c r="AA110" s="363">
        <f t="shared" si="73"/>
        <v>0</v>
      </c>
      <c r="AB110" s="352">
        <f t="shared" si="73"/>
        <v>0</v>
      </c>
      <c r="AC110" s="336">
        <f t="shared" si="73"/>
        <v>0</v>
      </c>
      <c r="AD110" s="336">
        <f t="shared" si="73"/>
        <v>0</v>
      </c>
      <c r="AE110" s="336">
        <f t="shared" si="73"/>
        <v>0</v>
      </c>
      <c r="AF110" s="336">
        <f t="shared" si="73"/>
        <v>0</v>
      </c>
      <c r="AG110" s="336">
        <f t="shared" si="73"/>
        <v>0</v>
      </c>
      <c r="AH110" s="336">
        <f t="shared" si="73"/>
        <v>0</v>
      </c>
      <c r="AI110" s="352">
        <f t="shared" si="73"/>
        <v>0</v>
      </c>
      <c r="AJ110" s="352">
        <f t="shared" si="73"/>
        <v>0</v>
      </c>
      <c r="AK110" s="451">
        <f t="shared" si="73"/>
        <v>0</v>
      </c>
      <c r="AL110" s="37"/>
    </row>
    <row r="111" spans="1:42" ht="35.1" hidden="1" customHeight="1">
      <c r="A111" s="624">
        <v>31</v>
      </c>
      <c r="B111" s="668" t="s">
        <v>150</v>
      </c>
      <c r="C111" s="210" t="s">
        <v>178</v>
      </c>
      <c r="D111" s="63"/>
      <c r="E111" s="76"/>
      <c r="F111" s="173">
        <f>+[1]NEW!$S$591</f>
        <v>0</v>
      </c>
      <c r="G111" s="351">
        <v>0</v>
      </c>
      <c r="H111" s="342">
        <v>0</v>
      </c>
      <c r="I111" s="342">
        <v>0</v>
      </c>
      <c r="J111" s="342">
        <v>0</v>
      </c>
      <c r="K111" s="456">
        <v>0</v>
      </c>
      <c r="L111" s="456">
        <v>0</v>
      </c>
      <c r="M111" s="460">
        <v>0</v>
      </c>
      <c r="N111" s="351">
        <v>0</v>
      </c>
      <c r="O111" s="342">
        <v>0</v>
      </c>
      <c r="P111" s="342">
        <v>0</v>
      </c>
      <c r="Q111" s="342">
        <v>0</v>
      </c>
      <c r="R111" s="342">
        <v>0</v>
      </c>
      <c r="S111" s="342">
        <v>0</v>
      </c>
      <c r="T111" s="362">
        <v>0</v>
      </c>
      <c r="U111" s="351">
        <v>0</v>
      </c>
      <c r="V111" s="342">
        <v>0</v>
      </c>
      <c r="W111" s="342">
        <v>0</v>
      </c>
      <c r="X111" s="342">
        <v>0</v>
      </c>
      <c r="Y111" s="342">
        <v>0</v>
      </c>
      <c r="Z111" s="342">
        <v>0</v>
      </c>
      <c r="AA111" s="362">
        <v>0</v>
      </c>
      <c r="AB111" s="351">
        <v>0</v>
      </c>
      <c r="AC111" s="342">
        <v>0</v>
      </c>
      <c r="AD111" s="342">
        <v>0</v>
      </c>
      <c r="AE111" s="342">
        <v>0</v>
      </c>
      <c r="AF111" s="342">
        <v>0</v>
      </c>
      <c r="AG111" s="342">
        <v>0</v>
      </c>
      <c r="AH111" s="342">
        <v>0</v>
      </c>
      <c r="AI111" s="351">
        <v>0</v>
      </c>
      <c r="AJ111" s="351">
        <v>0</v>
      </c>
      <c r="AK111" s="456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94"/>
      <c r="D112" s="78"/>
      <c r="E112" s="79"/>
      <c r="F112" s="179"/>
      <c r="G112" s="352">
        <f t="shared" ref="G112:AK112" si="74">+F112+G111</f>
        <v>0</v>
      </c>
      <c r="H112" s="336">
        <f t="shared" si="74"/>
        <v>0</v>
      </c>
      <c r="I112" s="336">
        <f t="shared" si="74"/>
        <v>0</v>
      </c>
      <c r="J112" s="336">
        <f t="shared" si="74"/>
        <v>0</v>
      </c>
      <c r="K112" s="451">
        <v>0</v>
      </c>
      <c r="L112" s="451">
        <v>0</v>
      </c>
      <c r="M112" s="461">
        <v>0</v>
      </c>
      <c r="N112" s="352">
        <f t="shared" si="74"/>
        <v>0</v>
      </c>
      <c r="O112" s="336">
        <f t="shared" si="74"/>
        <v>0</v>
      </c>
      <c r="P112" s="336">
        <f t="shared" si="74"/>
        <v>0</v>
      </c>
      <c r="Q112" s="336">
        <f t="shared" si="74"/>
        <v>0</v>
      </c>
      <c r="R112" s="336">
        <f t="shared" si="74"/>
        <v>0</v>
      </c>
      <c r="S112" s="336">
        <f t="shared" si="74"/>
        <v>0</v>
      </c>
      <c r="T112" s="363">
        <f t="shared" si="74"/>
        <v>0</v>
      </c>
      <c r="U112" s="352">
        <f t="shared" si="74"/>
        <v>0</v>
      </c>
      <c r="V112" s="336">
        <f t="shared" si="74"/>
        <v>0</v>
      </c>
      <c r="W112" s="336">
        <f t="shared" si="74"/>
        <v>0</v>
      </c>
      <c r="X112" s="336">
        <f t="shared" si="74"/>
        <v>0</v>
      </c>
      <c r="Y112" s="336">
        <f t="shared" si="74"/>
        <v>0</v>
      </c>
      <c r="Z112" s="336">
        <f t="shared" si="74"/>
        <v>0</v>
      </c>
      <c r="AA112" s="363">
        <f t="shared" si="74"/>
        <v>0</v>
      </c>
      <c r="AB112" s="352">
        <f t="shared" si="74"/>
        <v>0</v>
      </c>
      <c r="AC112" s="336">
        <f t="shared" si="74"/>
        <v>0</v>
      </c>
      <c r="AD112" s="336">
        <f t="shared" si="74"/>
        <v>0</v>
      </c>
      <c r="AE112" s="336">
        <f t="shared" si="74"/>
        <v>0</v>
      </c>
      <c r="AF112" s="336">
        <f t="shared" si="74"/>
        <v>0</v>
      </c>
      <c r="AG112" s="336">
        <f t="shared" si="74"/>
        <v>0</v>
      </c>
      <c r="AH112" s="336">
        <f t="shared" si="74"/>
        <v>0</v>
      </c>
      <c r="AI112" s="352">
        <f t="shared" si="74"/>
        <v>0</v>
      </c>
      <c r="AJ112" s="352">
        <f t="shared" si="74"/>
        <v>0</v>
      </c>
      <c r="AK112" s="451">
        <f t="shared" si="74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211" t="s">
        <v>178</v>
      </c>
      <c r="D113" s="71"/>
      <c r="E113" s="49"/>
      <c r="F113" s="173">
        <f>+[1]NEW!$S$594</f>
        <v>0</v>
      </c>
      <c r="G113" s="351">
        <v>0</v>
      </c>
      <c r="H113" s="342">
        <v>0</v>
      </c>
      <c r="I113" s="342">
        <v>0</v>
      </c>
      <c r="J113" s="342">
        <v>0</v>
      </c>
      <c r="K113" s="456">
        <v>0</v>
      </c>
      <c r="L113" s="456">
        <v>0</v>
      </c>
      <c r="M113" s="460">
        <v>0</v>
      </c>
      <c r="N113" s="351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62">
        <v>0</v>
      </c>
      <c r="U113" s="351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62">
        <v>0</v>
      </c>
      <c r="AB113" s="351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51">
        <v>0</v>
      </c>
      <c r="AJ113" s="351">
        <v>0</v>
      </c>
      <c r="AK113" s="456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94"/>
      <c r="D114" s="73"/>
      <c r="E114" s="52"/>
      <c r="F114" s="181"/>
      <c r="G114" s="352">
        <f t="shared" ref="G114:AK114" si="75">+F114+G113</f>
        <v>0</v>
      </c>
      <c r="H114" s="336">
        <f t="shared" si="75"/>
        <v>0</v>
      </c>
      <c r="I114" s="336">
        <f t="shared" si="75"/>
        <v>0</v>
      </c>
      <c r="J114" s="336">
        <f t="shared" si="75"/>
        <v>0</v>
      </c>
      <c r="K114" s="451">
        <v>0</v>
      </c>
      <c r="L114" s="451">
        <v>0</v>
      </c>
      <c r="M114" s="461">
        <v>0</v>
      </c>
      <c r="N114" s="352">
        <f t="shared" si="75"/>
        <v>0</v>
      </c>
      <c r="O114" s="336">
        <f t="shared" si="75"/>
        <v>0</v>
      </c>
      <c r="P114" s="336">
        <f t="shared" si="75"/>
        <v>0</v>
      </c>
      <c r="Q114" s="336">
        <f t="shared" si="75"/>
        <v>0</v>
      </c>
      <c r="R114" s="336">
        <f t="shared" si="75"/>
        <v>0</v>
      </c>
      <c r="S114" s="336">
        <f t="shared" si="75"/>
        <v>0</v>
      </c>
      <c r="T114" s="363">
        <f t="shared" si="75"/>
        <v>0</v>
      </c>
      <c r="U114" s="352">
        <f t="shared" si="75"/>
        <v>0</v>
      </c>
      <c r="V114" s="336">
        <f t="shared" si="75"/>
        <v>0</v>
      </c>
      <c r="W114" s="336">
        <f t="shared" si="75"/>
        <v>0</v>
      </c>
      <c r="X114" s="336">
        <f t="shared" si="75"/>
        <v>0</v>
      </c>
      <c r="Y114" s="336">
        <f t="shared" si="75"/>
        <v>0</v>
      </c>
      <c r="Z114" s="336">
        <f t="shared" si="75"/>
        <v>0</v>
      </c>
      <c r="AA114" s="363">
        <f t="shared" si="75"/>
        <v>0</v>
      </c>
      <c r="AB114" s="352">
        <f t="shared" si="75"/>
        <v>0</v>
      </c>
      <c r="AC114" s="336">
        <f t="shared" si="75"/>
        <v>0</v>
      </c>
      <c r="AD114" s="336">
        <f t="shared" si="75"/>
        <v>0</v>
      </c>
      <c r="AE114" s="336">
        <f t="shared" si="75"/>
        <v>0</v>
      </c>
      <c r="AF114" s="336">
        <f t="shared" si="75"/>
        <v>0</v>
      </c>
      <c r="AG114" s="336">
        <f t="shared" si="75"/>
        <v>0</v>
      </c>
      <c r="AH114" s="336">
        <f t="shared" si="75"/>
        <v>0</v>
      </c>
      <c r="AI114" s="352">
        <f t="shared" si="75"/>
        <v>0</v>
      </c>
      <c r="AJ114" s="352">
        <f t="shared" si="75"/>
        <v>0</v>
      </c>
      <c r="AK114" s="451">
        <f t="shared" si="75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209" t="s">
        <v>179</v>
      </c>
      <c r="D115" s="63"/>
      <c r="E115" s="54"/>
      <c r="F115" s="174">
        <f>+[1]NEW!$S$597</f>
        <v>0</v>
      </c>
      <c r="G115" s="351">
        <v>0</v>
      </c>
      <c r="H115" s="342">
        <v>0</v>
      </c>
      <c r="I115" s="342">
        <v>0</v>
      </c>
      <c r="J115" s="342">
        <v>0</v>
      </c>
      <c r="K115" s="456">
        <v>0</v>
      </c>
      <c r="L115" s="456">
        <v>0</v>
      </c>
      <c r="M115" s="460">
        <v>0</v>
      </c>
      <c r="N115" s="351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62">
        <v>0</v>
      </c>
      <c r="U115" s="351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62">
        <v>0</v>
      </c>
      <c r="AB115" s="351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51">
        <v>0</v>
      </c>
      <c r="AJ115" s="351">
        <v>0</v>
      </c>
      <c r="AK115" s="456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94"/>
      <c r="D116" s="78"/>
      <c r="E116" s="85"/>
      <c r="F116" s="173"/>
      <c r="G116" s="352">
        <f t="shared" ref="G116:AK116" si="76">+F116+G115</f>
        <v>0</v>
      </c>
      <c r="H116" s="336">
        <f t="shared" si="76"/>
        <v>0</v>
      </c>
      <c r="I116" s="336">
        <f t="shared" si="76"/>
        <v>0</v>
      </c>
      <c r="J116" s="336">
        <f t="shared" si="76"/>
        <v>0</v>
      </c>
      <c r="K116" s="451">
        <v>0</v>
      </c>
      <c r="L116" s="451">
        <v>0</v>
      </c>
      <c r="M116" s="461">
        <v>0</v>
      </c>
      <c r="N116" s="352">
        <f t="shared" si="76"/>
        <v>0</v>
      </c>
      <c r="O116" s="336">
        <f t="shared" si="76"/>
        <v>0</v>
      </c>
      <c r="P116" s="336">
        <f t="shared" si="76"/>
        <v>0</v>
      </c>
      <c r="Q116" s="336">
        <f t="shared" si="76"/>
        <v>0</v>
      </c>
      <c r="R116" s="336">
        <f t="shared" si="76"/>
        <v>0</v>
      </c>
      <c r="S116" s="336">
        <f t="shared" si="76"/>
        <v>0</v>
      </c>
      <c r="T116" s="363">
        <f t="shared" si="76"/>
        <v>0</v>
      </c>
      <c r="U116" s="352">
        <f t="shared" si="76"/>
        <v>0</v>
      </c>
      <c r="V116" s="336">
        <f t="shared" si="76"/>
        <v>0</v>
      </c>
      <c r="W116" s="336">
        <f t="shared" si="76"/>
        <v>0</v>
      </c>
      <c r="X116" s="336">
        <f t="shared" si="76"/>
        <v>0</v>
      </c>
      <c r="Y116" s="336">
        <f t="shared" si="76"/>
        <v>0</v>
      </c>
      <c r="Z116" s="336">
        <f t="shared" si="76"/>
        <v>0</v>
      </c>
      <c r="AA116" s="363">
        <f t="shared" si="76"/>
        <v>0</v>
      </c>
      <c r="AB116" s="352">
        <f t="shared" si="76"/>
        <v>0</v>
      </c>
      <c r="AC116" s="336">
        <f t="shared" si="76"/>
        <v>0</v>
      </c>
      <c r="AD116" s="336">
        <f t="shared" si="76"/>
        <v>0</v>
      </c>
      <c r="AE116" s="336">
        <f t="shared" si="76"/>
        <v>0</v>
      </c>
      <c r="AF116" s="336">
        <f t="shared" si="76"/>
        <v>0</v>
      </c>
      <c r="AG116" s="336">
        <f t="shared" si="76"/>
        <v>0</v>
      </c>
      <c r="AH116" s="336">
        <f t="shared" si="76"/>
        <v>0</v>
      </c>
      <c r="AI116" s="352">
        <f t="shared" si="76"/>
        <v>0</v>
      </c>
      <c r="AJ116" s="352">
        <f t="shared" si="76"/>
        <v>0</v>
      </c>
      <c r="AK116" s="451">
        <f t="shared" si="76"/>
        <v>0</v>
      </c>
      <c r="AL116" s="37"/>
    </row>
    <row r="117" spans="1:42" ht="35.1" customHeight="1">
      <c r="A117" s="624">
        <v>33</v>
      </c>
      <c r="B117" s="666" t="s">
        <v>157</v>
      </c>
      <c r="C117" s="32" t="s">
        <v>180</v>
      </c>
      <c r="D117" s="71"/>
      <c r="E117" s="49"/>
      <c r="F117" s="174">
        <f>+[1]NEW!$S$345</f>
        <v>100</v>
      </c>
      <c r="G117" s="351">
        <v>0</v>
      </c>
      <c r="H117" s="342">
        <v>0</v>
      </c>
      <c r="I117" s="342">
        <v>0</v>
      </c>
      <c r="J117" s="371">
        <v>100</v>
      </c>
      <c r="K117" s="456">
        <v>0</v>
      </c>
      <c r="L117" s="456">
        <v>0</v>
      </c>
      <c r="M117" s="460">
        <v>0</v>
      </c>
      <c r="N117" s="351">
        <v>0</v>
      </c>
      <c r="O117" s="342">
        <v>0</v>
      </c>
      <c r="P117" s="342">
        <v>0</v>
      </c>
      <c r="Q117" s="342">
        <v>0</v>
      </c>
      <c r="R117" s="342">
        <v>0</v>
      </c>
      <c r="S117" s="342">
        <v>0</v>
      </c>
      <c r="T117" s="362">
        <v>0</v>
      </c>
      <c r="U117" s="351">
        <v>0</v>
      </c>
      <c r="V117" s="342">
        <v>0</v>
      </c>
      <c r="W117" s="342">
        <v>0</v>
      </c>
      <c r="X117" s="342">
        <v>0</v>
      </c>
      <c r="Y117" s="342">
        <v>0</v>
      </c>
      <c r="Z117" s="342">
        <v>0</v>
      </c>
      <c r="AA117" s="362">
        <v>0</v>
      </c>
      <c r="AB117" s="351">
        <v>0</v>
      </c>
      <c r="AC117" s="342">
        <v>0</v>
      </c>
      <c r="AD117" s="342">
        <v>0</v>
      </c>
      <c r="AE117" s="342">
        <v>0</v>
      </c>
      <c r="AF117" s="342">
        <v>0</v>
      </c>
      <c r="AG117" s="342">
        <v>0</v>
      </c>
      <c r="AH117" s="342">
        <v>0</v>
      </c>
      <c r="AI117" s="351">
        <v>0</v>
      </c>
      <c r="AJ117" s="351">
        <v>0</v>
      </c>
      <c r="AK117" s="456">
        <v>0</v>
      </c>
      <c r="AL117" s="37">
        <f>AK118</f>
        <v>100</v>
      </c>
      <c r="AM117" s="38">
        <f>AL117</f>
        <v>100</v>
      </c>
      <c r="AN117" s="38"/>
      <c r="AO117" s="38">
        <f>AL117*AN117/1000</f>
        <v>0</v>
      </c>
      <c r="AP117" s="38">
        <f>AN117*AM117/1000</f>
        <v>0</v>
      </c>
    </row>
    <row r="118" spans="1:42" ht="35.1" customHeight="1">
      <c r="A118" s="625"/>
      <c r="B118" s="667"/>
      <c r="C118" s="39"/>
      <c r="D118" s="88"/>
      <c r="E118" s="41"/>
      <c r="F118" s="183"/>
      <c r="G118" s="352">
        <f t="shared" ref="G118:AK132" si="77">+F118+G117</f>
        <v>0</v>
      </c>
      <c r="H118" s="336">
        <f t="shared" si="77"/>
        <v>0</v>
      </c>
      <c r="I118" s="336">
        <f t="shared" si="77"/>
        <v>0</v>
      </c>
      <c r="J118" s="336">
        <f t="shared" si="77"/>
        <v>100</v>
      </c>
      <c r="K118" s="451">
        <v>100</v>
      </c>
      <c r="L118" s="451">
        <v>100</v>
      </c>
      <c r="M118" s="461">
        <v>100</v>
      </c>
      <c r="N118" s="352">
        <f t="shared" si="77"/>
        <v>100</v>
      </c>
      <c r="O118" s="336">
        <f t="shared" si="77"/>
        <v>100</v>
      </c>
      <c r="P118" s="336">
        <f t="shared" si="77"/>
        <v>100</v>
      </c>
      <c r="Q118" s="336">
        <f t="shared" si="77"/>
        <v>100</v>
      </c>
      <c r="R118" s="336">
        <f t="shared" si="77"/>
        <v>100</v>
      </c>
      <c r="S118" s="336">
        <f t="shared" si="77"/>
        <v>100</v>
      </c>
      <c r="T118" s="363">
        <f t="shared" si="77"/>
        <v>100</v>
      </c>
      <c r="U118" s="352">
        <f t="shared" si="77"/>
        <v>100</v>
      </c>
      <c r="V118" s="336">
        <f t="shared" si="77"/>
        <v>100</v>
      </c>
      <c r="W118" s="336">
        <f t="shared" si="77"/>
        <v>100</v>
      </c>
      <c r="X118" s="336">
        <f t="shared" si="77"/>
        <v>100</v>
      </c>
      <c r="Y118" s="336">
        <f t="shared" si="77"/>
        <v>100</v>
      </c>
      <c r="Z118" s="336">
        <f t="shared" si="77"/>
        <v>100</v>
      </c>
      <c r="AA118" s="363">
        <f t="shared" si="77"/>
        <v>100</v>
      </c>
      <c r="AB118" s="352">
        <f t="shared" si="77"/>
        <v>100</v>
      </c>
      <c r="AC118" s="336">
        <f t="shared" si="77"/>
        <v>100</v>
      </c>
      <c r="AD118" s="336">
        <f t="shared" si="77"/>
        <v>100</v>
      </c>
      <c r="AE118" s="336">
        <f t="shared" si="77"/>
        <v>100</v>
      </c>
      <c r="AF118" s="336">
        <f t="shared" si="77"/>
        <v>100</v>
      </c>
      <c r="AG118" s="336">
        <f t="shared" si="77"/>
        <v>100</v>
      </c>
      <c r="AH118" s="336">
        <f t="shared" si="77"/>
        <v>100</v>
      </c>
      <c r="AI118" s="352">
        <f t="shared" si="77"/>
        <v>100</v>
      </c>
      <c r="AJ118" s="352">
        <f t="shared" si="77"/>
        <v>100</v>
      </c>
      <c r="AK118" s="451">
        <f t="shared" si="77"/>
        <v>100</v>
      </c>
      <c r="AL118" s="37"/>
    </row>
    <row r="119" spans="1:42" ht="35.1" customHeight="1">
      <c r="A119" s="624">
        <v>34</v>
      </c>
      <c r="B119" s="666" t="s">
        <v>158</v>
      </c>
      <c r="C119" s="32" t="s">
        <v>180</v>
      </c>
      <c r="D119" s="53"/>
      <c r="E119" s="89"/>
      <c r="F119" s="174">
        <f>+[1]NEW!$S$348</f>
        <v>0</v>
      </c>
      <c r="G119" s="351">
        <v>0</v>
      </c>
      <c r="H119" s="342">
        <v>0</v>
      </c>
      <c r="I119" s="342">
        <v>0</v>
      </c>
      <c r="J119" s="342">
        <v>0</v>
      </c>
      <c r="K119" s="456">
        <v>0</v>
      </c>
      <c r="L119" s="456">
        <v>0</v>
      </c>
      <c r="M119" s="460">
        <v>0</v>
      </c>
      <c r="N119" s="351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62">
        <v>0</v>
      </c>
      <c r="U119" s="351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62">
        <v>0</v>
      </c>
      <c r="AB119" s="351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51">
        <v>0</v>
      </c>
      <c r="AJ119" s="351">
        <v>0</v>
      </c>
      <c r="AK119" s="456">
        <v>0</v>
      </c>
      <c r="AL119" s="37"/>
    </row>
    <row r="120" spans="1:42" ht="34.5" customHeight="1">
      <c r="A120" s="625"/>
      <c r="B120" s="667"/>
      <c r="C120" s="39"/>
      <c r="D120" s="78"/>
      <c r="E120" s="79"/>
      <c r="F120" s="179"/>
      <c r="G120" s="352">
        <f t="shared" si="77"/>
        <v>0</v>
      </c>
      <c r="H120" s="336">
        <f t="shared" si="77"/>
        <v>0</v>
      </c>
      <c r="I120" s="336">
        <f t="shared" si="77"/>
        <v>0</v>
      </c>
      <c r="J120" s="336">
        <f t="shared" si="77"/>
        <v>0</v>
      </c>
      <c r="K120" s="451">
        <v>0</v>
      </c>
      <c r="L120" s="451">
        <v>0</v>
      </c>
      <c r="M120" s="461">
        <v>0</v>
      </c>
      <c r="N120" s="352">
        <f t="shared" si="77"/>
        <v>0</v>
      </c>
      <c r="O120" s="336">
        <f t="shared" si="77"/>
        <v>0</v>
      </c>
      <c r="P120" s="336">
        <f t="shared" si="77"/>
        <v>0</v>
      </c>
      <c r="Q120" s="336">
        <f t="shared" si="77"/>
        <v>0</v>
      </c>
      <c r="R120" s="336">
        <f t="shared" si="77"/>
        <v>0</v>
      </c>
      <c r="S120" s="336">
        <f t="shared" si="77"/>
        <v>0</v>
      </c>
      <c r="T120" s="363">
        <f t="shared" si="77"/>
        <v>0</v>
      </c>
      <c r="U120" s="352">
        <f t="shared" si="77"/>
        <v>0</v>
      </c>
      <c r="V120" s="336">
        <f t="shared" si="77"/>
        <v>0</v>
      </c>
      <c r="W120" s="336">
        <f t="shared" si="77"/>
        <v>0</v>
      </c>
      <c r="X120" s="336">
        <f t="shared" si="77"/>
        <v>0</v>
      </c>
      <c r="Y120" s="336">
        <f t="shared" si="77"/>
        <v>0</v>
      </c>
      <c r="Z120" s="336">
        <f t="shared" si="77"/>
        <v>0</v>
      </c>
      <c r="AA120" s="363">
        <f t="shared" si="77"/>
        <v>0</v>
      </c>
      <c r="AB120" s="352">
        <f t="shared" si="77"/>
        <v>0</v>
      </c>
      <c r="AC120" s="336">
        <f t="shared" si="77"/>
        <v>0</v>
      </c>
      <c r="AD120" s="336">
        <f t="shared" si="77"/>
        <v>0</v>
      </c>
      <c r="AE120" s="336">
        <f t="shared" si="77"/>
        <v>0</v>
      </c>
      <c r="AF120" s="336">
        <f t="shared" si="77"/>
        <v>0</v>
      </c>
      <c r="AG120" s="336">
        <f t="shared" si="77"/>
        <v>0</v>
      </c>
      <c r="AH120" s="336">
        <f t="shared" si="77"/>
        <v>0</v>
      </c>
      <c r="AI120" s="352">
        <f t="shared" si="77"/>
        <v>0</v>
      </c>
      <c r="AJ120" s="352">
        <f t="shared" si="77"/>
        <v>0</v>
      </c>
      <c r="AK120" s="451">
        <f t="shared" si="77"/>
        <v>0</v>
      </c>
      <c r="AL120" s="37"/>
    </row>
    <row r="121" spans="1:42" ht="35.1" customHeight="1">
      <c r="A121" s="624">
        <v>35</v>
      </c>
      <c r="B121" s="666" t="s">
        <v>159</v>
      </c>
      <c r="C121" s="32" t="s">
        <v>180</v>
      </c>
      <c r="D121" s="90"/>
      <c r="E121" s="91"/>
      <c r="F121" s="178">
        <f>+[1]NEW!$S$351</f>
        <v>20</v>
      </c>
      <c r="G121" s="351">
        <v>0</v>
      </c>
      <c r="H121" s="342">
        <v>0</v>
      </c>
      <c r="I121" s="342">
        <v>0</v>
      </c>
      <c r="J121" s="371">
        <v>20</v>
      </c>
      <c r="K121" s="456">
        <v>0</v>
      </c>
      <c r="L121" s="456">
        <v>0</v>
      </c>
      <c r="M121" s="460">
        <v>0</v>
      </c>
      <c r="N121" s="351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62">
        <v>0</v>
      </c>
      <c r="U121" s="351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62">
        <v>0</v>
      </c>
      <c r="AB121" s="351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51">
        <v>0</v>
      </c>
      <c r="AJ121" s="351">
        <v>0</v>
      </c>
      <c r="AK121" s="456">
        <v>0</v>
      </c>
      <c r="AL121" s="37"/>
    </row>
    <row r="122" spans="1:42" ht="35.1" customHeight="1">
      <c r="A122" s="651"/>
      <c r="B122" s="667"/>
      <c r="C122" s="39"/>
      <c r="D122" s="60"/>
      <c r="E122" s="52"/>
      <c r="F122" s="181"/>
      <c r="G122" s="352">
        <f t="shared" si="77"/>
        <v>0</v>
      </c>
      <c r="H122" s="336">
        <f t="shared" si="77"/>
        <v>0</v>
      </c>
      <c r="I122" s="336">
        <f t="shared" si="77"/>
        <v>0</v>
      </c>
      <c r="J122" s="336">
        <f t="shared" si="77"/>
        <v>20</v>
      </c>
      <c r="K122" s="451">
        <v>20</v>
      </c>
      <c r="L122" s="451">
        <v>20</v>
      </c>
      <c r="M122" s="461">
        <v>20</v>
      </c>
      <c r="N122" s="352">
        <f t="shared" si="77"/>
        <v>20</v>
      </c>
      <c r="O122" s="336">
        <f t="shared" si="77"/>
        <v>20</v>
      </c>
      <c r="P122" s="336">
        <f t="shared" si="77"/>
        <v>20</v>
      </c>
      <c r="Q122" s="336">
        <f t="shared" si="77"/>
        <v>20</v>
      </c>
      <c r="R122" s="336">
        <f t="shared" si="77"/>
        <v>20</v>
      </c>
      <c r="S122" s="336">
        <f t="shared" si="77"/>
        <v>20</v>
      </c>
      <c r="T122" s="363">
        <f t="shared" si="77"/>
        <v>20</v>
      </c>
      <c r="U122" s="352">
        <f t="shared" si="77"/>
        <v>20</v>
      </c>
      <c r="V122" s="336">
        <f t="shared" si="77"/>
        <v>20</v>
      </c>
      <c r="W122" s="336">
        <f t="shared" si="77"/>
        <v>20</v>
      </c>
      <c r="X122" s="336">
        <f t="shared" si="77"/>
        <v>20</v>
      </c>
      <c r="Y122" s="336">
        <f t="shared" si="77"/>
        <v>20</v>
      </c>
      <c r="Z122" s="336">
        <f t="shared" si="77"/>
        <v>20</v>
      </c>
      <c r="AA122" s="363">
        <f t="shared" si="77"/>
        <v>20</v>
      </c>
      <c r="AB122" s="352">
        <f t="shared" si="77"/>
        <v>20</v>
      </c>
      <c r="AC122" s="336">
        <f t="shared" si="77"/>
        <v>20</v>
      </c>
      <c r="AD122" s="336">
        <f t="shared" si="77"/>
        <v>20</v>
      </c>
      <c r="AE122" s="336">
        <f t="shared" si="77"/>
        <v>20</v>
      </c>
      <c r="AF122" s="336">
        <f t="shared" si="77"/>
        <v>20</v>
      </c>
      <c r="AG122" s="336">
        <f t="shared" si="77"/>
        <v>20</v>
      </c>
      <c r="AH122" s="336">
        <f t="shared" si="77"/>
        <v>20</v>
      </c>
      <c r="AI122" s="352">
        <f t="shared" si="77"/>
        <v>20</v>
      </c>
      <c r="AJ122" s="352">
        <f t="shared" si="77"/>
        <v>20</v>
      </c>
      <c r="AK122" s="451">
        <f t="shared" si="77"/>
        <v>20</v>
      </c>
      <c r="AL122" s="37"/>
    </row>
    <row r="123" spans="1:42" ht="35.1" customHeight="1">
      <c r="A123" s="624">
        <v>36</v>
      </c>
      <c r="B123" s="666" t="s">
        <v>160</v>
      </c>
      <c r="C123" s="32" t="s">
        <v>180</v>
      </c>
      <c r="D123" s="53"/>
      <c r="E123" s="54"/>
      <c r="F123" s="174">
        <f>+[1]NEW!$S$354</f>
        <v>0</v>
      </c>
      <c r="G123" s="353">
        <v>0</v>
      </c>
      <c r="H123" s="343">
        <v>0</v>
      </c>
      <c r="I123" s="343">
        <v>0</v>
      </c>
      <c r="J123" s="343">
        <v>0</v>
      </c>
      <c r="K123" s="457">
        <v>0</v>
      </c>
      <c r="L123" s="457">
        <v>0</v>
      </c>
      <c r="M123" s="462">
        <v>0</v>
      </c>
      <c r="N123" s="353">
        <v>0</v>
      </c>
      <c r="O123" s="343">
        <v>0</v>
      </c>
      <c r="P123" s="343">
        <v>0</v>
      </c>
      <c r="Q123" s="343">
        <v>0</v>
      </c>
      <c r="R123" s="343">
        <v>0</v>
      </c>
      <c r="S123" s="343">
        <v>0</v>
      </c>
      <c r="T123" s="364">
        <v>0</v>
      </c>
      <c r="U123" s="353">
        <v>0</v>
      </c>
      <c r="V123" s="343">
        <v>0</v>
      </c>
      <c r="W123" s="343">
        <v>0</v>
      </c>
      <c r="X123" s="343">
        <v>0</v>
      </c>
      <c r="Y123" s="343">
        <v>0</v>
      </c>
      <c r="Z123" s="343">
        <v>0</v>
      </c>
      <c r="AA123" s="364">
        <v>0</v>
      </c>
      <c r="AB123" s="353">
        <v>0</v>
      </c>
      <c r="AC123" s="343">
        <v>0</v>
      </c>
      <c r="AD123" s="343">
        <v>0</v>
      </c>
      <c r="AE123" s="343">
        <v>0</v>
      </c>
      <c r="AF123" s="343">
        <v>0</v>
      </c>
      <c r="AG123" s="343">
        <v>0</v>
      </c>
      <c r="AH123" s="343">
        <v>0</v>
      </c>
      <c r="AI123" s="353">
        <v>0</v>
      </c>
      <c r="AJ123" s="353">
        <v>0</v>
      </c>
      <c r="AK123" s="457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customHeight="1">
      <c r="A124" s="625"/>
      <c r="B124" s="667"/>
      <c r="C124" s="39"/>
      <c r="D124" s="95"/>
      <c r="E124" s="79"/>
      <c r="F124" s="179"/>
      <c r="G124" s="352">
        <f t="shared" si="77"/>
        <v>0</v>
      </c>
      <c r="H124" s="336">
        <f t="shared" si="77"/>
        <v>0</v>
      </c>
      <c r="I124" s="336">
        <f t="shared" si="77"/>
        <v>0</v>
      </c>
      <c r="J124" s="336">
        <f t="shared" si="77"/>
        <v>0</v>
      </c>
      <c r="K124" s="451">
        <v>0</v>
      </c>
      <c r="L124" s="451">
        <v>0</v>
      </c>
      <c r="M124" s="461">
        <v>0</v>
      </c>
      <c r="N124" s="352">
        <f t="shared" si="77"/>
        <v>0</v>
      </c>
      <c r="O124" s="336">
        <f t="shared" si="77"/>
        <v>0</v>
      </c>
      <c r="P124" s="336">
        <f t="shared" si="77"/>
        <v>0</v>
      </c>
      <c r="Q124" s="336">
        <f t="shared" si="77"/>
        <v>0</v>
      </c>
      <c r="R124" s="336">
        <f t="shared" si="77"/>
        <v>0</v>
      </c>
      <c r="S124" s="336">
        <f t="shared" si="77"/>
        <v>0</v>
      </c>
      <c r="T124" s="363">
        <f t="shared" si="77"/>
        <v>0</v>
      </c>
      <c r="U124" s="352">
        <f t="shared" si="77"/>
        <v>0</v>
      </c>
      <c r="V124" s="336">
        <f t="shared" si="77"/>
        <v>0</v>
      </c>
      <c r="W124" s="336">
        <f t="shared" si="77"/>
        <v>0</v>
      </c>
      <c r="X124" s="336">
        <f t="shared" si="77"/>
        <v>0</v>
      </c>
      <c r="Y124" s="336">
        <f t="shared" si="77"/>
        <v>0</v>
      </c>
      <c r="Z124" s="336">
        <f t="shared" si="77"/>
        <v>0</v>
      </c>
      <c r="AA124" s="363">
        <f t="shared" si="77"/>
        <v>0</v>
      </c>
      <c r="AB124" s="352">
        <f t="shared" si="77"/>
        <v>0</v>
      </c>
      <c r="AC124" s="336">
        <f t="shared" si="77"/>
        <v>0</v>
      </c>
      <c r="AD124" s="336">
        <f t="shared" si="77"/>
        <v>0</v>
      </c>
      <c r="AE124" s="336">
        <f t="shared" si="77"/>
        <v>0</v>
      </c>
      <c r="AF124" s="336">
        <f t="shared" si="77"/>
        <v>0</v>
      </c>
      <c r="AG124" s="336">
        <f t="shared" si="77"/>
        <v>0</v>
      </c>
      <c r="AH124" s="336">
        <f t="shared" si="77"/>
        <v>0</v>
      </c>
      <c r="AI124" s="352">
        <f t="shared" si="77"/>
        <v>0</v>
      </c>
      <c r="AJ124" s="352">
        <f t="shared" si="77"/>
        <v>0</v>
      </c>
      <c r="AK124" s="451">
        <f t="shared" si="77"/>
        <v>0</v>
      </c>
      <c r="AL124" s="37"/>
    </row>
    <row r="125" spans="1:42" ht="35.1" customHeight="1">
      <c r="A125" s="624">
        <v>37</v>
      </c>
      <c r="B125" s="666" t="s">
        <v>161</v>
      </c>
      <c r="C125" s="209" t="s">
        <v>181</v>
      </c>
      <c r="D125" s="90"/>
      <c r="E125" s="91"/>
      <c r="F125" s="178">
        <f>+[1]NEW!$S$357</f>
        <v>150</v>
      </c>
      <c r="G125" s="351">
        <v>0</v>
      </c>
      <c r="H125" s="342">
        <v>0</v>
      </c>
      <c r="I125" s="342">
        <v>0</v>
      </c>
      <c r="J125" s="371">
        <v>81</v>
      </c>
      <c r="K125" s="469">
        <v>69</v>
      </c>
      <c r="L125" s="456">
        <v>0</v>
      </c>
      <c r="M125" s="460">
        <v>0</v>
      </c>
      <c r="N125" s="351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62">
        <v>0</v>
      </c>
      <c r="U125" s="351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62">
        <v>0</v>
      </c>
      <c r="AB125" s="351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51">
        <v>0</v>
      </c>
      <c r="AJ125" s="351">
        <v>0</v>
      </c>
      <c r="AK125" s="456">
        <v>0</v>
      </c>
      <c r="AL125" s="37"/>
    </row>
    <row r="126" spans="1:42" ht="35.1" customHeight="1">
      <c r="A126" s="651"/>
      <c r="B126" s="667"/>
      <c r="C126" s="94"/>
      <c r="D126" s="60"/>
      <c r="E126" s="52"/>
      <c r="F126" s="181"/>
      <c r="G126" s="352">
        <f t="shared" si="77"/>
        <v>0</v>
      </c>
      <c r="H126" s="336">
        <f t="shared" si="77"/>
        <v>0</v>
      </c>
      <c r="I126" s="336">
        <f t="shared" si="77"/>
        <v>0</v>
      </c>
      <c r="J126" s="336">
        <f t="shared" si="77"/>
        <v>81</v>
      </c>
      <c r="K126" s="451">
        <v>150</v>
      </c>
      <c r="L126" s="451">
        <v>150</v>
      </c>
      <c r="M126" s="461">
        <v>150</v>
      </c>
      <c r="N126" s="352">
        <f t="shared" si="77"/>
        <v>150</v>
      </c>
      <c r="O126" s="336">
        <f t="shared" si="77"/>
        <v>150</v>
      </c>
      <c r="P126" s="336">
        <f t="shared" si="77"/>
        <v>150</v>
      </c>
      <c r="Q126" s="336">
        <f t="shared" si="77"/>
        <v>150</v>
      </c>
      <c r="R126" s="336">
        <f t="shared" si="77"/>
        <v>150</v>
      </c>
      <c r="S126" s="336">
        <f t="shared" si="77"/>
        <v>150</v>
      </c>
      <c r="T126" s="363">
        <f t="shared" si="77"/>
        <v>150</v>
      </c>
      <c r="U126" s="352">
        <f t="shared" si="77"/>
        <v>150</v>
      </c>
      <c r="V126" s="336">
        <f t="shared" si="77"/>
        <v>150</v>
      </c>
      <c r="W126" s="336">
        <f t="shared" si="77"/>
        <v>150</v>
      </c>
      <c r="X126" s="336">
        <f t="shared" si="77"/>
        <v>150</v>
      </c>
      <c r="Y126" s="336">
        <f t="shared" si="77"/>
        <v>150</v>
      </c>
      <c r="Z126" s="336">
        <f t="shared" si="77"/>
        <v>150</v>
      </c>
      <c r="AA126" s="363">
        <f t="shared" si="77"/>
        <v>150</v>
      </c>
      <c r="AB126" s="352">
        <f t="shared" si="77"/>
        <v>150</v>
      </c>
      <c r="AC126" s="336">
        <f t="shared" si="77"/>
        <v>150</v>
      </c>
      <c r="AD126" s="336">
        <f t="shared" si="77"/>
        <v>150</v>
      </c>
      <c r="AE126" s="336">
        <f t="shared" si="77"/>
        <v>150</v>
      </c>
      <c r="AF126" s="336">
        <f t="shared" si="77"/>
        <v>150</v>
      </c>
      <c r="AG126" s="336">
        <f t="shared" si="77"/>
        <v>150</v>
      </c>
      <c r="AH126" s="336">
        <f t="shared" si="77"/>
        <v>150</v>
      </c>
      <c r="AI126" s="352">
        <f t="shared" si="77"/>
        <v>150</v>
      </c>
      <c r="AJ126" s="352">
        <f t="shared" si="77"/>
        <v>150</v>
      </c>
      <c r="AK126" s="451">
        <f t="shared" si="77"/>
        <v>150</v>
      </c>
      <c r="AL126" s="37"/>
    </row>
    <row r="127" spans="1:42" ht="35.1" hidden="1" customHeight="1">
      <c r="A127" s="624">
        <v>36</v>
      </c>
      <c r="B127" s="666" t="s">
        <v>162</v>
      </c>
      <c r="C127" s="209" t="s">
        <v>181</v>
      </c>
      <c r="D127" s="53"/>
      <c r="E127" s="54"/>
      <c r="F127" s="174">
        <f>+[1]NEW!$S$360</f>
        <v>0</v>
      </c>
      <c r="G127" s="353">
        <v>0</v>
      </c>
      <c r="H127" s="343">
        <v>0</v>
      </c>
      <c r="I127" s="343">
        <v>0</v>
      </c>
      <c r="J127" s="343">
        <v>0</v>
      </c>
      <c r="K127" s="457">
        <v>0</v>
      </c>
      <c r="L127" s="457">
        <v>0</v>
      </c>
      <c r="M127" s="462">
        <v>0</v>
      </c>
      <c r="N127" s="353">
        <v>0</v>
      </c>
      <c r="O127" s="343">
        <v>0</v>
      </c>
      <c r="P127" s="343">
        <v>0</v>
      </c>
      <c r="Q127" s="343">
        <v>0</v>
      </c>
      <c r="R127" s="343">
        <v>0</v>
      </c>
      <c r="S127" s="343">
        <v>0</v>
      </c>
      <c r="T127" s="364">
        <v>0</v>
      </c>
      <c r="U127" s="353">
        <v>0</v>
      </c>
      <c r="V127" s="343">
        <v>0</v>
      </c>
      <c r="W127" s="343">
        <v>0</v>
      </c>
      <c r="X127" s="343">
        <v>0</v>
      </c>
      <c r="Y127" s="343">
        <v>0</v>
      </c>
      <c r="Z127" s="343">
        <v>0</v>
      </c>
      <c r="AA127" s="364">
        <v>0</v>
      </c>
      <c r="AB127" s="353">
        <v>0</v>
      </c>
      <c r="AC127" s="343">
        <v>0</v>
      </c>
      <c r="AD127" s="343">
        <v>0</v>
      </c>
      <c r="AE127" s="343">
        <v>0</v>
      </c>
      <c r="AF127" s="343">
        <v>0</v>
      </c>
      <c r="AG127" s="343">
        <v>0</v>
      </c>
      <c r="AH127" s="343">
        <v>0</v>
      </c>
      <c r="AI127" s="353">
        <v>0</v>
      </c>
      <c r="AJ127" s="353">
        <v>0</v>
      </c>
      <c r="AK127" s="457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94"/>
      <c r="D128" s="95"/>
      <c r="E128" s="79"/>
      <c r="F128" s="179"/>
      <c r="G128" s="352">
        <f t="shared" si="77"/>
        <v>0</v>
      </c>
      <c r="H128" s="336">
        <f t="shared" si="77"/>
        <v>0</v>
      </c>
      <c r="I128" s="336">
        <f t="shared" si="77"/>
        <v>0</v>
      </c>
      <c r="J128" s="336">
        <f t="shared" si="77"/>
        <v>0</v>
      </c>
      <c r="K128" s="451">
        <v>0</v>
      </c>
      <c r="L128" s="451">
        <v>0</v>
      </c>
      <c r="M128" s="461">
        <v>0</v>
      </c>
      <c r="N128" s="352">
        <f t="shared" si="77"/>
        <v>0</v>
      </c>
      <c r="O128" s="336">
        <f t="shared" si="77"/>
        <v>0</v>
      </c>
      <c r="P128" s="336">
        <f t="shared" si="77"/>
        <v>0</v>
      </c>
      <c r="Q128" s="336">
        <f t="shared" si="77"/>
        <v>0</v>
      </c>
      <c r="R128" s="336">
        <f t="shared" si="77"/>
        <v>0</v>
      </c>
      <c r="S128" s="336">
        <f t="shared" si="77"/>
        <v>0</v>
      </c>
      <c r="T128" s="363">
        <f t="shared" si="77"/>
        <v>0</v>
      </c>
      <c r="U128" s="352">
        <f t="shared" si="77"/>
        <v>0</v>
      </c>
      <c r="V128" s="336">
        <f t="shared" si="77"/>
        <v>0</v>
      </c>
      <c r="W128" s="336">
        <f t="shared" si="77"/>
        <v>0</v>
      </c>
      <c r="X128" s="336">
        <f t="shared" si="77"/>
        <v>0</v>
      </c>
      <c r="Y128" s="336">
        <f t="shared" si="77"/>
        <v>0</v>
      </c>
      <c r="Z128" s="336">
        <f t="shared" si="77"/>
        <v>0</v>
      </c>
      <c r="AA128" s="363">
        <f t="shared" si="77"/>
        <v>0</v>
      </c>
      <c r="AB128" s="352">
        <f t="shared" si="77"/>
        <v>0</v>
      </c>
      <c r="AC128" s="336">
        <f t="shared" si="77"/>
        <v>0</v>
      </c>
      <c r="AD128" s="336">
        <f t="shared" si="77"/>
        <v>0</v>
      </c>
      <c r="AE128" s="336">
        <f t="shared" si="77"/>
        <v>0</v>
      </c>
      <c r="AF128" s="336">
        <f t="shared" si="77"/>
        <v>0</v>
      </c>
      <c r="AG128" s="336">
        <f t="shared" si="77"/>
        <v>0</v>
      </c>
      <c r="AH128" s="336">
        <f t="shared" si="77"/>
        <v>0</v>
      </c>
      <c r="AI128" s="352">
        <f t="shared" si="77"/>
        <v>0</v>
      </c>
      <c r="AJ128" s="352">
        <f t="shared" si="77"/>
        <v>0</v>
      </c>
      <c r="AK128" s="451">
        <f t="shared" si="77"/>
        <v>0</v>
      </c>
      <c r="AL128" s="37"/>
    </row>
    <row r="129" spans="1:42" ht="34.5" customHeight="1">
      <c r="A129" s="624">
        <v>38</v>
      </c>
      <c r="B129" s="707" t="s">
        <v>127</v>
      </c>
      <c r="C129" s="32" t="s">
        <v>175</v>
      </c>
      <c r="D129" s="48"/>
      <c r="E129" s="49"/>
      <c r="F129" s="178">
        <f>+[1]NEW!$S$114</f>
        <v>336</v>
      </c>
      <c r="G129" s="353">
        <v>0</v>
      </c>
      <c r="H129" s="343">
        <v>0</v>
      </c>
      <c r="I129" s="343">
        <v>0</v>
      </c>
      <c r="J129" s="343">
        <v>0</v>
      </c>
      <c r="K129" s="457">
        <v>0</v>
      </c>
      <c r="L129" s="457">
        <v>0</v>
      </c>
      <c r="M129" s="462">
        <v>0</v>
      </c>
      <c r="N129" s="353">
        <v>0</v>
      </c>
      <c r="O129" s="372">
        <f>236-N130</f>
        <v>236</v>
      </c>
      <c r="P129" s="343">
        <f>236-O130</f>
        <v>0</v>
      </c>
      <c r="Q129" s="343">
        <v>0</v>
      </c>
      <c r="R129" s="343">
        <v>0</v>
      </c>
      <c r="S129" s="343">
        <v>0</v>
      </c>
      <c r="T129" s="364">
        <v>0</v>
      </c>
      <c r="U129" s="353">
        <v>0</v>
      </c>
      <c r="V129" s="343">
        <v>0</v>
      </c>
      <c r="W129" s="343">
        <v>0</v>
      </c>
      <c r="X129" s="343">
        <v>0</v>
      </c>
      <c r="Y129" s="372">
        <f>336-X130</f>
        <v>100</v>
      </c>
      <c r="Z129" s="343">
        <v>0</v>
      </c>
      <c r="AA129" s="364">
        <v>0</v>
      </c>
      <c r="AB129" s="353">
        <v>0</v>
      </c>
      <c r="AC129" s="343">
        <v>0</v>
      </c>
      <c r="AD129" s="343">
        <v>0</v>
      </c>
      <c r="AE129" s="343">
        <v>0</v>
      </c>
      <c r="AF129" s="343">
        <v>0</v>
      </c>
      <c r="AG129" s="343">
        <v>0</v>
      </c>
      <c r="AH129" s="343">
        <v>0</v>
      </c>
      <c r="AI129" s="353">
        <v>0</v>
      </c>
      <c r="AJ129" s="353">
        <v>0</v>
      </c>
      <c r="AK129" s="457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08"/>
      <c r="C130" s="39"/>
      <c r="D130" s="40"/>
      <c r="E130" s="41"/>
      <c r="F130" s="184"/>
      <c r="G130" s="352">
        <f t="shared" si="77"/>
        <v>0</v>
      </c>
      <c r="H130" s="336">
        <f t="shared" si="77"/>
        <v>0</v>
      </c>
      <c r="I130" s="335">
        <f t="shared" si="77"/>
        <v>0</v>
      </c>
      <c r="J130" s="336">
        <f t="shared" si="77"/>
        <v>0</v>
      </c>
      <c r="K130" s="451">
        <v>0</v>
      </c>
      <c r="L130" s="451">
        <v>0</v>
      </c>
      <c r="M130" s="461">
        <v>0</v>
      </c>
      <c r="N130" s="352">
        <f t="shared" si="77"/>
        <v>0</v>
      </c>
      <c r="O130" s="336">
        <f t="shared" si="77"/>
        <v>236</v>
      </c>
      <c r="P130" s="335">
        <f t="shared" si="77"/>
        <v>236</v>
      </c>
      <c r="Q130" s="336">
        <f t="shared" si="77"/>
        <v>236</v>
      </c>
      <c r="R130" s="336">
        <f t="shared" si="77"/>
        <v>236</v>
      </c>
      <c r="S130" s="336">
        <f t="shared" si="77"/>
        <v>236</v>
      </c>
      <c r="T130" s="363">
        <f t="shared" si="77"/>
        <v>236</v>
      </c>
      <c r="U130" s="352">
        <f t="shared" si="77"/>
        <v>236</v>
      </c>
      <c r="V130" s="336">
        <f t="shared" si="77"/>
        <v>236</v>
      </c>
      <c r="W130" s="335">
        <f t="shared" si="77"/>
        <v>236</v>
      </c>
      <c r="X130" s="336">
        <f t="shared" si="77"/>
        <v>236</v>
      </c>
      <c r="Y130" s="336">
        <f t="shared" si="77"/>
        <v>336</v>
      </c>
      <c r="Z130" s="336">
        <f t="shared" si="77"/>
        <v>336</v>
      </c>
      <c r="AA130" s="363">
        <f t="shared" si="77"/>
        <v>336</v>
      </c>
      <c r="AB130" s="352">
        <f t="shared" si="77"/>
        <v>336</v>
      </c>
      <c r="AC130" s="336">
        <f t="shared" si="77"/>
        <v>336</v>
      </c>
      <c r="AD130" s="335">
        <f t="shared" si="77"/>
        <v>336</v>
      </c>
      <c r="AE130" s="336">
        <f t="shared" si="77"/>
        <v>336</v>
      </c>
      <c r="AF130" s="336">
        <f t="shared" si="77"/>
        <v>336</v>
      </c>
      <c r="AG130" s="336">
        <f t="shared" si="77"/>
        <v>336</v>
      </c>
      <c r="AH130" s="336">
        <f t="shared" si="77"/>
        <v>336</v>
      </c>
      <c r="AI130" s="352">
        <f t="shared" si="77"/>
        <v>336</v>
      </c>
      <c r="AJ130" s="352">
        <f t="shared" si="77"/>
        <v>336</v>
      </c>
      <c r="AK130" s="451">
        <f t="shared" si="77"/>
        <v>336</v>
      </c>
      <c r="AL130" s="47"/>
    </row>
    <row r="131" spans="1:42" ht="34.5" customHeight="1">
      <c r="A131" s="624">
        <v>39</v>
      </c>
      <c r="B131" s="707" t="s">
        <v>128</v>
      </c>
      <c r="C131" s="32" t="s">
        <v>175</v>
      </c>
      <c r="D131" s="48"/>
      <c r="E131" s="49"/>
      <c r="F131" s="174">
        <f>+[1]NEW!$S$117</f>
        <v>100</v>
      </c>
      <c r="G131" s="353">
        <v>0</v>
      </c>
      <c r="H131" s="343">
        <v>0</v>
      </c>
      <c r="I131" s="343">
        <v>0</v>
      </c>
      <c r="J131" s="343">
        <v>0</v>
      </c>
      <c r="K131" s="457">
        <v>0</v>
      </c>
      <c r="L131" s="457">
        <v>0</v>
      </c>
      <c r="M131" s="462">
        <v>0</v>
      </c>
      <c r="N131" s="353">
        <v>0</v>
      </c>
      <c r="O131" s="372">
        <v>100</v>
      </c>
      <c r="P131" s="343">
        <f>100-O132</f>
        <v>0</v>
      </c>
      <c r="Q131" s="343">
        <v>0</v>
      </c>
      <c r="R131" s="343">
        <v>0</v>
      </c>
      <c r="S131" s="343">
        <v>0</v>
      </c>
      <c r="T131" s="364">
        <v>0</v>
      </c>
      <c r="U131" s="353">
        <v>0</v>
      </c>
      <c r="V131" s="343">
        <v>0</v>
      </c>
      <c r="W131" s="343">
        <v>0</v>
      </c>
      <c r="X131" s="343">
        <v>0</v>
      </c>
      <c r="Y131" s="343">
        <v>0</v>
      </c>
      <c r="Z131" s="343">
        <v>0</v>
      </c>
      <c r="AA131" s="364">
        <v>0</v>
      </c>
      <c r="AB131" s="353">
        <v>0</v>
      </c>
      <c r="AC131" s="343">
        <v>0</v>
      </c>
      <c r="AD131" s="343">
        <v>0</v>
      </c>
      <c r="AE131" s="343">
        <v>0</v>
      </c>
      <c r="AF131" s="343">
        <v>0</v>
      </c>
      <c r="AG131" s="343">
        <v>0</v>
      </c>
      <c r="AH131" s="343">
        <v>0</v>
      </c>
      <c r="AI131" s="353">
        <v>0</v>
      </c>
      <c r="AJ131" s="353">
        <v>0</v>
      </c>
      <c r="AK131" s="457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08"/>
      <c r="C132" s="39"/>
      <c r="D132" s="40"/>
      <c r="E132" s="41"/>
      <c r="F132" s="179"/>
      <c r="G132" s="352">
        <f t="shared" si="77"/>
        <v>0</v>
      </c>
      <c r="H132" s="336">
        <f t="shared" si="77"/>
        <v>0</v>
      </c>
      <c r="I132" s="335">
        <f t="shared" si="77"/>
        <v>0</v>
      </c>
      <c r="J132" s="336">
        <f t="shared" si="77"/>
        <v>0</v>
      </c>
      <c r="K132" s="451">
        <v>0</v>
      </c>
      <c r="L132" s="451">
        <v>0</v>
      </c>
      <c r="M132" s="461">
        <v>0</v>
      </c>
      <c r="N132" s="352">
        <f t="shared" si="77"/>
        <v>0</v>
      </c>
      <c r="O132" s="336">
        <f t="shared" si="77"/>
        <v>100</v>
      </c>
      <c r="P132" s="335">
        <f t="shared" si="77"/>
        <v>100</v>
      </c>
      <c r="Q132" s="336">
        <f t="shared" si="77"/>
        <v>100</v>
      </c>
      <c r="R132" s="336">
        <f t="shared" si="77"/>
        <v>100</v>
      </c>
      <c r="S132" s="336">
        <f t="shared" si="77"/>
        <v>100</v>
      </c>
      <c r="T132" s="363">
        <f t="shared" si="77"/>
        <v>100</v>
      </c>
      <c r="U132" s="352">
        <f t="shared" si="77"/>
        <v>100</v>
      </c>
      <c r="V132" s="336">
        <f t="shared" si="77"/>
        <v>100</v>
      </c>
      <c r="W132" s="335">
        <f t="shared" si="77"/>
        <v>100</v>
      </c>
      <c r="X132" s="336">
        <f t="shared" si="77"/>
        <v>100</v>
      </c>
      <c r="Y132" s="336">
        <f t="shared" si="77"/>
        <v>100</v>
      </c>
      <c r="Z132" s="336">
        <f t="shared" si="77"/>
        <v>100</v>
      </c>
      <c r="AA132" s="363">
        <f t="shared" si="77"/>
        <v>100</v>
      </c>
      <c r="AB132" s="352">
        <f t="shared" si="77"/>
        <v>100</v>
      </c>
      <c r="AC132" s="336">
        <f t="shared" si="77"/>
        <v>100</v>
      </c>
      <c r="AD132" s="335">
        <f t="shared" si="77"/>
        <v>100</v>
      </c>
      <c r="AE132" s="336">
        <f t="shared" si="77"/>
        <v>100</v>
      </c>
      <c r="AF132" s="336">
        <f t="shared" si="77"/>
        <v>100</v>
      </c>
      <c r="AG132" s="336">
        <f t="shared" si="77"/>
        <v>100</v>
      </c>
      <c r="AH132" s="336">
        <f t="shared" si="77"/>
        <v>100</v>
      </c>
      <c r="AI132" s="352">
        <f t="shared" si="77"/>
        <v>100</v>
      </c>
      <c r="AJ132" s="352">
        <f t="shared" si="77"/>
        <v>100</v>
      </c>
      <c r="AK132" s="451">
        <f t="shared" si="77"/>
        <v>100</v>
      </c>
      <c r="AL132" s="37"/>
    </row>
    <row r="133" spans="1:42" ht="34.5" customHeight="1">
      <c r="A133" s="624">
        <v>40</v>
      </c>
      <c r="B133" s="707" t="s">
        <v>129</v>
      </c>
      <c r="C133" s="32" t="s">
        <v>175</v>
      </c>
      <c r="D133" s="48"/>
      <c r="E133" s="49"/>
      <c r="F133" s="174">
        <f>+[1]NEW!$S$120</f>
        <v>371</v>
      </c>
      <c r="G133" s="353">
        <v>0</v>
      </c>
      <c r="H133" s="343">
        <v>0</v>
      </c>
      <c r="I133" s="343">
        <v>0</v>
      </c>
      <c r="J133" s="343">
        <v>0</v>
      </c>
      <c r="K133" s="457">
        <v>0</v>
      </c>
      <c r="L133" s="457">
        <v>0</v>
      </c>
      <c r="M133" s="462">
        <v>0</v>
      </c>
      <c r="N133" s="353">
        <v>0</v>
      </c>
      <c r="O133" s="372">
        <v>54</v>
      </c>
      <c r="P133" s="470">
        <f>371-O134</f>
        <v>317</v>
      </c>
      <c r="Q133" s="343">
        <v>0</v>
      </c>
      <c r="R133" s="343">
        <v>0</v>
      </c>
      <c r="S133" s="343">
        <v>0</v>
      </c>
      <c r="T133" s="364">
        <v>0</v>
      </c>
      <c r="U133" s="353">
        <v>0</v>
      </c>
      <c r="V133" s="343">
        <v>0</v>
      </c>
      <c r="W133" s="343">
        <v>0</v>
      </c>
      <c r="X133" s="343">
        <v>0</v>
      </c>
      <c r="Y133" s="343">
        <v>0</v>
      </c>
      <c r="Z133" s="343">
        <v>0</v>
      </c>
      <c r="AA133" s="364">
        <v>0</v>
      </c>
      <c r="AB133" s="353">
        <v>0</v>
      </c>
      <c r="AC133" s="343">
        <v>0</v>
      </c>
      <c r="AD133" s="343">
        <v>0</v>
      </c>
      <c r="AE133" s="343">
        <v>0</v>
      </c>
      <c r="AF133" s="343">
        <v>0</v>
      </c>
      <c r="AG133" s="343">
        <v>0</v>
      </c>
      <c r="AH133" s="343">
        <v>0</v>
      </c>
      <c r="AI133" s="353">
        <v>0</v>
      </c>
      <c r="AJ133" s="353">
        <v>0</v>
      </c>
      <c r="AK133" s="457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08"/>
      <c r="C134" s="39"/>
      <c r="D134" s="40"/>
      <c r="E134" s="41"/>
      <c r="F134" s="179"/>
      <c r="G134" s="352">
        <f t="shared" ref="G134:AK136" si="78">+F134+G133</f>
        <v>0</v>
      </c>
      <c r="H134" s="336">
        <f t="shared" si="78"/>
        <v>0</v>
      </c>
      <c r="I134" s="335">
        <f t="shared" si="78"/>
        <v>0</v>
      </c>
      <c r="J134" s="336">
        <f t="shared" si="78"/>
        <v>0</v>
      </c>
      <c r="K134" s="451">
        <v>0</v>
      </c>
      <c r="L134" s="451">
        <v>0</v>
      </c>
      <c r="M134" s="461">
        <v>0</v>
      </c>
      <c r="N134" s="352">
        <f t="shared" si="78"/>
        <v>0</v>
      </c>
      <c r="O134" s="336">
        <f t="shared" si="78"/>
        <v>54</v>
      </c>
      <c r="P134" s="335">
        <f t="shared" si="78"/>
        <v>371</v>
      </c>
      <c r="Q134" s="336">
        <f t="shared" si="78"/>
        <v>371</v>
      </c>
      <c r="R134" s="336">
        <f t="shared" si="78"/>
        <v>371</v>
      </c>
      <c r="S134" s="336">
        <f t="shared" si="78"/>
        <v>371</v>
      </c>
      <c r="T134" s="363">
        <f t="shared" si="78"/>
        <v>371</v>
      </c>
      <c r="U134" s="352">
        <f t="shared" si="78"/>
        <v>371</v>
      </c>
      <c r="V134" s="336">
        <f t="shared" si="78"/>
        <v>371</v>
      </c>
      <c r="W134" s="335">
        <f t="shared" si="78"/>
        <v>371</v>
      </c>
      <c r="X134" s="336">
        <f t="shared" si="78"/>
        <v>371</v>
      </c>
      <c r="Y134" s="336">
        <f t="shared" si="78"/>
        <v>371</v>
      </c>
      <c r="Z134" s="336">
        <f t="shared" si="78"/>
        <v>371</v>
      </c>
      <c r="AA134" s="363">
        <f t="shared" si="78"/>
        <v>371</v>
      </c>
      <c r="AB134" s="352">
        <f t="shared" si="78"/>
        <v>371</v>
      </c>
      <c r="AC134" s="336">
        <f t="shared" si="78"/>
        <v>371</v>
      </c>
      <c r="AD134" s="335">
        <f t="shared" si="78"/>
        <v>371</v>
      </c>
      <c r="AE134" s="336">
        <f t="shared" si="78"/>
        <v>371</v>
      </c>
      <c r="AF134" s="336">
        <f t="shared" si="78"/>
        <v>371</v>
      </c>
      <c r="AG134" s="336">
        <f t="shared" si="78"/>
        <v>371</v>
      </c>
      <c r="AH134" s="336">
        <f t="shared" si="78"/>
        <v>371</v>
      </c>
      <c r="AI134" s="352">
        <f t="shared" si="78"/>
        <v>371</v>
      </c>
      <c r="AJ134" s="352">
        <f t="shared" si="78"/>
        <v>371</v>
      </c>
      <c r="AK134" s="451">
        <f t="shared" si="78"/>
        <v>371</v>
      </c>
      <c r="AL134" s="37"/>
    </row>
    <row r="135" spans="1:42" ht="34.5" customHeight="1">
      <c r="A135" s="624">
        <v>41</v>
      </c>
      <c r="B135" s="707" t="s">
        <v>130</v>
      </c>
      <c r="C135" s="32" t="s">
        <v>175</v>
      </c>
      <c r="D135" s="48"/>
      <c r="E135" s="49"/>
      <c r="F135" s="174">
        <f>+[1]NEW!$S$123</f>
        <v>180</v>
      </c>
      <c r="G135" s="353">
        <v>0</v>
      </c>
      <c r="H135" s="343">
        <v>0</v>
      </c>
      <c r="I135" s="343">
        <v>0</v>
      </c>
      <c r="J135" s="343">
        <v>0</v>
      </c>
      <c r="K135" s="457">
        <v>0</v>
      </c>
      <c r="L135" s="457">
        <v>0</v>
      </c>
      <c r="M135" s="462">
        <v>0</v>
      </c>
      <c r="N135" s="353">
        <v>0</v>
      </c>
      <c r="O135" s="343">
        <v>0</v>
      </c>
      <c r="P135" s="372">
        <v>180</v>
      </c>
      <c r="Q135" s="343">
        <f>180-P136</f>
        <v>0</v>
      </c>
      <c r="R135" s="343">
        <v>0</v>
      </c>
      <c r="S135" s="343">
        <v>0</v>
      </c>
      <c r="T135" s="364">
        <v>0</v>
      </c>
      <c r="U135" s="353">
        <v>0</v>
      </c>
      <c r="V135" s="343">
        <v>0</v>
      </c>
      <c r="W135" s="343">
        <v>0</v>
      </c>
      <c r="X135" s="343">
        <v>0</v>
      </c>
      <c r="Y135" s="343">
        <v>0</v>
      </c>
      <c r="Z135" s="343">
        <v>0</v>
      </c>
      <c r="AA135" s="364">
        <v>0</v>
      </c>
      <c r="AB135" s="353">
        <v>0</v>
      </c>
      <c r="AC135" s="343">
        <v>0</v>
      </c>
      <c r="AD135" s="343">
        <v>0</v>
      </c>
      <c r="AE135" s="343">
        <v>0</v>
      </c>
      <c r="AF135" s="343">
        <v>0</v>
      </c>
      <c r="AG135" s="343">
        <v>0</v>
      </c>
      <c r="AH135" s="343">
        <v>0</v>
      </c>
      <c r="AI135" s="353">
        <v>0</v>
      </c>
      <c r="AJ135" s="353">
        <v>0</v>
      </c>
      <c r="AK135" s="457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08"/>
      <c r="C136" s="39"/>
      <c r="D136" s="33"/>
      <c r="E136" s="52"/>
      <c r="F136" s="181"/>
      <c r="G136" s="352">
        <f t="shared" si="78"/>
        <v>0</v>
      </c>
      <c r="H136" s="336">
        <f t="shared" si="78"/>
        <v>0</v>
      </c>
      <c r="I136" s="335">
        <f t="shared" si="78"/>
        <v>0</v>
      </c>
      <c r="J136" s="336">
        <f t="shared" si="78"/>
        <v>0</v>
      </c>
      <c r="K136" s="451">
        <v>0</v>
      </c>
      <c r="L136" s="451">
        <v>0</v>
      </c>
      <c r="M136" s="461">
        <v>0</v>
      </c>
      <c r="N136" s="352">
        <f t="shared" si="78"/>
        <v>0</v>
      </c>
      <c r="O136" s="336">
        <f t="shared" si="78"/>
        <v>0</v>
      </c>
      <c r="P136" s="335">
        <f t="shared" si="78"/>
        <v>180</v>
      </c>
      <c r="Q136" s="336">
        <f t="shared" si="78"/>
        <v>180</v>
      </c>
      <c r="R136" s="336">
        <f t="shared" si="78"/>
        <v>180</v>
      </c>
      <c r="S136" s="336">
        <f t="shared" si="78"/>
        <v>180</v>
      </c>
      <c r="T136" s="363">
        <f t="shared" si="78"/>
        <v>180</v>
      </c>
      <c r="U136" s="352">
        <f t="shared" si="78"/>
        <v>180</v>
      </c>
      <c r="V136" s="336">
        <f t="shared" si="78"/>
        <v>180</v>
      </c>
      <c r="W136" s="335">
        <f t="shared" si="78"/>
        <v>180</v>
      </c>
      <c r="X136" s="336">
        <f t="shared" si="78"/>
        <v>180</v>
      </c>
      <c r="Y136" s="336">
        <f t="shared" si="78"/>
        <v>180</v>
      </c>
      <c r="Z136" s="336">
        <f t="shared" si="78"/>
        <v>180</v>
      </c>
      <c r="AA136" s="363">
        <f t="shared" si="78"/>
        <v>180</v>
      </c>
      <c r="AB136" s="352">
        <f t="shared" si="78"/>
        <v>180</v>
      </c>
      <c r="AC136" s="336">
        <f t="shared" si="78"/>
        <v>180</v>
      </c>
      <c r="AD136" s="335">
        <f t="shared" si="78"/>
        <v>180</v>
      </c>
      <c r="AE136" s="336">
        <f t="shared" si="78"/>
        <v>180</v>
      </c>
      <c r="AF136" s="336">
        <f t="shared" si="78"/>
        <v>180</v>
      </c>
      <c r="AG136" s="336">
        <f t="shared" si="78"/>
        <v>180</v>
      </c>
      <c r="AH136" s="336">
        <f t="shared" si="78"/>
        <v>180</v>
      </c>
      <c r="AI136" s="352">
        <f t="shared" si="78"/>
        <v>180</v>
      </c>
      <c r="AJ136" s="352">
        <f t="shared" si="78"/>
        <v>180</v>
      </c>
      <c r="AK136" s="451">
        <f t="shared" si="78"/>
        <v>180</v>
      </c>
      <c r="AL136" s="37"/>
    </row>
    <row r="137" spans="1:42" ht="34.5" customHeight="1">
      <c r="A137" s="624">
        <v>42</v>
      </c>
      <c r="B137" s="707" t="s">
        <v>131</v>
      </c>
      <c r="C137" s="53" t="s">
        <v>177</v>
      </c>
      <c r="D137" s="53"/>
      <c r="E137" s="54"/>
      <c r="F137" s="174">
        <f>+[1]NEW!$S$126</f>
        <v>113</v>
      </c>
      <c r="G137" s="353">
        <v>0</v>
      </c>
      <c r="H137" s="343">
        <v>0</v>
      </c>
      <c r="I137" s="343">
        <v>0</v>
      </c>
      <c r="J137" s="343">
        <v>0</v>
      </c>
      <c r="K137" s="457">
        <v>0</v>
      </c>
      <c r="L137" s="457">
        <v>0</v>
      </c>
      <c r="M137" s="462">
        <v>0</v>
      </c>
      <c r="N137" s="353">
        <v>0</v>
      </c>
      <c r="O137" s="343">
        <v>0</v>
      </c>
      <c r="P137" s="408">
        <v>0</v>
      </c>
      <c r="Q137" s="470">
        <f>113-P138</f>
        <v>113</v>
      </c>
      <c r="R137" s="343">
        <v>0</v>
      </c>
      <c r="S137" s="343">
        <v>0</v>
      </c>
      <c r="T137" s="364">
        <v>0</v>
      </c>
      <c r="U137" s="353">
        <v>0</v>
      </c>
      <c r="V137" s="343">
        <v>0</v>
      </c>
      <c r="W137" s="343">
        <v>0</v>
      </c>
      <c r="X137" s="343">
        <v>0</v>
      </c>
      <c r="Y137" s="343">
        <v>0</v>
      </c>
      <c r="Z137" s="343">
        <v>0</v>
      </c>
      <c r="AA137" s="364">
        <v>0</v>
      </c>
      <c r="AB137" s="353">
        <v>0</v>
      </c>
      <c r="AC137" s="343">
        <v>0</v>
      </c>
      <c r="AD137" s="343">
        <v>0</v>
      </c>
      <c r="AE137" s="343">
        <v>0</v>
      </c>
      <c r="AF137" s="343">
        <v>0</v>
      </c>
      <c r="AG137" s="343">
        <v>0</v>
      </c>
      <c r="AH137" s="343">
        <v>0</v>
      </c>
      <c r="AI137" s="353">
        <v>0</v>
      </c>
      <c r="AJ137" s="353">
        <v>0</v>
      </c>
      <c r="AK137" s="457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08"/>
      <c r="C138" s="55"/>
      <c r="D138" s="56"/>
      <c r="E138" s="57"/>
      <c r="F138" s="180"/>
      <c r="G138" s="352">
        <f t="shared" ref="G138:AK138" si="79">+F138+G137</f>
        <v>0</v>
      </c>
      <c r="H138" s="336">
        <f t="shared" si="79"/>
        <v>0</v>
      </c>
      <c r="I138" s="335">
        <f t="shared" si="79"/>
        <v>0</v>
      </c>
      <c r="J138" s="336">
        <f t="shared" si="79"/>
        <v>0</v>
      </c>
      <c r="K138" s="451">
        <v>0</v>
      </c>
      <c r="L138" s="451">
        <v>0</v>
      </c>
      <c r="M138" s="461">
        <v>0</v>
      </c>
      <c r="N138" s="352">
        <f t="shared" si="79"/>
        <v>0</v>
      </c>
      <c r="O138" s="336">
        <f t="shared" si="79"/>
        <v>0</v>
      </c>
      <c r="P138" s="335">
        <f t="shared" si="79"/>
        <v>0</v>
      </c>
      <c r="Q138" s="336">
        <f t="shared" si="79"/>
        <v>113</v>
      </c>
      <c r="R138" s="336">
        <f t="shared" si="79"/>
        <v>113</v>
      </c>
      <c r="S138" s="336">
        <f t="shared" si="79"/>
        <v>113</v>
      </c>
      <c r="T138" s="363">
        <f t="shared" si="79"/>
        <v>113</v>
      </c>
      <c r="U138" s="352">
        <f t="shared" si="79"/>
        <v>113</v>
      </c>
      <c r="V138" s="336">
        <f t="shared" si="79"/>
        <v>113</v>
      </c>
      <c r="W138" s="335">
        <f t="shared" si="79"/>
        <v>113</v>
      </c>
      <c r="X138" s="336">
        <f t="shared" si="79"/>
        <v>113</v>
      </c>
      <c r="Y138" s="336">
        <f t="shared" si="79"/>
        <v>113</v>
      </c>
      <c r="Z138" s="336">
        <f t="shared" si="79"/>
        <v>113</v>
      </c>
      <c r="AA138" s="363">
        <f t="shared" si="79"/>
        <v>113</v>
      </c>
      <c r="AB138" s="352">
        <f t="shared" si="79"/>
        <v>113</v>
      </c>
      <c r="AC138" s="336">
        <f t="shared" si="79"/>
        <v>113</v>
      </c>
      <c r="AD138" s="335">
        <f t="shared" si="79"/>
        <v>113</v>
      </c>
      <c r="AE138" s="336">
        <f t="shared" si="79"/>
        <v>113</v>
      </c>
      <c r="AF138" s="336">
        <f t="shared" si="79"/>
        <v>113</v>
      </c>
      <c r="AG138" s="336">
        <f t="shared" si="79"/>
        <v>113</v>
      </c>
      <c r="AH138" s="336">
        <f t="shared" si="79"/>
        <v>113</v>
      </c>
      <c r="AI138" s="352">
        <f t="shared" si="79"/>
        <v>113</v>
      </c>
      <c r="AJ138" s="352">
        <f t="shared" si="79"/>
        <v>113</v>
      </c>
      <c r="AK138" s="451">
        <f t="shared" si="79"/>
        <v>113</v>
      </c>
      <c r="AL138" s="37"/>
    </row>
    <row r="139" spans="1:42" ht="34.5" customHeight="1">
      <c r="A139" s="624">
        <v>43</v>
      </c>
      <c r="B139" s="707" t="s">
        <v>132</v>
      </c>
      <c r="C139" s="53" t="s">
        <v>177</v>
      </c>
      <c r="D139" s="60"/>
      <c r="E139" s="34"/>
      <c r="F139" s="174">
        <f>+[1]NEW!$S$129</f>
        <v>19</v>
      </c>
      <c r="G139" s="351">
        <v>0</v>
      </c>
      <c r="H139" s="343">
        <v>0</v>
      </c>
      <c r="I139" s="343">
        <v>0</v>
      </c>
      <c r="J139" s="343">
        <v>0</v>
      </c>
      <c r="K139" s="457">
        <v>0</v>
      </c>
      <c r="L139" s="457">
        <v>0</v>
      </c>
      <c r="M139" s="462">
        <v>0</v>
      </c>
      <c r="N139" s="353">
        <v>0</v>
      </c>
      <c r="O139" s="343">
        <v>0</v>
      </c>
      <c r="P139" s="343">
        <v>0</v>
      </c>
      <c r="Q139" s="343">
        <v>0</v>
      </c>
      <c r="R139" s="343">
        <v>0</v>
      </c>
      <c r="S139" s="457">
        <v>0</v>
      </c>
      <c r="T139" s="470">
        <f>19-S140</f>
        <v>19</v>
      </c>
      <c r="U139" s="353">
        <v>0</v>
      </c>
      <c r="V139" s="343">
        <f>19-U140</f>
        <v>0</v>
      </c>
      <c r="W139" s="343">
        <v>0</v>
      </c>
      <c r="X139" s="343">
        <v>0</v>
      </c>
      <c r="Y139" s="343">
        <v>0</v>
      </c>
      <c r="Z139" s="343">
        <v>0</v>
      </c>
      <c r="AA139" s="364">
        <v>0</v>
      </c>
      <c r="AB139" s="353">
        <v>0</v>
      </c>
      <c r="AC139" s="343">
        <v>0</v>
      </c>
      <c r="AD139" s="343">
        <v>0</v>
      </c>
      <c r="AE139" s="343">
        <v>0</v>
      </c>
      <c r="AF139" s="343">
        <v>0</v>
      </c>
      <c r="AG139" s="343">
        <v>0</v>
      </c>
      <c r="AH139" s="342">
        <v>0</v>
      </c>
      <c r="AI139" s="351">
        <v>0</v>
      </c>
      <c r="AJ139" s="351">
        <v>0</v>
      </c>
      <c r="AK139" s="456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08"/>
      <c r="C140" s="60"/>
      <c r="D140" s="60"/>
      <c r="E140" s="52"/>
      <c r="F140" s="181"/>
      <c r="G140" s="352">
        <f t="shared" ref="G140:AK140" si="80">+F140+G139</f>
        <v>0</v>
      </c>
      <c r="H140" s="336">
        <f t="shared" si="80"/>
        <v>0</v>
      </c>
      <c r="I140" s="335">
        <f t="shared" si="80"/>
        <v>0</v>
      </c>
      <c r="J140" s="336">
        <f t="shared" si="80"/>
        <v>0</v>
      </c>
      <c r="K140" s="451">
        <v>0</v>
      </c>
      <c r="L140" s="451">
        <v>0</v>
      </c>
      <c r="M140" s="461">
        <v>0</v>
      </c>
      <c r="N140" s="352">
        <f t="shared" si="80"/>
        <v>0</v>
      </c>
      <c r="O140" s="336">
        <f t="shared" si="80"/>
        <v>0</v>
      </c>
      <c r="P140" s="335">
        <f t="shared" si="80"/>
        <v>0</v>
      </c>
      <c r="Q140" s="336">
        <f t="shared" si="80"/>
        <v>0</v>
      </c>
      <c r="R140" s="336">
        <f t="shared" si="80"/>
        <v>0</v>
      </c>
      <c r="S140" s="336">
        <f t="shared" si="80"/>
        <v>0</v>
      </c>
      <c r="T140" s="363">
        <f t="shared" si="80"/>
        <v>19</v>
      </c>
      <c r="U140" s="352">
        <f t="shared" si="80"/>
        <v>19</v>
      </c>
      <c r="V140" s="336">
        <f t="shared" si="80"/>
        <v>19</v>
      </c>
      <c r="W140" s="335">
        <f t="shared" si="80"/>
        <v>19</v>
      </c>
      <c r="X140" s="336">
        <f t="shared" si="80"/>
        <v>19</v>
      </c>
      <c r="Y140" s="336">
        <f t="shared" si="80"/>
        <v>19</v>
      </c>
      <c r="Z140" s="336">
        <f t="shared" si="80"/>
        <v>19</v>
      </c>
      <c r="AA140" s="363">
        <f t="shared" si="80"/>
        <v>19</v>
      </c>
      <c r="AB140" s="352">
        <f t="shared" si="80"/>
        <v>19</v>
      </c>
      <c r="AC140" s="336">
        <f t="shared" si="80"/>
        <v>19</v>
      </c>
      <c r="AD140" s="335">
        <f t="shared" si="80"/>
        <v>19</v>
      </c>
      <c r="AE140" s="336">
        <f t="shared" si="80"/>
        <v>19</v>
      </c>
      <c r="AF140" s="336">
        <f t="shared" si="80"/>
        <v>19</v>
      </c>
      <c r="AG140" s="336">
        <f t="shared" si="80"/>
        <v>19</v>
      </c>
      <c r="AH140" s="336">
        <f t="shared" si="80"/>
        <v>19</v>
      </c>
      <c r="AI140" s="352">
        <f t="shared" si="80"/>
        <v>19</v>
      </c>
      <c r="AJ140" s="352">
        <f t="shared" si="80"/>
        <v>19</v>
      </c>
      <c r="AK140" s="451">
        <f t="shared" si="80"/>
        <v>19</v>
      </c>
      <c r="AL140" s="37"/>
    </row>
    <row r="141" spans="1:42" ht="34.5" customHeight="1">
      <c r="A141" s="624">
        <v>44</v>
      </c>
      <c r="B141" s="707" t="s">
        <v>133</v>
      </c>
      <c r="C141" s="118" t="s">
        <v>175</v>
      </c>
      <c r="D141" s="63"/>
      <c r="E141" s="54"/>
      <c r="F141" s="174">
        <f>+[1]NEW!$S$135</f>
        <v>75</v>
      </c>
      <c r="G141" s="351">
        <v>0</v>
      </c>
      <c r="H141" s="343">
        <v>0</v>
      </c>
      <c r="I141" s="343">
        <v>0</v>
      </c>
      <c r="J141" s="343">
        <v>0</v>
      </c>
      <c r="K141" s="457">
        <v>0</v>
      </c>
      <c r="L141" s="457">
        <v>0</v>
      </c>
      <c r="M141" s="462">
        <v>0</v>
      </c>
      <c r="N141" s="353">
        <v>0</v>
      </c>
      <c r="O141" s="408">
        <v>0</v>
      </c>
      <c r="P141" s="470">
        <f>75-O142</f>
        <v>75</v>
      </c>
      <c r="Q141" s="343">
        <v>0</v>
      </c>
      <c r="R141" s="343">
        <v>0</v>
      </c>
      <c r="S141" s="343">
        <v>0</v>
      </c>
      <c r="T141" s="364">
        <v>0</v>
      </c>
      <c r="U141" s="353">
        <v>0</v>
      </c>
      <c r="V141" s="343">
        <v>0</v>
      </c>
      <c r="W141" s="343">
        <v>0</v>
      </c>
      <c r="X141" s="343">
        <v>0</v>
      </c>
      <c r="Y141" s="343">
        <v>0</v>
      </c>
      <c r="Z141" s="343">
        <v>0</v>
      </c>
      <c r="AA141" s="364">
        <v>0</v>
      </c>
      <c r="AB141" s="353">
        <v>0</v>
      </c>
      <c r="AC141" s="343">
        <v>0</v>
      </c>
      <c r="AD141" s="343">
        <v>0</v>
      </c>
      <c r="AE141" s="343">
        <v>0</v>
      </c>
      <c r="AF141" s="343">
        <v>0</v>
      </c>
      <c r="AG141" s="343">
        <v>0</v>
      </c>
      <c r="AH141" s="342">
        <v>0</v>
      </c>
      <c r="AI141" s="351">
        <v>0</v>
      </c>
      <c r="AJ141" s="351">
        <v>0</v>
      </c>
      <c r="AK141" s="456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08"/>
      <c r="C142" s="39"/>
      <c r="D142" s="65"/>
      <c r="E142" s="66"/>
      <c r="F142" s="182"/>
      <c r="G142" s="352">
        <f t="shared" ref="G142:AK142" si="81">+F142+G141</f>
        <v>0</v>
      </c>
      <c r="H142" s="336">
        <f t="shared" si="81"/>
        <v>0</v>
      </c>
      <c r="I142" s="335">
        <f t="shared" si="81"/>
        <v>0</v>
      </c>
      <c r="J142" s="336">
        <f t="shared" si="81"/>
        <v>0</v>
      </c>
      <c r="K142" s="451">
        <v>0</v>
      </c>
      <c r="L142" s="451">
        <v>0</v>
      </c>
      <c r="M142" s="461">
        <v>0</v>
      </c>
      <c r="N142" s="352">
        <f t="shared" si="81"/>
        <v>0</v>
      </c>
      <c r="O142" s="336">
        <f t="shared" si="81"/>
        <v>0</v>
      </c>
      <c r="P142" s="335">
        <f t="shared" si="81"/>
        <v>75</v>
      </c>
      <c r="Q142" s="336">
        <f t="shared" si="81"/>
        <v>75</v>
      </c>
      <c r="R142" s="336">
        <f t="shared" si="81"/>
        <v>75</v>
      </c>
      <c r="S142" s="336">
        <f t="shared" si="81"/>
        <v>75</v>
      </c>
      <c r="T142" s="363">
        <f t="shared" si="81"/>
        <v>75</v>
      </c>
      <c r="U142" s="352">
        <f t="shared" si="81"/>
        <v>75</v>
      </c>
      <c r="V142" s="336">
        <f t="shared" si="81"/>
        <v>75</v>
      </c>
      <c r="W142" s="335">
        <f t="shared" si="81"/>
        <v>75</v>
      </c>
      <c r="X142" s="336">
        <f t="shared" si="81"/>
        <v>75</v>
      </c>
      <c r="Y142" s="336">
        <f t="shared" si="81"/>
        <v>75</v>
      </c>
      <c r="Z142" s="336">
        <f t="shared" si="81"/>
        <v>75</v>
      </c>
      <c r="AA142" s="363">
        <f t="shared" si="81"/>
        <v>75</v>
      </c>
      <c r="AB142" s="352">
        <f t="shared" si="81"/>
        <v>75</v>
      </c>
      <c r="AC142" s="336">
        <f t="shared" si="81"/>
        <v>75</v>
      </c>
      <c r="AD142" s="335">
        <f t="shared" si="81"/>
        <v>75</v>
      </c>
      <c r="AE142" s="336">
        <f t="shared" si="81"/>
        <v>75</v>
      </c>
      <c r="AF142" s="336">
        <f t="shared" si="81"/>
        <v>75</v>
      </c>
      <c r="AG142" s="336">
        <f t="shared" si="81"/>
        <v>75</v>
      </c>
      <c r="AH142" s="341">
        <f t="shared" si="81"/>
        <v>75</v>
      </c>
      <c r="AI142" s="352">
        <f t="shared" si="81"/>
        <v>75</v>
      </c>
      <c r="AJ142" s="354">
        <f t="shared" si="81"/>
        <v>75</v>
      </c>
      <c r="AK142" s="455">
        <f t="shared" si="81"/>
        <v>75</v>
      </c>
      <c r="AL142" s="37"/>
    </row>
    <row r="143" spans="1:42" ht="34.5" customHeight="1">
      <c r="A143" s="624">
        <v>45</v>
      </c>
      <c r="B143" s="707" t="s">
        <v>141</v>
      </c>
      <c r="C143" s="32" t="s">
        <v>175</v>
      </c>
      <c r="D143" s="53"/>
      <c r="E143" s="54"/>
      <c r="F143" s="174">
        <f>+[1]NEW!$S$138</f>
        <v>66</v>
      </c>
      <c r="G143" s="351">
        <v>0</v>
      </c>
      <c r="H143" s="343">
        <v>0</v>
      </c>
      <c r="I143" s="343">
        <v>0</v>
      </c>
      <c r="J143" s="343">
        <v>0</v>
      </c>
      <c r="K143" s="457">
        <v>0</v>
      </c>
      <c r="L143" s="457">
        <v>0</v>
      </c>
      <c r="M143" s="462">
        <v>0</v>
      </c>
      <c r="N143" s="353">
        <v>0</v>
      </c>
      <c r="O143" s="343">
        <v>0</v>
      </c>
      <c r="P143" s="372">
        <v>58</v>
      </c>
      <c r="Q143" s="470">
        <f>66-P144</f>
        <v>8</v>
      </c>
      <c r="R143" s="343">
        <v>0</v>
      </c>
      <c r="S143" s="343">
        <v>0</v>
      </c>
      <c r="T143" s="364">
        <v>0</v>
      </c>
      <c r="U143" s="353">
        <v>0</v>
      </c>
      <c r="V143" s="343">
        <v>0</v>
      </c>
      <c r="W143" s="343">
        <v>0</v>
      </c>
      <c r="X143" s="343">
        <v>0</v>
      </c>
      <c r="Y143" s="343">
        <v>0</v>
      </c>
      <c r="Z143" s="343">
        <v>0</v>
      </c>
      <c r="AA143" s="364">
        <v>0</v>
      </c>
      <c r="AB143" s="353">
        <v>0</v>
      </c>
      <c r="AC143" s="343">
        <v>0</v>
      </c>
      <c r="AD143" s="343">
        <v>0</v>
      </c>
      <c r="AE143" s="343">
        <v>0</v>
      </c>
      <c r="AF143" s="343">
        <v>0</v>
      </c>
      <c r="AG143" s="343">
        <v>0</v>
      </c>
      <c r="AH143" s="343">
        <v>0</v>
      </c>
      <c r="AI143" s="351">
        <v>0</v>
      </c>
      <c r="AJ143" s="353">
        <v>0</v>
      </c>
      <c r="AK143" s="457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08"/>
      <c r="C144" s="39"/>
      <c r="D144" s="56"/>
      <c r="E144" s="57"/>
      <c r="F144" s="180"/>
      <c r="G144" s="352">
        <f t="shared" ref="G144:AK144" si="82">+F144+G143</f>
        <v>0</v>
      </c>
      <c r="H144" s="336">
        <f t="shared" si="82"/>
        <v>0</v>
      </c>
      <c r="I144" s="335">
        <f t="shared" si="82"/>
        <v>0</v>
      </c>
      <c r="J144" s="336">
        <f t="shared" si="82"/>
        <v>0</v>
      </c>
      <c r="K144" s="451">
        <v>0</v>
      </c>
      <c r="L144" s="451">
        <v>0</v>
      </c>
      <c r="M144" s="461">
        <v>0</v>
      </c>
      <c r="N144" s="352">
        <f t="shared" si="82"/>
        <v>0</v>
      </c>
      <c r="O144" s="336">
        <f t="shared" si="82"/>
        <v>0</v>
      </c>
      <c r="P144" s="335">
        <f t="shared" si="82"/>
        <v>58</v>
      </c>
      <c r="Q144" s="336">
        <f t="shared" si="82"/>
        <v>66</v>
      </c>
      <c r="R144" s="336">
        <f t="shared" si="82"/>
        <v>66</v>
      </c>
      <c r="S144" s="336">
        <f t="shared" si="82"/>
        <v>66</v>
      </c>
      <c r="T144" s="363">
        <f t="shared" si="82"/>
        <v>66</v>
      </c>
      <c r="U144" s="352">
        <f t="shared" si="82"/>
        <v>66</v>
      </c>
      <c r="V144" s="336">
        <f t="shared" si="82"/>
        <v>66</v>
      </c>
      <c r="W144" s="335">
        <f t="shared" si="82"/>
        <v>66</v>
      </c>
      <c r="X144" s="336">
        <f t="shared" si="82"/>
        <v>66</v>
      </c>
      <c r="Y144" s="336">
        <f t="shared" si="82"/>
        <v>66</v>
      </c>
      <c r="Z144" s="336">
        <f t="shared" si="82"/>
        <v>66</v>
      </c>
      <c r="AA144" s="363">
        <f t="shared" si="82"/>
        <v>66</v>
      </c>
      <c r="AB144" s="352">
        <f t="shared" si="82"/>
        <v>66</v>
      </c>
      <c r="AC144" s="336">
        <f t="shared" si="82"/>
        <v>66</v>
      </c>
      <c r="AD144" s="335">
        <f t="shared" si="82"/>
        <v>66</v>
      </c>
      <c r="AE144" s="336">
        <f t="shared" si="82"/>
        <v>66</v>
      </c>
      <c r="AF144" s="336">
        <f t="shared" si="82"/>
        <v>66</v>
      </c>
      <c r="AG144" s="336">
        <f t="shared" si="82"/>
        <v>66</v>
      </c>
      <c r="AH144" s="336">
        <f t="shared" si="82"/>
        <v>66</v>
      </c>
      <c r="AI144" s="352">
        <f t="shared" si="82"/>
        <v>66</v>
      </c>
      <c r="AJ144" s="352">
        <f t="shared" si="82"/>
        <v>66</v>
      </c>
      <c r="AK144" s="451">
        <f t="shared" si="82"/>
        <v>66</v>
      </c>
      <c r="AL144" s="37"/>
    </row>
    <row r="145" spans="1:42" ht="35.1" customHeight="1">
      <c r="A145" s="624">
        <v>46</v>
      </c>
      <c r="B145" s="707" t="s">
        <v>142</v>
      </c>
      <c r="C145" s="32" t="s">
        <v>175</v>
      </c>
      <c r="D145" s="60"/>
      <c r="E145" s="34"/>
      <c r="F145" s="173">
        <f>+[1]NEW!$S$141</f>
        <v>93</v>
      </c>
      <c r="G145" s="351">
        <v>0</v>
      </c>
      <c r="H145" s="343">
        <v>0</v>
      </c>
      <c r="I145" s="343">
        <v>0</v>
      </c>
      <c r="J145" s="343">
        <v>0</v>
      </c>
      <c r="K145" s="457">
        <v>0</v>
      </c>
      <c r="L145" s="457">
        <v>0</v>
      </c>
      <c r="M145" s="462">
        <v>0</v>
      </c>
      <c r="N145" s="353">
        <v>0</v>
      </c>
      <c r="O145" s="343">
        <v>0</v>
      </c>
      <c r="P145" s="372">
        <v>91</v>
      </c>
      <c r="Q145" s="470">
        <f>93-P146</f>
        <v>2</v>
      </c>
      <c r="R145" s="343">
        <v>0</v>
      </c>
      <c r="S145" s="343">
        <v>0</v>
      </c>
      <c r="T145" s="364">
        <v>0</v>
      </c>
      <c r="U145" s="353">
        <v>0</v>
      </c>
      <c r="V145" s="343">
        <v>0</v>
      </c>
      <c r="W145" s="343">
        <v>0</v>
      </c>
      <c r="X145" s="343">
        <v>0</v>
      </c>
      <c r="Y145" s="343">
        <v>0</v>
      </c>
      <c r="Z145" s="343">
        <v>0</v>
      </c>
      <c r="AA145" s="364">
        <v>0</v>
      </c>
      <c r="AB145" s="353">
        <v>0</v>
      </c>
      <c r="AC145" s="343">
        <v>0</v>
      </c>
      <c r="AD145" s="343">
        <v>0</v>
      </c>
      <c r="AE145" s="343">
        <v>0</v>
      </c>
      <c r="AF145" s="343">
        <v>0</v>
      </c>
      <c r="AG145" s="343">
        <v>0</v>
      </c>
      <c r="AH145" s="342">
        <v>0</v>
      </c>
      <c r="AI145" s="351">
        <v>0</v>
      </c>
      <c r="AJ145" s="351">
        <v>0</v>
      </c>
      <c r="AK145" s="456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08"/>
      <c r="C146" s="39"/>
      <c r="D146" s="60"/>
      <c r="E146" s="52"/>
      <c r="F146" s="181"/>
      <c r="G146" s="352">
        <f t="shared" ref="G146:AK146" si="83">+F146+G145</f>
        <v>0</v>
      </c>
      <c r="H146" s="336">
        <f t="shared" si="83"/>
        <v>0</v>
      </c>
      <c r="I146" s="335">
        <f t="shared" si="83"/>
        <v>0</v>
      </c>
      <c r="J146" s="336">
        <f t="shared" si="83"/>
        <v>0</v>
      </c>
      <c r="K146" s="451">
        <v>0</v>
      </c>
      <c r="L146" s="451">
        <v>0</v>
      </c>
      <c r="M146" s="461">
        <v>0</v>
      </c>
      <c r="N146" s="352">
        <f t="shared" si="83"/>
        <v>0</v>
      </c>
      <c r="O146" s="336">
        <f t="shared" si="83"/>
        <v>0</v>
      </c>
      <c r="P146" s="335">
        <f t="shared" si="83"/>
        <v>91</v>
      </c>
      <c r="Q146" s="336">
        <f t="shared" si="83"/>
        <v>93</v>
      </c>
      <c r="R146" s="336">
        <f t="shared" si="83"/>
        <v>93</v>
      </c>
      <c r="S146" s="336">
        <f t="shared" si="83"/>
        <v>93</v>
      </c>
      <c r="T146" s="363">
        <f t="shared" si="83"/>
        <v>93</v>
      </c>
      <c r="U146" s="352">
        <f t="shared" si="83"/>
        <v>93</v>
      </c>
      <c r="V146" s="336">
        <f t="shared" si="83"/>
        <v>93</v>
      </c>
      <c r="W146" s="335">
        <f t="shared" si="83"/>
        <v>93</v>
      </c>
      <c r="X146" s="336">
        <f t="shared" si="83"/>
        <v>93</v>
      </c>
      <c r="Y146" s="336">
        <f t="shared" si="83"/>
        <v>93</v>
      </c>
      <c r="Z146" s="336">
        <f t="shared" si="83"/>
        <v>93</v>
      </c>
      <c r="AA146" s="363">
        <f t="shared" si="83"/>
        <v>93</v>
      </c>
      <c r="AB146" s="352">
        <f t="shared" si="83"/>
        <v>93</v>
      </c>
      <c r="AC146" s="336">
        <f t="shared" si="83"/>
        <v>93</v>
      </c>
      <c r="AD146" s="335">
        <f t="shared" si="83"/>
        <v>93</v>
      </c>
      <c r="AE146" s="336">
        <f t="shared" si="83"/>
        <v>93</v>
      </c>
      <c r="AF146" s="336">
        <f t="shared" si="83"/>
        <v>93</v>
      </c>
      <c r="AG146" s="336">
        <f t="shared" si="83"/>
        <v>93</v>
      </c>
      <c r="AH146" s="336">
        <f t="shared" si="83"/>
        <v>93</v>
      </c>
      <c r="AI146" s="352">
        <f t="shared" si="83"/>
        <v>93</v>
      </c>
      <c r="AJ146" s="352">
        <f t="shared" si="83"/>
        <v>93</v>
      </c>
      <c r="AK146" s="451">
        <f t="shared" si="83"/>
        <v>93</v>
      </c>
      <c r="AL146" s="37"/>
    </row>
    <row r="147" spans="1:42" ht="35.1" customHeight="1">
      <c r="A147" s="624">
        <v>47</v>
      </c>
      <c r="B147" s="707" t="s">
        <v>143</v>
      </c>
      <c r="C147" s="32" t="s">
        <v>175</v>
      </c>
      <c r="D147" s="63"/>
      <c r="E147" s="54"/>
      <c r="F147" s="174">
        <f>+[1]NEW!$S$144</f>
        <v>42</v>
      </c>
      <c r="G147" s="351">
        <v>0</v>
      </c>
      <c r="H147" s="343">
        <v>0</v>
      </c>
      <c r="I147" s="343">
        <v>0</v>
      </c>
      <c r="J147" s="343">
        <v>0</v>
      </c>
      <c r="K147" s="457">
        <v>0</v>
      </c>
      <c r="L147" s="457">
        <v>0</v>
      </c>
      <c r="M147" s="462">
        <v>0</v>
      </c>
      <c r="N147" s="353">
        <v>0</v>
      </c>
      <c r="O147" s="343">
        <v>0</v>
      </c>
      <c r="P147" s="372">
        <v>42</v>
      </c>
      <c r="Q147" s="343">
        <v>0</v>
      </c>
      <c r="R147" s="343">
        <v>0</v>
      </c>
      <c r="S147" s="343">
        <v>0</v>
      </c>
      <c r="T147" s="364">
        <v>0</v>
      </c>
      <c r="U147" s="353">
        <v>0</v>
      </c>
      <c r="V147" s="343">
        <v>0</v>
      </c>
      <c r="W147" s="343">
        <v>0</v>
      </c>
      <c r="X147" s="343">
        <v>0</v>
      </c>
      <c r="Y147" s="343">
        <v>0</v>
      </c>
      <c r="Z147" s="343">
        <v>0</v>
      </c>
      <c r="AA147" s="364">
        <v>0</v>
      </c>
      <c r="AB147" s="353">
        <v>0</v>
      </c>
      <c r="AC147" s="343">
        <v>0</v>
      </c>
      <c r="AD147" s="343">
        <v>0</v>
      </c>
      <c r="AE147" s="343">
        <v>0</v>
      </c>
      <c r="AF147" s="343">
        <v>0</v>
      </c>
      <c r="AG147" s="343">
        <v>0</v>
      </c>
      <c r="AH147" s="342">
        <v>0</v>
      </c>
      <c r="AI147" s="351">
        <v>0</v>
      </c>
      <c r="AJ147" s="351">
        <v>0</v>
      </c>
      <c r="AK147" s="456">
        <v>0</v>
      </c>
      <c r="AL147" s="37">
        <f>SUM(G147:AK147)</f>
        <v>42</v>
      </c>
      <c r="AM147" s="38">
        <f>AL147</f>
        <v>42</v>
      </c>
      <c r="AN147" s="38">
        <v>800000</v>
      </c>
      <c r="AO147" s="38">
        <f>AL147*AN147/1000</f>
        <v>33600</v>
      </c>
      <c r="AP147" s="38">
        <f>AN147*AM147/1000</f>
        <v>33600</v>
      </c>
    </row>
    <row r="148" spans="1:42" ht="35.1" customHeight="1">
      <c r="A148" s="670"/>
      <c r="B148" s="708"/>
      <c r="C148" s="39"/>
      <c r="D148" s="65"/>
      <c r="E148" s="57"/>
      <c r="F148" s="180"/>
      <c r="G148" s="356">
        <f t="shared" ref="G148:AK152" si="84">+F148+G147</f>
        <v>0</v>
      </c>
      <c r="H148" s="336">
        <f t="shared" si="84"/>
        <v>0</v>
      </c>
      <c r="I148" s="335">
        <f t="shared" si="84"/>
        <v>0</v>
      </c>
      <c r="J148" s="336">
        <f t="shared" si="84"/>
        <v>0</v>
      </c>
      <c r="K148" s="451">
        <v>0</v>
      </c>
      <c r="L148" s="451">
        <v>0</v>
      </c>
      <c r="M148" s="461">
        <v>0</v>
      </c>
      <c r="N148" s="352">
        <f t="shared" si="84"/>
        <v>0</v>
      </c>
      <c r="O148" s="336">
        <f t="shared" si="84"/>
        <v>0</v>
      </c>
      <c r="P148" s="335">
        <f t="shared" si="84"/>
        <v>42</v>
      </c>
      <c r="Q148" s="336">
        <f t="shared" si="84"/>
        <v>42</v>
      </c>
      <c r="R148" s="336">
        <f t="shared" si="84"/>
        <v>42</v>
      </c>
      <c r="S148" s="336">
        <f t="shared" si="84"/>
        <v>42</v>
      </c>
      <c r="T148" s="363">
        <f t="shared" si="84"/>
        <v>42</v>
      </c>
      <c r="U148" s="352">
        <f t="shared" si="84"/>
        <v>42</v>
      </c>
      <c r="V148" s="336">
        <f t="shared" si="84"/>
        <v>42</v>
      </c>
      <c r="W148" s="335">
        <f t="shared" si="84"/>
        <v>42</v>
      </c>
      <c r="X148" s="336">
        <f t="shared" si="84"/>
        <v>42</v>
      </c>
      <c r="Y148" s="336">
        <f t="shared" si="84"/>
        <v>42</v>
      </c>
      <c r="Z148" s="336">
        <f t="shared" si="84"/>
        <v>42</v>
      </c>
      <c r="AA148" s="363">
        <f t="shared" si="84"/>
        <v>42</v>
      </c>
      <c r="AB148" s="352">
        <f t="shared" si="84"/>
        <v>42</v>
      </c>
      <c r="AC148" s="336">
        <f t="shared" si="84"/>
        <v>42</v>
      </c>
      <c r="AD148" s="335">
        <f t="shared" si="84"/>
        <v>42</v>
      </c>
      <c r="AE148" s="336">
        <f t="shared" si="84"/>
        <v>42</v>
      </c>
      <c r="AF148" s="336">
        <f t="shared" si="84"/>
        <v>42</v>
      </c>
      <c r="AG148" s="336">
        <f t="shared" si="84"/>
        <v>42</v>
      </c>
      <c r="AH148" s="335">
        <f t="shared" si="84"/>
        <v>42</v>
      </c>
      <c r="AI148" s="356">
        <f t="shared" si="84"/>
        <v>42</v>
      </c>
      <c r="AJ148" s="356">
        <f t="shared" si="84"/>
        <v>42</v>
      </c>
      <c r="AK148" s="450">
        <f t="shared" si="84"/>
        <v>42</v>
      </c>
      <c r="AL148" s="37"/>
    </row>
    <row r="149" spans="1:42" ht="35.1" customHeight="1">
      <c r="A149" s="624">
        <v>48</v>
      </c>
      <c r="B149" s="707" t="s">
        <v>144</v>
      </c>
      <c r="C149" s="53" t="s">
        <v>177</v>
      </c>
      <c r="D149" s="71"/>
      <c r="E149" s="34"/>
      <c r="F149" s="173">
        <f>+[1]NEW!$S$147</f>
        <v>38</v>
      </c>
      <c r="G149" s="351">
        <v>0</v>
      </c>
      <c r="H149" s="343">
        <v>0</v>
      </c>
      <c r="I149" s="343">
        <v>0</v>
      </c>
      <c r="J149" s="343">
        <v>0</v>
      </c>
      <c r="K149" s="457">
        <v>0</v>
      </c>
      <c r="L149" s="457">
        <v>0</v>
      </c>
      <c r="M149" s="462">
        <v>0</v>
      </c>
      <c r="N149" s="353">
        <v>0</v>
      </c>
      <c r="O149" s="343">
        <v>0</v>
      </c>
      <c r="P149" s="408">
        <v>0</v>
      </c>
      <c r="Q149" s="470">
        <f>38-P150</f>
        <v>38</v>
      </c>
      <c r="R149" s="343">
        <v>0</v>
      </c>
      <c r="S149" s="343">
        <v>0</v>
      </c>
      <c r="T149" s="364">
        <v>0</v>
      </c>
      <c r="U149" s="353">
        <v>0</v>
      </c>
      <c r="V149" s="343">
        <v>0</v>
      </c>
      <c r="W149" s="343">
        <v>0</v>
      </c>
      <c r="X149" s="343">
        <v>0</v>
      </c>
      <c r="Y149" s="343">
        <v>0</v>
      </c>
      <c r="Z149" s="343">
        <v>0</v>
      </c>
      <c r="AA149" s="364">
        <v>0</v>
      </c>
      <c r="AB149" s="353">
        <v>0</v>
      </c>
      <c r="AC149" s="343">
        <v>0</v>
      </c>
      <c r="AD149" s="343">
        <v>0</v>
      </c>
      <c r="AE149" s="343">
        <v>0</v>
      </c>
      <c r="AF149" s="343">
        <v>0</v>
      </c>
      <c r="AG149" s="343">
        <v>0</v>
      </c>
      <c r="AH149" s="342">
        <v>0</v>
      </c>
      <c r="AI149" s="351">
        <v>0</v>
      </c>
      <c r="AJ149" s="351">
        <v>0</v>
      </c>
      <c r="AK149" s="456">
        <v>0</v>
      </c>
      <c r="AL149" s="37">
        <f>AK150</f>
        <v>38</v>
      </c>
      <c r="AM149" s="38">
        <f>AL149</f>
        <v>38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708"/>
      <c r="C150" s="88"/>
      <c r="D150" s="73"/>
      <c r="E150" s="41"/>
      <c r="F150" s="183"/>
      <c r="G150" s="356">
        <f t="shared" si="84"/>
        <v>0</v>
      </c>
      <c r="H150" s="336">
        <f t="shared" si="84"/>
        <v>0</v>
      </c>
      <c r="I150" s="335">
        <f t="shared" si="84"/>
        <v>0</v>
      </c>
      <c r="J150" s="336">
        <f t="shared" si="84"/>
        <v>0</v>
      </c>
      <c r="K150" s="451">
        <v>0</v>
      </c>
      <c r="L150" s="451">
        <v>0</v>
      </c>
      <c r="M150" s="461">
        <v>0</v>
      </c>
      <c r="N150" s="352">
        <f t="shared" si="84"/>
        <v>0</v>
      </c>
      <c r="O150" s="336">
        <f t="shared" si="84"/>
        <v>0</v>
      </c>
      <c r="P150" s="335">
        <f t="shared" si="84"/>
        <v>0</v>
      </c>
      <c r="Q150" s="336">
        <f t="shared" si="84"/>
        <v>38</v>
      </c>
      <c r="R150" s="336">
        <f t="shared" si="84"/>
        <v>38</v>
      </c>
      <c r="S150" s="336">
        <f t="shared" si="84"/>
        <v>38</v>
      </c>
      <c r="T150" s="363">
        <f t="shared" si="84"/>
        <v>38</v>
      </c>
      <c r="U150" s="352">
        <f t="shared" si="84"/>
        <v>38</v>
      </c>
      <c r="V150" s="336">
        <f t="shared" si="84"/>
        <v>38</v>
      </c>
      <c r="W150" s="335">
        <f t="shared" si="84"/>
        <v>38</v>
      </c>
      <c r="X150" s="336">
        <f t="shared" si="84"/>
        <v>38</v>
      </c>
      <c r="Y150" s="336">
        <f t="shared" si="84"/>
        <v>38</v>
      </c>
      <c r="Z150" s="336">
        <f t="shared" si="84"/>
        <v>38</v>
      </c>
      <c r="AA150" s="363">
        <f t="shared" si="84"/>
        <v>38</v>
      </c>
      <c r="AB150" s="352">
        <f t="shared" si="84"/>
        <v>38</v>
      </c>
      <c r="AC150" s="336">
        <f t="shared" si="84"/>
        <v>38</v>
      </c>
      <c r="AD150" s="335">
        <f t="shared" si="84"/>
        <v>38</v>
      </c>
      <c r="AE150" s="336">
        <f t="shared" si="84"/>
        <v>38</v>
      </c>
      <c r="AF150" s="336">
        <f t="shared" si="84"/>
        <v>38</v>
      </c>
      <c r="AG150" s="336">
        <f t="shared" si="84"/>
        <v>38</v>
      </c>
      <c r="AH150" s="336">
        <f t="shared" si="84"/>
        <v>38</v>
      </c>
      <c r="AI150" s="352">
        <f t="shared" si="84"/>
        <v>38</v>
      </c>
      <c r="AJ150" s="352">
        <f t="shared" si="84"/>
        <v>38</v>
      </c>
      <c r="AK150" s="451">
        <f t="shared" si="84"/>
        <v>38</v>
      </c>
      <c r="AL150" s="37"/>
    </row>
    <row r="151" spans="1:42" ht="35.1" customHeight="1">
      <c r="A151" s="624">
        <v>49</v>
      </c>
      <c r="B151" s="707" t="s">
        <v>145</v>
      </c>
      <c r="C151" s="53" t="s">
        <v>177</v>
      </c>
      <c r="D151" s="63"/>
      <c r="E151" s="76"/>
      <c r="F151" s="173">
        <f>+[1]NEW!$S$150</f>
        <v>0</v>
      </c>
      <c r="G151" s="351">
        <v>0</v>
      </c>
      <c r="H151" s="343">
        <v>0</v>
      </c>
      <c r="I151" s="343">
        <v>0</v>
      </c>
      <c r="J151" s="343">
        <v>0</v>
      </c>
      <c r="K151" s="457">
        <v>0</v>
      </c>
      <c r="L151" s="457">
        <v>0</v>
      </c>
      <c r="M151" s="462">
        <v>0</v>
      </c>
      <c r="N151" s="353">
        <v>0</v>
      </c>
      <c r="O151" s="343">
        <v>0</v>
      </c>
      <c r="P151" s="343">
        <v>0</v>
      </c>
      <c r="Q151" s="343">
        <v>0</v>
      </c>
      <c r="R151" s="343">
        <v>0</v>
      </c>
      <c r="S151" s="343">
        <v>0</v>
      </c>
      <c r="T151" s="364">
        <v>0</v>
      </c>
      <c r="U151" s="353">
        <v>0</v>
      </c>
      <c r="V151" s="343">
        <v>0</v>
      </c>
      <c r="W151" s="343">
        <v>0</v>
      </c>
      <c r="X151" s="343">
        <v>0</v>
      </c>
      <c r="Y151" s="343">
        <v>0</v>
      </c>
      <c r="Z151" s="343">
        <v>0</v>
      </c>
      <c r="AA151" s="364">
        <v>0</v>
      </c>
      <c r="AB151" s="353">
        <v>0</v>
      </c>
      <c r="AC151" s="343">
        <v>0</v>
      </c>
      <c r="AD151" s="343">
        <v>0</v>
      </c>
      <c r="AE151" s="343">
        <v>0</v>
      </c>
      <c r="AF151" s="343">
        <v>0</v>
      </c>
      <c r="AG151" s="343">
        <v>0</v>
      </c>
      <c r="AH151" s="342">
        <v>0</v>
      </c>
      <c r="AI151" s="351">
        <v>0</v>
      </c>
      <c r="AJ151" s="351">
        <v>0</v>
      </c>
      <c r="AK151" s="456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708"/>
      <c r="C152" s="94"/>
      <c r="D152" s="78"/>
      <c r="E152" s="79"/>
      <c r="F152" s="179"/>
      <c r="G152" s="356">
        <f t="shared" si="84"/>
        <v>0</v>
      </c>
      <c r="H152" s="336">
        <f t="shared" si="84"/>
        <v>0</v>
      </c>
      <c r="I152" s="335">
        <f t="shared" si="84"/>
        <v>0</v>
      </c>
      <c r="J152" s="336">
        <f t="shared" si="84"/>
        <v>0</v>
      </c>
      <c r="K152" s="451">
        <v>0</v>
      </c>
      <c r="L152" s="451">
        <v>0</v>
      </c>
      <c r="M152" s="461">
        <v>0</v>
      </c>
      <c r="N152" s="352">
        <f t="shared" si="84"/>
        <v>0</v>
      </c>
      <c r="O152" s="336">
        <f t="shared" si="84"/>
        <v>0</v>
      </c>
      <c r="P152" s="335">
        <f t="shared" si="84"/>
        <v>0</v>
      </c>
      <c r="Q152" s="336">
        <f t="shared" si="84"/>
        <v>0</v>
      </c>
      <c r="R152" s="336">
        <f t="shared" si="84"/>
        <v>0</v>
      </c>
      <c r="S152" s="336">
        <f t="shared" si="84"/>
        <v>0</v>
      </c>
      <c r="T152" s="363">
        <f t="shared" si="84"/>
        <v>0</v>
      </c>
      <c r="U152" s="352">
        <f t="shared" si="84"/>
        <v>0</v>
      </c>
      <c r="V152" s="336">
        <f t="shared" si="84"/>
        <v>0</v>
      </c>
      <c r="W152" s="335">
        <f t="shared" si="84"/>
        <v>0</v>
      </c>
      <c r="X152" s="336">
        <f t="shared" si="84"/>
        <v>0</v>
      </c>
      <c r="Y152" s="336">
        <f t="shared" si="84"/>
        <v>0</v>
      </c>
      <c r="Z152" s="336">
        <f t="shared" si="84"/>
        <v>0</v>
      </c>
      <c r="AA152" s="363">
        <f t="shared" si="84"/>
        <v>0</v>
      </c>
      <c r="AB152" s="352">
        <f t="shared" si="84"/>
        <v>0</v>
      </c>
      <c r="AC152" s="336">
        <f t="shared" si="84"/>
        <v>0</v>
      </c>
      <c r="AD152" s="335">
        <f t="shared" si="84"/>
        <v>0</v>
      </c>
      <c r="AE152" s="336">
        <f t="shared" si="84"/>
        <v>0</v>
      </c>
      <c r="AF152" s="336">
        <f t="shared" si="84"/>
        <v>0</v>
      </c>
      <c r="AG152" s="336">
        <f t="shared" si="84"/>
        <v>0</v>
      </c>
      <c r="AH152" s="336">
        <f t="shared" si="84"/>
        <v>0</v>
      </c>
      <c r="AI152" s="352">
        <f t="shared" si="84"/>
        <v>0</v>
      </c>
      <c r="AJ152" s="352">
        <f t="shared" si="84"/>
        <v>0</v>
      </c>
      <c r="AK152" s="451">
        <f t="shared" si="84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354">
        <v>0</v>
      </c>
      <c r="H153" s="339">
        <v>0</v>
      </c>
      <c r="I153" s="339">
        <v>0</v>
      </c>
      <c r="J153" s="339">
        <v>0</v>
      </c>
      <c r="K153" s="454">
        <v>0</v>
      </c>
      <c r="L153" s="454">
        <v>0</v>
      </c>
      <c r="M153" s="465">
        <v>0</v>
      </c>
      <c r="N153" s="355">
        <v>0</v>
      </c>
      <c r="O153" s="339">
        <v>0</v>
      </c>
      <c r="P153" s="339">
        <v>0</v>
      </c>
      <c r="Q153" s="339">
        <v>0</v>
      </c>
      <c r="R153" s="339">
        <v>0</v>
      </c>
      <c r="S153" s="339">
        <v>0</v>
      </c>
      <c r="T153" s="367">
        <v>0</v>
      </c>
      <c r="U153" s="355">
        <v>0</v>
      </c>
      <c r="V153" s="339">
        <v>0</v>
      </c>
      <c r="W153" s="339">
        <v>0</v>
      </c>
      <c r="X153" s="339">
        <v>0</v>
      </c>
      <c r="Y153" s="339">
        <v>0</v>
      </c>
      <c r="Z153" s="339">
        <v>0</v>
      </c>
      <c r="AA153" s="367">
        <v>0</v>
      </c>
      <c r="AB153" s="355">
        <v>0</v>
      </c>
      <c r="AC153" s="339">
        <v>0</v>
      </c>
      <c r="AD153" s="339">
        <v>0</v>
      </c>
      <c r="AE153" s="339">
        <v>0</v>
      </c>
      <c r="AF153" s="339">
        <v>0</v>
      </c>
      <c r="AG153" s="339">
        <v>0</v>
      </c>
      <c r="AH153" s="341">
        <v>0</v>
      </c>
      <c r="AI153" s="354">
        <v>0</v>
      </c>
      <c r="AJ153" s="354">
        <v>0</v>
      </c>
      <c r="AK153" s="455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352">
        <f t="shared" ref="G154:AJ154" si="85">+F154+G153</f>
        <v>0</v>
      </c>
      <c r="H154" s="336">
        <f t="shared" si="85"/>
        <v>0</v>
      </c>
      <c r="I154" s="335">
        <f t="shared" si="85"/>
        <v>0</v>
      </c>
      <c r="J154" s="336">
        <f t="shared" si="85"/>
        <v>0</v>
      </c>
      <c r="K154" s="451">
        <v>0</v>
      </c>
      <c r="L154" s="451">
        <v>0</v>
      </c>
      <c r="M154" s="461">
        <v>0</v>
      </c>
      <c r="N154" s="352">
        <f t="shared" si="85"/>
        <v>0</v>
      </c>
      <c r="O154" s="336">
        <f t="shared" si="85"/>
        <v>0</v>
      </c>
      <c r="P154" s="335">
        <f t="shared" si="85"/>
        <v>0</v>
      </c>
      <c r="Q154" s="336">
        <f t="shared" si="85"/>
        <v>0</v>
      </c>
      <c r="R154" s="336">
        <f t="shared" si="85"/>
        <v>0</v>
      </c>
      <c r="S154" s="336">
        <f t="shared" si="85"/>
        <v>0</v>
      </c>
      <c r="T154" s="363">
        <f t="shared" si="85"/>
        <v>0</v>
      </c>
      <c r="U154" s="352">
        <f t="shared" si="85"/>
        <v>0</v>
      </c>
      <c r="V154" s="336">
        <f t="shared" si="85"/>
        <v>0</v>
      </c>
      <c r="W154" s="335">
        <f t="shared" si="85"/>
        <v>0</v>
      </c>
      <c r="X154" s="336">
        <f t="shared" si="85"/>
        <v>0</v>
      </c>
      <c r="Y154" s="336">
        <f t="shared" si="85"/>
        <v>0</v>
      </c>
      <c r="Z154" s="336">
        <f t="shared" si="85"/>
        <v>0</v>
      </c>
      <c r="AA154" s="363">
        <f t="shared" si="85"/>
        <v>0</v>
      </c>
      <c r="AB154" s="352">
        <f t="shared" si="85"/>
        <v>0</v>
      </c>
      <c r="AC154" s="336">
        <f t="shared" si="85"/>
        <v>0</v>
      </c>
      <c r="AD154" s="335">
        <f t="shared" si="85"/>
        <v>0</v>
      </c>
      <c r="AE154" s="336">
        <f t="shared" si="85"/>
        <v>0</v>
      </c>
      <c r="AF154" s="336">
        <f t="shared" si="85"/>
        <v>0</v>
      </c>
      <c r="AG154" s="336">
        <f t="shared" si="85"/>
        <v>0</v>
      </c>
      <c r="AH154" s="336">
        <f t="shared" si="85"/>
        <v>0</v>
      </c>
      <c r="AI154" s="352">
        <f t="shared" si="85"/>
        <v>0</v>
      </c>
      <c r="AJ154" s="352">
        <f t="shared" si="85"/>
        <v>0</v>
      </c>
      <c r="AK154" s="451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337"/>
      <c r="G155" s="354">
        <v>0</v>
      </c>
      <c r="H155" s="339">
        <v>0</v>
      </c>
      <c r="I155" s="339">
        <v>0</v>
      </c>
      <c r="J155" s="339">
        <v>0</v>
      </c>
      <c r="K155" s="454">
        <v>0</v>
      </c>
      <c r="L155" s="454">
        <v>0</v>
      </c>
      <c r="M155" s="465">
        <v>0</v>
      </c>
      <c r="N155" s="355">
        <v>0</v>
      </c>
      <c r="O155" s="339">
        <v>0</v>
      </c>
      <c r="P155" s="339">
        <v>0</v>
      </c>
      <c r="Q155" s="339">
        <v>0</v>
      </c>
      <c r="R155" s="339">
        <v>0</v>
      </c>
      <c r="S155" s="339">
        <v>0</v>
      </c>
      <c r="T155" s="367">
        <v>0</v>
      </c>
      <c r="U155" s="355">
        <v>0</v>
      </c>
      <c r="V155" s="339">
        <v>0</v>
      </c>
      <c r="W155" s="339">
        <v>0</v>
      </c>
      <c r="X155" s="339">
        <v>0</v>
      </c>
      <c r="Y155" s="339">
        <v>0</v>
      </c>
      <c r="Z155" s="339">
        <v>0</v>
      </c>
      <c r="AA155" s="367">
        <v>0</v>
      </c>
      <c r="AB155" s="355">
        <v>0</v>
      </c>
      <c r="AC155" s="339">
        <v>0</v>
      </c>
      <c r="AD155" s="339">
        <v>0</v>
      </c>
      <c r="AE155" s="339">
        <v>0</v>
      </c>
      <c r="AF155" s="339">
        <v>0</v>
      </c>
      <c r="AG155" s="339">
        <v>0</v>
      </c>
      <c r="AH155" s="341">
        <v>0</v>
      </c>
      <c r="AI155" s="354">
        <v>0</v>
      </c>
      <c r="AJ155" s="354">
        <v>0</v>
      </c>
      <c r="AK155" s="455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352">
        <f t="shared" ref="G156:AJ156" si="86">+F156+G155</f>
        <v>0</v>
      </c>
      <c r="H156" s="336">
        <f t="shared" si="86"/>
        <v>0</v>
      </c>
      <c r="I156" s="335">
        <f t="shared" si="86"/>
        <v>0</v>
      </c>
      <c r="J156" s="336">
        <f t="shared" si="86"/>
        <v>0</v>
      </c>
      <c r="K156" s="451">
        <v>0</v>
      </c>
      <c r="L156" s="451">
        <v>0</v>
      </c>
      <c r="M156" s="461">
        <v>0</v>
      </c>
      <c r="N156" s="352">
        <f t="shared" si="86"/>
        <v>0</v>
      </c>
      <c r="O156" s="336">
        <f t="shared" si="86"/>
        <v>0</v>
      </c>
      <c r="P156" s="335">
        <f t="shared" si="86"/>
        <v>0</v>
      </c>
      <c r="Q156" s="336">
        <f t="shared" si="86"/>
        <v>0</v>
      </c>
      <c r="R156" s="336">
        <f t="shared" si="86"/>
        <v>0</v>
      </c>
      <c r="S156" s="336">
        <f t="shared" si="86"/>
        <v>0</v>
      </c>
      <c r="T156" s="363">
        <f t="shared" si="86"/>
        <v>0</v>
      </c>
      <c r="U156" s="352">
        <f t="shared" si="86"/>
        <v>0</v>
      </c>
      <c r="V156" s="336">
        <f t="shared" si="86"/>
        <v>0</v>
      </c>
      <c r="W156" s="335">
        <f t="shared" si="86"/>
        <v>0</v>
      </c>
      <c r="X156" s="336">
        <f t="shared" si="86"/>
        <v>0</v>
      </c>
      <c r="Y156" s="336">
        <f t="shared" si="86"/>
        <v>0</v>
      </c>
      <c r="Z156" s="336">
        <f t="shared" si="86"/>
        <v>0</v>
      </c>
      <c r="AA156" s="363">
        <f t="shared" si="86"/>
        <v>0</v>
      </c>
      <c r="AB156" s="352">
        <f t="shared" si="86"/>
        <v>0</v>
      </c>
      <c r="AC156" s="336">
        <f t="shared" si="86"/>
        <v>0</v>
      </c>
      <c r="AD156" s="335">
        <f t="shared" si="86"/>
        <v>0</v>
      </c>
      <c r="AE156" s="336">
        <f t="shared" si="86"/>
        <v>0</v>
      </c>
      <c r="AF156" s="336">
        <f t="shared" si="86"/>
        <v>0</v>
      </c>
      <c r="AG156" s="336">
        <f t="shared" si="86"/>
        <v>0</v>
      </c>
      <c r="AH156" s="336">
        <f t="shared" si="86"/>
        <v>0</v>
      </c>
      <c r="AI156" s="352">
        <f t="shared" si="86"/>
        <v>0</v>
      </c>
      <c r="AJ156" s="352">
        <f t="shared" si="86"/>
        <v>0</v>
      </c>
      <c r="AK156" s="451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337"/>
      <c r="G157" s="354">
        <v>0</v>
      </c>
      <c r="H157" s="339">
        <v>0</v>
      </c>
      <c r="I157" s="339">
        <v>0</v>
      </c>
      <c r="J157" s="339">
        <v>0</v>
      </c>
      <c r="K157" s="454">
        <v>0</v>
      </c>
      <c r="L157" s="454">
        <v>0</v>
      </c>
      <c r="M157" s="465">
        <v>0</v>
      </c>
      <c r="N157" s="355">
        <v>0</v>
      </c>
      <c r="O157" s="339">
        <v>0</v>
      </c>
      <c r="P157" s="339">
        <v>0</v>
      </c>
      <c r="Q157" s="339">
        <v>0</v>
      </c>
      <c r="R157" s="339">
        <v>0</v>
      </c>
      <c r="S157" s="339">
        <v>0</v>
      </c>
      <c r="T157" s="367">
        <v>0</v>
      </c>
      <c r="U157" s="355">
        <v>0</v>
      </c>
      <c r="V157" s="339">
        <v>0</v>
      </c>
      <c r="W157" s="339">
        <v>0</v>
      </c>
      <c r="X157" s="339">
        <v>0</v>
      </c>
      <c r="Y157" s="339">
        <v>0</v>
      </c>
      <c r="Z157" s="339">
        <v>0</v>
      </c>
      <c r="AA157" s="367">
        <v>0</v>
      </c>
      <c r="AB157" s="355">
        <v>0</v>
      </c>
      <c r="AC157" s="339">
        <v>0</v>
      </c>
      <c r="AD157" s="339">
        <v>0</v>
      </c>
      <c r="AE157" s="339">
        <v>0</v>
      </c>
      <c r="AF157" s="339">
        <v>0</v>
      </c>
      <c r="AG157" s="339">
        <v>0</v>
      </c>
      <c r="AH157" s="341">
        <v>0</v>
      </c>
      <c r="AI157" s="354">
        <v>0</v>
      </c>
      <c r="AJ157" s="354">
        <v>0</v>
      </c>
      <c r="AK157" s="455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352">
        <f t="shared" ref="G158:AJ158" si="87">+F158+G157</f>
        <v>0</v>
      </c>
      <c r="H158" s="336">
        <f t="shared" si="87"/>
        <v>0</v>
      </c>
      <c r="I158" s="335">
        <f t="shared" si="87"/>
        <v>0</v>
      </c>
      <c r="J158" s="336">
        <f t="shared" si="87"/>
        <v>0</v>
      </c>
      <c r="K158" s="451">
        <v>0</v>
      </c>
      <c r="L158" s="451">
        <v>0</v>
      </c>
      <c r="M158" s="461">
        <v>0</v>
      </c>
      <c r="N158" s="352">
        <f t="shared" si="87"/>
        <v>0</v>
      </c>
      <c r="O158" s="336">
        <f t="shared" si="87"/>
        <v>0</v>
      </c>
      <c r="P158" s="335">
        <f t="shared" si="87"/>
        <v>0</v>
      </c>
      <c r="Q158" s="336">
        <f t="shared" si="87"/>
        <v>0</v>
      </c>
      <c r="R158" s="336">
        <f t="shared" si="87"/>
        <v>0</v>
      </c>
      <c r="S158" s="336">
        <f t="shared" si="87"/>
        <v>0</v>
      </c>
      <c r="T158" s="363">
        <f t="shared" si="87"/>
        <v>0</v>
      </c>
      <c r="U158" s="352">
        <f t="shared" si="87"/>
        <v>0</v>
      </c>
      <c r="V158" s="336">
        <f t="shared" si="87"/>
        <v>0</v>
      </c>
      <c r="W158" s="335">
        <f t="shared" si="87"/>
        <v>0</v>
      </c>
      <c r="X158" s="336">
        <f t="shared" si="87"/>
        <v>0</v>
      </c>
      <c r="Y158" s="336">
        <f t="shared" si="87"/>
        <v>0</v>
      </c>
      <c r="Z158" s="336">
        <f t="shared" si="87"/>
        <v>0</v>
      </c>
      <c r="AA158" s="363">
        <f t="shared" si="87"/>
        <v>0</v>
      </c>
      <c r="AB158" s="352">
        <f t="shared" si="87"/>
        <v>0</v>
      </c>
      <c r="AC158" s="336">
        <f t="shared" si="87"/>
        <v>0</v>
      </c>
      <c r="AD158" s="335">
        <f t="shared" si="87"/>
        <v>0</v>
      </c>
      <c r="AE158" s="336">
        <f t="shared" si="87"/>
        <v>0</v>
      </c>
      <c r="AF158" s="336">
        <f t="shared" si="87"/>
        <v>0</v>
      </c>
      <c r="AG158" s="336">
        <f t="shared" si="87"/>
        <v>0</v>
      </c>
      <c r="AH158" s="336">
        <f t="shared" si="87"/>
        <v>0</v>
      </c>
      <c r="AI158" s="352">
        <f t="shared" si="87"/>
        <v>0</v>
      </c>
      <c r="AJ158" s="352">
        <f t="shared" si="87"/>
        <v>0</v>
      </c>
      <c r="AK158" s="451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337"/>
      <c r="G159" s="354">
        <v>0</v>
      </c>
      <c r="H159" s="339">
        <v>0</v>
      </c>
      <c r="I159" s="339">
        <v>0</v>
      </c>
      <c r="J159" s="339">
        <v>0</v>
      </c>
      <c r="K159" s="454">
        <v>0</v>
      </c>
      <c r="L159" s="454">
        <v>0</v>
      </c>
      <c r="M159" s="465">
        <v>0</v>
      </c>
      <c r="N159" s="355">
        <v>0</v>
      </c>
      <c r="O159" s="339">
        <v>0</v>
      </c>
      <c r="P159" s="339">
        <v>0</v>
      </c>
      <c r="Q159" s="339">
        <v>0</v>
      </c>
      <c r="R159" s="339">
        <v>0</v>
      </c>
      <c r="S159" s="339">
        <v>0</v>
      </c>
      <c r="T159" s="367">
        <v>0</v>
      </c>
      <c r="U159" s="355">
        <v>0</v>
      </c>
      <c r="V159" s="339">
        <v>0</v>
      </c>
      <c r="W159" s="339">
        <v>0</v>
      </c>
      <c r="X159" s="339">
        <v>0</v>
      </c>
      <c r="Y159" s="339">
        <v>0</v>
      </c>
      <c r="Z159" s="339">
        <v>0</v>
      </c>
      <c r="AA159" s="367">
        <v>0</v>
      </c>
      <c r="AB159" s="355">
        <v>0</v>
      </c>
      <c r="AC159" s="339">
        <v>0</v>
      </c>
      <c r="AD159" s="339">
        <v>0</v>
      </c>
      <c r="AE159" s="339">
        <v>0</v>
      </c>
      <c r="AF159" s="339">
        <v>0</v>
      </c>
      <c r="AG159" s="339">
        <v>0</v>
      </c>
      <c r="AH159" s="341">
        <v>0</v>
      </c>
      <c r="AI159" s="354">
        <v>0</v>
      </c>
      <c r="AJ159" s="354">
        <v>0</v>
      </c>
      <c r="AK159" s="455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352">
        <f t="shared" ref="G160:AJ160" si="88">+F160+G159</f>
        <v>0</v>
      </c>
      <c r="H160" s="336">
        <f t="shared" si="88"/>
        <v>0</v>
      </c>
      <c r="I160" s="335">
        <f t="shared" si="88"/>
        <v>0</v>
      </c>
      <c r="J160" s="336">
        <f t="shared" si="88"/>
        <v>0</v>
      </c>
      <c r="K160" s="451">
        <v>0</v>
      </c>
      <c r="L160" s="451">
        <v>0</v>
      </c>
      <c r="M160" s="461">
        <v>0</v>
      </c>
      <c r="N160" s="352">
        <f t="shared" si="88"/>
        <v>0</v>
      </c>
      <c r="O160" s="336">
        <f t="shared" si="88"/>
        <v>0</v>
      </c>
      <c r="P160" s="335">
        <f t="shared" si="88"/>
        <v>0</v>
      </c>
      <c r="Q160" s="336">
        <f t="shared" si="88"/>
        <v>0</v>
      </c>
      <c r="R160" s="336">
        <f t="shared" si="88"/>
        <v>0</v>
      </c>
      <c r="S160" s="336">
        <f t="shared" si="88"/>
        <v>0</v>
      </c>
      <c r="T160" s="363">
        <f t="shared" si="88"/>
        <v>0</v>
      </c>
      <c r="U160" s="352">
        <f t="shared" si="88"/>
        <v>0</v>
      </c>
      <c r="V160" s="336">
        <f t="shared" si="88"/>
        <v>0</v>
      </c>
      <c r="W160" s="335">
        <f t="shared" si="88"/>
        <v>0</v>
      </c>
      <c r="X160" s="336">
        <f t="shared" si="88"/>
        <v>0</v>
      </c>
      <c r="Y160" s="336">
        <f t="shared" si="88"/>
        <v>0</v>
      </c>
      <c r="Z160" s="336">
        <f t="shared" si="88"/>
        <v>0</v>
      </c>
      <c r="AA160" s="363">
        <f t="shared" si="88"/>
        <v>0</v>
      </c>
      <c r="AB160" s="352">
        <f t="shared" si="88"/>
        <v>0</v>
      </c>
      <c r="AC160" s="336">
        <f t="shared" si="88"/>
        <v>0</v>
      </c>
      <c r="AD160" s="335">
        <f t="shared" si="88"/>
        <v>0</v>
      </c>
      <c r="AE160" s="336">
        <f t="shared" si="88"/>
        <v>0</v>
      </c>
      <c r="AF160" s="336">
        <f t="shared" si="88"/>
        <v>0</v>
      </c>
      <c r="AG160" s="336">
        <f t="shared" si="88"/>
        <v>0</v>
      </c>
      <c r="AH160" s="336">
        <f t="shared" si="88"/>
        <v>0</v>
      </c>
      <c r="AI160" s="352">
        <f t="shared" si="88"/>
        <v>0</v>
      </c>
      <c r="AJ160" s="352">
        <f t="shared" si="88"/>
        <v>0</v>
      </c>
      <c r="AK160" s="451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354">
        <f>+F161</f>
        <v>0</v>
      </c>
      <c r="H161" s="339">
        <v>0</v>
      </c>
      <c r="I161" s="344">
        <v>0</v>
      </c>
      <c r="J161" s="339">
        <v>0</v>
      </c>
      <c r="K161" s="454">
        <v>0</v>
      </c>
      <c r="L161" s="454">
        <v>0</v>
      </c>
      <c r="M161" s="463">
        <v>0</v>
      </c>
      <c r="N161" s="354">
        <v>0</v>
      </c>
      <c r="O161" s="341">
        <v>0</v>
      </c>
      <c r="P161" s="341">
        <v>0</v>
      </c>
      <c r="Q161" s="341">
        <v>0</v>
      </c>
      <c r="R161" s="341">
        <v>0</v>
      </c>
      <c r="S161" s="341">
        <v>0</v>
      </c>
      <c r="T161" s="365">
        <v>0</v>
      </c>
      <c r="U161" s="354">
        <v>0</v>
      </c>
      <c r="V161" s="341">
        <v>0</v>
      </c>
      <c r="W161" s="341">
        <v>0</v>
      </c>
      <c r="X161" s="341">
        <v>0</v>
      </c>
      <c r="Y161" s="341">
        <v>0</v>
      </c>
      <c r="Z161" s="341">
        <v>0</v>
      </c>
      <c r="AA161" s="365">
        <v>0</v>
      </c>
      <c r="AB161" s="354">
        <v>0</v>
      </c>
      <c r="AC161" s="341">
        <v>0</v>
      </c>
      <c r="AD161" s="341">
        <v>0</v>
      </c>
      <c r="AE161" s="341">
        <v>0</v>
      </c>
      <c r="AF161" s="341">
        <v>0</v>
      </c>
      <c r="AG161" s="341">
        <v>0</v>
      </c>
      <c r="AH161" s="339">
        <v>0</v>
      </c>
      <c r="AI161" s="354">
        <v>0</v>
      </c>
      <c r="AJ161" s="355">
        <v>0</v>
      </c>
      <c r="AK161" s="454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354">
        <f t="shared" ref="G162:AJ162" si="89">+F162+G161</f>
        <v>0</v>
      </c>
      <c r="H162" s="341">
        <f t="shared" si="89"/>
        <v>0</v>
      </c>
      <c r="I162" s="340">
        <f t="shared" si="89"/>
        <v>0</v>
      </c>
      <c r="J162" s="341">
        <f t="shared" si="89"/>
        <v>0</v>
      </c>
      <c r="K162" s="455">
        <v>0</v>
      </c>
      <c r="L162" s="455">
        <v>0</v>
      </c>
      <c r="M162" s="463">
        <v>0</v>
      </c>
      <c r="N162" s="354">
        <f t="shared" si="89"/>
        <v>0</v>
      </c>
      <c r="O162" s="341">
        <f t="shared" si="89"/>
        <v>0</v>
      </c>
      <c r="P162" s="341">
        <f t="shared" si="89"/>
        <v>0</v>
      </c>
      <c r="Q162" s="341">
        <f t="shared" si="89"/>
        <v>0</v>
      </c>
      <c r="R162" s="341">
        <f t="shared" si="89"/>
        <v>0</v>
      </c>
      <c r="S162" s="341">
        <f t="shared" si="89"/>
        <v>0</v>
      </c>
      <c r="T162" s="365">
        <f t="shared" si="89"/>
        <v>0</v>
      </c>
      <c r="U162" s="354">
        <f t="shared" si="89"/>
        <v>0</v>
      </c>
      <c r="V162" s="341">
        <f t="shared" si="89"/>
        <v>0</v>
      </c>
      <c r="W162" s="341">
        <f t="shared" si="89"/>
        <v>0</v>
      </c>
      <c r="X162" s="341">
        <f t="shared" si="89"/>
        <v>0</v>
      </c>
      <c r="Y162" s="341">
        <f t="shared" si="89"/>
        <v>0</v>
      </c>
      <c r="Z162" s="341">
        <f t="shared" si="89"/>
        <v>0</v>
      </c>
      <c r="AA162" s="365">
        <f t="shared" si="89"/>
        <v>0</v>
      </c>
      <c r="AB162" s="354">
        <f t="shared" si="89"/>
        <v>0</v>
      </c>
      <c r="AC162" s="341">
        <f t="shared" si="89"/>
        <v>0</v>
      </c>
      <c r="AD162" s="341">
        <f t="shared" si="89"/>
        <v>0</v>
      </c>
      <c r="AE162" s="341">
        <f t="shared" si="89"/>
        <v>0</v>
      </c>
      <c r="AF162" s="341">
        <f t="shared" si="89"/>
        <v>0</v>
      </c>
      <c r="AG162" s="341">
        <f t="shared" si="89"/>
        <v>0</v>
      </c>
      <c r="AH162" s="341">
        <f t="shared" si="89"/>
        <v>0</v>
      </c>
      <c r="AI162" s="354">
        <f t="shared" si="89"/>
        <v>0</v>
      </c>
      <c r="AJ162" s="361">
        <f t="shared" si="89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337">
        <v>0</v>
      </c>
      <c r="G163" s="355">
        <v>0</v>
      </c>
      <c r="H163" s="339">
        <v>0</v>
      </c>
      <c r="I163" s="339">
        <v>0</v>
      </c>
      <c r="J163" s="339">
        <v>0</v>
      </c>
      <c r="K163" s="454">
        <v>0</v>
      </c>
      <c r="L163" s="454">
        <v>0</v>
      </c>
      <c r="M163" s="465">
        <v>0</v>
      </c>
      <c r="N163" s="355">
        <v>0</v>
      </c>
      <c r="O163" s="343">
        <v>0</v>
      </c>
      <c r="P163" s="339">
        <v>0</v>
      </c>
      <c r="Q163" s="339">
        <v>0</v>
      </c>
      <c r="R163" s="339">
        <v>0</v>
      </c>
      <c r="S163" s="339">
        <v>0</v>
      </c>
      <c r="T163" s="367">
        <v>0</v>
      </c>
      <c r="U163" s="355">
        <v>0</v>
      </c>
      <c r="V163" s="339">
        <v>0</v>
      </c>
      <c r="W163" s="339">
        <v>0</v>
      </c>
      <c r="X163" s="339">
        <v>0</v>
      </c>
      <c r="Y163" s="339">
        <v>0</v>
      </c>
      <c r="Z163" s="339">
        <v>0</v>
      </c>
      <c r="AA163" s="367">
        <v>0</v>
      </c>
      <c r="AB163" s="355">
        <v>0</v>
      </c>
      <c r="AC163" s="339">
        <v>0</v>
      </c>
      <c r="AD163" s="339">
        <v>0</v>
      </c>
      <c r="AE163" s="339">
        <v>0</v>
      </c>
      <c r="AF163" s="339">
        <v>0</v>
      </c>
      <c r="AG163" s="339">
        <v>0</v>
      </c>
      <c r="AH163" s="339">
        <v>0</v>
      </c>
      <c r="AI163" s="355">
        <v>0</v>
      </c>
      <c r="AJ163" s="354">
        <v>0</v>
      </c>
      <c r="AK163" s="455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352">
        <f t="shared" ref="G164:AK164" si="90">+F164+G163</f>
        <v>0</v>
      </c>
      <c r="H164" s="336">
        <f t="shared" si="90"/>
        <v>0</v>
      </c>
      <c r="I164" s="336">
        <f t="shared" si="90"/>
        <v>0</v>
      </c>
      <c r="J164" s="336">
        <f t="shared" si="90"/>
        <v>0</v>
      </c>
      <c r="K164" s="451">
        <v>0</v>
      </c>
      <c r="L164" s="451">
        <v>0</v>
      </c>
      <c r="M164" s="461">
        <v>0</v>
      </c>
      <c r="N164" s="352">
        <f t="shared" si="90"/>
        <v>0</v>
      </c>
      <c r="O164" s="336">
        <f t="shared" si="90"/>
        <v>0</v>
      </c>
      <c r="P164" s="336">
        <f t="shared" si="90"/>
        <v>0</v>
      </c>
      <c r="Q164" s="336">
        <f t="shared" si="90"/>
        <v>0</v>
      </c>
      <c r="R164" s="336">
        <f t="shared" si="90"/>
        <v>0</v>
      </c>
      <c r="S164" s="336">
        <f t="shared" si="90"/>
        <v>0</v>
      </c>
      <c r="T164" s="363">
        <f t="shared" si="90"/>
        <v>0</v>
      </c>
      <c r="U164" s="352">
        <f t="shared" si="90"/>
        <v>0</v>
      </c>
      <c r="V164" s="336">
        <f t="shared" si="90"/>
        <v>0</v>
      </c>
      <c r="W164" s="336">
        <f t="shared" si="90"/>
        <v>0</v>
      </c>
      <c r="X164" s="336">
        <f t="shared" si="90"/>
        <v>0</v>
      </c>
      <c r="Y164" s="336">
        <f t="shared" si="90"/>
        <v>0</v>
      </c>
      <c r="Z164" s="336">
        <f t="shared" si="90"/>
        <v>0</v>
      </c>
      <c r="AA164" s="363">
        <f t="shared" si="90"/>
        <v>0</v>
      </c>
      <c r="AB164" s="352">
        <f t="shared" si="90"/>
        <v>0</v>
      </c>
      <c r="AC164" s="336">
        <f t="shared" si="90"/>
        <v>0</v>
      </c>
      <c r="AD164" s="336">
        <f t="shared" si="90"/>
        <v>0</v>
      </c>
      <c r="AE164" s="336">
        <f t="shared" si="90"/>
        <v>0</v>
      </c>
      <c r="AF164" s="336">
        <f t="shared" si="90"/>
        <v>0</v>
      </c>
      <c r="AG164" s="336">
        <f t="shared" si="90"/>
        <v>0</v>
      </c>
      <c r="AH164" s="336">
        <f t="shared" si="90"/>
        <v>0</v>
      </c>
      <c r="AI164" s="352">
        <f t="shared" si="90"/>
        <v>0</v>
      </c>
      <c r="AJ164" s="352">
        <f t="shared" si="90"/>
        <v>0</v>
      </c>
      <c r="AK164" s="451">
        <f t="shared" si="90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354">
        <v>0</v>
      </c>
      <c r="H165" s="341">
        <v>0</v>
      </c>
      <c r="I165" s="341">
        <v>0</v>
      </c>
      <c r="J165" s="341">
        <v>0</v>
      </c>
      <c r="K165" s="455">
        <v>0</v>
      </c>
      <c r="L165" s="455">
        <v>0</v>
      </c>
      <c r="M165" s="463">
        <v>0</v>
      </c>
      <c r="N165" s="354">
        <v>0</v>
      </c>
      <c r="O165" s="342">
        <v>0</v>
      </c>
      <c r="P165" s="341">
        <v>0</v>
      </c>
      <c r="Q165" s="341">
        <v>0</v>
      </c>
      <c r="R165" s="341">
        <v>0</v>
      </c>
      <c r="S165" s="341">
        <v>0</v>
      </c>
      <c r="T165" s="365">
        <v>0</v>
      </c>
      <c r="U165" s="354">
        <v>0</v>
      </c>
      <c r="V165" s="341">
        <v>0</v>
      </c>
      <c r="W165" s="341">
        <v>0</v>
      </c>
      <c r="X165" s="341">
        <v>0</v>
      </c>
      <c r="Y165" s="341">
        <v>0</v>
      </c>
      <c r="Z165" s="341">
        <v>0</v>
      </c>
      <c r="AA165" s="365">
        <v>0</v>
      </c>
      <c r="AB165" s="354">
        <v>0</v>
      </c>
      <c r="AC165" s="341">
        <v>0</v>
      </c>
      <c r="AD165" s="341">
        <v>0</v>
      </c>
      <c r="AE165" s="341">
        <v>0</v>
      </c>
      <c r="AF165" s="341">
        <v>0</v>
      </c>
      <c r="AG165" s="341">
        <v>0</v>
      </c>
      <c r="AH165" s="341">
        <v>0</v>
      </c>
      <c r="AI165" s="354">
        <v>0</v>
      </c>
      <c r="AJ165" s="354">
        <v>0</v>
      </c>
      <c r="AK165" s="455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352">
        <f t="shared" ref="G166:AK166" si="91">+F166+G165</f>
        <v>0</v>
      </c>
      <c r="H166" s="335">
        <f t="shared" si="91"/>
        <v>0</v>
      </c>
      <c r="I166" s="335">
        <f t="shared" si="91"/>
        <v>0</v>
      </c>
      <c r="J166" s="336">
        <f t="shared" si="91"/>
        <v>0</v>
      </c>
      <c r="K166" s="451">
        <v>0</v>
      </c>
      <c r="L166" s="451">
        <v>0</v>
      </c>
      <c r="M166" s="461">
        <v>0</v>
      </c>
      <c r="N166" s="352">
        <f t="shared" si="91"/>
        <v>0</v>
      </c>
      <c r="O166" s="335">
        <f t="shared" si="91"/>
        <v>0</v>
      </c>
      <c r="P166" s="335">
        <f t="shared" si="91"/>
        <v>0</v>
      </c>
      <c r="Q166" s="336">
        <f t="shared" si="91"/>
        <v>0</v>
      </c>
      <c r="R166" s="336">
        <f t="shared" si="91"/>
        <v>0</v>
      </c>
      <c r="S166" s="336">
        <f t="shared" si="91"/>
        <v>0</v>
      </c>
      <c r="T166" s="363">
        <f t="shared" si="91"/>
        <v>0</v>
      </c>
      <c r="U166" s="352">
        <f t="shared" si="91"/>
        <v>0</v>
      </c>
      <c r="V166" s="335">
        <f t="shared" si="91"/>
        <v>0</v>
      </c>
      <c r="W166" s="335">
        <f t="shared" si="91"/>
        <v>0</v>
      </c>
      <c r="X166" s="336">
        <f t="shared" si="91"/>
        <v>0</v>
      </c>
      <c r="Y166" s="336">
        <f t="shared" si="91"/>
        <v>0</v>
      </c>
      <c r="Z166" s="336">
        <f t="shared" si="91"/>
        <v>0</v>
      </c>
      <c r="AA166" s="363">
        <f t="shared" si="91"/>
        <v>0</v>
      </c>
      <c r="AB166" s="352">
        <f t="shared" si="91"/>
        <v>0</v>
      </c>
      <c r="AC166" s="335">
        <f t="shared" si="91"/>
        <v>0</v>
      </c>
      <c r="AD166" s="335">
        <f t="shared" si="91"/>
        <v>0</v>
      </c>
      <c r="AE166" s="336">
        <f t="shared" si="91"/>
        <v>0</v>
      </c>
      <c r="AF166" s="336">
        <f t="shared" si="91"/>
        <v>0</v>
      </c>
      <c r="AG166" s="336">
        <f t="shared" si="91"/>
        <v>0</v>
      </c>
      <c r="AH166" s="336">
        <f t="shared" si="91"/>
        <v>0</v>
      </c>
      <c r="AI166" s="352">
        <f t="shared" si="91"/>
        <v>0</v>
      </c>
      <c r="AJ166" s="356">
        <f t="shared" si="91"/>
        <v>0</v>
      </c>
      <c r="AK166" s="450">
        <f t="shared" si="91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354">
        <v>0</v>
      </c>
      <c r="H167" s="341">
        <v>0</v>
      </c>
      <c r="I167" s="341">
        <v>0</v>
      </c>
      <c r="J167" s="341">
        <v>0</v>
      </c>
      <c r="K167" s="455">
        <v>0</v>
      </c>
      <c r="L167" s="455">
        <v>0</v>
      </c>
      <c r="M167" s="463">
        <v>0</v>
      </c>
      <c r="N167" s="354">
        <v>0</v>
      </c>
      <c r="O167" s="342">
        <v>0</v>
      </c>
      <c r="P167" s="341">
        <v>0</v>
      </c>
      <c r="Q167" s="341">
        <v>0</v>
      </c>
      <c r="R167" s="341">
        <v>0</v>
      </c>
      <c r="S167" s="341">
        <v>0</v>
      </c>
      <c r="T167" s="365">
        <v>0</v>
      </c>
      <c r="U167" s="354">
        <v>0</v>
      </c>
      <c r="V167" s="341">
        <v>0</v>
      </c>
      <c r="W167" s="341">
        <v>0</v>
      </c>
      <c r="X167" s="341">
        <v>0</v>
      </c>
      <c r="Y167" s="341">
        <v>0</v>
      </c>
      <c r="Z167" s="341">
        <v>0</v>
      </c>
      <c r="AA167" s="365">
        <v>0</v>
      </c>
      <c r="AB167" s="354">
        <v>0</v>
      </c>
      <c r="AC167" s="341">
        <v>0</v>
      </c>
      <c r="AD167" s="341">
        <v>0</v>
      </c>
      <c r="AE167" s="341">
        <v>0</v>
      </c>
      <c r="AF167" s="341">
        <v>0</v>
      </c>
      <c r="AG167" s="341">
        <v>0</v>
      </c>
      <c r="AH167" s="341">
        <v>0</v>
      </c>
      <c r="AI167" s="354">
        <v>0</v>
      </c>
      <c r="AJ167" s="354">
        <v>0</v>
      </c>
      <c r="AK167" s="455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354">
        <f t="shared" ref="G168:AK168" si="92">+F168+G167</f>
        <v>0</v>
      </c>
      <c r="H168" s="341">
        <f t="shared" si="92"/>
        <v>0</v>
      </c>
      <c r="I168" s="341">
        <f t="shared" si="92"/>
        <v>0</v>
      </c>
      <c r="J168" s="341">
        <f t="shared" si="92"/>
        <v>0</v>
      </c>
      <c r="K168" s="455">
        <v>0</v>
      </c>
      <c r="L168" s="455">
        <v>0</v>
      </c>
      <c r="M168" s="463">
        <v>0</v>
      </c>
      <c r="N168" s="354">
        <f t="shared" si="92"/>
        <v>0</v>
      </c>
      <c r="O168" s="341">
        <f t="shared" si="92"/>
        <v>0</v>
      </c>
      <c r="P168" s="341">
        <f t="shared" si="92"/>
        <v>0</v>
      </c>
      <c r="Q168" s="341">
        <f t="shared" si="92"/>
        <v>0</v>
      </c>
      <c r="R168" s="341">
        <f t="shared" si="92"/>
        <v>0</v>
      </c>
      <c r="S168" s="341">
        <f t="shared" si="92"/>
        <v>0</v>
      </c>
      <c r="T168" s="365">
        <f t="shared" si="92"/>
        <v>0</v>
      </c>
      <c r="U168" s="354">
        <f t="shared" si="92"/>
        <v>0</v>
      </c>
      <c r="V168" s="341">
        <f t="shared" si="92"/>
        <v>0</v>
      </c>
      <c r="W168" s="341">
        <f t="shared" si="92"/>
        <v>0</v>
      </c>
      <c r="X168" s="341">
        <f t="shared" si="92"/>
        <v>0</v>
      </c>
      <c r="Y168" s="341">
        <f t="shared" si="92"/>
        <v>0</v>
      </c>
      <c r="Z168" s="341">
        <f t="shared" si="92"/>
        <v>0</v>
      </c>
      <c r="AA168" s="365">
        <f t="shared" si="92"/>
        <v>0</v>
      </c>
      <c r="AB168" s="354">
        <f t="shared" si="92"/>
        <v>0</v>
      </c>
      <c r="AC168" s="341">
        <f t="shared" si="92"/>
        <v>0</v>
      </c>
      <c r="AD168" s="341">
        <f t="shared" si="92"/>
        <v>0</v>
      </c>
      <c r="AE168" s="341">
        <f t="shared" si="92"/>
        <v>0</v>
      </c>
      <c r="AF168" s="341">
        <f t="shared" si="92"/>
        <v>0</v>
      </c>
      <c r="AG168" s="341">
        <f t="shared" si="92"/>
        <v>0</v>
      </c>
      <c r="AH168" s="341">
        <f t="shared" si="92"/>
        <v>0</v>
      </c>
      <c r="AI168" s="354">
        <f t="shared" si="92"/>
        <v>0</v>
      </c>
      <c r="AJ168" s="352">
        <f t="shared" si="92"/>
        <v>0</v>
      </c>
      <c r="AK168" s="451">
        <f t="shared" si="92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1798</v>
      </c>
      <c r="G169" s="351">
        <f>+G8</f>
        <v>0</v>
      </c>
      <c r="H169" s="334">
        <f t="shared" ref="H169:AJ169" si="93">+H8</f>
        <v>0</v>
      </c>
      <c r="I169" s="334">
        <f t="shared" si="93"/>
        <v>0</v>
      </c>
      <c r="J169" s="334">
        <f t="shared" si="93"/>
        <v>0</v>
      </c>
      <c r="K169" s="449">
        <v>0</v>
      </c>
      <c r="L169" s="449">
        <v>0</v>
      </c>
      <c r="M169" s="460">
        <v>0</v>
      </c>
      <c r="N169" s="351">
        <f t="shared" si="93"/>
        <v>0</v>
      </c>
      <c r="O169" s="334">
        <f t="shared" si="93"/>
        <v>0</v>
      </c>
      <c r="P169" s="334">
        <f t="shared" si="93"/>
        <v>0</v>
      </c>
      <c r="Q169" s="334">
        <f t="shared" si="93"/>
        <v>0</v>
      </c>
      <c r="R169" s="334">
        <f t="shared" si="93"/>
        <v>0</v>
      </c>
      <c r="S169" s="334">
        <f t="shared" si="93"/>
        <v>0</v>
      </c>
      <c r="T169" s="362">
        <f t="shared" si="93"/>
        <v>0</v>
      </c>
      <c r="U169" s="351">
        <f t="shared" si="93"/>
        <v>0</v>
      </c>
      <c r="V169" s="342">
        <f t="shared" si="93"/>
        <v>0</v>
      </c>
      <c r="W169" s="342">
        <f t="shared" si="93"/>
        <v>0</v>
      </c>
      <c r="X169" s="334">
        <f t="shared" si="93"/>
        <v>0</v>
      </c>
      <c r="Y169" s="334">
        <f t="shared" si="93"/>
        <v>0</v>
      </c>
      <c r="Z169" s="334">
        <f t="shared" si="93"/>
        <v>0</v>
      </c>
      <c r="AA169" s="362">
        <f t="shared" si="93"/>
        <v>0</v>
      </c>
      <c r="AB169" s="351">
        <f t="shared" si="93"/>
        <v>0</v>
      </c>
      <c r="AC169" s="342">
        <f t="shared" si="93"/>
        <v>0</v>
      </c>
      <c r="AD169" s="342">
        <f t="shared" si="93"/>
        <v>0</v>
      </c>
      <c r="AE169" s="371">
        <f t="shared" si="93"/>
        <v>948</v>
      </c>
      <c r="AF169" s="371">
        <f t="shared" si="93"/>
        <v>750</v>
      </c>
      <c r="AG169" s="334">
        <f t="shared" si="93"/>
        <v>0</v>
      </c>
      <c r="AH169" s="371">
        <f t="shared" si="93"/>
        <v>100</v>
      </c>
      <c r="AI169" s="351">
        <f t="shared" si="93"/>
        <v>0</v>
      </c>
      <c r="AJ169" s="351">
        <f t="shared" si="93"/>
        <v>0</v>
      </c>
      <c r="AK169" s="473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352">
        <f t="shared" ref="G170:AK170" si="94">+F170+G169</f>
        <v>0</v>
      </c>
      <c r="H170" s="348">
        <f t="shared" si="94"/>
        <v>0</v>
      </c>
      <c r="I170" s="335">
        <f t="shared" si="94"/>
        <v>0</v>
      </c>
      <c r="J170" s="336">
        <f t="shared" si="94"/>
        <v>0</v>
      </c>
      <c r="K170" s="451">
        <v>0</v>
      </c>
      <c r="L170" s="451">
        <v>0</v>
      </c>
      <c r="M170" s="461">
        <v>0</v>
      </c>
      <c r="N170" s="352">
        <f t="shared" si="94"/>
        <v>0</v>
      </c>
      <c r="O170" s="336">
        <f t="shared" si="94"/>
        <v>0</v>
      </c>
      <c r="P170" s="335">
        <f t="shared" si="94"/>
        <v>0</v>
      </c>
      <c r="Q170" s="336">
        <f t="shared" si="94"/>
        <v>0</v>
      </c>
      <c r="R170" s="336">
        <f t="shared" si="94"/>
        <v>0</v>
      </c>
      <c r="S170" s="336">
        <f t="shared" si="94"/>
        <v>0</v>
      </c>
      <c r="T170" s="363">
        <f t="shared" si="94"/>
        <v>0</v>
      </c>
      <c r="U170" s="352">
        <f t="shared" si="94"/>
        <v>0</v>
      </c>
      <c r="V170" s="336">
        <f t="shared" si="94"/>
        <v>0</v>
      </c>
      <c r="W170" s="335">
        <f t="shared" si="94"/>
        <v>0</v>
      </c>
      <c r="X170" s="336">
        <f t="shared" si="94"/>
        <v>0</v>
      </c>
      <c r="Y170" s="336">
        <f t="shared" si="94"/>
        <v>0</v>
      </c>
      <c r="Z170" s="336">
        <f t="shared" si="94"/>
        <v>0</v>
      </c>
      <c r="AA170" s="363">
        <f t="shared" si="94"/>
        <v>0</v>
      </c>
      <c r="AB170" s="352">
        <f t="shared" si="94"/>
        <v>0</v>
      </c>
      <c r="AC170" s="336">
        <f t="shared" si="94"/>
        <v>0</v>
      </c>
      <c r="AD170" s="335">
        <f t="shared" si="94"/>
        <v>0</v>
      </c>
      <c r="AE170" s="336">
        <f t="shared" si="94"/>
        <v>948</v>
      </c>
      <c r="AF170" s="336">
        <f t="shared" si="94"/>
        <v>1698</v>
      </c>
      <c r="AG170" s="336">
        <f t="shared" si="94"/>
        <v>1698</v>
      </c>
      <c r="AH170" s="336">
        <f t="shared" si="94"/>
        <v>1798</v>
      </c>
      <c r="AI170" s="352">
        <f t="shared" si="94"/>
        <v>1798</v>
      </c>
      <c r="AJ170" s="352">
        <f t="shared" si="94"/>
        <v>1798</v>
      </c>
      <c r="AK170" s="450">
        <f t="shared" si="94"/>
        <v>1798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337">
        <f>+F10</f>
        <v>900</v>
      </c>
      <c r="G171" s="351">
        <f>+G10</f>
        <v>0</v>
      </c>
      <c r="H171" s="334">
        <f t="shared" ref="H171:AJ171" si="95">+H10</f>
        <v>0</v>
      </c>
      <c r="I171" s="334">
        <f t="shared" si="95"/>
        <v>0</v>
      </c>
      <c r="J171" s="334">
        <f t="shared" si="95"/>
        <v>0</v>
      </c>
      <c r="K171" s="449">
        <v>0</v>
      </c>
      <c r="L171" s="449">
        <v>0</v>
      </c>
      <c r="M171" s="460">
        <v>0</v>
      </c>
      <c r="N171" s="351">
        <f t="shared" si="95"/>
        <v>0</v>
      </c>
      <c r="O171" s="334">
        <f t="shared" si="95"/>
        <v>0</v>
      </c>
      <c r="P171" s="334">
        <f t="shared" si="95"/>
        <v>0</v>
      </c>
      <c r="Q171" s="334">
        <f t="shared" si="95"/>
        <v>0</v>
      </c>
      <c r="R171" s="334">
        <f t="shared" si="95"/>
        <v>0</v>
      </c>
      <c r="S171" s="334">
        <f t="shared" si="95"/>
        <v>0</v>
      </c>
      <c r="T171" s="362">
        <f t="shared" si="95"/>
        <v>0</v>
      </c>
      <c r="U171" s="351">
        <f t="shared" si="95"/>
        <v>0</v>
      </c>
      <c r="V171" s="334">
        <f t="shared" si="95"/>
        <v>0</v>
      </c>
      <c r="W171" s="371">
        <f t="shared" si="95"/>
        <v>500</v>
      </c>
      <c r="X171" s="334">
        <f t="shared" si="95"/>
        <v>0</v>
      </c>
      <c r="Y171" s="334">
        <f t="shared" si="95"/>
        <v>0</v>
      </c>
      <c r="Z171" s="334">
        <f t="shared" si="95"/>
        <v>0</v>
      </c>
      <c r="AA171" s="362">
        <f t="shared" si="95"/>
        <v>0</v>
      </c>
      <c r="AB171" s="351">
        <f t="shared" si="95"/>
        <v>0</v>
      </c>
      <c r="AC171" s="334">
        <f t="shared" si="95"/>
        <v>0</v>
      </c>
      <c r="AD171" s="371">
        <f t="shared" si="95"/>
        <v>100</v>
      </c>
      <c r="AE171" s="334">
        <f t="shared" si="95"/>
        <v>0</v>
      </c>
      <c r="AF171" s="334">
        <f t="shared" si="95"/>
        <v>0</v>
      </c>
      <c r="AG171" s="334">
        <f t="shared" si="95"/>
        <v>0</v>
      </c>
      <c r="AH171" s="371">
        <f t="shared" si="95"/>
        <v>300</v>
      </c>
      <c r="AI171" s="351">
        <f t="shared" si="95"/>
        <v>0</v>
      </c>
      <c r="AJ171" s="351">
        <f t="shared" si="95"/>
        <v>0</v>
      </c>
      <c r="AK171" s="474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352">
        <f t="shared" ref="G172:AK172" si="96">+F172+G171</f>
        <v>0</v>
      </c>
      <c r="H172" s="348">
        <f t="shared" si="96"/>
        <v>0</v>
      </c>
      <c r="I172" s="335">
        <f t="shared" si="96"/>
        <v>0</v>
      </c>
      <c r="J172" s="336">
        <f t="shared" si="96"/>
        <v>0</v>
      </c>
      <c r="K172" s="451">
        <v>0</v>
      </c>
      <c r="L172" s="451">
        <v>0</v>
      </c>
      <c r="M172" s="461">
        <v>0</v>
      </c>
      <c r="N172" s="352">
        <f t="shared" si="96"/>
        <v>0</v>
      </c>
      <c r="O172" s="336">
        <f t="shared" si="96"/>
        <v>0</v>
      </c>
      <c r="P172" s="335">
        <f t="shared" si="96"/>
        <v>0</v>
      </c>
      <c r="Q172" s="336">
        <f t="shared" si="96"/>
        <v>0</v>
      </c>
      <c r="R172" s="336">
        <f t="shared" si="96"/>
        <v>0</v>
      </c>
      <c r="S172" s="336">
        <f t="shared" si="96"/>
        <v>0</v>
      </c>
      <c r="T172" s="363">
        <f t="shared" si="96"/>
        <v>0</v>
      </c>
      <c r="U172" s="352">
        <f t="shared" si="96"/>
        <v>0</v>
      </c>
      <c r="V172" s="336">
        <f t="shared" si="96"/>
        <v>0</v>
      </c>
      <c r="W172" s="335">
        <f t="shared" si="96"/>
        <v>500</v>
      </c>
      <c r="X172" s="336">
        <f t="shared" si="96"/>
        <v>500</v>
      </c>
      <c r="Y172" s="336">
        <f t="shared" si="96"/>
        <v>500</v>
      </c>
      <c r="Z172" s="336">
        <f t="shared" si="96"/>
        <v>500</v>
      </c>
      <c r="AA172" s="363">
        <f t="shared" si="96"/>
        <v>500</v>
      </c>
      <c r="AB172" s="352">
        <f t="shared" si="96"/>
        <v>500</v>
      </c>
      <c r="AC172" s="336">
        <f t="shared" si="96"/>
        <v>500</v>
      </c>
      <c r="AD172" s="335">
        <f t="shared" si="96"/>
        <v>600</v>
      </c>
      <c r="AE172" s="336">
        <f t="shared" si="96"/>
        <v>600</v>
      </c>
      <c r="AF172" s="336">
        <f t="shared" si="96"/>
        <v>600</v>
      </c>
      <c r="AG172" s="336">
        <f t="shared" si="96"/>
        <v>600</v>
      </c>
      <c r="AH172" s="336">
        <f t="shared" si="96"/>
        <v>900</v>
      </c>
      <c r="AI172" s="352">
        <f t="shared" si="96"/>
        <v>900</v>
      </c>
      <c r="AJ172" s="352">
        <f t="shared" si="96"/>
        <v>900</v>
      </c>
      <c r="AK172" s="450">
        <f t="shared" si="96"/>
        <v>900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337">
        <f>+F12</f>
        <v>3905</v>
      </c>
      <c r="G173" s="351">
        <f>+G12</f>
        <v>0</v>
      </c>
      <c r="H173" s="334">
        <f t="shared" ref="H173:AJ173" si="97">+H12</f>
        <v>0</v>
      </c>
      <c r="I173" s="334">
        <f t="shared" si="97"/>
        <v>0</v>
      </c>
      <c r="J173" s="334">
        <f t="shared" si="97"/>
        <v>0</v>
      </c>
      <c r="K173" s="449">
        <v>0</v>
      </c>
      <c r="L173" s="449">
        <v>0</v>
      </c>
      <c r="M173" s="460">
        <v>0</v>
      </c>
      <c r="N173" s="351">
        <f t="shared" si="97"/>
        <v>0</v>
      </c>
      <c r="O173" s="334">
        <f t="shared" si="97"/>
        <v>0</v>
      </c>
      <c r="P173" s="334">
        <f t="shared" si="97"/>
        <v>0</v>
      </c>
      <c r="Q173" s="334">
        <f t="shared" si="97"/>
        <v>0</v>
      </c>
      <c r="R173" s="334">
        <f t="shared" si="97"/>
        <v>0</v>
      </c>
      <c r="S173" s="334">
        <f t="shared" si="97"/>
        <v>0</v>
      </c>
      <c r="T173" s="362">
        <f t="shared" si="97"/>
        <v>0</v>
      </c>
      <c r="U173" s="351">
        <f t="shared" si="97"/>
        <v>0</v>
      </c>
      <c r="V173" s="371">
        <f t="shared" si="97"/>
        <v>650</v>
      </c>
      <c r="W173" s="371">
        <f t="shared" si="97"/>
        <v>450</v>
      </c>
      <c r="X173" s="334">
        <f t="shared" si="97"/>
        <v>0</v>
      </c>
      <c r="Y173" s="342">
        <f t="shared" si="97"/>
        <v>0</v>
      </c>
      <c r="Z173" s="371">
        <f t="shared" si="97"/>
        <v>950</v>
      </c>
      <c r="AA173" s="362">
        <f t="shared" si="97"/>
        <v>0</v>
      </c>
      <c r="AB173" s="351">
        <f t="shared" si="97"/>
        <v>0</v>
      </c>
      <c r="AC173" s="371">
        <f t="shared" si="97"/>
        <v>1350</v>
      </c>
      <c r="AD173" s="371">
        <f t="shared" si="97"/>
        <v>100</v>
      </c>
      <c r="AE173" s="342">
        <f t="shared" si="97"/>
        <v>0</v>
      </c>
      <c r="AF173" s="371">
        <f t="shared" si="97"/>
        <v>55</v>
      </c>
      <c r="AG173" s="371">
        <f t="shared" si="97"/>
        <v>350</v>
      </c>
      <c r="AH173" s="334">
        <f t="shared" si="97"/>
        <v>0</v>
      </c>
      <c r="AI173" s="351">
        <f t="shared" si="97"/>
        <v>0</v>
      </c>
      <c r="AJ173" s="351">
        <f t="shared" si="97"/>
        <v>0</v>
      </c>
      <c r="AK173" s="474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352">
        <f t="shared" ref="G174:AK174" si="98">+F174+G173</f>
        <v>0</v>
      </c>
      <c r="H174" s="348">
        <f t="shared" si="98"/>
        <v>0</v>
      </c>
      <c r="I174" s="335">
        <f t="shared" si="98"/>
        <v>0</v>
      </c>
      <c r="J174" s="336">
        <f t="shared" si="98"/>
        <v>0</v>
      </c>
      <c r="K174" s="451">
        <v>0</v>
      </c>
      <c r="L174" s="451">
        <v>0</v>
      </c>
      <c r="M174" s="461">
        <v>0</v>
      </c>
      <c r="N174" s="352">
        <f t="shared" si="98"/>
        <v>0</v>
      </c>
      <c r="O174" s="336">
        <f t="shared" si="98"/>
        <v>0</v>
      </c>
      <c r="P174" s="335">
        <f t="shared" si="98"/>
        <v>0</v>
      </c>
      <c r="Q174" s="336">
        <f t="shared" si="98"/>
        <v>0</v>
      </c>
      <c r="R174" s="336">
        <f t="shared" si="98"/>
        <v>0</v>
      </c>
      <c r="S174" s="336">
        <f t="shared" si="98"/>
        <v>0</v>
      </c>
      <c r="T174" s="363">
        <f t="shared" si="98"/>
        <v>0</v>
      </c>
      <c r="U174" s="352">
        <f t="shared" si="98"/>
        <v>0</v>
      </c>
      <c r="V174" s="336">
        <f t="shared" si="98"/>
        <v>650</v>
      </c>
      <c r="W174" s="335">
        <f t="shared" si="98"/>
        <v>1100</v>
      </c>
      <c r="X174" s="336">
        <f t="shared" si="98"/>
        <v>1100</v>
      </c>
      <c r="Y174" s="336">
        <f t="shared" si="98"/>
        <v>1100</v>
      </c>
      <c r="Z174" s="336">
        <f t="shared" si="98"/>
        <v>2050</v>
      </c>
      <c r="AA174" s="363">
        <f t="shared" si="98"/>
        <v>2050</v>
      </c>
      <c r="AB174" s="352">
        <f t="shared" si="98"/>
        <v>2050</v>
      </c>
      <c r="AC174" s="336">
        <f t="shared" si="98"/>
        <v>3400</v>
      </c>
      <c r="AD174" s="335">
        <f t="shared" si="98"/>
        <v>3500</v>
      </c>
      <c r="AE174" s="336">
        <f t="shared" si="98"/>
        <v>3500</v>
      </c>
      <c r="AF174" s="336">
        <f t="shared" si="98"/>
        <v>3555</v>
      </c>
      <c r="AG174" s="336">
        <f t="shared" si="98"/>
        <v>3905</v>
      </c>
      <c r="AH174" s="336">
        <f t="shared" si="98"/>
        <v>3905</v>
      </c>
      <c r="AI174" s="352">
        <f t="shared" si="98"/>
        <v>3905</v>
      </c>
      <c r="AJ174" s="352">
        <f t="shared" si="98"/>
        <v>3905</v>
      </c>
      <c r="AK174" s="450">
        <f t="shared" si="98"/>
        <v>3905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337">
        <f>+F14</f>
        <v>2200</v>
      </c>
      <c r="G175" s="353">
        <f>+G14</f>
        <v>0</v>
      </c>
      <c r="H175" s="338">
        <f t="shared" ref="H175:AJ175" si="99">+H14</f>
        <v>0</v>
      </c>
      <c r="I175" s="338">
        <f t="shared" si="99"/>
        <v>0</v>
      </c>
      <c r="J175" s="338">
        <f t="shared" si="99"/>
        <v>0</v>
      </c>
      <c r="K175" s="453">
        <v>0</v>
      </c>
      <c r="L175" s="453">
        <v>0</v>
      </c>
      <c r="M175" s="462">
        <v>0</v>
      </c>
      <c r="N175" s="353">
        <f t="shared" si="99"/>
        <v>0</v>
      </c>
      <c r="O175" s="338">
        <f t="shared" si="99"/>
        <v>0</v>
      </c>
      <c r="P175" s="338">
        <f t="shared" si="99"/>
        <v>0</v>
      </c>
      <c r="Q175" s="338">
        <f t="shared" si="99"/>
        <v>0</v>
      </c>
      <c r="R175" s="338">
        <f t="shared" si="99"/>
        <v>0</v>
      </c>
      <c r="S175" s="453">
        <v>0</v>
      </c>
      <c r="T175" s="470">
        <v>68</v>
      </c>
      <c r="U175" s="353">
        <f t="shared" si="99"/>
        <v>0</v>
      </c>
      <c r="V175" s="372">
        <f>1000-U176</f>
        <v>932</v>
      </c>
      <c r="W175" s="338">
        <f t="shared" si="99"/>
        <v>0</v>
      </c>
      <c r="X175" s="338">
        <f t="shared" si="99"/>
        <v>0</v>
      </c>
      <c r="Y175" s="372">
        <f t="shared" si="99"/>
        <v>550</v>
      </c>
      <c r="Z175" s="372">
        <f t="shared" si="99"/>
        <v>250</v>
      </c>
      <c r="AA175" s="364">
        <f t="shared" si="99"/>
        <v>0</v>
      </c>
      <c r="AB175" s="353">
        <f t="shared" si="99"/>
        <v>0</v>
      </c>
      <c r="AC175" s="343">
        <f t="shared" si="99"/>
        <v>0</v>
      </c>
      <c r="AD175" s="338">
        <f t="shared" si="99"/>
        <v>0</v>
      </c>
      <c r="AE175" s="338">
        <f t="shared" si="99"/>
        <v>0</v>
      </c>
      <c r="AF175" s="372">
        <f t="shared" si="99"/>
        <v>400</v>
      </c>
      <c r="AG175" s="343">
        <f t="shared" si="99"/>
        <v>0</v>
      </c>
      <c r="AH175" s="338">
        <f t="shared" si="99"/>
        <v>0</v>
      </c>
      <c r="AI175" s="353">
        <f t="shared" si="99"/>
        <v>0</v>
      </c>
      <c r="AJ175" s="353">
        <f t="shared" si="99"/>
        <v>0</v>
      </c>
      <c r="AK175" s="474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352">
        <f t="shared" ref="G176:AG176" si="100">+F176+G175</f>
        <v>0</v>
      </c>
      <c r="H176" s="348">
        <f t="shared" si="100"/>
        <v>0</v>
      </c>
      <c r="I176" s="335">
        <f t="shared" si="100"/>
        <v>0</v>
      </c>
      <c r="J176" s="336">
        <f t="shared" si="100"/>
        <v>0</v>
      </c>
      <c r="K176" s="451">
        <v>0</v>
      </c>
      <c r="L176" s="451">
        <v>0</v>
      </c>
      <c r="M176" s="461">
        <v>0</v>
      </c>
      <c r="N176" s="352">
        <f t="shared" si="100"/>
        <v>0</v>
      </c>
      <c r="O176" s="336">
        <f t="shared" si="100"/>
        <v>0</v>
      </c>
      <c r="P176" s="335">
        <f t="shared" si="100"/>
        <v>0</v>
      </c>
      <c r="Q176" s="336">
        <f t="shared" si="100"/>
        <v>0</v>
      </c>
      <c r="R176" s="336">
        <f t="shared" si="100"/>
        <v>0</v>
      </c>
      <c r="S176" s="336">
        <f t="shared" si="100"/>
        <v>0</v>
      </c>
      <c r="T176" s="363">
        <f t="shared" si="100"/>
        <v>68</v>
      </c>
      <c r="U176" s="352">
        <f t="shared" si="100"/>
        <v>68</v>
      </c>
      <c r="V176" s="336">
        <f t="shared" si="100"/>
        <v>1000</v>
      </c>
      <c r="W176" s="335">
        <f t="shared" si="100"/>
        <v>1000</v>
      </c>
      <c r="X176" s="336">
        <f t="shared" si="100"/>
        <v>1000</v>
      </c>
      <c r="Y176" s="336">
        <f t="shared" si="100"/>
        <v>1550</v>
      </c>
      <c r="Z176" s="336">
        <f t="shared" si="100"/>
        <v>1800</v>
      </c>
      <c r="AA176" s="363">
        <f t="shared" si="100"/>
        <v>1800</v>
      </c>
      <c r="AB176" s="352">
        <f t="shared" si="100"/>
        <v>1800</v>
      </c>
      <c r="AC176" s="336">
        <f t="shared" si="100"/>
        <v>1800</v>
      </c>
      <c r="AD176" s="335">
        <f t="shared" si="100"/>
        <v>1800</v>
      </c>
      <c r="AE176" s="336">
        <f t="shared" si="100"/>
        <v>1800</v>
      </c>
      <c r="AF176" s="336">
        <f t="shared" si="100"/>
        <v>2200</v>
      </c>
      <c r="AG176" s="336">
        <f t="shared" si="100"/>
        <v>2200</v>
      </c>
      <c r="AH176" s="336">
        <f>+AG176+AH175</f>
        <v>2200</v>
      </c>
      <c r="AI176" s="352">
        <f t="shared" ref="AI176" si="101">+AH176+AI175</f>
        <v>2200</v>
      </c>
      <c r="AJ176" s="352">
        <f>+AI176+AJ175</f>
        <v>2200</v>
      </c>
      <c r="AK176" s="450">
        <f>+AJ176+AK175</f>
        <v>2200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337">
        <f>+F16</f>
        <v>3832</v>
      </c>
      <c r="G177" s="351">
        <f>+G16</f>
        <v>0</v>
      </c>
      <c r="H177" s="334">
        <f t="shared" ref="H177:AJ177" si="102">+H16</f>
        <v>0</v>
      </c>
      <c r="I177" s="334">
        <f t="shared" si="102"/>
        <v>0</v>
      </c>
      <c r="J177" s="334">
        <f t="shared" si="102"/>
        <v>0</v>
      </c>
      <c r="K177" s="449">
        <v>0</v>
      </c>
      <c r="L177" s="449">
        <v>0</v>
      </c>
      <c r="M177" s="460">
        <v>0</v>
      </c>
      <c r="N177" s="351">
        <f t="shared" si="102"/>
        <v>0</v>
      </c>
      <c r="O177" s="334">
        <f t="shared" si="102"/>
        <v>0</v>
      </c>
      <c r="P177" s="334">
        <f t="shared" si="102"/>
        <v>0</v>
      </c>
      <c r="Q177" s="334">
        <f t="shared" si="102"/>
        <v>0</v>
      </c>
      <c r="R177" s="371">
        <v>341</v>
      </c>
      <c r="S177" s="371">
        <v>337</v>
      </c>
      <c r="T177" s="469">
        <v>315</v>
      </c>
      <c r="U177" s="351">
        <f t="shared" si="102"/>
        <v>0</v>
      </c>
      <c r="V177" s="469">
        <f>1000-U178</f>
        <v>7</v>
      </c>
      <c r="W177" s="334">
        <f t="shared" si="102"/>
        <v>0</v>
      </c>
      <c r="X177" s="371">
        <f t="shared" si="102"/>
        <v>350</v>
      </c>
      <c r="Y177" s="371">
        <f t="shared" si="102"/>
        <v>650</v>
      </c>
      <c r="Z177" s="334">
        <f t="shared" si="102"/>
        <v>0</v>
      </c>
      <c r="AA177" s="362">
        <f t="shared" si="102"/>
        <v>0</v>
      </c>
      <c r="AB177" s="351">
        <f t="shared" si="102"/>
        <v>0</v>
      </c>
      <c r="AC177" s="334">
        <f t="shared" si="102"/>
        <v>0</v>
      </c>
      <c r="AD177" s="371">
        <f t="shared" si="102"/>
        <v>700</v>
      </c>
      <c r="AE177" s="371">
        <f t="shared" si="102"/>
        <v>200</v>
      </c>
      <c r="AF177" s="334">
        <f t="shared" si="102"/>
        <v>0</v>
      </c>
      <c r="AG177" s="371">
        <f t="shared" si="102"/>
        <v>700</v>
      </c>
      <c r="AH177" s="371">
        <f t="shared" si="102"/>
        <v>232</v>
      </c>
      <c r="AI177" s="351">
        <f t="shared" si="102"/>
        <v>0</v>
      </c>
      <c r="AJ177" s="351">
        <f t="shared" si="102"/>
        <v>0</v>
      </c>
      <c r="AK177" s="474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373">
        <f t="shared" ref="G178:AK178" si="103">+F178+G177</f>
        <v>0</v>
      </c>
      <c r="H178" s="348">
        <f t="shared" si="103"/>
        <v>0</v>
      </c>
      <c r="I178" s="335">
        <f t="shared" si="103"/>
        <v>0</v>
      </c>
      <c r="J178" s="336">
        <f t="shared" si="103"/>
        <v>0</v>
      </c>
      <c r="K178" s="451">
        <v>0</v>
      </c>
      <c r="L178" s="451">
        <v>0</v>
      </c>
      <c r="M178" s="461">
        <v>0</v>
      </c>
      <c r="N178" s="352">
        <f t="shared" si="103"/>
        <v>0</v>
      </c>
      <c r="O178" s="336">
        <f t="shared" si="103"/>
        <v>0</v>
      </c>
      <c r="P178" s="335">
        <f t="shared" si="103"/>
        <v>0</v>
      </c>
      <c r="Q178" s="336">
        <f t="shared" si="103"/>
        <v>0</v>
      </c>
      <c r="R178" s="336">
        <f t="shared" si="103"/>
        <v>341</v>
      </c>
      <c r="S178" s="336">
        <f t="shared" si="103"/>
        <v>678</v>
      </c>
      <c r="T178" s="363">
        <f t="shared" si="103"/>
        <v>993</v>
      </c>
      <c r="U178" s="352">
        <f t="shared" si="103"/>
        <v>993</v>
      </c>
      <c r="V178" s="336">
        <f t="shared" si="103"/>
        <v>1000</v>
      </c>
      <c r="W178" s="335">
        <f t="shared" si="103"/>
        <v>1000</v>
      </c>
      <c r="X178" s="336">
        <f t="shared" si="103"/>
        <v>1350</v>
      </c>
      <c r="Y178" s="336">
        <f t="shared" si="103"/>
        <v>2000</v>
      </c>
      <c r="Z178" s="336">
        <f t="shared" si="103"/>
        <v>2000</v>
      </c>
      <c r="AA178" s="363">
        <f t="shared" si="103"/>
        <v>2000</v>
      </c>
      <c r="AB178" s="352">
        <f t="shared" si="103"/>
        <v>2000</v>
      </c>
      <c r="AC178" s="336">
        <f t="shared" si="103"/>
        <v>2000</v>
      </c>
      <c r="AD178" s="335">
        <f t="shared" si="103"/>
        <v>2700</v>
      </c>
      <c r="AE178" s="336">
        <f t="shared" si="103"/>
        <v>2900</v>
      </c>
      <c r="AF178" s="336">
        <f t="shared" si="103"/>
        <v>2900</v>
      </c>
      <c r="AG178" s="336">
        <f t="shared" si="103"/>
        <v>3600</v>
      </c>
      <c r="AH178" s="336">
        <f t="shared" si="103"/>
        <v>3832</v>
      </c>
      <c r="AI178" s="352">
        <f t="shared" si="103"/>
        <v>3832</v>
      </c>
      <c r="AJ178" s="352">
        <f t="shared" si="103"/>
        <v>3832</v>
      </c>
      <c r="AK178" s="450">
        <f t="shared" si="103"/>
        <v>3832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337">
        <f>+F18</f>
        <v>105</v>
      </c>
      <c r="G179" s="353">
        <f>+G18</f>
        <v>0</v>
      </c>
      <c r="H179" s="338">
        <f t="shared" ref="H179:AJ179" si="104">+H18</f>
        <v>0</v>
      </c>
      <c r="I179" s="338">
        <f t="shared" si="104"/>
        <v>0</v>
      </c>
      <c r="J179" s="338">
        <f t="shared" si="104"/>
        <v>0</v>
      </c>
      <c r="K179" s="453">
        <v>0</v>
      </c>
      <c r="L179" s="453">
        <v>0</v>
      </c>
      <c r="M179" s="462">
        <v>0</v>
      </c>
      <c r="N179" s="353">
        <f t="shared" si="104"/>
        <v>0</v>
      </c>
      <c r="O179" s="338">
        <f t="shared" si="104"/>
        <v>0</v>
      </c>
      <c r="P179" s="338">
        <f t="shared" si="104"/>
        <v>0</v>
      </c>
      <c r="Q179" s="338">
        <f t="shared" si="104"/>
        <v>0</v>
      </c>
      <c r="R179" s="338">
        <f t="shared" si="104"/>
        <v>0</v>
      </c>
      <c r="S179" s="338">
        <f t="shared" si="104"/>
        <v>0</v>
      </c>
      <c r="T179" s="364">
        <f t="shared" si="104"/>
        <v>0</v>
      </c>
      <c r="U179" s="353">
        <f t="shared" si="104"/>
        <v>0</v>
      </c>
      <c r="V179" s="338">
        <f t="shared" si="104"/>
        <v>0</v>
      </c>
      <c r="W179" s="338">
        <f t="shared" si="104"/>
        <v>0</v>
      </c>
      <c r="X179" s="445">
        <f t="shared" si="104"/>
        <v>105</v>
      </c>
      <c r="Y179" s="338">
        <f t="shared" si="104"/>
        <v>0</v>
      </c>
      <c r="Z179" s="338">
        <f t="shared" si="104"/>
        <v>0</v>
      </c>
      <c r="AA179" s="364">
        <f t="shared" si="104"/>
        <v>0</v>
      </c>
      <c r="AB179" s="353">
        <f t="shared" si="104"/>
        <v>0</v>
      </c>
      <c r="AC179" s="338">
        <f t="shared" si="104"/>
        <v>0</v>
      </c>
      <c r="AD179" s="338">
        <f t="shared" si="104"/>
        <v>0</v>
      </c>
      <c r="AE179" s="343">
        <f t="shared" si="104"/>
        <v>0</v>
      </c>
      <c r="AF179" s="338">
        <f t="shared" si="104"/>
        <v>0</v>
      </c>
      <c r="AG179" s="338">
        <f t="shared" si="104"/>
        <v>0</v>
      </c>
      <c r="AH179" s="338">
        <f t="shared" si="104"/>
        <v>0</v>
      </c>
      <c r="AI179" s="353">
        <f t="shared" si="104"/>
        <v>0</v>
      </c>
      <c r="AJ179" s="353">
        <f t="shared" si="104"/>
        <v>0</v>
      </c>
      <c r="AK179" s="474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373">
        <f t="shared" ref="G180:AG180" si="105">+F180+G179</f>
        <v>0</v>
      </c>
      <c r="H180" s="348">
        <f t="shared" si="105"/>
        <v>0</v>
      </c>
      <c r="I180" s="335">
        <f t="shared" si="105"/>
        <v>0</v>
      </c>
      <c r="J180" s="336">
        <f t="shared" si="105"/>
        <v>0</v>
      </c>
      <c r="K180" s="451">
        <v>0</v>
      </c>
      <c r="L180" s="451">
        <v>0</v>
      </c>
      <c r="M180" s="461">
        <v>0</v>
      </c>
      <c r="N180" s="352">
        <f t="shared" si="105"/>
        <v>0</v>
      </c>
      <c r="O180" s="336">
        <f t="shared" si="105"/>
        <v>0</v>
      </c>
      <c r="P180" s="335">
        <f t="shared" si="105"/>
        <v>0</v>
      </c>
      <c r="Q180" s="336">
        <f t="shared" si="105"/>
        <v>0</v>
      </c>
      <c r="R180" s="336">
        <f t="shared" si="105"/>
        <v>0</v>
      </c>
      <c r="S180" s="336">
        <f t="shared" si="105"/>
        <v>0</v>
      </c>
      <c r="T180" s="363">
        <f t="shared" si="105"/>
        <v>0</v>
      </c>
      <c r="U180" s="352">
        <f t="shared" si="105"/>
        <v>0</v>
      </c>
      <c r="V180" s="336">
        <f t="shared" si="105"/>
        <v>0</v>
      </c>
      <c r="W180" s="335">
        <f t="shared" si="105"/>
        <v>0</v>
      </c>
      <c r="X180" s="336">
        <f t="shared" si="105"/>
        <v>105</v>
      </c>
      <c r="Y180" s="336">
        <f t="shared" si="105"/>
        <v>105</v>
      </c>
      <c r="Z180" s="336">
        <f t="shared" si="105"/>
        <v>105</v>
      </c>
      <c r="AA180" s="363">
        <f t="shared" si="105"/>
        <v>105</v>
      </c>
      <c r="AB180" s="352">
        <f t="shared" si="105"/>
        <v>105</v>
      </c>
      <c r="AC180" s="336">
        <f t="shared" si="105"/>
        <v>105</v>
      </c>
      <c r="AD180" s="335">
        <f t="shared" si="105"/>
        <v>105</v>
      </c>
      <c r="AE180" s="336">
        <f t="shared" si="105"/>
        <v>105</v>
      </c>
      <c r="AF180" s="336">
        <f t="shared" si="105"/>
        <v>105</v>
      </c>
      <c r="AG180" s="336">
        <f t="shared" si="105"/>
        <v>105</v>
      </c>
      <c r="AH180" s="336">
        <f>+AG180+AH179</f>
        <v>105</v>
      </c>
      <c r="AI180" s="352">
        <f t="shared" ref="AI180" si="106">+AH180+AI179</f>
        <v>105</v>
      </c>
      <c r="AJ180" s="352">
        <f>+AI180+AJ179</f>
        <v>105</v>
      </c>
      <c r="AK180" s="450">
        <f>+AJ180+AK179</f>
        <v>105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337">
        <f>+F20</f>
        <v>350</v>
      </c>
      <c r="G181" s="353">
        <f>+G20</f>
        <v>0</v>
      </c>
      <c r="H181" s="338">
        <f t="shared" ref="H181:AJ181" si="107">+H20</f>
        <v>0</v>
      </c>
      <c r="I181" s="338">
        <f t="shared" si="107"/>
        <v>0</v>
      </c>
      <c r="J181" s="372">
        <v>223</v>
      </c>
      <c r="K181" s="470">
        <v>127</v>
      </c>
      <c r="L181" s="453">
        <v>0</v>
      </c>
      <c r="M181" s="462">
        <v>0</v>
      </c>
      <c r="N181" s="353">
        <f t="shared" si="107"/>
        <v>0</v>
      </c>
      <c r="O181" s="338">
        <f t="shared" si="107"/>
        <v>0</v>
      </c>
      <c r="P181" s="338">
        <f t="shared" si="107"/>
        <v>0</v>
      </c>
      <c r="Q181" s="338">
        <f t="shared" si="107"/>
        <v>0</v>
      </c>
      <c r="R181" s="338">
        <f t="shared" si="107"/>
        <v>0</v>
      </c>
      <c r="S181" s="338">
        <f t="shared" si="107"/>
        <v>0</v>
      </c>
      <c r="T181" s="364">
        <f t="shared" si="107"/>
        <v>0</v>
      </c>
      <c r="U181" s="353">
        <f t="shared" si="107"/>
        <v>0</v>
      </c>
      <c r="V181" s="338">
        <f t="shared" si="107"/>
        <v>0</v>
      </c>
      <c r="W181" s="338">
        <f t="shared" si="107"/>
        <v>0</v>
      </c>
      <c r="X181" s="338">
        <f t="shared" si="107"/>
        <v>0</v>
      </c>
      <c r="Y181" s="338">
        <f t="shared" si="107"/>
        <v>0</v>
      </c>
      <c r="Z181" s="338">
        <f t="shared" si="107"/>
        <v>0</v>
      </c>
      <c r="AA181" s="364">
        <f t="shared" si="107"/>
        <v>0</v>
      </c>
      <c r="AB181" s="353">
        <f t="shared" si="107"/>
        <v>0</v>
      </c>
      <c r="AC181" s="338">
        <f t="shared" si="107"/>
        <v>0</v>
      </c>
      <c r="AD181" s="338">
        <f t="shared" si="107"/>
        <v>0</v>
      </c>
      <c r="AE181" s="338">
        <f t="shared" si="107"/>
        <v>0</v>
      </c>
      <c r="AF181" s="338">
        <f t="shared" si="107"/>
        <v>0</v>
      </c>
      <c r="AG181" s="338">
        <f t="shared" si="107"/>
        <v>0</v>
      </c>
      <c r="AH181" s="338">
        <f t="shared" si="107"/>
        <v>0</v>
      </c>
      <c r="AI181" s="353">
        <f t="shared" si="107"/>
        <v>0</v>
      </c>
      <c r="AJ181" s="353">
        <f t="shared" si="107"/>
        <v>0</v>
      </c>
      <c r="AK181" s="474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352">
        <f t="shared" ref="G182:AK182" si="108">+F182+G181</f>
        <v>0</v>
      </c>
      <c r="H182" s="348">
        <f t="shared" si="108"/>
        <v>0</v>
      </c>
      <c r="I182" s="335">
        <f t="shared" si="108"/>
        <v>0</v>
      </c>
      <c r="J182" s="336">
        <f t="shared" si="108"/>
        <v>223</v>
      </c>
      <c r="K182" s="451">
        <v>350</v>
      </c>
      <c r="L182" s="451">
        <v>350</v>
      </c>
      <c r="M182" s="461">
        <v>350</v>
      </c>
      <c r="N182" s="352">
        <f t="shared" si="108"/>
        <v>350</v>
      </c>
      <c r="O182" s="336">
        <f t="shared" si="108"/>
        <v>350</v>
      </c>
      <c r="P182" s="335">
        <f t="shared" si="108"/>
        <v>350</v>
      </c>
      <c r="Q182" s="336">
        <f t="shared" si="108"/>
        <v>350</v>
      </c>
      <c r="R182" s="336">
        <f t="shared" si="108"/>
        <v>350</v>
      </c>
      <c r="S182" s="336">
        <f t="shared" si="108"/>
        <v>350</v>
      </c>
      <c r="T182" s="363">
        <f t="shared" si="108"/>
        <v>350</v>
      </c>
      <c r="U182" s="352">
        <f t="shared" si="108"/>
        <v>350</v>
      </c>
      <c r="V182" s="336">
        <f t="shared" si="108"/>
        <v>350</v>
      </c>
      <c r="W182" s="335">
        <f t="shared" si="108"/>
        <v>350</v>
      </c>
      <c r="X182" s="336">
        <f t="shared" si="108"/>
        <v>350</v>
      </c>
      <c r="Y182" s="336">
        <f t="shared" si="108"/>
        <v>350</v>
      </c>
      <c r="Z182" s="336">
        <f t="shared" si="108"/>
        <v>350</v>
      </c>
      <c r="AA182" s="363">
        <f t="shared" si="108"/>
        <v>350</v>
      </c>
      <c r="AB182" s="352">
        <f t="shared" si="108"/>
        <v>350</v>
      </c>
      <c r="AC182" s="336">
        <f t="shared" si="108"/>
        <v>350</v>
      </c>
      <c r="AD182" s="335">
        <f t="shared" si="108"/>
        <v>350</v>
      </c>
      <c r="AE182" s="336">
        <f t="shared" si="108"/>
        <v>350</v>
      </c>
      <c r="AF182" s="336">
        <f t="shared" si="108"/>
        <v>350</v>
      </c>
      <c r="AG182" s="336">
        <f t="shared" si="108"/>
        <v>350</v>
      </c>
      <c r="AH182" s="336">
        <f t="shared" si="108"/>
        <v>350</v>
      </c>
      <c r="AI182" s="352">
        <f t="shared" si="108"/>
        <v>350</v>
      </c>
      <c r="AJ182" s="352">
        <f t="shared" si="108"/>
        <v>350</v>
      </c>
      <c r="AK182" s="450">
        <f t="shared" si="108"/>
        <v>350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337">
        <f>+F22</f>
        <v>250</v>
      </c>
      <c r="G183" s="351">
        <f>+G22</f>
        <v>0</v>
      </c>
      <c r="H183" s="334">
        <f t="shared" ref="H183:AJ183" si="109">+H22</f>
        <v>0</v>
      </c>
      <c r="I183" s="334">
        <f t="shared" si="109"/>
        <v>0</v>
      </c>
      <c r="J183" s="342">
        <v>0</v>
      </c>
      <c r="K183" s="469">
        <v>26</v>
      </c>
      <c r="L183" s="469">
        <v>224</v>
      </c>
      <c r="M183" s="460">
        <v>0</v>
      </c>
      <c r="N183" s="351">
        <f t="shared" si="109"/>
        <v>0</v>
      </c>
      <c r="O183" s="334">
        <f t="shared" si="109"/>
        <v>0</v>
      </c>
      <c r="P183" s="334">
        <f t="shared" si="109"/>
        <v>0</v>
      </c>
      <c r="Q183" s="334">
        <f t="shared" si="109"/>
        <v>0</v>
      </c>
      <c r="R183" s="334">
        <f t="shared" si="109"/>
        <v>0</v>
      </c>
      <c r="S183" s="334">
        <f t="shared" si="109"/>
        <v>0</v>
      </c>
      <c r="T183" s="362">
        <f t="shared" si="109"/>
        <v>0</v>
      </c>
      <c r="U183" s="351">
        <f t="shared" si="109"/>
        <v>0</v>
      </c>
      <c r="V183" s="334">
        <f t="shared" si="109"/>
        <v>0</v>
      </c>
      <c r="W183" s="334">
        <f t="shared" si="109"/>
        <v>0</v>
      </c>
      <c r="X183" s="334">
        <f t="shared" si="109"/>
        <v>0</v>
      </c>
      <c r="Y183" s="334">
        <f t="shared" si="109"/>
        <v>0</v>
      </c>
      <c r="Z183" s="334">
        <f t="shared" si="109"/>
        <v>0</v>
      </c>
      <c r="AA183" s="362">
        <f t="shared" si="109"/>
        <v>0</v>
      </c>
      <c r="AB183" s="351">
        <f t="shared" si="109"/>
        <v>0</v>
      </c>
      <c r="AC183" s="334">
        <f t="shared" si="109"/>
        <v>0</v>
      </c>
      <c r="AD183" s="334">
        <f t="shared" si="109"/>
        <v>0</v>
      </c>
      <c r="AE183" s="334">
        <f t="shared" si="109"/>
        <v>0</v>
      </c>
      <c r="AF183" s="334">
        <f t="shared" si="109"/>
        <v>0</v>
      </c>
      <c r="AG183" s="334">
        <f t="shared" si="109"/>
        <v>0</v>
      </c>
      <c r="AH183" s="334">
        <f t="shared" si="109"/>
        <v>0</v>
      </c>
      <c r="AI183" s="351">
        <f t="shared" si="109"/>
        <v>0</v>
      </c>
      <c r="AJ183" s="351">
        <f t="shared" si="109"/>
        <v>0</v>
      </c>
      <c r="AK183" s="474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352">
        <f t="shared" ref="G184:AK184" si="110">+F184+G183</f>
        <v>0</v>
      </c>
      <c r="H184" s="348">
        <f t="shared" si="110"/>
        <v>0</v>
      </c>
      <c r="I184" s="335">
        <f t="shared" si="110"/>
        <v>0</v>
      </c>
      <c r="J184" s="336">
        <f t="shared" si="110"/>
        <v>0</v>
      </c>
      <c r="K184" s="451">
        <v>26</v>
      </c>
      <c r="L184" s="451">
        <v>250</v>
      </c>
      <c r="M184" s="461">
        <v>250</v>
      </c>
      <c r="N184" s="352">
        <f t="shared" si="110"/>
        <v>250</v>
      </c>
      <c r="O184" s="336">
        <f t="shared" si="110"/>
        <v>250</v>
      </c>
      <c r="P184" s="335">
        <f t="shared" si="110"/>
        <v>250</v>
      </c>
      <c r="Q184" s="336">
        <f t="shared" si="110"/>
        <v>250</v>
      </c>
      <c r="R184" s="336">
        <f t="shared" si="110"/>
        <v>250</v>
      </c>
      <c r="S184" s="336">
        <f t="shared" si="110"/>
        <v>250</v>
      </c>
      <c r="T184" s="363">
        <f t="shared" si="110"/>
        <v>250</v>
      </c>
      <c r="U184" s="352">
        <f t="shared" si="110"/>
        <v>250</v>
      </c>
      <c r="V184" s="336">
        <f t="shared" si="110"/>
        <v>250</v>
      </c>
      <c r="W184" s="335">
        <f t="shared" si="110"/>
        <v>250</v>
      </c>
      <c r="X184" s="336">
        <f t="shared" si="110"/>
        <v>250</v>
      </c>
      <c r="Y184" s="336">
        <f t="shared" si="110"/>
        <v>250</v>
      </c>
      <c r="Z184" s="336">
        <f t="shared" si="110"/>
        <v>250</v>
      </c>
      <c r="AA184" s="363">
        <f t="shared" si="110"/>
        <v>250</v>
      </c>
      <c r="AB184" s="352">
        <f t="shared" si="110"/>
        <v>250</v>
      </c>
      <c r="AC184" s="336">
        <f t="shared" si="110"/>
        <v>250</v>
      </c>
      <c r="AD184" s="335">
        <f t="shared" si="110"/>
        <v>250</v>
      </c>
      <c r="AE184" s="336">
        <f t="shared" si="110"/>
        <v>250</v>
      </c>
      <c r="AF184" s="336">
        <f t="shared" si="110"/>
        <v>250</v>
      </c>
      <c r="AG184" s="336">
        <f t="shared" si="110"/>
        <v>250</v>
      </c>
      <c r="AH184" s="336">
        <f t="shared" si="110"/>
        <v>250</v>
      </c>
      <c r="AI184" s="352">
        <f t="shared" si="110"/>
        <v>250</v>
      </c>
      <c r="AJ184" s="352">
        <f t="shared" si="110"/>
        <v>250</v>
      </c>
      <c r="AK184" s="450">
        <f t="shared" si="110"/>
        <v>250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337">
        <f>+F24</f>
        <v>737</v>
      </c>
      <c r="G185" s="351">
        <f>+G24</f>
        <v>0</v>
      </c>
      <c r="H185" s="334">
        <f t="shared" ref="H185:AJ185" si="111">+H24</f>
        <v>0</v>
      </c>
      <c r="I185" s="334">
        <f t="shared" si="111"/>
        <v>0</v>
      </c>
      <c r="J185" s="342">
        <f t="shared" si="111"/>
        <v>0</v>
      </c>
      <c r="K185" s="456">
        <v>0</v>
      </c>
      <c r="L185" s="469">
        <v>737</v>
      </c>
      <c r="M185" s="460">
        <v>0</v>
      </c>
      <c r="N185" s="351">
        <f t="shared" si="111"/>
        <v>0</v>
      </c>
      <c r="O185" s="334">
        <f t="shared" si="111"/>
        <v>0</v>
      </c>
      <c r="P185" s="334">
        <f t="shared" si="111"/>
        <v>0</v>
      </c>
      <c r="Q185" s="334">
        <f t="shared" si="111"/>
        <v>0</v>
      </c>
      <c r="R185" s="334">
        <f t="shared" si="111"/>
        <v>0</v>
      </c>
      <c r="S185" s="334">
        <f t="shared" si="111"/>
        <v>0</v>
      </c>
      <c r="T185" s="362">
        <f t="shared" si="111"/>
        <v>0</v>
      </c>
      <c r="U185" s="351">
        <f t="shared" si="111"/>
        <v>0</v>
      </c>
      <c r="V185" s="334">
        <f t="shared" si="111"/>
        <v>0</v>
      </c>
      <c r="W185" s="334">
        <f t="shared" si="111"/>
        <v>0</v>
      </c>
      <c r="X185" s="334">
        <f t="shared" si="111"/>
        <v>0</v>
      </c>
      <c r="Y185" s="334">
        <f t="shared" si="111"/>
        <v>0</v>
      </c>
      <c r="Z185" s="334">
        <f t="shared" si="111"/>
        <v>0</v>
      </c>
      <c r="AA185" s="362">
        <f t="shared" si="111"/>
        <v>0</v>
      </c>
      <c r="AB185" s="351">
        <f t="shared" si="111"/>
        <v>0</v>
      </c>
      <c r="AC185" s="334">
        <f t="shared" si="111"/>
        <v>0</v>
      </c>
      <c r="AD185" s="334">
        <f t="shared" si="111"/>
        <v>0</v>
      </c>
      <c r="AE185" s="334">
        <f t="shared" si="111"/>
        <v>0</v>
      </c>
      <c r="AF185" s="334">
        <f t="shared" si="111"/>
        <v>0</v>
      </c>
      <c r="AG185" s="334">
        <f t="shared" si="111"/>
        <v>0</v>
      </c>
      <c r="AH185" s="334">
        <f t="shared" si="111"/>
        <v>0</v>
      </c>
      <c r="AI185" s="351">
        <f t="shared" si="111"/>
        <v>0</v>
      </c>
      <c r="AJ185" s="351">
        <f t="shared" si="111"/>
        <v>0</v>
      </c>
      <c r="AK185" s="474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352">
        <f t="shared" ref="G186:AK186" si="112">+F186+G185</f>
        <v>0</v>
      </c>
      <c r="H186" s="348">
        <f t="shared" si="112"/>
        <v>0</v>
      </c>
      <c r="I186" s="335">
        <f t="shared" si="112"/>
        <v>0</v>
      </c>
      <c r="J186" s="336">
        <f t="shared" si="112"/>
        <v>0</v>
      </c>
      <c r="K186" s="451">
        <v>0</v>
      </c>
      <c r="L186" s="451">
        <v>737</v>
      </c>
      <c r="M186" s="461">
        <v>737</v>
      </c>
      <c r="N186" s="352">
        <f t="shared" si="112"/>
        <v>737</v>
      </c>
      <c r="O186" s="336">
        <f t="shared" si="112"/>
        <v>737</v>
      </c>
      <c r="P186" s="335">
        <f t="shared" si="112"/>
        <v>737</v>
      </c>
      <c r="Q186" s="336">
        <f t="shared" si="112"/>
        <v>737</v>
      </c>
      <c r="R186" s="336">
        <f t="shared" si="112"/>
        <v>737</v>
      </c>
      <c r="S186" s="336">
        <f t="shared" si="112"/>
        <v>737</v>
      </c>
      <c r="T186" s="363">
        <f t="shared" si="112"/>
        <v>737</v>
      </c>
      <c r="U186" s="352">
        <f t="shared" si="112"/>
        <v>737</v>
      </c>
      <c r="V186" s="336">
        <f t="shared" si="112"/>
        <v>737</v>
      </c>
      <c r="W186" s="335">
        <f t="shared" si="112"/>
        <v>737</v>
      </c>
      <c r="X186" s="336">
        <f t="shared" si="112"/>
        <v>737</v>
      </c>
      <c r="Y186" s="336">
        <f t="shared" si="112"/>
        <v>737</v>
      </c>
      <c r="Z186" s="336">
        <f t="shared" si="112"/>
        <v>737</v>
      </c>
      <c r="AA186" s="363">
        <f t="shared" si="112"/>
        <v>737</v>
      </c>
      <c r="AB186" s="352">
        <f t="shared" si="112"/>
        <v>737</v>
      </c>
      <c r="AC186" s="336">
        <f t="shared" si="112"/>
        <v>737</v>
      </c>
      <c r="AD186" s="335">
        <f t="shared" si="112"/>
        <v>737</v>
      </c>
      <c r="AE186" s="336">
        <f t="shared" si="112"/>
        <v>737</v>
      </c>
      <c r="AF186" s="336">
        <f t="shared" si="112"/>
        <v>737</v>
      </c>
      <c r="AG186" s="336">
        <f t="shared" si="112"/>
        <v>737</v>
      </c>
      <c r="AH186" s="336">
        <f t="shared" si="112"/>
        <v>737</v>
      </c>
      <c r="AI186" s="352">
        <f t="shared" si="112"/>
        <v>737</v>
      </c>
      <c r="AJ186" s="352">
        <f t="shared" si="112"/>
        <v>737</v>
      </c>
      <c r="AK186" s="450">
        <f t="shared" si="112"/>
        <v>737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337">
        <f>+F26</f>
        <v>600</v>
      </c>
      <c r="G187" s="351">
        <f>+G26</f>
        <v>0</v>
      </c>
      <c r="H187" s="334">
        <f t="shared" ref="H187:AJ187" si="113">+H26</f>
        <v>0</v>
      </c>
      <c r="I187" s="334">
        <f t="shared" si="113"/>
        <v>0</v>
      </c>
      <c r="J187" s="334">
        <f t="shared" si="113"/>
        <v>0</v>
      </c>
      <c r="K187" s="456">
        <v>0</v>
      </c>
      <c r="L187" s="469">
        <v>37</v>
      </c>
      <c r="M187" s="469">
        <v>453</v>
      </c>
      <c r="N187" s="351">
        <f t="shared" si="113"/>
        <v>0</v>
      </c>
      <c r="O187" s="456">
        <f>490-N188</f>
        <v>0</v>
      </c>
      <c r="P187" s="334">
        <f t="shared" si="113"/>
        <v>0</v>
      </c>
      <c r="Q187" s="371">
        <v>110</v>
      </c>
      <c r="R187" s="334">
        <f t="shared" si="113"/>
        <v>0</v>
      </c>
      <c r="S187" s="334">
        <f t="shared" si="113"/>
        <v>0</v>
      </c>
      <c r="T187" s="362">
        <f t="shared" si="113"/>
        <v>0</v>
      </c>
      <c r="U187" s="351">
        <f t="shared" si="113"/>
        <v>0</v>
      </c>
      <c r="V187" s="334">
        <f t="shared" si="113"/>
        <v>0</v>
      </c>
      <c r="W187" s="334">
        <f t="shared" si="113"/>
        <v>0</v>
      </c>
      <c r="X187" s="334">
        <f t="shared" si="113"/>
        <v>0</v>
      </c>
      <c r="Y187" s="334">
        <f t="shared" si="113"/>
        <v>0</v>
      </c>
      <c r="Z187" s="334">
        <f t="shared" si="113"/>
        <v>0</v>
      </c>
      <c r="AA187" s="362">
        <f t="shared" si="113"/>
        <v>0</v>
      </c>
      <c r="AB187" s="351">
        <f t="shared" si="113"/>
        <v>0</v>
      </c>
      <c r="AC187" s="334">
        <f t="shared" si="113"/>
        <v>0</v>
      </c>
      <c r="AD187" s="334">
        <f t="shared" si="113"/>
        <v>0</v>
      </c>
      <c r="AE187" s="334">
        <f t="shared" si="113"/>
        <v>0</v>
      </c>
      <c r="AF187" s="334">
        <f t="shared" si="113"/>
        <v>0</v>
      </c>
      <c r="AG187" s="334">
        <f t="shared" si="113"/>
        <v>0</v>
      </c>
      <c r="AH187" s="334">
        <f t="shared" si="113"/>
        <v>0</v>
      </c>
      <c r="AI187" s="351">
        <f t="shared" si="113"/>
        <v>0</v>
      </c>
      <c r="AJ187" s="351">
        <f t="shared" si="113"/>
        <v>0</v>
      </c>
      <c r="AK187" s="474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352">
        <f t="shared" ref="G188:AG188" si="114">+F188+G187</f>
        <v>0</v>
      </c>
      <c r="H188" s="348">
        <f t="shared" si="114"/>
        <v>0</v>
      </c>
      <c r="I188" s="335">
        <f t="shared" si="114"/>
        <v>0</v>
      </c>
      <c r="J188" s="336">
        <f t="shared" si="114"/>
        <v>0</v>
      </c>
      <c r="K188" s="451">
        <f t="shared" ref="K188" si="115">+J188+K187</f>
        <v>0</v>
      </c>
      <c r="L188" s="451">
        <f t="shared" ref="L188" si="116">+K188+L187</f>
        <v>37</v>
      </c>
      <c r="M188" s="461">
        <f t="shared" ref="M188" si="117">+L188+M187</f>
        <v>490</v>
      </c>
      <c r="N188" s="352">
        <f t="shared" si="114"/>
        <v>490</v>
      </c>
      <c r="O188" s="336">
        <f t="shared" si="114"/>
        <v>490</v>
      </c>
      <c r="P188" s="335">
        <f t="shared" si="114"/>
        <v>490</v>
      </c>
      <c r="Q188" s="336">
        <f t="shared" si="114"/>
        <v>600</v>
      </c>
      <c r="R188" s="336">
        <f t="shared" si="114"/>
        <v>600</v>
      </c>
      <c r="S188" s="336">
        <f t="shared" si="114"/>
        <v>600</v>
      </c>
      <c r="T188" s="363">
        <f t="shared" si="114"/>
        <v>600</v>
      </c>
      <c r="U188" s="352">
        <f t="shared" si="114"/>
        <v>600</v>
      </c>
      <c r="V188" s="336">
        <f t="shared" si="114"/>
        <v>600</v>
      </c>
      <c r="W188" s="335">
        <f t="shared" si="114"/>
        <v>600</v>
      </c>
      <c r="X188" s="336">
        <f t="shared" si="114"/>
        <v>600</v>
      </c>
      <c r="Y188" s="336">
        <f t="shared" si="114"/>
        <v>600</v>
      </c>
      <c r="Z188" s="336">
        <f t="shared" si="114"/>
        <v>600</v>
      </c>
      <c r="AA188" s="363">
        <f t="shared" si="114"/>
        <v>600</v>
      </c>
      <c r="AB188" s="352">
        <f t="shared" si="114"/>
        <v>600</v>
      </c>
      <c r="AC188" s="336">
        <f t="shared" si="114"/>
        <v>600</v>
      </c>
      <c r="AD188" s="335">
        <f t="shared" si="114"/>
        <v>600</v>
      </c>
      <c r="AE188" s="336">
        <f t="shared" si="114"/>
        <v>600</v>
      </c>
      <c r="AF188" s="336">
        <f t="shared" si="114"/>
        <v>600</v>
      </c>
      <c r="AG188" s="336">
        <f t="shared" si="114"/>
        <v>600</v>
      </c>
      <c r="AH188" s="336">
        <f>+AG188+AH187</f>
        <v>600</v>
      </c>
      <c r="AI188" s="352">
        <f>+AH188+AI187</f>
        <v>600</v>
      </c>
      <c r="AJ188" s="352">
        <f>+AI188+AJ187</f>
        <v>600</v>
      </c>
      <c r="AK188" s="450">
        <f>+AJ188+AK187</f>
        <v>600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337">
        <f>+F28</f>
        <v>2200</v>
      </c>
      <c r="G189" s="351">
        <f>+G28</f>
        <v>0</v>
      </c>
      <c r="H189" s="334">
        <f t="shared" ref="H189:AJ189" si="118">+H28</f>
        <v>0</v>
      </c>
      <c r="I189" s="334">
        <f t="shared" si="118"/>
        <v>0</v>
      </c>
      <c r="J189" s="334">
        <f t="shared" si="118"/>
        <v>0</v>
      </c>
      <c r="K189" s="449">
        <v>0</v>
      </c>
      <c r="L189" s="449">
        <v>0</v>
      </c>
      <c r="M189" s="460">
        <v>0</v>
      </c>
      <c r="N189" s="351">
        <f t="shared" si="118"/>
        <v>0</v>
      </c>
      <c r="O189" s="334">
        <f t="shared" si="118"/>
        <v>0</v>
      </c>
      <c r="P189" s="334">
        <f t="shared" si="118"/>
        <v>0</v>
      </c>
      <c r="Q189" s="371">
        <v>476</v>
      </c>
      <c r="R189" s="371">
        <f>900-Q190</f>
        <v>424</v>
      </c>
      <c r="S189" s="334">
        <f t="shared" si="118"/>
        <v>0</v>
      </c>
      <c r="T189" s="362">
        <f t="shared" si="118"/>
        <v>0</v>
      </c>
      <c r="U189" s="351">
        <f t="shared" si="118"/>
        <v>0</v>
      </c>
      <c r="V189" s="334">
        <f t="shared" si="118"/>
        <v>0</v>
      </c>
      <c r="W189" s="371">
        <f t="shared" si="118"/>
        <v>500</v>
      </c>
      <c r="X189" s="371">
        <f t="shared" si="118"/>
        <v>700</v>
      </c>
      <c r="Y189" s="334">
        <f t="shared" si="118"/>
        <v>0</v>
      </c>
      <c r="Z189" s="334">
        <f t="shared" si="118"/>
        <v>0</v>
      </c>
      <c r="AA189" s="362">
        <f t="shared" si="118"/>
        <v>0</v>
      </c>
      <c r="AB189" s="351">
        <f t="shared" si="118"/>
        <v>0</v>
      </c>
      <c r="AC189" s="334">
        <f t="shared" si="118"/>
        <v>0</v>
      </c>
      <c r="AD189" s="469">
        <f t="shared" si="118"/>
        <v>100</v>
      </c>
      <c r="AE189" s="334">
        <f t="shared" si="118"/>
        <v>0</v>
      </c>
      <c r="AF189" s="334">
        <f t="shared" si="118"/>
        <v>0</v>
      </c>
      <c r="AG189" s="334">
        <f t="shared" si="118"/>
        <v>0</v>
      </c>
      <c r="AH189" s="334">
        <f t="shared" si="118"/>
        <v>0</v>
      </c>
      <c r="AI189" s="351">
        <f t="shared" si="118"/>
        <v>0</v>
      </c>
      <c r="AJ189" s="351">
        <f t="shared" si="118"/>
        <v>0</v>
      </c>
      <c r="AK189" s="474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352">
        <f t="shared" ref="G190:AK190" si="119">+F190+G189</f>
        <v>0</v>
      </c>
      <c r="H190" s="348">
        <f t="shared" si="119"/>
        <v>0</v>
      </c>
      <c r="I190" s="335">
        <f t="shared" si="119"/>
        <v>0</v>
      </c>
      <c r="J190" s="336">
        <f t="shared" si="119"/>
        <v>0</v>
      </c>
      <c r="K190" s="451">
        <v>0</v>
      </c>
      <c r="L190" s="451">
        <v>0</v>
      </c>
      <c r="M190" s="461">
        <v>0</v>
      </c>
      <c r="N190" s="352">
        <f t="shared" si="119"/>
        <v>0</v>
      </c>
      <c r="O190" s="336">
        <f t="shared" si="119"/>
        <v>0</v>
      </c>
      <c r="P190" s="335">
        <f t="shared" si="119"/>
        <v>0</v>
      </c>
      <c r="Q190" s="336">
        <f t="shared" si="119"/>
        <v>476</v>
      </c>
      <c r="R190" s="336">
        <f t="shared" si="119"/>
        <v>900</v>
      </c>
      <c r="S190" s="336">
        <f t="shared" si="119"/>
        <v>900</v>
      </c>
      <c r="T190" s="363">
        <f t="shared" si="119"/>
        <v>900</v>
      </c>
      <c r="U190" s="352">
        <f t="shared" si="119"/>
        <v>900</v>
      </c>
      <c r="V190" s="336">
        <f t="shared" si="119"/>
        <v>900</v>
      </c>
      <c r="W190" s="335">
        <f t="shared" si="119"/>
        <v>1400</v>
      </c>
      <c r="X190" s="336">
        <f t="shared" si="119"/>
        <v>2100</v>
      </c>
      <c r="Y190" s="336">
        <f t="shared" si="119"/>
        <v>2100</v>
      </c>
      <c r="Z190" s="336">
        <f t="shared" si="119"/>
        <v>2100</v>
      </c>
      <c r="AA190" s="363">
        <f t="shared" si="119"/>
        <v>2100</v>
      </c>
      <c r="AB190" s="352">
        <f t="shared" si="119"/>
        <v>2100</v>
      </c>
      <c r="AC190" s="336">
        <f t="shared" si="119"/>
        <v>2100</v>
      </c>
      <c r="AD190" s="335">
        <f t="shared" si="119"/>
        <v>2200</v>
      </c>
      <c r="AE190" s="336">
        <f t="shared" si="119"/>
        <v>2200</v>
      </c>
      <c r="AF190" s="336">
        <f t="shared" si="119"/>
        <v>2200</v>
      </c>
      <c r="AG190" s="336">
        <f t="shared" si="119"/>
        <v>2200</v>
      </c>
      <c r="AH190" s="336">
        <f t="shared" si="119"/>
        <v>2200</v>
      </c>
      <c r="AI190" s="352">
        <f t="shared" si="119"/>
        <v>2200</v>
      </c>
      <c r="AJ190" s="352">
        <f t="shared" si="119"/>
        <v>2200</v>
      </c>
      <c r="AK190" s="450">
        <f t="shared" si="119"/>
        <v>2200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337">
        <f>+F30</f>
        <v>39</v>
      </c>
      <c r="G191" s="351">
        <f>+G30</f>
        <v>0</v>
      </c>
      <c r="H191" s="334">
        <f t="shared" ref="H191:AJ191" si="120">+H30</f>
        <v>0</v>
      </c>
      <c r="I191" s="334">
        <f t="shared" si="120"/>
        <v>0</v>
      </c>
      <c r="J191" s="334">
        <f t="shared" si="120"/>
        <v>0</v>
      </c>
      <c r="K191" s="449">
        <v>0</v>
      </c>
      <c r="L191" s="449">
        <v>0</v>
      </c>
      <c r="M191" s="460">
        <v>0</v>
      </c>
      <c r="N191" s="351">
        <f t="shared" si="120"/>
        <v>0</v>
      </c>
      <c r="O191" s="334">
        <f t="shared" si="120"/>
        <v>0</v>
      </c>
      <c r="P191" s="334">
        <f t="shared" si="120"/>
        <v>0</v>
      </c>
      <c r="Q191" s="334">
        <f t="shared" si="120"/>
        <v>0</v>
      </c>
      <c r="R191" s="371">
        <v>39</v>
      </c>
      <c r="S191" s="334">
        <f t="shared" si="120"/>
        <v>0</v>
      </c>
      <c r="T191" s="362">
        <f t="shared" si="120"/>
        <v>0</v>
      </c>
      <c r="U191" s="351">
        <f t="shared" si="120"/>
        <v>0</v>
      </c>
      <c r="V191" s="334">
        <f t="shared" si="120"/>
        <v>0</v>
      </c>
      <c r="W191" s="334">
        <f t="shared" si="120"/>
        <v>0</v>
      </c>
      <c r="X191" s="334">
        <f t="shared" si="120"/>
        <v>0</v>
      </c>
      <c r="Y191" s="334">
        <f t="shared" si="120"/>
        <v>0</v>
      </c>
      <c r="Z191" s="334">
        <f t="shared" si="120"/>
        <v>0</v>
      </c>
      <c r="AA191" s="362">
        <f t="shared" si="120"/>
        <v>0</v>
      </c>
      <c r="AB191" s="351">
        <f t="shared" si="120"/>
        <v>0</v>
      </c>
      <c r="AC191" s="334">
        <f t="shared" si="120"/>
        <v>0</v>
      </c>
      <c r="AD191" s="334">
        <f t="shared" si="120"/>
        <v>0</v>
      </c>
      <c r="AE191" s="334">
        <f t="shared" si="120"/>
        <v>0</v>
      </c>
      <c r="AF191" s="334">
        <f t="shared" si="120"/>
        <v>0</v>
      </c>
      <c r="AG191" s="334">
        <f t="shared" si="120"/>
        <v>0</v>
      </c>
      <c r="AH191" s="334">
        <f t="shared" si="120"/>
        <v>0</v>
      </c>
      <c r="AI191" s="351">
        <f t="shared" si="120"/>
        <v>0</v>
      </c>
      <c r="AJ191" s="351">
        <f t="shared" si="120"/>
        <v>0</v>
      </c>
      <c r="AK191" s="474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352">
        <f t="shared" ref="G192:AG192" si="121">+F192+G191</f>
        <v>0</v>
      </c>
      <c r="H192" s="348">
        <f t="shared" si="121"/>
        <v>0</v>
      </c>
      <c r="I192" s="335">
        <f t="shared" si="121"/>
        <v>0</v>
      </c>
      <c r="J192" s="336">
        <f t="shared" si="121"/>
        <v>0</v>
      </c>
      <c r="K192" s="451">
        <v>0</v>
      </c>
      <c r="L192" s="451">
        <v>0</v>
      </c>
      <c r="M192" s="461">
        <v>0</v>
      </c>
      <c r="N192" s="352">
        <f t="shared" si="121"/>
        <v>0</v>
      </c>
      <c r="O192" s="336">
        <f t="shared" si="121"/>
        <v>0</v>
      </c>
      <c r="P192" s="335">
        <f t="shared" si="121"/>
        <v>0</v>
      </c>
      <c r="Q192" s="336">
        <f t="shared" si="121"/>
        <v>0</v>
      </c>
      <c r="R192" s="336">
        <f t="shared" si="121"/>
        <v>39</v>
      </c>
      <c r="S192" s="336">
        <f t="shared" si="121"/>
        <v>39</v>
      </c>
      <c r="T192" s="363">
        <f t="shared" si="121"/>
        <v>39</v>
      </c>
      <c r="U192" s="352">
        <f t="shared" si="121"/>
        <v>39</v>
      </c>
      <c r="V192" s="336">
        <f t="shared" si="121"/>
        <v>39</v>
      </c>
      <c r="W192" s="335">
        <f t="shared" si="121"/>
        <v>39</v>
      </c>
      <c r="X192" s="336">
        <f t="shared" si="121"/>
        <v>39</v>
      </c>
      <c r="Y192" s="336">
        <f t="shared" si="121"/>
        <v>39</v>
      </c>
      <c r="Z192" s="336">
        <f t="shared" si="121"/>
        <v>39</v>
      </c>
      <c r="AA192" s="363">
        <f t="shared" si="121"/>
        <v>39</v>
      </c>
      <c r="AB192" s="352">
        <f t="shared" si="121"/>
        <v>39</v>
      </c>
      <c r="AC192" s="336">
        <f t="shared" si="121"/>
        <v>39</v>
      </c>
      <c r="AD192" s="335">
        <f t="shared" si="121"/>
        <v>39</v>
      </c>
      <c r="AE192" s="336">
        <f t="shared" si="121"/>
        <v>39</v>
      </c>
      <c r="AF192" s="336">
        <f t="shared" si="121"/>
        <v>39</v>
      </c>
      <c r="AG192" s="336">
        <f t="shared" si="121"/>
        <v>39</v>
      </c>
      <c r="AH192" s="336">
        <f>+AG192+AH191</f>
        <v>39</v>
      </c>
      <c r="AI192" s="352">
        <f>+AH192+AI191</f>
        <v>39</v>
      </c>
      <c r="AJ192" s="352">
        <f>+AI192+AJ191</f>
        <v>39</v>
      </c>
      <c r="AK192" s="450">
        <f>+AJ192+AK191</f>
        <v>39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0</v>
      </c>
      <c r="G193" s="351">
        <f>+G32</f>
        <v>0</v>
      </c>
      <c r="H193" s="334">
        <f t="shared" ref="H193:AJ193" si="122">+H32</f>
        <v>0</v>
      </c>
      <c r="I193" s="334">
        <f t="shared" si="122"/>
        <v>0</v>
      </c>
      <c r="J193" s="334">
        <f t="shared" si="122"/>
        <v>0</v>
      </c>
      <c r="K193" s="449">
        <v>0</v>
      </c>
      <c r="L193" s="449">
        <v>0</v>
      </c>
      <c r="M193" s="460">
        <v>0</v>
      </c>
      <c r="N193" s="351">
        <f t="shared" si="122"/>
        <v>0</v>
      </c>
      <c r="O193" s="334">
        <f t="shared" si="122"/>
        <v>0</v>
      </c>
      <c r="P193" s="334">
        <f t="shared" si="122"/>
        <v>0</v>
      </c>
      <c r="Q193" s="334">
        <f t="shared" si="122"/>
        <v>0</v>
      </c>
      <c r="R193" s="334">
        <f t="shared" si="122"/>
        <v>0</v>
      </c>
      <c r="S193" s="334">
        <f t="shared" si="122"/>
        <v>0</v>
      </c>
      <c r="T193" s="362">
        <f t="shared" si="122"/>
        <v>0</v>
      </c>
      <c r="U193" s="351">
        <f t="shared" si="122"/>
        <v>0</v>
      </c>
      <c r="V193" s="334">
        <f t="shared" si="122"/>
        <v>0</v>
      </c>
      <c r="W193" s="334">
        <f t="shared" si="122"/>
        <v>0</v>
      </c>
      <c r="X193" s="334">
        <f t="shared" si="122"/>
        <v>0</v>
      </c>
      <c r="Y193" s="334">
        <f t="shared" si="122"/>
        <v>0</v>
      </c>
      <c r="Z193" s="334">
        <f t="shared" si="122"/>
        <v>0</v>
      </c>
      <c r="AA193" s="362">
        <f t="shared" si="122"/>
        <v>0</v>
      </c>
      <c r="AB193" s="351">
        <f t="shared" si="122"/>
        <v>0</v>
      </c>
      <c r="AC193" s="334">
        <f t="shared" si="122"/>
        <v>0</v>
      </c>
      <c r="AD193" s="334">
        <f t="shared" si="122"/>
        <v>0</v>
      </c>
      <c r="AE193" s="334">
        <f t="shared" si="122"/>
        <v>0</v>
      </c>
      <c r="AF193" s="334">
        <f t="shared" si="122"/>
        <v>0</v>
      </c>
      <c r="AG193" s="334">
        <f t="shared" si="122"/>
        <v>0</v>
      </c>
      <c r="AH193" s="334">
        <f t="shared" si="122"/>
        <v>0</v>
      </c>
      <c r="AI193" s="351">
        <f t="shared" si="122"/>
        <v>0</v>
      </c>
      <c r="AJ193" s="351">
        <f t="shared" si="122"/>
        <v>0</v>
      </c>
      <c r="AK193" s="475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352">
        <f t="shared" ref="G194:AG194" si="123">+F194+G193</f>
        <v>0</v>
      </c>
      <c r="H194" s="348">
        <f t="shared" si="123"/>
        <v>0</v>
      </c>
      <c r="I194" s="335">
        <f t="shared" si="123"/>
        <v>0</v>
      </c>
      <c r="J194" s="336">
        <f t="shared" si="123"/>
        <v>0</v>
      </c>
      <c r="K194" s="451">
        <v>0</v>
      </c>
      <c r="L194" s="451">
        <v>0</v>
      </c>
      <c r="M194" s="461">
        <v>0</v>
      </c>
      <c r="N194" s="352">
        <f t="shared" si="123"/>
        <v>0</v>
      </c>
      <c r="O194" s="336">
        <f t="shared" si="123"/>
        <v>0</v>
      </c>
      <c r="P194" s="335">
        <f t="shared" si="123"/>
        <v>0</v>
      </c>
      <c r="Q194" s="336">
        <f t="shared" si="123"/>
        <v>0</v>
      </c>
      <c r="R194" s="336">
        <f t="shared" si="123"/>
        <v>0</v>
      </c>
      <c r="S194" s="336">
        <f t="shared" si="123"/>
        <v>0</v>
      </c>
      <c r="T194" s="363">
        <f t="shared" si="123"/>
        <v>0</v>
      </c>
      <c r="U194" s="352">
        <f t="shared" si="123"/>
        <v>0</v>
      </c>
      <c r="V194" s="336">
        <f t="shared" si="123"/>
        <v>0</v>
      </c>
      <c r="W194" s="335">
        <f t="shared" si="123"/>
        <v>0</v>
      </c>
      <c r="X194" s="336">
        <f t="shared" si="123"/>
        <v>0</v>
      </c>
      <c r="Y194" s="336">
        <f t="shared" si="123"/>
        <v>0</v>
      </c>
      <c r="Z194" s="336">
        <f t="shared" si="123"/>
        <v>0</v>
      </c>
      <c r="AA194" s="363">
        <f t="shared" si="123"/>
        <v>0</v>
      </c>
      <c r="AB194" s="352">
        <f t="shared" si="123"/>
        <v>0</v>
      </c>
      <c r="AC194" s="336">
        <f t="shared" si="123"/>
        <v>0</v>
      </c>
      <c r="AD194" s="335">
        <f t="shared" si="123"/>
        <v>0</v>
      </c>
      <c r="AE194" s="336">
        <f t="shared" si="123"/>
        <v>0</v>
      </c>
      <c r="AF194" s="336">
        <f t="shared" si="123"/>
        <v>0</v>
      </c>
      <c r="AG194" s="336">
        <f t="shared" si="123"/>
        <v>0</v>
      </c>
      <c r="AH194" s="336">
        <f>+AG194+AH193</f>
        <v>0</v>
      </c>
      <c r="AI194" s="352">
        <f>+AH194+AI193</f>
        <v>0</v>
      </c>
      <c r="AJ194" s="352">
        <f>+AI194+AJ193</f>
        <v>0</v>
      </c>
      <c r="AK194" s="450">
        <f>+AJ194+AK193</f>
        <v>0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337">
        <f>+F34+3</f>
        <v>3</v>
      </c>
      <c r="G195" s="351">
        <f>+G34</f>
        <v>0</v>
      </c>
      <c r="H195" s="371">
        <v>3</v>
      </c>
      <c r="I195" s="334">
        <f t="shared" ref="I195:AJ195" si="124">+I34</f>
        <v>0</v>
      </c>
      <c r="J195" s="334">
        <f t="shared" si="124"/>
        <v>0</v>
      </c>
      <c r="K195" s="449">
        <v>0</v>
      </c>
      <c r="L195" s="449">
        <v>0</v>
      </c>
      <c r="M195" s="460">
        <v>0</v>
      </c>
      <c r="N195" s="351">
        <f t="shared" si="124"/>
        <v>0</v>
      </c>
      <c r="O195" s="334">
        <f t="shared" si="124"/>
        <v>0</v>
      </c>
      <c r="P195" s="334">
        <f t="shared" si="124"/>
        <v>0</v>
      </c>
      <c r="Q195" s="334">
        <f t="shared" si="124"/>
        <v>0</v>
      </c>
      <c r="R195" s="334">
        <f t="shared" si="124"/>
        <v>0</v>
      </c>
      <c r="S195" s="334">
        <f t="shared" si="124"/>
        <v>0</v>
      </c>
      <c r="T195" s="362">
        <f t="shared" si="124"/>
        <v>0</v>
      </c>
      <c r="U195" s="351">
        <f t="shared" si="124"/>
        <v>0</v>
      </c>
      <c r="V195" s="334">
        <f t="shared" si="124"/>
        <v>0</v>
      </c>
      <c r="W195" s="334">
        <f t="shared" si="124"/>
        <v>0</v>
      </c>
      <c r="X195" s="334">
        <f t="shared" si="124"/>
        <v>0</v>
      </c>
      <c r="Y195" s="334">
        <f t="shared" si="124"/>
        <v>0</v>
      </c>
      <c r="Z195" s="334">
        <f t="shared" si="124"/>
        <v>0</v>
      </c>
      <c r="AA195" s="362">
        <f t="shared" si="124"/>
        <v>0</v>
      </c>
      <c r="AB195" s="351">
        <f t="shared" si="124"/>
        <v>0</v>
      </c>
      <c r="AC195" s="334">
        <f t="shared" si="124"/>
        <v>0</v>
      </c>
      <c r="AD195" s="334">
        <f t="shared" si="124"/>
        <v>0</v>
      </c>
      <c r="AE195" s="334">
        <f t="shared" si="124"/>
        <v>0</v>
      </c>
      <c r="AF195" s="334">
        <f t="shared" si="124"/>
        <v>0</v>
      </c>
      <c r="AG195" s="334">
        <f t="shared" si="124"/>
        <v>0</v>
      </c>
      <c r="AH195" s="334">
        <f t="shared" si="124"/>
        <v>0</v>
      </c>
      <c r="AI195" s="351">
        <f t="shared" si="124"/>
        <v>0</v>
      </c>
      <c r="AJ195" s="351">
        <f t="shared" si="124"/>
        <v>0</v>
      </c>
      <c r="AK195" s="474">
        <f>+AK34</f>
        <v>0</v>
      </c>
      <c r="AL195" s="37">
        <f>SUM(G195:AK195)</f>
        <v>3</v>
      </c>
      <c r="AM195" s="38">
        <f>AL195</f>
        <v>3</v>
      </c>
      <c r="AN195" s="38">
        <v>800000</v>
      </c>
      <c r="AO195" s="38">
        <f>AL195*AN195/1000</f>
        <v>2400</v>
      </c>
      <c r="AP195" s="38">
        <f>AN195*AM195/1000</f>
        <v>2400</v>
      </c>
    </row>
    <row r="196" spans="1:42" ht="35.1" customHeight="1">
      <c r="A196" s="670"/>
      <c r="B196" s="654"/>
      <c r="C196" s="39"/>
      <c r="D196" s="65"/>
      <c r="E196" s="57"/>
      <c r="F196" s="58"/>
      <c r="G196" s="352">
        <f t="shared" ref="G196:AG196" si="125">+F196+G195</f>
        <v>0</v>
      </c>
      <c r="H196" s="348">
        <f t="shared" si="125"/>
        <v>3</v>
      </c>
      <c r="I196" s="335">
        <f t="shared" si="125"/>
        <v>3</v>
      </c>
      <c r="J196" s="336">
        <f t="shared" si="125"/>
        <v>3</v>
      </c>
      <c r="K196" s="451">
        <v>3</v>
      </c>
      <c r="L196" s="451">
        <v>3</v>
      </c>
      <c r="M196" s="461">
        <v>3</v>
      </c>
      <c r="N196" s="352">
        <f t="shared" si="125"/>
        <v>3</v>
      </c>
      <c r="O196" s="336">
        <f t="shared" si="125"/>
        <v>3</v>
      </c>
      <c r="P196" s="335">
        <f t="shared" si="125"/>
        <v>3</v>
      </c>
      <c r="Q196" s="336">
        <f t="shared" si="125"/>
        <v>3</v>
      </c>
      <c r="R196" s="336">
        <f t="shared" si="125"/>
        <v>3</v>
      </c>
      <c r="S196" s="336">
        <f t="shared" si="125"/>
        <v>3</v>
      </c>
      <c r="T196" s="363">
        <f t="shared" si="125"/>
        <v>3</v>
      </c>
      <c r="U196" s="352">
        <f t="shared" si="125"/>
        <v>3</v>
      </c>
      <c r="V196" s="336">
        <f t="shared" si="125"/>
        <v>3</v>
      </c>
      <c r="W196" s="335">
        <f t="shared" si="125"/>
        <v>3</v>
      </c>
      <c r="X196" s="336">
        <f t="shared" si="125"/>
        <v>3</v>
      </c>
      <c r="Y196" s="336">
        <f t="shared" si="125"/>
        <v>3</v>
      </c>
      <c r="Z196" s="336">
        <f t="shared" si="125"/>
        <v>3</v>
      </c>
      <c r="AA196" s="363">
        <f t="shared" si="125"/>
        <v>3</v>
      </c>
      <c r="AB196" s="352">
        <f t="shared" si="125"/>
        <v>3</v>
      </c>
      <c r="AC196" s="336">
        <f t="shared" si="125"/>
        <v>3</v>
      </c>
      <c r="AD196" s="335">
        <f t="shared" si="125"/>
        <v>3</v>
      </c>
      <c r="AE196" s="336">
        <f t="shared" si="125"/>
        <v>3</v>
      </c>
      <c r="AF196" s="336">
        <f t="shared" si="125"/>
        <v>3</v>
      </c>
      <c r="AG196" s="336">
        <f t="shared" si="125"/>
        <v>3</v>
      </c>
      <c r="AH196" s="336">
        <f>+AG196+AH195</f>
        <v>3</v>
      </c>
      <c r="AI196" s="352">
        <f>+AH196+AI195</f>
        <v>3</v>
      </c>
      <c r="AJ196" s="352">
        <f>+AI196+AJ195</f>
        <v>3</v>
      </c>
      <c r="AK196" s="450">
        <f>+AJ196+AK195</f>
        <v>3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50</v>
      </c>
      <c r="G197" s="351">
        <f>+G36</f>
        <v>0</v>
      </c>
      <c r="H197" s="371">
        <v>50</v>
      </c>
      <c r="I197" s="334">
        <f t="shared" ref="I197:AJ197" si="126">+I36</f>
        <v>0</v>
      </c>
      <c r="J197" s="334">
        <f t="shared" si="126"/>
        <v>0</v>
      </c>
      <c r="K197" s="449">
        <v>0</v>
      </c>
      <c r="L197" s="449">
        <v>0</v>
      </c>
      <c r="M197" s="460">
        <v>0</v>
      </c>
      <c r="N197" s="351">
        <f t="shared" si="126"/>
        <v>0</v>
      </c>
      <c r="O197" s="334">
        <f t="shared" si="126"/>
        <v>0</v>
      </c>
      <c r="P197" s="334">
        <f t="shared" si="126"/>
        <v>0</v>
      </c>
      <c r="Q197" s="334">
        <f t="shared" si="126"/>
        <v>0</v>
      </c>
      <c r="R197" s="334">
        <f t="shared" si="126"/>
        <v>0</v>
      </c>
      <c r="S197" s="334">
        <f t="shared" si="126"/>
        <v>0</v>
      </c>
      <c r="T197" s="362">
        <f t="shared" si="126"/>
        <v>0</v>
      </c>
      <c r="U197" s="351">
        <f t="shared" si="126"/>
        <v>0</v>
      </c>
      <c r="V197" s="334">
        <f t="shared" si="126"/>
        <v>0</v>
      </c>
      <c r="W197" s="334">
        <f t="shared" si="126"/>
        <v>0</v>
      </c>
      <c r="X197" s="334">
        <f t="shared" si="126"/>
        <v>0</v>
      </c>
      <c r="Y197" s="334">
        <f t="shared" si="126"/>
        <v>0</v>
      </c>
      <c r="Z197" s="334">
        <f t="shared" si="126"/>
        <v>0</v>
      </c>
      <c r="AA197" s="362">
        <f t="shared" si="126"/>
        <v>0</v>
      </c>
      <c r="AB197" s="351">
        <f t="shared" si="126"/>
        <v>0</v>
      </c>
      <c r="AC197" s="334">
        <f t="shared" si="126"/>
        <v>0</v>
      </c>
      <c r="AD197" s="334">
        <f t="shared" si="126"/>
        <v>0</v>
      </c>
      <c r="AE197" s="334">
        <f t="shared" si="126"/>
        <v>0</v>
      </c>
      <c r="AF197" s="334">
        <f t="shared" si="126"/>
        <v>0</v>
      </c>
      <c r="AG197" s="334">
        <f t="shared" si="126"/>
        <v>0</v>
      </c>
      <c r="AH197" s="334">
        <f t="shared" si="126"/>
        <v>0</v>
      </c>
      <c r="AI197" s="351">
        <f t="shared" si="126"/>
        <v>0</v>
      </c>
      <c r="AJ197" s="351">
        <f t="shared" si="126"/>
        <v>0</v>
      </c>
      <c r="AK197" s="475">
        <f>+AK36</f>
        <v>0</v>
      </c>
      <c r="AL197" s="37">
        <f>AK198</f>
        <v>50</v>
      </c>
      <c r="AM197" s="38">
        <f>AL197</f>
        <v>50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352">
        <f t="shared" ref="G198:AG198" si="127">+F198+G197</f>
        <v>0</v>
      </c>
      <c r="H198" s="348">
        <f t="shared" si="127"/>
        <v>50</v>
      </c>
      <c r="I198" s="335">
        <f t="shared" si="127"/>
        <v>50</v>
      </c>
      <c r="J198" s="336">
        <f t="shared" si="127"/>
        <v>50</v>
      </c>
      <c r="K198" s="451">
        <v>50</v>
      </c>
      <c r="L198" s="451">
        <v>50</v>
      </c>
      <c r="M198" s="461">
        <v>50</v>
      </c>
      <c r="N198" s="352">
        <f t="shared" si="127"/>
        <v>50</v>
      </c>
      <c r="O198" s="336">
        <f t="shared" si="127"/>
        <v>50</v>
      </c>
      <c r="P198" s="335">
        <f t="shared" si="127"/>
        <v>50</v>
      </c>
      <c r="Q198" s="336">
        <f t="shared" si="127"/>
        <v>50</v>
      </c>
      <c r="R198" s="336">
        <f t="shared" si="127"/>
        <v>50</v>
      </c>
      <c r="S198" s="336">
        <f t="shared" si="127"/>
        <v>50</v>
      </c>
      <c r="T198" s="363">
        <f t="shared" si="127"/>
        <v>50</v>
      </c>
      <c r="U198" s="352">
        <f t="shared" si="127"/>
        <v>50</v>
      </c>
      <c r="V198" s="336">
        <f t="shared" si="127"/>
        <v>50</v>
      </c>
      <c r="W198" s="335">
        <f t="shared" si="127"/>
        <v>50</v>
      </c>
      <c r="X198" s="336">
        <f t="shared" si="127"/>
        <v>50</v>
      </c>
      <c r="Y198" s="336">
        <f t="shared" si="127"/>
        <v>50</v>
      </c>
      <c r="Z198" s="336">
        <f t="shared" si="127"/>
        <v>50</v>
      </c>
      <c r="AA198" s="363">
        <f t="shared" si="127"/>
        <v>50</v>
      </c>
      <c r="AB198" s="352">
        <f t="shared" si="127"/>
        <v>50</v>
      </c>
      <c r="AC198" s="336">
        <f t="shared" si="127"/>
        <v>50</v>
      </c>
      <c r="AD198" s="335">
        <f t="shared" si="127"/>
        <v>50</v>
      </c>
      <c r="AE198" s="336">
        <f t="shared" si="127"/>
        <v>50</v>
      </c>
      <c r="AF198" s="336">
        <f t="shared" si="127"/>
        <v>50</v>
      </c>
      <c r="AG198" s="336">
        <f t="shared" si="127"/>
        <v>50</v>
      </c>
      <c r="AH198" s="336">
        <f>+AG198+AH197</f>
        <v>50</v>
      </c>
      <c r="AI198" s="352">
        <f>+AH198+AI197</f>
        <v>50</v>
      </c>
      <c r="AJ198" s="352">
        <f>+AI198+AJ197</f>
        <v>50</v>
      </c>
      <c r="AK198" s="450">
        <f>+AJ198+AK197</f>
        <v>50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28">+F38</f>
        <v>0</v>
      </c>
      <c r="G199" s="357">
        <f t="shared" si="128"/>
        <v>0</v>
      </c>
      <c r="H199" s="346">
        <f t="shared" si="128"/>
        <v>0</v>
      </c>
      <c r="I199" s="346">
        <f t="shared" si="128"/>
        <v>0</v>
      </c>
      <c r="J199" s="346">
        <f t="shared" si="128"/>
        <v>0</v>
      </c>
      <c r="K199" s="459">
        <v>0</v>
      </c>
      <c r="L199" s="459">
        <v>0</v>
      </c>
      <c r="M199" s="466">
        <v>0</v>
      </c>
      <c r="N199" s="357">
        <f t="shared" si="128"/>
        <v>0</v>
      </c>
      <c r="O199" s="346">
        <f t="shared" si="128"/>
        <v>0</v>
      </c>
      <c r="P199" s="346">
        <f t="shared" si="128"/>
        <v>0</v>
      </c>
      <c r="Q199" s="346">
        <f t="shared" si="128"/>
        <v>0</v>
      </c>
      <c r="R199" s="346">
        <f t="shared" si="128"/>
        <v>0</v>
      </c>
      <c r="S199" s="346">
        <f t="shared" si="128"/>
        <v>0</v>
      </c>
      <c r="T199" s="368">
        <f t="shared" si="128"/>
        <v>0</v>
      </c>
      <c r="U199" s="357">
        <f t="shared" si="128"/>
        <v>0</v>
      </c>
      <c r="V199" s="346">
        <f t="shared" si="128"/>
        <v>0</v>
      </c>
      <c r="W199" s="346">
        <f t="shared" si="128"/>
        <v>0</v>
      </c>
      <c r="X199" s="346">
        <f t="shared" si="128"/>
        <v>0</v>
      </c>
      <c r="Y199" s="346">
        <f t="shared" si="128"/>
        <v>0</v>
      </c>
      <c r="Z199" s="346">
        <f t="shared" si="128"/>
        <v>0</v>
      </c>
      <c r="AA199" s="368">
        <f t="shared" si="128"/>
        <v>0</v>
      </c>
      <c r="AB199" s="357">
        <f t="shared" si="128"/>
        <v>0</v>
      </c>
      <c r="AC199" s="346">
        <f t="shared" si="128"/>
        <v>0</v>
      </c>
      <c r="AD199" s="346">
        <f t="shared" si="128"/>
        <v>0</v>
      </c>
      <c r="AE199" s="346">
        <f t="shared" si="128"/>
        <v>0</v>
      </c>
      <c r="AF199" s="346">
        <f t="shared" si="128"/>
        <v>0</v>
      </c>
      <c r="AG199" s="346">
        <f t="shared" si="128"/>
        <v>0</v>
      </c>
      <c r="AH199" s="346">
        <f t="shared" si="128"/>
        <v>0</v>
      </c>
      <c r="AI199" s="357">
        <f t="shared" si="128"/>
        <v>0</v>
      </c>
      <c r="AJ199" s="357">
        <f t="shared" si="128"/>
        <v>0</v>
      </c>
      <c r="AK199" s="475">
        <f t="shared" si="128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52">
        <f t="shared" ref="G200:AK200" si="129">+F200+G199</f>
        <v>0</v>
      </c>
      <c r="H200" s="348">
        <f t="shared" si="129"/>
        <v>0</v>
      </c>
      <c r="I200" s="335">
        <f t="shared" si="129"/>
        <v>0</v>
      </c>
      <c r="J200" s="335">
        <f t="shared" si="129"/>
        <v>0</v>
      </c>
      <c r="K200" s="450">
        <v>0</v>
      </c>
      <c r="L200" s="450">
        <v>0</v>
      </c>
      <c r="M200" s="464">
        <v>0</v>
      </c>
      <c r="N200" s="356">
        <f t="shared" si="129"/>
        <v>0</v>
      </c>
      <c r="O200" s="335">
        <f t="shared" si="129"/>
        <v>0</v>
      </c>
      <c r="P200" s="335">
        <f t="shared" si="129"/>
        <v>0</v>
      </c>
      <c r="Q200" s="335">
        <f t="shared" si="129"/>
        <v>0</v>
      </c>
      <c r="R200" s="335">
        <f t="shared" si="129"/>
        <v>0</v>
      </c>
      <c r="S200" s="335">
        <f t="shared" si="129"/>
        <v>0</v>
      </c>
      <c r="T200" s="366">
        <f t="shared" si="129"/>
        <v>0</v>
      </c>
      <c r="U200" s="356">
        <f t="shared" si="129"/>
        <v>0</v>
      </c>
      <c r="V200" s="335">
        <f t="shared" si="129"/>
        <v>0</v>
      </c>
      <c r="W200" s="335">
        <f t="shared" si="129"/>
        <v>0</v>
      </c>
      <c r="X200" s="335">
        <f t="shared" si="129"/>
        <v>0</v>
      </c>
      <c r="Y200" s="335">
        <f t="shared" si="129"/>
        <v>0</v>
      </c>
      <c r="Z200" s="335">
        <f t="shared" si="129"/>
        <v>0</v>
      </c>
      <c r="AA200" s="366">
        <f t="shared" si="129"/>
        <v>0</v>
      </c>
      <c r="AB200" s="356">
        <f t="shared" si="129"/>
        <v>0</v>
      </c>
      <c r="AC200" s="335">
        <f t="shared" si="129"/>
        <v>0</v>
      </c>
      <c r="AD200" s="335">
        <f t="shared" si="129"/>
        <v>0</v>
      </c>
      <c r="AE200" s="335">
        <f t="shared" si="129"/>
        <v>0</v>
      </c>
      <c r="AF200" s="335">
        <f t="shared" si="129"/>
        <v>0</v>
      </c>
      <c r="AG200" s="335">
        <f t="shared" si="129"/>
        <v>0</v>
      </c>
      <c r="AH200" s="335">
        <f t="shared" si="129"/>
        <v>0</v>
      </c>
      <c r="AI200" s="356">
        <f t="shared" si="129"/>
        <v>0</v>
      </c>
      <c r="AJ200" s="356">
        <f t="shared" si="129"/>
        <v>0</v>
      </c>
      <c r="AK200" s="450">
        <f t="shared" si="129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337">
        <f t="shared" ref="F201:AK201" si="130">+F40</f>
        <v>0</v>
      </c>
      <c r="G201" s="358">
        <f t="shared" si="130"/>
        <v>0</v>
      </c>
      <c r="H201" s="345">
        <f t="shared" si="130"/>
        <v>0</v>
      </c>
      <c r="I201" s="345">
        <f t="shared" si="130"/>
        <v>0</v>
      </c>
      <c r="J201" s="345">
        <f t="shared" si="130"/>
        <v>0</v>
      </c>
      <c r="K201" s="458">
        <v>0</v>
      </c>
      <c r="L201" s="458">
        <v>0</v>
      </c>
      <c r="M201" s="467">
        <v>0</v>
      </c>
      <c r="N201" s="358">
        <f t="shared" si="130"/>
        <v>0</v>
      </c>
      <c r="O201" s="345">
        <f t="shared" si="130"/>
        <v>0</v>
      </c>
      <c r="P201" s="345">
        <f t="shared" si="130"/>
        <v>0</v>
      </c>
      <c r="Q201" s="345">
        <f t="shared" si="130"/>
        <v>0</v>
      </c>
      <c r="R201" s="345">
        <f t="shared" si="130"/>
        <v>0</v>
      </c>
      <c r="S201" s="345">
        <f t="shared" si="130"/>
        <v>0</v>
      </c>
      <c r="T201" s="369">
        <f t="shared" si="130"/>
        <v>0</v>
      </c>
      <c r="U201" s="358">
        <f t="shared" si="130"/>
        <v>0</v>
      </c>
      <c r="V201" s="345">
        <f t="shared" si="130"/>
        <v>0</v>
      </c>
      <c r="W201" s="345">
        <f t="shared" si="130"/>
        <v>0</v>
      </c>
      <c r="X201" s="345">
        <f t="shared" si="130"/>
        <v>0</v>
      </c>
      <c r="Y201" s="345">
        <f t="shared" si="130"/>
        <v>0</v>
      </c>
      <c r="Z201" s="345">
        <f t="shared" si="130"/>
        <v>0</v>
      </c>
      <c r="AA201" s="369">
        <f t="shared" si="130"/>
        <v>0</v>
      </c>
      <c r="AB201" s="358">
        <f t="shared" si="130"/>
        <v>0</v>
      </c>
      <c r="AC201" s="345">
        <f t="shared" si="130"/>
        <v>0</v>
      </c>
      <c r="AD201" s="345">
        <f t="shared" si="130"/>
        <v>0</v>
      </c>
      <c r="AE201" s="345">
        <f t="shared" si="130"/>
        <v>0</v>
      </c>
      <c r="AF201" s="345">
        <f t="shared" si="130"/>
        <v>0</v>
      </c>
      <c r="AG201" s="345">
        <f t="shared" si="130"/>
        <v>0</v>
      </c>
      <c r="AH201" s="345">
        <f t="shared" si="130"/>
        <v>0</v>
      </c>
      <c r="AI201" s="358">
        <f t="shared" si="130"/>
        <v>0</v>
      </c>
      <c r="AJ201" s="358">
        <f t="shared" si="130"/>
        <v>0</v>
      </c>
      <c r="AK201" s="474">
        <f t="shared" si="130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356">
        <f t="shared" ref="G202:AK202" si="131">+F202+G201</f>
        <v>0</v>
      </c>
      <c r="H202" s="348">
        <f t="shared" si="131"/>
        <v>0</v>
      </c>
      <c r="I202" s="335">
        <f t="shared" si="131"/>
        <v>0</v>
      </c>
      <c r="J202" s="335">
        <f t="shared" si="131"/>
        <v>0</v>
      </c>
      <c r="K202" s="450">
        <v>0</v>
      </c>
      <c r="L202" s="450">
        <v>0</v>
      </c>
      <c r="M202" s="464">
        <v>0</v>
      </c>
      <c r="N202" s="356">
        <f t="shared" si="131"/>
        <v>0</v>
      </c>
      <c r="O202" s="335">
        <f t="shared" si="131"/>
        <v>0</v>
      </c>
      <c r="P202" s="335">
        <f t="shared" si="131"/>
        <v>0</v>
      </c>
      <c r="Q202" s="335">
        <f t="shared" si="131"/>
        <v>0</v>
      </c>
      <c r="R202" s="335">
        <f t="shared" si="131"/>
        <v>0</v>
      </c>
      <c r="S202" s="335">
        <f t="shared" si="131"/>
        <v>0</v>
      </c>
      <c r="T202" s="366">
        <f t="shared" si="131"/>
        <v>0</v>
      </c>
      <c r="U202" s="356">
        <f t="shared" si="131"/>
        <v>0</v>
      </c>
      <c r="V202" s="335">
        <f t="shared" si="131"/>
        <v>0</v>
      </c>
      <c r="W202" s="335">
        <f t="shared" si="131"/>
        <v>0</v>
      </c>
      <c r="X202" s="335">
        <f t="shared" si="131"/>
        <v>0</v>
      </c>
      <c r="Y202" s="335">
        <f t="shared" si="131"/>
        <v>0</v>
      </c>
      <c r="Z202" s="335">
        <f t="shared" si="131"/>
        <v>0</v>
      </c>
      <c r="AA202" s="366">
        <f t="shared" si="131"/>
        <v>0</v>
      </c>
      <c r="AB202" s="356">
        <f t="shared" si="131"/>
        <v>0</v>
      </c>
      <c r="AC202" s="335">
        <f t="shared" si="131"/>
        <v>0</v>
      </c>
      <c r="AD202" s="335">
        <f t="shared" si="131"/>
        <v>0</v>
      </c>
      <c r="AE202" s="335">
        <f t="shared" si="131"/>
        <v>0</v>
      </c>
      <c r="AF202" s="335">
        <f t="shared" si="131"/>
        <v>0</v>
      </c>
      <c r="AG202" s="335">
        <f t="shared" si="131"/>
        <v>0</v>
      </c>
      <c r="AH202" s="335">
        <f t="shared" si="131"/>
        <v>0</v>
      </c>
      <c r="AI202" s="356">
        <f t="shared" si="131"/>
        <v>0</v>
      </c>
      <c r="AJ202" s="356">
        <f t="shared" si="131"/>
        <v>0</v>
      </c>
      <c r="AK202" s="450">
        <f t="shared" si="131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32">+F42</f>
        <v>0</v>
      </c>
      <c r="G203" s="357">
        <f t="shared" si="132"/>
        <v>0</v>
      </c>
      <c r="H203" s="346">
        <f t="shared" si="132"/>
        <v>0</v>
      </c>
      <c r="I203" s="346">
        <f t="shared" si="132"/>
        <v>0</v>
      </c>
      <c r="J203" s="346">
        <f t="shared" si="132"/>
        <v>0</v>
      </c>
      <c r="K203" s="459">
        <v>0</v>
      </c>
      <c r="L203" s="459">
        <v>0</v>
      </c>
      <c r="M203" s="466">
        <v>0</v>
      </c>
      <c r="N203" s="357">
        <f t="shared" si="132"/>
        <v>0</v>
      </c>
      <c r="O203" s="346">
        <f t="shared" si="132"/>
        <v>0</v>
      </c>
      <c r="P203" s="346">
        <f t="shared" si="132"/>
        <v>0</v>
      </c>
      <c r="Q203" s="346">
        <f t="shared" si="132"/>
        <v>0</v>
      </c>
      <c r="R203" s="346">
        <f t="shared" si="132"/>
        <v>0</v>
      </c>
      <c r="S203" s="346">
        <f t="shared" si="132"/>
        <v>0</v>
      </c>
      <c r="T203" s="368">
        <f t="shared" si="132"/>
        <v>0</v>
      </c>
      <c r="U203" s="357">
        <f t="shared" si="132"/>
        <v>0</v>
      </c>
      <c r="V203" s="346">
        <f t="shared" si="132"/>
        <v>0</v>
      </c>
      <c r="W203" s="346">
        <f t="shared" si="132"/>
        <v>0</v>
      </c>
      <c r="X203" s="346">
        <f t="shared" si="132"/>
        <v>0</v>
      </c>
      <c r="Y203" s="346">
        <f t="shared" si="132"/>
        <v>0</v>
      </c>
      <c r="Z203" s="346">
        <f t="shared" si="132"/>
        <v>0</v>
      </c>
      <c r="AA203" s="368">
        <f t="shared" si="132"/>
        <v>0</v>
      </c>
      <c r="AB203" s="357">
        <f t="shared" si="132"/>
        <v>0</v>
      </c>
      <c r="AC203" s="346">
        <f t="shared" si="132"/>
        <v>0</v>
      </c>
      <c r="AD203" s="346">
        <f t="shared" si="132"/>
        <v>0</v>
      </c>
      <c r="AE203" s="346">
        <f t="shared" si="132"/>
        <v>0</v>
      </c>
      <c r="AF203" s="346">
        <f t="shared" si="132"/>
        <v>0</v>
      </c>
      <c r="AG203" s="346">
        <f t="shared" si="132"/>
        <v>0</v>
      </c>
      <c r="AH203" s="346">
        <f t="shared" si="132"/>
        <v>0</v>
      </c>
      <c r="AI203" s="357">
        <f t="shared" si="132"/>
        <v>0</v>
      </c>
      <c r="AJ203" s="357">
        <f t="shared" si="132"/>
        <v>0</v>
      </c>
      <c r="AK203" s="475">
        <f t="shared" si="132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52">
        <f t="shared" ref="G204:AK204" si="133">+F204+G203</f>
        <v>0</v>
      </c>
      <c r="H204" s="348">
        <f t="shared" si="133"/>
        <v>0</v>
      </c>
      <c r="I204" s="335">
        <f t="shared" si="133"/>
        <v>0</v>
      </c>
      <c r="J204" s="335">
        <f t="shared" si="133"/>
        <v>0</v>
      </c>
      <c r="K204" s="450">
        <v>0</v>
      </c>
      <c r="L204" s="450">
        <v>0</v>
      </c>
      <c r="M204" s="464">
        <v>0</v>
      </c>
      <c r="N204" s="356">
        <f t="shared" si="133"/>
        <v>0</v>
      </c>
      <c r="O204" s="335">
        <f t="shared" si="133"/>
        <v>0</v>
      </c>
      <c r="P204" s="335">
        <f t="shared" si="133"/>
        <v>0</v>
      </c>
      <c r="Q204" s="335">
        <f t="shared" si="133"/>
        <v>0</v>
      </c>
      <c r="R204" s="335">
        <f t="shared" si="133"/>
        <v>0</v>
      </c>
      <c r="S204" s="335">
        <f t="shared" si="133"/>
        <v>0</v>
      </c>
      <c r="T204" s="366">
        <f t="shared" si="133"/>
        <v>0</v>
      </c>
      <c r="U204" s="356">
        <f t="shared" si="133"/>
        <v>0</v>
      </c>
      <c r="V204" s="335">
        <f t="shared" si="133"/>
        <v>0</v>
      </c>
      <c r="W204" s="335">
        <f t="shared" si="133"/>
        <v>0</v>
      </c>
      <c r="X204" s="335">
        <f t="shared" si="133"/>
        <v>0</v>
      </c>
      <c r="Y204" s="335">
        <f t="shared" si="133"/>
        <v>0</v>
      </c>
      <c r="Z204" s="335">
        <f t="shared" si="133"/>
        <v>0</v>
      </c>
      <c r="AA204" s="366">
        <f t="shared" si="133"/>
        <v>0</v>
      </c>
      <c r="AB204" s="356">
        <f t="shared" si="133"/>
        <v>0</v>
      </c>
      <c r="AC204" s="335">
        <f t="shared" si="133"/>
        <v>0</v>
      </c>
      <c r="AD204" s="335">
        <f t="shared" si="133"/>
        <v>0</v>
      </c>
      <c r="AE204" s="335">
        <f t="shared" si="133"/>
        <v>0</v>
      </c>
      <c r="AF204" s="335">
        <f t="shared" si="133"/>
        <v>0</v>
      </c>
      <c r="AG204" s="335">
        <f t="shared" si="133"/>
        <v>0</v>
      </c>
      <c r="AH204" s="335">
        <f t="shared" si="133"/>
        <v>0</v>
      </c>
      <c r="AI204" s="356">
        <f t="shared" si="133"/>
        <v>0</v>
      </c>
      <c r="AJ204" s="356">
        <f t="shared" si="133"/>
        <v>0</v>
      </c>
      <c r="AK204" s="450">
        <f t="shared" si="133"/>
        <v>0</v>
      </c>
      <c r="AL204" s="37"/>
    </row>
    <row r="205" spans="1:42" ht="35.1" customHeight="1">
      <c r="A205" s="624">
        <v>16</v>
      </c>
      <c r="B205" s="713" t="s">
        <v>111</v>
      </c>
      <c r="C205" s="210" t="s">
        <v>174</v>
      </c>
      <c r="D205" s="63"/>
      <c r="E205" s="76"/>
      <c r="F205" s="35">
        <f>+F44</f>
        <v>135</v>
      </c>
      <c r="G205" s="351">
        <f>+G44</f>
        <v>0</v>
      </c>
      <c r="H205" s="371">
        <v>135</v>
      </c>
      <c r="I205" s="334">
        <f t="shared" ref="I205:AJ205" si="134">+I44</f>
        <v>0</v>
      </c>
      <c r="J205" s="334">
        <f t="shared" si="134"/>
        <v>0</v>
      </c>
      <c r="K205" s="449">
        <v>0</v>
      </c>
      <c r="L205" s="449">
        <v>0</v>
      </c>
      <c r="M205" s="460">
        <v>0</v>
      </c>
      <c r="N205" s="351">
        <f t="shared" si="134"/>
        <v>0</v>
      </c>
      <c r="O205" s="334">
        <f t="shared" si="134"/>
        <v>0</v>
      </c>
      <c r="P205" s="334">
        <f t="shared" si="134"/>
        <v>0</v>
      </c>
      <c r="Q205" s="334">
        <f t="shared" si="134"/>
        <v>0</v>
      </c>
      <c r="R205" s="334">
        <f t="shared" si="134"/>
        <v>0</v>
      </c>
      <c r="S205" s="334">
        <f t="shared" si="134"/>
        <v>0</v>
      </c>
      <c r="T205" s="362">
        <f t="shared" si="134"/>
        <v>0</v>
      </c>
      <c r="U205" s="351">
        <f t="shared" si="134"/>
        <v>0</v>
      </c>
      <c r="V205" s="334">
        <f t="shared" si="134"/>
        <v>0</v>
      </c>
      <c r="W205" s="334">
        <f t="shared" si="134"/>
        <v>0</v>
      </c>
      <c r="X205" s="334">
        <f t="shared" si="134"/>
        <v>0</v>
      </c>
      <c r="Y205" s="334">
        <f t="shared" si="134"/>
        <v>0</v>
      </c>
      <c r="Z205" s="334">
        <f t="shared" si="134"/>
        <v>0</v>
      </c>
      <c r="AA205" s="362">
        <f t="shared" si="134"/>
        <v>0</v>
      </c>
      <c r="AB205" s="351">
        <f t="shared" si="134"/>
        <v>0</v>
      </c>
      <c r="AC205" s="334">
        <f t="shared" si="134"/>
        <v>0</v>
      </c>
      <c r="AD205" s="334">
        <f t="shared" si="134"/>
        <v>0</v>
      </c>
      <c r="AE205" s="334">
        <f t="shared" si="134"/>
        <v>0</v>
      </c>
      <c r="AF205" s="334">
        <f t="shared" si="134"/>
        <v>0</v>
      </c>
      <c r="AG205" s="334">
        <f t="shared" si="134"/>
        <v>0</v>
      </c>
      <c r="AH205" s="334">
        <f t="shared" si="134"/>
        <v>0</v>
      </c>
      <c r="AI205" s="351">
        <f t="shared" si="134"/>
        <v>0</v>
      </c>
      <c r="AJ205" s="351">
        <f t="shared" si="134"/>
        <v>0</v>
      </c>
      <c r="AK205" s="475">
        <f>+AK44</f>
        <v>0</v>
      </c>
      <c r="AL205" s="37">
        <f>SUM(G205:AK205)</f>
        <v>135</v>
      </c>
      <c r="AM205" s="38">
        <f>AL205</f>
        <v>135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714"/>
      <c r="C206" s="39"/>
      <c r="D206" s="78"/>
      <c r="E206" s="79"/>
      <c r="F206" s="42"/>
      <c r="G206" s="352">
        <f t="shared" ref="G206:AG206" si="135">+F206+G205</f>
        <v>0</v>
      </c>
      <c r="H206" s="348">
        <f t="shared" si="135"/>
        <v>135</v>
      </c>
      <c r="I206" s="335">
        <f t="shared" si="135"/>
        <v>135</v>
      </c>
      <c r="J206" s="336">
        <f t="shared" si="135"/>
        <v>135</v>
      </c>
      <c r="K206" s="451">
        <v>135</v>
      </c>
      <c r="L206" s="451">
        <v>135</v>
      </c>
      <c r="M206" s="461">
        <v>135</v>
      </c>
      <c r="N206" s="352">
        <f t="shared" si="135"/>
        <v>135</v>
      </c>
      <c r="O206" s="336">
        <f t="shared" si="135"/>
        <v>135</v>
      </c>
      <c r="P206" s="335">
        <f t="shared" si="135"/>
        <v>135</v>
      </c>
      <c r="Q206" s="336">
        <f t="shared" si="135"/>
        <v>135</v>
      </c>
      <c r="R206" s="336">
        <f t="shared" si="135"/>
        <v>135</v>
      </c>
      <c r="S206" s="336">
        <f t="shared" si="135"/>
        <v>135</v>
      </c>
      <c r="T206" s="363">
        <f t="shared" si="135"/>
        <v>135</v>
      </c>
      <c r="U206" s="352">
        <f t="shared" si="135"/>
        <v>135</v>
      </c>
      <c r="V206" s="336">
        <f t="shared" si="135"/>
        <v>135</v>
      </c>
      <c r="W206" s="335">
        <f t="shared" si="135"/>
        <v>135</v>
      </c>
      <c r="X206" s="336">
        <f t="shared" si="135"/>
        <v>135</v>
      </c>
      <c r="Y206" s="336">
        <f t="shared" si="135"/>
        <v>135</v>
      </c>
      <c r="Z206" s="336">
        <f t="shared" si="135"/>
        <v>135</v>
      </c>
      <c r="AA206" s="363">
        <f t="shared" si="135"/>
        <v>135</v>
      </c>
      <c r="AB206" s="352">
        <f t="shared" si="135"/>
        <v>135</v>
      </c>
      <c r="AC206" s="336">
        <f t="shared" si="135"/>
        <v>135</v>
      </c>
      <c r="AD206" s="335">
        <f t="shared" si="135"/>
        <v>135</v>
      </c>
      <c r="AE206" s="336">
        <f t="shared" si="135"/>
        <v>135</v>
      </c>
      <c r="AF206" s="336">
        <f t="shared" si="135"/>
        <v>135</v>
      </c>
      <c r="AG206" s="336">
        <f t="shared" si="135"/>
        <v>135</v>
      </c>
      <c r="AH206" s="336">
        <f>+AG206+AH205</f>
        <v>135</v>
      </c>
      <c r="AI206" s="352">
        <f>+AH206+AI205</f>
        <v>135</v>
      </c>
      <c r="AJ206" s="352">
        <f>+AI206+AJ205</f>
        <v>135</v>
      </c>
      <c r="AK206" s="450">
        <f>+AJ206+AK205</f>
        <v>135</v>
      </c>
      <c r="AL206" s="37"/>
    </row>
    <row r="207" spans="1:42" ht="34.5" customHeight="1">
      <c r="A207" s="624">
        <v>17</v>
      </c>
      <c r="B207" s="713" t="s">
        <v>112</v>
      </c>
      <c r="C207" s="211" t="s">
        <v>174</v>
      </c>
      <c r="D207" s="71"/>
      <c r="E207" s="49"/>
      <c r="F207" s="35">
        <f>+F46</f>
        <v>65</v>
      </c>
      <c r="G207" s="351">
        <f>+G46</f>
        <v>0</v>
      </c>
      <c r="H207" s="371">
        <v>65</v>
      </c>
      <c r="I207" s="334">
        <f t="shared" ref="I207:AJ207" si="136">+I46</f>
        <v>0</v>
      </c>
      <c r="J207" s="334">
        <f t="shared" si="136"/>
        <v>0</v>
      </c>
      <c r="K207" s="449">
        <v>0</v>
      </c>
      <c r="L207" s="449">
        <v>0</v>
      </c>
      <c r="M207" s="460">
        <v>0</v>
      </c>
      <c r="N207" s="351">
        <f t="shared" si="136"/>
        <v>0</v>
      </c>
      <c r="O207" s="334">
        <f t="shared" si="136"/>
        <v>0</v>
      </c>
      <c r="P207" s="334">
        <f t="shared" si="136"/>
        <v>0</v>
      </c>
      <c r="Q207" s="334">
        <f t="shared" si="136"/>
        <v>0</v>
      </c>
      <c r="R207" s="334">
        <f t="shared" si="136"/>
        <v>0</v>
      </c>
      <c r="S207" s="334">
        <f t="shared" si="136"/>
        <v>0</v>
      </c>
      <c r="T207" s="362">
        <f t="shared" si="136"/>
        <v>0</v>
      </c>
      <c r="U207" s="351">
        <f t="shared" si="136"/>
        <v>0</v>
      </c>
      <c r="V207" s="334">
        <f t="shared" si="136"/>
        <v>0</v>
      </c>
      <c r="W207" s="334">
        <f t="shared" si="136"/>
        <v>0</v>
      </c>
      <c r="X207" s="334">
        <f t="shared" si="136"/>
        <v>0</v>
      </c>
      <c r="Y207" s="334">
        <f t="shared" si="136"/>
        <v>0</v>
      </c>
      <c r="Z207" s="334">
        <f t="shared" si="136"/>
        <v>0</v>
      </c>
      <c r="AA207" s="362">
        <f t="shared" si="136"/>
        <v>0</v>
      </c>
      <c r="AB207" s="351">
        <f t="shared" si="136"/>
        <v>0</v>
      </c>
      <c r="AC207" s="334">
        <f t="shared" si="136"/>
        <v>0</v>
      </c>
      <c r="AD207" s="334">
        <f t="shared" si="136"/>
        <v>0</v>
      </c>
      <c r="AE207" s="334">
        <f t="shared" si="136"/>
        <v>0</v>
      </c>
      <c r="AF207" s="334">
        <f t="shared" si="136"/>
        <v>0</v>
      </c>
      <c r="AG207" s="334">
        <f t="shared" si="136"/>
        <v>0</v>
      </c>
      <c r="AH207" s="334">
        <f t="shared" si="136"/>
        <v>0</v>
      </c>
      <c r="AI207" s="351">
        <f t="shared" si="136"/>
        <v>0</v>
      </c>
      <c r="AJ207" s="351">
        <f t="shared" si="136"/>
        <v>0</v>
      </c>
      <c r="AK207" s="475">
        <f>+AK46</f>
        <v>0</v>
      </c>
      <c r="AL207" s="37">
        <f>AK208</f>
        <v>65</v>
      </c>
      <c r="AM207" s="38">
        <f>AL207</f>
        <v>65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714"/>
      <c r="C208" s="39"/>
      <c r="D208" s="73"/>
      <c r="E208" s="52"/>
      <c r="F208" s="61"/>
      <c r="G208" s="352">
        <f t="shared" ref="G208:AG208" si="137">+F208+G207</f>
        <v>0</v>
      </c>
      <c r="H208" s="348">
        <f t="shared" si="137"/>
        <v>65</v>
      </c>
      <c r="I208" s="335">
        <f t="shared" si="137"/>
        <v>65</v>
      </c>
      <c r="J208" s="336">
        <f t="shared" si="137"/>
        <v>65</v>
      </c>
      <c r="K208" s="451">
        <v>65</v>
      </c>
      <c r="L208" s="451">
        <v>65</v>
      </c>
      <c r="M208" s="461">
        <v>65</v>
      </c>
      <c r="N208" s="352">
        <f t="shared" si="137"/>
        <v>65</v>
      </c>
      <c r="O208" s="336">
        <f t="shared" si="137"/>
        <v>65</v>
      </c>
      <c r="P208" s="335">
        <f t="shared" si="137"/>
        <v>65</v>
      </c>
      <c r="Q208" s="336">
        <f t="shared" si="137"/>
        <v>65</v>
      </c>
      <c r="R208" s="336">
        <f t="shared" si="137"/>
        <v>65</v>
      </c>
      <c r="S208" s="336">
        <f t="shared" si="137"/>
        <v>65</v>
      </c>
      <c r="T208" s="363">
        <f t="shared" si="137"/>
        <v>65</v>
      </c>
      <c r="U208" s="352">
        <f t="shared" si="137"/>
        <v>65</v>
      </c>
      <c r="V208" s="336">
        <f t="shared" si="137"/>
        <v>65</v>
      </c>
      <c r="W208" s="335">
        <f t="shared" si="137"/>
        <v>65</v>
      </c>
      <c r="X208" s="336">
        <f t="shared" si="137"/>
        <v>65</v>
      </c>
      <c r="Y208" s="336">
        <f t="shared" si="137"/>
        <v>65</v>
      </c>
      <c r="Z208" s="336">
        <f t="shared" si="137"/>
        <v>65</v>
      </c>
      <c r="AA208" s="363">
        <f t="shared" si="137"/>
        <v>65</v>
      </c>
      <c r="AB208" s="352">
        <f t="shared" si="137"/>
        <v>65</v>
      </c>
      <c r="AC208" s="336">
        <f t="shared" si="137"/>
        <v>65</v>
      </c>
      <c r="AD208" s="335">
        <f t="shared" si="137"/>
        <v>65</v>
      </c>
      <c r="AE208" s="336">
        <f t="shared" si="137"/>
        <v>65</v>
      </c>
      <c r="AF208" s="336">
        <f t="shared" si="137"/>
        <v>65</v>
      </c>
      <c r="AG208" s="336">
        <f t="shared" si="137"/>
        <v>65</v>
      </c>
      <c r="AH208" s="336">
        <f>+AG208+AH207</f>
        <v>65</v>
      </c>
      <c r="AI208" s="352">
        <f>+AH208+AI207</f>
        <v>65</v>
      </c>
      <c r="AJ208" s="352">
        <f>+AI208+AJ207</f>
        <v>65</v>
      </c>
      <c r="AK208" s="450">
        <f>+AJ208+AK207</f>
        <v>65</v>
      </c>
      <c r="AL208" s="37"/>
    </row>
    <row r="209" spans="1:42" ht="35.1" customHeight="1">
      <c r="A209" s="624">
        <v>18</v>
      </c>
      <c r="B209" s="715" t="s">
        <v>113</v>
      </c>
      <c r="C209" s="212" t="s">
        <v>174</v>
      </c>
      <c r="D209" s="63"/>
      <c r="E209" s="54"/>
      <c r="F209" s="92">
        <f>+F49</f>
        <v>160</v>
      </c>
      <c r="G209" s="351">
        <f>+G49</f>
        <v>0</v>
      </c>
      <c r="H209" s="371">
        <v>160</v>
      </c>
      <c r="I209" s="334">
        <f>160-H210</f>
        <v>0</v>
      </c>
      <c r="J209" s="334">
        <f t="shared" ref="J209:AJ209" si="138">+J49</f>
        <v>0</v>
      </c>
      <c r="K209" s="449">
        <v>0</v>
      </c>
      <c r="L209" s="449">
        <v>0</v>
      </c>
      <c r="M209" s="460">
        <v>0</v>
      </c>
      <c r="N209" s="351">
        <f t="shared" si="138"/>
        <v>0</v>
      </c>
      <c r="O209" s="334">
        <f t="shared" si="138"/>
        <v>0</v>
      </c>
      <c r="P209" s="334">
        <f t="shared" si="138"/>
        <v>0</v>
      </c>
      <c r="Q209" s="334">
        <f t="shared" si="138"/>
        <v>0</v>
      </c>
      <c r="R209" s="334">
        <f t="shared" si="138"/>
        <v>0</v>
      </c>
      <c r="S209" s="334">
        <f t="shared" si="138"/>
        <v>0</v>
      </c>
      <c r="T209" s="362">
        <f t="shared" si="138"/>
        <v>0</v>
      </c>
      <c r="U209" s="351">
        <f t="shared" si="138"/>
        <v>0</v>
      </c>
      <c r="V209" s="334">
        <f t="shared" si="138"/>
        <v>0</v>
      </c>
      <c r="W209" s="334">
        <f t="shared" si="138"/>
        <v>0</v>
      </c>
      <c r="X209" s="334">
        <f t="shared" si="138"/>
        <v>0</v>
      </c>
      <c r="Y209" s="334">
        <f t="shared" si="138"/>
        <v>0</v>
      </c>
      <c r="Z209" s="334">
        <f t="shared" si="138"/>
        <v>0</v>
      </c>
      <c r="AA209" s="362">
        <f t="shared" si="138"/>
        <v>0</v>
      </c>
      <c r="AB209" s="351">
        <f t="shared" si="138"/>
        <v>0</v>
      </c>
      <c r="AC209" s="334">
        <f t="shared" si="138"/>
        <v>0</v>
      </c>
      <c r="AD209" s="334">
        <f t="shared" si="138"/>
        <v>0</v>
      </c>
      <c r="AE209" s="334">
        <f t="shared" si="138"/>
        <v>0</v>
      </c>
      <c r="AF209" s="334">
        <f t="shared" si="138"/>
        <v>0</v>
      </c>
      <c r="AG209" s="334">
        <f t="shared" si="138"/>
        <v>0</v>
      </c>
      <c r="AH209" s="334">
        <f t="shared" si="138"/>
        <v>0</v>
      </c>
      <c r="AI209" s="351">
        <f t="shared" si="138"/>
        <v>0</v>
      </c>
      <c r="AJ209" s="351">
        <f t="shared" si="138"/>
        <v>0</v>
      </c>
      <c r="AK209" s="474">
        <f>+AK49</f>
        <v>0</v>
      </c>
      <c r="AL209" s="37">
        <f>SUM(G209:AK209)</f>
        <v>160</v>
      </c>
      <c r="AM209" s="38">
        <f>AL209</f>
        <v>160</v>
      </c>
      <c r="AN209" s="38">
        <v>863000</v>
      </c>
      <c r="AO209" s="38">
        <f>AL209*AN209/1000</f>
        <v>138080</v>
      </c>
      <c r="AP209" s="38">
        <f>AN209*AM209/1000</f>
        <v>138080</v>
      </c>
    </row>
    <row r="210" spans="1:42" ht="34.5" customHeight="1">
      <c r="A210" s="625"/>
      <c r="B210" s="716"/>
      <c r="C210" s="39"/>
      <c r="D210" s="78"/>
      <c r="E210" s="168"/>
      <c r="F210" s="167"/>
      <c r="G210" s="352">
        <f t="shared" ref="G210:AG210" si="139">+F210+G209</f>
        <v>0</v>
      </c>
      <c r="H210" s="348">
        <f t="shared" si="139"/>
        <v>160</v>
      </c>
      <c r="I210" s="335">
        <f t="shared" si="139"/>
        <v>160</v>
      </c>
      <c r="J210" s="336">
        <f t="shared" si="139"/>
        <v>160</v>
      </c>
      <c r="K210" s="451">
        <v>160</v>
      </c>
      <c r="L210" s="451">
        <v>160</v>
      </c>
      <c r="M210" s="461">
        <v>160</v>
      </c>
      <c r="N210" s="352">
        <f t="shared" si="139"/>
        <v>160</v>
      </c>
      <c r="O210" s="336">
        <f t="shared" si="139"/>
        <v>160</v>
      </c>
      <c r="P210" s="335">
        <f t="shared" si="139"/>
        <v>160</v>
      </c>
      <c r="Q210" s="336">
        <f t="shared" si="139"/>
        <v>160</v>
      </c>
      <c r="R210" s="336">
        <f t="shared" si="139"/>
        <v>160</v>
      </c>
      <c r="S210" s="336">
        <f t="shared" si="139"/>
        <v>160</v>
      </c>
      <c r="T210" s="363">
        <f t="shared" si="139"/>
        <v>160</v>
      </c>
      <c r="U210" s="352">
        <f t="shared" si="139"/>
        <v>160</v>
      </c>
      <c r="V210" s="336">
        <f t="shared" si="139"/>
        <v>160</v>
      </c>
      <c r="W210" s="335">
        <f t="shared" si="139"/>
        <v>160</v>
      </c>
      <c r="X210" s="336">
        <f t="shared" si="139"/>
        <v>160</v>
      </c>
      <c r="Y210" s="336">
        <f t="shared" si="139"/>
        <v>160</v>
      </c>
      <c r="Z210" s="336">
        <f t="shared" si="139"/>
        <v>160</v>
      </c>
      <c r="AA210" s="363">
        <f t="shared" si="139"/>
        <v>160</v>
      </c>
      <c r="AB210" s="352">
        <f t="shared" si="139"/>
        <v>160</v>
      </c>
      <c r="AC210" s="336">
        <f t="shared" si="139"/>
        <v>160</v>
      </c>
      <c r="AD210" s="335">
        <f t="shared" si="139"/>
        <v>160</v>
      </c>
      <c r="AE210" s="336">
        <f t="shared" si="139"/>
        <v>160</v>
      </c>
      <c r="AF210" s="336">
        <f t="shared" si="139"/>
        <v>160</v>
      </c>
      <c r="AG210" s="336">
        <f t="shared" si="139"/>
        <v>160</v>
      </c>
      <c r="AH210" s="336">
        <f>+AG210+AH209</f>
        <v>160</v>
      </c>
      <c r="AI210" s="352">
        <f>+AH210+AI209</f>
        <v>160</v>
      </c>
      <c r="AJ210" s="352">
        <f>+AI210+AJ209</f>
        <v>160</v>
      </c>
      <c r="AK210" s="450">
        <f>+AJ210+AK209</f>
        <v>160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40">+F50</f>
        <v>0</v>
      </c>
      <c r="G211" s="357">
        <f t="shared" si="140"/>
        <v>0</v>
      </c>
      <c r="H211" s="346">
        <f t="shared" si="140"/>
        <v>155</v>
      </c>
      <c r="I211" s="346">
        <f t="shared" si="140"/>
        <v>160</v>
      </c>
      <c r="J211" s="346">
        <f t="shared" si="140"/>
        <v>160</v>
      </c>
      <c r="K211" s="459">
        <v>160</v>
      </c>
      <c r="L211" s="459">
        <v>160</v>
      </c>
      <c r="M211" s="466">
        <v>160</v>
      </c>
      <c r="N211" s="357">
        <f t="shared" si="140"/>
        <v>160</v>
      </c>
      <c r="O211" s="346">
        <f t="shared" si="140"/>
        <v>160</v>
      </c>
      <c r="P211" s="346">
        <f t="shared" si="140"/>
        <v>160</v>
      </c>
      <c r="Q211" s="346">
        <f>+Q51</f>
        <v>0</v>
      </c>
      <c r="R211" s="346">
        <f t="shared" ref="R211:AJ211" si="141">+R51</f>
        <v>0</v>
      </c>
      <c r="S211" s="346">
        <f t="shared" si="141"/>
        <v>0</v>
      </c>
      <c r="T211" s="368">
        <f t="shared" si="141"/>
        <v>0</v>
      </c>
      <c r="U211" s="357">
        <f t="shared" si="141"/>
        <v>0</v>
      </c>
      <c r="V211" s="346">
        <f t="shared" si="141"/>
        <v>0</v>
      </c>
      <c r="W211" s="346">
        <f t="shared" si="141"/>
        <v>0</v>
      </c>
      <c r="X211" s="346">
        <f t="shared" si="141"/>
        <v>0</v>
      </c>
      <c r="Y211" s="346">
        <f t="shared" si="141"/>
        <v>0</v>
      </c>
      <c r="Z211" s="346">
        <f t="shared" si="141"/>
        <v>0</v>
      </c>
      <c r="AA211" s="368">
        <f t="shared" si="141"/>
        <v>0</v>
      </c>
      <c r="AB211" s="357">
        <f t="shared" si="141"/>
        <v>0</v>
      </c>
      <c r="AC211" s="346">
        <f t="shared" si="141"/>
        <v>0</v>
      </c>
      <c r="AD211" s="346">
        <f t="shared" si="141"/>
        <v>0</v>
      </c>
      <c r="AE211" s="346">
        <f t="shared" si="141"/>
        <v>0</v>
      </c>
      <c r="AF211" s="346">
        <f t="shared" si="141"/>
        <v>0</v>
      </c>
      <c r="AG211" s="346">
        <f t="shared" si="141"/>
        <v>0</v>
      </c>
      <c r="AH211" s="346">
        <f t="shared" si="141"/>
        <v>0</v>
      </c>
      <c r="AI211" s="357">
        <f t="shared" si="141"/>
        <v>0</v>
      </c>
      <c r="AJ211" s="357">
        <f t="shared" si="141"/>
        <v>0</v>
      </c>
      <c r="AK211" s="475">
        <f>+AK50</f>
        <v>160</v>
      </c>
      <c r="AL211" s="37">
        <f>SUM(G211:AK211)</f>
        <v>1595</v>
      </c>
      <c r="AM211" s="38">
        <f>AL211</f>
        <v>1595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52">
        <f t="shared" ref="G212:AK212" si="142">+F212+G211</f>
        <v>0</v>
      </c>
      <c r="H212" s="348">
        <f t="shared" si="142"/>
        <v>155</v>
      </c>
      <c r="I212" s="335">
        <f t="shared" si="142"/>
        <v>315</v>
      </c>
      <c r="J212" s="335">
        <f t="shared" si="142"/>
        <v>475</v>
      </c>
      <c r="K212" s="450">
        <v>635</v>
      </c>
      <c r="L212" s="450">
        <v>795</v>
      </c>
      <c r="M212" s="464">
        <v>955</v>
      </c>
      <c r="N212" s="356">
        <f t="shared" si="142"/>
        <v>1115</v>
      </c>
      <c r="O212" s="335">
        <f t="shared" si="142"/>
        <v>1275</v>
      </c>
      <c r="P212" s="335">
        <f t="shared" si="142"/>
        <v>1435</v>
      </c>
      <c r="Q212" s="335">
        <f t="shared" si="142"/>
        <v>1435</v>
      </c>
      <c r="R212" s="335">
        <f t="shared" si="142"/>
        <v>1435</v>
      </c>
      <c r="S212" s="335">
        <f t="shared" si="142"/>
        <v>1435</v>
      </c>
      <c r="T212" s="366">
        <f t="shared" si="142"/>
        <v>1435</v>
      </c>
      <c r="U212" s="356">
        <f t="shared" si="142"/>
        <v>1435</v>
      </c>
      <c r="V212" s="335">
        <f t="shared" si="142"/>
        <v>1435</v>
      </c>
      <c r="W212" s="335">
        <f t="shared" si="142"/>
        <v>1435</v>
      </c>
      <c r="X212" s="335">
        <f t="shared" si="142"/>
        <v>1435</v>
      </c>
      <c r="Y212" s="335">
        <f t="shared" si="142"/>
        <v>1435</v>
      </c>
      <c r="Z212" s="335">
        <f t="shared" si="142"/>
        <v>1435</v>
      </c>
      <c r="AA212" s="366">
        <f t="shared" si="142"/>
        <v>1435</v>
      </c>
      <c r="AB212" s="356">
        <f t="shared" si="142"/>
        <v>1435</v>
      </c>
      <c r="AC212" s="335">
        <f t="shared" si="142"/>
        <v>1435</v>
      </c>
      <c r="AD212" s="335">
        <f t="shared" si="142"/>
        <v>1435</v>
      </c>
      <c r="AE212" s="335">
        <f t="shared" si="142"/>
        <v>1435</v>
      </c>
      <c r="AF212" s="335">
        <f t="shared" si="142"/>
        <v>1435</v>
      </c>
      <c r="AG212" s="335">
        <f t="shared" si="142"/>
        <v>1435</v>
      </c>
      <c r="AH212" s="335">
        <f t="shared" si="142"/>
        <v>1435</v>
      </c>
      <c r="AI212" s="356">
        <f t="shared" si="142"/>
        <v>1435</v>
      </c>
      <c r="AJ212" s="356">
        <f t="shared" si="142"/>
        <v>1435</v>
      </c>
      <c r="AK212" s="450">
        <f t="shared" si="142"/>
        <v>1595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43">+F52</f>
        <v>0</v>
      </c>
      <c r="G213" s="357">
        <f t="shared" si="143"/>
        <v>0</v>
      </c>
      <c r="H213" s="346">
        <f t="shared" si="143"/>
        <v>0</v>
      </c>
      <c r="I213" s="346">
        <f t="shared" si="143"/>
        <v>0</v>
      </c>
      <c r="J213" s="346">
        <f t="shared" si="143"/>
        <v>0</v>
      </c>
      <c r="K213" s="459">
        <v>0</v>
      </c>
      <c r="L213" s="459">
        <v>0</v>
      </c>
      <c r="M213" s="466">
        <v>0</v>
      </c>
      <c r="N213" s="357">
        <f t="shared" si="143"/>
        <v>0</v>
      </c>
      <c r="O213" s="346">
        <f t="shared" si="143"/>
        <v>0</v>
      </c>
      <c r="P213" s="346">
        <f t="shared" si="143"/>
        <v>0</v>
      </c>
      <c r="Q213" s="346">
        <f t="shared" si="143"/>
        <v>0</v>
      </c>
      <c r="R213" s="346">
        <f t="shared" si="143"/>
        <v>0</v>
      </c>
      <c r="S213" s="346">
        <f t="shared" si="143"/>
        <v>0</v>
      </c>
      <c r="T213" s="368">
        <f t="shared" si="143"/>
        <v>0</v>
      </c>
      <c r="U213" s="357">
        <f t="shared" si="143"/>
        <v>0</v>
      </c>
      <c r="V213" s="346">
        <f t="shared" si="143"/>
        <v>0</v>
      </c>
      <c r="W213" s="346">
        <f t="shared" si="143"/>
        <v>0</v>
      </c>
      <c r="X213" s="346">
        <f t="shared" si="143"/>
        <v>0</v>
      </c>
      <c r="Y213" s="346">
        <f t="shared" si="143"/>
        <v>0</v>
      </c>
      <c r="Z213" s="346">
        <f t="shared" si="143"/>
        <v>0</v>
      </c>
      <c r="AA213" s="368">
        <f t="shared" si="143"/>
        <v>0</v>
      </c>
      <c r="AB213" s="357">
        <f t="shared" si="143"/>
        <v>0</v>
      </c>
      <c r="AC213" s="346">
        <f t="shared" si="143"/>
        <v>0</v>
      </c>
      <c r="AD213" s="346">
        <f t="shared" si="143"/>
        <v>0</v>
      </c>
      <c r="AE213" s="346">
        <f t="shared" si="143"/>
        <v>0</v>
      </c>
      <c r="AF213" s="346">
        <f t="shared" si="143"/>
        <v>0</v>
      </c>
      <c r="AG213" s="346">
        <f t="shared" si="143"/>
        <v>0</v>
      </c>
      <c r="AH213" s="346">
        <f t="shared" si="143"/>
        <v>0</v>
      </c>
      <c r="AI213" s="357">
        <f t="shared" si="143"/>
        <v>0</v>
      </c>
      <c r="AJ213" s="357">
        <f t="shared" si="143"/>
        <v>0</v>
      </c>
      <c r="AK213" s="475">
        <f t="shared" si="143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52">
        <f t="shared" ref="G214:AK214" si="144">+F214+G213</f>
        <v>0</v>
      </c>
      <c r="H214" s="348">
        <f t="shared" si="144"/>
        <v>0</v>
      </c>
      <c r="I214" s="335">
        <f t="shared" si="144"/>
        <v>0</v>
      </c>
      <c r="J214" s="335">
        <f t="shared" si="144"/>
        <v>0</v>
      </c>
      <c r="K214" s="450">
        <v>0</v>
      </c>
      <c r="L214" s="450">
        <v>0</v>
      </c>
      <c r="M214" s="464">
        <v>0</v>
      </c>
      <c r="N214" s="356">
        <f t="shared" si="144"/>
        <v>0</v>
      </c>
      <c r="O214" s="335">
        <f t="shared" si="144"/>
        <v>0</v>
      </c>
      <c r="P214" s="335">
        <f t="shared" si="144"/>
        <v>0</v>
      </c>
      <c r="Q214" s="335">
        <f t="shared" si="144"/>
        <v>0</v>
      </c>
      <c r="R214" s="335">
        <f t="shared" si="144"/>
        <v>0</v>
      </c>
      <c r="S214" s="335">
        <f t="shared" si="144"/>
        <v>0</v>
      </c>
      <c r="T214" s="366">
        <f t="shared" si="144"/>
        <v>0</v>
      </c>
      <c r="U214" s="356">
        <f t="shared" si="144"/>
        <v>0</v>
      </c>
      <c r="V214" s="335">
        <f t="shared" si="144"/>
        <v>0</v>
      </c>
      <c r="W214" s="335">
        <f t="shared" si="144"/>
        <v>0</v>
      </c>
      <c r="X214" s="335">
        <f t="shared" si="144"/>
        <v>0</v>
      </c>
      <c r="Y214" s="335">
        <f t="shared" si="144"/>
        <v>0</v>
      </c>
      <c r="Z214" s="335">
        <f t="shared" si="144"/>
        <v>0</v>
      </c>
      <c r="AA214" s="366">
        <f t="shared" si="144"/>
        <v>0</v>
      </c>
      <c r="AB214" s="356">
        <f t="shared" si="144"/>
        <v>0</v>
      </c>
      <c r="AC214" s="335">
        <f t="shared" si="144"/>
        <v>0</v>
      </c>
      <c r="AD214" s="335">
        <f t="shared" si="144"/>
        <v>0</v>
      </c>
      <c r="AE214" s="335">
        <f t="shared" si="144"/>
        <v>0</v>
      </c>
      <c r="AF214" s="335">
        <f t="shared" si="144"/>
        <v>0</v>
      </c>
      <c r="AG214" s="335">
        <f t="shared" si="144"/>
        <v>0</v>
      </c>
      <c r="AH214" s="335">
        <f t="shared" si="144"/>
        <v>0</v>
      </c>
      <c r="AI214" s="356">
        <f t="shared" si="144"/>
        <v>0</v>
      </c>
      <c r="AJ214" s="356">
        <f t="shared" si="144"/>
        <v>0</v>
      </c>
      <c r="AK214" s="450">
        <f t="shared" si="144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337">
        <f>+F55</f>
        <v>0</v>
      </c>
      <c r="G215" s="359">
        <f t="shared" ref="G215:AK215" si="145">+G55</f>
        <v>0</v>
      </c>
      <c r="H215" s="337">
        <f t="shared" si="145"/>
        <v>0</v>
      </c>
      <c r="I215" s="337">
        <f t="shared" si="145"/>
        <v>0</v>
      </c>
      <c r="J215" s="337">
        <f t="shared" si="145"/>
        <v>0</v>
      </c>
      <c r="K215" s="452">
        <v>0</v>
      </c>
      <c r="L215" s="452">
        <v>0</v>
      </c>
      <c r="M215" s="468">
        <v>0</v>
      </c>
      <c r="N215" s="359">
        <f t="shared" si="145"/>
        <v>0</v>
      </c>
      <c r="O215" s="337">
        <f t="shared" si="145"/>
        <v>0</v>
      </c>
      <c r="P215" s="337">
        <f t="shared" si="145"/>
        <v>0</v>
      </c>
      <c r="Q215" s="337">
        <f t="shared" si="145"/>
        <v>0</v>
      </c>
      <c r="R215" s="337">
        <f t="shared" si="145"/>
        <v>0</v>
      </c>
      <c r="S215" s="337">
        <f t="shared" si="145"/>
        <v>0</v>
      </c>
      <c r="T215" s="370">
        <f t="shared" si="145"/>
        <v>0</v>
      </c>
      <c r="U215" s="359">
        <f t="shared" si="145"/>
        <v>0</v>
      </c>
      <c r="V215" s="337">
        <f t="shared" si="145"/>
        <v>0</v>
      </c>
      <c r="W215" s="337">
        <f t="shared" si="145"/>
        <v>0</v>
      </c>
      <c r="X215" s="337">
        <f t="shared" si="145"/>
        <v>0</v>
      </c>
      <c r="Y215" s="337">
        <f t="shared" si="145"/>
        <v>0</v>
      </c>
      <c r="Z215" s="337">
        <f t="shared" si="145"/>
        <v>0</v>
      </c>
      <c r="AA215" s="370">
        <f t="shared" si="145"/>
        <v>0</v>
      </c>
      <c r="AB215" s="359">
        <f t="shared" si="145"/>
        <v>0</v>
      </c>
      <c r="AC215" s="337">
        <f t="shared" si="145"/>
        <v>0</v>
      </c>
      <c r="AD215" s="337">
        <f t="shared" si="145"/>
        <v>0</v>
      </c>
      <c r="AE215" s="337">
        <f t="shared" si="145"/>
        <v>0</v>
      </c>
      <c r="AF215" s="337">
        <f t="shared" si="145"/>
        <v>0</v>
      </c>
      <c r="AG215" s="337">
        <f t="shared" si="145"/>
        <v>0</v>
      </c>
      <c r="AH215" s="337">
        <f t="shared" si="145"/>
        <v>0</v>
      </c>
      <c r="AI215" s="359">
        <f t="shared" si="145"/>
        <v>0</v>
      </c>
      <c r="AJ215" s="359">
        <f t="shared" si="145"/>
        <v>0</v>
      </c>
      <c r="AK215" s="92">
        <f t="shared" si="145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52">
        <f t="shared" ref="G216:AK216" si="146">+F216+G215</f>
        <v>0</v>
      </c>
      <c r="H216" s="348">
        <f t="shared" si="146"/>
        <v>0</v>
      </c>
      <c r="I216" s="335">
        <f t="shared" si="146"/>
        <v>0</v>
      </c>
      <c r="J216" s="335">
        <f t="shared" si="146"/>
        <v>0</v>
      </c>
      <c r="K216" s="450">
        <v>0</v>
      </c>
      <c r="L216" s="450">
        <v>0</v>
      </c>
      <c r="M216" s="464">
        <v>0</v>
      </c>
      <c r="N216" s="356">
        <f t="shared" si="146"/>
        <v>0</v>
      </c>
      <c r="O216" s="335">
        <f t="shared" si="146"/>
        <v>0</v>
      </c>
      <c r="P216" s="335">
        <f t="shared" si="146"/>
        <v>0</v>
      </c>
      <c r="Q216" s="335">
        <f t="shared" si="146"/>
        <v>0</v>
      </c>
      <c r="R216" s="335">
        <f t="shared" si="146"/>
        <v>0</v>
      </c>
      <c r="S216" s="335">
        <f t="shared" si="146"/>
        <v>0</v>
      </c>
      <c r="T216" s="366">
        <f t="shared" si="146"/>
        <v>0</v>
      </c>
      <c r="U216" s="356">
        <f t="shared" si="146"/>
        <v>0</v>
      </c>
      <c r="V216" s="335">
        <f t="shared" si="146"/>
        <v>0</v>
      </c>
      <c r="W216" s="335">
        <f t="shared" si="146"/>
        <v>0</v>
      </c>
      <c r="X216" s="335">
        <f t="shared" si="146"/>
        <v>0</v>
      </c>
      <c r="Y216" s="335">
        <f t="shared" si="146"/>
        <v>0</v>
      </c>
      <c r="Z216" s="335">
        <f t="shared" si="146"/>
        <v>0</v>
      </c>
      <c r="AA216" s="366">
        <f t="shared" si="146"/>
        <v>0</v>
      </c>
      <c r="AB216" s="356">
        <f t="shared" si="146"/>
        <v>0</v>
      </c>
      <c r="AC216" s="335">
        <f t="shared" si="146"/>
        <v>0</v>
      </c>
      <c r="AD216" s="335">
        <f t="shared" si="146"/>
        <v>0</v>
      </c>
      <c r="AE216" s="335">
        <f t="shared" si="146"/>
        <v>0</v>
      </c>
      <c r="AF216" s="335">
        <f t="shared" si="146"/>
        <v>0</v>
      </c>
      <c r="AG216" s="335">
        <f t="shared" si="146"/>
        <v>0</v>
      </c>
      <c r="AH216" s="335">
        <f t="shared" si="146"/>
        <v>0</v>
      </c>
      <c r="AI216" s="356">
        <f t="shared" si="146"/>
        <v>0</v>
      </c>
      <c r="AJ216" s="356">
        <f t="shared" si="146"/>
        <v>0</v>
      </c>
      <c r="AK216" s="450">
        <f t="shared" si="146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337">
        <f>+F57</f>
        <v>1411</v>
      </c>
      <c r="G217" s="351">
        <f>+G57</f>
        <v>0</v>
      </c>
      <c r="H217" s="342">
        <v>0</v>
      </c>
      <c r="I217" s="371">
        <f>1000-H218</f>
        <v>1000</v>
      </c>
      <c r="J217" s="342">
        <f t="shared" ref="J217:AJ217" si="147">+J57</f>
        <v>0</v>
      </c>
      <c r="K217" s="456">
        <v>0</v>
      </c>
      <c r="L217" s="456">
        <v>0</v>
      </c>
      <c r="M217" s="460">
        <v>0</v>
      </c>
      <c r="N217" s="351">
        <f t="shared" si="147"/>
        <v>0</v>
      </c>
      <c r="O217" s="342">
        <f t="shared" si="147"/>
        <v>0</v>
      </c>
      <c r="P217" s="342">
        <f t="shared" si="147"/>
        <v>0</v>
      </c>
      <c r="Q217" s="342">
        <f t="shared" si="147"/>
        <v>0</v>
      </c>
      <c r="R217" s="342">
        <f t="shared" si="147"/>
        <v>0</v>
      </c>
      <c r="S217" s="371">
        <f>1411-R218</f>
        <v>411</v>
      </c>
      <c r="T217" s="362">
        <f>1411-S218</f>
        <v>0</v>
      </c>
      <c r="U217" s="351">
        <f t="shared" si="147"/>
        <v>0</v>
      </c>
      <c r="V217" s="342">
        <f t="shared" si="147"/>
        <v>0</v>
      </c>
      <c r="W217" s="342">
        <f t="shared" si="147"/>
        <v>0</v>
      </c>
      <c r="X217" s="342">
        <f t="shared" si="147"/>
        <v>0</v>
      </c>
      <c r="Y217" s="342">
        <f t="shared" si="147"/>
        <v>0</v>
      </c>
      <c r="Z217" s="342">
        <f t="shared" si="147"/>
        <v>0</v>
      </c>
      <c r="AA217" s="362">
        <f t="shared" si="147"/>
        <v>0</v>
      </c>
      <c r="AB217" s="351">
        <f t="shared" si="147"/>
        <v>0</v>
      </c>
      <c r="AC217" s="342">
        <f t="shared" si="147"/>
        <v>0</v>
      </c>
      <c r="AD217" s="342">
        <f t="shared" si="147"/>
        <v>0</v>
      </c>
      <c r="AE217" s="342">
        <f t="shared" si="147"/>
        <v>0</v>
      </c>
      <c r="AF217" s="342">
        <f t="shared" si="147"/>
        <v>0</v>
      </c>
      <c r="AG217" s="342">
        <f t="shared" si="147"/>
        <v>0</v>
      </c>
      <c r="AH217" s="342">
        <f t="shared" si="147"/>
        <v>0</v>
      </c>
      <c r="AI217" s="351">
        <f t="shared" si="147"/>
        <v>0</v>
      </c>
      <c r="AJ217" s="351">
        <f t="shared" si="147"/>
        <v>0</v>
      </c>
      <c r="AK217" s="474">
        <f>+AK57</f>
        <v>0</v>
      </c>
      <c r="AL217" s="37">
        <f>AK218</f>
        <v>1411</v>
      </c>
      <c r="AM217" s="38">
        <f>AL217</f>
        <v>1411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352">
        <f t="shared" ref="G218:AK218" si="148">+F218+G217</f>
        <v>0</v>
      </c>
      <c r="H218" s="336">
        <f t="shared" si="148"/>
        <v>0</v>
      </c>
      <c r="I218" s="335">
        <f t="shared" si="148"/>
        <v>1000</v>
      </c>
      <c r="J218" s="336">
        <f t="shared" si="148"/>
        <v>1000</v>
      </c>
      <c r="K218" s="451">
        <v>1000</v>
      </c>
      <c r="L218" s="451">
        <v>1000</v>
      </c>
      <c r="M218" s="461">
        <v>1000</v>
      </c>
      <c r="N218" s="352">
        <f t="shared" si="148"/>
        <v>1000</v>
      </c>
      <c r="O218" s="336">
        <f t="shared" si="148"/>
        <v>1000</v>
      </c>
      <c r="P218" s="335">
        <f t="shared" si="148"/>
        <v>1000</v>
      </c>
      <c r="Q218" s="336">
        <f t="shared" si="148"/>
        <v>1000</v>
      </c>
      <c r="R218" s="336">
        <f t="shared" si="148"/>
        <v>1000</v>
      </c>
      <c r="S218" s="336">
        <f t="shared" si="148"/>
        <v>1411</v>
      </c>
      <c r="T218" s="363">
        <f t="shared" si="148"/>
        <v>1411</v>
      </c>
      <c r="U218" s="352">
        <f t="shared" si="148"/>
        <v>1411</v>
      </c>
      <c r="V218" s="336">
        <f t="shared" si="148"/>
        <v>1411</v>
      </c>
      <c r="W218" s="335">
        <f t="shared" si="148"/>
        <v>1411</v>
      </c>
      <c r="X218" s="336">
        <f t="shared" si="148"/>
        <v>1411</v>
      </c>
      <c r="Y218" s="336">
        <f t="shared" si="148"/>
        <v>1411</v>
      </c>
      <c r="Z218" s="336">
        <f t="shared" si="148"/>
        <v>1411</v>
      </c>
      <c r="AA218" s="363">
        <f t="shared" si="148"/>
        <v>1411</v>
      </c>
      <c r="AB218" s="352">
        <f t="shared" si="148"/>
        <v>1411</v>
      </c>
      <c r="AC218" s="336">
        <f t="shared" si="148"/>
        <v>1411</v>
      </c>
      <c r="AD218" s="335">
        <f t="shared" si="148"/>
        <v>1411</v>
      </c>
      <c r="AE218" s="336">
        <f t="shared" si="148"/>
        <v>1411</v>
      </c>
      <c r="AF218" s="336">
        <f t="shared" si="148"/>
        <v>1411</v>
      </c>
      <c r="AG218" s="336">
        <f t="shared" si="148"/>
        <v>1411</v>
      </c>
      <c r="AH218" s="336">
        <f t="shared" si="148"/>
        <v>1411</v>
      </c>
      <c r="AI218" s="352">
        <f t="shared" si="148"/>
        <v>1411</v>
      </c>
      <c r="AJ218" s="352">
        <f t="shared" si="148"/>
        <v>1411</v>
      </c>
      <c r="AK218" s="451">
        <f t="shared" si="148"/>
        <v>1411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337">
        <f>+F59-2</f>
        <v>575</v>
      </c>
      <c r="G219" s="351">
        <f>+G59</f>
        <v>0</v>
      </c>
      <c r="H219" s="342">
        <f t="shared" ref="H219:AJ219" si="149">+H59</f>
        <v>0</v>
      </c>
      <c r="I219" s="371">
        <v>112</v>
      </c>
      <c r="J219" s="371">
        <f>575-I220</f>
        <v>463</v>
      </c>
      <c r="K219" s="456">
        <v>0</v>
      </c>
      <c r="L219" s="456">
        <v>0</v>
      </c>
      <c r="M219" s="460">
        <v>0</v>
      </c>
      <c r="N219" s="351">
        <f t="shared" si="149"/>
        <v>0</v>
      </c>
      <c r="O219" s="342">
        <f t="shared" si="149"/>
        <v>0</v>
      </c>
      <c r="P219" s="342">
        <f t="shared" si="149"/>
        <v>0</v>
      </c>
      <c r="Q219" s="342">
        <f t="shared" si="149"/>
        <v>0</v>
      </c>
      <c r="R219" s="342">
        <f t="shared" si="149"/>
        <v>0</v>
      </c>
      <c r="S219" s="342">
        <f t="shared" si="149"/>
        <v>0</v>
      </c>
      <c r="T219" s="362">
        <f t="shared" si="149"/>
        <v>0</v>
      </c>
      <c r="U219" s="351">
        <f t="shared" si="149"/>
        <v>0</v>
      </c>
      <c r="V219" s="342">
        <f t="shared" si="149"/>
        <v>0</v>
      </c>
      <c r="W219" s="342">
        <f t="shared" si="149"/>
        <v>0</v>
      </c>
      <c r="X219" s="342">
        <f t="shared" si="149"/>
        <v>0</v>
      </c>
      <c r="Y219" s="342">
        <f t="shared" si="149"/>
        <v>0</v>
      </c>
      <c r="Z219" s="342">
        <f t="shared" si="149"/>
        <v>0</v>
      </c>
      <c r="AA219" s="362">
        <f t="shared" si="149"/>
        <v>0</v>
      </c>
      <c r="AB219" s="351">
        <f t="shared" si="149"/>
        <v>0</v>
      </c>
      <c r="AC219" s="342">
        <f t="shared" si="149"/>
        <v>0</v>
      </c>
      <c r="AD219" s="342">
        <f t="shared" si="149"/>
        <v>0</v>
      </c>
      <c r="AE219" s="342">
        <f t="shared" si="149"/>
        <v>0</v>
      </c>
      <c r="AF219" s="342">
        <f t="shared" si="149"/>
        <v>0</v>
      </c>
      <c r="AG219" s="342">
        <f t="shared" si="149"/>
        <v>0</v>
      </c>
      <c r="AH219" s="342">
        <f t="shared" si="149"/>
        <v>0</v>
      </c>
      <c r="AI219" s="351">
        <f t="shared" si="149"/>
        <v>0</v>
      </c>
      <c r="AJ219" s="351">
        <f t="shared" si="149"/>
        <v>0</v>
      </c>
      <c r="AK219" s="474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352">
        <f t="shared" ref="G220:AK220" si="150">+F220+G219</f>
        <v>0</v>
      </c>
      <c r="H220" s="336">
        <f t="shared" si="150"/>
        <v>0</v>
      </c>
      <c r="I220" s="335">
        <f t="shared" si="150"/>
        <v>112</v>
      </c>
      <c r="J220" s="336">
        <f t="shared" si="150"/>
        <v>575</v>
      </c>
      <c r="K220" s="451">
        <v>575</v>
      </c>
      <c r="L220" s="451">
        <v>575</v>
      </c>
      <c r="M220" s="461">
        <v>575</v>
      </c>
      <c r="N220" s="352">
        <f t="shared" si="150"/>
        <v>575</v>
      </c>
      <c r="O220" s="336">
        <f t="shared" si="150"/>
        <v>575</v>
      </c>
      <c r="P220" s="335">
        <f t="shared" si="150"/>
        <v>575</v>
      </c>
      <c r="Q220" s="336">
        <f t="shared" si="150"/>
        <v>575</v>
      </c>
      <c r="R220" s="336">
        <f t="shared" si="150"/>
        <v>575</v>
      </c>
      <c r="S220" s="336">
        <f t="shared" si="150"/>
        <v>575</v>
      </c>
      <c r="T220" s="363">
        <f t="shared" si="150"/>
        <v>575</v>
      </c>
      <c r="U220" s="352">
        <f t="shared" si="150"/>
        <v>575</v>
      </c>
      <c r="V220" s="336">
        <f t="shared" si="150"/>
        <v>575</v>
      </c>
      <c r="W220" s="335">
        <f t="shared" si="150"/>
        <v>575</v>
      </c>
      <c r="X220" s="336">
        <f t="shared" si="150"/>
        <v>575</v>
      </c>
      <c r="Y220" s="336">
        <f t="shared" si="150"/>
        <v>575</v>
      </c>
      <c r="Z220" s="336">
        <f t="shared" si="150"/>
        <v>575</v>
      </c>
      <c r="AA220" s="363">
        <f t="shared" si="150"/>
        <v>575</v>
      </c>
      <c r="AB220" s="352">
        <f t="shared" si="150"/>
        <v>575</v>
      </c>
      <c r="AC220" s="336">
        <f t="shared" si="150"/>
        <v>575</v>
      </c>
      <c r="AD220" s="335">
        <f t="shared" si="150"/>
        <v>575</v>
      </c>
      <c r="AE220" s="336">
        <f t="shared" si="150"/>
        <v>575</v>
      </c>
      <c r="AF220" s="336">
        <f t="shared" si="150"/>
        <v>575</v>
      </c>
      <c r="AG220" s="336">
        <f t="shared" si="150"/>
        <v>575</v>
      </c>
      <c r="AH220" s="336">
        <f t="shared" si="150"/>
        <v>575</v>
      </c>
      <c r="AI220" s="352">
        <f t="shared" si="150"/>
        <v>575</v>
      </c>
      <c r="AJ220" s="352">
        <f t="shared" si="150"/>
        <v>575</v>
      </c>
      <c r="AK220" s="451">
        <f t="shared" si="150"/>
        <v>575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2293</v>
      </c>
      <c r="G221" s="351">
        <f>+G61</f>
        <v>0</v>
      </c>
      <c r="H221" s="342">
        <f t="shared" ref="H221:AK221" si="151">+H61</f>
        <v>0</v>
      </c>
      <c r="I221" s="342">
        <f t="shared" si="151"/>
        <v>0</v>
      </c>
      <c r="J221" s="342">
        <f t="shared" si="151"/>
        <v>0</v>
      </c>
      <c r="K221" s="469">
        <v>965</v>
      </c>
      <c r="L221" s="456">
        <v>0</v>
      </c>
      <c r="M221" s="469">
        <v>303</v>
      </c>
      <c r="N221" s="351">
        <f t="shared" si="151"/>
        <v>0</v>
      </c>
      <c r="O221" s="469">
        <f>1500-N222</f>
        <v>232</v>
      </c>
      <c r="P221" s="342">
        <f t="shared" si="151"/>
        <v>0</v>
      </c>
      <c r="Q221" s="342">
        <f t="shared" si="151"/>
        <v>0</v>
      </c>
      <c r="R221" s="342">
        <f t="shared" si="151"/>
        <v>0</v>
      </c>
      <c r="S221" s="469">
        <v>523</v>
      </c>
      <c r="T221" s="469">
        <f>2293-S222</f>
        <v>270</v>
      </c>
      <c r="U221" s="351">
        <f t="shared" si="151"/>
        <v>0</v>
      </c>
      <c r="V221" s="342">
        <f t="shared" si="151"/>
        <v>0</v>
      </c>
      <c r="W221" s="342">
        <f t="shared" si="151"/>
        <v>0</v>
      </c>
      <c r="X221" s="342">
        <f t="shared" si="151"/>
        <v>0</v>
      </c>
      <c r="Y221" s="342">
        <f t="shared" si="151"/>
        <v>0</v>
      </c>
      <c r="Z221" s="342">
        <f t="shared" si="151"/>
        <v>0</v>
      </c>
      <c r="AA221" s="362">
        <f t="shared" si="151"/>
        <v>0</v>
      </c>
      <c r="AB221" s="351">
        <f t="shared" si="151"/>
        <v>0</v>
      </c>
      <c r="AC221" s="342">
        <f t="shared" si="151"/>
        <v>0</v>
      </c>
      <c r="AD221" s="342">
        <f>2293-AC222</f>
        <v>0</v>
      </c>
      <c r="AE221" s="342">
        <f t="shared" si="151"/>
        <v>0</v>
      </c>
      <c r="AF221" s="342">
        <f t="shared" si="151"/>
        <v>0</v>
      </c>
      <c r="AG221" s="342">
        <f t="shared" si="151"/>
        <v>0</v>
      </c>
      <c r="AH221" s="342">
        <f t="shared" si="151"/>
        <v>0</v>
      </c>
      <c r="AI221" s="351">
        <f t="shared" si="151"/>
        <v>0</v>
      </c>
      <c r="AJ221" s="351">
        <f t="shared" si="151"/>
        <v>0</v>
      </c>
      <c r="AK221" s="456">
        <f t="shared" si="151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354">
        <f t="shared" ref="G222:AK222" si="152">+F222+G221</f>
        <v>0</v>
      </c>
      <c r="H222" s="341">
        <f t="shared" si="152"/>
        <v>0</v>
      </c>
      <c r="I222" s="340">
        <f t="shared" si="152"/>
        <v>0</v>
      </c>
      <c r="J222" s="341">
        <f t="shared" si="152"/>
        <v>0</v>
      </c>
      <c r="K222" s="455">
        <f t="shared" ref="K222" si="153">+J222+K221</f>
        <v>965</v>
      </c>
      <c r="L222" s="455">
        <f t="shared" ref="L222" si="154">+K222+L221</f>
        <v>965</v>
      </c>
      <c r="M222" s="461">
        <f t="shared" ref="M222" si="155">+L222+M221</f>
        <v>1268</v>
      </c>
      <c r="N222" s="354">
        <f t="shared" si="152"/>
        <v>1268</v>
      </c>
      <c r="O222" s="341">
        <f t="shared" si="152"/>
        <v>1500</v>
      </c>
      <c r="P222" s="341">
        <f t="shared" si="152"/>
        <v>1500</v>
      </c>
      <c r="Q222" s="341">
        <f t="shared" si="152"/>
        <v>1500</v>
      </c>
      <c r="R222" s="341">
        <f t="shared" si="152"/>
        <v>1500</v>
      </c>
      <c r="S222" s="341">
        <f t="shared" si="152"/>
        <v>2023</v>
      </c>
      <c r="T222" s="365">
        <f t="shared" si="152"/>
        <v>2293</v>
      </c>
      <c r="U222" s="354">
        <f t="shared" si="152"/>
        <v>2293</v>
      </c>
      <c r="V222" s="341">
        <f t="shared" si="152"/>
        <v>2293</v>
      </c>
      <c r="W222" s="341">
        <f t="shared" si="152"/>
        <v>2293</v>
      </c>
      <c r="X222" s="341">
        <f t="shared" si="152"/>
        <v>2293</v>
      </c>
      <c r="Y222" s="341">
        <f t="shared" si="152"/>
        <v>2293</v>
      </c>
      <c r="Z222" s="341">
        <f t="shared" si="152"/>
        <v>2293</v>
      </c>
      <c r="AA222" s="365">
        <f t="shared" si="152"/>
        <v>2293</v>
      </c>
      <c r="AB222" s="354">
        <f t="shared" si="152"/>
        <v>2293</v>
      </c>
      <c r="AC222" s="341">
        <f t="shared" si="152"/>
        <v>2293</v>
      </c>
      <c r="AD222" s="341">
        <f t="shared" si="152"/>
        <v>2293</v>
      </c>
      <c r="AE222" s="341">
        <f t="shared" si="152"/>
        <v>2293</v>
      </c>
      <c r="AF222" s="341">
        <f t="shared" si="152"/>
        <v>2293</v>
      </c>
      <c r="AG222" s="341">
        <f t="shared" si="152"/>
        <v>2293</v>
      </c>
      <c r="AH222" s="341">
        <f t="shared" si="152"/>
        <v>2293</v>
      </c>
      <c r="AI222" s="354">
        <f t="shared" si="152"/>
        <v>2293</v>
      </c>
      <c r="AJ222" s="354">
        <f t="shared" si="152"/>
        <v>2293</v>
      </c>
      <c r="AK222" s="455">
        <f t="shared" si="152"/>
        <v>2293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337">
        <f>+F63</f>
        <v>700</v>
      </c>
      <c r="G223" s="353">
        <f>+G63</f>
        <v>0</v>
      </c>
      <c r="H223" s="343">
        <f>+H63</f>
        <v>0</v>
      </c>
      <c r="I223" s="343">
        <f t="shared" ref="I223:AJ223" si="156">+I63</f>
        <v>0</v>
      </c>
      <c r="J223" s="343">
        <f t="shared" si="156"/>
        <v>0</v>
      </c>
      <c r="K223" s="457">
        <v>0</v>
      </c>
      <c r="L223" s="457">
        <v>0</v>
      </c>
      <c r="M223" s="462">
        <v>0</v>
      </c>
      <c r="N223" s="353">
        <f t="shared" si="156"/>
        <v>0</v>
      </c>
      <c r="O223" s="343">
        <f t="shared" si="156"/>
        <v>0</v>
      </c>
      <c r="P223" s="372">
        <v>354</v>
      </c>
      <c r="Q223" s="372">
        <f>700-P224</f>
        <v>346</v>
      </c>
      <c r="R223" s="343">
        <f t="shared" si="156"/>
        <v>0</v>
      </c>
      <c r="S223" s="343">
        <f t="shared" si="156"/>
        <v>0</v>
      </c>
      <c r="T223" s="364">
        <f t="shared" si="156"/>
        <v>0</v>
      </c>
      <c r="U223" s="353">
        <f t="shared" si="156"/>
        <v>0</v>
      </c>
      <c r="V223" s="343">
        <f t="shared" si="156"/>
        <v>0</v>
      </c>
      <c r="W223" s="343">
        <f t="shared" si="156"/>
        <v>0</v>
      </c>
      <c r="X223" s="343">
        <f t="shared" si="156"/>
        <v>0</v>
      </c>
      <c r="Y223" s="343">
        <f t="shared" si="156"/>
        <v>0</v>
      </c>
      <c r="Z223" s="343">
        <f t="shared" si="156"/>
        <v>0</v>
      </c>
      <c r="AA223" s="364">
        <f t="shared" si="156"/>
        <v>0</v>
      </c>
      <c r="AB223" s="353">
        <f t="shared" si="156"/>
        <v>0</v>
      </c>
      <c r="AC223" s="343">
        <f t="shared" si="156"/>
        <v>0</v>
      </c>
      <c r="AD223" s="343">
        <f t="shared" si="156"/>
        <v>0</v>
      </c>
      <c r="AE223" s="343">
        <f t="shared" si="156"/>
        <v>0</v>
      </c>
      <c r="AF223" s="343">
        <f t="shared" si="156"/>
        <v>0</v>
      </c>
      <c r="AG223" s="343">
        <f t="shared" si="156"/>
        <v>0</v>
      </c>
      <c r="AH223" s="343">
        <f t="shared" si="156"/>
        <v>0</v>
      </c>
      <c r="AI223" s="353">
        <f t="shared" si="156"/>
        <v>0</v>
      </c>
      <c r="AJ223" s="353">
        <f t="shared" si="156"/>
        <v>0</v>
      </c>
      <c r="AK223" s="474">
        <f>+AK63</f>
        <v>0</v>
      </c>
      <c r="AL223" s="37">
        <f>SUM(G223:AK223)</f>
        <v>700</v>
      </c>
      <c r="AM223" s="38">
        <f>AL223</f>
        <v>700</v>
      </c>
      <c r="AN223" s="38">
        <v>893900</v>
      </c>
      <c r="AO223" s="38">
        <f>AL223*AN223/1000</f>
        <v>625730</v>
      </c>
      <c r="AP223" s="38">
        <f>AN223*AM223/1000</f>
        <v>625730</v>
      </c>
    </row>
    <row r="224" spans="1:42" ht="35.1" customHeight="1">
      <c r="A224" s="625"/>
      <c r="B224" s="660"/>
      <c r="C224" s="39"/>
      <c r="D224" s="95"/>
      <c r="E224" s="79"/>
      <c r="F224" s="42"/>
      <c r="G224" s="352">
        <f t="shared" ref="G224:AK224" si="157">+F224+G223</f>
        <v>0</v>
      </c>
      <c r="H224" s="336">
        <f t="shared" si="157"/>
        <v>0</v>
      </c>
      <c r="I224" s="336">
        <f t="shared" si="157"/>
        <v>0</v>
      </c>
      <c r="J224" s="336">
        <f t="shared" si="157"/>
        <v>0</v>
      </c>
      <c r="K224" s="451">
        <v>0</v>
      </c>
      <c r="L224" s="451">
        <v>0</v>
      </c>
      <c r="M224" s="461">
        <v>0</v>
      </c>
      <c r="N224" s="352">
        <f t="shared" si="157"/>
        <v>0</v>
      </c>
      <c r="O224" s="336">
        <f t="shared" si="157"/>
        <v>0</v>
      </c>
      <c r="P224" s="336">
        <f t="shared" si="157"/>
        <v>354</v>
      </c>
      <c r="Q224" s="336">
        <f t="shared" si="157"/>
        <v>700</v>
      </c>
      <c r="R224" s="336">
        <f t="shared" si="157"/>
        <v>700</v>
      </c>
      <c r="S224" s="336">
        <f t="shared" si="157"/>
        <v>700</v>
      </c>
      <c r="T224" s="363">
        <f t="shared" si="157"/>
        <v>700</v>
      </c>
      <c r="U224" s="352">
        <f t="shared" si="157"/>
        <v>700</v>
      </c>
      <c r="V224" s="336">
        <f t="shared" si="157"/>
        <v>700</v>
      </c>
      <c r="W224" s="336">
        <f t="shared" si="157"/>
        <v>700</v>
      </c>
      <c r="X224" s="336">
        <f t="shared" si="157"/>
        <v>700</v>
      </c>
      <c r="Y224" s="336">
        <f t="shared" si="157"/>
        <v>700</v>
      </c>
      <c r="Z224" s="336">
        <f t="shared" si="157"/>
        <v>700</v>
      </c>
      <c r="AA224" s="363">
        <f t="shared" si="157"/>
        <v>700</v>
      </c>
      <c r="AB224" s="352">
        <f t="shared" si="157"/>
        <v>700</v>
      </c>
      <c r="AC224" s="336">
        <f t="shared" si="157"/>
        <v>700</v>
      </c>
      <c r="AD224" s="336">
        <f t="shared" si="157"/>
        <v>700</v>
      </c>
      <c r="AE224" s="336">
        <f t="shared" si="157"/>
        <v>700</v>
      </c>
      <c r="AF224" s="336">
        <f t="shared" si="157"/>
        <v>700</v>
      </c>
      <c r="AG224" s="336">
        <f t="shared" si="157"/>
        <v>700</v>
      </c>
      <c r="AH224" s="336">
        <f t="shared" si="157"/>
        <v>700</v>
      </c>
      <c r="AI224" s="352">
        <f t="shared" si="157"/>
        <v>700</v>
      </c>
      <c r="AJ224" s="352">
        <f t="shared" si="157"/>
        <v>700</v>
      </c>
      <c r="AK224" s="451">
        <f t="shared" si="157"/>
        <v>700</v>
      </c>
      <c r="AL224" s="37"/>
    </row>
    <row r="225" spans="1:42" ht="35.1" customHeight="1">
      <c r="A225" s="624">
        <v>23</v>
      </c>
      <c r="B225" s="655" t="s">
        <v>168</v>
      </c>
      <c r="C225" s="53"/>
      <c r="D225" s="90"/>
      <c r="E225" s="49"/>
      <c r="F225" s="35">
        <f>+F65</f>
        <v>20</v>
      </c>
      <c r="G225" s="354">
        <f>+G65</f>
        <v>0</v>
      </c>
      <c r="H225" s="455">
        <f t="shared" ref="H225:AK225" si="158">+H65</f>
        <v>0</v>
      </c>
      <c r="I225" s="455">
        <f t="shared" si="158"/>
        <v>0</v>
      </c>
      <c r="J225" s="455">
        <f t="shared" si="158"/>
        <v>0</v>
      </c>
      <c r="K225" s="455">
        <f t="shared" si="158"/>
        <v>0</v>
      </c>
      <c r="L225" s="455">
        <f t="shared" si="158"/>
        <v>0</v>
      </c>
      <c r="M225" s="463">
        <f t="shared" si="158"/>
        <v>0</v>
      </c>
      <c r="N225" s="354">
        <f t="shared" si="158"/>
        <v>0</v>
      </c>
      <c r="O225" s="455">
        <f t="shared" si="158"/>
        <v>0</v>
      </c>
      <c r="P225" s="455">
        <f t="shared" si="158"/>
        <v>0</v>
      </c>
      <c r="Q225" s="455">
        <f t="shared" si="158"/>
        <v>0</v>
      </c>
      <c r="R225" s="455">
        <f t="shared" si="158"/>
        <v>0</v>
      </c>
      <c r="S225" s="455">
        <f t="shared" si="158"/>
        <v>0</v>
      </c>
      <c r="T225" s="463">
        <f t="shared" si="158"/>
        <v>0</v>
      </c>
      <c r="U225" s="354">
        <f t="shared" si="158"/>
        <v>0</v>
      </c>
      <c r="V225" s="455">
        <f t="shared" si="158"/>
        <v>0</v>
      </c>
      <c r="W225" s="455">
        <f t="shared" si="158"/>
        <v>0</v>
      </c>
      <c r="X225" s="455">
        <f t="shared" si="158"/>
        <v>0</v>
      </c>
      <c r="Y225" s="455">
        <f t="shared" si="158"/>
        <v>0</v>
      </c>
      <c r="Z225" s="455">
        <f t="shared" si="158"/>
        <v>0</v>
      </c>
      <c r="AA225" s="463">
        <f t="shared" si="158"/>
        <v>0</v>
      </c>
      <c r="AB225" s="354">
        <f t="shared" si="158"/>
        <v>0</v>
      </c>
      <c r="AC225" s="455">
        <f t="shared" si="158"/>
        <v>0</v>
      </c>
      <c r="AD225" s="455">
        <f t="shared" si="158"/>
        <v>0</v>
      </c>
      <c r="AE225" s="455">
        <f t="shared" si="158"/>
        <v>0</v>
      </c>
      <c r="AF225" s="455">
        <f t="shared" si="158"/>
        <v>0</v>
      </c>
      <c r="AG225" s="455">
        <f t="shared" si="158"/>
        <v>0</v>
      </c>
      <c r="AH225" s="469">
        <f t="shared" si="158"/>
        <v>20</v>
      </c>
      <c r="AI225" s="354">
        <f t="shared" si="158"/>
        <v>0</v>
      </c>
      <c r="AJ225" s="354">
        <f t="shared" si="158"/>
        <v>0</v>
      </c>
      <c r="AK225" s="455">
        <f t="shared" si="158"/>
        <v>0</v>
      </c>
      <c r="AL225" s="37">
        <f>SUM(G225:AK225)</f>
        <v>20</v>
      </c>
      <c r="AM225" s="38">
        <f>AL225</f>
        <v>20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656"/>
      <c r="C226" s="33"/>
      <c r="D226" s="60"/>
      <c r="E226" s="52"/>
      <c r="F226" s="61"/>
      <c r="G226" s="352">
        <f t="shared" ref="G226:AK226" si="159">+F226+G225</f>
        <v>0</v>
      </c>
      <c r="H226" s="450">
        <f>+G226+H225</f>
        <v>0</v>
      </c>
      <c r="I226" s="450">
        <f t="shared" si="159"/>
        <v>0</v>
      </c>
      <c r="J226" s="451">
        <f t="shared" si="159"/>
        <v>0</v>
      </c>
      <c r="K226" s="451">
        <v>0</v>
      </c>
      <c r="L226" s="451">
        <v>0</v>
      </c>
      <c r="M226" s="461">
        <v>0</v>
      </c>
      <c r="N226" s="352">
        <f t="shared" si="159"/>
        <v>0</v>
      </c>
      <c r="O226" s="450">
        <f t="shared" si="159"/>
        <v>0</v>
      </c>
      <c r="P226" s="450">
        <f t="shared" si="159"/>
        <v>0</v>
      </c>
      <c r="Q226" s="451">
        <f t="shared" si="159"/>
        <v>0</v>
      </c>
      <c r="R226" s="451">
        <f t="shared" si="159"/>
        <v>0</v>
      </c>
      <c r="S226" s="451">
        <f t="shared" si="159"/>
        <v>0</v>
      </c>
      <c r="T226" s="461">
        <f t="shared" si="159"/>
        <v>0</v>
      </c>
      <c r="U226" s="352">
        <f t="shared" si="159"/>
        <v>0</v>
      </c>
      <c r="V226" s="450">
        <f t="shared" si="159"/>
        <v>0</v>
      </c>
      <c r="W226" s="450">
        <f t="shared" si="159"/>
        <v>0</v>
      </c>
      <c r="X226" s="451">
        <f t="shared" si="159"/>
        <v>0</v>
      </c>
      <c r="Y226" s="451">
        <f t="shared" si="159"/>
        <v>0</v>
      </c>
      <c r="Z226" s="451">
        <f t="shared" si="159"/>
        <v>0</v>
      </c>
      <c r="AA226" s="461">
        <f t="shared" si="159"/>
        <v>0</v>
      </c>
      <c r="AB226" s="352">
        <f t="shared" si="159"/>
        <v>0</v>
      </c>
      <c r="AC226" s="450">
        <f t="shared" si="159"/>
        <v>0</v>
      </c>
      <c r="AD226" s="450">
        <f t="shared" si="159"/>
        <v>0</v>
      </c>
      <c r="AE226" s="451">
        <f t="shared" si="159"/>
        <v>0</v>
      </c>
      <c r="AF226" s="451">
        <f t="shared" si="159"/>
        <v>0</v>
      </c>
      <c r="AG226" s="451">
        <f t="shared" si="159"/>
        <v>0</v>
      </c>
      <c r="AH226" s="451">
        <f t="shared" si="159"/>
        <v>20</v>
      </c>
      <c r="AI226" s="352">
        <f t="shared" si="159"/>
        <v>20</v>
      </c>
      <c r="AJ226" s="356">
        <f t="shared" si="159"/>
        <v>20</v>
      </c>
      <c r="AK226" s="450">
        <f t="shared" si="159"/>
        <v>20</v>
      </c>
      <c r="AL226" s="37"/>
      <c r="AO226" s="1">
        <f>AL226*AN226/1000</f>
        <v>0</v>
      </c>
      <c r="AP226" s="1">
        <f>AN226*AM226/1000</f>
        <v>0</v>
      </c>
    </row>
    <row r="227" spans="1:42" ht="35.1" hidden="1" customHeight="1">
      <c r="A227" s="624"/>
      <c r="B227" s="655" t="s">
        <v>169</v>
      </c>
      <c r="C227" s="96"/>
      <c r="D227" s="97"/>
      <c r="E227" s="98"/>
      <c r="F227" s="337">
        <f>+F67</f>
        <v>0</v>
      </c>
      <c r="G227" s="354">
        <f>+F227</f>
        <v>0</v>
      </c>
      <c r="H227" s="455">
        <v>0</v>
      </c>
      <c r="I227" s="455">
        <v>0</v>
      </c>
      <c r="J227" s="455">
        <v>0</v>
      </c>
      <c r="K227" s="455">
        <v>0</v>
      </c>
      <c r="L227" s="455">
        <v>0</v>
      </c>
      <c r="M227" s="463">
        <v>0</v>
      </c>
      <c r="N227" s="354">
        <v>0</v>
      </c>
      <c r="O227" s="455">
        <v>0</v>
      </c>
      <c r="P227" s="455">
        <v>0</v>
      </c>
      <c r="Q227" s="455">
        <v>0</v>
      </c>
      <c r="R227" s="455">
        <v>0</v>
      </c>
      <c r="S227" s="455">
        <v>0</v>
      </c>
      <c r="T227" s="463">
        <v>0</v>
      </c>
      <c r="U227" s="354">
        <v>0</v>
      </c>
      <c r="V227" s="455">
        <v>0</v>
      </c>
      <c r="W227" s="455">
        <v>0</v>
      </c>
      <c r="X227" s="455">
        <v>0</v>
      </c>
      <c r="Y227" s="455">
        <v>0</v>
      </c>
      <c r="Z227" s="455">
        <v>0</v>
      </c>
      <c r="AA227" s="463">
        <v>0</v>
      </c>
      <c r="AB227" s="354">
        <v>0</v>
      </c>
      <c r="AC227" s="455">
        <v>0</v>
      </c>
      <c r="AD227" s="455">
        <v>0</v>
      </c>
      <c r="AE227" s="455">
        <v>0</v>
      </c>
      <c r="AF227" s="455">
        <v>0</v>
      </c>
      <c r="AG227" s="455">
        <v>0</v>
      </c>
      <c r="AH227" s="455">
        <v>0</v>
      </c>
      <c r="AI227" s="354">
        <v>0</v>
      </c>
      <c r="AJ227" s="354">
        <v>0</v>
      </c>
      <c r="AK227" s="455"/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hidden="1" customHeight="1">
      <c r="A228" s="651"/>
      <c r="B228" s="656"/>
      <c r="C228" s="107"/>
      <c r="D228" s="108"/>
      <c r="E228" s="109"/>
      <c r="F228" s="117"/>
      <c r="G228" s="354">
        <f t="shared" ref="G228:AJ228" si="160">+F228+G227</f>
        <v>0</v>
      </c>
      <c r="H228" s="455">
        <f t="shared" si="160"/>
        <v>0</v>
      </c>
      <c r="I228" s="455">
        <f t="shared" si="160"/>
        <v>0</v>
      </c>
      <c r="J228" s="455">
        <f t="shared" si="160"/>
        <v>0</v>
      </c>
      <c r="K228" s="455">
        <v>0</v>
      </c>
      <c r="L228" s="455">
        <v>0</v>
      </c>
      <c r="M228" s="463">
        <v>0</v>
      </c>
      <c r="N228" s="354">
        <f t="shared" si="160"/>
        <v>0</v>
      </c>
      <c r="O228" s="455">
        <f t="shared" si="160"/>
        <v>0</v>
      </c>
      <c r="P228" s="455">
        <f t="shared" si="160"/>
        <v>0</v>
      </c>
      <c r="Q228" s="455">
        <f t="shared" si="160"/>
        <v>0</v>
      </c>
      <c r="R228" s="455">
        <f t="shared" si="160"/>
        <v>0</v>
      </c>
      <c r="S228" s="455">
        <f t="shared" si="160"/>
        <v>0</v>
      </c>
      <c r="T228" s="463">
        <f t="shared" si="160"/>
        <v>0</v>
      </c>
      <c r="U228" s="354">
        <f t="shared" si="160"/>
        <v>0</v>
      </c>
      <c r="V228" s="455">
        <f t="shared" si="160"/>
        <v>0</v>
      </c>
      <c r="W228" s="455">
        <f t="shared" si="160"/>
        <v>0</v>
      </c>
      <c r="X228" s="455">
        <f t="shared" si="160"/>
        <v>0</v>
      </c>
      <c r="Y228" s="455">
        <f t="shared" si="160"/>
        <v>0</v>
      </c>
      <c r="Z228" s="455">
        <f t="shared" si="160"/>
        <v>0</v>
      </c>
      <c r="AA228" s="463">
        <f t="shared" si="160"/>
        <v>0</v>
      </c>
      <c r="AB228" s="354">
        <f t="shared" si="160"/>
        <v>0</v>
      </c>
      <c r="AC228" s="455">
        <f t="shared" si="160"/>
        <v>0</v>
      </c>
      <c r="AD228" s="455">
        <f t="shared" si="160"/>
        <v>0</v>
      </c>
      <c r="AE228" s="455">
        <f t="shared" si="160"/>
        <v>0</v>
      </c>
      <c r="AF228" s="455">
        <f t="shared" si="160"/>
        <v>0</v>
      </c>
      <c r="AG228" s="455">
        <f t="shared" si="160"/>
        <v>0</v>
      </c>
      <c r="AH228" s="455">
        <f t="shared" si="160"/>
        <v>0</v>
      </c>
      <c r="AI228" s="354">
        <f t="shared" si="160"/>
        <v>0</v>
      </c>
      <c r="AJ228" s="352">
        <f t="shared" si="160"/>
        <v>0</v>
      </c>
      <c r="AK228" s="451"/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24</v>
      </c>
      <c r="B229" s="657" t="s">
        <v>170</v>
      </c>
      <c r="C229" s="118"/>
      <c r="D229" s="48"/>
      <c r="E229" s="49"/>
      <c r="F229" s="119">
        <f>+F69</f>
        <v>30</v>
      </c>
      <c r="G229" s="281">
        <f>+G69</f>
        <v>0</v>
      </c>
      <c r="H229" s="99">
        <f t="shared" ref="H229:AK229" si="161">+H69</f>
        <v>0</v>
      </c>
      <c r="I229" s="99">
        <f t="shared" si="161"/>
        <v>0</v>
      </c>
      <c r="J229" s="99">
        <f t="shared" si="161"/>
        <v>0</v>
      </c>
      <c r="K229" s="99">
        <f t="shared" si="161"/>
        <v>0</v>
      </c>
      <c r="L229" s="99">
        <f t="shared" si="161"/>
        <v>0</v>
      </c>
      <c r="M229" s="426">
        <f t="shared" si="161"/>
        <v>0</v>
      </c>
      <c r="N229" s="281">
        <f t="shared" si="161"/>
        <v>0</v>
      </c>
      <c r="O229" s="99">
        <f t="shared" si="161"/>
        <v>0</v>
      </c>
      <c r="P229" s="99">
        <f t="shared" si="161"/>
        <v>0</v>
      </c>
      <c r="Q229" s="99">
        <f t="shared" si="161"/>
        <v>0</v>
      </c>
      <c r="R229" s="99">
        <f t="shared" si="161"/>
        <v>0</v>
      </c>
      <c r="S229" s="99">
        <f t="shared" si="161"/>
        <v>0</v>
      </c>
      <c r="T229" s="426">
        <f t="shared" si="161"/>
        <v>0</v>
      </c>
      <c r="U229" s="281">
        <f t="shared" si="161"/>
        <v>0</v>
      </c>
      <c r="V229" s="99">
        <f t="shared" si="161"/>
        <v>0</v>
      </c>
      <c r="W229" s="99">
        <f t="shared" si="161"/>
        <v>0</v>
      </c>
      <c r="X229" s="99">
        <f t="shared" si="161"/>
        <v>0</v>
      </c>
      <c r="Y229" s="99">
        <f t="shared" si="161"/>
        <v>0</v>
      </c>
      <c r="Z229" s="99">
        <f t="shared" si="161"/>
        <v>0</v>
      </c>
      <c r="AA229" s="426">
        <f t="shared" si="161"/>
        <v>0</v>
      </c>
      <c r="AB229" s="281">
        <f t="shared" si="161"/>
        <v>0</v>
      </c>
      <c r="AC229" s="99">
        <f t="shared" si="161"/>
        <v>0</v>
      </c>
      <c r="AD229" s="99">
        <f t="shared" si="161"/>
        <v>0</v>
      </c>
      <c r="AE229" s="99">
        <f t="shared" si="161"/>
        <v>0</v>
      </c>
      <c r="AF229" s="99">
        <f t="shared" si="161"/>
        <v>0</v>
      </c>
      <c r="AG229" s="99">
        <f t="shared" si="161"/>
        <v>0</v>
      </c>
      <c r="AH229" s="477">
        <f t="shared" si="161"/>
        <v>30</v>
      </c>
      <c r="AI229" s="281">
        <f t="shared" si="161"/>
        <v>0</v>
      </c>
      <c r="AJ229" s="281">
        <f t="shared" si="161"/>
        <v>0</v>
      </c>
      <c r="AK229" s="99">
        <f t="shared" si="161"/>
        <v>0</v>
      </c>
      <c r="AL229" s="37"/>
      <c r="AM229" s="38"/>
      <c r="AN229" s="38"/>
      <c r="AO229" s="38"/>
      <c r="AP229" s="38"/>
    </row>
    <row r="230" spans="1:42" ht="34.5" customHeight="1">
      <c r="A230" s="625"/>
      <c r="B230" s="658"/>
      <c r="C230" s="39"/>
      <c r="D230" s="40"/>
      <c r="E230" s="41"/>
      <c r="F230" s="120"/>
      <c r="G230" s="352">
        <f t="shared" ref="G230" si="162">+F230+G229</f>
        <v>0</v>
      </c>
      <c r="H230" s="451">
        <f>+G230+H229</f>
        <v>0</v>
      </c>
      <c r="I230" s="450">
        <f t="shared" ref="I230:AG230" si="163">+H230+I229</f>
        <v>0</v>
      </c>
      <c r="J230" s="451">
        <f t="shared" si="163"/>
        <v>0</v>
      </c>
      <c r="K230" s="451">
        <v>0</v>
      </c>
      <c r="L230" s="451">
        <v>0</v>
      </c>
      <c r="M230" s="461">
        <v>0</v>
      </c>
      <c r="N230" s="352">
        <f t="shared" si="163"/>
        <v>0</v>
      </c>
      <c r="O230" s="451">
        <f t="shared" si="163"/>
        <v>0</v>
      </c>
      <c r="P230" s="450">
        <f t="shared" si="163"/>
        <v>0</v>
      </c>
      <c r="Q230" s="451">
        <f t="shared" si="163"/>
        <v>0</v>
      </c>
      <c r="R230" s="451">
        <f t="shared" si="163"/>
        <v>0</v>
      </c>
      <c r="S230" s="451">
        <f t="shared" si="163"/>
        <v>0</v>
      </c>
      <c r="T230" s="461">
        <f t="shared" si="163"/>
        <v>0</v>
      </c>
      <c r="U230" s="352">
        <f t="shared" si="163"/>
        <v>0</v>
      </c>
      <c r="V230" s="451">
        <f t="shared" si="163"/>
        <v>0</v>
      </c>
      <c r="W230" s="450">
        <f t="shared" si="163"/>
        <v>0</v>
      </c>
      <c r="X230" s="451">
        <f t="shared" si="163"/>
        <v>0</v>
      </c>
      <c r="Y230" s="451">
        <f t="shared" si="163"/>
        <v>0</v>
      </c>
      <c r="Z230" s="451">
        <f t="shared" si="163"/>
        <v>0</v>
      </c>
      <c r="AA230" s="461">
        <f t="shared" si="163"/>
        <v>0</v>
      </c>
      <c r="AB230" s="352">
        <f t="shared" si="163"/>
        <v>0</v>
      </c>
      <c r="AC230" s="451">
        <f t="shared" si="163"/>
        <v>0</v>
      </c>
      <c r="AD230" s="450">
        <f t="shared" si="163"/>
        <v>0</v>
      </c>
      <c r="AE230" s="451">
        <f t="shared" si="163"/>
        <v>0</v>
      </c>
      <c r="AF230" s="451">
        <f t="shared" si="163"/>
        <v>0</v>
      </c>
      <c r="AG230" s="451">
        <f t="shared" si="163"/>
        <v>0</v>
      </c>
      <c r="AH230" s="451">
        <f t="shared" ref="AH230" si="164">+AG230+AH229</f>
        <v>30</v>
      </c>
      <c r="AI230" s="352">
        <f t="shared" ref="AI230" si="165">+AH230+AI229</f>
        <v>30</v>
      </c>
      <c r="AJ230" s="356">
        <f t="shared" ref="AJ230" si="166">+AI230+AJ229</f>
        <v>30</v>
      </c>
      <c r="AK230" s="451">
        <f t="shared" ref="AK230" si="167">+AJ230+AK229</f>
        <v>30</v>
      </c>
      <c r="AL230" s="47"/>
    </row>
    <row r="231" spans="1:42" ht="34.5" hidden="1" customHeight="1">
      <c r="A231" s="624">
        <v>23</v>
      </c>
      <c r="B231" s="626" t="s">
        <v>35</v>
      </c>
      <c r="C231" s="48"/>
      <c r="D231" s="48"/>
      <c r="E231" s="49"/>
      <c r="F231" s="337" t="e">
        <f>+F73</f>
        <v>#REF!</v>
      </c>
      <c r="G231" s="355">
        <f>+G73</f>
        <v>0</v>
      </c>
      <c r="H231" s="454">
        <f t="shared" ref="H231:AJ231" si="168">+H73</f>
        <v>0</v>
      </c>
      <c r="I231" s="454">
        <f t="shared" si="168"/>
        <v>0</v>
      </c>
      <c r="J231" s="454">
        <f t="shared" si="168"/>
        <v>0</v>
      </c>
      <c r="K231" s="454">
        <v>0</v>
      </c>
      <c r="L231" s="454">
        <v>0</v>
      </c>
      <c r="M231" s="465">
        <v>0</v>
      </c>
      <c r="N231" s="355">
        <f t="shared" si="168"/>
        <v>0</v>
      </c>
      <c r="O231" s="454">
        <f t="shared" si="168"/>
        <v>0</v>
      </c>
      <c r="P231" s="454">
        <f t="shared" si="168"/>
        <v>0</v>
      </c>
      <c r="Q231" s="454">
        <f t="shared" si="168"/>
        <v>0</v>
      </c>
      <c r="R231" s="454">
        <f t="shared" si="168"/>
        <v>0</v>
      </c>
      <c r="S231" s="454">
        <f t="shared" si="168"/>
        <v>0</v>
      </c>
      <c r="T231" s="465">
        <f t="shared" si="168"/>
        <v>0</v>
      </c>
      <c r="U231" s="355">
        <f t="shared" si="168"/>
        <v>0</v>
      </c>
      <c r="V231" s="454">
        <f t="shared" si="168"/>
        <v>0</v>
      </c>
      <c r="W231" s="454">
        <f t="shared" si="168"/>
        <v>0</v>
      </c>
      <c r="X231" s="454">
        <f t="shared" si="168"/>
        <v>0</v>
      </c>
      <c r="Y231" s="454">
        <f t="shared" si="168"/>
        <v>0</v>
      </c>
      <c r="Z231" s="454">
        <f t="shared" si="168"/>
        <v>0</v>
      </c>
      <c r="AA231" s="465">
        <f t="shared" si="168"/>
        <v>0</v>
      </c>
      <c r="AB231" s="355">
        <f t="shared" si="168"/>
        <v>0</v>
      </c>
      <c r="AC231" s="454">
        <f t="shared" si="168"/>
        <v>0</v>
      </c>
      <c r="AD231" s="454">
        <f t="shared" si="168"/>
        <v>0</v>
      </c>
      <c r="AE231" s="454">
        <f t="shared" si="168"/>
        <v>0</v>
      </c>
      <c r="AF231" s="454">
        <f t="shared" si="168"/>
        <v>0</v>
      </c>
      <c r="AG231" s="454">
        <f t="shared" si="168"/>
        <v>0</v>
      </c>
      <c r="AH231" s="454">
        <f t="shared" si="168"/>
        <v>0</v>
      </c>
      <c r="AI231" s="355">
        <f t="shared" si="168"/>
        <v>0</v>
      </c>
      <c r="AJ231" s="355">
        <f t="shared" si="168"/>
        <v>0</v>
      </c>
      <c r="AK231" s="103"/>
      <c r="AL231" s="37"/>
      <c r="AM231" s="38"/>
      <c r="AN231" s="38"/>
      <c r="AO231" s="38"/>
      <c r="AP231" s="38"/>
    </row>
    <row r="232" spans="1:42" ht="34.5" hidden="1" customHeight="1">
      <c r="A232" s="625"/>
      <c r="B232" s="628"/>
      <c r="C232" s="40"/>
      <c r="D232" s="40"/>
      <c r="E232" s="41"/>
      <c r="F232" s="74"/>
      <c r="G232" s="352">
        <f t="shared" ref="G232:AK236" si="169">+F232+G231</f>
        <v>0</v>
      </c>
      <c r="H232" s="451">
        <f t="shared" si="169"/>
        <v>0</v>
      </c>
      <c r="I232" s="450">
        <f t="shared" si="169"/>
        <v>0</v>
      </c>
      <c r="J232" s="451">
        <f t="shared" si="169"/>
        <v>0</v>
      </c>
      <c r="K232" s="451">
        <v>0</v>
      </c>
      <c r="L232" s="451">
        <v>0</v>
      </c>
      <c r="M232" s="461">
        <v>0</v>
      </c>
      <c r="N232" s="352">
        <f t="shared" si="169"/>
        <v>0</v>
      </c>
      <c r="O232" s="451">
        <f t="shared" si="169"/>
        <v>0</v>
      </c>
      <c r="P232" s="450">
        <f t="shared" si="169"/>
        <v>0</v>
      </c>
      <c r="Q232" s="451">
        <f t="shared" si="169"/>
        <v>0</v>
      </c>
      <c r="R232" s="451">
        <f t="shared" si="169"/>
        <v>0</v>
      </c>
      <c r="S232" s="451">
        <f t="shared" si="169"/>
        <v>0</v>
      </c>
      <c r="T232" s="461">
        <f t="shared" si="169"/>
        <v>0</v>
      </c>
      <c r="U232" s="352">
        <f t="shared" si="169"/>
        <v>0</v>
      </c>
      <c r="V232" s="451">
        <f t="shared" si="169"/>
        <v>0</v>
      </c>
      <c r="W232" s="450">
        <f t="shared" si="169"/>
        <v>0</v>
      </c>
      <c r="X232" s="451">
        <f t="shared" si="169"/>
        <v>0</v>
      </c>
      <c r="Y232" s="451">
        <f t="shared" si="169"/>
        <v>0</v>
      </c>
      <c r="Z232" s="451">
        <f t="shared" si="169"/>
        <v>0</v>
      </c>
      <c r="AA232" s="461">
        <f t="shared" si="169"/>
        <v>0</v>
      </c>
      <c r="AB232" s="352">
        <f t="shared" si="169"/>
        <v>0</v>
      </c>
      <c r="AC232" s="451">
        <f t="shared" si="169"/>
        <v>0</v>
      </c>
      <c r="AD232" s="450">
        <f t="shared" si="169"/>
        <v>0</v>
      </c>
      <c r="AE232" s="451">
        <f t="shared" si="169"/>
        <v>0</v>
      </c>
      <c r="AF232" s="451">
        <f t="shared" si="169"/>
        <v>0</v>
      </c>
      <c r="AG232" s="451">
        <f t="shared" si="169"/>
        <v>0</v>
      </c>
      <c r="AH232" s="451">
        <f t="shared" si="169"/>
        <v>0</v>
      </c>
      <c r="AI232" s="352">
        <f t="shared" si="169"/>
        <v>0</v>
      </c>
      <c r="AJ232" s="352">
        <f t="shared" si="169"/>
        <v>0</v>
      </c>
      <c r="AK232" s="102"/>
      <c r="AL232" s="37"/>
    </row>
    <row r="233" spans="1:42" ht="34.5" hidden="1" customHeight="1">
      <c r="A233" s="624">
        <v>25</v>
      </c>
      <c r="B233" s="629" t="s">
        <v>211</v>
      </c>
      <c r="C233" s="48"/>
      <c r="D233" s="48"/>
      <c r="E233" s="49"/>
      <c r="F233" s="337">
        <f>+F77</f>
        <v>0</v>
      </c>
      <c r="G233" s="355">
        <f>+G77</f>
        <v>0</v>
      </c>
      <c r="H233" s="454">
        <f t="shared" ref="H233:AK233" si="170">+H77</f>
        <v>0</v>
      </c>
      <c r="I233" s="454">
        <f t="shared" si="170"/>
        <v>0</v>
      </c>
      <c r="J233" s="454">
        <f t="shared" si="170"/>
        <v>0</v>
      </c>
      <c r="K233" s="454">
        <f t="shared" si="170"/>
        <v>0</v>
      </c>
      <c r="L233" s="454">
        <f t="shared" si="170"/>
        <v>0</v>
      </c>
      <c r="M233" s="465">
        <f t="shared" si="170"/>
        <v>0</v>
      </c>
      <c r="N233" s="355">
        <f t="shared" si="170"/>
        <v>0</v>
      </c>
      <c r="O233" s="454">
        <f t="shared" si="170"/>
        <v>0</v>
      </c>
      <c r="P233" s="454">
        <f t="shared" si="170"/>
        <v>0</v>
      </c>
      <c r="Q233" s="454">
        <f t="shared" si="170"/>
        <v>0</v>
      </c>
      <c r="R233" s="454">
        <f t="shared" si="170"/>
        <v>0</v>
      </c>
      <c r="S233" s="454">
        <f t="shared" si="170"/>
        <v>0</v>
      </c>
      <c r="T233" s="465">
        <f t="shared" si="170"/>
        <v>0</v>
      </c>
      <c r="U233" s="355">
        <f t="shared" si="170"/>
        <v>0</v>
      </c>
      <c r="V233" s="454">
        <f t="shared" si="170"/>
        <v>0</v>
      </c>
      <c r="W233" s="454">
        <f t="shared" si="170"/>
        <v>0</v>
      </c>
      <c r="X233" s="454">
        <f t="shared" si="170"/>
        <v>0</v>
      </c>
      <c r="Y233" s="454">
        <f t="shared" si="170"/>
        <v>0</v>
      </c>
      <c r="Z233" s="454">
        <f t="shared" si="170"/>
        <v>0</v>
      </c>
      <c r="AA233" s="465">
        <f t="shared" si="170"/>
        <v>0</v>
      </c>
      <c r="AB233" s="355">
        <f t="shared" si="170"/>
        <v>0</v>
      </c>
      <c r="AC233" s="454">
        <f t="shared" si="170"/>
        <v>0</v>
      </c>
      <c r="AD233" s="454">
        <f t="shared" si="170"/>
        <v>0</v>
      </c>
      <c r="AE233" s="454">
        <f t="shared" si="170"/>
        <v>0</v>
      </c>
      <c r="AF233" s="454">
        <f t="shared" si="170"/>
        <v>0</v>
      </c>
      <c r="AG233" s="454">
        <f t="shared" si="170"/>
        <v>0</v>
      </c>
      <c r="AH233" s="457">
        <f t="shared" si="170"/>
        <v>0</v>
      </c>
      <c r="AI233" s="355">
        <f t="shared" si="170"/>
        <v>0</v>
      </c>
      <c r="AJ233" s="355">
        <f t="shared" si="170"/>
        <v>0</v>
      </c>
      <c r="AK233" s="454">
        <f t="shared" si="170"/>
        <v>0</v>
      </c>
      <c r="AL233" s="37"/>
      <c r="AM233" s="38"/>
      <c r="AN233" s="38"/>
      <c r="AO233" s="38"/>
      <c r="AP233" s="38"/>
    </row>
    <row r="234" spans="1:42" ht="34.5" hidden="1" customHeight="1">
      <c r="A234" s="625"/>
      <c r="B234" s="630"/>
      <c r="C234" s="40"/>
      <c r="D234" s="40"/>
      <c r="E234" s="41"/>
      <c r="F234" s="74"/>
      <c r="G234" s="352">
        <f t="shared" si="169"/>
        <v>0</v>
      </c>
      <c r="H234" s="451">
        <f>+G234+H233</f>
        <v>0</v>
      </c>
      <c r="I234" s="450">
        <f t="shared" si="169"/>
        <v>0</v>
      </c>
      <c r="J234" s="451">
        <f t="shared" si="169"/>
        <v>0</v>
      </c>
      <c r="K234" s="451">
        <v>0</v>
      </c>
      <c r="L234" s="451">
        <v>0</v>
      </c>
      <c r="M234" s="461">
        <v>0</v>
      </c>
      <c r="N234" s="352">
        <f t="shared" si="169"/>
        <v>0</v>
      </c>
      <c r="O234" s="451">
        <f t="shared" si="169"/>
        <v>0</v>
      </c>
      <c r="P234" s="450">
        <f t="shared" si="169"/>
        <v>0</v>
      </c>
      <c r="Q234" s="451">
        <f t="shared" si="169"/>
        <v>0</v>
      </c>
      <c r="R234" s="451">
        <f t="shared" si="169"/>
        <v>0</v>
      </c>
      <c r="S234" s="451">
        <f t="shared" si="169"/>
        <v>0</v>
      </c>
      <c r="T234" s="461">
        <f t="shared" si="169"/>
        <v>0</v>
      </c>
      <c r="U234" s="352">
        <f t="shared" si="169"/>
        <v>0</v>
      </c>
      <c r="V234" s="451">
        <f t="shared" si="169"/>
        <v>0</v>
      </c>
      <c r="W234" s="450">
        <f t="shared" si="169"/>
        <v>0</v>
      </c>
      <c r="X234" s="451">
        <f t="shared" si="169"/>
        <v>0</v>
      </c>
      <c r="Y234" s="451">
        <f t="shared" si="169"/>
        <v>0</v>
      </c>
      <c r="Z234" s="451">
        <f t="shared" si="169"/>
        <v>0</v>
      </c>
      <c r="AA234" s="461">
        <f t="shared" si="169"/>
        <v>0</v>
      </c>
      <c r="AB234" s="352">
        <f t="shared" si="169"/>
        <v>0</v>
      </c>
      <c r="AC234" s="451">
        <f t="shared" si="169"/>
        <v>0</v>
      </c>
      <c r="AD234" s="450">
        <f t="shared" si="169"/>
        <v>0</v>
      </c>
      <c r="AE234" s="451">
        <f t="shared" si="169"/>
        <v>0</v>
      </c>
      <c r="AF234" s="451">
        <f t="shared" si="169"/>
        <v>0</v>
      </c>
      <c r="AG234" s="451">
        <f t="shared" si="169"/>
        <v>0</v>
      </c>
      <c r="AH234" s="451">
        <f t="shared" si="169"/>
        <v>0</v>
      </c>
      <c r="AI234" s="352">
        <f t="shared" si="169"/>
        <v>0</v>
      </c>
      <c r="AJ234" s="352">
        <f t="shared" si="169"/>
        <v>0</v>
      </c>
      <c r="AK234" s="451">
        <f t="shared" si="169"/>
        <v>0</v>
      </c>
      <c r="AL234" s="37"/>
    </row>
    <row r="235" spans="1:42" ht="34.5" customHeight="1">
      <c r="A235" s="624">
        <v>25</v>
      </c>
      <c r="B235" s="709" t="s">
        <v>191</v>
      </c>
      <c r="C235" s="48"/>
      <c r="D235" s="48"/>
      <c r="E235" s="49"/>
      <c r="F235" s="337">
        <f>+F95</f>
        <v>0</v>
      </c>
      <c r="G235" s="353">
        <f>+G95</f>
        <v>0</v>
      </c>
      <c r="H235" s="343">
        <f t="shared" ref="H235:AK235" si="171">+H95</f>
        <v>0</v>
      </c>
      <c r="I235" s="343">
        <f t="shared" si="171"/>
        <v>0</v>
      </c>
      <c r="J235" s="343">
        <f t="shared" si="171"/>
        <v>0</v>
      </c>
      <c r="K235" s="457">
        <v>0</v>
      </c>
      <c r="L235" s="457">
        <v>0</v>
      </c>
      <c r="M235" s="462">
        <v>0</v>
      </c>
      <c r="N235" s="353">
        <f t="shared" si="171"/>
        <v>0</v>
      </c>
      <c r="O235" s="343">
        <f t="shared" si="171"/>
        <v>0</v>
      </c>
      <c r="P235" s="343">
        <f t="shared" si="171"/>
        <v>0</v>
      </c>
      <c r="Q235" s="343">
        <f t="shared" si="171"/>
        <v>0</v>
      </c>
      <c r="R235" s="343">
        <f t="shared" si="171"/>
        <v>0</v>
      </c>
      <c r="S235" s="343">
        <f t="shared" si="171"/>
        <v>0</v>
      </c>
      <c r="T235" s="364">
        <f t="shared" si="171"/>
        <v>0</v>
      </c>
      <c r="U235" s="353">
        <f t="shared" si="171"/>
        <v>0</v>
      </c>
      <c r="V235" s="343">
        <f t="shared" si="171"/>
        <v>0</v>
      </c>
      <c r="W235" s="343">
        <f t="shared" si="171"/>
        <v>0</v>
      </c>
      <c r="X235" s="343">
        <f t="shared" si="171"/>
        <v>0</v>
      </c>
      <c r="Y235" s="343">
        <f t="shared" si="171"/>
        <v>0</v>
      </c>
      <c r="Z235" s="343">
        <f t="shared" si="171"/>
        <v>0</v>
      </c>
      <c r="AA235" s="364">
        <f t="shared" si="171"/>
        <v>0</v>
      </c>
      <c r="AB235" s="353">
        <f t="shared" si="171"/>
        <v>0</v>
      </c>
      <c r="AC235" s="343">
        <f t="shared" si="171"/>
        <v>0</v>
      </c>
      <c r="AD235" s="343">
        <f t="shared" si="171"/>
        <v>0</v>
      </c>
      <c r="AE235" s="343">
        <f t="shared" si="171"/>
        <v>0</v>
      </c>
      <c r="AF235" s="343">
        <f t="shared" si="171"/>
        <v>0</v>
      </c>
      <c r="AG235" s="343">
        <f t="shared" si="171"/>
        <v>0</v>
      </c>
      <c r="AH235" s="343">
        <f t="shared" si="171"/>
        <v>0</v>
      </c>
      <c r="AI235" s="353">
        <f t="shared" si="171"/>
        <v>0</v>
      </c>
      <c r="AJ235" s="353">
        <f t="shared" si="171"/>
        <v>0</v>
      </c>
      <c r="AK235" s="457">
        <f t="shared" si="171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710"/>
      <c r="C236" s="33"/>
      <c r="D236" s="33"/>
      <c r="E236" s="52"/>
      <c r="F236" s="61"/>
      <c r="G236" s="352">
        <f t="shared" si="169"/>
        <v>0</v>
      </c>
      <c r="H236" s="336">
        <f t="shared" si="169"/>
        <v>0</v>
      </c>
      <c r="I236" s="335">
        <f t="shared" si="169"/>
        <v>0</v>
      </c>
      <c r="J236" s="336">
        <f t="shared" si="169"/>
        <v>0</v>
      </c>
      <c r="K236" s="451">
        <v>0</v>
      </c>
      <c r="L236" s="451">
        <v>0</v>
      </c>
      <c r="M236" s="461">
        <v>0</v>
      </c>
      <c r="N236" s="352">
        <f t="shared" si="169"/>
        <v>0</v>
      </c>
      <c r="O236" s="336">
        <f t="shared" si="169"/>
        <v>0</v>
      </c>
      <c r="P236" s="335">
        <f t="shared" si="169"/>
        <v>0</v>
      </c>
      <c r="Q236" s="336">
        <f t="shared" si="169"/>
        <v>0</v>
      </c>
      <c r="R236" s="336">
        <f t="shared" si="169"/>
        <v>0</v>
      </c>
      <c r="S236" s="336">
        <f t="shared" si="169"/>
        <v>0</v>
      </c>
      <c r="T236" s="363">
        <f t="shared" si="169"/>
        <v>0</v>
      </c>
      <c r="U236" s="352">
        <f t="shared" si="169"/>
        <v>0</v>
      </c>
      <c r="V236" s="336">
        <f t="shared" si="169"/>
        <v>0</v>
      </c>
      <c r="W236" s="335">
        <f t="shared" si="169"/>
        <v>0</v>
      </c>
      <c r="X236" s="336">
        <f t="shared" si="169"/>
        <v>0</v>
      </c>
      <c r="Y236" s="336">
        <f t="shared" si="169"/>
        <v>0</v>
      </c>
      <c r="Z236" s="336">
        <f t="shared" si="169"/>
        <v>0</v>
      </c>
      <c r="AA236" s="363">
        <f t="shared" si="169"/>
        <v>0</v>
      </c>
      <c r="AB236" s="352">
        <f t="shared" si="169"/>
        <v>0</v>
      </c>
      <c r="AC236" s="336">
        <f t="shared" si="169"/>
        <v>0</v>
      </c>
      <c r="AD236" s="335">
        <f t="shared" si="169"/>
        <v>0</v>
      </c>
      <c r="AE236" s="336">
        <f t="shared" si="169"/>
        <v>0</v>
      </c>
      <c r="AF236" s="336">
        <f t="shared" si="169"/>
        <v>0</v>
      </c>
      <c r="AG236" s="336">
        <f t="shared" si="169"/>
        <v>0</v>
      </c>
      <c r="AH236" s="336">
        <f t="shared" si="169"/>
        <v>0</v>
      </c>
      <c r="AI236" s="352">
        <f t="shared" si="169"/>
        <v>0</v>
      </c>
      <c r="AJ236" s="352">
        <f t="shared" si="169"/>
        <v>0</v>
      </c>
      <c r="AK236" s="451">
        <f t="shared" ref="AK236" si="172">+AJ236+AK235</f>
        <v>0</v>
      </c>
      <c r="AL236" s="37"/>
    </row>
    <row r="237" spans="1:42" ht="34.5" customHeight="1">
      <c r="A237" s="624">
        <v>26</v>
      </c>
      <c r="B237" s="709" t="s">
        <v>192</v>
      </c>
      <c r="C237" s="53"/>
      <c r="D237" s="53"/>
      <c r="E237" s="54"/>
      <c r="F237" s="337">
        <f>+F97</f>
        <v>0</v>
      </c>
      <c r="G237" s="353">
        <f>+G97</f>
        <v>0</v>
      </c>
      <c r="H237" s="343">
        <f t="shared" ref="H237:AK237" si="173">+H97</f>
        <v>0</v>
      </c>
      <c r="I237" s="343">
        <f t="shared" si="173"/>
        <v>0</v>
      </c>
      <c r="J237" s="343">
        <f t="shared" si="173"/>
        <v>0</v>
      </c>
      <c r="K237" s="457">
        <v>0</v>
      </c>
      <c r="L237" s="457">
        <v>0</v>
      </c>
      <c r="M237" s="462">
        <v>0</v>
      </c>
      <c r="N237" s="353">
        <f t="shared" si="173"/>
        <v>0</v>
      </c>
      <c r="O237" s="343">
        <f t="shared" si="173"/>
        <v>0</v>
      </c>
      <c r="P237" s="343">
        <f t="shared" si="173"/>
        <v>0</v>
      </c>
      <c r="Q237" s="343">
        <f t="shared" si="173"/>
        <v>0</v>
      </c>
      <c r="R237" s="343">
        <f t="shared" si="173"/>
        <v>0</v>
      </c>
      <c r="S237" s="343">
        <f t="shared" si="173"/>
        <v>0</v>
      </c>
      <c r="T237" s="364">
        <f t="shared" si="173"/>
        <v>0</v>
      </c>
      <c r="U237" s="353">
        <f t="shared" si="173"/>
        <v>0</v>
      </c>
      <c r="V237" s="343">
        <f t="shared" si="173"/>
        <v>0</v>
      </c>
      <c r="W237" s="343">
        <f t="shared" si="173"/>
        <v>0</v>
      </c>
      <c r="X237" s="343">
        <f t="shared" si="173"/>
        <v>0</v>
      </c>
      <c r="Y237" s="343">
        <f t="shared" si="173"/>
        <v>0</v>
      </c>
      <c r="Z237" s="343">
        <f t="shared" si="173"/>
        <v>0</v>
      </c>
      <c r="AA237" s="364">
        <f t="shared" si="173"/>
        <v>0</v>
      </c>
      <c r="AB237" s="353">
        <f t="shared" si="173"/>
        <v>0</v>
      </c>
      <c r="AC237" s="343">
        <f t="shared" si="173"/>
        <v>0</v>
      </c>
      <c r="AD237" s="343">
        <f t="shared" si="173"/>
        <v>0</v>
      </c>
      <c r="AE237" s="343">
        <f t="shared" si="173"/>
        <v>0</v>
      </c>
      <c r="AF237" s="343">
        <f t="shared" si="173"/>
        <v>0</v>
      </c>
      <c r="AG237" s="343">
        <f t="shared" si="173"/>
        <v>0</v>
      </c>
      <c r="AH237" s="343">
        <f t="shared" si="173"/>
        <v>0</v>
      </c>
      <c r="AI237" s="353">
        <f t="shared" si="173"/>
        <v>0</v>
      </c>
      <c r="AJ237" s="353">
        <f t="shared" si="173"/>
        <v>0</v>
      </c>
      <c r="AK237" s="457">
        <f t="shared" si="173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10"/>
      <c r="C238" s="55"/>
      <c r="D238" s="56"/>
      <c r="E238" s="57"/>
      <c r="F238" s="58"/>
      <c r="G238" s="352">
        <f t="shared" ref="G238:AK238" si="174">+F238+G237</f>
        <v>0</v>
      </c>
      <c r="H238" s="336">
        <f t="shared" si="174"/>
        <v>0</v>
      </c>
      <c r="I238" s="335">
        <f t="shared" si="174"/>
        <v>0</v>
      </c>
      <c r="J238" s="336">
        <f t="shared" si="174"/>
        <v>0</v>
      </c>
      <c r="K238" s="451">
        <v>0</v>
      </c>
      <c r="L238" s="451">
        <v>0</v>
      </c>
      <c r="M238" s="461">
        <v>0</v>
      </c>
      <c r="N238" s="352">
        <f t="shared" si="174"/>
        <v>0</v>
      </c>
      <c r="O238" s="336">
        <f t="shared" si="174"/>
        <v>0</v>
      </c>
      <c r="P238" s="335">
        <f t="shared" si="174"/>
        <v>0</v>
      </c>
      <c r="Q238" s="336">
        <f t="shared" si="174"/>
        <v>0</v>
      </c>
      <c r="R238" s="336">
        <f t="shared" si="174"/>
        <v>0</v>
      </c>
      <c r="S238" s="336">
        <f t="shared" si="174"/>
        <v>0</v>
      </c>
      <c r="T238" s="363">
        <f t="shared" si="174"/>
        <v>0</v>
      </c>
      <c r="U238" s="352">
        <f t="shared" si="174"/>
        <v>0</v>
      </c>
      <c r="V238" s="336">
        <f t="shared" si="174"/>
        <v>0</v>
      </c>
      <c r="W238" s="335">
        <f t="shared" si="174"/>
        <v>0</v>
      </c>
      <c r="X238" s="336">
        <f t="shared" si="174"/>
        <v>0</v>
      </c>
      <c r="Y238" s="336">
        <f t="shared" si="174"/>
        <v>0</v>
      </c>
      <c r="Z238" s="336">
        <f t="shared" si="174"/>
        <v>0</v>
      </c>
      <c r="AA238" s="363">
        <f t="shared" si="174"/>
        <v>0</v>
      </c>
      <c r="AB238" s="352">
        <f t="shared" si="174"/>
        <v>0</v>
      </c>
      <c r="AC238" s="336">
        <f t="shared" si="174"/>
        <v>0</v>
      </c>
      <c r="AD238" s="335">
        <f t="shared" si="174"/>
        <v>0</v>
      </c>
      <c r="AE238" s="336">
        <f t="shared" si="174"/>
        <v>0</v>
      </c>
      <c r="AF238" s="336">
        <f t="shared" si="174"/>
        <v>0</v>
      </c>
      <c r="AG238" s="336">
        <f t="shared" si="174"/>
        <v>0</v>
      </c>
      <c r="AH238" s="336">
        <f t="shared" si="174"/>
        <v>0</v>
      </c>
      <c r="AI238" s="352">
        <f t="shared" si="174"/>
        <v>0</v>
      </c>
      <c r="AJ238" s="352">
        <f t="shared" si="174"/>
        <v>0</v>
      </c>
      <c r="AK238" s="451">
        <f t="shared" si="174"/>
        <v>0</v>
      </c>
      <c r="AL238" s="37"/>
    </row>
    <row r="239" spans="1:42" ht="34.5" customHeight="1">
      <c r="A239" s="624">
        <v>27</v>
      </c>
      <c r="B239" s="709" t="s">
        <v>193</v>
      </c>
      <c r="C239" s="59"/>
      <c r="D239" s="60"/>
      <c r="E239" s="34"/>
      <c r="F239" s="337">
        <f>+F99</f>
        <v>367</v>
      </c>
      <c r="G239" s="351">
        <f>+G99</f>
        <v>0</v>
      </c>
      <c r="H239" s="371">
        <v>108</v>
      </c>
      <c r="I239" s="371">
        <v>162</v>
      </c>
      <c r="J239" s="371">
        <f>367-I240</f>
        <v>97</v>
      </c>
      <c r="K239" s="456">
        <v>0</v>
      </c>
      <c r="L239" s="456">
        <v>0</v>
      </c>
      <c r="M239" s="460">
        <v>0</v>
      </c>
      <c r="N239" s="351">
        <f t="shared" ref="N239:AK239" si="175">+N99</f>
        <v>0</v>
      </c>
      <c r="O239" s="342">
        <f t="shared" si="175"/>
        <v>0</v>
      </c>
      <c r="P239" s="342">
        <f t="shared" si="175"/>
        <v>0</v>
      </c>
      <c r="Q239" s="342">
        <f t="shared" si="175"/>
        <v>0</v>
      </c>
      <c r="R239" s="342">
        <f t="shared" si="175"/>
        <v>0</v>
      </c>
      <c r="S239" s="342">
        <f t="shared" si="175"/>
        <v>0</v>
      </c>
      <c r="T239" s="362">
        <f t="shared" si="175"/>
        <v>0</v>
      </c>
      <c r="U239" s="351">
        <f t="shared" si="175"/>
        <v>0</v>
      </c>
      <c r="V239" s="342">
        <f t="shared" si="175"/>
        <v>0</v>
      </c>
      <c r="W239" s="342">
        <f t="shared" si="175"/>
        <v>0</v>
      </c>
      <c r="X239" s="342">
        <f t="shared" si="175"/>
        <v>0</v>
      </c>
      <c r="Y239" s="342">
        <f t="shared" si="175"/>
        <v>0</v>
      </c>
      <c r="Z239" s="342">
        <f t="shared" si="175"/>
        <v>0</v>
      </c>
      <c r="AA239" s="362">
        <f t="shared" si="175"/>
        <v>0</v>
      </c>
      <c r="AB239" s="351">
        <f t="shared" si="175"/>
        <v>0</v>
      </c>
      <c r="AC239" s="342">
        <f t="shared" si="175"/>
        <v>0</v>
      </c>
      <c r="AD239" s="342">
        <f t="shared" si="175"/>
        <v>0</v>
      </c>
      <c r="AE239" s="342">
        <f t="shared" si="175"/>
        <v>0</v>
      </c>
      <c r="AF239" s="342">
        <f t="shared" si="175"/>
        <v>0</v>
      </c>
      <c r="AG239" s="342">
        <f t="shared" si="175"/>
        <v>0</v>
      </c>
      <c r="AH239" s="342">
        <f t="shared" si="175"/>
        <v>0</v>
      </c>
      <c r="AI239" s="351">
        <f t="shared" si="175"/>
        <v>0</v>
      </c>
      <c r="AJ239" s="351">
        <f t="shared" si="175"/>
        <v>0</v>
      </c>
      <c r="AK239" s="456">
        <f t="shared" si="175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10"/>
      <c r="C240" s="59"/>
      <c r="D240" s="60"/>
      <c r="E240" s="52"/>
      <c r="F240" s="61"/>
      <c r="G240" s="352">
        <f t="shared" ref="G240:AK240" si="176">+F240+G239</f>
        <v>0</v>
      </c>
      <c r="H240" s="336">
        <f t="shared" si="176"/>
        <v>108</v>
      </c>
      <c r="I240" s="335">
        <f t="shared" si="176"/>
        <v>270</v>
      </c>
      <c r="J240" s="336">
        <f t="shared" si="176"/>
        <v>367</v>
      </c>
      <c r="K240" s="451">
        <v>367</v>
      </c>
      <c r="L240" s="451">
        <v>367</v>
      </c>
      <c r="M240" s="461">
        <v>367</v>
      </c>
      <c r="N240" s="352">
        <f t="shared" si="176"/>
        <v>367</v>
      </c>
      <c r="O240" s="336">
        <f t="shared" si="176"/>
        <v>367</v>
      </c>
      <c r="P240" s="335">
        <f t="shared" si="176"/>
        <v>367</v>
      </c>
      <c r="Q240" s="336">
        <f t="shared" si="176"/>
        <v>367</v>
      </c>
      <c r="R240" s="336">
        <f t="shared" si="176"/>
        <v>367</v>
      </c>
      <c r="S240" s="336">
        <f t="shared" si="176"/>
        <v>367</v>
      </c>
      <c r="T240" s="363">
        <f t="shared" si="176"/>
        <v>367</v>
      </c>
      <c r="U240" s="352">
        <f t="shared" si="176"/>
        <v>367</v>
      </c>
      <c r="V240" s="336">
        <f t="shared" si="176"/>
        <v>367</v>
      </c>
      <c r="W240" s="335">
        <f t="shared" si="176"/>
        <v>367</v>
      </c>
      <c r="X240" s="336">
        <f t="shared" si="176"/>
        <v>367</v>
      </c>
      <c r="Y240" s="336">
        <f t="shared" si="176"/>
        <v>367</v>
      </c>
      <c r="Z240" s="336">
        <f t="shared" si="176"/>
        <v>367</v>
      </c>
      <c r="AA240" s="363">
        <f t="shared" si="176"/>
        <v>367</v>
      </c>
      <c r="AB240" s="352">
        <f t="shared" si="176"/>
        <v>367</v>
      </c>
      <c r="AC240" s="336">
        <f t="shared" si="176"/>
        <v>367</v>
      </c>
      <c r="AD240" s="335">
        <f t="shared" si="176"/>
        <v>367</v>
      </c>
      <c r="AE240" s="336">
        <f t="shared" si="176"/>
        <v>367</v>
      </c>
      <c r="AF240" s="336">
        <f t="shared" si="176"/>
        <v>367</v>
      </c>
      <c r="AG240" s="336">
        <f t="shared" si="176"/>
        <v>367</v>
      </c>
      <c r="AH240" s="336">
        <f t="shared" si="176"/>
        <v>367</v>
      </c>
      <c r="AI240" s="352">
        <f t="shared" si="176"/>
        <v>367</v>
      </c>
      <c r="AJ240" s="352">
        <f t="shared" si="176"/>
        <v>367</v>
      </c>
      <c r="AK240" s="451">
        <f t="shared" si="176"/>
        <v>367</v>
      </c>
      <c r="AL240" s="37"/>
    </row>
    <row r="241" spans="1:42" ht="34.5" customHeight="1">
      <c r="A241" s="624">
        <v>28</v>
      </c>
      <c r="B241" s="711" t="s">
        <v>194</v>
      </c>
      <c r="C241" s="62">
        <v>0</v>
      </c>
      <c r="D241" s="63"/>
      <c r="E241" s="54"/>
      <c r="F241" s="337">
        <f>+F101-2</f>
        <v>41</v>
      </c>
      <c r="G241" s="351">
        <f>+G101</f>
        <v>0</v>
      </c>
      <c r="H241" s="342">
        <v>0</v>
      </c>
      <c r="I241" s="371">
        <f>41-H242</f>
        <v>41</v>
      </c>
      <c r="J241" s="342">
        <f>41-I242</f>
        <v>0</v>
      </c>
      <c r="K241" s="456">
        <v>0</v>
      </c>
      <c r="L241" s="456">
        <v>0</v>
      </c>
      <c r="M241" s="460">
        <v>0</v>
      </c>
      <c r="N241" s="351">
        <f t="shared" ref="N241:AK241" si="177">+N101</f>
        <v>0</v>
      </c>
      <c r="O241" s="342">
        <f t="shared" si="177"/>
        <v>0</v>
      </c>
      <c r="P241" s="342">
        <f t="shared" si="177"/>
        <v>0</v>
      </c>
      <c r="Q241" s="342">
        <f t="shared" si="177"/>
        <v>0</v>
      </c>
      <c r="R241" s="342">
        <f t="shared" si="177"/>
        <v>0</v>
      </c>
      <c r="S241" s="342">
        <f t="shared" si="177"/>
        <v>0</v>
      </c>
      <c r="T241" s="362">
        <f t="shared" si="177"/>
        <v>0</v>
      </c>
      <c r="U241" s="351">
        <f t="shared" si="177"/>
        <v>0</v>
      </c>
      <c r="V241" s="342">
        <f t="shared" si="177"/>
        <v>0</v>
      </c>
      <c r="W241" s="342">
        <f t="shared" si="177"/>
        <v>0</v>
      </c>
      <c r="X241" s="342">
        <f t="shared" si="177"/>
        <v>0</v>
      </c>
      <c r="Y241" s="342">
        <f t="shared" si="177"/>
        <v>0</v>
      </c>
      <c r="Z241" s="342">
        <f t="shared" si="177"/>
        <v>0</v>
      </c>
      <c r="AA241" s="362">
        <f t="shared" si="177"/>
        <v>0</v>
      </c>
      <c r="AB241" s="351">
        <f t="shared" si="177"/>
        <v>0</v>
      </c>
      <c r="AC241" s="342">
        <f t="shared" si="177"/>
        <v>0</v>
      </c>
      <c r="AD241" s="342">
        <f t="shared" si="177"/>
        <v>0</v>
      </c>
      <c r="AE241" s="342">
        <f t="shared" si="177"/>
        <v>0</v>
      </c>
      <c r="AF241" s="342">
        <f t="shared" si="177"/>
        <v>0</v>
      </c>
      <c r="AG241" s="342">
        <f t="shared" si="177"/>
        <v>0</v>
      </c>
      <c r="AH241" s="342">
        <f t="shared" si="177"/>
        <v>0</v>
      </c>
      <c r="AI241" s="351">
        <f t="shared" si="177"/>
        <v>0</v>
      </c>
      <c r="AJ241" s="351">
        <f t="shared" si="177"/>
        <v>0</v>
      </c>
      <c r="AK241" s="456">
        <f t="shared" si="177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12"/>
      <c r="C242" s="68"/>
      <c r="D242" s="207"/>
      <c r="E242" s="57"/>
      <c r="F242" s="208"/>
      <c r="G242" s="352">
        <f t="shared" ref="G242:AK242" si="178">+F242+G241</f>
        <v>0</v>
      </c>
      <c r="H242" s="336">
        <f t="shared" si="178"/>
        <v>0</v>
      </c>
      <c r="I242" s="335">
        <f t="shared" si="178"/>
        <v>41</v>
      </c>
      <c r="J242" s="336">
        <f t="shared" si="178"/>
        <v>41</v>
      </c>
      <c r="K242" s="451">
        <v>41</v>
      </c>
      <c r="L242" s="451">
        <v>41</v>
      </c>
      <c r="M242" s="461">
        <v>41</v>
      </c>
      <c r="N242" s="352">
        <f t="shared" si="178"/>
        <v>41</v>
      </c>
      <c r="O242" s="336">
        <f t="shared" si="178"/>
        <v>41</v>
      </c>
      <c r="P242" s="335">
        <f t="shared" si="178"/>
        <v>41</v>
      </c>
      <c r="Q242" s="336">
        <f t="shared" si="178"/>
        <v>41</v>
      </c>
      <c r="R242" s="336">
        <f t="shared" si="178"/>
        <v>41</v>
      </c>
      <c r="S242" s="336">
        <f t="shared" si="178"/>
        <v>41</v>
      </c>
      <c r="T242" s="363">
        <f t="shared" si="178"/>
        <v>41</v>
      </c>
      <c r="U242" s="352">
        <f t="shared" si="178"/>
        <v>41</v>
      </c>
      <c r="V242" s="336">
        <f t="shared" si="178"/>
        <v>41</v>
      </c>
      <c r="W242" s="335">
        <f t="shared" si="178"/>
        <v>41</v>
      </c>
      <c r="X242" s="336">
        <f t="shared" si="178"/>
        <v>41</v>
      </c>
      <c r="Y242" s="336">
        <f t="shared" si="178"/>
        <v>41</v>
      </c>
      <c r="Z242" s="336">
        <f t="shared" si="178"/>
        <v>41</v>
      </c>
      <c r="AA242" s="363">
        <f t="shared" si="178"/>
        <v>41</v>
      </c>
      <c r="AB242" s="352">
        <f t="shared" si="178"/>
        <v>41</v>
      </c>
      <c r="AC242" s="336">
        <f t="shared" si="178"/>
        <v>41</v>
      </c>
      <c r="AD242" s="335">
        <f t="shared" si="178"/>
        <v>41</v>
      </c>
      <c r="AE242" s="336">
        <f t="shared" si="178"/>
        <v>41</v>
      </c>
      <c r="AF242" s="336">
        <f t="shared" si="178"/>
        <v>41</v>
      </c>
      <c r="AG242" s="336">
        <f t="shared" si="178"/>
        <v>41</v>
      </c>
      <c r="AH242" s="336">
        <f t="shared" si="178"/>
        <v>41</v>
      </c>
      <c r="AI242" s="352">
        <f t="shared" si="178"/>
        <v>41</v>
      </c>
      <c r="AJ242" s="352">
        <f t="shared" si="178"/>
        <v>41</v>
      </c>
      <c r="AK242" s="451">
        <f t="shared" si="178"/>
        <v>41</v>
      </c>
      <c r="AL242" s="37"/>
    </row>
    <row r="243" spans="1:42" ht="34.5" customHeight="1">
      <c r="A243" s="624">
        <v>29</v>
      </c>
      <c r="B243" s="709" t="s">
        <v>195</v>
      </c>
      <c r="C243" s="62">
        <v>650</v>
      </c>
      <c r="D243" s="53"/>
      <c r="E243" s="54"/>
      <c r="F243" s="337">
        <f>+F103</f>
        <v>0</v>
      </c>
      <c r="G243" s="351">
        <f>+G103</f>
        <v>0</v>
      </c>
      <c r="H243" s="342">
        <f t="shared" ref="H243:AK243" si="179">+H103</f>
        <v>0</v>
      </c>
      <c r="I243" s="342">
        <f t="shared" si="179"/>
        <v>0</v>
      </c>
      <c r="J243" s="342">
        <f t="shared" si="179"/>
        <v>0</v>
      </c>
      <c r="K243" s="456">
        <v>0</v>
      </c>
      <c r="L243" s="456">
        <v>0</v>
      </c>
      <c r="M243" s="460">
        <v>0</v>
      </c>
      <c r="N243" s="351">
        <f t="shared" si="179"/>
        <v>0</v>
      </c>
      <c r="O243" s="342">
        <f t="shared" si="179"/>
        <v>0</v>
      </c>
      <c r="P243" s="342">
        <f t="shared" si="179"/>
        <v>0</v>
      </c>
      <c r="Q243" s="342">
        <f t="shared" si="179"/>
        <v>0</v>
      </c>
      <c r="R243" s="342">
        <f t="shared" si="179"/>
        <v>0</v>
      </c>
      <c r="S243" s="342">
        <f t="shared" si="179"/>
        <v>0</v>
      </c>
      <c r="T243" s="362">
        <f t="shared" si="179"/>
        <v>0</v>
      </c>
      <c r="U243" s="351">
        <f t="shared" si="179"/>
        <v>0</v>
      </c>
      <c r="V243" s="342">
        <f t="shared" si="179"/>
        <v>0</v>
      </c>
      <c r="W243" s="342">
        <f t="shared" si="179"/>
        <v>0</v>
      </c>
      <c r="X243" s="342">
        <f t="shared" si="179"/>
        <v>0</v>
      </c>
      <c r="Y243" s="342">
        <f t="shared" si="179"/>
        <v>0</v>
      </c>
      <c r="Z243" s="342">
        <f t="shared" si="179"/>
        <v>0</v>
      </c>
      <c r="AA243" s="362">
        <f t="shared" si="179"/>
        <v>0</v>
      </c>
      <c r="AB243" s="351">
        <f t="shared" si="179"/>
        <v>0</v>
      </c>
      <c r="AC243" s="342">
        <f t="shared" si="179"/>
        <v>0</v>
      </c>
      <c r="AD243" s="342">
        <f t="shared" si="179"/>
        <v>0</v>
      </c>
      <c r="AE243" s="342">
        <f t="shared" si="179"/>
        <v>0</v>
      </c>
      <c r="AF243" s="342">
        <f t="shared" si="179"/>
        <v>0</v>
      </c>
      <c r="AG243" s="342">
        <f t="shared" si="179"/>
        <v>0</v>
      </c>
      <c r="AH243" s="342">
        <f t="shared" si="179"/>
        <v>0</v>
      </c>
      <c r="AI243" s="351">
        <f t="shared" si="179"/>
        <v>0</v>
      </c>
      <c r="AJ243" s="351">
        <f t="shared" si="179"/>
        <v>0</v>
      </c>
      <c r="AK243" s="456">
        <f t="shared" si="179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710"/>
      <c r="C244" s="68"/>
      <c r="D244" s="56"/>
      <c r="E244" s="57"/>
      <c r="F244" s="58"/>
      <c r="G244" s="352">
        <f t="shared" ref="G244:AK244" si="180">+F244+G243</f>
        <v>0</v>
      </c>
      <c r="H244" s="336">
        <f t="shared" si="180"/>
        <v>0</v>
      </c>
      <c r="I244" s="335">
        <f t="shared" si="180"/>
        <v>0</v>
      </c>
      <c r="J244" s="336">
        <f t="shared" si="180"/>
        <v>0</v>
      </c>
      <c r="K244" s="451">
        <v>0</v>
      </c>
      <c r="L244" s="451">
        <v>0</v>
      </c>
      <c r="M244" s="461">
        <v>0</v>
      </c>
      <c r="N244" s="352">
        <f t="shared" si="180"/>
        <v>0</v>
      </c>
      <c r="O244" s="336">
        <f t="shared" si="180"/>
        <v>0</v>
      </c>
      <c r="P244" s="335">
        <f t="shared" si="180"/>
        <v>0</v>
      </c>
      <c r="Q244" s="336">
        <f t="shared" si="180"/>
        <v>0</v>
      </c>
      <c r="R244" s="336">
        <f t="shared" si="180"/>
        <v>0</v>
      </c>
      <c r="S244" s="336">
        <f t="shared" si="180"/>
        <v>0</v>
      </c>
      <c r="T244" s="363">
        <f t="shared" si="180"/>
        <v>0</v>
      </c>
      <c r="U244" s="352">
        <f t="shared" si="180"/>
        <v>0</v>
      </c>
      <c r="V244" s="336">
        <f t="shared" si="180"/>
        <v>0</v>
      </c>
      <c r="W244" s="335">
        <f t="shared" si="180"/>
        <v>0</v>
      </c>
      <c r="X244" s="336">
        <f t="shared" si="180"/>
        <v>0</v>
      </c>
      <c r="Y244" s="336">
        <f t="shared" si="180"/>
        <v>0</v>
      </c>
      <c r="Z244" s="336">
        <f t="shared" si="180"/>
        <v>0</v>
      </c>
      <c r="AA244" s="363">
        <f t="shared" si="180"/>
        <v>0</v>
      </c>
      <c r="AB244" s="352">
        <f t="shared" si="180"/>
        <v>0</v>
      </c>
      <c r="AC244" s="336">
        <f t="shared" si="180"/>
        <v>0</v>
      </c>
      <c r="AD244" s="335">
        <f t="shared" si="180"/>
        <v>0</v>
      </c>
      <c r="AE244" s="336">
        <f t="shared" si="180"/>
        <v>0</v>
      </c>
      <c r="AF244" s="336">
        <f t="shared" si="180"/>
        <v>0</v>
      </c>
      <c r="AG244" s="336">
        <f t="shared" si="180"/>
        <v>0</v>
      </c>
      <c r="AH244" s="336">
        <f t="shared" si="180"/>
        <v>0</v>
      </c>
      <c r="AI244" s="352">
        <f t="shared" si="180"/>
        <v>0</v>
      </c>
      <c r="AJ244" s="352">
        <f t="shared" si="180"/>
        <v>0</v>
      </c>
      <c r="AK244" s="451">
        <f t="shared" si="180"/>
        <v>0</v>
      </c>
      <c r="AL244" s="37"/>
    </row>
    <row r="245" spans="1:42" ht="35.1" customHeight="1">
      <c r="A245" s="652">
        <v>30</v>
      </c>
      <c r="B245" s="709" t="s">
        <v>196</v>
      </c>
      <c r="C245" s="59"/>
      <c r="D245" s="60"/>
      <c r="E245" s="34"/>
      <c r="F245" s="35">
        <f>+F105</f>
        <v>0</v>
      </c>
      <c r="G245" s="351">
        <f>+G105</f>
        <v>0</v>
      </c>
      <c r="H245" s="342">
        <f t="shared" ref="H245:AK245" si="181">+H105</f>
        <v>0</v>
      </c>
      <c r="I245" s="342">
        <f t="shared" si="181"/>
        <v>0</v>
      </c>
      <c r="J245" s="342">
        <f t="shared" si="181"/>
        <v>0</v>
      </c>
      <c r="K245" s="456">
        <v>0</v>
      </c>
      <c r="L245" s="456">
        <v>0</v>
      </c>
      <c r="M245" s="460">
        <v>0</v>
      </c>
      <c r="N245" s="351">
        <f t="shared" si="181"/>
        <v>0</v>
      </c>
      <c r="O245" s="342">
        <f t="shared" si="181"/>
        <v>0</v>
      </c>
      <c r="P245" s="342">
        <f t="shared" si="181"/>
        <v>0</v>
      </c>
      <c r="Q245" s="342">
        <f t="shared" si="181"/>
        <v>0</v>
      </c>
      <c r="R245" s="342">
        <f t="shared" si="181"/>
        <v>0</v>
      </c>
      <c r="S245" s="342">
        <f t="shared" si="181"/>
        <v>0</v>
      </c>
      <c r="T245" s="362">
        <f t="shared" si="181"/>
        <v>0</v>
      </c>
      <c r="U245" s="351">
        <f t="shared" si="181"/>
        <v>0</v>
      </c>
      <c r="V245" s="342">
        <f t="shared" si="181"/>
        <v>0</v>
      </c>
      <c r="W245" s="342">
        <f t="shared" si="181"/>
        <v>0</v>
      </c>
      <c r="X245" s="342">
        <f t="shared" si="181"/>
        <v>0</v>
      </c>
      <c r="Y245" s="342">
        <f t="shared" si="181"/>
        <v>0</v>
      </c>
      <c r="Z245" s="342">
        <f t="shared" si="181"/>
        <v>0</v>
      </c>
      <c r="AA245" s="362">
        <f t="shared" si="181"/>
        <v>0</v>
      </c>
      <c r="AB245" s="351">
        <f t="shared" si="181"/>
        <v>0</v>
      </c>
      <c r="AC245" s="342">
        <f t="shared" si="181"/>
        <v>0</v>
      </c>
      <c r="AD245" s="342">
        <f t="shared" si="181"/>
        <v>0</v>
      </c>
      <c r="AE245" s="342">
        <f t="shared" si="181"/>
        <v>0</v>
      </c>
      <c r="AF245" s="342">
        <f t="shared" si="181"/>
        <v>0</v>
      </c>
      <c r="AG245" s="342">
        <f t="shared" si="181"/>
        <v>0</v>
      </c>
      <c r="AH245" s="342">
        <f t="shared" si="181"/>
        <v>0</v>
      </c>
      <c r="AI245" s="351">
        <f t="shared" si="181"/>
        <v>0</v>
      </c>
      <c r="AJ245" s="351">
        <f t="shared" si="181"/>
        <v>0</v>
      </c>
      <c r="AK245" s="456">
        <f t="shared" si="181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710"/>
      <c r="C246" s="59"/>
      <c r="D246" s="60"/>
      <c r="E246" s="52"/>
      <c r="F246" s="61"/>
      <c r="G246" s="352">
        <f t="shared" ref="G246:AJ246" si="182">+F246+G245</f>
        <v>0</v>
      </c>
      <c r="H246" s="336">
        <f t="shared" si="182"/>
        <v>0</v>
      </c>
      <c r="I246" s="335">
        <f t="shared" si="182"/>
        <v>0</v>
      </c>
      <c r="J246" s="336">
        <f t="shared" si="182"/>
        <v>0</v>
      </c>
      <c r="K246" s="451">
        <v>0</v>
      </c>
      <c r="L246" s="451">
        <v>0</v>
      </c>
      <c r="M246" s="461">
        <v>0</v>
      </c>
      <c r="N246" s="352">
        <f t="shared" si="182"/>
        <v>0</v>
      </c>
      <c r="O246" s="336">
        <f t="shared" si="182"/>
        <v>0</v>
      </c>
      <c r="P246" s="335">
        <f t="shared" si="182"/>
        <v>0</v>
      </c>
      <c r="Q246" s="336">
        <f t="shared" si="182"/>
        <v>0</v>
      </c>
      <c r="R246" s="336">
        <f t="shared" si="182"/>
        <v>0</v>
      </c>
      <c r="S246" s="336">
        <f t="shared" si="182"/>
        <v>0</v>
      </c>
      <c r="T246" s="363">
        <f t="shared" si="182"/>
        <v>0</v>
      </c>
      <c r="U246" s="352">
        <f t="shared" si="182"/>
        <v>0</v>
      </c>
      <c r="V246" s="336">
        <f t="shared" si="182"/>
        <v>0</v>
      </c>
      <c r="W246" s="335">
        <f t="shared" si="182"/>
        <v>0</v>
      </c>
      <c r="X246" s="336">
        <f t="shared" si="182"/>
        <v>0</v>
      </c>
      <c r="Y246" s="336">
        <f t="shared" si="182"/>
        <v>0</v>
      </c>
      <c r="Z246" s="336">
        <f t="shared" si="182"/>
        <v>0</v>
      </c>
      <c r="AA246" s="363">
        <f t="shared" si="182"/>
        <v>0</v>
      </c>
      <c r="AB246" s="352">
        <f t="shared" si="182"/>
        <v>0</v>
      </c>
      <c r="AC246" s="336">
        <f t="shared" si="182"/>
        <v>0</v>
      </c>
      <c r="AD246" s="335">
        <f t="shared" si="182"/>
        <v>0</v>
      </c>
      <c r="AE246" s="336">
        <f t="shared" si="182"/>
        <v>0</v>
      </c>
      <c r="AF246" s="336">
        <f t="shared" si="182"/>
        <v>0</v>
      </c>
      <c r="AG246" s="336">
        <f t="shared" si="182"/>
        <v>0</v>
      </c>
      <c r="AH246" s="336">
        <f t="shared" si="182"/>
        <v>0</v>
      </c>
      <c r="AI246" s="352">
        <f t="shared" si="182"/>
        <v>0</v>
      </c>
      <c r="AJ246" s="352">
        <f t="shared" si="182"/>
        <v>0</v>
      </c>
      <c r="AK246" s="451"/>
      <c r="AL246" s="37"/>
    </row>
    <row r="247" spans="1:42" ht="35.1" customHeight="1">
      <c r="A247" s="624">
        <v>31</v>
      </c>
      <c r="B247" s="709" t="s">
        <v>197</v>
      </c>
      <c r="C247" s="62">
        <v>0</v>
      </c>
      <c r="D247" s="63"/>
      <c r="E247" s="54"/>
      <c r="F247" s="337">
        <f>+F107</f>
        <v>16</v>
      </c>
      <c r="G247" s="351">
        <f>+G107</f>
        <v>0</v>
      </c>
      <c r="H247" s="342">
        <f t="shared" ref="H247:AK247" si="183">+H107</f>
        <v>0</v>
      </c>
      <c r="I247" s="371">
        <f>16-H248</f>
        <v>16</v>
      </c>
      <c r="J247" s="342">
        <f t="shared" si="183"/>
        <v>0</v>
      </c>
      <c r="K247" s="456">
        <v>0</v>
      </c>
      <c r="L247" s="456">
        <v>0</v>
      </c>
      <c r="M247" s="460">
        <v>0</v>
      </c>
      <c r="N247" s="351">
        <f t="shared" si="183"/>
        <v>0</v>
      </c>
      <c r="O247" s="342">
        <f t="shared" si="183"/>
        <v>0</v>
      </c>
      <c r="P247" s="342">
        <f t="shared" si="183"/>
        <v>0</v>
      </c>
      <c r="Q247" s="342">
        <f t="shared" si="183"/>
        <v>0</v>
      </c>
      <c r="R247" s="342">
        <f t="shared" si="183"/>
        <v>0</v>
      </c>
      <c r="S247" s="342">
        <f t="shared" si="183"/>
        <v>0</v>
      </c>
      <c r="T247" s="362">
        <f t="shared" si="183"/>
        <v>0</v>
      </c>
      <c r="U247" s="351">
        <f t="shared" si="183"/>
        <v>0</v>
      </c>
      <c r="V247" s="342">
        <f t="shared" si="183"/>
        <v>0</v>
      </c>
      <c r="W247" s="342">
        <f t="shared" si="183"/>
        <v>0</v>
      </c>
      <c r="X247" s="342">
        <f t="shared" si="183"/>
        <v>0</v>
      </c>
      <c r="Y247" s="342">
        <f t="shared" si="183"/>
        <v>0</v>
      </c>
      <c r="Z247" s="342">
        <f t="shared" si="183"/>
        <v>0</v>
      </c>
      <c r="AA247" s="362">
        <f t="shared" si="183"/>
        <v>0</v>
      </c>
      <c r="AB247" s="351">
        <f t="shared" si="183"/>
        <v>0</v>
      </c>
      <c r="AC247" s="342">
        <f t="shared" si="183"/>
        <v>0</v>
      </c>
      <c r="AD247" s="342">
        <f t="shared" si="183"/>
        <v>0</v>
      </c>
      <c r="AE247" s="342">
        <f t="shared" si="183"/>
        <v>0</v>
      </c>
      <c r="AF247" s="342">
        <f t="shared" si="183"/>
        <v>0</v>
      </c>
      <c r="AG247" s="342">
        <f t="shared" si="183"/>
        <v>0</v>
      </c>
      <c r="AH247" s="342">
        <f t="shared" si="183"/>
        <v>0</v>
      </c>
      <c r="AI247" s="351">
        <f t="shared" si="183"/>
        <v>0</v>
      </c>
      <c r="AJ247" s="351">
        <f t="shared" si="183"/>
        <v>0</v>
      </c>
      <c r="AK247" s="456">
        <f t="shared" si="183"/>
        <v>0</v>
      </c>
      <c r="AL247" s="37">
        <f>SUM(G247:AK247)</f>
        <v>16</v>
      </c>
      <c r="AM247" s="38">
        <f>AL247</f>
        <v>16</v>
      </c>
      <c r="AN247" s="38">
        <v>800000</v>
      </c>
      <c r="AO247" s="38">
        <f>AL247*AN247/1000</f>
        <v>12800</v>
      </c>
      <c r="AP247" s="38">
        <f>AN247*AM247/1000</f>
        <v>12800</v>
      </c>
    </row>
    <row r="248" spans="1:42" ht="35.1" customHeight="1">
      <c r="A248" s="625"/>
      <c r="B248" s="710"/>
      <c r="C248" s="68"/>
      <c r="D248" s="65"/>
      <c r="E248" s="57"/>
      <c r="F248" s="58"/>
      <c r="G248" s="356">
        <f t="shared" ref="G248:AK248" si="184">+F248+G247</f>
        <v>0</v>
      </c>
      <c r="H248" s="336">
        <f t="shared" si="184"/>
        <v>0</v>
      </c>
      <c r="I248" s="335">
        <f t="shared" si="184"/>
        <v>16</v>
      </c>
      <c r="J248" s="336">
        <f t="shared" si="184"/>
        <v>16</v>
      </c>
      <c r="K248" s="451">
        <v>16</v>
      </c>
      <c r="L248" s="451">
        <v>16</v>
      </c>
      <c r="M248" s="461">
        <v>16</v>
      </c>
      <c r="N248" s="352">
        <f t="shared" si="184"/>
        <v>16</v>
      </c>
      <c r="O248" s="336">
        <f t="shared" si="184"/>
        <v>16</v>
      </c>
      <c r="P248" s="335">
        <f t="shared" si="184"/>
        <v>16</v>
      </c>
      <c r="Q248" s="336">
        <f t="shared" si="184"/>
        <v>16</v>
      </c>
      <c r="R248" s="336">
        <f t="shared" si="184"/>
        <v>16</v>
      </c>
      <c r="S248" s="336">
        <f t="shared" si="184"/>
        <v>16</v>
      </c>
      <c r="T248" s="363">
        <f t="shared" si="184"/>
        <v>16</v>
      </c>
      <c r="U248" s="352">
        <f t="shared" si="184"/>
        <v>16</v>
      </c>
      <c r="V248" s="336">
        <f t="shared" si="184"/>
        <v>16</v>
      </c>
      <c r="W248" s="335">
        <f t="shared" si="184"/>
        <v>16</v>
      </c>
      <c r="X248" s="336">
        <f t="shared" si="184"/>
        <v>16</v>
      </c>
      <c r="Y248" s="336">
        <f t="shared" si="184"/>
        <v>16</v>
      </c>
      <c r="Z248" s="336">
        <f t="shared" si="184"/>
        <v>16</v>
      </c>
      <c r="AA248" s="363">
        <f t="shared" si="184"/>
        <v>16</v>
      </c>
      <c r="AB248" s="352">
        <f t="shared" si="184"/>
        <v>16</v>
      </c>
      <c r="AC248" s="336">
        <f t="shared" si="184"/>
        <v>16</v>
      </c>
      <c r="AD248" s="335">
        <f t="shared" si="184"/>
        <v>16</v>
      </c>
      <c r="AE248" s="336">
        <f t="shared" si="184"/>
        <v>16</v>
      </c>
      <c r="AF248" s="336">
        <f t="shared" si="184"/>
        <v>16</v>
      </c>
      <c r="AG248" s="336">
        <f t="shared" si="184"/>
        <v>16</v>
      </c>
      <c r="AH248" s="335">
        <f t="shared" si="184"/>
        <v>16</v>
      </c>
      <c r="AI248" s="356">
        <f t="shared" si="184"/>
        <v>16</v>
      </c>
      <c r="AJ248" s="356">
        <f t="shared" si="184"/>
        <v>16</v>
      </c>
      <c r="AK248" s="450">
        <f t="shared" si="184"/>
        <v>16</v>
      </c>
      <c r="AL248" s="37"/>
    </row>
    <row r="249" spans="1:42" ht="35.1" customHeight="1">
      <c r="A249" s="624">
        <v>32</v>
      </c>
      <c r="B249" s="709" t="s">
        <v>198</v>
      </c>
      <c r="C249" s="62">
        <v>0</v>
      </c>
      <c r="D249" s="71"/>
      <c r="E249" s="34"/>
      <c r="F249" s="35">
        <f>+F109</f>
        <v>0</v>
      </c>
      <c r="G249" s="351">
        <f>+G109</f>
        <v>0</v>
      </c>
      <c r="H249" s="342">
        <f t="shared" ref="H249:AK249" si="185">+H109</f>
        <v>0</v>
      </c>
      <c r="I249" s="342">
        <f t="shared" si="185"/>
        <v>0</v>
      </c>
      <c r="J249" s="342">
        <f t="shared" si="185"/>
        <v>0</v>
      </c>
      <c r="K249" s="456">
        <v>0</v>
      </c>
      <c r="L249" s="456">
        <v>0</v>
      </c>
      <c r="M249" s="460">
        <v>0</v>
      </c>
      <c r="N249" s="351">
        <f t="shared" si="185"/>
        <v>0</v>
      </c>
      <c r="O249" s="342">
        <f t="shared" si="185"/>
        <v>0</v>
      </c>
      <c r="P249" s="342">
        <f t="shared" si="185"/>
        <v>0</v>
      </c>
      <c r="Q249" s="342">
        <f t="shared" si="185"/>
        <v>0</v>
      </c>
      <c r="R249" s="342">
        <f t="shared" si="185"/>
        <v>0</v>
      </c>
      <c r="S249" s="342">
        <f t="shared" si="185"/>
        <v>0</v>
      </c>
      <c r="T249" s="362">
        <f t="shared" si="185"/>
        <v>0</v>
      </c>
      <c r="U249" s="351">
        <f t="shared" si="185"/>
        <v>0</v>
      </c>
      <c r="V249" s="342">
        <f t="shared" si="185"/>
        <v>0</v>
      </c>
      <c r="W249" s="342">
        <f t="shared" si="185"/>
        <v>0</v>
      </c>
      <c r="X249" s="342">
        <f t="shared" si="185"/>
        <v>0</v>
      </c>
      <c r="Y249" s="342">
        <f t="shared" si="185"/>
        <v>0</v>
      </c>
      <c r="Z249" s="342">
        <f t="shared" si="185"/>
        <v>0</v>
      </c>
      <c r="AA249" s="362">
        <f t="shared" si="185"/>
        <v>0</v>
      </c>
      <c r="AB249" s="351">
        <f t="shared" si="185"/>
        <v>0</v>
      </c>
      <c r="AC249" s="342">
        <f t="shared" si="185"/>
        <v>0</v>
      </c>
      <c r="AD249" s="342">
        <f t="shared" si="185"/>
        <v>0</v>
      </c>
      <c r="AE249" s="342">
        <f t="shared" si="185"/>
        <v>0</v>
      </c>
      <c r="AF249" s="342">
        <f t="shared" si="185"/>
        <v>0</v>
      </c>
      <c r="AG249" s="342">
        <f t="shared" si="185"/>
        <v>0</v>
      </c>
      <c r="AH249" s="342">
        <f t="shared" si="185"/>
        <v>0</v>
      </c>
      <c r="AI249" s="351">
        <f t="shared" si="185"/>
        <v>0</v>
      </c>
      <c r="AJ249" s="351">
        <f t="shared" si="185"/>
        <v>0</v>
      </c>
      <c r="AK249" s="456">
        <f t="shared" si="185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710"/>
      <c r="C250" s="72"/>
      <c r="D250" s="73"/>
      <c r="E250" s="41"/>
      <c r="F250" s="74"/>
      <c r="G250" s="352">
        <f t="shared" ref="G250:AK250" si="186">+F250+G249</f>
        <v>0</v>
      </c>
      <c r="H250" s="336">
        <f t="shared" si="186"/>
        <v>0</v>
      </c>
      <c r="I250" s="335">
        <f t="shared" si="186"/>
        <v>0</v>
      </c>
      <c r="J250" s="336">
        <f t="shared" si="186"/>
        <v>0</v>
      </c>
      <c r="K250" s="451">
        <v>0</v>
      </c>
      <c r="L250" s="451">
        <v>0</v>
      </c>
      <c r="M250" s="461">
        <v>0</v>
      </c>
      <c r="N250" s="352">
        <f t="shared" si="186"/>
        <v>0</v>
      </c>
      <c r="O250" s="336">
        <f t="shared" si="186"/>
        <v>0</v>
      </c>
      <c r="P250" s="335">
        <f t="shared" si="186"/>
        <v>0</v>
      </c>
      <c r="Q250" s="336">
        <f t="shared" si="186"/>
        <v>0</v>
      </c>
      <c r="R250" s="336">
        <f t="shared" si="186"/>
        <v>0</v>
      </c>
      <c r="S250" s="336">
        <f t="shared" si="186"/>
        <v>0</v>
      </c>
      <c r="T250" s="363">
        <f t="shared" si="186"/>
        <v>0</v>
      </c>
      <c r="U250" s="352">
        <f t="shared" si="186"/>
        <v>0</v>
      </c>
      <c r="V250" s="336">
        <f t="shared" si="186"/>
        <v>0</v>
      </c>
      <c r="W250" s="335">
        <f t="shared" si="186"/>
        <v>0</v>
      </c>
      <c r="X250" s="336">
        <f t="shared" si="186"/>
        <v>0</v>
      </c>
      <c r="Y250" s="336">
        <f t="shared" si="186"/>
        <v>0</v>
      </c>
      <c r="Z250" s="336">
        <f t="shared" si="186"/>
        <v>0</v>
      </c>
      <c r="AA250" s="363">
        <f t="shared" si="186"/>
        <v>0</v>
      </c>
      <c r="AB250" s="352">
        <f t="shared" si="186"/>
        <v>0</v>
      </c>
      <c r="AC250" s="336">
        <f t="shared" si="186"/>
        <v>0</v>
      </c>
      <c r="AD250" s="335">
        <f t="shared" si="186"/>
        <v>0</v>
      </c>
      <c r="AE250" s="336">
        <f t="shared" si="186"/>
        <v>0</v>
      </c>
      <c r="AF250" s="336">
        <f t="shared" si="186"/>
        <v>0</v>
      </c>
      <c r="AG250" s="336">
        <f t="shared" si="186"/>
        <v>0</v>
      </c>
      <c r="AH250" s="336">
        <f t="shared" si="186"/>
        <v>0</v>
      </c>
      <c r="AI250" s="352">
        <f t="shared" si="186"/>
        <v>0</v>
      </c>
      <c r="AJ250" s="352">
        <f t="shared" si="186"/>
        <v>0</v>
      </c>
      <c r="AK250" s="451">
        <f t="shared" si="186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351">
        <f>+G111</f>
        <v>0</v>
      </c>
      <c r="H251" s="342">
        <f t="shared" ref="H251:AK251" si="187">+H111</f>
        <v>0</v>
      </c>
      <c r="I251" s="342">
        <f t="shared" si="187"/>
        <v>0</v>
      </c>
      <c r="J251" s="342">
        <f t="shared" si="187"/>
        <v>0</v>
      </c>
      <c r="K251" s="456">
        <v>0</v>
      </c>
      <c r="L251" s="456">
        <v>0</v>
      </c>
      <c r="M251" s="460">
        <v>0</v>
      </c>
      <c r="N251" s="351">
        <f t="shared" si="187"/>
        <v>0</v>
      </c>
      <c r="O251" s="342">
        <f t="shared" si="187"/>
        <v>0</v>
      </c>
      <c r="P251" s="342">
        <f t="shared" si="187"/>
        <v>0</v>
      </c>
      <c r="Q251" s="342">
        <f t="shared" si="187"/>
        <v>0</v>
      </c>
      <c r="R251" s="342">
        <f t="shared" si="187"/>
        <v>0</v>
      </c>
      <c r="S251" s="342">
        <f t="shared" si="187"/>
        <v>0</v>
      </c>
      <c r="T251" s="362">
        <f t="shared" si="187"/>
        <v>0</v>
      </c>
      <c r="U251" s="351">
        <f t="shared" si="187"/>
        <v>0</v>
      </c>
      <c r="V251" s="342">
        <f t="shared" si="187"/>
        <v>0</v>
      </c>
      <c r="W251" s="342">
        <f t="shared" si="187"/>
        <v>0</v>
      </c>
      <c r="X251" s="342">
        <f t="shared" si="187"/>
        <v>0</v>
      </c>
      <c r="Y251" s="342">
        <f t="shared" si="187"/>
        <v>0</v>
      </c>
      <c r="Z251" s="342">
        <f t="shared" si="187"/>
        <v>0</v>
      </c>
      <c r="AA251" s="362">
        <f t="shared" si="187"/>
        <v>0</v>
      </c>
      <c r="AB251" s="351">
        <f t="shared" si="187"/>
        <v>0</v>
      </c>
      <c r="AC251" s="342">
        <f t="shared" si="187"/>
        <v>0</v>
      </c>
      <c r="AD251" s="342">
        <f t="shared" si="187"/>
        <v>0</v>
      </c>
      <c r="AE251" s="342">
        <f t="shared" si="187"/>
        <v>0</v>
      </c>
      <c r="AF251" s="342">
        <f t="shared" si="187"/>
        <v>0</v>
      </c>
      <c r="AG251" s="342">
        <f t="shared" si="187"/>
        <v>0</v>
      </c>
      <c r="AH251" s="342">
        <f t="shared" si="187"/>
        <v>0</v>
      </c>
      <c r="AI251" s="351">
        <f t="shared" si="187"/>
        <v>0</v>
      </c>
      <c r="AJ251" s="351">
        <f t="shared" si="187"/>
        <v>0</v>
      </c>
      <c r="AK251" s="476">
        <f t="shared" si="187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352">
        <f t="shared" ref="G252:AK252" si="188">+F252+G251</f>
        <v>0</v>
      </c>
      <c r="H252" s="336">
        <f t="shared" si="188"/>
        <v>0</v>
      </c>
      <c r="I252" s="336">
        <f t="shared" si="188"/>
        <v>0</v>
      </c>
      <c r="J252" s="336">
        <f t="shared" si="188"/>
        <v>0</v>
      </c>
      <c r="K252" s="451">
        <v>0</v>
      </c>
      <c r="L252" s="451">
        <v>0</v>
      </c>
      <c r="M252" s="461">
        <v>0</v>
      </c>
      <c r="N252" s="352">
        <f t="shared" si="188"/>
        <v>0</v>
      </c>
      <c r="O252" s="336">
        <f t="shared" si="188"/>
        <v>0</v>
      </c>
      <c r="P252" s="336">
        <f t="shared" si="188"/>
        <v>0</v>
      </c>
      <c r="Q252" s="336">
        <f t="shared" si="188"/>
        <v>0</v>
      </c>
      <c r="R252" s="336">
        <f t="shared" si="188"/>
        <v>0</v>
      </c>
      <c r="S252" s="336">
        <f t="shared" si="188"/>
        <v>0</v>
      </c>
      <c r="T252" s="363">
        <f t="shared" si="188"/>
        <v>0</v>
      </c>
      <c r="U252" s="352">
        <f t="shared" si="188"/>
        <v>0</v>
      </c>
      <c r="V252" s="336">
        <f t="shared" si="188"/>
        <v>0</v>
      </c>
      <c r="W252" s="336">
        <f t="shared" si="188"/>
        <v>0</v>
      </c>
      <c r="X252" s="336">
        <f t="shared" si="188"/>
        <v>0</v>
      </c>
      <c r="Y252" s="336">
        <f t="shared" si="188"/>
        <v>0</v>
      </c>
      <c r="Z252" s="336">
        <f t="shared" si="188"/>
        <v>0</v>
      </c>
      <c r="AA252" s="363">
        <f t="shared" si="188"/>
        <v>0</v>
      </c>
      <c r="AB252" s="352">
        <f t="shared" si="188"/>
        <v>0</v>
      </c>
      <c r="AC252" s="336">
        <f t="shared" si="188"/>
        <v>0</v>
      </c>
      <c r="AD252" s="336">
        <f t="shared" si="188"/>
        <v>0</v>
      </c>
      <c r="AE252" s="336">
        <f t="shared" si="188"/>
        <v>0</v>
      </c>
      <c r="AF252" s="336">
        <f t="shared" si="188"/>
        <v>0</v>
      </c>
      <c r="AG252" s="336">
        <f t="shared" si="188"/>
        <v>0</v>
      </c>
      <c r="AH252" s="336">
        <f t="shared" si="188"/>
        <v>0</v>
      </c>
      <c r="AI252" s="352">
        <f t="shared" si="188"/>
        <v>0</v>
      </c>
      <c r="AJ252" s="352">
        <f t="shared" si="188"/>
        <v>0</v>
      </c>
      <c r="AK252" s="451">
        <f t="shared" si="188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351">
        <f>+G113</f>
        <v>0</v>
      </c>
      <c r="H253" s="342">
        <f t="shared" ref="H253:AK253" si="189">+H113</f>
        <v>0</v>
      </c>
      <c r="I253" s="342">
        <f t="shared" si="189"/>
        <v>0</v>
      </c>
      <c r="J253" s="342">
        <f t="shared" si="189"/>
        <v>0</v>
      </c>
      <c r="K253" s="456">
        <v>0</v>
      </c>
      <c r="L253" s="456">
        <v>0</v>
      </c>
      <c r="M253" s="460">
        <v>0</v>
      </c>
      <c r="N253" s="351">
        <f t="shared" si="189"/>
        <v>0</v>
      </c>
      <c r="O253" s="342">
        <f t="shared" si="189"/>
        <v>0</v>
      </c>
      <c r="P253" s="342">
        <f t="shared" si="189"/>
        <v>0</v>
      </c>
      <c r="Q253" s="342">
        <f t="shared" si="189"/>
        <v>0</v>
      </c>
      <c r="R253" s="342">
        <f t="shared" si="189"/>
        <v>0</v>
      </c>
      <c r="S253" s="342">
        <f t="shared" si="189"/>
        <v>0</v>
      </c>
      <c r="T253" s="362">
        <f t="shared" si="189"/>
        <v>0</v>
      </c>
      <c r="U253" s="351">
        <f t="shared" si="189"/>
        <v>0</v>
      </c>
      <c r="V253" s="342">
        <f t="shared" si="189"/>
        <v>0</v>
      </c>
      <c r="W253" s="342">
        <f t="shared" si="189"/>
        <v>0</v>
      </c>
      <c r="X253" s="342">
        <f t="shared" si="189"/>
        <v>0</v>
      </c>
      <c r="Y253" s="342">
        <f t="shared" si="189"/>
        <v>0</v>
      </c>
      <c r="Z253" s="342">
        <f t="shared" si="189"/>
        <v>0</v>
      </c>
      <c r="AA253" s="362">
        <f t="shared" si="189"/>
        <v>0</v>
      </c>
      <c r="AB253" s="351">
        <f t="shared" si="189"/>
        <v>0</v>
      </c>
      <c r="AC253" s="342">
        <f t="shared" si="189"/>
        <v>0</v>
      </c>
      <c r="AD253" s="342">
        <f t="shared" si="189"/>
        <v>0</v>
      </c>
      <c r="AE253" s="342">
        <f t="shared" si="189"/>
        <v>0</v>
      </c>
      <c r="AF253" s="342">
        <f t="shared" si="189"/>
        <v>0</v>
      </c>
      <c r="AG253" s="342">
        <f t="shared" si="189"/>
        <v>0</v>
      </c>
      <c r="AH253" s="342">
        <f t="shared" si="189"/>
        <v>0</v>
      </c>
      <c r="AI253" s="351">
        <f t="shared" si="189"/>
        <v>0</v>
      </c>
      <c r="AJ253" s="351">
        <f t="shared" si="189"/>
        <v>0</v>
      </c>
      <c r="AK253" s="476">
        <f t="shared" si="189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352">
        <f t="shared" ref="G254:AK254" si="190">+F254+G253</f>
        <v>0</v>
      </c>
      <c r="H254" s="336">
        <f t="shared" si="190"/>
        <v>0</v>
      </c>
      <c r="I254" s="336">
        <f t="shared" si="190"/>
        <v>0</v>
      </c>
      <c r="J254" s="336">
        <f t="shared" si="190"/>
        <v>0</v>
      </c>
      <c r="K254" s="451">
        <v>0</v>
      </c>
      <c r="L254" s="451">
        <v>0</v>
      </c>
      <c r="M254" s="461">
        <v>0</v>
      </c>
      <c r="N254" s="352">
        <f t="shared" si="190"/>
        <v>0</v>
      </c>
      <c r="O254" s="336">
        <f t="shared" si="190"/>
        <v>0</v>
      </c>
      <c r="P254" s="336">
        <f t="shared" si="190"/>
        <v>0</v>
      </c>
      <c r="Q254" s="336">
        <f t="shared" si="190"/>
        <v>0</v>
      </c>
      <c r="R254" s="336">
        <f t="shared" si="190"/>
        <v>0</v>
      </c>
      <c r="S254" s="336">
        <f t="shared" si="190"/>
        <v>0</v>
      </c>
      <c r="T254" s="363">
        <f t="shared" si="190"/>
        <v>0</v>
      </c>
      <c r="U254" s="352">
        <f t="shared" si="190"/>
        <v>0</v>
      </c>
      <c r="V254" s="336">
        <f t="shared" si="190"/>
        <v>0</v>
      </c>
      <c r="W254" s="336">
        <f t="shared" si="190"/>
        <v>0</v>
      </c>
      <c r="X254" s="336">
        <f t="shared" si="190"/>
        <v>0</v>
      </c>
      <c r="Y254" s="336">
        <f t="shared" si="190"/>
        <v>0</v>
      </c>
      <c r="Z254" s="336">
        <f t="shared" si="190"/>
        <v>0</v>
      </c>
      <c r="AA254" s="363">
        <f t="shared" si="190"/>
        <v>0</v>
      </c>
      <c r="AB254" s="352">
        <f t="shared" si="190"/>
        <v>0</v>
      </c>
      <c r="AC254" s="336">
        <f t="shared" si="190"/>
        <v>0</v>
      </c>
      <c r="AD254" s="336">
        <f t="shared" si="190"/>
        <v>0</v>
      </c>
      <c r="AE254" s="336">
        <f t="shared" si="190"/>
        <v>0</v>
      </c>
      <c r="AF254" s="336">
        <f t="shared" si="190"/>
        <v>0</v>
      </c>
      <c r="AG254" s="336">
        <f t="shared" si="190"/>
        <v>0</v>
      </c>
      <c r="AH254" s="336">
        <f t="shared" si="190"/>
        <v>0</v>
      </c>
      <c r="AI254" s="352">
        <f t="shared" si="190"/>
        <v>0</v>
      </c>
      <c r="AJ254" s="352">
        <f t="shared" si="190"/>
        <v>0</v>
      </c>
      <c r="AK254" s="451">
        <f t="shared" si="190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337">
        <f>+F115</f>
        <v>0</v>
      </c>
      <c r="G255" s="351">
        <f>+G115</f>
        <v>0</v>
      </c>
      <c r="H255" s="342">
        <f t="shared" ref="H255:AK255" si="191">+H115</f>
        <v>0</v>
      </c>
      <c r="I255" s="342">
        <f t="shared" si="191"/>
        <v>0</v>
      </c>
      <c r="J255" s="342">
        <f t="shared" si="191"/>
        <v>0</v>
      </c>
      <c r="K255" s="456">
        <v>0</v>
      </c>
      <c r="L255" s="456">
        <v>0</v>
      </c>
      <c r="M255" s="460">
        <v>0</v>
      </c>
      <c r="N255" s="351">
        <f t="shared" si="191"/>
        <v>0</v>
      </c>
      <c r="O255" s="342">
        <f t="shared" si="191"/>
        <v>0</v>
      </c>
      <c r="P255" s="342">
        <f t="shared" si="191"/>
        <v>0</v>
      </c>
      <c r="Q255" s="342">
        <f t="shared" si="191"/>
        <v>0</v>
      </c>
      <c r="R255" s="342">
        <f t="shared" si="191"/>
        <v>0</v>
      </c>
      <c r="S255" s="342">
        <f t="shared" si="191"/>
        <v>0</v>
      </c>
      <c r="T255" s="362">
        <f t="shared" si="191"/>
        <v>0</v>
      </c>
      <c r="U255" s="351">
        <f t="shared" si="191"/>
        <v>0</v>
      </c>
      <c r="V255" s="342">
        <f t="shared" si="191"/>
        <v>0</v>
      </c>
      <c r="W255" s="342">
        <f t="shared" si="191"/>
        <v>0</v>
      </c>
      <c r="X255" s="342">
        <f t="shared" si="191"/>
        <v>0</v>
      </c>
      <c r="Y255" s="342">
        <f t="shared" si="191"/>
        <v>0</v>
      </c>
      <c r="Z255" s="342">
        <f t="shared" si="191"/>
        <v>0</v>
      </c>
      <c r="AA255" s="362">
        <f t="shared" si="191"/>
        <v>0</v>
      </c>
      <c r="AB255" s="351">
        <f t="shared" si="191"/>
        <v>0</v>
      </c>
      <c r="AC255" s="342">
        <f t="shared" si="191"/>
        <v>0</v>
      </c>
      <c r="AD255" s="342">
        <f t="shared" si="191"/>
        <v>0</v>
      </c>
      <c r="AE255" s="342">
        <f t="shared" si="191"/>
        <v>0</v>
      </c>
      <c r="AF255" s="342">
        <f t="shared" si="191"/>
        <v>0</v>
      </c>
      <c r="AG255" s="342">
        <f t="shared" si="191"/>
        <v>0</v>
      </c>
      <c r="AH255" s="342">
        <f t="shared" si="191"/>
        <v>0</v>
      </c>
      <c r="AI255" s="351">
        <f t="shared" si="191"/>
        <v>0</v>
      </c>
      <c r="AJ255" s="351">
        <f t="shared" si="191"/>
        <v>0</v>
      </c>
      <c r="AK255" s="92">
        <f t="shared" si="191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352">
        <f t="shared" ref="G256:AK256" si="192">+F256+G255</f>
        <v>0</v>
      </c>
      <c r="H256" s="336">
        <f t="shared" si="192"/>
        <v>0</v>
      </c>
      <c r="I256" s="336">
        <f t="shared" si="192"/>
        <v>0</v>
      </c>
      <c r="J256" s="336">
        <f t="shared" si="192"/>
        <v>0</v>
      </c>
      <c r="K256" s="451">
        <v>0</v>
      </c>
      <c r="L256" s="451">
        <v>0</v>
      </c>
      <c r="M256" s="461">
        <v>0</v>
      </c>
      <c r="N256" s="352">
        <f t="shared" si="192"/>
        <v>0</v>
      </c>
      <c r="O256" s="336">
        <f t="shared" si="192"/>
        <v>0</v>
      </c>
      <c r="P256" s="336">
        <f t="shared" si="192"/>
        <v>0</v>
      </c>
      <c r="Q256" s="336">
        <f t="shared" si="192"/>
        <v>0</v>
      </c>
      <c r="R256" s="336">
        <f t="shared" si="192"/>
        <v>0</v>
      </c>
      <c r="S256" s="336">
        <f t="shared" si="192"/>
        <v>0</v>
      </c>
      <c r="T256" s="363">
        <f t="shared" si="192"/>
        <v>0</v>
      </c>
      <c r="U256" s="352">
        <f t="shared" si="192"/>
        <v>0</v>
      </c>
      <c r="V256" s="336">
        <f t="shared" si="192"/>
        <v>0</v>
      </c>
      <c r="W256" s="336">
        <f t="shared" si="192"/>
        <v>0</v>
      </c>
      <c r="X256" s="336">
        <f t="shared" si="192"/>
        <v>0</v>
      </c>
      <c r="Y256" s="336">
        <f t="shared" si="192"/>
        <v>0</v>
      </c>
      <c r="Z256" s="336">
        <f t="shared" si="192"/>
        <v>0</v>
      </c>
      <c r="AA256" s="363">
        <f t="shared" si="192"/>
        <v>0</v>
      </c>
      <c r="AB256" s="352">
        <f t="shared" si="192"/>
        <v>0</v>
      </c>
      <c r="AC256" s="336">
        <f t="shared" si="192"/>
        <v>0</v>
      </c>
      <c r="AD256" s="336">
        <f t="shared" si="192"/>
        <v>0</v>
      </c>
      <c r="AE256" s="336">
        <f t="shared" si="192"/>
        <v>0</v>
      </c>
      <c r="AF256" s="336">
        <f t="shared" si="192"/>
        <v>0</v>
      </c>
      <c r="AG256" s="336">
        <f t="shared" si="192"/>
        <v>0</v>
      </c>
      <c r="AH256" s="336">
        <f t="shared" si="192"/>
        <v>0</v>
      </c>
      <c r="AI256" s="352">
        <f t="shared" si="192"/>
        <v>0</v>
      </c>
      <c r="AJ256" s="352">
        <f t="shared" si="192"/>
        <v>0</v>
      </c>
      <c r="AK256" s="451">
        <f t="shared" si="192"/>
        <v>0</v>
      </c>
      <c r="AL256" s="37"/>
    </row>
    <row r="257" spans="1:42" ht="35.1" customHeight="1">
      <c r="A257" s="624">
        <v>33</v>
      </c>
      <c r="B257" s="666" t="s">
        <v>163</v>
      </c>
      <c r="C257" s="32" t="s">
        <v>180</v>
      </c>
      <c r="D257" s="71"/>
      <c r="E257" s="49"/>
      <c r="F257" s="337">
        <f>+F117</f>
        <v>100</v>
      </c>
      <c r="G257" s="351">
        <f>+G117</f>
        <v>0</v>
      </c>
      <c r="H257" s="342">
        <f t="shared" ref="H257:AK257" si="193">+H117</f>
        <v>0</v>
      </c>
      <c r="I257" s="342">
        <f t="shared" si="193"/>
        <v>0</v>
      </c>
      <c r="J257" s="371">
        <v>60</v>
      </c>
      <c r="K257" s="469">
        <v>40</v>
      </c>
      <c r="L257" s="456">
        <v>0</v>
      </c>
      <c r="M257" s="460">
        <v>0</v>
      </c>
      <c r="N257" s="351">
        <f t="shared" si="193"/>
        <v>0</v>
      </c>
      <c r="O257" s="342">
        <f t="shared" si="193"/>
        <v>0</v>
      </c>
      <c r="P257" s="342">
        <f t="shared" si="193"/>
        <v>0</v>
      </c>
      <c r="Q257" s="342">
        <f t="shared" si="193"/>
        <v>0</v>
      </c>
      <c r="R257" s="342">
        <f t="shared" si="193"/>
        <v>0</v>
      </c>
      <c r="S257" s="342">
        <f t="shared" si="193"/>
        <v>0</v>
      </c>
      <c r="T257" s="362">
        <f t="shared" si="193"/>
        <v>0</v>
      </c>
      <c r="U257" s="351">
        <f t="shared" si="193"/>
        <v>0</v>
      </c>
      <c r="V257" s="342">
        <f t="shared" si="193"/>
        <v>0</v>
      </c>
      <c r="W257" s="342">
        <f t="shared" si="193"/>
        <v>0</v>
      </c>
      <c r="X257" s="342">
        <f t="shared" si="193"/>
        <v>0</v>
      </c>
      <c r="Y257" s="342">
        <f t="shared" si="193"/>
        <v>0</v>
      </c>
      <c r="Z257" s="342">
        <f t="shared" si="193"/>
        <v>0</v>
      </c>
      <c r="AA257" s="362">
        <f t="shared" si="193"/>
        <v>0</v>
      </c>
      <c r="AB257" s="351">
        <f t="shared" si="193"/>
        <v>0</v>
      </c>
      <c r="AC257" s="342">
        <f t="shared" si="193"/>
        <v>0</v>
      </c>
      <c r="AD257" s="342">
        <f t="shared" si="193"/>
        <v>0</v>
      </c>
      <c r="AE257" s="342">
        <f t="shared" si="193"/>
        <v>0</v>
      </c>
      <c r="AF257" s="342">
        <f t="shared" si="193"/>
        <v>0</v>
      </c>
      <c r="AG257" s="342">
        <f t="shared" si="193"/>
        <v>0</v>
      </c>
      <c r="AH257" s="342">
        <f t="shared" si="193"/>
        <v>0</v>
      </c>
      <c r="AI257" s="351">
        <f t="shared" si="193"/>
        <v>0</v>
      </c>
      <c r="AJ257" s="351">
        <f t="shared" si="193"/>
        <v>0</v>
      </c>
      <c r="AK257" s="456">
        <f t="shared" si="193"/>
        <v>0</v>
      </c>
      <c r="AL257" s="37">
        <f>AK258</f>
        <v>100</v>
      </c>
      <c r="AM257" s="38">
        <f>AL257</f>
        <v>100</v>
      </c>
      <c r="AN257" s="38"/>
      <c r="AO257" s="38">
        <f>AL257*AN257/1000</f>
        <v>0</v>
      </c>
      <c r="AP257" s="38">
        <f>AN257*AM257/1000</f>
        <v>0</v>
      </c>
    </row>
    <row r="258" spans="1:42" ht="35.1" customHeight="1">
      <c r="A258" s="625"/>
      <c r="B258" s="667"/>
      <c r="C258" s="39"/>
      <c r="D258" s="88"/>
      <c r="E258" s="41"/>
      <c r="F258" s="74"/>
      <c r="G258" s="352">
        <f t="shared" ref="G258:AK258" si="194">+F258+G257</f>
        <v>0</v>
      </c>
      <c r="H258" s="336">
        <f t="shared" si="194"/>
        <v>0</v>
      </c>
      <c r="I258" s="336">
        <f t="shared" si="194"/>
        <v>0</v>
      </c>
      <c r="J258" s="336">
        <f t="shared" si="194"/>
        <v>60</v>
      </c>
      <c r="K258" s="451">
        <v>100</v>
      </c>
      <c r="L258" s="451">
        <v>100</v>
      </c>
      <c r="M258" s="461">
        <v>100</v>
      </c>
      <c r="N258" s="352">
        <f t="shared" si="194"/>
        <v>100</v>
      </c>
      <c r="O258" s="336">
        <f t="shared" si="194"/>
        <v>100</v>
      </c>
      <c r="P258" s="336">
        <f t="shared" si="194"/>
        <v>100</v>
      </c>
      <c r="Q258" s="336">
        <f t="shared" si="194"/>
        <v>100</v>
      </c>
      <c r="R258" s="336">
        <f t="shared" si="194"/>
        <v>100</v>
      </c>
      <c r="S258" s="336">
        <f t="shared" si="194"/>
        <v>100</v>
      </c>
      <c r="T258" s="363">
        <f t="shared" si="194"/>
        <v>100</v>
      </c>
      <c r="U258" s="352">
        <f t="shared" si="194"/>
        <v>100</v>
      </c>
      <c r="V258" s="336">
        <f t="shared" si="194"/>
        <v>100</v>
      </c>
      <c r="W258" s="336">
        <f t="shared" si="194"/>
        <v>100</v>
      </c>
      <c r="X258" s="336">
        <f t="shared" si="194"/>
        <v>100</v>
      </c>
      <c r="Y258" s="336">
        <f t="shared" si="194"/>
        <v>100</v>
      </c>
      <c r="Z258" s="336">
        <f t="shared" si="194"/>
        <v>100</v>
      </c>
      <c r="AA258" s="363">
        <f t="shared" si="194"/>
        <v>100</v>
      </c>
      <c r="AB258" s="352">
        <f t="shared" si="194"/>
        <v>100</v>
      </c>
      <c r="AC258" s="336">
        <f t="shared" si="194"/>
        <v>100</v>
      </c>
      <c r="AD258" s="336">
        <f t="shared" si="194"/>
        <v>100</v>
      </c>
      <c r="AE258" s="336">
        <f t="shared" si="194"/>
        <v>100</v>
      </c>
      <c r="AF258" s="336">
        <f t="shared" si="194"/>
        <v>100</v>
      </c>
      <c r="AG258" s="336">
        <f t="shared" si="194"/>
        <v>100</v>
      </c>
      <c r="AH258" s="336">
        <f t="shared" si="194"/>
        <v>100</v>
      </c>
      <c r="AI258" s="352">
        <f t="shared" si="194"/>
        <v>100</v>
      </c>
      <c r="AJ258" s="352">
        <f t="shared" si="194"/>
        <v>100</v>
      </c>
      <c r="AK258" s="451">
        <f t="shared" si="194"/>
        <v>100</v>
      </c>
      <c r="AL258" s="37"/>
    </row>
    <row r="259" spans="1:42" ht="35.1" customHeight="1">
      <c r="A259" s="624">
        <v>34</v>
      </c>
      <c r="B259" s="666" t="s">
        <v>164</v>
      </c>
      <c r="C259" s="32" t="s">
        <v>180</v>
      </c>
      <c r="D259" s="53"/>
      <c r="E259" s="89"/>
      <c r="F259" s="337">
        <f>+F119</f>
        <v>0</v>
      </c>
      <c r="G259" s="351">
        <f>+G119</f>
        <v>0</v>
      </c>
      <c r="H259" s="342">
        <f t="shared" ref="H259:AK259" si="195">+H119</f>
        <v>0</v>
      </c>
      <c r="I259" s="342">
        <f t="shared" si="195"/>
        <v>0</v>
      </c>
      <c r="J259" s="342">
        <f t="shared" si="195"/>
        <v>0</v>
      </c>
      <c r="K259" s="456">
        <v>0</v>
      </c>
      <c r="L259" s="456">
        <v>0</v>
      </c>
      <c r="M259" s="460">
        <v>0</v>
      </c>
      <c r="N259" s="351">
        <f t="shared" si="195"/>
        <v>0</v>
      </c>
      <c r="O259" s="342">
        <f t="shared" si="195"/>
        <v>0</v>
      </c>
      <c r="P259" s="342">
        <f t="shared" si="195"/>
        <v>0</v>
      </c>
      <c r="Q259" s="342">
        <f t="shared" si="195"/>
        <v>0</v>
      </c>
      <c r="R259" s="342">
        <f t="shared" si="195"/>
        <v>0</v>
      </c>
      <c r="S259" s="342">
        <f t="shared" si="195"/>
        <v>0</v>
      </c>
      <c r="T259" s="362">
        <f t="shared" si="195"/>
        <v>0</v>
      </c>
      <c r="U259" s="351">
        <f t="shared" si="195"/>
        <v>0</v>
      </c>
      <c r="V259" s="342">
        <f t="shared" si="195"/>
        <v>0</v>
      </c>
      <c r="W259" s="342">
        <f t="shared" si="195"/>
        <v>0</v>
      </c>
      <c r="X259" s="342">
        <f t="shared" si="195"/>
        <v>0</v>
      </c>
      <c r="Y259" s="342">
        <f t="shared" si="195"/>
        <v>0</v>
      </c>
      <c r="Z259" s="342">
        <f t="shared" si="195"/>
        <v>0</v>
      </c>
      <c r="AA259" s="362">
        <f t="shared" si="195"/>
        <v>0</v>
      </c>
      <c r="AB259" s="351">
        <f t="shared" si="195"/>
        <v>0</v>
      </c>
      <c r="AC259" s="342">
        <f t="shared" si="195"/>
        <v>0</v>
      </c>
      <c r="AD259" s="342">
        <f t="shared" si="195"/>
        <v>0</v>
      </c>
      <c r="AE259" s="342">
        <f t="shared" si="195"/>
        <v>0</v>
      </c>
      <c r="AF259" s="342">
        <f t="shared" si="195"/>
        <v>0</v>
      </c>
      <c r="AG259" s="342">
        <f t="shared" si="195"/>
        <v>0</v>
      </c>
      <c r="AH259" s="342">
        <f t="shared" si="195"/>
        <v>0</v>
      </c>
      <c r="AI259" s="351">
        <f t="shared" si="195"/>
        <v>0</v>
      </c>
      <c r="AJ259" s="351">
        <f t="shared" si="195"/>
        <v>0</v>
      </c>
      <c r="AK259" s="456">
        <f t="shared" si="195"/>
        <v>0</v>
      </c>
      <c r="AL259" s="37"/>
    </row>
    <row r="260" spans="1:42" ht="34.5" customHeight="1">
      <c r="A260" s="625"/>
      <c r="B260" s="667"/>
      <c r="C260" s="39"/>
      <c r="D260" s="78"/>
      <c r="E260" s="79"/>
      <c r="F260" s="42"/>
      <c r="G260" s="352">
        <f t="shared" ref="G260:AK260" si="196">+F260+G259</f>
        <v>0</v>
      </c>
      <c r="H260" s="336">
        <f t="shared" si="196"/>
        <v>0</v>
      </c>
      <c r="I260" s="336">
        <f t="shared" si="196"/>
        <v>0</v>
      </c>
      <c r="J260" s="336">
        <f t="shared" si="196"/>
        <v>0</v>
      </c>
      <c r="K260" s="451">
        <v>0</v>
      </c>
      <c r="L260" s="451">
        <v>0</v>
      </c>
      <c r="M260" s="461">
        <v>0</v>
      </c>
      <c r="N260" s="352">
        <f t="shared" si="196"/>
        <v>0</v>
      </c>
      <c r="O260" s="336">
        <f t="shared" si="196"/>
        <v>0</v>
      </c>
      <c r="P260" s="336">
        <f t="shared" si="196"/>
        <v>0</v>
      </c>
      <c r="Q260" s="336">
        <f t="shared" si="196"/>
        <v>0</v>
      </c>
      <c r="R260" s="336">
        <f t="shared" si="196"/>
        <v>0</v>
      </c>
      <c r="S260" s="336">
        <f t="shared" si="196"/>
        <v>0</v>
      </c>
      <c r="T260" s="363">
        <f t="shared" si="196"/>
        <v>0</v>
      </c>
      <c r="U260" s="352">
        <f t="shared" si="196"/>
        <v>0</v>
      </c>
      <c r="V260" s="336">
        <f t="shared" si="196"/>
        <v>0</v>
      </c>
      <c r="W260" s="336">
        <f t="shared" si="196"/>
        <v>0</v>
      </c>
      <c r="X260" s="336">
        <f t="shared" si="196"/>
        <v>0</v>
      </c>
      <c r="Y260" s="336">
        <f t="shared" si="196"/>
        <v>0</v>
      </c>
      <c r="Z260" s="336">
        <f t="shared" si="196"/>
        <v>0</v>
      </c>
      <c r="AA260" s="363">
        <f t="shared" si="196"/>
        <v>0</v>
      </c>
      <c r="AB260" s="352">
        <f t="shared" si="196"/>
        <v>0</v>
      </c>
      <c r="AC260" s="336">
        <f t="shared" si="196"/>
        <v>0</v>
      </c>
      <c r="AD260" s="336">
        <f t="shared" si="196"/>
        <v>0</v>
      </c>
      <c r="AE260" s="336">
        <f t="shared" si="196"/>
        <v>0</v>
      </c>
      <c r="AF260" s="336">
        <f t="shared" si="196"/>
        <v>0</v>
      </c>
      <c r="AG260" s="336">
        <f t="shared" si="196"/>
        <v>0</v>
      </c>
      <c r="AH260" s="336">
        <f t="shared" si="196"/>
        <v>0</v>
      </c>
      <c r="AI260" s="352">
        <f t="shared" si="196"/>
        <v>0</v>
      </c>
      <c r="AJ260" s="352">
        <f t="shared" si="196"/>
        <v>0</v>
      </c>
      <c r="AK260" s="451">
        <f t="shared" si="196"/>
        <v>0</v>
      </c>
      <c r="AL260" s="37"/>
    </row>
    <row r="261" spans="1:42" ht="35.1" customHeight="1">
      <c r="A261" s="624">
        <v>35</v>
      </c>
      <c r="B261" s="666" t="s">
        <v>165</v>
      </c>
      <c r="C261" s="32" t="s">
        <v>180</v>
      </c>
      <c r="D261" s="90"/>
      <c r="E261" s="91"/>
      <c r="F261" s="92">
        <f>+F121</f>
        <v>20</v>
      </c>
      <c r="G261" s="351">
        <f>+G121</f>
        <v>0</v>
      </c>
      <c r="H261" s="342">
        <f t="shared" ref="H261:AK261" si="197">+H121</f>
        <v>0</v>
      </c>
      <c r="I261" s="342">
        <f t="shared" si="197"/>
        <v>0</v>
      </c>
      <c r="J261" s="342">
        <v>0</v>
      </c>
      <c r="K261" s="469">
        <v>20</v>
      </c>
      <c r="L261" s="456">
        <v>0</v>
      </c>
      <c r="M261" s="460">
        <v>0</v>
      </c>
      <c r="N261" s="351">
        <f t="shared" si="197"/>
        <v>0</v>
      </c>
      <c r="O261" s="342">
        <f t="shared" si="197"/>
        <v>0</v>
      </c>
      <c r="P261" s="342">
        <f t="shared" si="197"/>
        <v>0</v>
      </c>
      <c r="Q261" s="342">
        <f t="shared" si="197"/>
        <v>0</v>
      </c>
      <c r="R261" s="342">
        <f t="shared" si="197"/>
        <v>0</v>
      </c>
      <c r="S261" s="342">
        <f t="shared" si="197"/>
        <v>0</v>
      </c>
      <c r="T261" s="362">
        <f t="shared" si="197"/>
        <v>0</v>
      </c>
      <c r="U261" s="351">
        <f t="shared" si="197"/>
        <v>0</v>
      </c>
      <c r="V261" s="342">
        <f t="shared" si="197"/>
        <v>0</v>
      </c>
      <c r="W261" s="342">
        <f t="shared" si="197"/>
        <v>0</v>
      </c>
      <c r="X261" s="342">
        <f t="shared" si="197"/>
        <v>0</v>
      </c>
      <c r="Y261" s="342">
        <f t="shared" si="197"/>
        <v>0</v>
      </c>
      <c r="Z261" s="342">
        <f t="shared" si="197"/>
        <v>0</v>
      </c>
      <c r="AA261" s="362">
        <f t="shared" si="197"/>
        <v>0</v>
      </c>
      <c r="AB261" s="351">
        <f t="shared" si="197"/>
        <v>0</v>
      </c>
      <c r="AC261" s="342">
        <f t="shared" si="197"/>
        <v>0</v>
      </c>
      <c r="AD261" s="342">
        <f t="shared" si="197"/>
        <v>0</v>
      </c>
      <c r="AE261" s="342">
        <f t="shared" si="197"/>
        <v>0</v>
      </c>
      <c r="AF261" s="342">
        <f t="shared" si="197"/>
        <v>0</v>
      </c>
      <c r="AG261" s="342">
        <f t="shared" si="197"/>
        <v>0</v>
      </c>
      <c r="AH261" s="342">
        <f t="shared" si="197"/>
        <v>0</v>
      </c>
      <c r="AI261" s="351">
        <f t="shared" si="197"/>
        <v>0</v>
      </c>
      <c r="AJ261" s="351">
        <f t="shared" si="197"/>
        <v>0</v>
      </c>
      <c r="AK261" s="456">
        <f t="shared" si="197"/>
        <v>0</v>
      </c>
      <c r="AL261" s="37"/>
    </row>
    <row r="262" spans="1:42" ht="35.1" customHeight="1">
      <c r="A262" s="651"/>
      <c r="B262" s="667"/>
      <c r="C262" s="39"/>
      <c r="D262" s="60"/>
      <c r="E262" s="52"/>
      <c r="F262" s="61"/>
      <c r="G262" s="352">
        <f t="shared" ref="G262:AK262" si="198">+F262+G261</f>
        <v>0</v>
      </c>
      <c r="H262" s="336">
        <f t="shared" si="198"/>
        <v>0</v>
      </c>
      <c r="I262" s="336">
        <f t="shared" si="198"/>
        <v>0</v>
      </c>
      <c r="J262" s="336">
        <f t="shared" si="198"/>
        <v>0</v>
      </c>
      <c r="K262" s="451">
        <v>20</v>
      </c>
      <c r="L262" s="451">
        <v>20</v>
      </c>
      <c r="M262" s="461">
        <v>20</v>
      </c>
      <c r="N262" s="352">
        <f t="shared" si="198"/>
        <v>20</v>
      </c>
      <c r="O262" s="336">
        <f t="shared" si="198"/>
        <v>20</v>
      </c>
      <c r="P262" s="336">
        <f t="shared" si="198"/>
        <v>20</v>
      </c>
      <c r="Q262" s="336">
        <f t="shared" si="198"/>
        <v>20</v>
      </c>
      <c r="R262" s="336">
        <f t="shared" si="198"/>
        <v>20</v>
      </c>
      <c r="S262" s="336">
        <f t="shared" si="198"/>
        <v>20</v>
      </c>
      <c r="T262" s="363">
        <f t="shared" si="198"/>
        <v>20</v>
      </c>
      <c r="U262" s="352">
        <f t="shared" si="198"/>
        <v>20</v>
      </c>
      <c r="V262" s="336">
        <f t="shared" si="198"/>
        <v>20</v>
      </c>
      <c r="W262" s="336">
        <f t="shared" si="198"/>
        <v>20</v>
      </c>
      <c r="X262" s="336">
        <f t="shared" si="198"/>
        <v>20</v>
      </c>
      <c r="Y262" s="336">
        <f t="shared" si="198"/>
        <v>20</v>
      </c>
      <c r="Z262" s="336">
        <f t="shared" si="198"/>
        <v>20</v>
      </c>
      <c r="AA262" s="363">
        <f t="shared" si="198"/>
        <v>20</v>
      </c>
      <c r="AB262" s="352">
        <f t="shared" si="198"/>
        <v>20</v>
      </c>
      <c r="AC262" s="336">
        <f t="shared" si="198"/>
        <v>20</v>
      </c>
      <c r="AD262" s="336">
        <f t="shared" si="198"/>
        <v>20</v>
      </c>
      <c r="AE262" s="336">
        <f t="shared" si="198"/>
        <v>20</v>
      </c>
      <c r="AF262" s="336">
        <f t="shared" si="198"/>
        <v>20</v>
      </c>
      <c r="AG262" s="336">
        <f t="shared" si="198"/>
        <v>20</v>
      </c>
      <c r="AH262" s="336">
        <f t="shared" si="198"/>
        <v>20</v>
      </c>
      <c r="AI262" s="352">
        <f t="shared" si="198"/>
        <v>20</v>
      </c>
      <c r="AJ262" s="352">
        <f t="shared" si="198"/>
        <v>20</v>
      </c>
      <c r="AK262" s="451">
        <f t="shared" si="198"/>
        <v>20</v>
      </c>
      <c r="AL262" s="37"/>
    </row>
    <row r="263" spans="1:42" ht="35.1" customHeight="1">
      <c r="A263" s="624">
        <v>36</v>
      </c>
      <c r="B263" s="666" t="s">
        <v>166</v>
      </c>
      <c r="C263" s="32" t="s">
        <v>180</v>
      </c>
      <c r="D263" s="53"/>
      <c r="E263" s="54"/>
      <c r="F263" s="337">
        <f>+F123</f>
        <v>0</v>
      </c>
      <c r="G263" s="353">
        <f>+G123</f>
        <v>0</v>
      </c>
      <c r="H263" s="343">
        <f t="shared" ref="H263:AK263" si="199">+H123</f>
        <v>0</v>
      </c>
      <c r="I263" s="343">
        <f t="shared" si="199"/>
        <v>0</v>
      </c>
      <c r="J263" s="343">
        <f t="shared" si="199"/>
        <v>0</v>
      </c>
      <c r="K263" s="457">
        <v>0</v>
      </c>
      <c r="L263" s="457">
        <v>0</v>
      </c>
      <c r="M263" s="462">
        <v>0</v>
      </c>
      <c r="N263" s="353">
        <f t="shared" si="199"/>
        <v>0</v>
      </c>
      <c r="O263" s="343">
        <f t="shared" si="199"/>
        <v>0</v>
      </c>
      <c r="P263" s="343">
        <f t="shared" si="199"/>
        <v>0</v>
      </c>
      <c r="Q263" s="343">
        <f t="shared" si="199"/>
        <v>0</v>
      </c>
      <c r="R263" s="343">
        <f t="shared" si="199"/>
        <v>0</v>
      </c>
      <c r="S263" s="343">
        <f t="shared" si="199"/>
        <v>0</v>
      </c>
      <c r="T263" s="364">
        <f t="shared" si="199"/>
        <v>0</v>
      </c>
      <c r="U263" s="353">
        <f t="shared" si="199"/>
        <v>0</v>
      </c>
      <c r="V263" s="343">
        <f t="shared" si="199"/>
        <v>0</v>
      </c>
      <c r="W263" s="343">
        <f t="shared" si="199"/>
        <v>0</v>
      </c>
      <c r="X263" s="343">
        <f t="shared" si="199"/>
        <v>0</v>
      </c>
      <c r="Y263" s="343">
        <f t="shared" si="199"/>
        <v>0</v>
      </c>
      <c r="Z263" s="343">
        <f t="shared" si="199"/>
        <v>0</v>
      </c>
      <c r="AA263" s="364">
        <f t="shared" si="199"/>
        <v>0</v>
      </c>
      <c r="AB263" s="353">
        <f t="shared" si="199"/>
        <v>0</v>
      </c>
      <c r="AC263" s="343">
        <f t="shared" si="199"/>
        <v>0</v>
      </c>
      <c r="AD263" s="343">
        <f t="shared" si="199"/>
        <v>0</v>
      </c>
      <c r="AE263" s="343">
        <f t="shared" si="199"/>
        <v>0</v>
      </c>
      <c r="AF263" s="343">
        <f t="shared" si="199"/>
        <v>0</v>
      </c>
      <c r="AG263" s="343">
        <f t="shared" si="199"/>
        <v>0</v>
      </c>
      <c r="AH263" s="343">
        <f t="shared" si="199"/>
        <v>0</v>
      </c>
      <c r="AI263" s="353">
        <f t="shared" si="199"/>
        <v>0</v>
      </c>
      <c r="AJ263" s="353">
        <f t="shared" si="199"/>
        <v>0</v>
      </c>
      <c r="AK263" s="457">
        <f t="shared" si="199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customHeight="1">
      <c r="A264" s="625"/>
      <c r="B264" s="667"/>
      <c r="C264" s="39"/>
      <c r="D264" s="95"/>
      <c r="E264" s="79"/>
      <c r="F264" s="42"/>
      <c r="G264" s="352">
        <f t="shared" ref="G264:AK264" si="200">+F264+G263</f>
        <v>0</v>
      </c>
      <c r="H264" s="336">
        <f t="shared" si="200"/>
        <v>0</v>
      </c>
      <c r="I264" s="336">
        <f t="shared" si="200"/>
        <v>0</v>
      </c>
      <c r="J264" s="336">
        <f t="shared" si="200"/>
        <v>0</v>
      </c>
      <c r="K264" s="451">
        <v>0</v>
      </c>
      <c r="L264" s="451">
        <v>0</v>
      </c>
      <c r="M264" s="461">
        <v>0</v>
      </c>
      <c r="N264" s="352">
        <f t="shared" si="200"/>
        <v>0</v>
      </c>
      <c r="O264" s="336">
        <f t="shared" si="200"/>
        <v>0</v>
      </c>
      <c r="P264" s="336">
        <f t="shared" si="200"/>
        <v>0</v>
      </c>
      <c r="Q264" s="336">
        <f t="shared" si="200"/>
        <v>0</v>
      </c>
      <c r="R264" s="336">
        <f t="shared" si="200"/>
        <v>0</v>
      </c>
      <c r="S264" s="336">
        <f t="shared" si="200"/>
        <v>0</v>
      </c>
      <c r="T264" s="363">
        <f t="shared" si="200"/>
        <v>0</v>
      </c>
      <c r="U264" s="352">
        <f t="shared" si="200"/>
        <v>0</v>
      </c>
      <c r="V264" s="336">
        <f t="shared" si="200"/>
        <v>0</v>
      </c>
      <c r="W264" s="336">
        <f t="shared" si="200"/>
        <v>0</v>
      </c>
      <c r="X264" s="336">
        <f t="shared" si="200"/>
        <v>0</v>
      </c>
      <c r="Y264" s="336">
        <f t="shared" si="200"/>
        <v>0</v>
      </c>
      <c r="Z264" s="336">
        <f t="shared" si="200"/>
        <v>0</v>
      </c>
      <c r="AA264" s="363">
        <f t="shared" si="200"/>
        <v>0</v>
      </c>
      <c r="AB264" s="352">
        <f t="shared" si="200"/>
        <v>0</v>
      </c>
      <c r="AC264" s="336">
        <f t="shared" si="200"/>
        <v>0</v>
      </c>
      <c r="AD264" s="336">
        <f t="shared" si="200"/>
        <v>0</v>
      </c>
      <c r="AE264" s="336">
        <f t="shared" si="200"/>
        <v>0</v>
      </c>
      <c r="AF264" s="336">
        <f t="shared" si="200"/>
        <v>0</v>
      </c>
      <c r="AG264" s="336">
        <f t="shared" si="200"/>
        <v>0</v>
      </c>
      <c r="AH264" s="336">
        <f t="shared" si="200"/>
        <v>0</v>
      </c>
      <c r="AI264" s="352">
        <f t="shared" si="200"/>
        <v>0</v>
      </c>
      <c r="AJ264" s="352">
        <f t="shared" si="200"/>
        <v>0</v>
      </c>
      <c r="AK264" s="451">
        <f t="shared" si="200"/>
        <v>0</v>
      </c>
      <c r="AL264" s="37"/>
    </row>
    <row r="265" spans="1:42" ht="35.1" customHeight="1">
      <c r="A265" s="624">
        <v>37</v>
      </c>
      <c r="B265" s="666" t="s">
        <v>182</v>
      </c>
      <c r="C265" s="209" t="s">
        <v>181</v>
      </c>
      <c r="D265" s="90"/>
      <c r="E265" s="49"/>
      <c r="F265" s="35">
        <f>+F125</f>
        <v>150</v>
      </c>
      <c r="G265" s="354">
        <f>+G125</f>
        <v>0</v>
      </c>
      <c r="H265" s="341">
        <f t="shared" ref="H265:AK265" si="201">+H125</f>
        <v>0</v>
      </c>
      <c r="I265" s="341">
        <f t="shared" si="201"/>
        <v>0</v>
      </c>
      <c r="J265" s="371">
        <v>150</v>
      </c>
      <c r="K265" s="456">
        <v>0</v>
      </c>
      <c r="L265" s="455">
        <v>0</v>
      </c>
      <c r="M265" s="463">
        <v>0</v>
      </c>
      <c r="N265" s="354">
        <f t="shared" si="201"/>
        <v>0</v>
      </c>
      <c r="O265" s="341">
        <f t="shared" si="201"/>
        <v>0</v>
      </c>
      <c r="P265" s="341">
        <f t="shared" si="201"/>
        <v>0</v>
      </c>
      <c r="Q265" s="341">
        <f t="shared" si="201"/>
        <v>0</v>
      </c>
      <c r="R265" s="341">
        <f t="shared" si="201"/>
        <v>0</v>
      </c>
      <c r="S265" s="341">
        <f t="shared" si="201"/>
        <v>0</v>
      </c>
      <c r="T265" s="365">
        <f t="shared" si="201"/>
        <v>0</v>
      </c>
      <c r="U265" s="354">
        <f t="shared" si="201"/>
        <v>0</v>
      </c>
      <c r="V265" s="341">
        <f t="shared" si="201"/>
        <v>0</v>
      </c>
      <c r="W265" s="341">
        <f t="shared" si="201"/>
        <v>0</v>
      </c>
      <c r="X265" s="341">
        <f t="shared" si="201"/>
        <v>0</v>
      </c>
      <c r="Y265" s="341">
        <f t="shared" si="201"/>
        <v>0</v>
      </c>
      <c r="Z265" s="341">
        <f t="shared" si="201"/>
        <v>0</v>
      </c>
      <c r="AA265" s="365">
        <f t="shared" si="201"/>
        <v>0</v>
      </c>
      <c r="AB265" s="354">
        <f t="shared" si="201"/>
        <v>0</v>
      </c>
      <c r="AC265" s="341">
        <f t="shared" si="201"/>
        <v>0</v>
      </c>
      <c r="AD265" s="341">
        <f t="shared" si="201"/>
        <v>0</v>
      </c>
      <c r="AE265" s="341">
        <f t="shared" si="201"/>
        <v>0</v>
      </c>
      <c r="AF265" s="341">
        <f t="shared" si="201"/>
        <v>0</v>
      </c>
      <c r="AG265" s="341">
        <f t="shared" si="201"/>
        <v>0</v>
      </c>
      <c r="AH265" s="341">
        <f t="shared" si="201"/>
        <v>0</v>
      </c>
      <c r="AI265" s="354">
        <f t="shared" si="201"/>
        <v>0</v>
      </c>
      <c r="AJ265" s="354">
        <f t="shared" si="201"/>
        <v>0</v>
      </c>
      <c r="AK265" s="455">
        <f t="shared" si="201"/>
        <v>0</v>
      </c>
      <c r="AL265" s="37">
        <f>SUM(G265:AK265)</f>
        <v>150</v>
      </c>
      <c r="AM265" s="38">
        <f>AL265</f>
        <v>150</v>
      </c>
      <c r="AN265" s="38"/>
      <c r="AO265" s="38">
        <f>AL265*AN265/1000</f>
        <v>0</v>
      </c>
      <c r="AP265" s="38">
        <f>AN265*AM265/1000</f>
        <v>0</v>
      </c>
    </row>
    <row r="266" spans="1:42" ht="35.1" customHeight="1">
      <c r="A266" s="625"/>
      <c r="B266" s="667"/>
      <c r="C266" s="94"/>
      <c r="D266" s="60"/>
      <c r="E266" s="52"/>
      <c r="F266" s="61"/>
      <c r="G266" s="352">
        <f t="shared" ref="G266:AK266" si="202">+F266+G265</f>
        <v>0</v>
      </c>
      <c r="H266" s="335">
        <f t="shared" si="202"/>
        <v>0</v>
      </c>
      <c r="I266" s="335">
        <f t="shared" si="202"/>
        <v>0</v>
      </c>
      <c r="J266" s="336">
        <f t="shared" si="202"/>
        <v>150</v>
      </c>
      <c r="K266" s="451">
        <v>150</v>
      </c>
      <c r="L266" s="451">
        <v>150</v>
      </c>
      <c r="M266" s="461">
        <v>150</v>
      </c>
      <c r="N266" s="352">
        <f t="shared" si="202"/>
        <v>150</v>
      </c>
      <c r="O266" s="335">
        <f t="shared" si="202"/>
        <v>150</v>
      </c>
      <c r="P266" s="335">
        <f t="shared" si="202"/>
        <v>150</v>
      </c>
      <c r="Q266" s="336">
        <f t="shared" si="202"/>
        <v>150</v>
      </c>
      <c r="R266" s="336">
        <f t="shared" si="202"/>
        <v>150</v>
      </c>
      <c r="S266" s="336">
        <f t="shared" si="202"/>
        <v>150</v>
      </c>
      <c r="T266" s="363">
        <f t="shared" si="202"/>
        <v>150</v>
      </c>
      <c r="U266" s="352">
        <f t="shared" si="202"/>
        <v>150</v>
      </c>
      <c r="V266" s="335">
        <f t="shared" si="202"/>
        <v>150</v>
      </c>
      <c r="W266" s="335">
        <f t="shared" si="202"/>
        <v>150</v>
      </c>
      <c r="X266" s="336">
        <f t="shared" si="202"/>
        <v>150</v>
      </c>
      <c r="Y266" s="336">
        <f t="shared" si="202"/>
        <v>150</v>
      </c>
      <c r="Z266" s="336">
        <f t="shared" si="202"/>
        <v>150</v>
      </c>
      <c r="AA266" s="363">
        <f t="shared" si="202"/>
        <v>150</v>
      </c>
      <c r="AB266" s="352">
        <f t="shared" si="202"/>
        <v>150</v>
      </c>
      <c r="AC266" s="335">
        <f t="shared" si="202"/>
        <v>150</v>
      </c>
      <c r="AD266" s="335">
        <f t="shared" si="202"/>
        <v>150</v>
      </c>
      <c r="AE266" s="336">
        <f t="shared" si="202"/>
        <v>150</v>
      </c>
      <c r="AF266" s="336">
        <f t="shared" si="202"/>
        <v>150</v>
      </c>
      <c r="AG266" s="336">
        <f t="shared" si="202"/>
        <v>150</v>
      </c>
      <c r="AH266" s="336">
        <f t="shared" si="202"/>
        <v>150</v>
      </c>
      <c r="AI266" s="352">
        <f t="shared" si="202"/>
        <v>150</v>
      </c>
      <c r="AJ266" s="356">
        <f t="shared" si="202"/>
        <v>150</v>
      </c>
      <c r="AK266" s="450">
        <f t="shared" si="202"/>
        <v>150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337">
        <f>+F127</f>
        <v>0</v>
      </c>
      <c r="G267" s="354">
        <f>+G127</f>
        <v>0</v>
      </c>
      <c r="H267" s="341">
        <f t="shared" ref="H267:AK267" si="203">+H127</f>
        <v>0</v>
      </c>
      <c r="I267" s="341">
        <f t="shared" si="203"/>
        <v>0</v>
      </c>
      <c r="J267" s="341">
        <f t="shared" si="203"/>
        <v>0</v>
      </c>
      <c r="K267" s="455">
        <v>0</v>
      </c>
      <c r="L267" s="455">
        <v>0</v>
      </c>
      <c r="M267" s="463">
        <v>0</v>
      </c>
      <c r="N267" s="354">
        <f t="shared" si="203"/>
        <v>0</v>
      </c>
      <c r="O267" s="341">
        <f t="shared" si="203"/>
        <v>0</v>
      </c>
      <c r="P267" s="341">
        <f t="shared" si="203"/>
        <v>0</v>
      </c>
      <c r="Q267" s="341">
        <f t="shared" si="203"/>
        <v>0</v>
      </c>
      <c r="R267" s="341">
        <f t="shared" si="203"/>
        <v>0</v>
      </c>
      <c r="S267" s="341">
        <f t="shared" si="203"/>
        <v>0</v>
      </c>
      <c r="T267" s="365">
        <f t="shared" si="203"/>
        <v>0</v>
      </c>
      <c r="U267" s="354">
        <f t="shared" si="203"/>
        <v>0</v>
      </c>
      <c r="V267" s="341">
        <f t="shared" si="203"/>
        <v>0</v>
      </c>
      <c r="W267" s="341">
        <f t="shared" si="203"/>
        <v>0</v>
      </c>
      <c r="X267" s="341">
        <f t="shared" si="203"/>
        <v>0</v>
      </c>
      <c r="Y267" s="341">
        <f t="shared" si="203"/>
        <v>0</v>
      </c>
      <c r="Z267" s="341">
        <f t="shared" si="203"/>
        <v>0</v>
      </c>
      <c r="AA267" s="365">
        <f t="shared" si="203"/>
        <v>0</v>
      </c>
      <c r="AB267" s="354">
        <f t="shared" si="203"/>
        <v>0</v>
      </c>
      <c r="AC267" s="341">
        <f t="shared" si="203"/>
        <v>0</v>
      </c>
      <c r="AD267" s="341">
        <f t="shared" si="203"/>
        <v>0</v>
      </c>
      <c r="AE267" s="341">
        <f t="shared" si="203"/>
        <v>0</v>
      </c>
      <c r="AF267" s="341">
        <f t="shared" si="203"/>
        <v>0</v>
      </c>
      <c r="AG267" s="341">
        <f t="shared" si="203"/>
        <v>0</v>
      </c>
      <c r="AH267" s="341">
        <f t="shared" si="203"/>
        <v>0</v>
      </c>
      <c r="AI267" s="354">
        <f t="shared" si="203"/>
        <v>0</v>
      </c>
      <c r="AJ267" s="354">
        <f t="shared" si="203"/>
        <v>0</v>
      </c>
      <c r="AK267" s="455">
        <f t="shared" si="203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354">
        <f t="shared" ref="G268:AK268" si="204">+F268+G267</f>
        <v>0</v>
      </c>
      <c r="H268" s="341">
        <f t="shared" si="204"/>
        <v>0</v>
      </c>
      <c r="I268" s="341">
        <f t="shared" si="204"/>
        <v>0</v>
      </c>
      <c r="J268" s="341">
        <f t="shared" si="204"/>
        <v>0</v>
      </c>
      <c r="K268" s="455">
        <v>0</v>
      </c>
      <c r="L268" s="455">
        <v>0</v>
      </c>
      <c r="M268" s="463">
        <v>0</v>
      </c>
      <c r="N268" s="354">
        <f t="shared" si="204"/>
        <v>0</v>
      </c>
      <c r="O268" s="341">
        <f t="shared" si="204"/>
        <v>0</v>
      </c>
      <c r="P268" s="341">
        <f t="shared" si="204"/>
        <v>0</v>
      </c>
      <c r="Q268" s="341">
        <f t="shared" si="204"/>
        <v>0</v>
      </c>
      <c r="R268" s="341">
        <f t="shared" si="204"/>
        <v>0</v>
      </c>
      <c r="S268" s="341">
        <f t="shared" si="204"/>
        <v>0</v>
      </c>
      <c r="T268" s="365">
        <f t="shared" si="204"/>
        <v>0</v>
      </c>
      <c r="U268" s="354">
        <f t="shared" si="204"/>
        <v>0</v>
      </c>
      <c r="V268" s="341">
        <f t="shared" si="204"/>
        <v>0</v>
      </c>
      <c r="W268" s="341">
        <f t="shared" si="204"/>
        <v>0</v>
      </c>
      <c r="X268" s="341">
        <f t="shared" si="204"/>
        <v>0</v>
      </c>
      <c r="Y268" s="341">
        <f t="shared" si="204"/>
        <v>0</v>
      </c>
      <c r="Z268" s="341">
        <f t="shared" si="204"/>
        <v>0</v>
      </c>
      <c r="AA268" s="365">
        <f t="shared" si="204"/>
        <v>0</v>
      </c>
      <c r="AB268" s="354">
        <f t="shared" si="204"/>
        <v>0</v>
      </c>
      <c r="AC268" s="341">
        <f t="shared" si="204"/>
        <v>0</v>
      </c>
      <c r="AD268" s="341">
        <f t="shared" si="204"/>
        <v>0</v>
      </c>
      <c r="AE268" s="341">
        <f t="shared" si="204"/>
        <v>0</v>
      </c>
      <c r="AF268" s="341">
        <f t="shared" si="204"/>
        <v>0</v>
      </c>
      <c r="AG268" s="341">
        <f t="shared" si="204"/>
        <v>0</v>
      </c>
      <c r="AH268" s="341">
        <f t="shared" si="204"/>
        <v>0</v>
      </c>
      <c r="AI268" s="354">
        <f t="shared" si="204"/>
        <v>0</v>
      </c>
      <c r="AJ268" s="352">
        <f t="shared" si="204"/>
        <v>0</v>
      </c>
      <c r="AK268" s="451">
        <f t="shared" si="204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38</v>
      </c>
      <c r="B269" s="707" t="s">
        <v>134</v>
      </c>
      <c r="C269" s="32" t="s">
        <v>175</v>
      </c>
      <c r="D269" s="48"/>
      <c r="E269" s="49"/>
      <c r="F269" s="92">
        <f>+F129</f>
        <v>336</v>
      </c>
      <c r="G269" s="353">
        <f>+G129</f>
        <v>0</v>
      </c>
      <c r="H269" s="343">
        <f t="shared" ref="H269:AK269" si="205">+H129</f>
        <v>0</v>
      </c>
      <c r="I269" s="343">
        <f t="shared" si="205"/>
        <v>0</v>
      </c>
      <c r="J269" s="343">
        <f t="shared" si="205"/>
        <v>0</v>
      </c>
      <c r="K269" s="457">
        <v>0</v>
      </c>
      <c r="L269" s="457">
        <v>0</v>
      </c>
      <c r="M269" s="462">
        <v>0</v>
      </c>
      <c r="N269" s="353">
        <f t="shared" si="205"/>
        <v>0</v>
      </c>
      <c r="O269" s="372">
        <f t="shared" si="205"/>
        <v>236</v>
      </c>
      <c r="P269" s="343">
        <f t="shared" si="205"/>
        <v>0</v>
      </c>
      <c r="Q269" s="343">
        <f t="shared" si="205"/>
        <v>0</v>
      </c>
      <c r="R269" s="343">
        <f t="shared" si="205"/>
        <v>0</v>
      </c>
      <c r="S269" s="343">
        <f t="shared" si="205"/>
        <v>0</v>
      </c>
      <c r="T269" s="364">
        <f t="shared" si="205"/>
        <v>0</v>
      </c>
      <c r="U269" s="353">
        <f t="shared" si="205"/>
        <v>0</v>
      </c>
      <c r="V269" s="343">
        <f t="shared" si="205"/>
        <v>0</v>
      </c>
      <c r="W269" s="343">
        <f t="shared" si="205"/>
        <v>0</v>
      </c>
      <c r="X269" s="343">
        <f t="shared" si="205"/>
        <v>0</v>
      </c>
      <c r="Y269" s="372">
        <f t="shared" si="205"/>
        <v>100</v>
      </c>
      <c r="Z269" s="343">
        <f t="shared" si="205"/>
        <v>0</v>
      </c>
      <c r="AA269" s="364">
        <f t="shared" si="205"/>
        <v>0</v>
      </c>
      <c r="AB269" s="353">
        <f t="shared" si="205"/>
        <v>0</v>
      </c>
      <c r="AC269" s="343">
        <f t="shared" si="205"/>
        <v>0</v>
      </c>
      <c r="AD269" s="343">
        <f t="shared" si="205"/>
        <v>0</v>
      </c>
      <c r="AE269" s="343">
        <f t="shared" si="205"/>
        <v>0</v>
      </c>
      <c r="AF269" s="343">
        <f t="shared" si="205"/>
        <v>0</v>
      </c>
      <c r="AG269" s="343">
        <f t="shared" si="205"/>
        <v>0</v>
      </c>
      <c r="AH269" s="343">
        <f t="shared" si="205"/>
        <v>0</v>
      </c>
      <c r="AI269" s="353">
        <f t="shared" si="205"/>
        <v>0</v>
      </c>
      <c r="AJ269" s="353">
        <f t="shared" si="205"/>
        <v>0</v>
      </c>
      <c r="AK269" s="457">
        <f t="shared" si="205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08"/>
      <c r="C270" s="39"/>
      <c r="D270" s="40"/>
      <c r="E270" s="41"/>
      <c r="F270" s="199"/>
      <c r="G270" s="352">
        <f t="shared" ref="G270:AK270" si="206">+F270+G269</f>
        <v>0</v>
      </c>
      <c r="H270" s="336">
        <f t="shared" si="206"/>
        <v>0</v>
      </c>
      <c r="I270" s="335">
        <f t="shared" si="206"/>
        <v>0</v>
      </c>
      <c r="J270" s="336">
        <f t="shared" si="206"/>
        <v>0</v>
      </c>
      <c r="K270" s="451">
        <v>0</v>
      </c>
      <c r="L270" s="451">
        <v>0</v>
      </c>
      <c r="M270" s="461">
        <v>0</v>
      </c>
      <c r="N270" s="352">
        <f t="shared" si="206"/>
        <v>0</v>
      </c>
      <c r="O270" s="336">
        <f t="shared" si="206"/>
        <v>236</v>
      </c>
      <c r="P270" s="335">
        <f t="shared" si="206"/>
        <v>236</v>
      </c>
      <c r="Q270" s="336">
        <f t="shared" si="206"/>
        <v>236</v>
      </c>
      <c r="R270" s="336">
        <f t="shared" si="206"/>
        <v>236</v>
      </c>
      <c r="S270" s="336">
        <f t="shared" si="206"/>
        <v>236</v>
      </c>
      <c r="T270" s="363">
        <f t="shared" si="206"/>
        <v>236</v>
      </c>
      <c r="U270" s="352">
        <f t="shared" si="206"/>
        <v>236</v>
      </c>
      <c r="V270" s="336">
        <f t="shared" si="206"/>
        <v>236</v>
      </c>
      <c r="W270" s="335">
        <f t="shared" si="206"/>
        <v>236</v>
      </c>
      <c r="X270" s="336">
        <f t="shared" si="206"/>
        <v>236</v>
      </c>
      <c r="Y270" s="336">
        <f t="shared" si="206"/>
        <v>336</v>
      </c>
      <c r="Z270" s="336">
        <f t="shared" si="206"/>
        <v>336</v>
      </c>
      <c r="AA270" s="363">
        <f t="shared" si="206"/>
        <v>336</v>
      </c>
      <c r="AB270" s="352">
        <f t="shared" si="206"/>
        <v>336</v>
      </c>
      <c r="AC270" s="336">
        <f t="shared" si="206"/>
        <v>336</v>
      </c>
      <c r="AD270" s="335">
        <f t="shared" si="206"/>
        <v>336</v>
      </c>
      <c r="AE270" s="336">
        <f t="shared" si="206"/>
        <v>336</v>
      </c>
      <c r="AF270" s="336">
        <f t="shared" si="206"/>
        <v>336</v>
      </c>
      <c r="AG270" s="336">
        <f t="shared" si="206"/>
        <v>336</v>
      </c>
      <c r="AH270" s="336">
        <f t="shared" si="206"/>
        <v>336</v>
      </c>
      <c r="AI270" s="352">
        <f t="shared" si="206"/>
        <v>336</v>
      </c>
      <c r="AJ270" s="352">
        <f t="shared" si="206"/>
        <v>336</v>
      </c>
      <c r="AK270" s="451">
        <f t="shared" si="206"/>
        <v>336</v>
      </c>
      <c r="AL270" s="47"/>
    </row>
    <row r="271" spans="1:42" ht="34.5" customHeight="1">
      <c r="A271" s="624">
        <v>39</v>
      </c>
      <c r="B271" s="707" t="s">
        <v>135</v>
      </c>
      <c r="C271" s="32" t="s">
        <v>175</v>
      </c>
      <c r="D271" s="48"/>
      <c r="E271" s="49"/>
      <c r="F271" s="337">
        <f>+F131</f>
        <v>100</v>
      </c>
      <c r="G271" s="353">
        <f>+G131</f>
        <v>0</v>
      </c>
      <c r="H271" s="343">
        <f t="shared" ref="H271:AK271" si="207">+H131</f>
        <v>0</v>
      </c>
      <c r="I271" s="343">
        <f t="shared" si="207"/>
        <v>0</v>
      </c>
      <c r="J271" s="343">
        <f t="shared" si="207"/>
        <v>0</v>
      </c>
      <c r="K271" s="457">
        <v>0</v>
      </c>
      <c r="L271" s="457">
        <v>0</v>
      </c>
      <c r="M271" s="462">
        <v>0</v>
      </c>
      <c r="N271" s="353">
        <f t="shared" si="207"/>
        <v>0</v>
      </c>
      <c r="O271" s="372">
        <f t="shared" si="207"/>
        <v>100</v>
      </c>
      <c r="P271" s="343">
        <f t="shared" si="207"/>
        <v>0</v>
      </c>
      <c r="Q271" s="343">
        <f t="shared" si="207"/>
        <v>0</v>
      </c>
      <c r="R271" s="343">
        <f t="shared" si="207"/>
        <v>0</v>
      </c>
      <c r="S271" s="343">
        <f t="shared" si="207"/>
        <v>0</v>
      </c>
      <c r="T271" s="364">
        <f t="shared" si="207"/>
        <v>0</v>
      </c>
      <c r="U271" s="353">
        <f t="shared" si="207"/>
        <v>0</v>
      </c>
      <c r="V271" s="343">
        <f t="shared" si="207"/>
        <v>0</v>
      </c>
      <c r="W271" s="343">
        <f t="shared" si="207"/>
        <v>0</v>
      </c>
      <c r="X271" s="343">
        <f t="shared" si="207"/>
        <v>0</v>
      </c>
      <c r="Y271" s="343">
        <f t="shared" si="207"/>
        <v>0</v>
      </c>
      <c r="Z271" s="343">
        <f t="shared" si="207"/>
        <v>0</v>
      </c>
      <c r="AA271" s="364">
        <f t="shared" si="207"/>
        <v>0</v>
      </c>
      <c r="AB271" s="353">
        <f t="shared" si="207"/>
        <v>0</v>
      </c>
      <c r="AC271" s="343">
        <f t="shared" si="207"/>
        <v>0</v>
      </c>
      <c r="AD271" s="343">
        <f t="shared" si="207"/>
        <v>0</v>
      </c>
      <c r="AE271" s="343">
        <f t="shared" si="207"/>
        <v>0</v>
      </c>
      <c r="AF271" s="343">
        <f t="shared" si="207"/>
        <v>0</v>
      </c>
      <c r="AG271" s="343">
        <f t="shared" si="207"/>
        <v>0</v>
      </c>
      <c r="AH271" s="343">
        <f t="shared" si="207"/>
        <v>0</v>
      </c>
      <c r="AI271" s="353">
        <f t="shared" si="207"/>
        <v>0</v>
      </c>
      <c r="AJ271" s="353">
        <f t="shared" si="207"/>
        <v>0</v>
      </c>
      <c r="AK271" s="457">
        <f t="shared" si="207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08"/>
      <c r="C272" s="39"/>
      <c r="D272" s="40"/>
      <c r="E272" s="41"/>
      <c r="F272" s="42"/>
      <c r="G272" s="352">
        <f t="shared" ref="G272:AK272" si="208">+F272+G271</f>
        <v>0</v>
      </c>
      <c r="H272" s="336">
        <f t="shared" si="208"/>
        <v>0</v>
      </c>
      <c r="I272" s="335">
        <f t="shared" si="208"/>
        <v>0</v>
      </c>
      <c r="J272" s="336">
        <f t="shared" si="208"/>
        <v>0</v>
      </c>
      <c r="K272" s="451">
        <v>0</v>
      </c>
      <c r="L272" s="451">
        <v>0</v>
      </c>
      <c r="M272" s="461">
        <v>0</v>
      </c>
      <c r="N272" s="352">
        <f t="shared" si="208"/>
        <v>0</v>
      </c>
      <c r="O272" s="336">
        <f t="shared" si="208"/>
        <v>100</v>
      </c>
      <c r="P272" s="335">
        <f t="shared" si="208"/>
        <v>100</v>
      </c>
      <c r="Q272" s="336">
        <f t="shared" si="208"/>
        <v>100</v>
      </c>
      <c r="R272" s="336">
        <f t="shared" si="208"/>
        <v>100</v>
      </c>
      <c r="S272" s="336">
        <f t="shared" si="208"/>
        <v>100</v>
      </c>
      <c r="T272" s="363">
        <f t="shared" si="208"/>
        <v>100</v>
      </c>
      <c r="U272" s="352">
        <f t="shared" si="208"/>
        <v>100</v>
      </c>
      <c r="V272" s="336">
        <f t="shared" si="208"/>
        <v>100</v>
      </c>
      <c r="W272" s="335">
        <f t="shared" si="208"/>
        <v>100</v>
      </c>
      <c r="X272" s="336">
        <f t="shared" si="208"/>
        <v>100</v>
      </c>
      <c r="Y272" s="336">
        <f t="shared" si="208"/>
        <v>100</v>
      </c>
      <c r="Z272" s="336">
        <f t="shared" si="208"/>
        <v>100</v>
      </c>
      <c r="AA272" s="363">
        <f t="shared" si="208"/>
        <v>100</v>
      </c>
      <c r="AB272" s="352">
        <f t="shared" si="208"/>
        <v>100</v>
      </c>
      <c r="AC272" s="336">
        <f t="shared" si="208"/>
        <v>100</v>
      </c>
      <c r="AD272" s="335">
        <f t="shared" si="208"/>
        <v>100</v>
      </c>
      <c r="AE272" s="336">
        <f t="shared" si="208"/>
        <v>100</v>
      </c>
      <c r="AF272" s="336">
        <f t="shared" si="208"/>
        <v>100</v>
      </c>
      <c r="AG272" s="336">
        <f t="shared" si="208"/>
        <v>100</v>
      </c>
      <c r="AH272" s="336">
        <f t="shared" si="208"/>
        <v>100</v>
      </c>
      <c r="AI272" s="352">
        <f t="shared" si="208"/>
        <v>100</v>
      </c>
      <c r="AJ272" s="352">
        <f t="shared" si="208"/>
        <v>100</v>
      </c>
      <c r="AK272" s="451">
        <f t="shared" si="208"/>
        <v>100</v>
      </c>
      <c r="AL272" s="37"/>
    </row>
    <row r="273" spans="1:42" ht="34.5" customHeight="1">
      <c r="A273" s="624">
        <v>40</v>
      </c>
      <c r="B273" s="707" t="s">
        <v>136</v>
      </c>
      <c r="C273" s="32" t="s">
        <v>175</v>
      </c>
      <c r="D273" s="48"/>
      <c r="E273" s="49"/>
      <c r="F273" s="337">
        <f>+F133</f>
        <v>371</v>
      </c>
      <c r="G273" s="353">
        <f>+G133</f>
        <v>0</v>
      </c>
      <c r="H273" s="343">
        <f t="shared" ref="H273:AK273" si="209">+H133</f>
        <v>0</v>
      </c>
      <c r="I273" s="343">
        <f t="shared" si="209"/>
        <v>0</v>
      </c>
      <c r="J273" s="343">
        <f t="shared" si="209"/>
        <v>0</v>
      </c>
      <c r="K273" s="457">
        <v>0</v>
      </c>
      <c r="L273" s="457">
        <v>0</v>
      </c>
      <c r="M273" s="462">
        <v>0</v>
      </c>
      <c r="N273" s="353">
        <f t="shared" si="209"/>
        <v>0</v>
      </c>
      <c r="O273" s="372">
        <v>371</v>
      </c>
      <c r="P273" s="343">
        <f>371-O274</f>
        <v>0</v>
      </c>
      <c r="Q273" s="343">
        <f t="shared" si="209"/>
        <v>0</v>
      </c>
      <c r="R273" s="343">
        <f t="shared" si="209"/>
        <v>0</v>
      </c>
      <c r="S273" s="343">
        <f t="shared" si="209"/>
        <v>0</v>
      </c>
      <c r="T273" s="364">
        <f t="shared" si="209"/>
        <v>0</v>
      </c>
      <c r="U273" s="353">
        <f t="shared" si="209"/>
        <v>0</v>
      </c>
      <c r="V273" s="343">
        <f t="shared" si="209"/>
        <v>0</v>
      </c>
      <c r="W273" s="343">
        <f t="shared" si="209"/>
        <v>0</v>
      </c>
      <c r="X273" s="343">
        <f t="shared" si="209"/>
        <v>0</v>
      </c>
      <c r="Y273" s="343">
        <f t="shared" si="209"/>
        <v>0</v>
      </c>
      <c r="Z273" s="343">
        <f t="shared" si="209"/>
        <v>0</v>
      </c>
      <c r="AA273" s="364">
        <f t="shared" si="209"/>
        <v>0</v>
      </c>
      <c r="AB273" s="353">
        <f t="shared" si="209"/>
        <v>0</v>
      </c>
      <c r="AC273" s="343">
        <f t="shared" si="209"/>
        <v>0</v>
      </c>
      <c r="AD273" s="343">
        <f t="shared" si="209"/>
        <v>0</v>
      </c>
      <c r="AE273" s="343">
        <f t="shared" si="209"/>
        <v>0</v>
      </c>
      <c r="AF273" s="343">
        <f t="shared" si="209"/>
        <v>0</v>
      </c>
      <c r="AG273" s="343">
        <f t="shared" si="209"/>
        <v>0</v>
      </c>
      <c r="AH273" s="343">
        <f t="shared" si="209"/>
        <v>0</v>
      </c>
      <c r="AI273" s="353">
        <f t="shared" si="209"/>
        <v>0</v>
      </c>
      <c r="AJ273" s="353">
        <f t="shared" si="209"/>
        <v>0</v>
      </c>
      <c r="AK273" s="457">
        <f t="shared" si="209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08"/>
      <c r="C274" s="39"/>
      <c r="D274" s="40"/>
      <c r="E274" s="41"/>
      <c r="F274" s="42"/>
      <c r="G274" s="352">
        <f t="shared" ref="G274:AK274" si="210">+F274+G273</f>
        <v>0</v>
      </c>
      <c r="H274" s="336">
        <f t="shared" si="210"/>
        <v>0</v>
      </c>
      <c r="I274" s="335">
        <f t="shared" si="210"/>
        <v>0</v>
      </c>
      <c r="J274" s="336">
        <f t="shared" si="210"/>
        <v>0</v>
      </c>
      <c r="K274" s="451">
        <v>0</v>
      </c>
      <c r="L274" s="451">
        <v>0</v>
      </c>
      <c r="M274" s="461">
        <v>0</v>
      </c>
      <c r="N274" s="352">
        <f t="shared" si="210"/>
        <v>0</v>
      </c>
      <c r="O274" s="336">
        <f t="shared" si="210"/>
        <v>371</v>
      </c>
      <c r="P274" s="335">
        <f t="shared" si="210"/>
        <v>371</v>
      </c>
      <c r="Q274" s="336">
        <f t="shared" si="210"/>
        <v>371</v>
      </c>
      <c r="R274" s="336">
        <f t="shared" si="210"/>
        <v>371</v>
      </c>
      <c r="S274" s="336">
        <f t="shared" si="210"/>
        <v>371</v>
      </c>
      <c r="T274" s="363">
        <f t="shared" si="210"/>
        <v>371</v>
      </c>
      <c r="U274" s="352">
        <f t="shared" si="210"/>
        <v>371</v>
      </c>
      <c r="V274" s="336">
        <f t="shared" si="210"/>
        <v>371</v>
      </c>
      <c r="W274" s="335">
        <f t="shared" si="210"/>
        <v>371</v>
      </c>
      <c r="X274" s="336">
        <f t="shared" si="210"/>
        <v>371</v>
      </c>
      <c r="Y274" s="336">
        <f t="shared" si="210"/>
        <v>371</v>
      </c>
      <c r="Z274" s="336">
        <f t="shared" si="210"/>
        <v>371</v>
      </c>
      <c r="AA274" s="363">
        <f t="shared" si="210"/>
        <v>371</v>
      </c>
      <c r="AB274" s="352">
        <f t="shared" si="210"/>
        <v>371</v>
      </c>
      <c r="AC274" s="336">
        <f t="shared" si="210"/>
        <v>371</v>
      </c>
      <c r="AD274" s="335">
        <f t="shared" si="210"/>
        <v>371</v>
      </c>
      <c r="AE274" s="336">
        <f t="shared" si="210"/>
        <v>371</v>
      </c>
      <c r="AF274" s="336">
        <f t="shared" si="210"/>
        <v>371</v>
      </c>
      <c r="AG274" s="336">
        <f t="shared" si="210"/>
        <v>371</v>
      </c>
      <c r="AH274" s="336">
        <f t="shared" si="210"/>
        <v>371</v>
      </c>
      <c r="AI274" s="352">
        <f t="shared" si="210"/>
        <v>371</v>
      </c>
      <c r="AJ274" s="352">
        <f t="shared" si="210"/>
        <v>371</v>
      </c>
      <c r="AK274" s="451">
        <f t="shared" si="210"/>
        <v>371</v>
      </c>
      <c r="AL274" s="37"/>
    </row>
    <row r="275" spans="1:42" ht="34.5" customHeight="1">
      <c r="A275" s="624">
        <v>41</v>
      </c>
      <c r="B275" s="707" t="s">
        <v>137</v>
      </c>
      <c r="C275" s="32" t="s">
        <v>175</v>
      </c>
      <c r="D275" s="48"/>
      <c r="E275" s="49"/>
      <c r="F275" s="337">
        <f>+F135</f>
        <v>180</v>
      </c>
      <c r="G275" s="353">
        <f>+G135</f>
        <v>0</v>
      </c>
      <c r="H275" s="343">
        <f t="shared" ref="H275:AK275" si="211">+H135</f>
        <v>0</v>
      </c>
      <c r="I275" s="343">
        <f t="shared" si="211"/>
        <v>0</v>
      </c>
      <c r="J275" s="343">
        <f t="shared" si="211"/>
        <v>0</v>
      </c>
      <c r="K275" s="457">
        <v>0</v>
      </c>
      <c r="L275" s="457">
        <v>0</v>
      </c>
      <c r="M275" s="462">
        <v>0</v>
      </c>
      <c r="N275" s="353">
        <f t="shared" si="211"/>
        <v>0</v>
      </c>
      <c r="O275" s="343">
        <f t="shared" si="211"/>
        <v>0</v>
      </c>
      <c r="P275" s="372">
        <f t="shared" si="211"/>
        <v>180</v>
      </c>
      <c r="Q275" s="343">
        <f t="shared" si="211"/>
        <v>0</v>
      </c>
      <c r="R275" s="343">
        <f t="shared" si="211"/>
        <v>0</v>
      </c>
      <c r="S275" s="343">
        <f t="shared" si="211"/>
        <v>0</v>
      </c>
      <c r="T275" s="364">
        <f t="shared" si="211"/>
        <v>0</v>
      </c>
      <c r="U275" s="353">
        <f t="shared" si="211"/>
        <v>0</v>
      </c>
      <c r="V275" s="343">
        <f t="shared" si="211"/>
        <v>0</v>
      </c>
      <c r="W275" s="343">
        <f t="shared" si="211"/>
        <v>0</v>
      </c>
      <c r="X275" s="343">
        <f t="shared" si="211"/>
        <v>0</v>
      </c>
      <c r="Y275" s="343">
        <f t="shared" si="211"/>
        <v>0</v>
      </c>
      <c r="Z275" s="343">
        <f t="shared" si="211"/>
        <v>0</v>
      </c>
      <c r="AA275" s="364">
        <f t="shared" si="211"/>
        <v>0</v>
      </c>
      <c r="AB275" s="353">
        <f t="shared" si="211"/>
        <v>0</v>
      </c>
      <c r="AC275" s="343">
        <f t="shared" si="211"/>
        <v>0</v>
      </c>
      <c r="AD275" s="343">
        <f t="shared" si="211"/>
        <v>0</v>
      </c>
      <c r="AE275" s="343">
        <f t="shared" si="211"/>
        <v>0</v>
      </c>
      <c r="AF275" s="343">
        <f t="shared" si="211"/>
        <v>0</v>
      </c>
      <c r="AG275" s="343">
        <f t="shared" si="211"/>
        <v>0</v>
      </c>
      <c r="AH275" s="343">
        <f t="shared" si="211"/>
        <v>0</v>
      </c>
      <c r="AI275" s="353">
        <f t="shared" si="211"/>
        <v>0</v>
      </c>
      <c r="AJ275" s="353">
        <f t="shared" si="211"/>
        <v>0</v>
      </c>
      <c r="AK275" s="457">
        <f t="shared" si="211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08"/>
      <c r="C276" s="39"/>
      <c r="D276" s="33"/>
      <c r="E276" s="52"/>
      <c r="F276" s="35"/>
      <c r="G276" s="352">
        <f t="shared" ref="G276:AK276" si="212">+F276+G275</f>
        <v>0</v>
      </c>
      <c r="H276" s="336">
        <f t="shared" si="212"/>
        <v>0</v>
      </c>
      <c r="I276" s="335">
        <f t="shared" si="212"/>
        <v>0</v>
      </c>
      <c r="J276" s="336">
        <f t="shared" si="212"/>
        <v>0</v>
      </c>
      <c r="K276" s="451">
        <v>0</v>
      </c>
      <c r="L276" s="451">
        <v>0</v>
      </c>
      <c r="M276" s="461">
        <v>0</v>
      </c>
      <c r="N276" s="352">
        <f t="shared" si="212"/>
        <v>0</v>
      </c>
      <c r="O276" s="336">
        <f t="shared" si="212"/>
        <v>0</v>
      </c>
      <c r="P276" s="335">
        <f t="shared" si="212"/>
        <v>180</v>
      </c>
      <c r="Q276" s="336">
        <f t="shared" si="212"/>
        <v>180</v>
      </c>
      <c r="R276" s="336">
        <f t="shared" si="212"/>
        <v>180</v>
      </c>
      <c r="S276" s="336">
        <f t="shared" si="212"/>
        <v>180</v>
      </c>
      <c r="T276" s="363">
        <f t="shared" si="212"/>
        <v>180</v>
      </c>
      <c r="U276" s="352">
        <f t="shared" si="212"/>
        <v>180</v>
      </c>
      <c r="V276" s="336">
        <f t="shared" si="212"/>
        <v>180</v>
      </c>
      <c r="W276" s="335">
        <f t="shared" si="212"/>
        <v>180</v>
      </c>
      <c r="X276" s="336">
        <f t="shared" si="212"/>
        <v>180</v>
      </c>
      <c r="Y276" s="336">
        <f t="shared" si="212"/>
        <v>180</v>
      </c>
      <c r="Z276" s="336">
        <f t="shared" si="212"/>
        <v>180</v>
      </c>
      <c r="AA276" s="363">
        <f t="shared" si="212"/>
        <v>180</v>
      </c>
      <c r="AB276" s="352">
        <f t="shared" si="212"/>
        <v>180</v>
      </c>
      <c r="AC276" s="336">
        <f t="shared" si="212"/>
        <v>180</v>
      </c>
      <c r="AD276" s="335">
        <f t="shared" si="212"/>
        <v>180</v>
      </c>
      <c r="AE276" s="336">
        <f t="shared" si="212"/>
        <v>180</v>
      </c>
      <c r="AF276" s="336">
        <f t="shared" si="212"/>
        <v>180</v>
      </c>
      <c r="AG276" s="336">
        <f t="shared" si="212"/>
        <v>180</v>
      </c>
      <c r="AH276" s="336">
        <f t="shared" si="212"/>
        <v>180</v>
      </c>
      <c r="AI276" s="352">
        <f t="shared" si="212"/>
        <v>180</v>
      </c>
      <c r="AJ276" s="352">
        <f t="shared" si="212"/>
        <v>180</v>
      </c>
      <c r="AK276" s="451">
        <f t="shared" si="212"/>
        <v>180</v>
      </c>
      <c r="AL276" s="37"/>
    </row>
    <row r="277" spans="1:42" ht="34.5" customHeight="1">
      <c r="A277" s="624">
        <v>42</v>
      </c>
      <c r="B277" s="707" t="s">
        <v>138</v>
      </c>
      <c r="C277" s="53" t="s">
        <v>177</v>
      </c>
      <c r="D277" s="53"/>
      <c r="E277" s="54"/>
      <c r="F277" s="337">
        <f>+F137</f>
        <v>113</v>
      </c>
      <c r="G277" s="353">
        <f>+G137</f>
        <v>0</v>
      </c>
      <c r="H277" s="343">
        <f t="shared" ref="H277:AK277" si="213">+H137</f>
        <v>0</v>
      </c>
      <c r="I277" s="343">
        <f t="shared" si="213"/>
        <v>0</v>
      </c>
      <c r="J277" s="343">
        <f t="shared" si="213"/>
        <v>0</v>
      </c>
      <c r="K277" s="457">
        <v>0</v>
      </c>
      <c r="L277" s="457">
        <v>0</v>
      </c>
      <c r="M277" s="462">
        <v>0</v>
      </c>
      <c r="N277" s="353">
        <f t="shared" si="213"/>
        <v>0</v>
      </c>
      <c r="O277" s="343">
        <f t="shared" si="213"/>
        <v>0</v>
      </c>
      <c r="P277" s="372">
        <v>113</v>
      </c>
      <c r="Q277" s="343">
        <f>113-P278</f>
        <v>0</v>
      </c>
      <c r="R277" s="343">
        <f t="shared" si="213"/>
        <v>0</v>
      </c>
      <c r="S277" s="343">
        <f t="shared" si="213"/>
        <v>0</v>
      </c>
      <c r="T277" s="364">
        <f t="shared" si="213"/>
        <v>0</v>
      </c>
      <c r="U277" s="353">
        <f t="shared" si="213"/>
        <v>0</v>
      </c>
      <c r="V277" s="343">
        <f t="shared" si="213"/>
        <v>0</v>
      </c>
      <c r="W277" s="343">
        <f t="shared" si="213"/>
        <v>0</v>
      </c>
      <c r="X277" s="343">
        <f t="shared" si="213"/>
        <v>0</v>
      </c>
      <c r="Y277" s="343">
        <f t="shared" si="213"/>
        <v>0</v>
      </c>
      <c r="Z277" s="343">
        <f t="shared" si="213"/>
        <v>0</v>
      </c>
      <c r="AA277" s="364">
        <f t="shared" si="213"/>
        <v>0</v>
      </c>
      <c r="AB277" s="353">
        <f t="shared" si="213"/>
        <v>0</v>
      </c>
      <c r="AC277" s="343">
        <f t="shared" si="213"/>
        <v>0</v>
      </c>
      <c r="AD277" s="343">
        <f t="shared" si="213"/>
        <v>0</v>
      </c>
      <c r="AE277" s="343">
        <f t="shared" si="213"/>
        <v>0</v>
      </c>
      <c r="AF277" s="343">
        <f t="shared" si="213"/>
        <v>0</v>
      </c>
      <c r="AG277" s="343">
        <f t="shared" si="213"/>
        <v>0</v>
      </c>
      <c r="AH277" s="343">
        <f t="shared" si="213"/>
        <v>0</v>
      </c>
      <c r="AI277" s="353">
        <f t="shared" si="213"/>
        <v>0</v>
      </c>
      <c r="AJ277" s="353">
        <f t="shared" si="213"/>
        <v>0</v>
      </c>
      <c r="AK277" s="457">
        <f t="shared" si="213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08"/>
      <c r="C278" s="55"/>
      <c r="D278" s="56"/>
      <c r="E278" s="57"/>
      <c r="F278" s="42"/>
      <c r="G278" s="352">
        <f t="shared" ref="G278:AK278" si="214">+F278+G277</f>
        <v>0</v>
      </c>
      <c r="H278" s="336">
        <f t="shared" si="214"/>
        <v>0</v>
      </c>
      <c r="I278" s="335">
        <f t="shared" si="214"/>
        <v>0</v>
      </c>
      <c r="J278" s="336">
        <f t="shared" si="214"/>
        <v>0</v>
      </c>
      <c r="K278" s="451">
        <v>0</v>
      </c>
      <c r="L278" s="451">
        <v>0</v>
      </c>
      <c r="M278" s="461">
        <v>0</v>
      </c>
      <c r="N278" s="352">
        <f t="shared" si="214"/>
        <v>0</v>
      </c>
      <c r="O278" s="336">
        <f t="shared" si="214"/>
        <v>0</v>
      </c>
      <c r="P278" s="335">
        <f t="shared" si="214"/>
        <v>113</v>
      </c>
      <c r="Q278" s="336">
        <f t="shared" si="214"/>
        <v>113</v>
      </c>
      <c r="R278" s="336">
        <f t="shared" si="214"/>
        <v>113</v>
      </c>
      <c r="S278" s="336">
        <f t="shared" si="214"/>
        <v>113</v>
      </c>
      <c r="T278" s="363">
        <f t="shared" si="214"/>
        <v>113</v>
      </c>
      <c r="U278" s="352">
        <f t="shared" si="214"/>
        <v>113</v>
      </c>
      <c r="V278" s="336">
        <f t="shared" si="214"/>
        <v>113</v>
      </c>
      <c r="W278" s="335">
        <f t="shared" si="214"/>
        <v>113</v>
      </c>
      <c r="X278" s="336">
        <f t="shared" si="214"/>
        <v>113</v>
      </c>
      <c r="Y278" s="336">
        <f t="shared" si="214"/>
        <v>113</v>
      </c>
      <c r="Z278" s="336">
        <f t="shared" si="214"/>
        <v>113</v>
      </c>
      <c r="AA278" s="363">
        <f t="shared" si="214"/>
        <v>113</v>
      </c>
      <c r="AB278" s="352">
        <f t="shared" si="214"/>
        <v>113</v>
      </c>
      <c r="AC278" s="336">
        <f t="shared" si="214"/>
        <v>113</v>
      </c>
      <c r="AD278" s="335">
        <f t="shared" si="214"/>
        <v>113</v>
      </c>
      <c r="AE278" s="336">
        <f t="shared" si="214"/>
        <v>113</v>
      </c>
      <c r="AF278" s="336">
        <f t="shared" si="214"/>
        <v>113</v>
      </c>
      <c r="AG278" s="336">
        <f t="shared" si="214"/>
        <v>113</v>
      </c>
      <c r="AH278" s="336">
        <f t="shared" si="214"/>
        <v>113</v>
      </c>
      <c r="AI278" s="352">
        <f t="shared" si="214"/>
        <v>113</v>
      </c>
      <c r="AJ278" s="352">
        <f t="shared" si="214"/>
        <v>113</v>
      </c>
      <c r="AK278" s="451">
        <f t="shared" si="214"/>
        <v>113</v>
      </c>
      <c r="AL278" s="37"/>
    </row>
    <row r="279" spans="1:42" ht="34.5" customHeight="1">
      <c r="A279" s="624">
        <v>43</v>
      </c>
      <c r="B279" s="707" t="s">
        <v>139</v>
      </c>
      <c r="C279" s="53" t="s">
        <v>177</v>
      </c>
      <c r="D279" s="60"/>
      <c r="E279" s="34"/>
      <c r="F279" s="337">
        <f>+F139</f>
        <v>19</v>
      </c>
      <c r="G279" s="351">
        <f>+G139</f>
        <v>0</v>
      </c>
      <c r="H279" s="342">
        <f t="shared" ref="H279:AK279" si="215">+H139</f>
        <v>0</v>
      </c>
      <c r="I279" s="342">
        <f t="shared" si="215"/>
        <v>0</v>
      </c>
      <c r="J279" s="342">
        <f t="shared" si="215"/>
        <v>0</v>
      </c>
      <c r="K279" s="456">
        <v>0</v>
      </c>
      <c r="L279" s="456">
        <v>0</v>
      </c>
      <c r="M279" s="460">
        <v>0</v>
      </c>
      <c r="N279" s="351">
        <f t="shared" si="215"/>
        <v>0</v>
      </c>
      <c r="O279" s="342">
        <f t="shared" si="215"/>
        <v>0</v>
      </c>
      <c r="P279" s="342">
        <f t="shared" si="215"/>
        <v>0</v>
      </c>
      <c r="Q279" s="342">
        <f t="shared" si="215"/>
        <v>0</v>
      </c>
      <c r="R279" s="342">
        <f t="shared" si="215"/>
        <v>0</v>
      </c>
      <c r="S279" s="449">
        <v>0</v>
      </c>
      <c r="T279" s="469">
        <f>19-S280</f>
        <v>19</v>
      </c>
      <c r="U279" s="351">
        <f t="shared" si="215"/>
        <v>0</v>
      </c>
      <c r="V279" s="342">
        <f t="shared" si="215"/>
        <v>0</v>
      </c>
      <c r="W279" s="342">
        <f t="shared" si="215"/>
        <v>0</v>
      </c>
      <c r="X279" s="342">
        <f t="shared" si="215"/>
        <v>0</v>
      </c>
      <c r="Y279" s="342">
        <f t="shared" si="215"/>
        <v>0</v>
      </c>
      <c r="Z279" s="342">
        <f t="shared" si="215"/>
        <v>0</v>
      </c>
      <c r="AA279" s="362">
        <f t="shared" si="215"/>
        <v>0</v>
      </c>
      <c r="AB279" s="351">
        <f t="shared" si="215"/>
        <v>0</v>
      </c>
      <c r="AC279" s="342">
        <f t="shared" si="215"/>
        <v>0</v>
      </c>
      <c r="AD279" s="342">
        <f t="shared" si="215"/>
        <v>0</v>
      </c>
      <c r="AE279" s="342">
        <f t="shared" si="215"/>
        <v>0</v>
      </c>
      <c r="AF279" s="342">
        <f t="shared" si="215"/>
        <v>0</v>
      </c>
      <c r="AG279" s="342">
        <f t="shared" si="215"/>
        <v>0</v>
      </c>
      <c r="AH279" s="342">
        <f t="shared" si="215"/>
        <v>0</v>
      </c>
      <c r="AI279" s="351">
        <f t="shared" si="215"/>
        <v>0</v>
      </c>
      <c r="AJ279" s="351">
        <f t="shared" si="215"/>
        <v>0</v>
      </c>
      <c r="AK279" s="457">
        <f t="shared" si="215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08"/>
      <c r="C280" s="60"/>
      <c r="D280" s="60"/>
      <c r="E280" s="52"/>
      <c r="F280" s="35"/>
      <c r="G280" s="352">
        <f t="shared" ref="G280:AK280" si="216">+F280+G279</f>
        <v>0</v>
      </c>
      <c r="H280" s="336">
        <f t="shared" si="216"/>
        <v>0</v>
      </c>
      <c r="I280" s="335">
        <f t="shared" si="216"/>
        <v>0</v>
      </c>
      <c r="J280" s="336">
        <f t="shared" si="216"/>
        <v>0</v>
      </c>
      <c r="K280" s="451">
        <v>0</v>
      </c>
      <c r="L280" s="451">
        <v>0</v>
      </c>
      <c r="M280" s="461">
        <v>0</v>
      </c>
      <c r="N280" s="352">
        <f t="shared" si="216"/>
        <v>0</v>
      </c>
      <c r="O280" s="336">
        <f t="shared" si="216"/>
        <v>0</v>
      </c>
      <c r="P280" s="335">
        <f t="shared" si="216"/>
        <v>0</v>
      </c>
      <c r="Q280" s="336">
        <f t="shared" si="216"/>
        <v>0</v>
      </c>
      <c r="R280" s="336">
        <f t="shared" si="216"/>
        <v>0</v>
      </c>
      <c r="S280" s="336">
        <f t="shared" si="216"/>
        <v>0</v>
      </c>
      <c r="T280" s="363">
        <f t="shared" si="216"/>
        <v>19</v>
      </c>
      <c r="U280" s="352">
        <f t="shared" si="216"/>
        <v>19</v>
      </c>
      <c r="V280" s="336">
        <f t="shared" si="216"/>
        <v>19</v>
      </c>
      <c r="W280" s="335">
        <f t="shared" si="216"/>
        <v>19</v>
      </c>
      <c r="X280" s="336">
        <f t="shared" si="216"/>
        <v>19</v>
      </c>
      <c r="Y280" s="336">
        <f t="shared" si="216"/>
        <v>19</v>
      </c>
      <c r="Z280" s="336">
        <f t="shared" si="216"/>
        <v>19</v>
      </c>
      <c r="AA280" s="363">
        <f t="shared" si="216"/>
        <v>19</v>
      </c>
      <c r="AB280" s="352">
        <f t="shared" si="216"/>
        <v>19</v>
      </c>
      <c r="AC280" s="336">
        <f t="shared" si="216"/>
        <v>19</v>
      </c>
      <c r="AD280" s="335">
        <f t="shared" si="216"/>
        <v>19</v>
      </c>
      <c r="AE280" s="336">
        <f t="shared" si="216"/>
        <v>19</v>
      </c>
      <c r="AF280" s="336">
        <f t="shared" si="216"/>
        <v>19</v>
      </c>
      <c r="AG280" s="336">
        <f t="shared" si="216"/>
        <v>19</v>
      </c>
      <c r="AH280" s="336">
        <f t="shared" si="216"/>
        <v>19</v>
      </c>
      <c r="AI280" s="352">
        <f t="shared" si="216"/>
        <v>19</v>
      </c>
      <c r="AJ280" s="352">
        <f t="shared" si="216"/>
        <v>19</v>
      </c>
      <c r="AK280" s="451">
        <f t="shared" si="216"/>
        <v>19</v>
      </c>
      <c r="AL280" s="37"/>
    </row>
    <row r="281" spans="1:42" ht="34.5" customHeight="1">
      <c r="A281" s="624">
        <v>44</v>
      </c>
      <c r="B281" s="707" t="s">
        <v>140</v>
      </c>
      <c r="C281" s="118" t="s">
        <v>175</v>
      </c>
      <c r="D281" s="63"/>
      <c r="E281" s="54"/>
      <c r="F281" s="337">
        <f>+F141</f>
        <v>75</v>
      </c>
      <c r="G281" s="351">
        <f>+G141</f>
        <v>0</v>
      </c>
      <c r="H281" s="342">
        <f t="shared" ref="H281:AK281" si="217">+H141</f>
        <v>0</v>
      </c>
      <c r="I281" s="342">
        <f t="shared" si="217"/>
        <v>0</v>
      </c>
      <c r="J281" s="342">
        <f t="shared" si="217"/>
        <v>0</v>
      </c>
      <c r="K281" s="456">
        <v>0</v>
      </c>
      <c r="L281" s="456">
        <v>0</v>
      </c>
      <c r="M281" s="460">
        <v>0</v>
      </c>
      <c r="N281" s="351">
        <f t="shared" si="217"/>
        <v>0</v>
      </c>
      <c r="O281" s="371">
        <v>75</v>
      </c>
      <c r="P281" s="342">
        <f>75-O282</f>
        <v>0</v>
      </c>
      <c r="Q281" s="342">
        <f t="shared" si="217"/>
        <v>0</v>
      </c>
      <c r="R281" s="342">
        <f t="shared" si="217"/>
        <v>0</v>
      </c>
      <c r="S281" s="342">
        <f t="shared" si="217"/>
        <v>0</v>
      </c>
      <c r="T281" s="362">
        <f t="shared" si="217"/>
        <v>0</v>
      </c>
      <c r="U281" s="351">
        <f t="shared" si="217"/>
        <v>0</v>
      </c>
      <c r="V281" s="342">
        <f t="shared" si="217"/>
        <v>0</v>
      </c>
      <c r="W281" s="342">
        <f t="shared" si="217"/>
        <v>0</v>
      </c>
      <c r="X281" s="342">
        <f t="shared" si="217"/>
        <v>0</v>
      </c>
      <c r="Y281" s="342">
        <f t="shared" si="217"/>
        <v>0</v>
      </c>
      <c r="Z281" s="342">
        <f t="shared" si="217"/>
        <v>0</v>
      </c>
      <c r="AA281" s="362">
        <f t="shared" si="217"/>
        <v>0</v>
      </c>
      <c r="AB281" s="351">
        <f t="shared" si="217"/>
        <v>0</v>
      </c>
      <c r="AC281" s="342">
        <f t="shared" si="217"/>
        <v>0</v>
      </c>
      <c r="AD281" s="342">
        <f t="shared" si="217"/>
        <v>0</v>
      </c>
      <c r="AE281" s="342">
        <f t="shared" si="217"/>
        <v>0</v>
      </c>
      <c r="AF281" s="342">
        <f t="shared" si="217"/>
        <v>0</v>
      </c>
      <c r="AG281" s="342">
        <f t="shared" si="217"/>
        <v>0</v>
      </c>
      <c r="AH281" s="342">
        <f t="shared" si="217"/>
        <v>0</v>
      </c>
      <c r="AI281" s="351">
        <f t="shared" si="217"/>
        <v>0</v>
      </c>
      <c r="AJ281" s="351">
        <f t="shared" si="217"/>
        <v>0</v>
      </c>
      <c r="AK281" s="457">
        <f t="shared" si="217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08"/>
      <c r="C282" s="39"/>
      <c r="D282" s="65"/>
      <c r="E282" s="66"/>
      <c r="F282" s="35"/>
      <c r="G282" s="352">
        <f t="shared" ref="G282:AF282" si="218">+F282+G281</f>
        <v>0</v>
      </c>
      <c r="H282" s="336">
        <f t="shared" si="218"/>
        <v>0</v>
      </c>
      <c r="I282" s="335">
        <f t="shared" si="218"/>
        <v>0</v>
      </c>
      <c r="J282" s="336">
        <f t="shared" si="218"/>
        <v>0</v>
      </c>
      <c r="K282" s="451">
        <v>0</v>
      </c>
      <c r="L282" s="451">
        <v>0</v>
      </c>
      <c r="M282" s="461">
        <v>0</v>
      </c>
      <c r="N282" s="352">
        <f t="shared" si="218"/>
        <v>0</v>
      </c>
      <c r="O282" s="336">
        <f t="shared" si="218"/>
        <v>75</v>
      </c>
      <c r="P282" s="335">
        <f t="shared" si="218"/>
        <v>75</v>
      </c>
      <c r="Q282" s="336">
        <f t="shared" si="218"/>
        <v>75</v>
      </c>
      <c r="R282" s="336">
        <f t="shared" si="218"/>
        <v>75</v>
      </c>
      <c r="S282" s="336">
        <f t="shared" si="218"/>
        <v>75</v>
      </c>
      <c r="T282" s="363">
        <f t="shared" si="218"/>
        <v>75</v>
      </c>
      <c r="U282" s="352">
        <f t="shared" si="218"/>
        <v>75</v>
      </c>
      <c r="V282" s="336">
        <f t="shared" si="218"/>
        <v>75</v>
      </c>
      <c r="W282" s="335">
        <f t="shared" si="218"/>
        <v>75</v>
      </c>
      <c r="X282" s="336">
        <f t="shared" si="218"/>
        <v>75</v>
      </c>
      <c r="Y282" s="336">
        <f t="shared" si="218"/>
        <v>75</v>
      </c>
      <c r="Z282" s="336">
        <f t="shared" si="218"/>
        <v>75</v>
      </c>
      <c r="AA282" s="363">
        <f t="shared" si="218"/>
        <v>75</v>
      </c>
      <c r="AB282" s="352">
        <f t="shared" si="218"/>
        <v>75</v>
      </c>
      <c r="AC282" s="336">
        <f t="shared" si="218"/>
        <v>75</v>
      </c>
      <c r="AD282" s="335">
        <f t="shared" si="218"/>
        <v>75</v>
      </c>
      <c r="AE282" s="336">
        <f t="shared" si="218"/>
        <v>75</v>
      </c>
      <c r="AF282" s="336">
        <f t="shared" si="218"/>
        <v>75</v>
      </c>
      <c r="AG282" s="336">
        <f>+AF282+AG281</f>
        <v>75</v>
      </c>
      <c r="AH282" s="341">
        <f t="shared" ref="AH282:AK282" si="219">+AG282+AH281</f>
        <v>75</v>
      </c>
      <c r="AI282" s="352">
        <f t="shared" si="219"/>
        <v>75</v>
      </c>
      <c r="AJ282" s="354">
        <f t="shared" si="219"/>
        <v>75</v>
      </c>
      <c r="AK282" s="455">
        <f t="shared" si="219"/>
        <v>75</v>
      </c>
      <c r="AL282" s="37"/>
    </row>
    <row r="283" spans="1:42" ht="34.5" customHeight="1">
      <c r="A283" s="624">
        <v>45</v>
      </c>
      <c r="B283" s="707" t="s">
        <v>146</v>
      </c>
      <c r="C283" s="32" t="s">
        <v>175</v>
      </c>
      <c r="D283" s="53"/>
      <c r="E283" s="54"/>
      <c r="F283" s="337">
        <f>+F143</f>
        <v>66</v>
      </c>
      <c r="G283" s="351">
        <f>+G143</f>
        <v>0</v>
      </c>
      <c r="H283" s="342">
        <f t="shared" ref="H283:AK283" si="220">+H143</f>
        <v>0</v>
      </c>
      <c r="I283" s="342">
        <f t="shared" si="220"/>
        <v>0</v>
      </c>
      <c r="J283" s="342">
        <f t="shared" si="220"/>
        <v>0</v>
      </c>
      <c r="K283" s="456">
        <v>0</v>
      </c>
      <c r="L283" s="456">
        <v>0</v>
      </c>
      <c r="M283" s="460">
        <v>0</v>
      </c>
      <c r="N283" s="351">
        <f t="shared" si="220"/>
        <v>0</v>
      </c>
      <c r="O283" s="342">
        <f t="shared" si="220"/>
        <v>0</v>
      </c>
      <c r="P283" s="371">
        <v>66</v>
      </c>
      <c r="Q283" s="342">
        <f>66-P284</f>
        <v>0</v>
      </c>
      <c r="R283" s="342">
        <f t="shared" si="220"/>
        <v>0</v>
      </c>
      <c r="S283" s="342">
        <f t="shared" si="220"/>
        <v>0</v>
      </c>
      <c r="T283" s="362">
        <f t="shared" si="220"/>
        <v>0</v>
      </c>
      <c r="U283" s="351">
        <f t="shared" si="220"/>
        <v>0</v>
      </c>
      <c r="V283" s="342">
        <f t="shared" si="220"/>
        <v>0</v>
      </c>
      <c r="W283" s="342">
        <f t="shared" si="220"/>
        <v>0</v>
      </c>
      <c r="X283" s="342">
        <f t="shared" si="220"/>
        <v>0</v>
      </c>
      <c r="Y283" s="342">
        <f t="shared" si="220"/>
        <v>0</v>
      </c>
      <c r="Z283" s="342">
        <f t="shared" si="220"/>
        <v>0</v>
      </c>
      <c r="AA283" s="362">
        <f t="shared" si="220"/>
        <v>0</v>
      </c>
      <c r="AB283" s="351">
        <f t="shared" si="220"/>
        <v>0</v>
      </c>
      <c r="AC283" s="342">
        <f t="shared" si="220"/>
        <v>0</v>
      </c>
      <c r="AD283" s="342">
        <f t="shared" si="220"/>
        <v>0</v>
      </c>
      <c r="AE283" s="342">
        <f t="shared" si="220"/>
        <v>0</v>
      </c>
      <c r="AF283" s="342">
        <f t="shared" si="220"/>
        <v>0</v>
      </c>
      <c r="AG283" s="342">
        <f t="shared" si="220"/>
        <v>0</v>
      </c>
      <c r="AH283" s="347">
        <f t="shared" si="220"/>
        <v>0</v>
      </c>
      <c r="AI283" s="351">
        <f t="shared" si="220"/>
        <v>0</v>
      </c>
      <c r="AJ283" s="360">
        <f t="shared" si="220"/>
        <v>0</v>
      </c>
      <c r="AK283" s="457">
        <f t="shared" si="220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08"/>
      <c r="C284" s="39"/>
      <c r="D284" s="56"/>
      <c r="E284" s="57"/>
      <c r="F284" s="42"/>
      <c r="G284" s="352">
        <f t="shared" ref="G284:AK284" si="221">+F284+G283</f>
        <v>0</v>
      </c>
      <c r="H284" s="336">
        <f t="shared" si="221"/>
        <v>0</v>
      </c>
      <c r="I284" s="335">
        <f t="shared" si="221"/>
        <v>0</v>
      </c>
      <c r="J284" s="336">
        <f t="shared" si="221"/>
        <v>0</v>
      </c>
      <c r="K284" s="451">
        <v>0</v>
      </c>
      <c r="L284" s="451">
        <v>0</v>
      </c>
      <c r="M284" s="461">
        <v>0</v>
      </c>
      <c r="N284" s="352">
        <f t="shared" si="221"/>
        <v>0</v>
      </c>
      <c r="O284" s="336">
        <f t="shared" si="221"/>
        <v>0</v>
      </c>
      <c r="P284" s="335">
        <f t="shared" si="221"/>
        <v>66</v>
      </c>
      <c r="Q284" s="336">
        <f t="shared" si="221"/>
        <v>66</v>
      </c>
      <c r="R284" s="336">
        <f t="shared" si="221"/>
        <v>66</v>
      </c>
      <c r="S284" s="336">
        <f t="shared" si="221"/>
        <v>66</v>
      </c>
      <c r="T284" s="363">
        <f t="shared" si="221"/>
        <v>66</v>
      </c>
      <c r="U284" s="352">
        <f t="shared" si="221"/>
        <v>66</v>
      </c>
      <c r="V284" s="336">
        <f t="shared" si="221"/>
        <v>66</v>
      </c>
      <c r="W284" s="335">
        <f t="shared" si="221"/>
        <v>66</v>
      </c>
      <c r="X284" s="336">
        <f t="shared" si="221"/>
        <v>66</v>
      </c>
      <c r="Y284" s="336">
        <f t="shared" si="221"/>
        <v>66</v>
      </c>
      <c r="Z284" s="336">
        <f t="shared" si="221"/>
        <v>66</v>
      </c>
      <c r="AA284" s="363">
        <f t="shared" si="221"/>
        <v>66</v>
      </c>
      <c r="AB284" s="352">
        <f t="shared" si="221"/>
        <v>66</v>
      </c>
      <c r="AC284" s="336">
        <f t="shared" si="221"/>
        <v>66</v>
      </c>
      <c r="AD284" s="335">
        <f t="shared" si="221"/>
        <v>66</v>
      </c>
      <c r="AE284" s="336">
        <f t="shared" si="221"/>
        <v>66</v>
      </c>
      <c r="AF284" s="336">
        <f t="shared" si="221"/>
        <v>66</v>
      </c>
      <c r="AG284" s="336">
        <f t="shared" si="221"/>
        <v>66</v>
      </c>
      <c r="AH284" s="336">
        <f t="shared" si="221"/>
        <v>66</v>
      </c>
      <c r="AI284" s="352">
        <f t="shared" si="221"/>
        <v>66</v>
      </c>
      <c r="AJ284" s="352">
        <f t="shared" si="221"/>
        <v>66</v>
      </c>
      <c r="AK284" s="451">
        <f t="shared" si="221"/>
        <v>66</v>
      </c>
      <c r="AL284" s="37"/>
    </row>
    <row r="285" spans="1:42" ht="35.1" customHeight="1">
      <c r="A285" s="652">
        <v>46</v>
      </c>
      <c r="B285" s="707" t="s">
        <v>147</v>
      </c>
      <c r="C285" s="32" t="s">
        <v>175</v>
      </c>
      <c r="D285" s="60"/>
      <c r="E285" s="34"/>
      <c r="F285" s="35">
        <f>+F145</f>
        <v>93</v>
      </c>
      <c r="G285" s="351">
        <f>+G145</f>
        <v>0</v>
      </c>
      <c r="H285" s="342">
        <f t="shared" ref="H285:AK285" si="222">+H145</f>
        <v>0</v>
      </c>
      <c r="I285" s="342">
        <f t="shared" si="222"/>
        <v>0</v>
      </c>
      <c r="J285" s="342">
        <f t="shared" si="222"/>
        <v>0</v>
      </c>
      <c r="K285" s="456">
        <v>0</v>
      </c>
      <c r="L285" s="456">
        <v>0</v>
      </c>
      <c r="M285" s="460">
        <v>0</v>
      </c>
      <c r="N285" s="351">
        <f t="shared" si="222"/>
        <v>0</v>
      </c>
      <c r="O285" s="342">
        <f t="shared" si="222"/>
        <v>0</v>
      </c>
      <c r="P285" s="371">
        <v>93</v>
      </c>
      <c r="Q285" s="342">
        <f>93-P286</f>
        <v>0</v>
      </c>
      <c r="R285" s="342">
        <f t="shared" si="222"/>
        <v>0</v>
      </c>
      <c r="S285" s="342">
        <f t="shared" si="222"/>
        <v>0</v>
      </c>
      <c r="T285" s="362">
        <f t="shared" si="222"/>
        <v>0</v>
      </c>
      <c r="U285" s="351">
        <f t="shared" si="222"/>
        <v>0</v>
      </c>
      <c r="V285" s="342">
        <f t="shared" si="222"/>
        <v>0</v>
      </c>
      <c r="W285" s="342">
        <f t="shared" si="222"/>
        <v>0</v>
      </c>
      <c r="X285" s="342">
        <f t="shared" si="222"/>
        <v>0</v>
      </c>
      <c r="Y285" s="342">
        <f t="shared" si="222"/>
        <v>0</v>
      </c>
      <c r="Z285" s="342">
        <f t="shared" si="222"/>
        <v>0</v>
      </c>
      <c r="AA285" s="362">
        <f t="shared" si="222"/>
        <v>0</v>
      </c>
      <c r="AB285" s="351">
        <f t="shared" si="222"/>
        <v>0</v>
      </c>
      <c r="AC285" s="342">
        <f t="shared" si="222"/>
        <v>0</v>
      </c>
      <c r="AD285" s="342">
        <f t="shared" si="222"/>
        <v>0</v>
      </c>
      <c r="AE285" s="342">
        <f t="shared" si="222"/>
        <v>0</v>
      </c>
      <c r="AF285" s="342">
        <f t="shared" si="222"/>
        <v>0</v>
      </c>
      <c r="AG285" s="342">
        <f t="shared" si="222"/>
        <v>0</v>
      </c>
      <c r="AH285" s="342">
        <f t="shared" si="222"/>
        <v>0</v>
      </c>
      <c r="AI285" s="351">
        <f t="shared" si="222"/>
        <v>0</v>
      </c>
      <c r="AJ285" s="351">
        <f t="shared" si="222"/>
        <v>0</v>
      </c>
      <c r="AK285" s="457">
        <f t="shared" si="222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08"/>
      <c r="C286" s="39"/>
      <c r="D286" s="60"/>
      <c r="E286" s="52"/>
      <c r="F286" s="35"/>
      <c r="G286" s="352">
        <f t="shared" ref="G286:AK286" si="223">+F286+G285</f>
        <v>0</v>
      </c>
      <c r="H286" s="336">
        <f t="shared" si="223"/>
        <v>0</v>
      </c>
      <c r="I286" s="335">
        <f t="shared" si="223"/>
        <v>0</v>
      </c>
      <c r="J286" s="336">
        <f t="shared" si="223"/>
        <v>0</v>
      </c>
      <c r="K286" s="451">
        <v>0</v>
      </c>
      <c r="L286" s="451">
        <v>0</v>
      </c>
      <c r="M286" s="461">
        <v>0</v>
      </c>
      <c r="N286" s="352">
        <f t="shared" si="223"/>
        <v>0</v>
      </c>
      <c r="O286" s="336">
        <f t="shared" si="223"/>
        <v>0</v>
      </c>
      <c r="P286" s="335">
        <f t="shared" si="223"/>
        <v>93</v>
      </c>
      <c r="Q286" s="336">
        <f t="shared" si="223"/>
        <v>93</v>
      </c>
      <c r="R286" s="336">
        <f t="shared" si="223"/>
        <v>93</v>
      </c>
      <c r="S286" s="336">
        <f t="shared" si="223"/>
        <v>93</v>
      </c>
      <c r="T286" s="363">
        <f t="shared" si="223"/>
        <v>93</v>
      </c>
      <c r="U286" s="352">
        <f t="shared" si="223"/>
        <v>93</v>
      </c>
      <c r="V286" s="336">
        <f t="shared" si="223"/>
        <v>93</v>
      </c>
      <c r="W286" s="335">
        <f t="shared" si="223"/>
        <v>93</v>
      </c>
      <c r="X286" s="336">
        <f t="shared" si="223"/>
        <v>93</v>
      </c>
      <c r="Y286" s="336">
        <f t="shared" si="223"/>
        <v>93</v>
      </c>
      <c r="Z286" s="336">
        <f t="shared" si="223"/>
        <v>93</v>
      </c>
      <c r="AA286" s="363">
        <f t="shared" si="223"/>
        <v>93</v>
      </c>
      <c r="AB286" s="352">
        <f t="shared" si="223"/>
        <v>93</v>
      </c>
      <c r="AC286" s="336">
        <f t="shared" si="223"/>
        <v>93</v>
      </c>
      <c r="AD286" s="335">
        <f t="shared" si="223"/>
        <v>93</v>
      </c>
      <c r="AE286" s="336">
        <f t="shared" si="223"/>
        <v>93</v>
      </c>
      <c r="AF286" s="336">
        <f t="shared" si="223"/>
        <v>93</v>
      </c>
      <c r="AG286" s="336">
        <f t="shared" si="223"/>
        <v>93</v>
      </c>
      <c r="AH286" s="336">
        <f t="shared" si="223"/>
        <v>93</v>
      </c>
      <c r="AI286" s="352">
        <f t="shared" si="223"/>
        <v>93</v>
      </c>
      <c r="AJ286" s="352">
        <f t="shared" si="223"/>
        <v>93</v>
      </c>
      <c r="AK286" s="451">
        <f t="shared" si="223"/>
        <v>93</v>
      </c>
      <c r="AL286" s="37"/>
    </row>
    <row r="287" spans="1:42" ht="35.1" customHeight="1">
      <c r="A287" s="624">
        <v>47</v>
      </c>
      <c r="B287" s="707" t="s">
        <v>148</v>
      </c>
      <c r="C287" s="32" t="s">
        <v>175</v>
      </c>
      <c r="D287" s="63"/>
      <c r="E287" s="54"/>
      <c r="F287" s="337">
        <f>+F147</f>
        <v>42</v>
      </c>
      <c r="G287" s="351">
        <f>+G147</f>
        <v>0</v>
      </c>
      <c r="H287" s="342">
        <f t="shared" ref="H287:AK287" si="224">+H147</f>
        <v>0</v>
      </c>
      <c r="I287" s="342">
        <f t="shared" si="224"/>
        <v>0</v>
      </c>
      <c r="J287" s="342">
        <f t="shared" si="224"/>
        <v>0</v>
      </c>
      <c r="K287" s="456">
        <v>0</v>
      </c>
      <c r="L287" s="456">
        <v>0</v>
      </c>
      <c r="M287" s="460">
        <v>0</v>
      </c>
      <c r="N287" s="351">
        <f t="shared" si="224"/>
        <v>0</v>
      </c>
      <c r="O287" s="342">
        <f t="shared" si="224"/>
        <v>0</v>
      </c>
      <c r="P287" s="371">
        <v>42</v>
      </c>
      <c r="Q287" s="342">
        <f>42-P288</f>
        <v>0</v>
      </c>
      <c r="R287" s="342">
        <f t="shared" si="224"/>
        <v>0</v>
      </c>
      <c r="S287" s="342">
        <f t="shared" si="224"/>
        <v>0</v>
      </c>
      <c r="T287" s="362">
        <f t="shared" si="224"/>
        <v>0</v>
      </c>
      <c r="U287" s="351">
        <f t="shared" si="224"/>
        <v>0</v>
      </c>
      <c r="V287" s="342">
        <f t="shared" si="224"/>
        <v>0</v>
      </c>
      <c r="W287" s="342">
        <f t="shared" si="224"/>
        <v>0</v>
      </c>
      <c r="X287" s="342">
        <f t="shared" si="224"/>
        <v>0</v>
      </c>
      <c r="Y287" s="342">
        <f t="shared" si="224"/>
        <v>0</v>
      </c>
      <c r="Z287" s="342">
        <f t="shared" si="224"/>
        <v>0</v>
      </c>
      <c r="AA287" s="362">
        <f t="shared" si="224"/>
        <v>0</v>
      </c>
      <c r="AB287" s="351">
        <f t="shared" si="224"/>
        <v>0</v>
      </c>
      <c r="AC287" s="342">
        <f t="shared" si="224"/>
        <v>0</v>
      </c>
      <c r="AD287" s="342">
        <f t="shared" si="224"/>
        <v>0</v>
      </c>
      <c r="AE287" s="342">
        <f t="shared" si="224"/>
        <v>0</v>
      </c>
      <c r="AF287" s="342">
        <f t="shared" si="224"/>
        <v>0</v>
      </c>
      <c r="AG287" s="342">
        <f t="shared" si="224"/>
        <v>0</v>
      </c>
      <c r="AH287" s="342">
        <f t="shared" si="224"/>
        <v>0</v>
      </c>
      <c r="AI287" s="351">
        <f t="shared" si="224"/>
        <v>0</v>
      </c>
      <c r="AJ287" s="351">
        <f t="shared" si="224"/>
        <v>0</v>
      </c>
      <c r="AK287" s="457">
        <f t="shared" si="224"/>
        <v>0</v>
      </c>
      <c r="AL287" s="37">
        <f>SUM(G287:AK287)</f>
        <v>42</v>
      </c>
      <c r="AM287" s="38">
        <f>AL287</f>
        <v>42</v>
      </c>
      <c r="AN287" s="38">
        <v>800000</v>
      </c>
      <c r="AO287" s="38">
        <f>AL287*AN287/1000</f>
        <v>33600</v>
      </c>
      <c r="AP287" s="38">
        <f>AN287*AM287/1000</f>
        <v>33600</v>
      </c>
    </row>
    <row r="288" spans="1:42" ht="35.1" customHeight="1">
      <c r="A288" s="625"/>
      <c r="B288" s="708"/>
      <c r="C288" s="39"/>
      <c r="D288" s="65"/>
      <c r="E288" s="57"/>
      <c r="F288" s="42"/>
      <c r="G288" s="356">
        <f t="shared" ref="G288:AK288" si="225">+F288+G287</f>
        <v>0</v>
      </c>
      <c r="H288" s="336">
        <f t="shared" si="225"/>
        <v>0</v>
      </c>
      <c r="I288" s="335">
        <f t="shared" si="225"/>
        <v>0</v>
      </c>
      <c r="J288" s="336">
        <f t="shared" si="225"/>
        <v>0</v>
      </c>
      <c r="K288" s="451">
        <v>0</v>
      </c>
      <c r="L288" s="451">
        <v>0</v>
      </c>
      <c r="M288" s="461">
        <v>0</v>
      </c>
      <c r="N288" s="352">
        <f t="shared" si="225"/>
        <v>0</v>
      </c>
      <c r="O288" s="336">
        <f t="shared" si="225"/>
        <v>0</v>
      </c>
      <c r="P288" s="335">
        <f t="shared" si="225"/>
        <v>42</v>
      </c>
      <c r="Q288" s="336">
        <f t="shared" si="225"/>
        <v>42</v>
      </c>
      <c r="R288" s="336">
        <f t="shared" si="225"/>
        <v>42</v>
      </c>
      <c r="S288" s="336">
        <f t="shared" si="225"/>
        <v>42</v>
      </c>
      <c r="T288" s="363">
        <f t="shared" si="225"/>
        <v>42</v>
      </c>
      <c r="U288" s="352">
        <f t="shared" si="225"/>
        <v>42</v>
      </c>
      <c r="V288" s="336">
        <f t="shared" si="225"/>
        <v>42</v>
      </c>
      <c r="W288" s="335">
        <f t="shared" si="225"/>
        <v>42</v>
      </c>
      <c r="X288" s="336">
        <f t="shared" si="225"/>
        <v>42</v>
      </c>
      <c r="Y288" s="336">
        <f t="shared" si="225"/>
        <v>42</v>
      </c>
      <c r="Z288" s="336">
        <f t="shared" si="225"/>
        <v>42</v>
      </c>
      <c r="AA288" s="363">
        <f t="shared" si="225"/>
        <v>42</v>
      </c>
      <c r="AB288" s="352">
        <f t="shared" si="225"/>
        <v>42</v>
      </c>
      <c r="AC288" s="336">
        <f t="shared" si="225"/>
        <v>42</v>
      </c>
      <c r="AD288" s="335">
        <f t="shared" si="225"/>
        <v>42</v>
      </c>
      <c r="AE288" s="336">
        <f t="shared" si="225"/>
        <v>42</v>
      </c>
      <c r="AF288" s="336">
        <f t="shared" si="225"/>
        <v>42</v>
      </c>
      <c r="AG288" s="336">
        <f t="shared" si="225"/>
        <v>42</v>
      </c>
      <c r="AH288" s="335">
        <f t="shared" si="225"/>
        <v>42</v>
      </c>
      <c r="AI288" s="356">
        <f t="shared" si="225"/>
        <v>42</v>
      </c>
      <c r="AJ288" s="356">
        <f t="shared" si="225"/>
        <v>42</v>
      </c>
      <c r="AK288" s="450">
        <f t="shared" si="225"/>
        <v>42</v>
      </c>
      <c r="AL288" s="37"/>
    </row>
    <row r="289" spans="1:42" ht="35.1" customHeight="1">
      <c r="A289" s="624">
        <v>48</v>
      </c>
      <c r="B289" s="707" t="s">
        <v>149</v>
      </c>
      <c r="C289" s="53" t="s">
        <v>177</v>
      </c>
      <c r="D289" s="71"/>
      <c r="E289" s="34"/>
      <c r="F289" s="35">
        <f>+F149</f>
        <v>38</v>
      </c>
      <c r="G289" s="351">
        <f>+G149</f>
        <v>0</v>
      </c>
      <c r="H289" s="342">
        <f t="shared" ref="H289:AK289" si="226">+H149</f>
        <v>0</v>
      </c>
      <c r="I289" s="342">
        <f t="shared" si="226"/>
        <v>0</v>
      </c>
      <c r="J289" s="342">
        <f t="shared" si="226"/>
        <v>0</v>
      </c>
      <c r="K289" s="456">
        <v>0</v>
      </c>
      <c r="L289" s="456">
        <v>0</v>
      </c>
      <c r="M289" s="460">
        <v>0</v>
      </c>
      <c r="N289" s="351">
        <f t="shared" si="226"/>
        <v>0</v>
      </c>
      <c r="O289" s="342">
        <f t="shared" si="226"/>
        <v>0</v>
      </c>
      <c r="P289" s="371">
        <v>38</v>
      </c>
      <c r="Q289" s="342">
        <f>38-P290</f>
        <v>0</v>
      </c>
      <c r="R289" s="342">
        <f t="shared" si="226"/>
        <v>0</v>
      </c>
      <c r="S289" s="342">
        <f t="shared" si="226"/>
        <v>0</v>
      </c>
      <c r="T289" s="362">
        <f t="shared" si="226"/>
        <v>0</v>
      </c>
      <c r="U289" s="351">
        <f t="shared" si="226"/>
        <v>0</v>
      </c>
      <c r="V289" s="342">
        <f t="shared" si="226"/>
        <v>0</v>
      </c>
      <c r="W289" s="342">
        <f t="shared" si="226"/>
        <v>0</v>
      </c>
      <c r="X289" s="342">
        <f t="shared" si="226"/>
        <v>0</v>
      </c>
      <c r="Y289" s="342">
        <f t="shared" si="226"/>
        <v>0</v>
      </c>
      <c r="Z289" s="342">
        <f t="shared" si="226"/>
        <v>0</v>
      </c>
      <c r="AA289" s="362">
        <f t="shared" si="226"/>
        <v>0</v>
      </c>
      <c r="AB289" s="351">
        <f t="shared" si="226"/>
        <v>0</v>
      </c>
      <c r="AC289" s="342">
        <f t="shared" si="226"/>
        <v>0</v>
      </c>
      <c r="AD289" s="342">
        <f t="shared" si="226"/>
        <v>0</v>
      </c>
      <c r="AE289" s="342">
        <f t="shared" si="226"/>
        <v>0</v>
      </c>
      <c r="AF289" s="342">
        <f t="shared" si="226"/>
        <v>0</v>
      </c>
      <c r="AG289" s="342">
        <f t="shared" si="226"/>
        <v>0</v>
      </c>
      <c r="AH289" s="342">
        <f t="shared" si="226"/>
        <v>0</v>
      </c>
      <c r="AI289" s="351">
        <f t="shared" si="226"/>
        <v>0</v>
      </c>
      <c r="AJ289" s="351">
        <f t="shared" si="226"/>
        <v>0</v>
      </c>
      <c r="AK289" s="457">
        <f t="shared" si="226"/>
        <v>0</v>
      </c>
      <c r="AL289" s="37">
        <f>AK290</f>
        <v>38</v>
      </c>
      <c r="AM289" s="38">
        <f>AL289</f>
        <v>38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708"/>
      <c r="C290" s="88"/>
      <c r="D290" s="73"/>
      <c r="E290" s="41"/>
      <c r="F290" s="42"/>
      <c r="G290" s="356">
        <f t="shared" ref="G290:AK290" si="227">+F290+G289</f>
        <v>0</v>
      </c>
      <c r="H290" s="336">
        <f t="shared" si="227"/>
        <v>0</v>
      </c>
      <c r="I290" s="335">
        <f t="shared" si="227"/>
        <v>0</v>
      </c>
      <c r="J290" s="336">
        <f t="shared" si="227"/>
        <v>0</v>
      </c>
      <c r="K290" s="451">
        <v>0</v>
      </c>
      <c r="L290" s="451">
        <v>0</v>
      </c>
      <c r="M290" s="461">
        <v>0</v>
      </c>
      <c r="N290" s="352">
        <f t="shared" si="227"/>
        <v>0</v>
      </c>
      <c r="O290" s="336">
        <f t="shared" si="227"/>
        <v>0</v>
      </c>
      <c r="P290" s="335">
        <f t="shared" si="227"/>
        <v>38</v>
      </c>
      <c r="Q290" s="336">
        <f t="shared" si="227"/>
        <v>38</v>
      </c>
      <c r="R290" s="336">
        <f t="shared" si="227"/>
        <v>38</v>
      </c>
      <c r="S290" s="336">
        <f t="shared" si="227"/>
        <v>38</v>
      </c>
      <c r="T290" s="363">
        <f t="shared" si="227"/>
        <v>38</v>
      </c>
      <c r="U290" s="352">
        <f t="shared" si="227"/>
        <v>38</v>
      </c>
      <c r="V290" s="336">
        <f t="shared" si="227"/>
        <v>38</v>
      </c>
      <c r="W290" s="335">
        <f t="shared" si="227"/>
        <v>38</v>
      </c>
      <c r="X290" s="336">
        <f t="shared" si="227"/>
        <v>38</v>
      </c>
      <c r="Y290" s="336">
        <f t="shared" si="227"/>
        <v>38</v>
      </c>
      <c r="Z290" s="336">
        <f t="shared" si="227"/>
        <v>38</v>
      </c>
      <c r="AA290" s="363">
        <f t="shared" si="227"/>
        <v>38</v>
      </c>
      <c r="AB290" s="352">
        <f t="shared" si="227"/>
        <v>38</v>
      </c>
      <c r="AC290" s="336">
        <f t="shared" si="227"/>
        <v>38</v>
      </c>
      <c r="AD290" s="335">
        <f t="shared" si="227"/>
        <v>38</v>
      </c>
      <c r="AE290" s="336">
        <f t="shared" si="227"/>
        <v>38</v>
      </c>
      <c r="AF290" s="336">
        <f t="shared" si="227"/>
        <v>38</v>
      </c>
      <c r="AG290" s="336">
        <f t="shared" si="227"/>
        <v>38</v>
      </c>
      <c r="AH290" s="336">
        <f t="shared" si="227"/>
        <v>38</v>
      </c>
      <c r="AI290" s="352">
        <f t="shared" si="227"/>
        <v>38</v>
      </c>
      <c r="AJ290" s="352">
        <f t="shared" si="227"/>
        <v>38</v>
      </c>
      <c r="AK290" s="451">
        <f t="shared" si="227"/>
        <v>38</v>
      </c>
      <c r="AL290" s="37"/>
    </row>
    <row r="291" spans="1:42" ht="35.1" customHeight="1">
      <c r="A291" s="624">
        <v>49</v>
      </c>
      <c r="B291" s="707" t="s">
        <v>156</v>
      </c>
      <c r="C291" s="53" t="s">
        <v>177</v>
      </c>
      <c r="D291" s="63"/>
      <c r="E291" s="76"/>
      <c r="F291" s="35">
        <f>+F151</f>
        <v>0</v>
      </c>
      <c r="G291" s="351">
        <f>+G151</f>
        <v>0</v>
      </c>
      <c r="H291" s="342">
        <f t="shared" ref="H291:AK291" si="228">+H151</f>
        <v>0</v>
      </c>
      <c r="I291" s="342">
        <f t="shared" si="228"/>
        <v>0</v>
      </c>
      <c r="J291" s="342">
        <f t="shared" si="228"/>
        <v>0</v>
      </c>
      <c r="K291" s="456">
        <v>0</v>
      </c>
      <c r="L291" s="456">
        <v>0</v>
      </c>
      <c r="M291" s="460">
        <v>0</v>
      </c>
      <c r="N291" s="351">
        <f t="shared" si="228"/>
        <v>0</v>
      </c>
      <c r="O291" s="342">
        <f t="shared" si="228"/>
        <v>0</v>
      </c>
      <c r="P291" s="342">
        <f t="shared" si="228"/>
        <v>0</v>
      </c>
      <c r="Q291" s="342">
        <f t="shared" si="228"/>
        <v>0</v>
      </c>
      <c r="R291" s="342">
        <f t="shared" si="228"/>
        <v>0</v>
      </c>
      <c r="S291" s="342">
        <f t="shared" si="228"/>
        <v>0</v>
      </c>
      <c r="T291" s="362">
        <f t="shared" si="228"/>
        <v>0</v>
      </c>
      <c r="U291" s="351">
        <f t="shared" si="228"/>
        <v>0</v>
      </c>
      <c r="V291" s="342">
        <f t="shared" si="228"/>
        <v>0</v>
      </c>
      <c r="W291" s="342">
        <f t="shared" si="228"/>
        <v>0</v>
      </c>
      <c r="X291" s="342">
        <f t="shared" si="228"/>
        <v>0</v>
      </c>
      <c r="Y291" s="342">
        <f t="shared" si="228"/>
        <v>0</v>
      </c>
      <c r="Z291" s="342">
        <f t="shared" si="228"/>
        <v>0</v>
      </c>
      <c r="AA291" s="362">
        <f t="shared" si="228"/>
        <v>0</v>
      </c>
      <c r="AB291" s="351">
        <f t="shared" si="228"/>
        <v>0</v>
      </c>
      <c r="AC291" s="342">
        <f t="shared" si="228"/>
        <v>0</v>
      </c>
      <c r="AD291" s="342">
        <f t="shared" si="228"/>
        <v>0</v>
      </c>
      <c r="AE291" s="342">
        <f t="shared" si="228"/>
        <v>0</v>
      </c>
      <c r="AF291" s="342">
        <f t="shared" si="228"/>
        <v>0</v>
      </c>
      <c r="AG291" s="342">
        <f t="shared" si="228"/>
        <v>0</v>
      </c>
      <c r="AH291" s="342">
        <f t="shared" si="228"/>
        <v>0</v>
      </c>
      <c r="AI291" s="351">
        <f t="shared" si="228"/>
        <v>0</v>
      </c>
      <c r="AJ291" s="351">
        <f t="shared" si="228"/>
        <v>0</v>
      </c>
      <c r="AK291" s="457">
        <f t="shared" si="228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708"/>
      <c r="C292" s="94"/>
      <c r="D292" s="78"/>
      <c r="E292" s="79"/>
      <c r="F292" s="42"/>
      <c r="G292" s="356">
        <f t="shared" ref="G292:AK292" si="229">+F292+G291</f>
        <v>0</v>
      </c>
      <c r="H292" s="336">
        <f t="shared" si="229"/>
        <v>0</v>
      </c>
      <c r="I292" s="335">
        <f t="shared" si="229"/>
        <v>0</v>
      </c>
      <c r="J292" s="336">
        <f t="shared" si="229"/>
        <v>0</v>
      </c>
      <c r="K292" s="451">
        <v>0</v>
      </c>
      <c r="L292" s="451">
        <v>0</v>
      </c>
      <c r="M292" s="461">
        <v>0</v>
      </c>
      <c r="N292" s="352">
        <f t="shared" si="229"/>
        <v>0</v>
      </c>
      <c r="O292" s="336">
        <f t="shared" si="229"/>
        <v>0</v>
      </c>
      <c r="P292" s="335">
        <f t="shared" si="229"/>
        <v>0</v>
      </c>
      <c r="Q292" s="336">
        <f t="shared" si="229"/>
        <v>0</v>
      </c>
      <c r="R292" s="336">
        <f t="shared" si="229"/>
        <v>0</v>
      </c>
      <c r="S292" s="336">
        <f t="shared" si="229"/>
        <v>0</v>
      </c>
      <c r="T292" s="363">
        <f t="shared" si="229"/>
        <v>0</v>
      </c>
      <c r="U292" s="352">
        <f t="shared" si="229"/>
        <v>0</v>
      </c>
      <c r="V292" s="336">
        <f t="shared" si="229"/>
        <v>0</v>
      </c>
      <c r="W292" s="335">
        <f t="shared" si="229"/>
        <v>0</v>
      </c>
      <c r="X292" s="336">
        <f t="shared" si="229"/>
        <v>0</v>
      </c>
      <c r="Y292" s="336">
        <f t="shared" si="229"/>
        <v>0</v>
      </c>
      <c r="Z292" s="336">
        <f t="shared" si="229"/>
        <v>0</v>
      </c>
      <c r="AA292" s="363">
        <f t="shared" si="229"/>
        <v>0</v>
      </c>
      <c r="AB292" s="352">
        <f t="shared" si="229"/>
        <v>0</v>
      </c>
      <c r="AC292" s="336">
        <f t="shared" si="229"/>
        <v>0</v>
      </c>
      <c r="AD292" s="335">
        <f t="shared" si="229"/>
        <v>0</v>
      </c>
      <c r="AE292" s="336">
        <f t="shared" si="229"/>
        <v>0</v>
      </c>
      <c r="AF292" s="336">
        <f t="shared" si="229"/>
        <v>0</v>
      </c>
      <c r="AG292" s="336">
        <f t="shared" si="229"/>
        <v>0</v>
      </c>
      <c r="AH292" s="336">
        <f t="shared" si="229"/>
        <v>0</v>
      </c>
      <c r="AI292" s="352">
        <f t="shared" si="229"/>
        <v>0</v>
      </c>
      <c r="AJ292" s="352">
        <f t="shared" si="229"/>
        <v>0</v>
      </c>
      <c r="AK292" s="451">
        <f t="shared" si="229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354">
        <v>0</v>
      </c>
      <c r="H293" s="339">
        <v>0</v>
      </c>
      <c r="I293" s="339">
        <v>0</v>
      </c>
      <c r="J293" s="339">
        <v>0</v>
      </c>
      <c r="K293" s="339">
        <v>0</v>
      </c>
      <c r="L293" s="339">
        <v>0</v>
      </c>
      <c r="M293" s="367">
        <v>0</v>
      </c>
      <c r="N293" s="355">
        <v>0</v>
      </c>
      <c r="O293" s="339">
        <v>0</v>
      </c>
      <c r="P293" s="339">
        <v>0</v>
      </c>
      <c r="Q293" s="339">
        <v>0</v>
      </c>
      <c r="R293" s="339">
        <v>0</v>
      </c>
      <c r="S293" s="339">
        <v>0</v>
      </c>
      <c r="T293" s="367">
        <v>0</v>
      </c>
      <c r="U293" s="355">
        <v>0</v>
      </c>
      <c r="V293" s="339">
        <v>0</v>
      </c>
      <c r="W293" s="339">
        <v>0</v>
      </c>
      <c r="X293" s="339">
        <v>0</v>
      </c>
      <c r="Y293" s="339">
        <v>0</v>
      </c>
      <c r="Z293" s="339">
        <v>0</v>
      </c>
      <c r="AA293" s="367">
        <v>0</v>
      </c>
      <c r="AB293" s="355">
        <v>0</v>
      </c>
      <c r="AC293" s="339">
        <v>0</v>
      </c>
      <c r="AD293" s="339">
        <v>0</v>
      </c>
      <c r="AE293" s="339">
        <v>0</v>
      </c>
      <c r="AF293" s="339">
        <v>0</v>
      </c>
      <c r="AG293" s="339">
        <v>0</v>
      </c>
      <c r="AH293" s="341">
        <v>0</v>
      </c>
      <c r="AI293" s="354">
        <v>0</v>
      </c>
      <c r="AJ293" s="354">
        <v>0</v>
      </c>
      <c r="AK293" s="455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352">
        <f t="shared" ref="G294:AJ294" si="230">+F294+G293</f>
        <v>0</v>
      </c>
      <c r="H294" s="336">
        <f t="shared" si="230"/>
        <v>0</v>
      </c>
      <c r="I294" s="335">
        <f t="shared" si="230"/>
        <v>0</v>
      </c>
      <c r="J294" s="336">
        <f t="shared" si="230"/>
        <v>0</v>
      </c>
      <c r="K294" s="336">
        <f t="shared" si="230"/>
        <v>0</v>
      </c>
      <c r="L294" s="336">
        <f t="shared" si="230"/>
        <v>0</v>
      </c>
      <c r="M294" s="363">
        <f t="shared" si="230"/>
        <v>0</v>
      </c>
      <c r="N294" s="352">
        <f t="shared" si="230"/>
        <v>0</v>
      </c>
      <c r="O294" s="336">
        <f t="shared" si="230"/>
        <v>0</v>
      </c>
      <c r="P294" s="335">
        <f t="shared" si="230"/>
        <v>0</v>
      </c>
      <c r="Q294" s="336">
        <f t="shared" si="230"/>
        <v>0</v>
      </c>
      <c r="R294" s="336">
        <f t="shared" si="230"/>
        <v>0</v>
      </c>
      <c r="S294" s="336">
        <f t="shared" si="230"/>
        <v>0</v>
      </c>
      <c r="T294" s="363">
        <f t="shared" si="230"/>
        <v>0</v>
      </c>
      <c r="U294" s="352">
        <f t="shared" si="230"/>
        <v>0</v>
      </c>
      <c r="V294" s="336">
        <f t="shared" si="230"/>
        <v>0</v>
      </c>
      <c r="W294" s="335">
        <f t="shared" si="230"/>
        <v>0</v>
      </c>
      <c r="X294" s="336">
        <f t="shared" si="230"/>
        <v>0</v>
      </c>
      <c r="Y294" s="336">
        <f t="shared" si="230"/>
        <v>0</v>
      </c>
      <c r="Z294" s="336">
        <f t="shared" si="230"/>
        <v>0</v>
      </c>
      <c r="AA294" s="363">
        <f t="shared" si="230"/>
        <v>0</v>
      </c>
      <c r="AB294" s="352">
        <f t="shared" si="230"/>
        <v>0</v>
      </c>
      <c r="AC294" s="336">
        <f t="shared" si="230"/>
        <v>0</v>
      </c>
      <c r="AD294" s="335">
        <f t="shared" si="230"/>
        <v>0</v>
      </c>
      <c r="AE294" s="336">
        <f t="shared" si="230"/>
        <v>0</v>
      </c>
      <c r="AF294" s="336">
        <f t="shared" si="230"/>
        <v>0</v>
      </c>
      <c r="AG294" s="336">
        <f t="shared" si="230"/>
        <v>0</v>
      </c>
      <c r="AH294" s="336">
        <f t="shared" si="230"/>
        <v>0</v>
      </c>
      <c r="AI294" s="352">
        <f t="shared" si="230"/>
        <v>0</v>
      </c>
      <c r="AJ294" s="352">
        <f t="shared" si="230"/>
        <v>0</v>
      </c>
      <c r="AK294" s="451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337"/>
      <c r="G295" s="354">
        <v>0</v>
      </c>
      <c r="H295" s="339">
        <v>0</v>
      </c>
      <c r="I295" s="339">
        <v>0</v>
      </c>
      <c r="J295" s="339">
        <v>0</v>
      </c>
      <c r="K295" s="339">
        <v>0</v>
      </c>
      <c r="L295" s="339">
        <v>0</v>
      </c>
      <c r="M295" s="367">
        <v>0</v>
      </c>
      <c r="N295" s="355">
        <v>0</v>
      </c>
      <c r="O295" s="339">
        <v>0</v>
      </c>
      <c r="P295" s="339">
        <v>0</v>
      </c>
      <c r="Q295" s="339">
        <v>0</v>
      </c>
      <c r="R295" s="339">
        <v>0</v>
      </c>
      <c r="S295" s="339">
        <v>0</v>
      </c>
      <c r="T295" s="367">
        <v>0</v>
      </c>
      <c r="U295" s="355">
        <v>0</v>
      </c>
      <c r="V295" s="339">
        <v>0</v>
      </c>
      <c r="W295" s="339">
        <v>0</v>
      </c>
      <c r="X295" s="339">
        <v>0</v>
      </c>
      <c r="Y295" s="339">
        <v>0</v>
      </c>
      <c r="Z295" s="339">
        <v>0</v>
      </c>
      <c r="AA295" s="367">
        <v>0</v>
      </c>
      <c r="AB295" s="355">
        <v>0</v>
      </c>
      <c r="AC295" s="339">
        <v>0</v>
      </c>
      <c r="AD295" s="339">
        <v>0</v>
      </c>
      <c r="AE295" s="339">
        <v>0</v>
      </c>
      <c r="AF295" s="339">
        <v>0</v>
      </c>
      <c r="AG295" s="339">
        <v>0</v>
      </c>
      <c r="AH295" s="341">
        <v>0</v>
      </c>
      <c r="AI295" s="354">
        <v>0</v>
      </c>
      <c r="AJ295" s="354">
        <v>0</v>
      </c>
      <c r="AK295" s="455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352">
        <f t="shared" ref="G296:AJ296" si="231">+F296+G295</f>
        <v>0</v>
      </c>
      <c r="H296" s="336">
        <f t="shared" si="231"/>
        <v>0</v>
      </c>
      <c r="I296" s="335">
        <f t="shared" si="231"/>
        <v>0</v>
      </c>
      <c r="J296" s="336">
        <f t="shared" si="231"/>
        <v>0</v>
      </c>
      <c r="K296" s="336">
        <f t="shared" si="231"/>
        <v>0</v>
      </c>
      <c r="L296" s="336">
        <f t="shared" si="231"/>
        <v>0</v>
      </c>
      <c r="M296" s="363">
        <f t="shared" si="231"/>
        <v>0</v>
      </c>
      <c r="N296" s="352">
        <f t="shared" si="231"/>
        <v>0</v>
      </c>
      <c r="O296" s="336">
        <f t="shared" si="231"/>
        <v>0</v>
      </c>
      <c r="P296" s="335">
        <f t="shared" si="231"/>
        <v>0</v>
      </c>
      <c r="Q296" s="336">
        <f t="shared" si="231"/>
        <v>0</v>
      </c>
      <c r="R296" s="336">
        <f t="shared" si="231"/>
        <v>0</v>
      </c>
      <c r="S296" s="336">
        <f t="shared" si="231"/>
        <v>0</v>
      </c>
      <c r="T296" s="363">
        <f t="shared" si="231"/>
        <v>0</v>
      </c>
      <c r="U296" s="352">
        <f t="shared" si="231"/>
        <v>0</v>
      </c>
      <c r="V296" s="336">
        <f t="shared" si="231"/>
        <v>0</v>
      </c>
      <c r="W296" s="335">
        <f t="shared" si="231"/>
        <v>0</v>
      </c>
      <c r="X296" s="336">
        <f t="shared" si="231"/>
        <v>0</v>
      </c>
      <c r="Y296" s="336">
        <f t="shared" si="231"/>
        <v>0</v>
      </c>
      <c r="Z296" s="336">
        <f t="shared" si="231"/>
        <v>0</v>
      </c>
      <c r="AA296" s="363">
        <f t="shared" si="231"/>
        <v>0</v>
      </c>
      <c r="AB296" s="352">
        <f t="shared" si="231"/>
        <v>0</v>
      </c>
      <c r="AC296" s="336">
        <f t="shared" si="231"/>
        <v>0</v>
      </c>
      <c r="AD296" s="335">
        <f t="shared" si="231"/>
        <v>0</v>
      </c>
      <c r="AE296" s="336">
        <f t="shared" si="231"/>
        <v>0</v>
      </c>
      <c r="AF296" s="336">
        <f t="shared" si="231"/>
        <v>0</v>
      </c>
      <c r="AG296" s="336">
        <f t="shared" si="231"/>
        <v>0</v>
      </c>
      <c r="AH296" s="336">
        <f t="shared" si="231"/>
        <v>0</v>
      </c>
      <c r="AI296" s="352">
        <f t="shared" si="231"/>
        <v>0</v>
      </c>
      <c r="AJ296" s="352">
        <f t="shared" si="231"/>
        <v>0</v>
      </c>
      <c r="AK296" s="451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337"/>
      <c r="G297" s="354">
        <v>0</v>
      </c>
      <c r="H297" s="339">
        <v>0</v>
      </c>
      <c r="I297" s="339">
        <v>0</v>
      </c>
      <c r="J297" s="339">
        <v>0</v>
      </c>
      <c r="K297" s="339">
        <v>0</v>
      </c>
      <c r="L297" s="339">
        <v>0</v>
      </c>
      <c r="M297" s="367">
        <v>0</v>
      </c>
      <c r="N297" s="355">
        <v>0</v>
      </c>
      <c r="O297" s="339">
        <v>0</v>
      </c>
      <c r="P297" s="339">
        <v>0</v>
      </c>
      <c r="Q297" s="339">
        <v>0</v>
      </c>
      <c r="R297" s="339">
        <v>0</v>
      </c>
      <c r="S297" s="339">
        <v>0</v>
      </c>
      <c r="T297" s="367">
        <v>0</v>
      </c>
      <c r="U297" s="355">
        <v>0</v>
      </c>
      <c r="V297" s="339">
        <v>0</v>
      </c>
      <c r="W297" s="339">
        <v>0</v>
      </c>
      <c r="X297" s="339">
        <v>0</v>
      </c>
      <c r="Y297" s="339">
        <v>0</v>
      </c>
      <c r="Z297" s="339">
        <v>0</v>
      </c>
      <c r="AA297" s="367">
        <v>0</v>
      </c>
      <c r="AB297" s="355">
        <v>0</v>
      </c>
      <c r="AC297" s="339">
        <v>0</v>
      </c>
      <c r="AD297" s="339">
        <v>0</v>
      </c>
      <c r="AE297" s="339">
        <v>0</v>
      </c>
      <c r="AF297" s="339">
        <v>0</v>
      </c>
      <c r="AG297" s="339">
        <v>0</v>
      </c>
      <c r="AH297" s="341">
        <v>0</v>
      </c>
      <c r="AI297" s="354">
        <v>0</v>
      </c>
      <c r="AJ297" s="354">
        <v>0</v>
      </c>
      <c r="AK297" s="455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352">
        <f t="shared" ref="G298:AJ298" si="232">+F298+G297</f>
        <v>0</v>
      </c>
      <c r="H298" s="336">
        <f t="shared" si="232"/>
        <v>0</v>
      </c>
      <c r="I298" s="335">
        <f t="shared" si="232"/>
        <v>0</v>
      </c>
      <c r="J298" s="336">
        <f t="shared" si="232"/>
        <v>0</v>
      </c>
      <c r="K298" s="336">
        <f t="shared" si="232"/>
        <v>0</v>
      </c>
      <c r="L298" s="336">
        <f t="shared" si="232"/>
        <v>0</v>
      </c>
      <c r="M298" s="363">
        <f t="shared" si="232"/>
        <v>0</v>
      </c>
      <c r="N298" s="352">
        <f t="shared" si="232"/>
        <v>0</v>
      </c>
      <c r="O298" s="336">
        <f t="shared" si="232"/>
        <v>0</v>
      </c>
      <c r="P298" s="335">
        <f t="shared" si="232"/>
        <v>0</v>
      </c>
      <c r="Q298" s="336">
        <f t="shared" si="232"/>
        <v>0</v>
      </c>
      <c r="R298" s="336">
        <f t="shared" si="232"/>
        <v>0</v>
      </c>
      <c r="S298" s="336">
        <f t="shared" si="232"/>
        <v>0</v>
      </c>
      <c r="T298" s="363">
        <f t="shared" si="232"/>
        <v>0</v>
      </c>
      <c r="U298" s="352">
        <f t="shared" si="232"/>
        <v>0</v>
      </c>
      <c r="V298" s="336">
        <f t="shared" si="232"/>
        <v>0</v>
      </c>
      <c r="W298" s="335">
        <f t="shared" si="232"/>
        <v>0</v>
      </c>
      <c r="X298" s="336">
        <f t="shared" si="232"/>
        <v>0</v>
      </c>
      <c r="Y298" s="336">
        <f t="shared" si="232"/>
        <v>0</v>
      </c>
      <c r="Z298" s="336">
        <f t="shared" si="232"/>
        <v>0</v>
      </c>
      <c r="AA298" s="363">
        <f t="shared" si="232"/>
        <v>0</v>
      </c>
      <c r="AB298" s="352">
        <f t="shared" si="232"/>
        <v>0</v>
      </c>
      <c r="AC298" s="336">
        <f t="shared" si="232"/>
        <v>0</v>
      </c>
      <c r="AD298" s="335">
        <f t="shared" si="232"/>
        <v>0</v>
      </c>
      <c r="AE298" s="336">
        <f t="shared" si="232"/>
        <v>0</v>
      </c>
      <c r="AF298" s="336">
        <f t="shared" si="232"/>
        <v>0</v>
      </c>
      <c r="AG298" s="336">
        <f t="shared" si="232"/>
        <v>0</v>
      </c>
      <c r="AH298" s="336">
        <f t="shared" si="232"/>
        <v>0</v>
      </c>
      <c r="AI298" s="352">
        <f t="shared" si="232"/>
        <v>0</v>
      </c>
      <c r="AJ298" s="352">
        <f t="shared" si="232"/>
        <v>0</v>
      </c>
      <c r="AK298" s="451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337"/>
      <c r="G299" s="354">
        <v>0</v>
      </c>
      <c r="H299" s="339">
        <v>0</v>
      </c>
      <c r="I299" s="339">
        <v>0</v>
      </c>
      <c r="J299" s="339">
        <v>0</v>
      </c>
      <c r="K299" s="339">
        <v>0</v>
      </c>
      <c r="L299" s="339">
        <v>0</v>
      </c>
      <c r="M299" s="367">
        <v>0</v>
      </c>
      <c r="N299" s="355">
        <v>0</v>
      </c>
      <c r="O299" s="339">
        <v>0</v>
      </c>
      <c r="P299" s="339">
        <v>0</v>
      </c>
      <c r="Q299" s="339">
        <v>0</v>
      </c>
      <c r="R299" s="339">
        <v>0</v>
      </c>
      <c r="S299" s="339">
        <v>0</v>
      </c>
      <c r="T299" s="367">
        <v>0</v>
      </c>
      <c r="U299" s="355">
        <v>0</v>
      </c>
      <c r="V299" s="339">
        <v>0</v>
      </c>
      <c r="W299" s="339">
        <v>0</v>
      </c>
      <c r="X299" s="339">
        <v>0</v>
      </c>
      <c r="Y299" s="339">
        <v>0</v>
      </c>
      <c r="Z299" s="339">
        <v>0</v>
      </c>
      <c r="AA299" s="367">
        <v>0</v>
      </c>
      <c r="AB299" s="355">
        <v>0</v>
      </c>
      <c r="AC299" s="339">
        <v>0</v>
      </c>
      <c r="AD299" s="339">
        <v>0</v>
      </c>
      <c r="AE299" s="339">
        <v>0</v>
      </c>
      <c r="AF299" s="339">
        <v>0</v>
      </c>
      <c r="AG299" s="339">
        <v>0</v>
      </c>
      <c r="AH299" s="341">
        <v>0</v>
      </c>
      <c r="AI299" s="354">
        <v>0</v>
      </c>
      <c r="AJ299" s="354">
        <v>0</v>
      </c>
      <c r="AK299" s="455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352">
        <f t="shared" ref="G300:AJ300" si="233">+F300+G299</f>
        <v>0</v>
      </c>
      <c r="H300" s="336">
        <f t="shared" si="233"/>
        <v>0</v>
      </c>
      <c r="I300" s="335">
        <f t="shared" si="233"/>
        <v>0</v>
      </c>
      <c r="J300" s="336">
        <f t="shared" si="233"/>
        <v>0</v>
      </c>
      <c r="K300" s="336">
        <f t="shared" si="233"/>
        <v>0</v>
      </c>
      <c r="L300" s="336">
        <f t="shared" si="233"/>
        <v>0</v>
      </c>
      <c r="M300" s="363">
        <f t="shared" si="233"/>
        <v>0</v>
      </c>
      <c r="N300" s="352">
        <f t="shared" si="233"/>
        <v>0</v>
      </c>
      <c r="O300" s="336">
        <f t="shared" si="233"/>
        <v>0</v>
      </c>
      <c r="P300" s="335">
        <f t="shared" si="233"/>
        <v>0</v>
      </c>
      <c r="Q300" s="336">
        <f t="shared" si="233"/>
        <v>0</v>
      </c>
      <c r="R300" s="336">
        <f t="shared" si="233"/>
        <v>0</v>
      </c>
      <c r="S300" s="336">
        <f t="shared" si="233"/>
        <v>0</v>
      </c>
      <c r="T300" s="363">
        <f t="shared" si="233"/>
        <v>0</v>
      </c>
      <c r="U300" s="352">
        <f t="shared" si="233"/>
        <v>0</v>
      </c>
      <c r="V300" s="336">
        <f t="shared" si="233"/>
        <v>0</v>
      </c>
      <c r="W300" s="335">
        <f t="shared" si="233"/>
        <v>0</v>
      </c>
      <c r="X300" s="336">
        <f t="shared" si="233"/>
        <v>0</v>
      </c>
      <c r="Y300" s="336">
        <f t="shared" si="233"/>
        <v>0</v>
      </c>
      <c r="Z300" s="336">
        <f t="shared" si="233"/>
        <v>0</v>
      </c>
      <c r="AA300" s="363">
        <f t="shared" si="233"/>
        <v>0</v>
      </c>
      <c r="AB300" s="352">
        <f t="shared" si="233"/>
        <v>0</v>
      </c>
      <c r="AC300" s="336">
        <f t="shared" si="233"/>
        <v>0</v>
      </c>
      <c r="AD300" s="335">
        <f t="shared" si="233"/>
        <v>0</v>
      </c>
      <c r="AE300" s="336">
        <f t="shared" si="233"/>
        <v>0</v>
      </c>
      <c r="AF300" s="336">
        <f t="shared" si="233"/>
        <v>0</v>
      </c>
      <c r="AG300" s="336">
        <f t="shared" si="233"/>
        <v>0</v>
      </c>
      <c r="AH300" s="336">
        <f t="shared" si="233"/>
        <v>0</v>
      </c>
      <c r="AI300" s="352">
        <f t="shared" si="233"/>
        <v>0</v>
      </c>
      <c r="AJ300" s="352">
        <f t="shared" si="233"/>
        <v>0</v>
      </c>
      <c r="AK300" s="451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354">
        <f>+F301</f>
        <v>0</v>
      </c>
      <c r="H301" s="339">
        <v>0</v>
      </c>
      <c r="I301" s="344">
        <v>0</v>
      </c>
      <c r="J301" s="339">
        <v>0</v>
      </c>
      <c r="K301" s="339">
        <v>0</v>
      </c>
      <c r="L301" s="339">
        <v>0</v>
      </c>
      <c r="M301" s="365">
        <v>0</v>
      </c>
      <c r="N301" s="354">
        <v>0</v>
      </c>
      <c r="O301" s="341">
        <v>0</v>
      </c>
      <c r="P301" s="341">
        <v>0</v>
      </c>
      <c r="Q301" s="341">
        <v>0</v>
      </c>
      <c r="R301" s="341">
        <v>0</v>
      </c>
      <c r="S301" s="341">
        <v>0</v>
      </c>
      <c r="T301" s="365">
        <v>0</v>
      </c>
      <c r="U301" s="354">
        <v>0</v>
      </c>
      <c r="V301" s="341">
        <v>0</v>
      </c>
      <c r="W301" s="341">
        <v>0</v>
      </c>
      <c r="X301" s="341">
        <v>0</v>
      </c>
      <c r="Y301" s="341">
        <v>0</v>
      </c>
      <c r="Z301" s="341">
        <v>0</v>
      </c>
      <c r="AA301" s="365">
        <v>0</v>
      </c>
      <c r="AB301" s="354">
        <v>0</v>
      </c>
      <c r="AC301" s="341">
        <v>0</v>
      </c>
      <c r="AD301" s="341">
        <v>0</v>
      </c>
      <c r="AE301" s="341">
        <v>0</v>
      </c>
      <c r="AF301" s="341">
        <v>0</v>
      </c>
      <c r="AG301" s="341">
        <v>0</v>
      </c>
      <c r="AH301" s="339">
        <v>0</v>
      </c>
      <c r="AI301" s="354">
        <v>0</v>
      </c>
      <c r="AJ301" s="355">
        <v>0</v>
      </c>
      <c r="AK301" s="454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354">
        <f t="shared" ref="G302:AJ302" si="234">+F302+G301</f>
        <v>0</v>
      </c>
      <c r="H302" s="341">
        <f t="shared" si="234"/>
        <v>0</v>
      </c>
      <c r="I302" s="340">
        <f t="shared" si="234"/>
        <v>0</v>
      </c>
      <c r="J302" s="341">
        <f t="shared" si="234"/>
        <v>0</v>
      </c>
      <c r="K302" s="341">
        <f t="shared" si="234"/>
        <v>0</v>
      </c>
      <c r="L302" s="341">
        <f t="shared" si="234"/>
        <v>0</v>
      </c>
      <c r="M302" s="365">
        <f t="shared" si="234"/>
        <v>0</v>
      </c>
      <c r="N302" s="354">
        <f t="shared" si="234"/>
        <v>0</v>
      </c>
      <c r="O302" s="341">
        <f t="shared" si="234"/>
        <v>0</v>
      </c>
      <c r="P302" s="341">
        <f t="shared" si="234"/>
        <v>0</v>
      </c>
      <c r="Q302" s="341">
        <f t="shared" si="234"/>
        <v>0</v>
      </c>
      <c r="R302" s="341">
        <f t="shared" si="234"/>
        <v>0</v>
      </c>
      <c r="S302" s="341">
        <f t="shared" si="234"/>
        <v>0</v>
      </c>
      <c r="T302" s="365">
        <f t="shared" si="234"/>
        <v>0</v>
      </c>
      <c r="U302" s="354">
        <f t="shared" si="234"/>
        <v>0</v>
      </c>
      <c r="V302" s="341">
        <f t="shared" si="234"/>
        <v>0</v>
      </c>
      <c r="W302" s="341">
        <f t="shared" si="234"/>
        <v>0</v>
      </c>
      <c r="X302" s="341">
        <f t="shared" si="234"/>
        <v>0</v>
      </c>
      <c r="Y302" s="341">
        <f t="shared" si="234"/>
        <v>0</v>
      </c>
      <c r="Z302" s="341">
        <f t="shared" si="234"/>
        <v>0</v>
      </c>
      <c r="AA302" s="365">
        <f t="shared" si="234"/>
        <v>0</v>
      </c>
      <c r="AB302" s="354">
        <f t="shared" si="234"/>
        <v>0</v>
      </c>
      <c r="AC302" s="341">
        <f t="shared" si="234"/>
        <v>0</v>
      </c>
      <c r="AD302" s="341">
        <f t="shared" si="234"/>
        <v>0</v>
      </c>
      <c r="AE302" s="341">
        <f t="shared" si="234"/>
        <v>0</v>
      </c>
      <c r="AF302" s="341">
        <f t="shared" si="234"/>
        <v>0</v>
      </c>
      <c r="AG302" s="341">
        <f t="shared" si="234"/>
        <v>0</v>
      </c>
      <c r="AH302" s="341">
        <f t="shared" si="234"/>
        <v>0</v>
      </c>
      <c r="AI302" s="354">
        <f t="shared" si="234"/>
        <v>0</v>
      </c>
      <c r="AJ302" s="352">
        <f t="shared" si="234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337">
        <f>+F163</f>
        <v>0</v>
      </c>
      <c r="G303" s="355">
        <f>+G163</f>
        <v>0</v>
      </c>
      <c r="H303" s="339">
        <f t="shared" ref="H303:AK303" si="235">+H163</f>
        <v>0</v>
      </c>
      <c r="I303" s="339">
        <f t="shared" si="235"/>
        <v>0</v>
      </c>
      <c r="J303" s="339">
        <f t="shared" si="235"/>
        <v>0</v>
      </c>
      <c r="K303" s="339">
        <f t="shared" si="235"/>
        <v>0</v>
      </c>
      <c r="L303" s="339">
        <f t="shared" si="235"/>
        <v>0</v>
      </c>
      <c r="M303" s="367">
        <f t="shared" si="235"/>
        <v>0</v>
      </c>
      <c r="N303" s="355">
        <f t="shared" si="235"/>
        <v>0</v>
      </c>
      <c r="O303" s="343">
        <f t="shared" si="235"/>
        <v>0</v>
      </c>
      <c r="P303" s="339">
        <f t="shared" si="235"/>
        <v>0</v>
      </c>
      <c r="Q303" s="339">
        <f t="shared" si="235"/>
        <v>0</v>
      </c>
      <c r="R303" s="339">
        <f t="shared" si="235"/>
        <v>0</v>
      </c>
      <c r="S303" s="339">
        <f t="shared" si="235"/>
        <v>0</v>
      </c>
      <c r="T303" s="367">
        <f t="shared" si="235"/>
        <v>0</v>
      </c>
      <c r="U303" s="355">
        <f t="shared" si="235"/>
        <v>0</v>
      </c>
      <c r="V303" s="339">
        <f t="shared" si="235"/>
        <v>0</v>
      </c>
      <c r="W303" s="339">
        <f t="shared" si="235"/>
        <v>0</v>
      </c>
      <c r="X303" s="339">
        <f t="shared" si="235"/>
        <v>0</v>
      </c>
      <c r="Y303" s="339">
        <f t="shared" si="235"/>
        <v>0</v>
      </c>
      <c r="Z303" s="339">
        <f t="shared" si="235"/>
        <v>0</v>
      </c>
      <c r="AA303" s="367">
        <f t="shared" si="235"/>
        <v>0</v>
      </c>
      <c r="AB303" s="355">
        <f t="shared" si="235"/>
        <v>0</v>
      </c>
      <c r="AC303" s="339">
        <f t="shared" si="235"/>
        <v>0</v>
      </c>
      <c r="AD303" s="339">
        <f t="shared" si="235"/>
        <v>0</v>
      </c>
      <c r="AE303" s="339">
        <f t="shared" si="235"/>
        <v>0</v>
      </c>
      <c r="AF303" s="339">
        <f t="shared" si="235"/>
        <v>0</v>
      </c>
      <c r="AG303" s="339">
        <f t="shared" si="235"/>
        <v>0</v>
      </c>
      <c r="AH303" s="339">
        <f t="shared" si="235"/>
        <v>0</v>
      </c>
      <c r="AI303" s="355">
        <f t="shared" si="235"/>
        <v>0</v>
      </c>
      <c r="AJ303" s="354">
        <f t="shared" si="235"/>
        <v>0</v>
      </c>
      <c r="AK303" s="454">
        <f t="shared" si="235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352">
        <f t="shared" ref="G304:AK304" si="236">+F304+G303</f>
        <v>0</v>
      </c>
      <c r="H304" s="336">
        <f t="shared" si="236"/>
        <v>0</v>
      </c>
      <c r="I304" s="336">
        <f t="shared" si="236"/>
        <v>0</v>
      </c>
      <c r="J304" s="336">
        <f t="shared" si="236"/>
        <v>0</v>
      </c>
      <c r="K304" s="336">
        <f t="shared" si="236"/>
        <v>0</v>
      </c>
      <c r="L304" s="336">
        <f t="shared" si="236"/>
        <v>0</v>
      </c>
      <c r="M304" s="363">
        <f t="shared" si="236"/>
        <v>0</v>
      </c>
      <c r="N304" s="352">
        <f t="shared" si="236"/>
        <v>0</v>
      </c>
      <c r="O304" s="336">
        <f t="shared" si="236"/>
        <v>0</v>
      </c>
      <c r="P304" s="336">
        <f t="shared" si="236"/>
        <v>0</v>
      </c>
      <c r="Q304" s="336">
        <f t="shared" si="236"/>
        <v>0</v>
      </c>
      <c r="R304" s="336">
        <f t="shared" si="236"/>
        <v>0</v>
      </c>
      <c r="S304" s="336">
        <f t="shared" si="236"/>
        <v>0</v>
      </c>
      <c r="T304" s="363">
        <f t="shared" si="236"/>
        <v>0</v>
      </c>
      <c r="U304" s="352">
        <f t="shared" si="236"/>
        <v>0</v>
      </c>
      <c r="V304" s="336">
        <f t="shared" si="236"/>
        <v>0</v>
      </c>
      <c r="W304" s="336">
        <f t="shared" si="236"/>
        <v>0</v>
      </c>
      <c r="X304" s="336">
        <f t="shared" si="236"/>
        <v>0</v>
      </c>
      <c r="Y304" s="336">
        <f t="shared" si="236"/>
        <v>0</v>
      </c>
      <c r="Z304" s="336">
        <f t="shared" si="236"/>
        <v>0</v>
      </c>
      <c r="AA304" s="363">
        <f t="shared" si="236"/>
        <v>0</v>
      </c>
      <c r="AB304" s="352">
        <f t="shared" si="236"/>
        <v>0</v>
      </c>
      <c r="AC304" s="336">
        <f t="shared" si="236"/>
        <v>0</v>
      </c>
      <c r="AD304" s="336">
        <f t="shared" si="236"/>
        <v>0</v>
      </c>
      <c r="AE304" s="336">
        <f t="shared" si="236"/>
        <v>0</v>
      </c>
      <c r="AF304" s="336">
        <f t="shared" si="236"/>
        <v>0</v>
      </c>
      <c r="AG304" s="336">
        <f t="shared" si="236"/>
        <v>0</v>
      </c>
      <c r="AH304" s="336">
        <f t="shared" si="236"/>
        <v>0</v>
      </c>
      <c r="AI304" s="352">
        <f t="shared" si="236"/>
        <v>0</v>
      </c>
      <c r="AJ304" s="352">
        <f t="shared" si="236"/>
        <v>0</v>
      </c>
      <c r="AK304" s="451">
        <f t="shared" si="236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354">
        <f>+G165</f>
        <v>0</v>
      </c>
      <c r="H305" s="341">
        <f t="shared" ref="H305:AK305" si="237">+H165</f>
        <v>0</v>
      </c>
      <c r="I305" s="341">
        <f t="shared" si="237"/>
        <v>0</v>
      </c>
      <c r="J305" s="341">
        <f t="shared" si="237"/>
        <v>0</v>
      </c>
      <c r="K305" s="341">
        <f t="shared" si="237"/>
        <v>0</v>
      </c>
      <c r="L305" s="341">
        <f t="shared" si="237"/>
        <v>0</v>
      </c>
      <c r="M305" s="365">
        <f t="shared" si="237"/>
        <v>0</v>
      </c>
      <c r="N305" s="354">
        <f t="shared" si="237"/>
        <v>0</v>
      </c>
      <c r="O305" s="342">
        <f t="shared" si="237"/>
        <v>0</v>
      </c>
      <c r="P305" s="341">
        <f t="shared" si="237"/>
        <v>0</v>
      </c>
      <c r="Q305" s="341">
        <f t="shared" si="237"/>
        <v>0</v>
      </c>
      <c r="R305" s="341">
        <f t="shared" si="237"/>
        <v>0</v>
      </c>
      <c r="S305" s="341">
        <f t="shared" si="237"/>
        <v>0</v>
      </c>
      <c r="T305" s="365">
        <f t="shared" si="237"/>
        <v>0</v>
      </c>
      <c r="U305" s="354">
        <f t="shared" si="237"/>
        <v>0</v>
      </c>
      <c r="V305" s="341">
        <f t="shared" si="237"/>
        <v>0</v>
      </c>
      <c r="W305" s="341">
        <f t="shared" si="237"/>
        <v>0</v>
      </c>
      <c r="X305" s="341">
        <f t="shared" si="237"/>
        <v>0</v>
      </c>
      <c r="Y305" s="341">
        <f t="shared" si="237"/>
        <v>0</v>
      </c>
      <c r="Z305" s="341">
        <f t="shared" si="237"/>
        <v>0</v>
      </c>
      <c r="AA305" s="365">
        <f t="shared" si="237"/>
        <v>0</v>
      </c>
      <c r="AB305" s="354">
        <f t="shared" si="237"/>
        <v>0</v>
      </c>
      <c r="AC305" s="341">
        <f t="shared" si="237"/>
        <v>0</v>
      </c>
      <c r="AD305" s="341">
        <f t="shared" si="237"/>
        <v>0</v>
      </c>
      <c r="AE305" s="341">
        <f t="shared" si="237"/>
        <v>0</v>
      </c>
      <c r="AF305" s="341">
        <f t="shared" si="237"/>
        <v>0</v>
      </c>
      <c r="AG305" s="341">
        <f t="shared" si="237"/>
        <v>0</v>
      </c>
      <c r="AH305" s="341">
        <f t="shared" si="237"/>
        <v>0</v>
      </c>
      <c r="AI305" s="354">
        <f t="shared" si="237"/>
        <v>0</v>
      </c>
      <c r="AJ305" s="354">
        <f t="shared" si="237"/>
        <v>0</v>
      </c>
      <c r="AK305" s="455">
        <f t="shared" si="237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352">
        <f t="shared" ref="G306:AK306" si="238">+F306+G305</f>
        <v>0</v>
      </c>
      <c r="H306" s="335">
        <f t="shared" si="238"/>
        <v>0</v>
      </c>
      <c r="I306" s="335">
        <f t="shared" si="238"/>
        <v>0</v>
      </c>
      <c r="J306" s="336">
        <f t="shared" si="238"/>
        <v>0</v>
      </c>
      <c r="K306" s="336">
        <f t="shared" si="238"/>
        <v>0</v>
      </c>
      <c r="L306" s="336">
        <f t="shared" si="238"/>
        <v>0</v>
      </c>
      <c r="M306" s="363">
        <f t="shared" si="238"/>
        <v>0</v>
      </c>
      <c r="N306" s="352">
        <f t="shared" si="238"/>
        <v>0</v>
      </c>
      <c r="O306" s="335">
        <f t="shared" si="238"/>
        <v>0</v>
      </c>
      <c r="P306" s="335">
        <f t="shared" si="238"/>
        <v>0</v>
      </c>
      <c r="Q306" s="336">
        <f t="shared" si="238"/>
        <v>0</v>
      </c>
      <c r="R306" s="336">
        <f t="shared" si="238"/>
        <v>0</v>
      </c>
      <c r="S306" s="336">
        <f t="shared" si="238"/>
        <v>0</v>
      </c>
      <c r="T306" s="363">
        <f t="shared" si="238"/>
        <v>0</v>
      </c>
      <c r="U306" s="352">
        <f t="shared" si="238"/>
        <v>0</v>
      </c>
      <c r="V306" s="335">
        <f t="shared" si="238"/>
        <v>0</v>
      </c>
      <c r="W306" s="335">
        <f t="shared" si="238"/>
        <v>0</v>
      </c>
      <c r="X306" s="336">
        <f t="shared" si="238"/>
        <v>0</v>
      </c>
      <c r="Y306" s="336">
        <f t="shared" si="238"/>
        <v>0</v>
      </c>
      <c r="Z306" s="336">
        <f t="shared" si="238"/>
        <v>0</v>
      </c>
      <c r="AA306" s="363">
        <f t="shared" si="238"/>
        <v>0</v>
      </c>
      <c r="AB306" s="352">
        <f t="shared" si="238"/>
        <v>0</v>
      </c>
      <c r="AC306" s="335">
        <f t="shared" si="238"/>
        <v>0</v>
      </c>
      <c r="AD306" s="335">
        <f t="shared" si="238"/>
        <v>0</v>
      </c>
      <c r="AE306" s="336">
        <f t="shared" si="238"/>
        <v>0</v>
      </c>
      <c r="AF306" s="336">
        <f t="shared" si="238"/>
        <v>0</v>
      </c>
      <c r="AG306" s="336">
        <f t="shared" si="238"/>
        <v>0</v>
      </c>
      <c r="AH306" s="336">
        <f t="shared" si="238"/>
        <v>0</v>
      </c>
      <c r="AI306" s="352">
        <f t="shared" si="238"/>
        <v>0</v>
      </c>
      <c r="AJ306" s="356">
        <f t="shared" si="238"/>
        <v>0</v>
      </c>
      <c r="AK306" s="450">
        <f t="shared" si="238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337">
        <f>+F167</f>
        <v>0</v>
      </c>
      <c r="G307" s="354">
        <f>+G167</f>
        <v>0</v>
      </c>
      <c r="H307" s="341">
        <f t="shared" ref="H307:AK307" si="239">+H167</f>
        <v>0</v>
      </c>
      <c r="I307" s="341">
        <f t="shared" si="239"/>
        <v>0</v>
      </c>
      <c r="J307" s="341">
        <f t="shared" si="239"/>
        <v>0</v>
      </c>
      <c r="K307" s="341">
        <f t="shared" si="239"/>
        <v>0</v>
      </c>
      <c r="L307" s="341">
        <f t="shared" si="239"/>
        <v>0</v>
      </c>
      <c r="M307" s="365">
        <f t="shared" si="239"/>
        <v>0</v>
      </c>
      <c r="N307" s="354">
        <f t="shared" si="239"/>
        <v>0</v>
      </c>
      <c r="O307" s="342">
        <f t="shared" si="239"/>
        <v>0</v>
      </c>
      <c r="P307" s="341">
        <f t="shared" si="239"/>
        <v>0</v>
      </c>
      <c r="Q307" s="341">
        <f t="shared" si="239"/>
        <v>0</v>
      </c>
      <c r="R307" s="341">
        <f t="shared" si="239"/>
        <v>0</v>
      </c>
      <c r="S307" s="341">
        <f t="shared" si="239"/>
        <v>0</v>
      </c>
      <c r="T307" s="365">
        <f t="shared" si="239"/>
        <v>0</v>
      </c>
      <c r="U307" s="354">
        <f t="shared" si="239"/>
        <v>0</v>
      </c>
      <c r="V307" s="341">
        <f t="shared" si="239"/>
        <v>0</v>
      </c>
      <c r="W307" s="341">
        <f t="shared" si="239"/>
        <v>0</v>
      </c>
      <c r="X307" s="341">
        <f t="shared" si="239"/>
        <v>0</v>
      </c>
      <c r="Y307" s="341">
        <f t="shared" si="239"/>
        <v>0</v>
      </c>
      <c r="Z307" s="341">
        <f t="shared" si="239"/>
        <v>0</v>
      </c>
      <c r="AA307" s="365">
        <f t="shared" si="239"/>
        <v>0</v>
      </c>
      <c r="AB307" s="354">
        <f t="shared" si="239"/>
        <v>0</v>
      </c>
      <c r="AC307" s="341">
        <f t="shared" si="239"/>
        <v>0</v>
      </c>
      <c r="AD307" s="341">
        <f t="shared" si="239"/>
        <v>0</v>
      </c>
      <c r="AE307" s="341">
        <f t="shared" si="239"/>
        <v>0</v>
      </c>
      <c r="AF307" s="341">
        <f t="shared" si="239"/>
        <v>0</v>
      </c>
      <c r="AG307" s="341">
        <f t="shared" si="239"/>
        <v>0</v>
      </c>
      <c r="AH307" s="341">
        <f t="shared" si="239"/>
        <v>0</v>
      </c>
      <c r="AI307" s="354">
        <f t="shared" si="239"/>
        <v>0</v>
      </c>
      <c r="AJ307" s="354">
        <f t="shared" si="239"/>
        <v>0</v>
      </c>
      <c r="AK307" s="455">
        <f t="shared" si="239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354">
        <f t="shared" ref="G308:AK308" si="240">+F308+G307</f>
        <v>0</v>
      </c>
      <c r="H308" s="341">
        <f t="shared" si="240"/>
        <v>0</v>
      </c>
      <c r="I308" s="341">
        <f t="shared" si="240"/>
        <v>0</v>
      </c>
      <c r="J308" s="341">
        <f t="shared" si="240"/>
        <v>0</v>
      </c>
      <c r="K308" s="341">
        <f t="shared" si="240"/>
        <v>0</v>
      </c>
      <c r="L308" s="341">
        <f t="shared" si="240"/>
        <v>0</v>
      </c>
      <c r="M308" s="365">
        <f t="shared" si="240"/>
        <v>0</v>
      </c>
      <c r="N308" s="354">
        <f t="shared" si="240"/>
        <v>0</v>
      </c>
      <c r="O308" s="341">
        <f t="shared" si="240"/>
        <v>0</v>
      </c>
      <c r="P308" s="341">
        <f t="shared" si="240"/>
        <v>0</v>
      </c>
      <c r="Q308" s="341">
        <f t="shared" si="240"/>
        <v>0</v>
      </c>
      <c r="R308" s="341">
        <f t="shared" si="240"/>
        <v>0</v>
      </c>
      <c r="S308" s="341">
        <f t="shared" si="240"/>
        <v>0</v>
      </c>
      <c r="T308" s="365">
        <f t="shared" si="240"/>
        <v>0</v>
      </c>
      <c r="U308" s="354">
        <f t="shared" si="240"/>
        <v>0</v>
      </c>
      <c r="V308" s="341">
        <f t="shared" si="240"/>
        <v>0</v>
      </c>
      <c r="W308" s="341">
        <f t="shared" si="240"/>
        <v>0</v>
      </c>
      <c r="X308" s="341">
        <f t="shared" si="240"/>
        <v>0</v>
      </c>
      <c r="Y308" s="341">
        <f t="shared" si="240"/>
        <v>0</v>
      </c>
      <c r="Z308" s="341">
        <f t="shared" si="240"/>
        <v>0</v>
      </c>
      <c r="AA308" s="365">
        <f t="shared" si="240"/>
        <v>0</v>
      </c>
      <c r="AB308" s="354">
        <f t="shared" si="240"/>
        <v>0</v>
      </c>
      <c r="AC308" s="341">
        <f t="shared" si="240"/>
        <v>0</v>
      </c>
      <c r="AD308" s="341">
        <f t="shared" si="240"/>
        <v>0</v>
      </c>
      <c r="AE308" s="341">
        <f t="shared" si="240"/>
        <v>0</v>
      </c>
      <c r="AF308" s="341">
        <f t="shared" si="240"/>
        <v>0</v>
      </c>
      <c r="AG308" s="341">
        <f t="shared" si="240"/>
        <v>0</v>
      </c>
      <c r="AH308" s="341">
        <f t="shared" si="240"/>
        <v>0</v>
      </c>
      <c r="AI308" s="354">
        <f t="shared" si="240"/>
        <v>0</v>
      </c>
      <c r="AJ308" s="352">
        <f t="shared" si="240"/>
        <v>0</v>
      </c>
      <c r="AK308" s="451">
        <f t="shared" si="240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230">
        <v>0</v>
      </c>
      <c r="H309" s="104">
        <v>0</v>
      </c>
      <c r="I309" s="104">
        <v>0</v>
      </c>
      <c r="J309" s="104">
        <v>0</v>
      </c>
      <c r="K309" s="104">
        <v>0</v>
      </c>
      <c r="L309" s="104">
        <v>0</v>
      </c>
      <c r="M309" s="249">
        <v>0</v>
      </c>
      <c r="N309" s="230">
        <v>0</v>
      </c>
      <c r="O309" s="104">
        <v>0</v>
      </c>
      <c r="P309" s="104">
        <v>0</v>
      </c>
      <c r="Q309" s="104">
        <v>0</v>
      </c>
      <c r="R309" s="104">
        <v>0</v>
      </c>
      <c r="S309" s="104">
        <v>0</v>
      </c>
      <c r="T309" s="249">
        <v>0</v>
      </c>
      <c r="U309" s="230">
        <v>0</v>
      </c>
      <c r="V309" s="104">
        <v>0</v>
      </c>
      <c r="W309" s="104">
        <v>0</v>
      </c>
      <c r="X309" s="104">
        <v>0</v>
      </c>
      <c r="Y309" s="104">
        <v>0</v>
      </c>
      <c r="Z309" s="104">
        <v>0</v>
      </c>
      <c r="AA309" s="249">
        <v>0</v>
      </c>
      <c r="AB309" s="230">
        <v>0</v>
      </c>
      <c r="AC309" s="104">
        <v>0</v>
      </c>
      <c r="AD309" s="104">
        <v>0</v>
      </c>
      <c r="AE309" s="104">
        <v>0</v>
      </c>
      <c r="AF309" s="104">
        <v>0</v>
      </c>
      <c r="AG309" s="104">
        <v>0</v>
      </c>
      <c r="AH309" s="104">
        <v>0</v>
      </c>
      <c r="AI309" s="230">
        <v>0</v>
      </c>
      <c r="AJ309" s="230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356">
        <f t="shared" ref="G310:AK310" si="241">F310+G309</f>
        <v>0</v>
      </c>
      <c r="H310" s="335">
        <f t="shared" si="241"/>
        <v>0</v>
      </c>
      <c r="I310" s="335">
        <f t="shared" si="241"/>
        <v>0</v>
      </c>
      <c r="J310" s="335">
        <f t="shared" si="241"/>
        <v>0</v>
      </c>
      <c r="K310" s="335">
        <f t="shared" si="241"/>
        <v>0</v>
      </c>
      <c r="L310" s="335">
        <f t="shared" si="241"/>
        <v>0</v>
      </c>
      <c r="M310" s="366">
        <f t="shared" si="241"/>
        <v>0</v>
      </c>
      <c r="N310" s="356">
        <f t="shared" si="241"/>
        <v>0</v>
      </c>
      <c r="O310" s="335">
        <f t="shared" si="241"/>
        <v>0</v>
      </c>
      <c r="P310" s="335">
        <f t="shared" si="241"/>
        <v>0</v>
      </c>
      <c r="Q310" s="335">
        <f t="shared" si="241"/>
        <v>0</v>
      </c>
      <c r="R310" s="335">
        <f t="shared" si="241"/>
        <v>0</v>
      </c>
      <c r="S310" s="335">
        <f t="shared" si="241"/>
        <v>0</v>
      </c>
      <c r="T310" s="366">
        <f t="shared" si="241"/>
        <v>0</v>
      </c>
      <c r="U310" s="356">
        <f t="shared" si="241"/>
        <v>0</v>
      </c>
      <c r="V310" s="335">
        <f t="shared" si="241"/>
        <v>0</v>
      </c>
      <c r="W310" s="335">
        <f t="shared" si="241"/>
        <v>0</v>
      </c>
      <c r="X310" s="335">
        <f t="shared" si="241"/>
        <v>0</v>
      </c>
      <c r="Y310" s="335">
        <f t="shared" si="241"/>
        <v>0</v>
      </c>
      <c r="Z310" s="335">
        <f t="shared" si="241"/>
        <v>0</v>
      </c>
      <c r="AA310" s="366">
        <f t="shared" si="241"/>
        <v>0</v>
      </c>
      <c r="AB310" s="356">
        <f t="shared" si="241"/>
        <v>0</v>
      </c>
      <c r="AC310" s="335">
        <f t="shared" si="241"/>
        <v>0</v>
      </c>
      <c r="AD310" s="335">
        <f t="shared" si="241"/>
        <v>0</v>
      </c>
      <c r="AE310" s="335">
        <f t="shared" si="241"/>
        <v>0</v>
      </c>
      <c r="AF310" s="335">
        <f t="shared" si="241"/>
        <v>0</v>
      </c>
      <c r="AG310" s="335">
        <f t="shared" si="241"/>
        <v>0</v>
      </c>
      <c r="AH310" s="335">
        <f t="shared" si="241"/>
        <v>0</v>
      </c>
      <c r="AI310" s="356">
        <f t="shared" si="241"/>
        <v>0</v>
      </c>
      <c r="AJ310" s="356">
        <f t="shared" si="241"/>
        <v>0</v>
      </c>
      <c r="AK310" s="450">
        <f t="shared" si="241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337">
        <v>0</v>
      </c>
      <c r="G311" s="354">
        <v>0</v>
      </c>
      <c r="H311" s="341">
        <v>0</v>
      </c>
      <c r="I311" s="341">
        <v>0</v>
      </c>
      <c r="J311" s="341">
        <v>0</v>
      </c>
      <c r="K311" s="341">
        <v>0</v>
      </c>
      <c r="L311" s="341">
        <v>0</v>
      </c>
      <c r="M311" s="365">
        <v>0</v>
      </c>
      <c r="N311" s="354">
        <v>0</v>
      </c>
      <c r="O311" s="341">
        <v>0</v>
      </c>
      <c r="P311" s="341">
        <v>0</v>
      </c>
      <c r="Q311" s="341">
        <v>0</v>
      </c>
      <c r="R311" s="341">
        <v>0</v>
      </c>
      <c r="S311" s="341">
        <v>0</v>
      </c>
      <c r="T311" s="365">
        <v>0</v>
      </c>
      <c r="U311" s="354">
        <v>0</v>
      </c>
      <c r="V311" s="341">
        <v>0</v>
      </c>
      <c r="W311" s="341">
        <v>0</v>
      </c>
      <c r="X311" s="341">
        <v>0</v>
      </c>
      <c r="Y311" s="341">
        <v>0</v>
      </c>
      <c r="Z311" s="341">
        <v>0</v>
      </c>
      <c r="AA311" s="365">
        <v>0</v>
      </c>
      <c r="AB311" s="354">
        <v>0</v>
      </c>
      <c r="AC311" s="341">
        <v>0</v>
      </c>
      <c r="AD311" s="341">
        <v>0</v>
      </c>
      <c r="AE311" s="341">
        <v>0</v>
      </c>
      <c r="AF311" s="341">
        <v>0</v>
      </c>
      <c r="AG311" s="341">
        <v>0</v>
      </c>
      <c r="AH311" s="341">
        <v>0</v>
      </c>
      <c r="AI311" s="354">
        <v>0</v>
      </c>
      <c r="AJ311" s="354">
        <v>0</v>
      </c>
      <c r="AK311" s="455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128"/>
      <c r="E312" s="41"/>
      <c r="F312" s="74"/>
      <c r="G312" s="231">
        <f t="shared" ref="G312:AK312" si="242">F312+G311</f>
        <v>0</v>
      </c>
      <c r="H312" s="340">
        <f t="shared" si="242"/>
        <v>0</v>
      </c>
      <c r="I312" s="340">
        <f t="shared" si="242"/>
        <v>0</v>
      </c>
      <c r="J312" s="340">
        <f t="shared" si="242"/>
        <v>0</v>
      </c>
      <c r="K312" s="340">
        <f t="shared" si="242"/>
        <v>0</v>
      </c>
      <c r="L312" s="340">
        <f t="shared" si="242"/>
        <v>0</v>
      </c>
      <c r="M312" s="250">
        <f t="shared" si="242"/>
        <v>0</v>
      </c>
      <c r="N312" s="231">
        <f t="shared" si="242"/>
        <v>0</v>
      </c>
      <c r="O312" s="340">
        <f t="shared" si="242"/>
        <v>0</v>
      </c>
      <c r="P312" s="340">
        <f t="shared" si="242"/>
        <v>0</v>
      </c>
      <c r="Q312" s="340">
        <f t="shared" si="242"/>
        <v>0</v>
      </c>
      <c r="R312" s="340">
        <f t="shared" si="242"/>
        <v>0</v>
      </c>
      <c r="S312" s="340">
        <f t="shared" si="242"/>
        <v>0</v>
      </c>
      <c r="T312" s="250">
        <f t="shared" si="242"/>
        <v>0</v>
      </c>
      <c r="U312" s="231">
        <f t="shared" si="242"/>
        <v>0</v>
      </c>
      <c r="V312" s="340">
        <f t="shared" si="242"/>
        <v>0</v>
      </c>
      <c r="W312" s="340">
        <f t="shared" si="242"/>
        <v>0</v>
      </c>
      <c r="X312" s="340">
        <f t="shared" si="242"/>
        <v>0</v>
      </c>
      <c r="Y312" s="340">
        <f t="shared" si="242"/>
        <v>0</v>
      </c>
      <c r="Z312" s="340">
        <f t="shared" si="242"/>
        <v>0</v>
      </c>
      <c r="AA312" s="250">
        <f t="shared" si="242"/>
        <v>0</v>
      </c>
      <c r="AB312" s="231">
        <f t="shared" si="242"/>
        <v>0</v>
      </c>
      <c r="AC312" s="340">
        <f t="shared" si="242"/>
        <v>0</v>
      </c>
      <c r="AD312" s="340">
        <f t="shared" si="242"/>
        <v>0</v>
      </c>
      <c r="AE312" s="340">
        <f t="shared" si="242"/>
        <v>0</v>
      </c>
      <c r="AF312" s="340">
        <f t="shared" si="242"/>
        <v>0</v>
      </c>
      <c r="AG312" s="340">
        <f t="shared" si="242"/>
        <v>0</v>
      </c>
      <c r="AH312" s="340">
        <f t="shared" si="242"/>
        <v>0</v>
      </c>
      <c r="AI312" s="231">
        <f t="shared" si="242"/>
        <v>0</v>
      </c>
      <c r="AJ312" s="231">
        <f t="shared" si="242"/>
        <v>0</v>
      </c>
      <c r="AK312" s="340">
        <f t="shared" si="242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+F8+F10+F12+F14+F16+F18+F20+F22+F24+F26+F28+F30+F32+F34+F36+F44+F46+F49+F57+F59+F61+F63+F117+F119+F121+F123+F129+F131+F133+F135+F137+F139+F141+F143+F145+F147+F149+F151+F111+F113+F115+F125+F127+F99+F101+F103+F95+F97+F105+F107+F109+F65+F69+F77</f>
        <v>24486</v>
      </c>
      <c r="G313" s="232">
        <f t="shared" ref="G313:AK313" si="243">+G8+G10+G12+G14+G16+G18+G20+G22+G24+G26+G28+G30+G32+G34+G36+G44+G46+G49+G57+G59+G61+G63+G117+G119+G121+G123+G129+G131+G133+G135+G137+G139+G141+G143+G145+G147+G149+G151+G111+G113+G115+G125+G127+G99+G101+G103+G95+G97+G105+G107+G109+G65+G69+G77</f>
        <v>0</v>
      </c>
      <c r="H313" s="142">
        <f t="shared" si="243"/>
        <v>664</v>
      </c>
      <c r="I313" s="142">
        <f t="shared" si="243"/>
        <v>1161</v>
      </c>
      <c r="J313" s="142">
        <f t="shared" si="243"/>
        <v>1376</v>
      </c>
      <c r="K313" s="142">
        <f t="shared" si="243"/>
        <v>1312</v>
      </c>
      <c r="L313" s="142">
        <f t="shared" si="243"/>
        <v>1334</v>
      </c>
      <c r="M313" s="251">
        <f t="shared" si="243"/>
        <v>0</v>
      </c>
      <c r="N313" s="232">
        <f t="shared" si="243"/>
        <v>0</v>
      </c>
      <c r="O313" s="142">
        <f t="shared" si="243"/>
        <v>553</v>
      </c>
      <c r="P313" s="142">
        <f t="shared" si="243"/>
        <v>763</v>
      </c>
      <c r="Q313" s="142">
        <f t="shared" si="243"/>
        <v>1106</v>
      </c>
      <c r="R313" s="142">
        <f t="shared" si="243"/>
        <v>1226</v>
      </c>
      <c r="S313" s="142">
        <f t="shared" si="243"/>
        <v>1061</v>
      </c>
      <c r="T313" s="251">
        <f t="shared" si="243"/>
        <v>702</v>
      </c>
      <c r="U313" s="232">
        <f t="shared" si="243"/>
        <v>0</v>
      </c>
      <c r="V313" s="142">
        <f t="shared" si="243"/>
        <v>1628</v>
      </c>
      <c r="W313" s="142">
        <f t="shared" si="243"/>
        <v>1450</v>
      </c>
      <c r="X313" s="142">
        <f t="shared" si="243"/>
        <v>1155</v>
      </c>
      <c r="Y313" s="142">
        <f t="shared" si="243"/>
        <v>1300</v>
      </c>
      <c r="Z313" s="142">
        <f t="shared" si="243"/>
        <v>1200</v>
      </c>
      <c r="AA313" s="251">
        <f t="shared" si="243"/>
        <v>0</v>
      </c>
      <c r="AB313" s="232">
        <f t="shared" si="243"/>
        <v>0</v>
      </c>
      <c r="AC313" s="142">
        <f t="shared" si="243"/>
        <v>1350</v>
      </c>
      <c r="AD313" s="142">
        <f t="shared" si="243"/>
        <v>1060</v>
      </c>
      <c r="AE313" s="142">
        <f t="shared" si="243"/>
        <v>1148</v>
      </c>
      <c r="AF313" s="142">
        <f t="shared" si="243"/>
        <v>1205</v>
      </c>
      <c r="AG313" s="142">
        <f t="shared" si="243"/>
        <v>1050</v>
      </c>
      <c r="AH313" s="142">
        <f t="shared" si="243"/>
        <v>682</v>
      </c>
      <c r="AI313" s="232">
        <f t="shared" si="243"/>
        <v>0</v>
      </c>
      <c r="AJ313" s="232">
        <f t="shared" si="243"/>
        <v>0</v>
      </c>
      <c r="AK313" s="142">
        <f t="shared" si="243"/>
        <v>0</v>
      </c>
      <c r="AL313" s="1">
        <f>SUM(AL8:AL268)</f>
        <v>7165</v>
      </c>
      <c r="AM313" s="1">
        <f>SUM(AM8:AM268)</f>
        <v>7165</v>
      </c>
      <c r="AN313" s="1">
        <f>SUM(AN8:AN268)</f>
        <v>19561300</v>
      </c>
      <c r="AO313" s="1">
        <f>SUM(AO8:AO268)</f>
        <v>1610820</v>
      </c>
      <c r="AP313" s="1">
        <f>SUM(AP8:AP268)</f>
        <v>1610820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284">
        <f t="shared" ref="G314:AI314" si="244">F314+G313</f>
        <v>0</v>
      </c>
      <c r="H314" s="169">
        <f t="shared" si="244"/>
        <v>664</v>
      </c>
      <c r="I314" s="169">
        <f t="shared" si="244"/>
        <v>1825</v>
      </c>
      <c r="J314" s="169">
        <f t="shared" si="244"/>
        <v>3201</v>
      </c>
      <c r="K314" s="169">
        <f t="shared" si="244"/>
        <v>4513</v>
      </c>
      <c r="L314" s="169">
        <f t="shared" si="244"/>
        <v>5847</v>
      </c>
      <c r="M314" s="252">
        <f t="shared" si="244"/>
        <v>5847</v>
      </c>
      <c r="N314" s="233">
        <f t="shared" si="244"/>
        <v>5847</v>
      </c>
      <c r="O314" s="169">
        <f t="shared" si="244"/>
        <v>6400</v>
      </c>
      <c r="P314" s="169">
        <f t="shared" si="244"/>
        <v>7163</v>
      </c>
      <c r="Q314" s="169">
        <f t="shared" si="244"/>
        <v>8269</v>
      </c>
      <c r="R314" s="169">
        <f t="shared" si="244"/>
        <v>9495</v>
      </c>
      <c r="S314" s="169">
        <f t="shared" si="244"/>
        <v>10556</v>
      </c>
      <c r="T314" s="252">
        <f t="shared" si="244"/>
        <v>11258</v>
      </c>
      <c r="U314" s="233">
        <f t="shared" si="244"/>
        <v>11258</v>
      </c>
      <c r="V314" s="169">
        <f t="shared" si="244"/>
        <v>12886</v>
      </c>
      <c r="W314" s="169">
        <f t="shared" si="244"/>
        <v>14336</v>
      </c>
      <c r="X314" s="169">
        <f t="shared" si="244"/>
        <v>15491</v>
      </c>
      <c r="Y314" s="169">
        <f t="shared" si="244"/>
        <v>16791</v>
      </c>
      <c r="Z314" s="169">
        <f t="shared" si="244"/>
        <v>17991</v>
      </c>
      <c r="AA314" s="252">
        <f t="shared" si="244"/>
        <v>17991</v>
      </c>
      <c r="AB314" s="233">
        <f t="shared" si="244"/>
        <v>17991</v>
      </c>
      <c r="AC314" s="169">
        <f t="shared" si="244"/>
        <v>19341</v>
      </c>
      <c r="AD314" s="169">
        <f t="shared" si="244"/>
        <v>20401</v>
      </c>
      <c r="AE314" s="169">
        <f t="shared" si="244"/>
        <v>21549</v>
      </c>
      <c r="AF314" s="169">
        <f t="shared" si="244"/>
        <v>22754</v>
      </c>
      <c r="AG314" s="169">
        <f t="shared" si="244"/>
        <v>23804</v>
      </c>
      <c r="AH314" s="169">
        <f t="shared" si="244"/>
        <v>24486</v>
      </c>
      <c r="AI314" s="233">
        <f t="shared" si="244"/>
        <v>24486</v>
      </c>
      <c r="AJ314" s="233">
        <f>AI314+AJ313</f>
        <v>24486</v>
      </c>
      <c r="AK314" s="169">
        <f>AJ314+AK313</f>
        <v>24486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+F169+F171+F173+F175+F177+F179+F181+F183+F185+F187+F189+F191+F193+F195+F197+F205+F207+F209+F217+F219+F221+F223+F257+F259+F261+F263+F269+F271+F273+F275+F277+F279+F281+F283+F285+F287+F289+F291+F251+F253+F255+F265+F267+F237+F239+F241+F235+F243+F245+F247+F249+F225+F229+F233</f>
        <v>24485</v>
      </c>
      <c r="G315" s="232">
        <f t="shared" ref="G315:AK315" si="245">+G169+G171+G173+G175+G177+G179+G181+G183+G185+G187+G189+G191+G193+G195+G197+G205+G207+G209+G217+G219+G221+G223+G257+G259+G261+G263+G269+G271+G273+G275+G277+G279+G281+G283+G285+G287+G289+G291+G251+G253+G255+G265+G267+G237+G239+G241+G235+G243+G245+G247+G249+G225+G229+G233</f>
        <v>0</v>
      </c>
      <c r="H315" s="142">
        <f t="shared" si="245"/>
        <v>521</v>
      </c>
      <c r="I315" s="142">
        <f t="shared" si="245"/>
        <v>1331</v>
      </c>
      <c r="J315" s="142">
        <f t="shared" si="245"/>
        <v>993</v>
      </c>
      <c r="K315" s="142">
        <f t="shared" si="245"/>
        <v>1178</v>
      </c>
      <c r="L315" s="142">
        <f t="shared" si="245"/>
        <v>998</v>
      </c>
      <c r="M315" s="251">
        <f t="shared" si="245"/>
        <v>756</v>
      </c>
      <c r="N315" s="232">
        <f t="shared" si="245"/>
        <v>0</v>
      </c>
      <c r="O315" s="142">
        <f t="shared" si="245"/>
        <v>1014</v>
      </c>
      <c r="P315" s="142">
        <f t="shared" si="245"/>
        <v>886</v>
      </c>
      <c r="Q315" s="142">
        <f t="shared" si="245"/>
        <v>932</v>
      </c>
      <c r="R315" s="142">
        <f t="shared" si="245"/>
        <v>804</v>
      </c>
      <c r="S315" s="142">
        <f t="shared" si="245"/>
        <v>1271</v>
      </c>
      <c r="T315" s="251">
        <f t="shared" si="245"/>
        <v>672</v>
      </c>
      <c r="U315" s="232">
        <f t="shared" si="245"/>
        <v>0</v>
      </c>
      <c r="V315" s="142">
        <f t="shared" si="245"/>
        <v>1589</v>
      </c>
      <c r="W315" s="142">
        <f t="shared" si="245"/>
        <v>1450</v>
      </c>
      <c r="X315" s="142">
        <f t="shared" si="245"/>
        <v>1155</v>
      </c>
      <c r="Y315" s="142">
        <f t="shared" si="245"/>
        <v>1300</v>
      </c>
      <c r="Z315" s="142">
        <f t="shared" si="245"/>
        <v>1200</v>
      </c>
      <c r="AA315" s="251">
        <f t="shared" si="245"/>
        <v>0</v>
      </c>
      <c r="AB315" s="232">
        <f t="shared" si="245"/>
        <v>0</v>
      </c>
      <c r="AC315" s="142">
        <f t="shared" si="245"/>
        <v>1350</v>
      </c>
      <c r="AD315" s="142">
        <f t="shared" si="245"/>
        <v>1000</v>
      </c>
      <c r="AE315" s="142">
        <f t="shared" si="245"/>
        <v>1148</v>
      </c>
      <c r="AF315" s="142">
        <f t="shared" si="245"/>
        <v>1205</v>
      </c>
      <c r="AG315" s="142">
        <f t="shared" si="245"/>
        <v>1050</v>
      </c>
      <c r="AH315" s="142">
        <f t="shared" si="245"/>
        <v>682</v>
      </c>
      <c r="AI315" s="232">
        <f t="shared" si="245"/>
        <v>0</v>
      </c>
      <c r="AJ315" s="232">
        <f t="shared" si="245"/>
        <v>0</v>
      </c>
      <c r="AK315" s="142">
        <f t="shared" si="245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285">
        <f>+F316+G315</f>
        <v>0</v>
      </c>
      <c r="H316" s="171">
        <f t="shared" ref="H316:AJ316" si="246">+G316+H315</f>
        <v>521</v>
      </c>
      <c r="I316" s="171">
        <f t="shared" si="246"/>
        <v>1852</v>
      </c>
      <c r="J316" s="171">
        <f t="shared" si="246"/>
        <v>2845</v>
      </c>
      <c r="K316" s="171">
        <f>+J316+K315</f>
        <v>4023</v>
      </c>
      <c r="L316" s="171">
        <f t="shared" si="246"/>
        <v>5021</v>
      </c>
      <c r="M316" s="253">
        <f t="shared" si="246"/>
        <v>5777</v>
      </c>
      <c r="N316" s="234">
        <f t="shared" si="246"/>
        <v>5777</v>
      </c>
      <c r="O316" s="171">
        <f t="shared" si="246"/>
        <v>6791</v>
      </c>
      <c r="P316" s="171">
        <f t="shared" si="246"/>
        <v>7677</v>
      </c>
      <c r="Q316" s="171">
        <f t="shared" si="246"/>
        <v>8609</v>
      </c>
      <c r="R316" s="171">
        <f t="shared" si="246"/>
        <v>9413</v>
      </c>
      <c r="S316" s="171">
        <f t="shared" si="246"/>
        <v>10684</v>
      </c>
      <c r="T316" s="253">
        <f t="shared" si="246"/>
        <v>11356</v>
      </c>
      <c r="U316" s="234">
        <f t="shared" si="246"/>
        <v>11356</v>
      </c>
      <c r="V316" s="171">
        <f t="shared" si="246"/>
        <v>12945</v>
      </c>
      <c r="W316" s="171">
        <f t="shared" si="246"/>
        <v>14395</v>
      </c>
      <c r="X316" s="171">
        <f t="shared" si="246"/>
        <v>15550</v>
      </c>
      <c r="Y316" s="171">
        <f t="shared" si="246"/>
        <v>16850</v>
      </c>
      <c r="Z316" s="171">
        <f t="shared" si="246"/>
        <v>18050</v>
      </c>
      <c r="AA316" s="253">
        <f t="shared" si="246"/>
        <v>18050</v>
      </c>
      <c r="AB316" s="234">
        <f t="shared" si="246"/>
        <v>18050</v>
      </c>
      <c r="AC316" s="171">
        <f t="shared" si="246"/>
        <v>19400</v>
      </c>
      <c r="AD316" s="171">
        <f t="shared" si="246"/>
        <v>20400</v>
      </c>
      <c r="AE316" s="171">
        <f t="shared" si="246"/>
        <v>21548</v>
      </c>
      <c r="AF316" s="171">
        <f t="shared" si="246"/>
        <v>22753</v>
      </c>
      <c r="AG316" s="171">
        <f t="shared" si="246"/>
        <v>23803</v>
      </c>
      <c r="AH316" s="171">
        <f t="shared" si="246"/>
        <v>24485</v>
      </c>
      <c r="AI316" s="234">
        <f t="shared" si="246"/>
        <v>24485</v>
      </c>
      <c r="AJ316" s="234">
        <f t="shared" si="246"/>
        <v>24485</v>
      </c>
      <c r="AK316" s="172">
        <f>+AJ316+AK315</f>
        <v>24485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47">(0+G314)/$F$313</f>
        <v>0</v>
      </c>
      <c r="H317" s="152">
        <f t="shared" si="247"/>
        <v>2.7117536551498816E-2</v>
      </c>
      <c r="I317" s="152">
        <f t="shared" si="247"/>
        <v>7.4532385853140565E-2</v>
      </c>
      <c r="J317" s="152">
        <f t="shared" si="247"/>
        <v>0.1307277628032345</v>
      </c>
      <c r="K317" s="152">
        <f t="shared" si="247"/>
        <v>0.18430940129053336</v>
      </c>
      <c r="L317" s="152">
        <f t="shared" si="247"/>
        <v>0.23878951237441803</v>
      </c>
      <c r="M317" s="152">
        <f t="shared" si="247"/>
        <v>0.23878951237441803</v>
      </c>
      <c r="N317" s="152">
        <f t="shared" si="247"/>
        <v>0.23878951237441803</v>
      </c>
      <c r="O317" s="152">
        <f t="shared" si="247"/>
        <v>0.26137384627950666</v>
      </c>
      <c r="P317" s="152">
        <f t="shared" si="247"/>
        <v>0.29253450951564158</v>
      </c>
      <c r="Q317" s="152">
        <f t="shared" si="247"/>
        <v>0.33770317732581884</v>
      </c>
      <c r="R317" s="152">
        <f t="shared" si="247"/>
        <v>0.38777260475373682</v>
      </c>
      <c r="S317" s="152">
        <f t="shared" si="247"/>
        <v>0.43110348770726131</v>
      </c>
      <c r="T317" s="152">
        <f t="shared" si="247"/>
        <v>0.4597729314710447</v>
      </c>
      <c r="U317" s="152">
        <f t="shared" si="247"/>
        <v>0.4597729314710447</v>
      </c>
      <c r="V317" s="152">
        <f t="shared" si="247"/>
        <v>0.52625990361839414</v>
      </c>
      <c r="W317" s="152">
        <f t="shared" si="247"/>
        <v>0.5854774156660949</v>
      </c>
      <c r="X317" s="152">
        <f t="shared" si="247"/>
        <v>0.63264722698684961</v>
      </c>
      <c r="Y317" s="152">
        <f t="shared" si="247"/>
        <v>0.68573878951237444</v>
      </c>
      <c r="Z317" s="152">
        <f t="shared" si="247"/>
        <v>0.7347463856897819</v>
      </c>
      <c r="AA317" s="152">
        <f t="shared" si="247"/>
        <v>0.7347463856897819</v>
      </c>
      <c r="AB317" s="152">
        <f t="shared" si="247"/>
        <v>0.7347463856897819</v>
      </c>
      <c r="AC317" s="152">
        <f t="shared" si="247"/>
        <v>0.7898799313893653</v>
      </c>
      <c r="AD317" s="152">
        <f t="shared" si="247"/>
        <v>0.83316997467940868</v>
      </c>
      <c r="AE317" s="152">
        <f t="shared" si="247"/>
        <v>0.88005390835579511</v>
      </c>
      <c r="AF317" s="152">
        <f t="shared" si="247"/>
        <v>0.9292657028506085</v>
      </c>
      <c r="AG317" s="152">
        <f t="shared" si="247"/>
        <v>0.97214734950584003</v>
      </c>
      <c r="AH317" s="152">
        <f t="shared" si="247"/>
        <v>1</v>
      </c>
      <c r="AI317" s="152">
        <f t="shared" si="247"/>
        <v>1</v>
      </c>
      <c r="AJ317" s="152">
        <f t="shared" si="247"/>
        <v>1</v>
      </c>
      <c r="AK317" s="152">
        <f t="shared" si="247"/>
        <v>1</v>
      </c>
      <c r="AL317" s="47"/>
    </row>
    <row r="318" spans="1:43" ht="33.75">
      <c r="A318" s="147"/>
      <c r="B318" s="148"/>
      <c r="C318" s="149"/>
      <c r="D318" s="149"/>
      <c r="E318" s="150"/>
      <c r="F318" s="151"/>
      <c r="G318" s="188">
        <v>0</v>
      </c>
      <c r="H318" s="188">
        <v>0</v>
      </c>
      <c r="I318" s="188">
        <v>2</v>
      </c>
      <c r="J318" s="188">
        <v>2</v>
      </c>
      <c r="K318" s="188">
        <v>2</v>
      </c>
      <c r="L318" s="188">
        <v>2</v>
      </c>
      <c r="M318" s="188">
        <v>0</v>
      </c>
      <c r="N318" s="188">
        <v>0</v>
      </c>
      <c r="O318" s="188">
        <v>0</v>
      </c>
      <c r="P318" s="188">
        <v>2</v>
      </c>
      <c r="Q318" s="188">
        <v>2</v>
      </c>
      <c r="R318" s="188">
        <v>2</v>
      </c>
      <c r="S318" s="188">
        <v>1</v>
      </c>
      <c r="T318" s="188">
        <v>5</v>
      </c>
      <c r="U318" s="188">
        <v>0</v>
      </c>
      <c r="V318" s="188">
        <v>2</v>
      </c>
      <c r="W318" s="188">
        <v>2</v>
      </c>
      <c r="X318" s="188">
        <v>2</v>
      </c>
      <c r="Y318" s="188">
        <v>2</v>
      </c>
      <c r="Z318" s="188">
        <v>0</v>
      </c>
      <c r="AA318" s="188">
        <v>0</v>
      </c>
      <c r="AB318" s="188">
        <v>0</v>
      </c>
      <c r="AC318" s="188">
        <v>0</v>
      </c>
      <c r="AD318" s="188">
        <v>0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88"/>
      <c r="AL318" s="47"/>
    </row>
    <row r="319" spans="1:43" ht="27.75">
      <c r="A319" s="14"/>
      <c r="B319" s="148"/>
      <c r="C319" s="153" t="s">
        <v>40</v>
      </c>
      <c r="D319" s="154"/>
      <c r="E319" s="155" t="s">
        <v>41</v>
      </c>
      <c r="F319" s="155" t="s">
        <v>42</v>
      </c>
      <c r="G319" s="156" t="s">
        <v>4</v>
      </c>
      <c r="H319" s="156" t="s">
        <v>0</v>
      </c>
      <c r="I319" s="156" t="s">
        <v>43</v>
      </c>
      <c r="J319" s="156" t="s">
        <v>38</v>
      </c>
      <c r="K319" s="156" t="s">
        <v>39</v>
      </c>
      <c r="L319" s="156" t="s">
        <v>44</v>
      </c>
      <c r="M319" s="156" t="s">
        <v>45</v>
      </c>
      <c r="N319" s="156" t="s">
        <v>46</v>
      </c>
      <c r="O319" s="156" t="s">
        <v>124</v>
      </c>
      <c r="P319" s="156" t="s">
        <v>47</v>
      </c>
      <c r="Q319" s="156" t="s">
        <v>125</v>
      </c>
      <c r="R319" s="156" t="s">
        <v>1</v>
      </c>
      <c r="S319" s="156" t="s">
        <v>48</v>
      </c>
      <c r="T319" s="157"/>
      <c r="U319" s="158"/>
      <c r="V319" s="159"/>
      <c r="W319" s="159"/>
      <c r="X319" s="158"/>
      <c r="Y319" s="157"/>
      <c r="Z319" s="157"/>
      <c r="AA319" s="157"/>
      <c r="AB319" s="157"/>
      <c r="AC319" s="158"/>
      <c r="AD319" s="159"/>
      <c r="AE319" s="159"/>
      <c r="AF319" s="160"/>
      <c r="AG319" s="159"/>
      <c r="AH319" s="161" t="s">
        <v>49</v>
      </c>
      <c r="AI319" s="159"/>
      <c r="AJ319" s="161" t="s">
        <v>49</v>
      </c>
      <c r="AK319" s="159"/>
    </row>
    <row r="320" spans="1:43" ht="27.75">
      <c r="A320" s="162"/>
      <c r="B320" s="163"/>
      <c r="C320" s="153" t="s">
        <v>50</v>
      </c>
      <c r="D320" s="154"/>
      <c r="E320" s="197">
        <v>0</v>
      </c>
      <c r="F320" s="197">
        <v>8</v>
      </c>
      <c r="G320" s="164">
        <v>2</v>
      </c>
      <c r="H320" s="164">
        <v>5</v>
      </c>
      <c r="I320" s="164">
        <v>3</v>
      </c>
      <c r="J320" s="164">
        <v>3</v>
      </c>
      <c r="K320" s="164">
        <v>4</v>
      </c>
      <c r="L320" s="164">
        <v>2</v>
      </c>
      <c r="M320" s="164">
        <v>3</v>
      </c>
      <c r="N320" s="164">
        <v>1</v>
      </c>
      <c r="O320" s="164">
        <v>3</v>
      </c>
      <c r="P320" s="164">
        <v>1</v>
      </c>
      <c r="Q320" s="164">
        <v>1</v>
      </c>
      <c r="R320" s="198">
        <v>2</v>
      </c>
      <c r="S320" s="198">
        <f>+R320+Q320+P320+O320+N320+M320+L320+K320+J320+I320+H320+G320+F320</f>
        <v>38</v>
      </c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</row>
    <row r="322" spans="17:38" s="138" customFormat="1" ht="37.5" customHeight="1">
      <c r="Q322" s="166"/>
      <c r="U322" s="166"/>
      <c r="V322" s="166"/>
      <c r="AK322" s="138">
        <f>SUM(G322:AI322)</f>
        <v>0</v>
      </c>
    </row>
    <row r="325" spans="17:38">
      <c r="AL325" s="1" t="e">
        <f>#REF!-#REF!</f>
        <v>#REF!</v>
      </c>
    </row>
    <row r="338" spans="4:4">
      <c r="D338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5" bottom="0" header="0" footer="0"/>
  <pageSetup paperSize="8" scale="21" firstPageNumber="0" orientation="landscape" r:id="rId1"/>
  <headerFooter alignWithMargins="0"/>
  <rowBreaks count="1" manualBreakCount="1">
    <brk id="152" max="36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453"/>
  <sheetViews>
    <sheetView view="pageBreakPreview" zoomScale="35" zoomScaleNormal="35" zoomScaleSheetLayoutView="35" workbookViewId="0">
      <pane xSplit="6" ySplit="7" topLeftCell="G8" activePane="bottomRight" state="frozen"/>
      <selection activeCell="H137" sqref="H137"/>
      <selection pane="topRight" activeCell="H137" sqref="H137"/>
      <selection pane="bottomLeft" activeCell="H137" sqref="H137"/>
      <selection pane="bottomRight" activeCell="H137" sqref="H137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502" customWidth="1"/>
    <col min="4" max="4" width="23.7109375" style="1" customWidth="1"/>
    <col min="5" max="5" width="21" style="1" customWidth="1"/>
    <col min="6" max="6" width="21.5703125" style="1" customWidth="1"/>
    <col min="7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36" width="18.7109375" style="1" customWidth="1"/>
    <col min="37" max="37" width="21.7109375" style="1" hidden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484"/>
      <c r="D1" s="175"/>
      <c r="E1" s="175"/>
      <c r="G1" s="641">
        <v>22</v>
      </c>
      <c r="H1" s="642"/>
      <c r="I1" s="647" t="s">
        <v>224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484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485"/>
      <c r="D3" s="176"/>
      <c r="E3" s="177"/>
      <c r="F3" s="2"/>
      <c r="G3" s="645"/>
      <c r="H3" s="646"/>
      <c r="I3" s="635">
        <f ca="1">NOW()-1</f>
        <v>45351.593314583333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503"/>
      <c r="D5" s="639" t="s">
        <v>6</v>
      </c>
      <c r="E5" s="206" t="s">
        <v>7</v>
      </c>
      <c r="F5" s="18" t="s">
        <v>8</v>
      </c>
      <c r="G5" s="19" t="s">
        <v>14</v>
      </c>
      <c r="H5" s="19" t="s">
        <v>15</v>
      </c>
      <c r="I5" s="277" t="s">
        <v>9</v>
      </c>
      <c r="J5" s="237" t="s">
        <v>10</v>
      </c>
      <c r="K5" s="218" t="s">
        <v>11</v>
      </c>
      <c r="L5" s="421" t="s">
        <v>12</v>
      </c>
      <c r="M5" s="421" t="s">
        <v>13</v>
      </c>
      <c r="N5" s="446" t="s">
        <v>14</v>
      </c>
      <c r="O5" s="446" t="s">
        <v>15</v>
      </c>
      <c r="P5" s="446" t="s">
        <v>9</v>
      </c>
      <c r="Q5" s="237" t="s">
        <v>10</v>
      </c>
      <c r="R5" s="218" t="s">
        <v>11</v>
      </c>
      <c r="S5" s="446" t="s">
        <v>12</v>
      </c>
      <c r="T5" s="421" t="s">
        <v>13</v>
      </c>
      <c r="U5" s="421" t="s">
        <v>14</v>
      </c>
      <c r="V5" s="421" t="s">
        <v>15</v>
      </c>
      <c r="W5" s="421" t="s">
        <v>9</v>
      </c>
      <c r="X5" s="237" t="s">
        <v>10</v>
      </c>
      <c r="Y5" s="218" t="s">
        <v>11</v>
      </c>
      <c r="Z5" s="421" t="s">
        <v>12</v>
      </c>
      <c r="AA5" s="421" t="s">
        <v>13</v>
      </c>
      <c r="AB5" s="421" t="s">
        <v>14</v>
      </c>
      <c r="AC5" s="446" t="s">
        <v>15</v>
      </c>
      <c r="AD5" s="277" t="s">
        <v>9</v>
      </c>
      <c r="AE5" s="237" t="s">
        <v>10</v>
      </c>
      <c r="AF5" s="218" t="s">
        <v>11</v>
      </c>
      <c r="AG5" s="277" t="s">
        <v>12</v>
      </c>
      <c r="AH5" s="277" t="s">
        <v>13</v>
      </c>
      <c r="AI5" s="19" t="s">
        <v>14</v>
      </c>
      <c r="AJ5" s="446" t="s">
        <v>15</v>
      </c>
      <c r="AK5" s="277" t="s">
        <v>13</v>
      </c>
      <c r="AN5" s="20"/>
    </row>
    <row r="6" spans="1:42" ht="30.75" thickBot="1">
      <c r="A6" s="21" t="s">
        <v>16</v>
      </c>
      <c r="B6" s="637"/>
      <c r="C6" s="504"/>
      <c r="D6" s="639"/>
      <c r="E6" s="23" t="s">
        <v>17</v>
      </c>
      <c r="F6" s="24" t="s">
        <v>18</v>
      </c>
      <c r="G6" s="25">
        <v>42675</v>
      </c>
      <c r="H6" s="25">
        <f t="shared" ref="H6:AJ6" si="0">G6+1</f>
        <v>42676</v>
      </c>
      <c r="I6" s="278">
        <f t="shared" si="0"/>
        <v>42677</v>
      </c>
      <c r="J6" s="238">
        <f t="shared" si="0"/>
        <v>42678</v>
      </c>
      <c r="K6" s="219">
        <f t="shared" si="0"/>
        <v>42679</v>
      </c>
      <c r="L6" s="422">
        <f t="shared" si="0"/>
        <v>42680</v>
      </c>
      <c r="M6" s="422">
        <f t="shared" si="0"/>
        <v>42681</v>
      </c>
      <c r="N6" s="447">
        <f t="shared" si="0"/>
        <v>42682</v>
      </c>
      <c r="O6" s="447">
        <f t="shared" si="0"/>
        <v>42683</v>
      </c>
      <c r="P6" s="447">
        <f t="shared" si="0"/>
        <v>42684</v>
      </c>
      <c r="Q6" s="238">
        <f t="shared" si="0"/>
        <v>42685</v>
      </c>
      <c r="R6" s="219">
        <f t="shared" si="0"/>
        <v>42686</v>
      </c>
      <c r="S6" s="447">
        <f t="shared" si="0"/>
        <v>42687</v>
      </c>
      <c r="T6" s="422">
        <f t="shared" si="0"/>
        <v>42688</v>
      </c>
      <c r="U6" s="422">
        <f t="shared" si="0"/>
        <v>42689</v>
      </c>
      <c r="V6" s="422">
        <f t="shared" si="0"/>
        <v>42690</v>
      </c>
      <c r="W6" s="422">
        <f t="shared" si="0"/>
        <v>42691</v>
      </c>
      <c r="X6" s="238">
        <f t="shared" si="0"/>
        <v>42692</v>
      </c>
      <c r="Y6" s="219">
        <f t="shared" si="0"/>
        <v>42693</v>
      </c>
      <c r="Z6" s="422">
        <f t="shared" si="0"/>
        <v>42694</v>
      </c>
      <c r="AA6" s="422">
        <f t="shared" si="0"/>
        <v>42695</v>
      </c>
      <c r="AB6" s="422">
        <f t="shared" si="0"/>
        <v>42696</v>
      </c>
      <c r="AC6" s="447">
        <f t="shared" si="0"/>
        <v>42697</v>
      </c>
      <c r="AD6" s="278">
        <f t="shared" si="0"/>
        <v>42698</v>
      </c>
      <c r="AE6" s="238">
        <f t="shared" si="0"/>
        <v>42699</v>
      </c>
      <c r="AF6" s="219">
        <f t="shared" si="0"/>
        <v>42700</v>
      </c>
      <c r="AG6" s="278">
        <f t="shared" si="0"/>
        <v>42701</v>
      </c>
      <c r="AH6" s="278">
        <f t="shared" si="0"/>
        <v>42702</v>
      </c>
      <c r="AI6" s="25">
        <f t="shared" si="0"/>
        <v>42703</v>
      </c>
      <c r="AJ6" s="535">
        <f t="shared" si="0"/>
        <v>42704</v>
      </c>
      <c r="AK6" s="278">
        <f t="shared" ref="AK6" si="1">AJ6+1</f>
        <v>42705</v>
      </c>
      <c r="AM6" s="623"/>
      <c r="AN6" s="623"/>
      <c r="AO6" s="623"/>
    </row>
    <row r="7" spans="1:42" ht="24.95" customHeight="1" thickBot="1">
      <c r="A7" s="26"/>
      <c r="B7" s="638"/>
      <c r="C7" s="505"/>
      <c r="D7" s="640"/>
      <c r="E7" s="28"/>
      <c r="F7" s="29"/>
      <c r="G7" s="30"/>
      <c r="H7" s="30"/>
      <c r="I7" s="279"/>
      <c r="J7" s="239" t="s">
        <v>20</v>
      </c>
      <c r="K7" s="220" t="s">
        <v>21</v>
      </c>
      <c r="L7" s="380"/>
      <c r="M7" s="380"/>
      <c r="N7" s="448"/>
      <c r="O7" s="448"/>
      <c r="P7" s="448"/>
      <c r="Q7" s="239" t="s">
        <v>20</v>
      </c>
      <c r="R7" s="220" t="s">
        <v>21</v>
      </c>
      <c r="S7" s="448"/>
      <c r="T7" s="471"/>
      <c r="U7" s="471"/>
      <c r="V7" s="471"/>
      <c r="W7" s="471"/>
      <c r="X7" s="239" t="s">
        <v>20</v>
      </c>
      <c r="Y7" s="220" t="s">
        <v>21</v>
      </c>
      <c r="Z7" s="471"/>
      <c r="AA7" s="471"/>
      <c r="AB7" s="471"/>
      <c r="AC7" s="471"/>
      <c r="AD7" s="279"/>
      <c r="AE7" s="239" t="s">
        <v>20</v>
      </c>
      <c r="AF7" s="220" t="s">
        <v>21</v>
      </c>
      <c r="AG7" s="279"/>
      <c r="AH7" s="279"/>
      <c r="AI7" s="30"/>
      <c r="AJ7" s="448"/>
      <c r="AK7" s="279"/>
      <c r="AL7" s="31"/>
      <c r="AM7" s="31"/>
      <c r="AN7" s="2"/>
    </row>
    <row r="8" spans="1:42" ht="34.5" customHeight="1">
      <c r="A8" s="624">
        <v>1</v>
      </c>
      <c r="B8" s="626" t="s">
        <v>74</v>
      </c>
      <c r="C8" s="506" t="s">
        <v>174</v>
      </c>
      <c r="D8" s="33"/>
      <c r="E8" s="34"/>
      <c r="F8" s="200">
        <f>+[1]NEW!$U$102</f>
        <v>1520</v>
      </c>
      <c r="G8" s="449">
        <v>0</v>
      </c>
      <c r="H8" s="449">
        <v>0</v>
      </c>
      <c r="I8" s="449">
        <v>0</v>
      </c>
      <c r="J8" s="460">
        <v>0</v>
      </c>
      <c r="K8" s="351">
        <v>0</v>
      </c>
      <c r="L8" s="449">
        <v>0</v>
      </c>
      <c r="M8" s="449">
        <v>0</v>
      </c>
      <c r="N8" s="449">
        <v>0</v>
      </c>
      <c r="O8" s="449">
        <v>0</v>
      </c>
      <c r="P8" s="449">
        <v>0</v>
      </c>
      <c r="Q8" s="460">
        <v>0</v>
      </c>
      <c r="R8" s="351">
        <v>0</v>
      </c>
      <c r="S8" s="449">
        <v>0</v>
      </c>
      <c r="T8" s="469">
        <v>500</v>
      </c>
      <c r="U8" s="469">
        <f>1000-T9</f>
        <v>500</v>
      </c>
      <c r="V8" s="449">
        <v>0</v>
      </c>
      <c r="W8" s="449">
        <f>1000-V9</f>
        <v>0</v>
      </c>
      <c r="X8" s="460">
        <v>0</v>
      </c>
      <c r="Y8" s="351">
        <v>0</v>
      </c>
      <c r="Z8" s="456">
        <v>0</v>
      </c>
      <c r="AA8" s="469">
        <f>1400-Z9</f>
        <v>400</v>
      </c>
      <c r="AB8" s="449">
        <f>1400-AA9</f>
        <v>0</v>
      </c>
      <c r="AC8" s="449">
        <v>0</v>
      </c>
      <c r="AD8" s="449">
        <v>0</v>
      </c>
      <c r="AE8" s="460">
        <v>0</v>
      </c>
      <c r="AF8" s="351">
        <v>0</v>
      </c>
      <c r="AG8" s="449">
        <v>0</v>
      </c>
      <c r="AH8" s="449">
        <v>0</v>
      </c>
      <c r="AI8" s="537">
        <f>1520-AH9</f>
        <v>120</v>
      </c>
      <c r="AJ8" s="449">
        <v>0</v>
      </c>
      <c r="AK8" s="334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507"/>
      <c r="D9" s="40"/>
      <c r="E9" s="41"/>
      <c r="F9" s="201"/>
      <c r="G9" s="451">
        <f t="shared" ref="G9:AJ9" si="2">+F9+G8</f>
        <v>0</v>
      </c>
      <c r="H9" s="348">
        <f t="shared" si="2"/>
        <v>0</v>
      </c>
      <c r="I9" s="450">
        <f t="shared" si="2"/>
        <v>0</v>
      </c>
      <c r="J9" s="461">
        <f t="shared" si="2"/>
        <v>0</v>
      </c>
      <c r="K9" s="352">
        <f t="shared" si="2"/>
        <v>0</v>
      </c>
      <c r="L9" s="451">
        <f t="shared" si="2"/>
        <v>0</v>
      </c>
      <c r="M9" s="451">
        <f t="shared" si="2"/>
        <v>0</v>
      </c>
      <c r="N9" s="451">
        <f t="shared" si="2"/>
        <v>0</v>
      </c>
      <c r="O9" s="451">
        <f t="shared" si="2"/>
        <v>0</v>
      </c>
      <c r="P9" s="450">
        <f t="shared" si="2"/>
        <v>0</v>
      </c>
      <c r="Q9" s="461">
        <f t="shared" si="2"/>
        <v>0</v>
      </c>
      <c r="R9" s="352">
        <f t="shared" si="2"/>
        <v>0</v>
      </c>
      <c r="S9" s="451">
        <f t="shared" si="2"/>
        <v>0</v>
      </c>
      <c r="T9" s="451">
        <f t="shared" si="2"/>
        <v>500</v>
      </c>
      <c r="U9" s="451">
        <f t="shared" si="2"/>
        <v>1000</v>
      </c>
      <c r="V9" s="451">
        <f t="shared" si="2"/>
        <v>1000</v>
      </c>
      <c r="W9" s="450">
        <f t="shared" si="2"/>
        <v>1000</v>
      </c>
      <c r="X9" s="461">
        <f t="shared" si="2"/>
        <v>1000</v>
      </c>
      <c r="Y9" s="352">
        <f t="shared" si="2"/>
        <v>1000</v>
      </c>
      <c r="Z9" s="451">
        <f t="shared" si="2"/>
        <v>1000</v>
      </c>
      <c r="AA9" s="451">
        <f t="shared" si="2"/>
        <v>1400</v>
      </c>
      <c r="AB9" s="451">
        <f t="shared" si="2"/>
        <v>1400</v>
      </c>
      <c r="AC9" s="451">
        <f t="shared" si="2"/>
        <v>1400</v>
      </c>
      <c r="AD9" s="450">
        <f t="shared" si="2"/>
        <v>1400</v>
      </c>
      <c r="AE9" s="461">
        <f t="shared" si="2"/>
        <v>1400</v>
      </c>
      <c r="AF9" s="352">
        <f t="shared" si="2"/>
        <v>1400</v>
      </c>
      <c r="AG9" s="451">
        <f t="shared" si="2"/>
        <v>1400</v>
      </c>
      <c r="AH9" s="451">
        <f t="shared" si="2"/>
        <v>1400</v>
      </c>
      <c r="AI9" s="451">
        <f t="shared" si="2"/>
        <v>1520</v>
      </c>
      <c r="AJ9" s="451">
        <f t="shared" si="2"/>
        <v>1520</v>
      </c>
      <c r="AK9" s="336">
        <f t="shared" ref="AK9" si="3">+AJ9+AK8</f>
        <v>1520</v>
      </c>
      <c r="AL9" s="47"/>
    </row>
    <row r="10" spans="1:42" ht="34.5" customHeight="1">
      <c r="A10" s="624">
        <v>2</v>
      </c>
      <c r="B10" s="626" t="s">
        <v>75</v>
      </c>
      <c r="C10" s="506" t="s">
        <v>174</v>
      </c>
      <c r="D10" s="48"/>
      <c r="E10" s="49"/>
      <c r="F10" s="202">
        <f>+[1]NEW!$U$105</f>
        <v>1483</v>
      </c>
      <c r="G10" s="449">
        <v>0</v>
      </c>
      <c r="H10" s="449">
        <v>0</v>
      </c>
      <c r="I10" s="449">
        <v>0</v>
      </c>
      <c r="J10" s="460">
        <v>0</v>
      </c>
      <c r="K10" s="351">
        <v>0</v>
      </c>
      <c r="L10" s="449">
        <v>0</v>
      </c>
      <c r="M10" s="449">
        <v>0</v>
      </c>
      <c r="N10" s="449">
        <v>0</v>
      </c>
      <c r="O10" s="449">
        <v>0</v>
      </c>
      <c r="P10" s="449">
        <v>0</v>
      </c>
      <c r="Q10" s="460">
        <v>0</v>
      </c>
      <c r="R10" s="351">
        <v>0</v>
      </c>
      <c r="S10" s="449">
        <v>0</v>
      </c>
      <c r="T10" s="449">
        <v>0</v>
      </c>
      <c r="U10" s="469">
        <f>500-T11</f>
        <v>500</v>
      </c>
      <c r="V10" s="449">
        <v>0</v>
      </c>
      <c r="W10" s="449">
        <f>500-V11</f>
        <v>0</v>
      </c>
      <c r="X10" s="460">
        <v>0</v>
      </c>
      <c r="Y10" s="351">
        <v>0</v>
      </c>
      <c r="Z10" s="469">
        <f>1650-Z12</f>
        <v>150</v>
      </c>
      <c r="AA10" s="469">
        <f>1000-Z11</f>
        <v>350</v>
      </c>
      <c r="AB10" s="449">
        <f>1000-AA11</f>
        <v>0</v>
      </c>
      <c r="AC10" s="449">
        <v>0</v>
      </c>
      <c r="AD10" s="449">
        <v>0</v>
      </c>
      <c r="AE10" s="460">
        <v>0</v>
      </c>
      <c r="AF10" s="351">
        <v>0</v>
      </c>
      <c r="AG10" s="449">
        <v>0</v>
      </c>
      <c r="AH10" s="449">
        <v>0</v>
      </c>
      <c r="AI10" s="469">
        <f>1483-AH11</f>
        <v>483</v>
      </c>
      <c r="AJ10" s="449">
        <v>0</v>
      </c>
      <c r="AK10" s="334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507"/>
      <c r="D11" s="40"/>
      <c r="E11" s="41"/>
      <c r="F11" s="201"/>
      <c r="G11" s="451">
        <f t="shared" ref="G11:AJ11" si="4">+F11+G10</f>
        <v>0</v>
      </c>
      <c r="H11" s="348">
        <f t="shared" si="4"/>
        <v>0</v>
      </c>
      <c r="I11" s="450">
        <f t="shared" si="4"/>
        <v>0</v>
      </c>
      <c r="J11" s="461">
        <f t="shared" si="4"/>
        <v>0</v>
      </c>
      <c r="K11" s="352">
        <f t="shared" si="4"/>
        <v>0</v>
      </c>
      <c r="L11" s="451">
        <f t="shared" si="4"/>
        <v>0</v>
      </c>
      <c r="M11" s="451">
        <f t="shared" si="4"/>
        <v>0</v>
      </c>
      <c r="N11" s="451">
        <f t="shared" si="4"/>
        <v>0</v>
      </c>
      <c r="O11" s="451">
        <f t="shared" si="4"/>
        <v>0</v>
      </c>
      <c r="P11" s="450">
        <f t="shared" si="4"/>
        <v>0</v>
      </c>
      <c r="Q11" s="461">
        <f t="shared" si="4"/>
        <v>0</v>
      </c>
      <c r="R11" s="352">
        <f t="shared" si="4"/>
        <v>0</v>
      </c>
      <c r="S11" s="451">
        <f t="shared" si="4"/>
        <v>0</v>
      </c>
      <c r="T11" s="451">
        <f t="shared" si="4"/>
        <v>0</v>
      </c>
      <c r="U11" s="451">
        <f t="shared" si="4"/>
        <v>500</v>
      </c>
      <c r="V11" s="451">
        <f t="shared" si="4"/>
        <v>500</v>
      </c>
      <c r="W11" s="450">
        <f t="shared" si="4"/>
        <v>500</v>
      </c>
      <c r="X11" s="461">
        <f t="shared" si="4"/>
        <v>500</v>
      </c>
      <c r="Y11" s="352">
        <f t="shared" si="4"/>
        <v>500</v>
      </c>
      <c r="Z11" s="451">
        <f t="shared" si="4"/>
        <v>650</v>
      </c>
      <c r="AA11" s="451">
        <f t="shared" si="4"/>
        <v>1000</v>
      </c>
      <c r="AB11" s="451">
        <f t="shared" si="4"/>
        <v>1000</v>
      </c>
      <c r="AC11" s="451">
        <f t="shared" si="4"/>
        <v>1000</v>
      </c>
      <c r="AD11" s="450">
        <f t="shared" si="4"/>
        <v>1000</v>
      </c>
      <c r="AE11" s="461">
        <f t="shared" si="4"/>
        <v>1000</v>
      </c>
      <c r="AF11" s="352">
        <f t="shared" si="4"/>
        <v>1000</v>
      </c>
      <c r="AG11" s="451">
        <f t="shared" si="4"/>
        <v>1000</v>
      </c>
      <c r="AH11" s="451">
        <f t="shared" si="4"/>
        <v>1000</v>
      </c>
      <c r="AI11" s="451">
        <f t="shared" si="4"/>
        <v>1483</v>
      </c>
      <c r="AJ11" s="451">
        <f t="shared" si="4"/>
        <v>1483</v>
      </c>
      <c r="AK11" s="336">
        <f t="shared" ref="AK11" si="5">+AJ11+AK10</f>
        <v>1483</v>
      </c>
      <c r="AL11" s="37"/>
    </row>
    <row r="12" spans="1:42" ht="34.5" customHeight="1">
      <c r="A12" s="624">
        <v>3</v>
      </c>
      <c r="B12" s="629" t="s">
        <v>76</v>
      </c>
      <c r="C12" s="506" t="s">
        <v>174</v>
      </c>
      <c r="D12" s="48"/>
      <c r="E12" s="49"/>
      <c r="F12" s="202">
        <f>+[1]NEW!$U$108</f>
        <v>4500</v>
      </c>
      <c r="G12" s="449">
        <v>0</v>
      </c>
      <c r="H12" s="449">
        <v>0</v>
      </c>
      <c r="I12" s="449">
        <v>0</v>
      </c>
      <c r="J12" s="460">
        <v>0</v>
      </c>
      <c r="K12" s="351">
        <v>0</v>
      </c>
      <c r="L12" s="449">
        <v>0</v>
      </c>
      <c r="M12" s="449">
        <v>0</v>
      </c>
      <c r="N12" s="449">
        <v>0</v>
      </c>
      <c r="O12" s="449">
        <v>0</v>
      </c>
      <c r="P12" s="449">
        <v>0</v>
      </c>
      <c r="Q12" s="460">
        <v>0</v>
      </c>
      <c r="R12" s="351">
        <v>0</v>
      </c>
      <c r="S12" s="449">
        <v>0</v>
      </c>
      <c r="T12" s="449">
        <v>0</v>
      </c>
      <c r="U12" s="469">
        <v>700</v>
      </c>
      <c r="V12" s="469">
        <f>2000-U13</f>
        <v>1300</v>
      </c>
      <c r="W12" s="449">
        <v>0</v>
      </c>
      <c r="X12" s="460">
        <v>0</v>
      </c>
      <c r="Y12" s="351">
        <v>0</v>
      </c>
      <c r="Z12" s="469">
        <f>3500-Y13</f>
        <v>1500</v>
      </c>
      <c r="AA12" s="449">
        <f>3500-Z13</f>
        <v>0</v>
      </c>
      <c r="AB12" s="449">
        <f>3500-AA13</f>
        <v>0</v>
      </c>
      <c r="AC12" s="449">
        <f>3500-AB13</f>
        <v>0</v>
      </c>
      <c r="AD12" s="449">
        <v>0</v>
      </c>
      <c r="AE12" s="460">
        <v>0</v>
      </c>
      <c r="AF12" s="351">
        <v>0</v>
      </c>
      <c r="AG12" s="469">
        <v>250</v>
      </c>
      <c r="AH12" s="469">
        <f>4500-AG13</f>
        <v>750</v>
      </c>
      <c r="AI12" s="449">
        <f>4500-AH13</f>
        <v>0</v>
      </c>
      <c r="AJ12" s="449">
        <v>0</v>
      </c>
      <c r="AK12" s="334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507"/>
      <c r="D13" s="40"/>
      <c r="E13" s="41"/>
      <c r="F13" s="201"/>
      <c r="G13" s="451">
        <f t="shared" ref="G13:AJ15" si="6">+F13+G12</f>
        <v>0</v>
      </c>
      <c r="H13" s="348">
        <f t="shared" si="6"/>
        <v>0</v>
      </c>
      <c r="I13" s="450">
        <f t="shared" si="6"/>
        <v>0</v>
      </c>
      <c r="J13" s="461">
        <f t="shared" si="6"/>
        <v>0</v>
      </c>
      <c r="K13" s="352">
        <f t="shared" si="6"/>
        <v>0</v>
      </c>
      <c r="L13" s="451">
        <f t="shared" si="6"/>
        <v>0</v>
      </c>
      <c r="M13" s="451">
        <f t="shared" si="6"/>
        <v>0</v>
      </c>
      <c r="N13" s="451">
        <f t="shared" si="6"/>
        <v>0</v>
      </c>
      <c r="O13" s="451">
        <f t="shared" si="6"/>
        <v>0</v>
      </c>
      <c r="P13" s="450">
        <f t="shared" si="6"/>
        <v>0</v>
      </c>
      <c r="Q13" s="461">
        <f t="shared" si="6"/>
        <v>0</v>
      </c>
      <c r="R13" s="352">
        <f t="shared" si="6"/>
        <v>0</v>
      </c>
      <c r="S13" s="451">
        <f t="shared" si="6"/>
        <v>0</v>
      </c>
      <c r="T13" s="451">
        <f t="shared" si="6"/>
        <v>0</v>
      </c>
      <c r="U13" s="451">
        <f t="shared" si="6"/>
        <v>700</v>
      </c>
      <c r="V13" s="451">
        <f t="shared" si="6"/>
        <v>2000</v>
      </c>
      <c r="W13" s="450">
        <f t="shared" si="6"/>
        <v>2000</v>
      </c>
      <c r="X13" s="461">
        <f t="shared" si="6"/>
        <v>2000</v>
      </c>
      <c r="Y13" s="352">
        <f t="shared" si="6"/>
        <v>2000</v>
      </c>
      <c r="Z13" s="451">
        <f t="shared" si="6"/>
        <v>3500</v>
      </c>
      <c r="AA13" s="451">
        <f t="shared" si="6"/>
        <v>3500</v>
      </c>
      <c r="AB13" s="451">
        <f t="shared" si="6"/>
        <v>3500</v>
      </c>
      <c r="AC13" s="451">
        <f t="shared" si="6"/>
        <v>3500</v>
      </c>
      <c r="AD13" s="450">
        <f t="shared" si="6"/>
        <v>3500</v>
      </c>
      <c r="AE13" s="461">
        <f t="shared" si="6"/>
        <v>3500</v>
      </c>
      <c r="AF13" s="352">
        <f t="shared" si="6"/>
        <v>3500</v>
      </c>
      <c r="AG13" s="451">
        <f t="shared" si="6"/>
        <v>3750</v>
      </c>
      <c r="AH13" s="451">
        <f t="shared" si="6"/>
        <v>4500</v>
      </c>
      <c r="AI13" s="451">
        <f>+AH13+AI12</f>
        <v>4500</v>
      </c>
      <c r="AJ13" s="451">
        <f t="shared" si="6"/>
        <v>4500</v>
      </c>
      <c r="AK13" s="336">
        <f t="shared" ref="AK13" si="7">+AJ13+AK12</f>
        <v>4500</v>
      </c>
      <c r="AL13" s="37"/>
    </row>
    <row r="14" spans="1:42" ht="34.5" customHeight="1">
      <c r="A14" s="624">
        <v>4</v>
      </c>
      <c r="B14" s="629" t="s">
        <v>77</v>
      </c>
      <c r="C14" s="506" t="s">
        <v>174</v>
      </c>
      <c r="D14" s="48"/>
      <c r="E14" s="49"/>
      <c r="F14" s="533">
        <f>+[1]NEW!$U$111</f>
        <v>2606</v>
      </c>
      <c r="G14" s="453">
        <v>0</v>
      </c>
      <c r="H14" s="453">
        <v>0</v>
      </c>
      <c r="I14" s="453">
        <v>0</v>
      </c>
      <c r="J14" s="462">
        <v>0</v>
      </c>
      <c r="K14" s="353">
        <v>0</v>
      </c>
      <c r="L14" s="453">
        <v>0</v>
      </c>
      <c r="M14" s="453">
        <v>0</v>
      </c>
      <c r="N14" s="453">
        <v>0</v>
      </c>
      <c r="O14" s="453">
        <v>0</v>
      </c>
      <c r="P14" s="453">
        <v>0</v>
      </c>
      <c r="Q14" s="462">
        <v>0</v>
      </c>
      <c r="R14" s="353">
        <v>0</v>
      </c>
      <c r="S14" s="453">
        <v>0</v>
      </c>
      <c r="T14" s="453">
        <v>0</v>
      </c>
      <c r="U14" s="453">
        <v>0</v>
      </c>
      <c r="V14" s="258">
        <v>0</v>
      </c>
      <c r="W14" s="470">
        <v>1400</v>
      </c>
      <c r="X14" s="462">
        <v>0</v>
      </c>
      <c r="Y14" s="353">
        <v>0</v>
      </c>
      <c r="Z14" s="470">
        <f>1606-Y15</f>
        <v>206</v>
      </c>
      <c r="AA14" s="470">
        <v>850</v>
      </c>
      <c r="AB14" s="470">
        <f>2606-AA15</f>
        <v>150</v>
      </c>
      <c r="AC14" s="453">
        <v>0</v>
      </c>
      <c r="AD14" s="453">
        <v>0</v>
      </c>
      <c r="AE14" s="462">
        <v>0</v>
      </c>
      <c r="AF14" s="353">
        <v>0</v>
      </c>
      <c r="AG14" s="453">
        <v>0</v>
      </c>
      <c r="AH14" s="453">
        <v>0</v>
      </c>
      <c r="AI14" s="453">
        <v>0</v>
      </c>
      <c r="AJ14" s="453">
        <v>0</v>
      </c>
      <c r="AK14" s="338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507"/>
      <c r="D15" s="33"/>
      <c r="E15" s="52"/>
      <c r="F15" s="200"/>
      <c r="G15" s="451">
        <f t="shared" si="6"/>
        <v>0</v>
      </c>
      <c r="H15" s="348">
        <f t="shared" si="6"/>
        <v>0</v>
      </c>
      <c r="I15" s="450">
        <f t="shared" si="6"/>
        <v>0</v>
      </c>
      <c r="J15" s="461">
        <f t="shared" si="6"/>
        <v>0</v>
      </c>
      <c r="K15" s="352">
        <f t="shared" si="6"/>
        <v>0</v>
      </c>
      <c r="L15" s="451">
        <f t="shared" si="6"/>
        <v>0</v>
      </c>
      <c r="M15" s="451">
        <f t="shared" si="6"/>
        <v>0</v>
      </c>
      <c r="N15" s="451">
        <f t="shared" si="6"/>
        <v>0</v>
      </c>
      <c r="O15" s="451">
        <f t="shared" si="6"/>
        <v>0</v>
      </c>
      <c r="P15" s="450">
        <f t="shared" si="6"/>
        <v>0</v>
      </c>
      <c r="Q15" s="461">
        <f t="shared" si="6"/>
        <v>0</v>
      </c>
      <c r="R15" s="352">
        <f t="shared" si="6"/>
        <v>0</v>
      </c>
      <c r="S15" s="451">
        <f t="shared" si="6"/>
        <v>0</v>
      </c>
      <c r="T15" s="451">
        <f t="shared" si="6"/>
        <v>0</v>
      </c>
      <c r="U15" s="451">
        <f t="shared" si="6"/>
        <v>0</v>
      </c>
      <c r="V15" s="451">
        <f t="shared" si="6"/>
        <v>0</v>
      </c>
      <c r="W15" s="450">
        <f t="shared" si="6"/>
        <v>1400</v>
      </c>
      <c r="X15" s="461">
        <f t="shared" si="6"/>
        <v>1400</v>
      </c>
      <c r="Y15" s="352">
        <f t="shared" si="6"/>
        <v>1400</v>
      </c>
      <c r="Z15" s="451">
        <f t="shared" si="6"/>
        <v>1606</v>
      </c>
      <c r="AA15" s="451">
        <f t="shared" si="6"/>
        <v>2456</v>
      </c>
      <c r="AB15" s="451">
        <f t="shared" si="6"/>
        <v>2606</v>
      </c>
      <c r="AC15" s="451">
        <f t="shared" si="6"/>
        <v>2606</v>
      </c>
      <c r="AD15" s="450">
        <f t="shared" si="6"/>
        <v>2606</v>
      </c>
      <c r="AE15" s="461">
        <f t="shared" si="6"/>
        <v>2606</v>
      </c>
      <c r="AF15" s="352">
        <f t="shared" si="6"/>
        <v>2606</v>
      </c>
      <c r="AG15" s="451">
        <f t="shared" si="6"/>
        <v>2606</v>
      </c>
      <c r="AH15" s="451">
        <f>+AG15+AH14</f>
        <v>2606</v>
      </c>
      <c r="AI15" s="451">
        <f t="shared" si="6"/>
        <v>2606</v>
      </c>
      <c r="AJ15" s="451">
        <f>+AI15+AJ14</f>
        <v>2606</v>
      </c>
      <c r="AK15" s="336">
        <f>+AJ15+AK14</f>
        <v>2606</v>
      </c>
      <c r="AL15" s="37"/>
    </row>
    <row r="16" spans="1:42" ht="34.5" customHeight="1">
      <c r="A16" s="624">
        <v>5</v>
      </c>
      <c r="B16" s="629" t="s">
        <v>78</v>
      </c>
      <c r="C16" s="508" t="s">
        <v>176</v>
      </c>
      <c r="D16" s="48"/>
      <c r="E16" s="49"/>
      <c r="F16" s="533">
        <f>+[1]NEW!$U$96</f>
        <v>4750</v>
      </c>
      <c r="G16" s="449">
        <v>0</v>
      </c>
      <c r="H16" s="449">
        <v>0</v>
      </c>
      <c r="I16" s="449">
        <v>0</v>
      </c>
      <c r="J16" s="460">
        <v>0</v>
      </c>
      <c r="K16" s="351">
        <v>0</v>
      </c>
      <c r="L16" s="481">
        <f>560-L77</f>
        <v>500</v>
      </c>
      <c r="M16" s="456">
        <f>500-L17</f>
        <v>0</v>
      </c>
      <c r="N16" s="449">
        <v>0</v>
      </c>
      <c r="O16" s="449">
        <v>0</v>
      </c>
      <c r="P16" s="449">
        <v>0</v>
      </c>
      <c r="Q16" s="460">
        <v>0</v>
      </c>
      <c r="R16" s="351">
        <v>0</v>
      </c>
      <c r="S16" s="469">
        <v>238</v>
      </c>
      <c r="T16" s="469">
        <f>1500-S17</f>
        <v>762</v>
      </c>
      <c r="U16" s="449">
        <v>0</v>
      </c>
      <c r="V16" s="449">
        <v>0</v>
      </c>
      <c r="W16" s="449">
        <v>0</v>
      </c>
      <c r="X16" s="460">
        <v>0</v>
      </c>
      <c r="Y16" s="351">
        <v>0</v>
      </c>
      <c r="Z16" s="456">
        <v>0</v>
      </c>
      <c r="AA16" s="449">
        <v>0</v>
      </c>
      <c r="AB16" s="449">
        <v>0</v>
      </c>
      <c r="AC16" s="456">
        <v>0</v>
      </c>
      <c r="AD16" s="469">
        <f>1055-AD18-AD28-AD30</f>
        <v>500</v>
      </c>
      <c r="AE16" s="469">
        <v>900</v>
      </c>
      <c r="AF16" s="351">
        <v>0</v>
      </c>
      <c r="AG16" s="469">
        <f>3750-AF17</f>
        <v>850</v>
      </c>
      <c r="AH16" s="469">
        <v>500</v>
      </c>
      <c r="AI16" s="469">
        <f>4750-AH17</f>
        <v>500</v>
      </c>
      <c r="AJ16" s="449">
        <v>0</v>
      </c>
      <c r="AK16" s="334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509"/>
      <c r="D17" s="40"/>
      <c r="E17" s="41"/>
      <c r="F17" s="201"/>
      <c r="G17" s="43">
        <f t="shared" ref="G17:AJ17" si="8">+F17+G16</f>
        <v>0</v>
      </c>
      <c r="H17" s="348">
        <f t="shared" si="8"/>
        <v>0</v>
      </c>
      <c r="I17" s="450">
        <f t="shared" si="8"/>
        <v>0</v>
      </c>
      <c r="J17" s="461">
        <f t="shared" si="8"/>
        <v>0</v>
      </c>
      <c r="K17" s="352">
        <f t="shared" si="8"/>
        <v>0</v>
      </c>
      <c r="L17" s="451">
        <f t="shared" si="8"/>
        <v>500</v>
      </c>
      <c r="M17" s="451">
        <f t="shared" si="8"/>
        <v>500</v>
      </c>
      <c r="N17" s="451">
        <f t="shared" si="8"/>
        <v>500</v>
      </c>
      <c r="O17" s="451">
        <f t="shared" si="8"/>
        <v>500</v>
      </c>
      <c r="P17" s="450">
        <f t="shared" si="8"/>
        <v>500</v>
      </c>
      <c r="Q17" s="461">
        <f t="shared" si="8"/>
        <v>500</v>
      </c>
      <c r="R17" s="352">
        <f t="shared" si="8"/>
        <v>500</v>
      </c>
      <c r="S17" s="451">
        <f t="shared" si="8"/>
        <v>738</v>
      </c>
      <c r="T17" s="451">
        <f t="shared" si="8"/>
        <v>1500</v>
      </c>
      <c r="U17" s="451">
        <f t="shared" si="8"/>
        <v>1500</v>
      </c>
      <c r="V17" s="451">
        <f t="shared" si="8"/>
        <v>1500</v>
      </c>
      <c r="W17" s="450">
        <f t="shared" si="8"/>
        <v>1500</v>
      </c>
      <c r="X17" s="461">
        <f t="shared" si="8"/>
        <v>1500</v>
      </c>
      <c r="Y17" s="352">
        <f t="shared" si="8"/>
        <v>1500</v>
      </c>
      <c r="Z17" s="451">
        <f t="shared" si="8"/>
        <v>1500</v>
      </c>
      <c r="AA17" s="451">
        <f t="shared" si="8"/>
        <v>1500</v>
      </c>
      <c r="AB17" s="451">
        <f t="shared" si="8"/>
        <v>1500</v>
      </c>
      <c r="AC17" s="451">
        <f t="shared" si="8"/>
        <v>1500</v>
      </c>
      <c r="AD17" s="450">
        <f t="shared" si="8"/>
        <v>2000</v>
      </c>
      <c r="AE17" s="461">
        <f t="shared" si="8"/>
        <v>2900</v>
      </c>
      <c r="AF17" s="352">
        <f t="shared" si="8"/>
        <v>2900</v>
      </c>
      <c r="AG17" s="451">
        <f t="shared" si="8"/>
        <v>3750</v>
      </c>
      <c r="AH17" s="451">
        <f t="shared" si="8"/>
        <v>4250</v>
      </c>
      <c r="AI17" s="348">
        <f t="shared" si="8"/>
        <v>4750</v>
      </c>
      <c r="AJ17" s="451">
        <f t="shared" si="8"/>
        <v>4750</v>
      </c>
      <c r="AK17" s="336">
        <f t="shared" ref="AK17" si="9">+AJ17+AK16</f>
        <v>4750</v>
      </c>
      <c r="AL17" s="37"/>
    </row>
    <row r="18" spans="1:42" ht="34.5" customHeight="1">
      <c r="A18" s="624">
        <v>6</v>
      </c>
      <c r="B18" s="629" t="s">
        <v>79</v>
      </c>
      <c r="C18" s="508" t="s">
        <v>176</v>
      </c>
      <c r="D18" s="48"/>
      <c r="E18" s="49"/>
      <c r="F18" s="533">
        <f>+[1]NEW!$U$99</f>
        <v>180</v>
      </c>
      <c r="G18" s="453">
        <v>0</v>
      </c>
      <c r="H18" s="453">
        <v>0</v>
      </c>
      <c r="I18" s="453">
        <v>0</v>
      </c>
      <c r="J18" s="462">
        <v>0</v>
      </c>
      <c r="K18" s="353">
        <v>0</v>
      </c>
      <c r="L18" s="453">
        <v>0</v>
      </c>
      <c r="M18" s="453">
        <v>0</v>
      </c>
      <c r="N18" s="453">
        <v>0</v>
      </c>
      <c r="O18" s="453">
        <v>0</v>
      </c>
      <c r="P18" s="453">
        <v>0</v>
      </c>
      <c r="Q18" s="462">
        <v>0</v>
      </c>
      <c r="R18" s="353">
        <v>0</v>
      </c>
      <c r="S18" s="453">
        <v>0</v>
      </c>
      <c r="T18" s="470">
        <f>55-S19</f>
        <v>55</v>
      </c>
      <c r="U18" s="453">
        <v>0</v>
      </c>
      <c r="V18" s="453">
        <v>0</v>
      </c>
      <c r="W18" s="453">
        <v>0</v>
      </c>
      <c r="X18" s="462">
        <v>0</v>
      </c>
      <c r="Y18" s="353">
        <v>0</v>
      </c>
      <c r="Z18" s="453">
        <v>0</v>
      </c>
      <c r="AA18" s="453">
        <v>0</v>
      </c>
      <c r="AB18" s="453">
        <v>0</v>
      </c>
      <c r="AC18" s="457">
        <v>0</v>
      </c>
      <c r="AD18" s="536">
        <f>180-AC19</f>
        <v>125</v>
      </c>
      <c r="AE18" s="462">
        <v>0</v>
      </c>
      <c r="AF18" s="353">
        <v>0</v>
      </c>
      <c r="AG18" s="453">
        <v>0</v>
      </c>
      <c r="AH18" s="453">
        <v>0</v>
      </c>
      <c r="AI18" s="453">
        <v>0</v>
      </c>
      <c r="AJ18" s="453">
        <v>0</v>
      </c>
      <c r="AK18" s="338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509"/>
      <c r="D19" s="33"/>
      <c r="E19" s="52"/>
      <c r="F19" s="173"/>
      <c r="G19" s="43">
        <f t="shared" ref="G19:AI19" si="10">+F19+G18</f>
        <v>0</v>
      </c>
      <c r="H19" s="348">
        <f t="shared" si="10"/>
        <v>0</v>
      </c>
      <c r="I19" s="450">
        <f t="shared" si="10"/>
        <v>0</v>
      </c>
      <c r="J19" s="461">
        <f t="shared" si="10"/>
        <v>0</v>
      </c>
      <c r="K19" s="352">
        <f t="shared" si="10"/>
        <v>0</v>
      </c>
      <c r="L19" s="451">
        <f t="shared" si="10"/>
        <v>0</v>
      </c>
      <c r="M19" s="451">
        <f t="shared" si="10"/>
        <v>0</v>
      </c>
      <c r="N19" s="451">
        <f t="shared" si="10"/>
        <v>0</v>
      </c>
      <c r="O19" s="451">
        <f t="shared" si="10"/>
        <v>0</v>
      </c>
      <c r="P19" s="450">
        <f t="shared" si="10"/>
        <v>0</v>
      </c>
      <c r="Q19" s="461">
        <f t="shared" si="10"/>
        <v>0</v>
      </c>
      <c r="R19" s="352">
        <f t="shared" si="10"/>
        <v>0</v>
      </c>
      <c r="S19" s="451">
        <f t="shared" si="10"/>
        <v>0</v>
      </c>
      <c r="T19" s="451">
        <f t="shared" si="10"/>
        <v>55</v>
      </c>
      <c r="U19" s="451">
        <f t="shared" si="10"/>
        <v>55</v>
      </c>
      <c r="V19" s="451">
        <f t="shared" si="10"/>
        <v>55</v>
      </c>
      <c r="W19" s="450">
        <f t="shared" si="10"/>
        <v>55</v>
      </c>
      <c r="X19" s="461">
        <f t="shared" si="10"/>
        <v>55</v>
      </c>
      <c r="Y19" s="352">
        <f t="shared" si="10"/>
        <v>55</v>
      </c>
      <c r="Z19" s="451">
        <f t="shared" si="10"/>
        <v>55</v>
      </c>
      <c r="AA19" s="451">
        <f t="shared" si="10"/>
        <v>55</v>
      </c>
      <c r="AB19" s="451">
        <f t="shared" si="10"/>
        <v>55</v>
      </c>
      <c r="AC19" s="451">
        <f t="shared" si="10"/>
        <v>55</v>
      </c>
      <c r="AD19" s="450">
        <f t="shared" si="10"/>
        <v>180</v>
      </c>
      <c r="AE19" s="461">
        <f t="shared" si="10"/>
        <v>180</v>
      </c>
      <c r="AF19" s="352">
        <f t="shared" si="10"/>
        <v>180</v>
      </c>
      <c r="AG19" s="451">
        <f t="shared" si="10"/>
        <v>180</v>
      </c>
      <c r="AH19" s="451">
        <f>+AG19+AH18</f>
        <v>180</v>
      </c>
      <c r="AI19" s="348">
        <f t="shared" si="10"/>
        <v>180</v>
      </c>
      <c r="AJ19" s="451">
        <f>+AI19+AJ18</f>
        <v>180</v>
      </c>
      <c r="AK19" s="336">
        <f>+AJ19+AK18</f>
        <v>180</v>
      </c>
      <c r="AL19" s="37"/>
    </row>
    <row r="20" spans="1:42" ht="34.5" customHeight="1">
      <c r="A20" s="624">
        <v>7</v>
      </c>
      <c r="B20" s="649" t="s">
        <v>80</v>
      </c>
      <c r="C20" s="506" t="s">
        <v>174</v>
      </c>
      <c r="D20" s="53"/>
      <c r="E20" s="54"/>
      <c r="F20" s="174">
        <f>+[1]NEW!$U$6</f>
        <v>596</v>
      </c>
      <c r="G20" s="453">
        <v>0</v>
      </c>
      <c r="H20" s="453">
        <v>0</v>
      </c>
      <c r="I20" s="453">
        <v>0</v>
      </c>
      <c r="J20" s="462">
        <v>0</v>
      </c>
      <c r="K20" s="353">
        <v>0</v>
      </c>
      <c r="L20" s="453">
        <v>0</v>
      </c>
      <c r="M20" s="470">
        <f>396-L21</f>
        <v>396</v>
      </c>
      <c r="N20" s="453">
        <v>0</v>
      </c>
      <c r="O20" s="453">
        <v>0</v>
      </c>
      <c r="P20" s="453">
        <v>0</v>
      </c>
      <c r="Q20" s="462">
        <v>0</v>
      </c>
      <c r="R20" s="353">
        <v>0</v>
      </c>
      <c r="S20" s="453">
        <v>0</v>
      </c>
      <c r="T20" s="453">
        <v>0</v>
      </c>
      <c r="U20" s="453">
        <v>0</v>
      </c>
      <c r="V20" s="453">
        <v>0</v>
      </c>
      <c r="W20" s="453">
        <v>0</v>
      </c>
      <c r="X20" s="462">
        <v>0</v>
      </c>
      <c r="Y20" s="353">
        <v>0</v>
      </c>
      <c r="Z20" s="453">
        <v>0</v>
      </c>
      <c r="AA20" s="453">
        <v>0</v>
      </c>
      <c r="AB20" s="453">
        <v>0</v>
      </c>
      <c r="AC20" s="536">
        <f>596-AB21</f>
        <v>200</v>
      </c>
      <c r="AD20" s="453">
        <v>0</v>
      </c>
      <c r="AE20" s="462">
        <v>0</v>
      </c>
      <c r="AF20" s="353">
        <v>0</v>
      </c>
      <c r="AG20" s="453">
        <v>0</v>
      </c>
      <c r="AH20" s="453">
        <v>0</v>
      </c>
      <c r="AI20" s="453">
        <v>0</v>
      </c>
      <c r="AJ20" s="453">
        <v>0</v>
      </c>
      <c r="AK20" s="338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507"/>
      <c r="D21" s="56"/>
      <c r="E21" s="57"/>
      <c r="F21" s="180"/>
      <c r="G21" s="451">
        <f t="shared" ref="G21:AJ21" si="11">+F21+G20</f>
        <v>0</v>
      </c>
      <c r="H21" s="348">
        <f t="shared" si="11"/>
        <v>0</v>
      </c>
      <c r="I21" s="450">
        <f t="shared" si="11"/>
        <v>0</v>
      </c>
      <c r="J21" s="461">
        <f t="shared" si="11"/>
        <v>0</v>
      </c>
      <c r="K21" s="352">
        <f t="shared" si="11"/>
        <v>0</v>
      </c>
      <c r="L21" s="451">
        <f t="shared" si="11"/>
        <v>0</v>
      </c>
      <c r="M21" s="451">
        <f t="shared" si="11"/>
        <v>396</v>
      </c>
      <c r="N21" s="451">
        <f t="shared" si="11"/>
        <v>396</v>
      </c>
      <c r="O21" s="451">
        <f t="shared" si="11"/>
        <v>396</v>
      </c>
      <c r="P21" s="450">
        <f t="shared" si="11"/>
        <v>396</v>
      </c>
      <c r="Q21" s="461">
        <f t="shared" si="11"/>
        <v>396</v>
      </c>
      <c r="R21" s="352">
        <f t="shared" si="11"/>
        <v>396</v>
      </c>
      <c r="S21" s="451">
        <f t="shared" si="11"/>
        <v>396</v>
      </c>
      <c r="T21" s="451">
        <f t="shared" si="11"/>
        <v>396</v>
      </c>
      <c r="U21" s="451">
        <f t="shared" si="11"/>
        <v>396</v>
      </c>
      <c r="V21" s="451">
        <f t="shared" si="11"/>
        <v>396</v>
      </c>
      <c r="W21" s="450">
        <f t="shared" si="11"/>
        <v>396</v>
      </c>
      <c r="X21" s="461">
        <f t="shared" si="11"/>
        <v>396</v>
      </c>
      <c r="Y21" s="352">
        <f t="shared" si="11"/>
        <v>396</v>
      </c>
      <c r="Z21" s="451">
        <f t="shared" si="11"/>
        <v>396</v>
      </c>
      <c r="AA21" s="451">
        <f t="shared" si="11"/>
        <v>396</v>
      </c>
      <c r="AB21" s="451">
        <f t="shared" si="11"/>
        <v>396</v>
      </c>
      <c r="AC21" s="451">
        <f t="shared" si="11"/>
        <v>596</v>
      </c>
      <c r="AD21" s="450">
        <f t="shared" si="11"/>
        <v>596</v>
      </c>
      <c r="AE21" s="461">
        <f t="shared" si="11"/>
        <v>596</v>
      </c>
      <c r="AF21" s="352">
        <f t="shared" si="11"/>
        <v>596</v>
      </c>
      <c r="AG21" s="451">
        <f t="shared" si="11"/>
        <v>596</v>
      </c>
      <c r="AH21" s="451">
        <f t="shared" si="11"/>
        <v>596</v>
      </c>
      <c r="AI21" s="451">
        <f t="shared" si="11"/>
        <v>596</v>
      </c>
      <c r="AJ21" s="451">
        <f t="shared" si="11"/>
        <v>596</v>
      </c>
      <c r="AK21" s="336">
        <f t="shared" ref="AK21" si="12">+AJ21+AK20</f>
        <v>596</v>
      </c>
      <c r="AL21" s="37"/>
    </row>
    <row r="22" spans="1:42" ht="34.5" customHeight="1">
      <c r="A22" s="624">
        <v>8</v>
      </c>
      <c r="B22" s="649" t="s">
        <v>81</v>
      </c>
      <c r="C22" s="506" t="s">
        <v>174</v>
      </c>
      <c r="D22" s="60"/>
      <c r="E22" s="34"/>
      <c r="F22" s="174">
        <f>+[1]NEW!$U$9</f>
        <v>257</v>
      </c>
      <c r="G22" s="449">
        <v>0</v>
      </c>
      <c r="H22" s="449">
        <v>0</v>
      </c>
      <c r="I22" s="449">
        <v>0</v>
      </c>
      <c r="J22" s="460">
        <v>0</v>
      </c>
      <c r="K22" s="351">
        <v>0</v>
      </c>
      <c r="L22" s="449">
        <v>0</v>
      </c>
      <c r="M22" s="469">
        <f>157-L23</f>
        <v>157</v>
      </c>
      <c r="N22" s="449">
        <v>0</v>
      </c>
      <c r="O22" s="449">
        <v>0</v>
      </c>
      <c r="P22" s="449">
        <v>0</v>
      </c>
      <c r="Q22" s="460">
        <v>0</v>
      </c>
      <c r="R22" s="351">
        <v>0</v>
      </c>
      <c r="S22" s="449">
        <v>0</v>
      </c>
      <c r="T22" s="449">
        <v>0</v>
      </c>
      <c r="U22" s="449">
        <v>0</v>
      </c>
      <c r="V22" s="449">
        <v>0</v>
      </c>
      <c r="W22" s="449">
        <v>0</v>
      </c>
      <c r="X22" s="460">
        <v>0</v>
      </c>
      <c r="Y22" s="351">
        <v>0</v>
      </c>
      <c r="Z22" s="449">
        <v>0</v>
      </c>
      <c r="AA22" s="449">
        <v>0</v>
      </c>
      <c r="AB22" s="449">
        <v>0</v>
      </c>
      <c r="AC22" s="537">
        <f>257-AB23</f>
        <v>100</v>
      </c>
      <c r="AD22" s="449">
        <v>0</v>
      </c>
      <c r="AE22" s="460">
        <v>0</v>
      </c>
      <c r="AF22" s="351">
        <v>0</v>
      </c>
      <c r="AG22" s="449">
        <v>0</v>
      </c>
      <c r="AH22" s="449">
        <v>0</v>
      </c>
      <c r="AI22" s="449">
        <v>0</v>
      </c>
      <c r="AJ22" s="449">
        <v>0</v>
      </c>
      <c r="AK22" s="334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507"/>
      <c r="D23" s="60"/>
      <c r="E23" s="52"/>
      <c r="F23" s="181"/>
      <c r="G23" s="451">
        <f t="shared" ref="G23:AJ23" si="13">+F23+G22</f>
        <v>0</v>
      </c>
      <c r="H23" s="348">
        <f t="shared" si="13"/>
        <v>0</v>
      </c>
      <c r="I23" s="450">
        <f t="shared" si="13"/>
        <v>0</v>
      </c>
      <c r="J23" s="461">
        <f t="shared" si="13"/>
        <v>0</v>
      </c>
      <c r="K23" s="352">
        <f t="shared" si="13"/>
        <v>0</v>
      </c>
      <c r="L23" s="451">
        <f t="shared" si="13"/>
        <v>0</v>
      </c>
      <c r="M23" s="451">
        <f t="shared" si="13"/>
        <v>157</v>
      </c>
      <c r="N23" s="451">
        <f t="shared" si="13"/>
        <v>157</v>
      </c>
      <c r="O23" s="451">
        <f t="shared" si="13"/>
        <v>157</v>
      </c>
      <c r="P23" s="450">
        <f t="shared" si="13"/>
        <v>157</v>
      </c>
      <c r="Q23" s="461">
        <f t="shared" si="13"/>
        <v>157</v>
      </c>
      <c r="R23" s="352">
        <f t="shared" si="13"/>
        <v>157</v>
      </c>
      <c r="S23" s="451">
        <f t="shared" si="13"/>
        <v>157</v>
      </c>
      <c r="T23" s="451">
        <f t="shared" si="13"/>
        <v>157</v>
      </c>
      <c r="U23" s="451">
        <f t="shared" si="13"/>
        <v>157</v>
      </c>
      <c r="V23" s="451">
        <f t="shared" si="13"/>
        <v>157</v>
      </c>
      <c r="W23" s="450">
        <f t="shared" si="13"/>
        <v>157</v>
      </c>
      <c r="X23" s="461">
        <f t="shared" si="13"/>
        <v>157</v>
      </c>
      <c r="Y23" s="352">
        <f t="shared" si="13"/>
        <v>157</v>
      </c>
      <c r="Z23" s="451">
        <f t="shared" si="13"/>
        <v>157</v>
      </c>
      <c r="AA23" s="451">
        <f t="shared" si="13"/>
        <v>157</v>
      </c>
      <c r="AB23" s="451">
        <f t="shared" si="13"/>
        <v>157</v>
      </c>
      <c r="AC23" s="451">
        <f t="shared" si="13"/>
        <v>257</v>
      </c>
      <c r="AD23" s="450">
        <f t="shared" si="13"/>
        <v>257</v>
      </c>
      <c r="AE23" s="461">
        <f t="shared" si="13"/>
        <v>257</v>
      </c>
      <c r="AF23" s="352">
        <f t="shared" si="13"/>
        <v>257</v>
      </c>
      <c r="AG23" s="451">
        <f t="shared" si="13"/>
        <v>257</v>
      </c>
      <c r="AH23" s="451">
        <f t="shared" si="13"/>
        <v>257</v>
      </c>
      <c r="AI23" s="451">
        <f t="shared" si="13"/>
        <v>257</v>
      </c>
      <c r="AJ23" s="451">
        <f t="shared" si="13"/>
        <v>257</v>
      </c>
      <c r="AK23" s="336">
        <f t="shared" ref="AK23" si="14">+AJ23+AK22</f>
        <v>257</v>
      </c>
      <c r="AL23" s="37"/>
    </row>
    <row r="24" spans="1:42" ht="34.5" customHeight="1">
      <c r="A24" s="624">
        <v>9</v>
      </c>
      <c r="B24" s="649" t="s">
        <v>82</v>
      </c>
      <c r="C24" s="506" t="s">
        <v>174</v>
      </c>
      <c r="D24" s="63"/>
      <c r="E24" s="54"/>
      <c r="F24" s="174">
        <f>+[1]NEW!$U$12</f>
        <v>988</v>
      </c>
      <c r="G24" s="449">
        <v>0</v>
      </c>
      <c r="H24" s="449">
        <v>0</v>
      </c>
      <c r="I24" s="449">
        <v>0</v>
      </c>
      <c r="J24" s="460">
        <v>0</v>
      </c>
      <c r="K24" s="351">
        <v>0</v>
      </c>
      <c r="L24" s="449">
        <v>0</v>
      </c>
      <c r="M24" s="479">
        <v>800</v>
      </c>
      <c r="N24" s="456">
        <f>800-M25</f>
        <v>0</v>
      </c>
      <c r="O24" s="449">
        <v>0</v>
      </c>
      <c r="P24" s="449">
        <v>0</v>
      </c>
      <c r="Q24" s="460">
        <v>0</v>
      </c>
      <c r="R24" s="351">
        <v>0</v>
      </c>
      <c r="S24" s="449">
        <v>0</v>
      </c>
      <c r="T24" s="449">
        <v>0</v>
      </c>
      <c r="U24" s="449">
        <v>0</v>
      </c>
      <c r="V24" s="449">
        <v>0</v>
      </c>
      <c r="W24" s="449">
        <v>0</v>
      </c>
      <c r="X24" s="460">
        <v>0</v>
      </c>
      <c r="Y24" s="351">
        <v>0</v>
      </c>
      <c r="Z24" s="449">
        <v>0</v>
      </c>
      <c r="AA24" s="449">
        <v>0</v>
      </c>
      <c r="AB24" s="456">
        <v>0</v>
      </c>
      <c r="AC24" s="537">
        <f>988-AB25</f>
        <v>188</v>
      </c>
      <c r="AD24" s="449">
        <v>0</v>
      </c>
      <c r="AE24" s="460">
        <v>0</v>
      </c>
      <c r="AF24" s="351">
        <v>0</v>
      </c>
      <c r="AG24" s="449">
        <v>0</v>
      </c>
      <c r="AH24" s="449">
        <v>0</v>
      </c>
      <c r="AI24" s="449">
        <v>0</v>
      </c>
      <c r="AJ24" s="449">
        <v>0</v>
      </c>
      <c r="AK24" s="334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507"/>
      <c r="D25" s="65"/>
      <c r="E25" s="66"/>
      <c r="F25" s="182"/>
      <c r="G25" s="451">
        <f t="shared" ref="G25:AJ25" si="15">+F25+G24</f>
        <v>0</v>
      </c>
      <c r="H25" s="348">
        <f t="shared" si="15"/>
        <v>0</v>
      </c>
      <c r="I25" s="450">
        <f t="shared" si="15"/>
        <v>0</v>
      </c>
      <c r="J25" s="461">
        <f t="shared" si="15"/>
        <v>0</v>
      </c>
      <c r="K25" s="352">
        <f t="shared" si="15"/>
        <v>0</v>
      </c>
      <c r="L25" s="451">
        <f t="shared" si="15"/>
        <v>0</v>
      </c>
      <c r="M25" s="451">
        <f t="shared" si="15"/>
        <v>800</v>
      </c>
      <c r="N25" s="451">
        <f t="shared" si="15"/>
        <v>800</v>
      </c>
      <c r="O25" s="451">
        <f t="shared" si="15"/>
        <v>800</v>
      </c>
      <c r="P25" s="450">
        <f t="shared" si="15"/>
        <v>800</v>
      </c>
      <c r="Q25" s="461">
        <f t="shared" si="15"/>
        <v>800</v>
      </c>
      <c r="R25" s="352">
        <f t="shared" si="15"/>
        <v>800</v>
      </c>
      <c r="S25" s="451">
        <f t="shared" si="15"/>
        <v>800</v>
      </c>
      <c r="T25" s="451">
        <f t="shared" si="15"/>
        <v>800</v>
      </c>
      <c r="U25" s="451">
        <f t="shared" si="15"/>
        <v>800</v>
      </c>
      <c r="V25" s="451">
        <f t="shared" si="15"/>
        <v>800</v>
      </c>
      <c r="W25" s="450">
        <f t="shared" si="15"/>
        <v>800</v>
      </c>
      <c r="X25" s="461">
        <f t="shared" si="15"/>
        <v>800</v>
      </c>
      <c r="Y25" s="352">
        <f t="shared" si="15"/>
        <v>800</v>
      </c>
      <c r="Z25" s="451">
        <f t="shared" si="15"/>
        <v>800</v>
      </c>
      <c r="AA25" s="451">
        <f t="shared" si="15"/>
        <v>800</v>
      </c>
      <c r="AB25" s="451">
        <f t="shared" si="15"/>
        <v>800</v>
      </c>
      <c r="AC25" s="451">
        <f t="shared" si="15"/>
        <v>988</v>
      </c>
      <c r="AD25" s="450">
        <f t="shared" si="15"/>
        <v>988</v>
      </c>
      <c r="AE25" s="461">
        <f t="shared" si="15"/>
        <v>988</v>
      </c>
      <c r="AF25" s="352">
        <f t="shared" si="15"/>
        <v>988</v>
      </c>
      <c r="AG25" s="451">
        <f t="shared" si="15"/>
        <v>988</v>
      </c>
      <c r="AH25" s="451">
        <f t="shared" si="15"/>
        <v>988</v>
      </c>
      <c r="AI25" s="451">
        <f t="shared" si="15"/>
        <v>988</v>
      </c>
      <c r="AJ25" s="451">
        <f t="shared" si="15"/>
        <v>988</v>
      </c>
      <c r="AK25" s="336">
        <f t="shared" ref="AK25" si="16">+AJ25+AK24</f>
        <v>988</v>
      </c>
      <c r="AL25" s="37"/>
    </row>
    <row r="26" spans="1:42" ht="34.5" customHeight="1">
      <c r="A26" s="624">
        <v>10</v>
      </c>
      <c r="B26" s="649" t="s">
        <v>83</v>
      </c>
      <c r="C26" s="506" t="s">
        <v>174</v>
      </c>
      <c r="D26" s="53"/>
      <c r="E26" s="54"/>
      <c r="F26" s="440">
        <f>+[1]NEW!$U$15</f>
        <v>750</v>
      </c>
      <c r="G26" s="449">
        <v>0</v>
      </c>
      <c r="H26" s="449">
        <v>0</v>
      </c>
      <c r="I26" s="449">
        <v>0</v>
      </c>
      <c r="J26" s="460">
        <v>0</v>
      </c>
      <c r="K26" s="351">
        <v>0</v>
      </c>
      <c r="L26" s="449">
        <v>0</v>
      </c>
      <c r="M26" s="449">
        <v>0</v>
      </c>
      <c r="N26" s="456">
        <v>0</v>
      </c>
      <c r="O26" s="449">
        <v>0</v>
      </c>
      <c r="P26" s="479">
        <f>650-O27</f>
        <v>650</v>
      </c>
      <c r="Q26" s="460">
        <v>0</v>
      </c>
      <c r="R26" s="351">
        <v>0</v>
      </c>
      <c r="S26" s="449">
        <v>0</v>
      </c>
      <c r="T26" s="449">
        <v>0</v>
      </c>
      <c r="U26" s="449">
        <v>0</v>
      </c>
      <c r="V26" s="449">
        <v>0</v>
      </c>
      <c r="W26" s="449">
        <v>0</v>
      </c>
      <c r="X26" s="460">
        <v>0</v>
      </c>
      <c r="Y26" s="351">
        <v>0</v>
      </c>
      <c r="Z26" s="449">
        <v>0</v>
      </c>
      <c r="AA26" s="449">
        <v>0</v>
      </c>
      <c r="AB26" s="456">
        <v>0</v>
      </c>
      <c r="AC26" s="469">
        <f>750-AB27</f>
        <v>100</v>
      </c>
      <c r="AD26" s="449">
        <v>0</v>
      </c>
      <c r="AE26" s="460">
        <v>0</v>
      </c>
      <c r="AF26" s="351">
        <v>0</v>
      </c>
      <c r="AG26" s="449">
        <v>0</v>
      </c>
      <c r="AH26" s="449">
        <v>0</v>
      </c>
      <c r="AI26" s="449">
        <v>0</v>
      </c>
      <c r="AJ26" s="449">
        <v>0</v>
      </c>
      <c r="AK26" s="334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507"/>
      <c r="D27" s="56"/>
      <c r="E27" s="57"/>
      <c r="F27" s="180"/>
      <c r="G27" s="451">
        <f t="shared" ref="G27:AG27" si="17">+F27+G26</f>
        <v>0</v>
      </c>
      <c r="H27" s="348">
        <f t="shared" si="17"/>
        <v>0</v>
      </c>
      <c r="I27" s="450">
        <f t="shared" si="17"/>
        <v>0</v>
      </c>
      <c r="J27" s="461">
        <f t="shared" si="17"/>
        <v>0</v>
      </c>
      <c r="K27" s="352">
        <f t="shared" si="17"/>
        <v>0</v>
      </c>
      <c r="L27" s="451">
        <f t="shared" si="17"/>
        <v>0</v>
      </c>
      <c r="M27" s="451">
        <f t="shared" si="17"/>
        <v>0</v>
      </c>
      <c r="N27" s="451">
        <f t="shared" si="17"/>
        <v>0</v>
      </c>
      <c r="O27" s="451">
        <f t="shared" si="17"/>
        <v>0</v>
      </c>
      <c r="P27" s="450">
        <f t="shared" si="17"/>
        <v>650</v>
      </c>
      <c r="Q27" s="461">
        <f t="shared" si="17"/>
        <v>650</v>
      </c>
      <c r="R27" s="352">
        <f t="shared" si="17"/>
        <v>650</v>
      </c>
      <c r="S27" s="451">
        <f t="shared" si="17"/>
        <v>650</v>
      </c>
      <c r="T27" s="451">
        <f t="shared" si="17"/>
        <v>650</v>
      </c>
      <c r="U27" s="451">
        <f t="shared" si="17"/>
        <v>650</v>
      </c>
      <c r="V27" s="451">
        <f t="shared" si="17"/>
        <v>650</v>
      </c>
      <c r="W27" s="450">
        <f t="shared" si="17"/>
        <v>650</v>
      </c>
      <c r="X27" s="461">
        <f t="shared" si="17"/>
        <v>650</v>
      </c>
      <c r="Y27" s="352">
        <f t="shared" si="17"/>
        <v>650</v>
      </c>
      <c r="Z27" s="451">
        <f t="shared" si="17"/>
        <v>650</v>
      </c>
      <c r="AA27" s="451">
        <f t="shared" si="17"/>
        <v>650</v>
      </c>
      <c r="AB27" s="451">
        <f t="shared" si="17"/>
        <v>650</v>
      </c>
      <c r="AC27" s="451">
        <f t="shared" si="17"/>
        <v>750</v>
      </c>
      <c r="AD27" s="450">
        <f t="shared" si="17"/>
        <v>750</v>
      </c>
      <c r="AE27" s="461">
        <f t="shared" si="17"/>
        <v>750</v>
      </c>
      <c r="AF27" s="352">
        <f t="shared" si="17"/>
        <v>750</v>
      </c>
      <c r="AG27" s="451">
        <f t="shared" si="17"/>
        <v>750</v>
      </c>
      <c r="AH27" s="451">
        <f>+AG27+AH26</f>
        <v>750</v>
      </c>
      <c r="AI27" s="451">
        <f>+AH27+AI26</f>
        <v>750</v>
      </c>
      <c r="AJ27" s="451">
        <f>+AI27+AJ26</f>
        <v>750</v>
      </c>
      <c r="AK27" s="336">
        <f>+AJ27+AK26</f>
        <v>750</v>
      </c>
      <c r="AL27" s="37"/>
    </row>
    <row r="28" spans="1:42" ht="34.5" customHeight="1">
      <c r="A28" s="624">
        <v>11</v>
      </c>
      <c r="B28" s="649" t="s">
        <v>84</v>
      </c>
      <c r="C28" s="508" t="s">
        <v>176</v>
      </c>
      <c r="D28" s="63"/>
      <c r="E28" s="54"/>
      <c r="F28" s="440">
        <f>+[1]NEW!$U$18</f>
        <v>2000</v>
      </c>
      <c r="G28" s="449">
        <v>0</v>
      </c>
      <c r="H28" s="449">
        <v>0</v>
      </c>
      <c r="I28" s="449">
        <v>0</v>
      </c>
      <c r="J28" s="460">
        <v>0</v>
      </c>
      <c r="K28" s="351">
        <v>0</v>
      </c>
      <c r="L28" s="469">
        <v>315</v>
      </c>
      <c r="M28" s="469">
        <f>500-L29</f>
        <v>185</v>
      </c>
      <c r="N28" s="449">
        <v>0</v>
      </c>
      <c r="O28" s="449">
        <v>0</v>
      </c>
      <c r="P28" s="449">
        <v>0</v>
      </c>
      <c r="Q28" s="460">
        <v>0</v>
      </c>
      <c r="R28" s="351">
        <v>0</v>
      </c>
      <c r="S28" s="469">
        <f>1000-R29</f>
        <v>500</v>
      </c>
      <c r="T28" s="449">
        <f>1000-S29</f>
        <v>0</v>
      </c>
      <c r="U28" s="449">
        <v>0</v>
      </c>
      <c r="V28" s="456">
        <v>0</v>
      </c>
      <c r="W28" s="456">
        <v>0</v>
      </c>
      <c r="X28" s="460">
        <v>0</v>
      </c>
      <c r="Y28" s="351">
        <v>0</v>
      </c>
      <c r="Z28" s="449">
        <v>0</v>
      </c>
      <c r="AA28" s="449">
        <v>0</v>
      </c>
      <c r="AB28" s="456">
        <v>0</v>
      </c>
      <c r="AC28" s="469">
        <v>600</v>
      </c>
      <c r="AD28" s="469">
        <f>2000-AC29</f>
        <v>400</v>
      </c>
      <c r="AE28" s="460">
        <v>0</v>
      </c>
      <c r="AF28" s="351">
        <v>0</v>
      </c>
      <c r="AG28" s="449">
        <v>0</v>
      </c>
      <c r="AH28" s="449">
        <v>0</v>
      </c>
      <c r="AI28" s="449">
        <v>0</v>
      </c>
      <c r="AJ28" s="449">
        <v>0</v>
      </c>
      <c r="AK28" s="334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509"/>
      <c r="D29" s="65"/>
      <c r="E29" s="66"/>
      <c r="F29" s="182"/>
      <c r="G29" s="451">
        <f t="shared" ref="G29:AJ29" si="18">+F29+G28</f>
        <v>0</v>
      </c>
      <c r="H29" s="348">
        <f t="shared" si="18"/>
        <v>0</v>
      </c>
      <c r="I29" s="450">
        <f t="shared" si="18"/>
        <v>0</v>
      </c>
      <c r="J29" s="461">
        <f t="shared" si="18"/>
        <v>0</v>
      </c>
      <c r="K29" s="352">
        <f t="shared" si="18"/>
        <v>0</v>
      </c>
      <c r="L29" s="451">
        <f t="shared" si="18"/>
        <v>315</v>
      </c>
      <c r="M29" s="451">
        <f t="shared" si="18"/>
        <v>500</v>
      </c>
      <c r="N29" s="451">
        <f t="shared" si="18"/>
        <v>500</v>
      </c>
      <c r="O29" s="451">
        <f t="shared" si="18"/>
        <v>500</v>
      </c>
      <c r="P29" s="450">
        <f t="shared" si="18"/>
        <v>500</v>
      </c>
      <c r="Q29" s="461">
        <f t="shared" si="18"/>
        <v>500</v>
      </c>
      <c r="R29" s="352">
        <f t="shared" si="18"/>
        <v>500</v>
      </c>
      <c r="S29" s="451">
        <f t="shared" si="18"/>
        <v>1000</v>
      </c>
      <c r="T29" s="451">
        <f t="shared" si="18"/>
        <v>1000</v>
      </c>
      <c r="U29" s="451">
        <f t="shared" si="18"/>
        <v>1000</v>
      </c>
      <c r="V29" s="451">
        <f t="shared" si="18"/>
        <v>1000</v>
      </c>
      <c r="W29" s="450">
        <f t="shared" si="18"/>
        <v>1000</v>
      </c>
      <c r="X29" s="461">
        <f t="shared" si="18"/>
        <v>1000</v>
      </c>
      <c r="Y29" s="352">
        <f t="shared" si="18"/>
        <v>1000</v>
      </c>
      <c r="Z29" s="451">
        <f t="shared" si="18"/>
        <v>1000</v>
      </c>
      <c r="AA29" s="451">
        <f t="shared" si="18"/>
        <v>1000</v>
      </c>
      <c r="AB29" s="451">
        <f t="shared" si="18"/>
        <v>1000</v>
      </c>
      <c r="AC29" s="451">
        <f t="shared" si="18"/>
        <v>1600</v>
      </c>
      <c r="AD29" s="450">
        <f t="shared" si="18"/>
        <v>2000</v>
      </c>
      <c r="AE29" s="461">
        <f t="shared" si="18"/>
        <v>2000</v>
      </c>
      <c r="AF29" s="352">
        <f t="shared" si="18"/>
        <v>2000</v>
      </c>
      <c r="AG29" s="451">
        <f t="shared" si="18"/>
        <v>2000</v>
      </c>
      <c r="AH29" s="451">
        <f t="shared" si="18"/>
        <v>2000</v>
      </c>
      <c r="AI29" s="451">
        <f t="shared" si="18"/>
        <v>2000</v>
      </c>
      <c r="AJ29" s="451">
        <f t="shared" si="18"/>
        <v>2000</v>
      </c>
      <c r="AK29" s="336">
        <f t="shared" ref="AK29" si="19">+AJ29+AK28</f>
        <v>2000</v>
      </c>
      <c r="AL29" s="37"/>
    </row>
    <row r="30" spans="1:42" ht="34.5" customHeight="1">
      <c r="A30" s="624">
        <v>12</v>
      </c>
      <c r="B30" s="649" t="s">
        <v>85</v>
      </c>
      <c r="C30" s="508" t="s">
        <v>176</v>
      </c>
      <c r="D30" s="53"/>
      <c r="E30" s="54"/>
      <c r="F30" s="440">
        <f>+[1]NEW!$U$21+[1]NEW!$U$1326</f>
        <v>41</v>
      </c>
      <c r="G30" s="449">
        <v>0</v>
      </c>
      <c r="H30" s="449">
        <v>0</v>
      </c>
      <c r="I30" s="449">
        <v>0</v>
      </c>
      <c r="J30" s="460">
        <v>0</v>
      </c>
      <c r="K30" s="351">
        <v>0</v>
      </c>
      <c r="L30" s="449">
        <v>0</v>
      </c>
      <c r="M30" s="449">
        <v>0</v>
      </c>
      <c r="N30" s="449">
        <v>0</v>
      </c>
      <c r="O30" s="449">
        <v>0</v>
      </c>
      <c r="P30" s="449">
        <v>0</v>
      </c>
      <c r="Q30" s="460">
        <v>0</v>
      </c>
      <c r="R30" s="351">
        <v>0</v>
      </c>
      <c r="S30" s="449">
        <v>0</v>
      </c>
      <c r="T30" s="469">
        <v>11</v>
      </c>
      <c r="U30" s="449">
        <v>0</v>
      </c>
      <c r="V30" s="449">
        <v>0</v>
      </c>
      <c r="W30" s="449">
        <v>0</v>
      </c>
      <c r="X30" s="460">
        <v>0</v>
      </c>
      <c r="Y30" s="351">
        <v>0</v>
      </c>
      <c r="Z30" s="449">
        <v>0</v>
      </c>
      <c r="AA30" s="449">
        <v>0</v>
      </c>
      <c r="AB30" s="456">
        <v>0</v>
      </c>
      <c r="AC30" s="456">
        <v>0</v>
      </c>
      <c r="AD30" s="469">
        <f>41-AC31</f>
        <v>30</v>
      </c>
      <c r="AE30" s="460">
        <v>0</v>
      </c>
      <c r="AF30" s="351">
        <v>0</v>
      </c>
      <c r="AG30" s="449">
        <v>0</v>
      </c>
      <c r="AH30" s="449">
        <v>0</v>
      </c>
      <c r="AI30" s="449">
        <v>0</v>
      </c>
      <c r="AJ30" s="449">
        <v>0</v>
      </c>
      <c r="AK30" s="334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509"/>
      <c r="D31" s="56"/>
      <c r="E31" s="57"/>
      <c r="F31" s="180"/>
      <c r="G31" s="451">
        <f t="shared" ref="G31:AG31" si="20">+F31+G30</f>
        <v>0</v>
      </c>
      <c r="H31" s="348">
        <f t="shared" si="20"/>
        <v>0</v>
      </c>
      <c r="I31" s="450">
        <f t="shared" si="20"/>
        <v>0</v>
      </c>
      <c r="J31" s="461">
        <f t="shared" si="20"/>
        <v>0</v>
      </c>
      <c r="K31" s="352">
        <f t="shared" si="20"/>
        <v>0</v>
      </c>
      <c r="L31" s="451">
        <f t="shared" si="20"/>
        <v>0</v>
      </c>
      <c r="M31" s="451">
        <f t="shared" si="20"/>
        <v>0</v>
      </c>
      <c r="N31" s="451">
        <f t="shared" si="20"/>
        <v>0</v>
      </c>
      <c r="O31" s="451">
        <f t="shared" si="20"/>
        <v>0</v>
      </c>
      <c r="P31" s="450">
        <f t="shared" si="20"/>
        <v>0</v>
      </c>
      <c r="Q31" s="461">
        <f t="shared" si="20"/>
        <v>0</v>
      </c>
      <c r="R31" s="352">
        <f t="shared" si="20"/>
        <v>0</v>
      </c>
      <c r="S31" s="451">
        <f t="shared" si="20"/>
        <v>0</v>
      </c>
      <c r="T31" s="451">
        <f t="shared" si="20"/>
        <v>11</v>
      </c>
      <c r="U31" s="451">
        <f t="shared" si="20"/>
        <v>11</v>
      </c>
      <c r="V31" s="451">
        <f t="shared" si="20"/>
        <v>11</v>
      </c>
      <c r="W31" s="450">
        <f t="shared" si="20"/>
        <v>11</v>
      </c>
      <c r="X31" s="461">
        <f t="shared" si="20"/>
        <v>11</v>
      </c>
      <c r="Y31" s="352">
        <f t="shared" si="20"/>
        <v>11</v>
      </c>
      <c r="Z31" s="451">
        <f t="shared" si="20"/>
        <v>11</v>
      </c>
      <c r="AA31" s="451">
        <f t="shared" si="20"/>
        <v>11</v>
      </c>
      <c r="AB31" s="451">
        <f t="shared" si="20"/>
        <v>11</v>
      </c>
      <c r="AC31" s="451">
        <f t="shared" si="20"/>
        <v>11</v>
      </c>
      <c r="AD31" s="450">
        <f t="shared" si="20"/>
        <v>41</v>
      </c>
      <c r="AE31" s="461">
        <f t="shared" si="20"/>
        <v>41</v>
      </c>
      <c r="AF31" s="352">
        <f t="shared" si="20"/>
        <v>41</v>
      </c>
      <c r="AG31" s="451">
        <f t="shared" si="20"/>
        <v>41</v>
      </c>
      <c r="AH31" s="451">
        <f>+AG31+AH30</f>
        <v>41</v>
      </c>
      <c r="AI31" s="451">
        <f>+AH31+AI30</f>
        <v>41</v>
      </c>
      <c r="AJ31" s="451">
        <f>+AI31+AJ30</f>
        <v>41</v>
      </c>
      <c r="AK31" s="336">
        <f>+AJ31+AK30</f>
        <v>41</v>
      </c>
      <c r="AL31" s="37"/>
    </row>
    <row r="32" spans="1:42" ht="35.1" customHeight="1">
      <c r="A32" s="652">
        <v>13</v>
      </c>
      <c r="B32" s="653" t="s">
        <v>86</v>
      </c>
      <c r="C32" s="506" t="s">
        <v>174</v>
      </c>
      <c r="D32" s="60"/>
      <c r="E32" s="34"/>
      <c r="F32" s="173">
        <f>+[1]NEW!$U$30</f>
        <v>0</v>
      </c>
      <c r="G32" s="449">
        <v>0</v>
      </c>
      <c r="H32" s="449">
        <v>0</v>
      </c>
      <c r="I32" s="449">
        <v>0</v>
      </c>
      <c r="J32" s="460">
        <v>0</v>
      </c>
      <c r="K32" s="351">
        <v>0</v>
      </c>
      <c r="L32" s="449">
        <v>0</v>
      </c>
      <c r="M32" s="449">
        <v>0</v>
      </c>
      <c r="N32" s="449">
        <v>0</v>
      </c>
      <c r="O32" s="449">
        <v>0</v>
      </c>
      <c r="P32" s="449">
        <v>0</v>
      </c>
      <c r="Q32" s="460">
        <v>0</v>
      </c>
      <c r="R32" s="351">
        <v>0</v>
      </c>
      <c r="S32" s="449">
        <v>0</v>
      </c>
      <c r="T32" s="449">
        <v>0</v>
      </c>
      <c r="U32" s="449">
        <v>0</v>
      </c>
      <c r="V32" s="449">
        <v>0</v>
      </c>
      <c r="W32" s="449">
        <v>0</v>
      </c>
      <c r="X32" s="460">
        <v>0</v>
      </c>
      <c r="Y32" s="351">
        <v>0</v>
      </c>
      <c r="Z32" s="449">
        <v>0</v>
      </c>
      <c r="AA32" s="449">
        <v>0</v>
      </c>
      <c r="AB32" s="449">
        <v>0</v>
      </c>
      <c r="AC32" s="449">
        <v>0</v>
      </c>
      <c r="AD32" s="449">
        <v>0</v>
      </c>
      <c r="AE32" s="460">
        <v>0</v>
      </c>
      <c r="AF32" s="351">
        <v>0</v>
      </c>
      <c r="AG32" s="449">
        <v>0</v>
      </c>
      <c r="AH32" s="449">
        <v>0</v>
      </c>
      <c r="AI32" s="449">
        <v>0</v>
      </c>
      <c r="AJ32" s="449">
        <v>0</v>
      </c>
      <c r="AK32" s="334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507"/>
      <c r="D33" s="60"/>
      <c r="E33" s="52"/>
      <c r="F33" s="181"/>
      <c r="G33" s="451">
        <f t="shared" ref="G33:AG33" si="21">+F33+G32</f>
        <v>0</v>
      </c>
      <c r="H33" s="348">
        <f t="shared" si="21"/>
        <v>0</v>
      </c>
      <c r="I33" s="450">
        <f t="shared" si="21"/>
        <v>0</v>
      </c>
      <c r="J33" s="461">
        <f t="shared" si="21"/>
        <v>0</v>
      </c>
      <c r="K33" s="352">
        <f t="shared" si="21"/>
        <v>0</v>
      </c>
      <c r="L33" s="451">
        <f t="shared" si="21"/>
        <v>0</v>
      </c>
      <c r="M33" s="451">
        <f t="shared" si="21"/>
        <v>0</v>
      </c>
      <c r="N33" s="451">
        <f t="shared" si="21"/>
        <v>0</v>
      </c>
      <c r="O33" s="451">
        <f t="shared" si="21"/>
        <v>0</v>
      </c>
      <c r="P33" s="450">
        <f t="shared" si="21"/>
        <v>0</v>
      </c>
      <c r="Q33" s="461">
        <f t="shared" si="21"/>
        <v>0</v>
      </c>
      <c r="R33" s="352">
        <f t="shared" si="21"/>
        <v>0</v>
      </c>
      <c r="S33" s="451">
        <f t="shared" si="21"/>
        <v>0</v>
      </c>
      <c r="T33" s="451">
        <f t="shared" si="21"/>
        <v>0</v>
      </c>
      <c r="U33" s="451">
        <f t="shared" si="21"/>
        <v>0</v>
      </c>
      <c r="V33" s="451">
        <f t="shared" si="21"/>
        <v>0</v>
      </c>
      <c r="W33" s="450">
        <f t="shared" si="21"/>
        <v>0</v>
      </c>
      <c r="X33" s="461">
        <f t="shared" si="21"/>
        <v>0</v>
      </c>
      <c r="Y33" s="352">
        <f t="shared" si="21"/>
        <v>0</v>
      </c>
      <c r="Z33" s="451">
        <f t="shared" si="21"/>
        <v>0</v>
      </c>
      <c r="AA33" s="451">
        <f t="shared" si="21"/>
        <v>0</v>
      </c>
      <c r="AB33" s="451">
        <f t="shared" si="21"/>
        <v>0</v>
      </c>
      <c r="AC33" s="451">
        <f t="shared" si="21"/>
        <v>0</v>
      </c>
      <c r="AD33" s="450">
        <f t="shared" si="21"/>
        <v>0</v>
      </c>
      <c r="AE33" s="461">
        <f t="shared" si="21"/>
        <v>0</v>
      </c>
      <c r="AF33" s="352">
        <f t="shared" si="21"/>
        <v>0</v>
      </c>
      <c r="AG33" s="451">
        <f t="shared" si="21"/>
        <v>0</v>
      </c>
      <c r="AH33" s="451">
        <f>+AG33+AH32</f>
        <v>0</v>
      </c>
      <c r="AI33" s="451">
        <f>+AH33+AI32</f>
        <v>0</v>
      </c>
      <c r="AJ33" s="451">
        <f>+AI33+AJ32</f>
        <v>0</v>
      </c>
      <c r="AK33" s="336">
        <f>+AJ33+AK32</f>
        <v>0</v>
      </c>
      <c r="AL33" s="37"/>
    </row>
    <row r="34" spans="1:42" ht="35.1" customHeight="1">
      <c r="A34" s="624">
        <v>14</v>
      </c>
      <c r="B34" s="653" t="s">
        <v>87</v>
      </c>
      <c r="C34" s="506" t="s">
        <v>174</v>
      </c>
      <c r="D34" s="63"/>
      <c r="E34" s="54"/>
      <c r="F34" s="174">
        <f>+[1]NEW!$U$33</f>
        <v>0</v>
      </c>
      <c r="G34" s="449">
        <v>0</v>
      </c>
      <c r="H34" s="449">
        <v>0</v>
      </c>
      <c r="I34" s="449">
        <v>0</v>
      </c>
      <c r="J34" s="460">
        <v>0</v>
      </c>
      <c r="K34" s="351">
        <v>0</v>
      </c>
      <c r="L34" s="449">
        <v>0</v>
      </c>
      <c r="M34" s="449">
        <v>0</v>
      </c>
      <c r="N34" s="449">
        <v>0</v>
      </c>
      <c r="O34" s="449">
        <v>0</v>
      </c>
      <c r="P34" s="449">
        <v>0</v>
      </c>
      <c r="Q34" s="460">
        <v>0</v>
      </c>
      <c r="R34" s="351">
        <v>0</v>
      </c>
      <c r="S34" s="449">
        <v>0</v>
      </c>
      <c r="T34" s="449">
        <v>0</v>
      </c>
      <c r="U34" s="449">
        <v>0</v>
      </c>
      <c r="V34" s="449">
        <v>0</v>
      </c>
      <c r="W34" s="449">
        <v>0</v>
      </c>
      <c r="X34" s="460">
        <v>0</v>
      </c>
      <c r="Y34" s="351">
        <v>0</v>
      </c>
      <c r="Z34" s="449">
        <v>0</v>
      </c>
      <c r="AA34" s="449">
        <v>0</v>
      </c>
      <c r="AB34" s="449">
        <v>0</v>
      </c>
      <c r="AC34" s="449">
        <v>0</v>
      </c>
      <c r="AD34" s="449">
        <v>0</v>
      </c>
      <c r="AE34" s="460">
        <v>0</v>
      </c>
      <c r="AF34" s="351">
        <v>0</v>
      </c>
      <c r="AG34" s="449">
        <v>0</v>
      </c>
      <c r="AH34" s="449">
        <v>0</v>
      </c>
      <c r="AI34" s="449">
        <v>0</v>
      </c>
      <c r="AJ34" s="454">
        <v>0</v>
      </c>
      <c r="AK34" s="339">
        <v>0</v>
      </c>
      <c r="AL34" s="37"/>
      <c r="AM34" s="38"/>
      <c r="AN34" s="38"/>
      <c r="AO34" s="38"/>
      <c r="AP34" s="38"/>
    </row>
    <row r="35" spans="1:42" ht="35.1" customHeight="1">
      <c r="A35" s="625"/>
      <c r="B35" s="654"/>
      <c r="C35" s="507"/>
      <c r="D35" s="65"/>
      <c r="E35" s="57"/>
      <c r="F35" s="180"/>
      <c r="G35" s="451">
        <f t="shared" ref="G35:AG35" si="22">+F35+G34</f>
        <v>0</v>
      </c>
      <c r="H35" s="348">
        <f t="shared" si="22"/>
        <v>0</v>
      </c>
      <c r="I35" s="450">
        <f t="shared" si="22"/>
        <v>0</v>
      </c>
      <c r="J35" s="461">
        <f t="shared" si="22"/>
        <v>0</v>
      </c>
      <c r="K35" s="352">
        <f t="shared" si="22"/>
        <v>0</v>
      </c>
      <c r="L35" s="451">
        <f t="shared" si="22"/>
        <v>0</v>
      </c>
      <c r="M35" s="451">
        <f t="shared" si="22"/>
        <v>0</v>
      </c>
      <c r="N35" s="451">
        <f t="shared" si="22"/>
        <v>0</v>
      </c>
      <c r="O35" s="451">
        <f t="shared" si="22"/>
        <v>0</v>
      </c>
      <c r="P35" s="450">
        <f t="shared" si="22"/>
        <v>0</v>
      </c>
      <c r="Q35" s="461">
        <f t="shared" si="22"/>
        <v>0</v>
      </c>
      <c r="R35" s="352">
        <f t="shared" si="22"/>
        <v>0</v>
      </c>
      <c r="S35" s="451">
        <f t="shared" si="22"/>
        <v>0</v>
      </c>
      <c r="T35" s="451">
        <f t="shared" si="22"/>
        <v>0</v>
      </c>
      <c r="U35" s="451">
        <f t="shared" si="22"/>
        <v>0</v>
      </c>
      <c r="V35" s="451">
        <f t="shared" si="22"/>
        <v>0</v>
      </c>
      <c r="W35" s="450">
        <f t="shared" si="22"/>
        <v>0</v>
      </c>
      <c r="X35" s="461">
        <f t="shared" si="22"/>
        <v>0</v>
      </c>
      <c r="Y35" s="352">
        <f t="shared" si="22"/>
        <v>0</v>
      </c>
      <c r="Z35" s="451">
        <f t="shared" si="22"/>
        <v>0</v>
      </c>
      <c r="AA35" s="451">
        <f t="shared" si="22"/>
        <v>0</v>
      </c>
      <c r="AB35" s="451">
        <f t="shared" si="22"/>
        <v>0</v>
      </c>
      <c r="AC35" s="451">
        <f t="shared" si="22"/>
        <v>0</v>
      </c>
      <c r="AD35" s="450">
        <f t="shared" si="22"/>
        <v>0</v>
      </c>
      <c r="AE35" s="461">
        <f t="shared" si="22"/>
        <v>0</v>
      </c>
      <c r="AF35" s="352">
        <f t="shared" si="22"/>
        <v>0</v>
      </c>
      <c r="AG35" s="451">
        <f t="shared" si="22"/>
        <v>0</v>
      </c>
      <c r="AH35" s="451">
        <f>+AG35+AH34</f>
        <v>0</v>
      </c>
      <c r="AI35" s="451">
        <f>+AH35+AI34</f>
        <v>0</v>
      </c>
      <c r="AJ35" s="451">
        <f>+AI35+AJ34</f>
        <v>0</v>
      </c>
      <c r="AK35" s="336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506" t="s">
        <v>174</v>
      </c>
      <c r="D36" s="71"/>
      <c r="E36" s="34"/>
      <c r="F36" s="173">
        <f>+[1]NEW!$U$36</f>
        <v>29</v>
      </c>
      <c r="G36" s="449">
        <v>0</v>
      </c>
      <c r="H36" s="449">
        <v>0</v>
      </c>
      <c r="I36" s="449">
        <v>0</v>
      </c>
      <c r="J36" s="460">
        <v>0</v>
      </c>
      <c r="K36" s="351">
        <v>0</v>
      </c>
      <c r="L36" s="469">
        <f>29-K37</f>
        <v>29</v>
      </c>
      <c r="M36" s="449">
        <v>0</v>
      </c>
      <c r="N36" s="449">
        <v>0</v>
      </c>
      <c r="O36" s="449">
        <v>0</v>
      </c>
      <c r="P36" s="449">
        <v>0</v>
      </c>
      <c r="Q36" s="460">
        <v>0</v>
      </c>
      <c r="R36" s="351">
        <v>0</v>
      </c>
      <c r="S36" s="449">
        <v>0</v>
      </c>
      <c r="T36" s="449">
        <v>0</v>
      </c>
      <c r="U36" s="449">
        <v>0</v>
      </c>
      <c r="V36" s="449">
        <v>0</v>
      </c>
      <c r="W36" s="449">
        <v>0</v>
      </c>
      <c r="X36" s="460">
        <v>0</v>
      </c>
      <c r="Y36" s="351">
        <v>0</v>
      </c>
      <c r="Z36" s="449">
        <v>0</v>
      </c>
      <c r="AA36" s="449">
        <v>0</v>
      </c>
      <c r="AB36" s="449">
        <v>0</v>
      </c>
      <c r="AC36" s="449">
        <v>0</v>
      </c>
      <c r="AD36" s="449">
        <v>0</v>
      </c>
      <c r="AE36" s="460">
        <v>0</v>
      </c>
      <c r="AF36" s="351">
        <v>0</v>
      </c>
      <c r="AG36" s="449">
        <v>0</v>
      </c>
      <c r="AH36" s="449">
        <v>0</v>
      </c>
      <c r="AI36" s="449">
        <v>0</v>
      </c>
      <c r="AJ36" s="449">
        <v>0</v>
      </c>
      <c r="AK36" s="334">
        <v>0</v>
      </c>
      <c r="AL36" s="37"/>
      <c r="AM36" s="38"/>
      <c r="AN36" s="38"/>
      <c r="AO36" s="38"/>
      <c r="AP36" s="38"/>
    </row>
    <row r="37" spans="1:42" ht="35.1" customHeight="1">
      <c r="A37" s="625"/>
      <c r="B37" s="654"/>
      <c r="C37" s="507"/>
      <c r="D37" s="73"/>
      <c r="E37" s="41"/>
      <c r="F37" s="183"/>
      <c r="G37" s="451">
        <f t="shared" ref="G37:AG37" si="23">+F37+G36</f>
        <v>0</v>
      </c>
      <c r="H37" s="348">
        <f t="shared" si="23"/>
        <v>0</v>
      </c>
      <c r="I37" s="450">
        <f t="shared" si="23"/>
        <v>0</v>
      </c>
      <c r="J37" s="461">
        <f t="shared" si="23"/>
        <v>0</v>
      </c>
      <c r="K37" s="352">
        <f t="shared" si="23"/>
        <v>0</v>
      </c>
      <c r="L37" s="451">
        <f t="shared" si="23"/>
        <v>29</v>
      </c>
      <c r="M37" s="451">
        <f t="shared" si="23"/>
        <v>29</v>
      </c>
      <c r="N37" s="451">
        <f t="shared" si="23"/>
        <v>29</v>
      </c>
      <c r="O37" s="451">
        <f t="shared" si="23"/>
        <v>29</v>
      </c>
      <c r="P37" s="450">
        <f t="shared" si="23"/>
        <v>29</v>
      </c>
      <c r="Q37" s="461">
        <f t="shared" si="23"/>
        <v>29</v>
      </c>
      <c r="R37" s="352">
        <f t="shared" si="23"/>
        <v>29</v>
      </c>
      <c r="S37" s="451">
        <f t="shared" si="23"/>
        <v>29</v>
      </c>
      <c r="T37" s="451">
        <f t="shared" si="23"/>
        <v>29</v>
      </c>
      <c r="U37" s="451">
        <f t="shared" si="23"/>
        <v>29</v>
      </c>
      <c r="V37" s="451">
        <f t="shared" si="23"/>
        <v>29</v>
      </c>
      <c r="W37" s="450">
        <f t="shared" si="23"/>
        <v>29</v>
      </c>
      <c r="X37" s="461">
        <f t="shared" si="23"/>
        <v>29</v>
      </c>
      <c r="Y37" s="352">
        <f t="shared" si="23"/>
        <v>29</v>
      </c>
      <c r="Z37" s="451">
        <f t="shared" si="23"/>
        <v>29</v>
      </c>
      <c r="AA37" s="451">
        <f t="shared" si="23"/>
        <v>29</v>
      </c>
      <c r="AB37" s="451">
        <f t="shared" si="23"/>
        <v>29</v>
      </c>
      <c r="AC37" s="451">
        <f t="shared" si="23"/>
        <v>29</v>
      </c>
      <c r="AD37" s="450">
        <f t="shared" si="23"/>
        <v>29</v>
      </c>
      <c r="AE37" s="461">
        <f t="shared" si="23"/>
        <v>29</v>
      </c>
      <c r="AF37" s="352">
        <f t="shared" si="23"/>
        <v>29</v>
      </c>
      <c r="AG37" s="451">
        <f t="shared" si="23"/>
        <v>29</v>
      </c>
      <c r="AH37" s="451">
        <f>+AG37+AH36</f>
        <v>29</v>
      </c>
      <c r="AI37" s="451">
        <f>+AH37+AI36</f>
        <v>29</v>
      </c>
      <c r="AJ37" s="451">
        <f>+AI37+AJ36</f>
        <v>29</v>
      </c>
      <c r="AK37" s="336">
        <f>+AJ37+AK36</f>
        <v>29</v>
      </c>
      <c r="AL37" s="37"/>
    </row>
    <row r="38" spans="1:42" ht="35.1" hidden="1" customHeight="1">
      <c r="A38" s="652">
        <v>9</v>
      </c>
      <c r="B38" s="653" t="s">
        <v>55</v>
      </c>
      <c r="C38" s="510"/>
      <c r="D38" s="60"/>
      <c r="E38" s="34"/>
      <c r="F38" s="173">
        <v>0</v>
      </c>
      <c r="G38" s="449">
        <v>0</v>
      </c>
      <c r="H38" s="449">
        <v>0</v>
      </c>
      <c r="I38" s="449">
        <v>0</v>
      </c>
      <c r="J38" s="460">
        <v>0</v>
      </c>
      <c r="K38" s="351">
        <v>0</v>
      </c>
      <c r="L38" s="449">
        <v>0</v>
      </c>
      <c r="M38" s="449">
        <v>0</v>
      </c>
      <c r="N38" s="449">
        <v>0</v>
      </c>
      <c r="O38" s="449">
        <v>0</v>
      </c>
      <c r="P38" s="449">
        <v>0</v>
      </c>
      <c r="Q38" s="460">
        <v>0</v>
      </c>
      <c r="R38" s="351">
        <v>0</v>
      </c>
      <c r="S38" s="449">
        <v>0</v>
      </c>
      <c r="T38" s="449">
        <v>0</v>
      </c>
      <c r="U38" s="449">
        <v>0</v>
      </c>
      <c r="V38" s="449">
        <v>0</v>
      </c>
      <c r="W38" s="449">
        <v>0</v>
      </c>
      <c r="X38" s="460">
        <v>0</v>
      </c>
      <c r="Y38" s="351">
        <v>0</v>
      </c>
      <c r="Z38" s="449">
        <v>0</v>
      </c>
      <c r="AA38" s="449">
        <v>0</v>
      </c>
      <c r="AB38" s="449">
        <v>0</v>
      </c>
      <c r="AC38" s="449">
        <v>0</v>
      </c>
      <c r="AD38" s="449">
        <v>0</v>
      </c>
      <c r="AE38" s="460">
        <v>0</v>
      </c>
      <c r="AF38" s="351">
        <v>0</v>
      </c>
      <c r="AG38" s="449">
        <v>0</v>
      </c>
      <c r="AH38" s="449">
        <v>0</v>
      </c>
      <c r="AI38" s="449">
        <v>0</v>
      </c>
      <c r="AJ38" s="449">
        <v>0</v>
      </c>
      <c r="AK38" s="334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10"/>
      <c r="D39" s="60"/>
      <c r="E39" s="52"/>
      <c r="F39" s="181"/>
      <c r="G39" s="451">
        <f t="shared" ref="G39:AG39" si="24">+F39+G38</f>
        <v>0</v>
      </c>
      <c r="H39" s="348">
        <f t="shared" si="24"/>
        <v>0</v>
      </c>
      <c r="I39" s="450">
        <f t="shared" si="24"/>
        <v>0</v>
      </c>
      <c r="J39" s="461">
        <f t="shared" si="24"/>
        <v>0</v>
      </c>
      <c r="K39" s="352">
        <f t="shared" si="24"/>
        <v>0</v>
      </c>
      <c r="L39" s="451">
        <f t="shared" si="24"/>
        <v>0</v>
      </c>
      <c r="M39" s="451">
        <f t="shared" si="24"/>
        <v>0</v>
      </c>
      <c r="N39" s="451">
        <f t="shared" si="24"/>
        <v>0</v>
      </c>
      <c r="O39" s="451">
        <f t="shared" si="24"/>
        <v>0</v>
      </c>
      <c r="P39" s="450">
        <f t="shared" si="24"/>
        <v>0</v>
      </c>
      <c r="Q39" s="461">
        <f t="shared" si="24"/>
        <v>0</v>
      </c>
      <c r="R39" s="352">
        <f t="shared" si="24"/>
        <v>0</v>
      </c>
      <c r="S39" s="451">
        <f t="shared" si="24"/>
        <v>0</v>
      </c>
      <c r="T39" s="451">
        <f t="shared" si="24"/>
        <v>0</v>
      </c>
      <c r="U39" s="451">
        <f t="shared" si="24"/>
        <v>0</v>
      </c>
      <c r="V39" s="451">
        <f t="shared" si="24"/>
        <v>0</v>
      </c>
      <c r="W39" s="450">
        <f t="shared" si="24"/>
        <v>0</v>
      </c>
      <c r="X39" s="461">
        <f t="shared" si="24"/>
        <v>0</v>
      </c>
      <c r="Y39" s="352">
        <f t="shared" si="24"/>
        <v>0</v>
      </c>
      <c r="Z39" s="451">
        <f t="shared" si="24"/>
        <v>0</v>
      </c>
      <c r="AA39" s="451">
        <f t="shared" si="24"/>
        <v>0</v>
      </c>
      <c r="AB39" s="451">
        <f t="shared" si="24"/>
        <v>0</v>
      </c>
      <c r="AC39" s="451">
        <f t="shared" si="24"/>
        <v>0</v>
      </c>
      <c r="AD39" s="450">
        <f t="shared" si="24"/>
        <v>0</v>
      </c>
      <c r="AE39" s="461">
        <f t="shared" si="24"/>
        <v>0</v>
      </c>
      <c r="AF39" s="352">
        <f t="shared" si="24"/>
        <v>0</v>
      </c>
      <c r="AG39" s="451">
        <f t="shared" si="24"/>
        <v>0</v>
      </c>
      <c r="AH39" s="451">
        <f>+AG39+AH38</f>
        <v>0</v>
      </c>
      <c r="AI39" s="451">
        <f>+AH39+AI38</f>
        <v>0</v>
      </c>
      <c r="AJ39" s="451">
        <f>+AI39+AJ38</f>
        <v>0</v>
      </c>
      <c r="AK39" s="33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511">
        <v>0</v>
      </c>
      <c r="D40" s="63"/>
      <c r="E40" s="54"/>
      <c r="F40" s="174">
        <v>0</v>
      </c>
      <c r="G40" s="449">
        <v>0</v>
      </c>
      <c r="H40" s="449">
        <v>0</v>
      </c>
      <c r="I40" s="449">
        <v>0</v>
      </c>
      <c r="J40" s="460">
        <v>0</v>
      </c>
      <c r="K40" s="351">
        <v>0</v>
      </c>
      <c r="L40" s="449">
        <v>0</v>
      </c>
      <c r="M40" s="449">
        <v>0</v>
      </c>
      <c r="N40" s="449">
        <v>0</v>
      </c>
      <c r="O40" s="449">
        <v>0</v>
      </c>
      <c r="P40" s="449">
        <v>0</v>
      </c>
      <c r="Q40" s="460">
        <v>0</v>
      </c>
      <c r="R40" s="351">
        <v>0</v>
      </c>
      <c r="S40" s="449">
        <v>0</v>
      </c>
      <c r="T40" s="449">
        <v>0</v>
      </c>
      <c r="U40" s="449">
        <v>0</v>
      </c>
      <c r="V40" s="449">
        <v>0</v>
      </c>
      <c r="W40" s="449">
        <v>0</v>
      </c>
      <c r="X40" s="460">
        <v>0</v>
      </c>
      <c r="Y40" s="351">
        <v>0</v>
      </c>
      <c r="Z40" s="449">
        <v>0</v>
      </c>
      <c r="AA40" s="449">
        <v>0</v>
      </c>
      <c r="AB40" s="449">
        <v>0</v>
      </c>
      <c r="AC40" s="449">
        <v>0</v>
      </c>
      <c r="AD40" s="449">
        <v>0</v>
      </c>
      <c r="AE40" s="460">
        <v>0</v>
      </c>
      <c r="AF40" s="351">
        <v>0</v>
      </c>
      <c r="AG40" s="449">
        <v>0</v>
      </c>
      <c r="AH40" s="449">
        <v>0</v>
      </c>
      <c r="AI40" s="449">
        <v>0</v>
      </c>
      <c r="AJ40" s="454">
        <v>0</v>
      </c>
      <c r="AK40" s="339">
        <v>0</v>
      </c>
      <c r="AL40" s="37"/>
      <c r="AM40" s="38"/>
      <c r="AN40" s="38"/>
      <c r="AO40" s="38"/>
      <c r="AP40" s="38"/>
    </row>
    <row r="41" spans="1:42" ht="35.1" hidden="1" customHeight="1">
      <c r="A41" s="625"/>
      <c r="B41" s="654"/>
      <c r="C41" s="512"/>
      <c r="D41" s="65"/>
      <c r="E41" s="57"/>
      <c r="F41" s="180"/>
      <c r="G41" s="451">
        <f t="shared" ref="G41:AG41" si="25">+F41+G40</f>
        <v>0</v>
      </c>
      <c r="H41" s="348">
        <f t="shared" si="25"/>
        <v>0</v>
      </c>
      <c r="I41" s="450">
        <f t="shared" si="25"/>
        <v>0</v>
      </c>
      <c r="J41" s="461">
        <f t="shared" si="25"/>
        <v>0</v>
      </c>
      <c r="K41" s="352">
        <f t="shared" si="25"/>
        <v>0</v>
      </c>
      <c r="L41" s="451">
        <f t="shared" si="25"/>
        <v>0</v>
      </c>
      <c r="M41" s="451">
        <f t="shared" si="25"/>
        <v>0</v>
      </c>
      <c r="N41" s="451">
        <f t="shared" si="25"/>
        <v>0</v>
      </c>
      <c r="O41" s="451">
        <f t="shared" si="25"/>
        <v>0</v>
      </c>
      <c r="P41" s="450">
        <f t="shared" si="25"/>
        <v>0</v>
      </c>
      <c r="Q41" s="461">
        <f t="shared" si="25"/>
        <v>0</v>
      </c>
      <c r="R41" s="352">
        <f t="shared" si="25"/>
        <v>0</v>
      </c>
      <c r="S41" s="451">
        <f t="shared" si="25"/>
        <v>0</v>
      </c>
      <c r="T41" s="451">
        <f t="shared" si="25"/>
        <v>0</v>
      </c>
      <c r="U41" s="451">
        <f t="shared" si="25"/>
        <v>0</v>
      </c>
      <c r="V41" s="451">
        <f t="shared" si="25"/>
        <v>0</v>
      </c>
      <c r="W41" s="450">
        <f t="shared" si="25"/>
        <v>0</v>
      </c>
      <c r="X41" s="461">
        <f t="shared" si="25"/>
        <v>0</v>
      </c>
      <c r="Y41" s="352">
        <f t="shared" si="25"/>
        <v>0</v>
      </c>
      <c r="Z41" s="451">
        <f t="shared" si="25"/>
        <v>0</v>
      </c>
      <c r="AA41" s="451">
        <f t="shared" si="25"/>
        <v>0</v>
      </c>
      <c r="AB41" s="451">
        <f t="shared" si="25"/>
        <v>0</v>
      </c>
      <c r="AC41" s="451">
        <f t="shared" si="25"/>
        <v>0</v>
      </c>
      <c r="AD41" s="450">
        <f t="shared" si="25"/>
        <v>0</v>
      </c>
      <c r="AE41" s="461">
        <f t="shared" si="25"/>
        <v>0</v>
      </c>
      <c r="AF41" s="352">
        <f t="shared" si="25"/>
        <v>0</v>
      </c>
      <c r="AG41" s="451">
        <f t="shared" si="25"/>
        <v>0</v>
      </c>
      <c r="AH41" s="451">
        <f>+AG41+AH40</f>
        <v>0</v>
      </c>
      <c r="AI41" s="451">
        <f>+AH41+AI40</f>
        <v>0</v>
      </c>
      <c r="AJ41" s="451">
        <f>+AI41+AJ40</f>
        <v>0</v>
      </c>
      <c r="AK41" s="33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511">
        <v>0</v>
      </c>
      <c r="D42" s="71"/>
      <c r="E42" s="34"/>
      <c r="F42" s="173">
        <v>0</v>
      </c>
      <c r="G42" s="449">
        <v>0</v>
      </c>
      <c r="H42" s="449">
        <v>0</v>
      </c>
      <c r="I42" s="449">
        <v>0</v>
      </c>
      <c r="J42" s="460">
        <v>0</v>
      </c>
      <c r="K42" s="351">
        <v>0</v>
      </c>
      <c r="L42" s="449">
        <v>0</v>
      </c>
      <c r="M42" s="449">
        <v>0</v>
      </c>
      <c r="N42" s="449">
        <v>0</v>
      </c>
      <c r="O42" s="449">
        <v>0</v>
      </c>
      <c r="P42" s="449">
        <v>0</v>
      </c>
      <c r="Q42" s="460">
        <v>0</v>
      </c>
      <c r="R42" s="351">
        <v>0</v>
      </c>
      <c r="S42" s="449">
        <v>0</v>
      </c>
      <c r="T42" s="449">
        <v>0</v>
      </c>
      <c r="U42" s="449">
        <v>0</v>
      </c>
      <c r="V42" s="449">
        <v>0</v>
      </c>
      <c r="W42" s="449">
        <v>0</v>
      </c>
      <c r="X42" s="460">
        <v>0</v>
      </c>
      <c r="Y42" s="351">
        <v>0</v>
      </c>
      <c r="Z42" s="449">
        <v>0</v>
      </c>
      <c r="AA42" s="449">
        <v>0</v>
      </c>
      <c r="AB42" s="449">
        <v>0</v>
      </c>
      <c r="AC42" s="449">
        <v>0</v>
      </c>
      <c r="AD42" s="449">
        <v>0</v>
      </c>
      <c r="AE42" s="460">
        <v>0</v>
      </c>
      <c r="AF42" s="351">
        <v>0</v>
      </c>
      <c r="AG42" s="449">
        <v>0</v>
      </c>
      <c r="AH42" s="449">
        <v>0</v>
      </c>
      <c r="AI42" s="449">
        <v>0</v>
      </c>
      <c r="AJ42" s="449">
        <v>0</v>
      </c>
      <c r="AK42" s="334">
        <v>0</v>
      </c>
      <c r="AL42" s="37"/>
      <c r="AM42" s="38"/>
      <c r="AN42" s="38"/>
      <c r="AO42" s="38"/>
      <c r="AP42" s="38"/>
    </row>
    <row r="43" spans="1:42" ht="35.1" hidden="1" customHeight="1">
      <c r="A43" s="625"/>
      <c r="B43" s="654"/>
      <c r="C43" s="513"/>
      <c r="D43" s="73"/>
      <c r="E43" s="41"/>
      <c r="F43" s="183"/>
      <c r="G43" s="451">
        <f t="shared" ref="G43:AG43" si="26">+F43+G42</f>
        <v>0</v>
      </c>
      <c r="H43" s="348">
        <f t="shared" si="26"/>
        <v>0</v>
      </c>
      <c r="I43" s="450">
        <f t="shared" si="26"/>
        <v>0</v>
      </c>
      <c r="J43" s="461">
        <f t="shared" si="26"/>
        <v>0</v>
      </c>
      <c r="K43" s="352">
        <f t="shared" si="26"/>
        <v>0</v>
      </c>
      <c r="L43" s="451">
        <f t="shared" si="26"/>
        <v>0</v>
      </c>
      <c r="M43" s="451">
        <f t="shared" si="26"/>
        <v>0</v>
      </c>
      <c r="N43" s="451">
        <f t="shared" si="26"/>
        <v>0</v>
      </c>
      <c r="O43" s="451">
        <f t="shared" si="26"/>
        <v>0</v>
      </c>
      <c r="P43" s="450">
        <f t="shared" si="26"/>
        <v>0</v>
      </c>
      <c r="Q43" s="461">
        <f t="shared" si="26"/>
        <v>0</v>
      </c>
      <c r="R43" s="352">
        <f t="shared" si="26"/>
        <v>0</v>
      </c>
      <c r="S43" s="451">
        <f t="shared" si="26"/>
        <v>0</v>
      </c>
      <c r="T43" s="451">
        <f t="shared" si="26"/>
        <v>0</v>
      </c>
      <c r="U43" s="451">
        <f t="shared" si="26"/>
        <v>0</v>
      </c>
      <c r="V43" s="451">
        <f t="shared" si="26"/>
        <v>0</v>
      </c>
      <c r="W43" s="450">
        <f t="shared" si="26"/>
        <v>0</v>
      </c>
      <c r="X43" s="461">
        <f t="shared" si="26"/>
        <v>0</v>
      </c>
      <c r="Y43" s="352">
        <f t="shared" si="26"/>
        <v>0</v>
      </c>
      <c r="Z43" s="451">
        <f t="shared" si="26"/>
        <v>0</v>
      </c>
      <c r="AA43" s="451">
        <f t="shared" si="26"/>
        <v>0</v>
      </c>
      <c r="AB43" s="451">
        <f t="shared" si="26"/>
        <v>0</v>
      </c>
      <c r="AC43" s="451">
        <f t="shared" si="26"/>
        <v>0</v>
      </c>
      <c r="AD43" s="450">
        <f t="shared" si="26"/>
        <v>0</v>
      </c>
      <c r="AE43" s="461">
        <f t="shared" si="26"/>
        <v>0</v>
      </c>
      <c r="AF43" s="352">
        <f t="shared" si="26"/>
        <v>0</v>
      </c>
      <c r="AG43" s="451">
        <f t="shared" si="26"/>
        <v>0</v>
      </c>
      <c r="AH43" s="451">
        <f>+AG43+AH42</f>
        <v>0</v>
      </c>
      <c r="AI43" s="451">
        <f>+AH43+AI42</f>
        <v>0</v>
      </c>
      <c r="AJ43" s="451">
        <f>+AI43+AJ42</f>
        <v>0</v>
      </c>
      <c r="AK43" s="336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506" t="s">
        <v>174</v>
      </c>
      <c r="D44" s="63"/>
      <c r="E44" s="76"/>
      <c r="F44" s="173">
        <f>+[1]NEW!$U$54</f>
        <v>0</v>
      </c>
      <c r="G44" s="449">
        <v>0</v>
      </c>
      <c r="H44" s="449">
        <v>0</v>
      </c>
      <c r="I44" s="449">
        <v>0</v>
      </c>
      <c r="J44" s="460">
        <v>0</v>
      </c>
      <c r="K44" s="351">
        <v>0</v>
      </c>
      <c r="L44" s="449">
        <v>0</v>
      </c>
      <c r="M44" s="449">
        <v>0</v>
      </c>
      <c r="N44" s="449">
        <v>0</v>
      </c>
      <c r="O44" s="449">
        <v>0</v>
      </c>
      <c r="P44" s="449">
        <v>0</v>
      </c>
      <c r="Q44" s="460">
        <v>0</v>
      </c>
      <c r="R44" s="351">
        <v>0</v>
      </c>
      <c r="S44" s="449">
        <v>0</v>
      </c>
      <c r="T44" s="449">
        <v>0</v>
      </c>
      <c r="U44" s="449">
        <v>0</v>
      </c>
      <c r="V44" s="449">
        <v>0</v>
      </c>
      <c r="W44" s="449">
        <v>0</v>
      </c>
      <c r="X44" s="460">
        <v>0</v>
      </c>
      <c r="Y44" s="351">
        <v>0</v>
      </c>
      <c r="Z44" s="449">
        <v>0</v>
      </c>
      <c r="AA44" s="449">
        <v>0</v>
      </c>
      <c r="AB44" s="449">
        <v>0</v>
      </c>
      <c r="AC44" s="449">
        <v>0</v>
      </c>
      <c r="AD44" s="449">
        <v>0</v>
      </c>
      <c r="AE44" s="460">
        <v>0</v>
      </c>
      <c r="AF44" s="351">
        <v>0</v>
      </c>
      <c r="AG44" s="449">
        <v>0</v>
      </c>
      <c r="AH44" s="449">
        <v>0</v>
      </c>
      <c r="AI44" s="449">
        <v>0</v>
      </c>
      <c r="AJ44" s="449">
        <v>0</v>
      </c>
      <c r="AK44" s="334">
        <v>0</v>
      </c>
      <c r="AL44" s="37"/>
      <c r="AM44" s="38"/>
      <c r="AN44" s="38"/>
      <c r="AO44" s="38"/>
      <c r="AP44" s="38"/>
    </row>
    <row r="45" spans="1:42" ht="35.1" customHeight="1">
      <c r="A45" s="625"/>
      <c r="B45" s="656"/>
      <c r="C45" s="507"/>
      <c r="D45" s="78"/>
      <c r="E45" s="79"/>
      <c r="F45" s="179"/>
      <c r="G45" s="451">
        <f t="shared" ref="G45:AG45" si="27">+F45+G44</f>
        <v>0</v>
      </c>
      <c r="H45" s="348">
        <f t="shared" si="27"/>
        <v>0</v>
      </c>
      <c r="I45" s="450">
        <f t="shared" si="27"/>
        <v>0</v>
      </c>
      <c r="J45" s="461">
        <f t="shared" si="27"/>
        <v>0</v>
      </c>
      <c r="K45" s="352">
        <f t="shared" si="27"/>
        <v>0</v>
      </c>
      <c r="L45" s="451">
        <f t="shared" si="27"/>
        <v>0</v>
      </c>
      <c r="M45" s="451">
        <f t="shared" si="27"/>
        <v>0</v>
      </c>
      <c r="N45" s="451">
        <f t="shared" si="27"/>
        <v>0</v>
      </c>
      <c r="O45" s="451">
        <f t="shared" si="27"/>
        <v>0</v>
      </c>
      <c r="P45" s="450">
        <f t="shared" si="27"/>
        <v>0</v>
      </c>
      <c r="Q45" s="461">
        <f t="shared" si="27"/>
        <v>0</v>
      </c>
      <c r="R45" s="352">
        <f t="shared" si="27"/>
        <v>0</v>
      </c>
      <c r="S45" s="451">
        <f t="shared" si="27"/>
        <v>0</v>
      </c>
      <c r="T45" s="451">
        <f t="shared" si="27"/>
        <v>0</v>
      </c>
      <c r="U45" s="451">
        <f t="shared" si="27"/>
        <v>0</v>
      </c>
      <c r="V45" s="451">
        <f t="shared" si="27"/>
        <v>0</v>
      </c>
      <c r="W45" s="450">
        <f t="shared" si="27"/>
        <v>0</v>
      </c>
      <c r="X45" s="461">
        <f t="shared" si="27"/>
        <v>0</v>
      </c>
      <c r="Y45" s="352">
        <f t="shared" si="27"/>
        <v>0</v>
      </c>
      <c r="Z45" s="451">
        <f t="shared" si="27"/>
        <v>0</v>
      </c>
      <c r="AA45" s="451">
        <f t="shared" si="27"/>
        <v>0</v>
      </c>
      <c r="AB45" s="451">
        <f t="shared" si="27"/>
        <v>0</v>
      </c>
      <c r="AC45" s="451">
        <f t="shared" si="27"/>
        <v>0</v>
      </c>
      <c r="AD45" s="450">
        <f t="shared" si="27"/>
        <v>0</v>
      </c>
      <c r="AE45" s="461">
        <f t="shared" si="27"/>
        <v>0</v>
      </c>
      <c r="AF45" s="352">
        <f t="shared" si="27"/>
        <v>0</v>
      </c>
      <c r="AG45" s="451">
        <f t="shared" si="27"/>
        <v>0</v>
      </c>
      <c r="AH45" s="451">
        <f>+AG45+AH44</f>
        <v>0</v>
      </c>
      <c r="AI45" s="451">
        <f>+AH45+AI44</f>
        <v>0</v>
      </c>
      <c r="AJ45" s="451">
        <f>+AI45+AJ44</f>
        <v>0</v>
      </c>
      <c r="AK45" s="336">
        <f>+AJ45+AK44</f>
        <v>0</v>
      </c>
      <c r="AL45" s="37"/>
    </row>
    <row r="46" spans="1:42" ht="34.5" customHeight="1">
      <c r="A46" s="624">
        <v>17</v>
      </c>
      <c r="B46" s="655" t="s">
        <v>90</v>
      </c>
      <c r="C46" s="506" t="s">
        <v>174</v>
      </c>
      <c r="D46" s="71"/>
      <c r="E46" s="49"/>
      <c r="F46" s="173">
        <f>+[1]NEW!$U$57</f>
        <v>70</v>
      </c>
      <c r="G46" s="449">
        <v>0</v>
      </c>
      <c r="H46" s="449">
        <v>0</v>
      </c>
      <c r="I46" s="449">
        <v>0</v>
      </c>
      <c r="J46" s="460">
        <v>0</v>
      </c>
      <c r="K46" s="351">
        <v>0</v>
      </c>
      <c r="L46" s="469">
        <f>70-K47</f>
        <v>70</v>
      </c>
      <c r="M46" s="449">
        <v>0</v>
      </c>
      <c r="N46" s="449">
        <v>0</v>
      </c>
      <c r="O46" s="449">
        <v>0</v>
      </c>
      <c r="P46" s="449">
        <v>0</v>
      </c>
      <c r="Q46" s="460">
        <v>0</v>
      </c>
      <c r="R46" s="351">
        <v>0</v>
      </c>
      <c r="S46" s="449">
        <v>0</v>
      </c>
      <c r="T46" s="449">
        <v>0</v>
      </c>
      <c r="U46" s="449">
        <v>0</v>
      </c>
      <c r="V46" s="449">
        <v>0</v>
      </c>
      <c r="W46" s="449">
        <v>0</v>
      </c>
      <c r="X46" s="460">
        <v>0</v>
      </c>
      <c r="Y46" s="351">
        <v>0</v>
      </c>
      <c r="Z46" s="449">
        <v>0</v>
      </c>
      <c r="AA46" s="449">
        <v>0</v>
      </c>
      <c r="AB46" s="449">
        <v>0</v>
      </c>
      <c r="AC46" s="449">
        <v>0</v>
      </c>
      <c r="AD46" s="449">
        <v>0</v>
      </c>
      <c r="AE46" s="460">
        <v>0</v>
      </c>
      <c r="AF46" s="351">
        <v>0</v>
      </c>
      <c r="AG46" s="449">
        <v>0</v>
      </c>
      <c r="AH46" s="449">
        <v>0</v>
      </c>
      <c r="AI46" s="449">
        <v>0</v>
      </c>
      <c r="AJ46" s="449">
        <v>0</v>
      </c>
      <c r="AK46" s="334">
        <v>0</v>
      </c>
      <c r="AL46" s="37"/>
      <c r="AM46" s="38"/>
      <c r="AN46" s="38"/>
      <c r="AO46" s="38"/>
      <c r="AP46" s="38"/>
    </row>
    <row r="47" spans="1:42" ht="35.1" customHeight="1">
      <c r="A47" s="625"/>
      <c r="B47" s="656"/>
      <c r="C47" s="507"/>
      <c r="D47" s="73"/>
      <c r="E47" s="52"/>
      <c r="F47" s="181"/>
      <c r="G47" s="451">
        <f t="shared" ref="G47:AG47" si="28">+F47+G46</f>
        <v>0</v>
      </c>
      <c r="H47" s="348">
        <f t="shared" si="28"/>
        <v>0</v>
      </c>
      <c r="I47" s="450">
        <f t="shared" si="28"/>
        <v>0</v>
      </c>
      <c r="J47" s="461">
        <f t="shared" si="28"/>
        <v>0</v>
      </c>
      <c r="K47" s="352">
        <f t="shared" si="28"/>
        <v>0</v>
      </c>
      <c r="L47" s="451">
        <f t="shared" si="28"/>
        <v>70</v>
      </c>
      <c r="M47" s="451">
        <f t="shared" si="28"/>
        <v>70</v>
      </c>
      <c r="N47" s="451">
        <f t="shared" si="28"/>
        <v>70</v>
      </c>
      <c r="O47" s="451">
        <f t="shared" si="28"/>
        <v>70</v>
      </c>
      <c r="P47" s="450">
        <f t="shared" si="28"/>
        <v>70</v>
      </c>
      <c r="Q47" s="461">
        <f t="shared" si="28"/>
        <v>70</v>
      </c>
      <c r="R47" s="352">
        <f t="shared" si="28"/>
        <v>70</v>
      </c>
      <c r="S47" s="451">
        <f t="shared" si="28"/>
        <v>70</v>
      </c>
      <c r="T47" s="451">
        <f t="shared" si="28"/>
        <v>70</v>
      </c>
      <c r="U47" s="451">
        <f t="shared" si="28"/>
        <v>70</v>
      </c>
      <c r="V47" s="451">
        <f t="shared" si="28"/>
        <v>70</v>
      </c>
      <c r="W47" s="450">
        <f t="shared" si="28"/>
        <v>70</v>
      </c>
      <c r="X47" s="461">
        <f t="shared" si="28"/>
        <v>70</v>
      </c>
      <c r="Y47" s="352">
        <f t="shared" si="28"/>
        <v>70</v>
      </c>
      <c r="Z47" s="451">
        <f t="shared" si="28"/>
        <v>70</v>
      </c>
      <c r="AA47" s="451">
        <f t="shared" si="28"/>
        <v>70</v>
      </c>
      <c r="AB47" s="451">
        <f t="shared" si="28"/>
        <v>70</v>
      </c>
      <c r="AC47" s="451">
        <f t="shared" si="28"/>
        <v>70</v>
      </c>
      <c r="AD47" s="450">
        <f t="shared" si="28"/>
        <v>70</v>
      </c>
      <c r="AE47" s="461">
        <f t="shared" si="28"/>
        <v>70</v>
      </c>
      <c r="AF47" s="352">
        <f t="shared" si="28"/>
        <v>70</v>
      </c>
      <c r="AG47" s="451">
        <f t="shared" si="28"/>
        <v>70</v>
      </c>
      <c r="AH47" s="451">
        <f>+AG47+AH46</f>
        <v>70</v>
      </c>
      <c r="AI47" s="451">
        <f>+AH47+AI46</f>
        <v>70</v>
      </c>
      <c r="AJ47" s="451">
        <f>+AI47+AJ46</f>
        <v>70</v>
      </c>
      <c r="AK47" s="336">
        <f>+AJ47+AK46</f>
        <v>70</v>
      </c>
      <c r="AL47" s="37"/>
    </row>
    <row r="48" spans="1:42" ht="35.1" hidden="1" customHeight="1">
      <c r="A48" s="415"/>
      <c r="B48" s="416"/>
      <c r="C48" s="510"/>
      <c r="D48" s="81"/>
      <c r="E48" s="52"/>
      <c r="F48" s="181"/>
      <c r="G48" s="455"/>
      <c r="H48" s="349"/>
      <c r="I48" s="340"/>
      <c r="J48" s="463"/>
      <c r="K48" s="354"/>
      <c r="L48" s="455"/>
      <c r="M48" s="455"/>
      <c r="N48" s="455"/>
      <c r="O48" s="455"/>
      <c r="P48" s="455"/>
      <c r="Q48" s="463"/>
      <c r="R48" s="354"/>
      <c r="S48" s="455"/>
      <c r="T48" s="455"/>
      <c r="U48" s="455"/>
      <c r="V48" s="455"/>
      <c r="W48" s="455"/>
      <c r="X48" s="463"/>
      <c r="Y48" s="354"/>
      <c r="Z48" s="455"/>
      <c r="AA48" s="455"/>
      <c r="AB48" s="455"/>
      <c r="AC48" s="455"/>
      <c r="AD48" s="455"/>
      <c r="AE48" s="463"/>
      <c r="AF48" s="354"/>
      <c r="AG48" s="455"/>
      <c r="AH48" s="455"/>
      <c r="AI48" s="455"/>
      <c r="AJ48" s="455"/>
      <c r="AK48" s="341"/>
      <c r="AL48" s="37"/>
    </row>
    <row r="49" spans="1:42" ht="34.5" customHeight="1">
      <c r="A49" s="624">
        <v>18</v>
      </c>
      <c r="B49" s="657" t="s">
        <v>91</v>
      </c>
      <c r="C49" s="506" t="s">
        <v>174</v>
      </c>
      <c r="D49" s="63"/>
      <c r="E49" s="54"/>
      <c r="F49" s="178">
        <f>+[1]NEW!$U$60</f>
        <v>165</v>
      </c>
      <c r="G49" s="449">
        <v>0</v>
      </c>
      <c r="H49" s="449">
        <v>0</v>
      </c>
      <c r="I49" s="449">
        <v>0</v>
      </c>
      <c r="J49" s="460">
        <v>0</v>
      </c>
      <c r="K49" s="351">
        <v>0</v>
      </c>
      <c r="L49" s="469">
        <f>165-K50</f>
        <v>165</v>
      </c>
      <c r="M49" s="449">
        <v>0</v>
      </c>
      <c r="N49" s="449">
        <v>0</v>
      </c>
      <c r="O49" s="449">
        <v>0</v>
      </c>
      <c r="P49" s="449">
        <v>0</v>
      </c>
      <c r="Q49" s="460">
        <v>0</v>
      </c>
      <c r="R49" s="351">
        <v>0</v>
      </c>
      <c r="S49" s="449">
        <v>0</v>
      </c>
      <c r="T49" s="449">
        <v>0</v>
      </c>
      <c r="U49" s="449">
        <v>0</v>
      </c>
      <c r="V49" s="449">
        <v>0</v>
      </c>
      <c r="W49" s="449">
        <v>0</v>
      </c>
      <c r="X49" s="460">
        <v>0</v>
      </c>
      <c r="Y49" s="351">
        <v>0</v>
      </c>
      <c r="Z49" s="449">
        <v>0</v>
      </c>
      <c r="AA49" s="449">
        <v>0</v>
      </c>
      <c r="AB49" s="449">
        <v>0</v>
      </c>
      <c r="AC49" s="449">
        <v>0</v>
      </c>
      <c r="AD49" s="449">
        <v>0</v>
      </c>
      <c r="AE49" s="460">
        <v>0</v>
      </c>
      <c r="AF49" s="351">
        <v>0</v>
      </c>
      <c r="AG49" s="449">
        <v>0</v>
      </c>
      <c r="AH49" s="449">
        <v>0</v>
      </c>
      <c r="AI49" s="449">
        <v>0</v>
      </c>
      <c r="AJ49" s="449">
        <v>0</v>
      </c>
      <c r="AK49" s="334">
        <v>0</v>
      </c>
      <c r="AL49" s="37"/>
      <c r="AM49" s="38"/>
      <c r="AN49" s="38"/>
      <c r="AO49" s="38"/>
      <c r="AP49" s="38"/>
    </row>
    <row r="50" spans="1:42" ht="34.5" customHeight="1">
      <c r="A50" s="625"/>
      <c r="B50" s="658"/>
      <c r="C50" s="507"/>
      <c r="D50" s="78"/>
      <c r="E50" s="85"/>
      <c r="F50" s="185"/>
      <c r="G50" s="451">
        <f t="shared" ref="G50:AG50" si="29">+F50+G49</f>
        <v>0</v>
      </c>
      <c r="H50" s="348">
        <f t="shared" si="29"/>
        <v>0</v>
      </c>
      <c r="I50" s="450">
        <f t="shared" si="29"/>
        <v>0</v>
      </c>
      <c r="J50" s="461">
        <f t="shared" si="29"/>
        <v>0</v>
      </c>
      <c r="K50" s="352">
        <f t="shared" si="29"/>
        <v>0</v>
      </c>
      <c r="L50" s="451">
        <f t="shared" si="29"/>
        <v>165</v>
      </c>
      <c r="M50" s="451">
        <f t="shared" si="29"/>
        <v>165</v>
      </c>
      <c r="N50" s="451">
        <f t="shared" si="29"/>
        <v>165</v>
      </c>
      <c r="O50" s="451">
        <f t="shared" si="29"/>
        <v>165</v>
      </c>
      <c r="P50" s="450">
        <f t="shared" si="29"/>
        <v>165</v>
      </c>
      <c r="Q50" s="461">
        <f t="shared" si="29"/>
        <v>165</v>
      </c>
      <c r="R50" s="352">
        <f t="shared" si="29"/>
        <v>165</v>
      </c>
      <c r="S50" s="451">
        <f t="shared" si="29"/>
        <v>165</v>
      </c>
      <c r="T50" s="451">
        <f t="shared" si="29"/>
        <v>165</v>
      </c>
      <c r="U50" s="451">
        <f t="shared" si="29"/>
        <v>165</v>
      </c>
      <c r="V50" s="451">
        <f t="shared" si="29"/>
        <v>165</v>
      </c>
      <c r="W50" s="450">
        <f t="shared" si="29"/>
        <v>165</v>
      </c>
      <c r="X50" s="461">
        <f t="shared" si="29"/>
        <v>165</v>
      </c>
      <c r="Y50" s="352">
        <f t="shared" si="29"/>
        <v>165</v>
      </c>
      <c r="Z50" s="451">
        <f t="shared" si="29"/>
        <v>165</v>
      </c>
      <c r="AA50" s="451">
        <f t="shared" si="29"/>
        <v>165</v>
      </c>
      <c r="AB50" s="451">
        <f t="shared" si="29"/>
        <v>165</v>
      </c>
      <c r="AC50" s="451">
        <f t="shared" si="29"/>
        <v>165</v>
      </c>
      <c r="AD50" s="450">
        <f t="shared" si="29"/>
        <v>165</v>
      </c>
      <c r="AE50" s="461">
        <f t="shared" si="29"/>
        <v>165</v>
      </c>
      <c r="AF50" s="352">
        <f t="shared" si="29"/>
        <v>165</v>
      </c>
      <c r="AG50" s="451">
        <f t="shared" si="29"/>
        <v>165</v>
      </c>
      <c r="AH50" s="451">
        <f>+AG50+AH49</f>
        <v>165</v>
      </c>
      <c r="AI50" s="451">
        <f>+AH50+AI49</f>
        <v>165</v>
      </c>
      <c r="AJ50" s="451">
        <f>+AI50+AJ49</f>
        <v>165</v>
      </c>
      <c r="AK50" s="336">
        <f>+AJ50+AK49</f>
        <v>165</v>
      </c>
      <c r="AL50" s="37"/>
    </row>
    <row r="51" spans="1:42" ht="35.1" hidden="1" customHeight="1">
      <c r="A51" s="624">
        <v>12</v>
      </c>
      <c r="B51" s="655" t="s">
        <v>58</v>
      </c>
      <c r="C51" s="514">
        <v>0</v>
      </c>
      <c r="D51" s="63"/>
      <c r="E51" s="49"/>
      <c r="F51" s="186">
        <v>0</v>
      </c>
      <c r="G51" s="449">
        <v>0</v>
      </c>
      <c r="H51" s="449">
        <v>0</v>
      </c>
      <c r="I51" s="449">
        <v>0</v>
      </c>
      <c r="J51" s="460">
        <v>0</v>
      </c>
      <c r="K51" s="351">
        <v>0</v>
      </c>
      <c r="L51" s="449">
        <v>0</v>
      </c>
      <c r="M51" s="449">
        <v>0</v>
      </c>
      <c r="N51" s="449">
        <v>0</v>
      </c>
      <c r="O51" s="449">
        <v>0</v>
      </c>
      <c r="P51" s="449">
        <v>0</v>
      </c>
      <c r="Q51" s="460">
        <v>0</v>
      </c>
      <c r="R51" s="351">
        <v>0</v>
      </c>
      <c r="S51" s="449">
        <v>0</v>
      </c>
      <c r="T51" s="449">
        <v>0</v>
      </c>
      <c r="U51" s="449">
        <v>0</v>
      </c>
      <c r="V51" s="449">
        <v>0</v>
      </c>
      <c r="W51" s="449">
        <v>0</v>
      </c>
      <c r="X51" s="460">
        <v>0</v>
      </c>
      <c r="Y51" s="351">
        <v>0</v>
      </c>
      <c r="Z51" s="449">
        <v>0</v>
      </c>
      <c r="AA51" s="449">
        <v>0</v>
      </c>
      <c r="AB51" s="449">
        <v>0</v>
      </c>
      <c r="AC51" s="449">
        <v>0</v>
      </c>
      <c r="AD51" s="449">
        <v>0</v>
      </c>
      <c r="AE51" s="460">
        <v>0</v>
      </c>
      <c r="AF51" s="351">
        <v>0</v>
      </c>
      <c r="AG51" s="449">
        <v>0</v>
      </c>
      <c r="AH51" s="449">
        <v>0</v>
      </c>
      <c r="AI51" s="449">
        <v>0</v>
      </c>
      <c r="AJ51" s="449">
        <v>0</v>
      </c>
      <c r="AK51" s="334">
        <v>0</v>
      </c>
      <c r="AL51" s="37"/>
      <c r="AM51" s="38"/>
      <c r="AN51" s="38"/>
      <c r="AO51" s="38"/>
      <c r="AP51" s="38"/>
    </row>
    <row r="52" spans="1:42" ht="35.1" hidden="1" customHeight="1">
      <c r="A52" s="625"/>
      <c r="B52" s="656"/>
      <c r="C52" s="515"/>
      <c r="D52" s="78"/>
      <c r="E52" s="52"/>
      <c r="F52" s="187"/>
      <c r="G52" s="451">
        <f t="shared" ref="G52:AG52" si="30">+F52+G51</f>
        <v>0</v>
      </c>
      <c r="H52" s="348">
        <f t="shared" si="30"/>
        <v>0</v>
      </c>
      <c r="I52" s="450">
        <f t="shared" si="30"/>
        <v>0</v>
      </c>
      <c r="J52" s="461">
        <f t="shared" si="30"/>
        <v>0</v>
      </c>
      <c r="K52" s="352">
        <f t="shared" si="30"/>
        <v>0</v>
      </c>
      <c r="L52" s="451">
        <f t="shared" si="30"/>
        <v>0</v>
      </c>
      <c r="M52" s="451">
        <f t="shared" si="30"/>
        <v>0</v>
      </c>
      <c r="N52" s="451">
        <f t="shared" si="30"/>
        <v>0</v>
      </c>
      <c r="O52" s="451">
        <f t="shared" si="30"/>
        <v>0</v>
      </c>
      <c r="P52" s="450">
        <f t="shared" si="30"/>
        <v>0</v>
      </c>
      <c r="Q52" s="461">
        <f t="shared" si="30"/>
        <v>0</v>
      </c>
      <c r="R52" s="352">
        <f t="shared" si="30"/>
        <v>0</v>
      </c>
      <c r="S52" s="451">
        <f t="shared" si="30"/>
        <v>0</v>
      </c>
      <c r="T52" s="451">
        <f t="shared" si="30"/>
        <v>0</v>
      </c>
      <c r="U52" s="451">
        <f t="shared" si="30"/>
        <v>0</v>
      </c>
      <c r="V52" s="451">
        <f t="shared" si="30"/>
        <v>0</v>
      </c>
      <c r="W52" s="450">
        <f t="shared" si="30"/>
        <v>0</v>
      </c>
      <c r="X52" s="461">
        <f t="shared" si="30"/>
        <v>0</v>
      </c>
      <c r="Y52" s="352">
        <f t="shared" si="30"/>
        <v>0</v>
      </c>
      <c r="Z52" s="451">
        <f t="shared" si="30"/>
        <v>0</v>
      </c>
      <c r="AA52" s="451">
        <f t="shared" si="30"/>
        <v>0</v>
      </c>
      <c r="AB52" s="451">
        <f t="shared" si="30"/>
        <v>0</v>
      </c>
      <c r="AC52" s="451">
        <f t="shared" si="30"/>
        <v>0</v>
      </c>
      <c r="AD52" s="450">
        <f t="shared" si="30"/>
        <v>0</v>
      </c>
      <c r="AE52" s="461">
        <f t="shared" si="30"/>
        <v>0</v>
      </c>
      <c r="AF52" s="352">
        <f t="shared" si="30"/>
        <v>0</v>
      </c>
      <c r="AG52" s="451">
        <f t="shared" si="30"/>
        <v>0</v>
      </c>
      <c r="AH52" s="451">
        <f>+AG52+AH51</f>
        <v>0</v>
      </c>
      <c r="AI52" s="451">
        <f>+AH52+AI51</f>
        <v>0</v>
      </c>
      <c r="AJ52" s="451">
        <f>+AI52+AJ51</f>
        <v>0</v>
      </c>
      <c r="AK52" s="33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516"/>
      <c r="D53" s="71"/>
      <c r="E53" s="49"/>
      <c r="F53" s="173">
        <v>0</v>
      </c>
      <c r="G53" s="449">
        <v>0</v>
      </c>
      <c r="H53" s="449">
        <v>0</v>
      </c>
      <c r="I53" s="449">
        <v>0</v>
      </c>
      <c r="J53" s="460">
        <v>0</v>
      </c>
      <c r="K53" s="351">
        <v>0</v>
      </c>
      <c r="L53" s="449">
        <v>0</v>
      </c>
      <c r="M53" s="449">
        <v>0</v>
      </c>
      <c r="N53" s="449">
        <v>0</v>
      </c>
      <c r="O53" s="449">
        <v>0</v>
      </c>
      <c r="P53" s="449">
        <v>0</v>
      </c>
      <c r="Q53" s="460">
        <v>0</v>
      </c>
      <c r="R53" s="351">
        <v>0</v>
      </c>
      <c r="S53" s="449">
        <v>0</v>
      </c>
      <c r="T53" s="449">
        <v>0</v>
      </c>
      <c r="U53" s="449">
        <v>0</v>
      </c>
      <c r="V53" s="449">
        <v>0</v>
      </c>
      <c r="W53" s="449">
        <v>0</v>
      </c>
      <c r="X53" s="460">
        <v>0</v>
      </c>
      <c r="Y53" s="351">
        <v>0</v>
      </c>
      <c r="Z53" s="449">
        <v>0</v>
      </c>
      <c r="AA53" s="449">
        <v>0</v>
      </c>
      <c r="AB53" s="449">
        <v>0</v>
      </c>
      <c r="AC53" s="449">
        <v>0</v>
      </c>
      <c r="AD53" s="449">
        <v>0</v>
      </c>
      <c r="AE53" s="460">
        <v>0</v>
      </c>
      <c r="AF53" s="351">
        <v>0</v>
      </c>
      <c r="AG53" s="449">
        <v>0</v>
      </c>
      <c r="AH53" s="449">
        <v>0</v>
      </c>
      <c r="AI53" s="449">
        <v>0</v>
      </c>
      <c r="AJ53" s="449">
        <v>0</v>
      </c>
      <c r="AK53" s="334">
        <v>0</v>
      </c>
      <c r="AL53" s="37"/>
      <c r="AM53" s="38"/>
      <c r="AN53" s="38"/>
      <c r="AO53" s="38"/>
      <c r="AP53" s="38"/>
    </row>
    <row r="54" spans="1:42" ht="35.1" hidden="1" customHeight="1">
      <c r="A54" s="625"/>
      <c r="B54" s="656"/>
      <c r="C54" s="513"/>
      <c r="D54" s="73"/>
      <c r="E54" s="52"/>
      <c r="F54" s="181"/>
      <c r="G54" s="451">
        <f t="shared" ref="G54:AG54" si="31">+F54+G53</f>
        <v>0</v>
      </c>
      <c r="H54" s="348">
        <f t="shared" si="31"/>
        <v>0</v>
      </c>
      <c r="I54" s="450">
        <f t="shared" si="31"/>
        <v>0</v>
      </c>
      <c r="J54" s="461">
        <f t="shared" si="31"/>
        <v>0</v>
      </c>
      <c r="K54" s="352">
        <f t="shared" si="31"/>
        <v>0</v>
      </c>
      <c r="L54" s="451">
        <f t="shared" si="31"/>
        <v>0</v>
      </c>
      <c r="M54" s="451">
        <f t="shared" si="31"/>
        <v>0</v>
      </c>
      <c r="N54" s="451">
        <f t="shared" si="31"/>
        <v>0</v>
      </c>
      <c r="O54" s="451">
        <f t="shared" si="31"/>
        <v>0</v>
      </c>
      <c r="P54" s="450">
        <f t="shared" si="31"/>
        <v>0</v>
      </c>
      <c r="Q54" s="461">
        <f t="shared" si="31"/>
        <v>0</v>
      </c>
      <c r="R54" s="352">
        <f t="shared" si="31"/>
        <v>0</v>
      </c>
      <c r="S54" s="451">
        <f t="shared" si="31"/>
        <v>0</v>
      </c>
      <c r="T54" s="451">
        <f t="shared" si="31"/>
        <v>0</v>
      </c>
      <c r="U54" s="451">
        <f t="shared" si="31"/>
        <v>0</v>
      </c>
      <c r="V54" s="451">
        <f t="shared" si="31"/>
        <v>0</v>
      </c>
      <c r="W54" s="450">
        <f t="shared" si="31"/>
        <v>0</v>
      </c>
      <c r="X54" s="461">
        <f t="shared" si="31"/>
        <v>0</v>
      </c>
      <c r="Y54" s="352">
        <f t="shared" si="31"/>
        <v>0</v>
      </c>
      <c r="Z54" s="451">
        <f t="shared" si="31"/>
        <v>0</v>
      </c>
      <c r="AA54" s="451">
        <f t="shared" si="31"/>
        <v>0</v>
      </c>
      <c r="AB54" s="451">
        <f t="shared" si="31"/>
        <v>0</v>
      </c>
      <c r="AC54" s="451">
        <f t="shared" si="31"/>
        <v>0</v>
      </c>
      <c r="AD54" s="450">
        <f t="shared" si="31"/>
        <v>0</v>
      </c>
      <c r="AE54" s="461">
        <f t="shared" si="31"/>
        <v>0</v>
      </c>
      <c r="AF54" s="352">
        <f t="shared" si="31"/>
        <v>0</v>
      </c>
      <c r="AG54" s="451">
        <f t="shared" si="31"/>
        <v>0</v>
      </c>
      <c r="AH54" s="451">
        <f>+AG54+AH53</f>
        <v>0</v>
      </c>
      <c r="AI54" s="451">
        <f>+AH54+AI53</f>
        <v>0</v>
      </c>
      <c r="AJ54" s="451">
        <f>+AI54+AJ53</f>
        <v>0</v>
      </c>
      <c r="AK54" s="33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511">
        <v>0</v>
      </c>
      <c r="D55" s="63"/>
      <c r="E55" s="54"/>
      <c r="F55" s="174">
        <v>0</v>
      </c>
      <c r="G55" s="449">
        <v>0</v>
      </c>
      <c r="H55" s="449">
        <v>0</v>
      </c>
      <c r="I55" s="449">
        <v>0</v>
      </c>
      <c r="J55" s="460">
        <v>0</v>
      </c>
      <c r="K55" s="351">
        <v>0</v>
      </c>
      <c r="L55" s="449">
        <v>0</v>
      </c>
      <c r="M55" s="449">
        <v>0</v>
      </c>
      <c r="N55" s="449">
        <v>0</v>
      </c>
      <c r="O55" s="449">
        <v>0</v>
      </c>
      <c r="P55" s="449">
        <v>0</v>
      </c>
      <c r="Q55" s="460">
        <v>0</v>
      </c>
      <c r="R55" s="351">
        <v>0</v>
      </c>
      <c r="S55" s="449">
        <v>0</v>
      </c>
      <c r="T55" s="449">
        <v>0</v>
      </c>
      <c r="U55" s="449">
        <v>0</v>
      </c>
      <c r="V55" s="449">
        <v>0</v>
      </c>
      <c r="W55" s="449">
        <v>0</v>
      </c>
      <c r="X55" s="460">
        <v>0</v>
      </c>
      <c r="Y55" s="351">
        <v>0</v>
      </c>
      <c r="Z55" s="449">
        <v>0</v>
      </c>
      <c r="AA55" s="449">
        <v>0</v>
      </c>
      <c r="AB55" s="449">
        <v>0</v>
      </c>
      <c r="AC55" s="449">
        <v>0</v>
      </c>
      <c r="AD55" s="449">
        <v>0</v>
      </c>
      <c r="AE55" s="460">
        <v>0</v>
      </c>
      <c r="AF55" s="351">
        <v>0</v>
      </c>
      <c r="AG55" s="449">
        <v>0</v>
      </c>
      <c r="AH55" s="449">
        <v>0</v>
      </c>
      <c r="AI55" s="449">
        <v>0</v>
      </c>
      <c r="AJ55" s="449">
        <v>0</v>
      </c>
      <c r="AK55" s="334">
        <v>0</v>
      </c>
      <c r="AL55" s="37"/>
      <c r="AM55" s="38"/>
      <c r="AN55" s="38"/>
      <c r="AO55" s="38"/>
      <c r="AP55" s="38"/>
    </row>
    <row r="56" spans="1:42" ht="34.5" hidden="1" customHeight="1">
      <c r="A56" s="625"/>
      <c r="B56" s="658"/>
      <c r="C56" s="515"/>
      <c r="D56" s="78"/>
      <c r="E56" s="85"/>
      <c r="F56" s="173"/>
      <c r="G56" s="451">
        <f t="shared" ref="G56:AG56" si="32">+F56+G55</f>
        <v>0</v>
      </c>
      <c r="H56" s="348">
        <f t="shared" si="32"/>
        <v>0</v>
      </c>
      <c r="I56" s="450">
        <f t="shared" si="32"/>
        <v>0</v>
      </c>
      <c r="J56" s="461">
        <f t="shared" si="32"/>
        <v>0</v>
      </c>
      <c r="K56" s="352">
        <f t="shared" si="32"/>
        <v>0</v>
      </c>
      <c r="L56" s="451">
        <f t="shared" si="32"/>
        <v>0</v>
      </c>
      <c r="M56" s="451">
        <f t="shared" si="32"/>
        <v>0</v>
      </c>
      <c r="N56" s="451">
        <f t="shared" si="32"/>
        <v>0</v>
      </c>
      <c r="O56" s="451">
        <f t="shared" si="32"/>
        <v>0</v>
      </c>
      <c r="P56" s="450">
        <f t="shared" si="32"/>
        <v>0</v>
      </c>
      <c r="Q56" s="461">
        <f t="shared" si="32"/>
        <v>0</v>
      </c>
      <c r="R56" s="352">
        <f t="shared" si="32"/>
        <v>0</v>
      </c>
      <c r="S56" s="451">
        <f t="shared" si="32"/>
        <v>0</v>
      </c>
      <c r="T56" s="451">
        <f t="shared" si="32"/>
        <v>0</v>
      </c>
      <c r="U56" s="451">
        <f t="shared" si="32"/>
        <v>0</v>
      </c>
      <c r="V56" s="451">
        <f t="shared" si="32"/>
        <v>0</v>
      </c>
      <c r="W56" s="450">
        <f t="shared" si="32"/>
        <v>0</v>
      </c>
      <c r="X56" s="461">
        <f t="shared" si="32"/>
        <v>0</v>
      </c>
      <c r="Y56" s="352">
        <f t="shared" si="32"/>
        <v>0</v>
      </c>
      <c r="Z56" s="451">
        <f t="shared" si="32"/>
        <v>0</v>
      </c>
      <c r="AA56" s="451">
        <f t="shared" si="32"/>
        <v>0</v>
      </c>
      <c r="AB56" s="451">
        <f t="shared" si="32"/>
        <v>0</v>
      </c>
      <c r="AC56" s="451">
        <f t="shared" si="32"/>
        <v>0</v>
      </c>
      <c r="AD56" s="450">
        <f t="shared" si="32"/>
        <v>0</v>
      </c>
      <c r="AE56" s="461">
        <f t="shared" si="32"/>
        <v>0</v>
      </c>
      <c r="AF56" s="352">
        <f t="shared" si="32"/>
        <v>0</v>
      </c>
      <c r="AG56" s="451">
        <f t="shared" si="32"/>
        <v>0</v>
      </c>
      <c r="AH56" s="451">
        <f>+AG56+AH55</f>
        <v>0</v>
      </c>
      <c r="AI56" s="451">
        <f>+AH56+AI55</f>
        <v>0</v>
      </c>
      <c r="AJ56" s="451">
        <f>+AI56+AJ55</f>
        <v>0</v>
      </c>
      <c r="AK56" s="33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506" t="s">
        <v>174</v>
      </c>
      <c r="D57" s="71"/>
      <c r="E57" s="49"/>
      <c r="F57" s="174">
        <f>+[1]NEW!$U$78</f>
        <v>301</v>
      </c>
      <c r="G57" s="456">
        <v>0</v>
      </c>
      <c r="H57" s="469">
        <v>214</v>
      </c>
      <c r="I57" s="469">
        <f>271-H58</f>
        <v>57</v>
      </c>
      <c r="J57" s="460">
        <v>0</v>
      </c>
      <c r="K57" s="351">
        <v>0</v>
      </c>
      <c r="L57" s="456">
        <v>0</v>
      </c>
      <c r="M57" s="456">
        <v>0</v>
      </c>
      <c r="N57" s="456">
        <v>0</v>
      </c>
      <c r="O57" s="456">
        <v>0</v>
      </c>
      <c r="P57" s="456">
        <v>0</v>
      </c>
      <c r="Q57" s="460">
        <v>0</v>
      </c>
      <c r="R57" s="351">
        <v>0</v>
      </c>
      <c r="S57" s="456">
        <v>0</v>
      </c>
      <c r="T57" s="456">
        <v>0</v>
      </c>
      <c r="U57" s="456">
        <v>0</v>
      </c>
      <c r="V57" s="456">
        <v>0</v>
      </c>
      <c r="W57" s="456">
        <v>0</v>
      </c>
      <c r="X57" s="460">
        <v>0</v>
      </c>
      <c r="Y57" s="351">
        <v>0</v>
      </c>
      <c r="Z57" s="456">
        <v>0</v>
      </c>
      <c r="AA57" s="456">
        <v>0</v>
      </c>
      <c r="AB57" s="537">
        <f>301-AA58</f>
        <v>30</v>
      </c>
      <c r="AC57" s="456">
        <v>0</v>
      </c>
      <c r="AD57" s="456">
        <v>0</v>
      </c>
      <c r="AE57" s="460">
        <v>0</v>
      </c>
      <c r="AF57" s="351">
        <v>0</v>
      </c>
      <c r="AG57" s="456">
        <f>301-AF58</f>
        <v>0</v>
      </c>
      <c r="AH57" s="456">
        <v>0</v>
      </c>
      <c r="AI57" s="456">
        <v>0</v>
      </c>
      <c r="AJ57" s="456">
        <v>0</v>
      </c>
      <c r="AK57" s="342">
        <v>0</v>
      </c>
      <c r="AL57" s="37"/>
      <c r="AM57" s="38"/>
      <c r="AN57" s="38"/>
      <c r="AO57" s="38"/>
      <c r="AP57" s="38"/>
    </row>
    <row r="58" spans="1:42" ht="35.1" customHeight="1">
      <c r="A58" s="625"/>
      <c r="B58" s="660"/>
      <c r="C58" s="507"/>
      <c r="D58" s="88"/>
      <c r="E58" s="41"/>
      <c r="F58" s="183"/>
      <c r="G58" s="451">
        <f t="shared" ref="G58:AJ58" si="33">+F58+G57</f>
        <v>0</v>
      </c>
      <c r="H58" s="451">
        <f t="shared" si="33"/>
        <v>214</v>
      </c>
      <c r="I58" s="450">
        <f t="shared" si="33"/>
        <v>271</v>
      </c>
      <c r="J58" s="461">
        <f t="shared" si="33"/>
        <v>271</v>
      </c>
      <c r="K58" s="352">
        <f t="shared" si="33"/>
        <v>271</v>
      </c>
      <c r="L58" s="451">
        <f t="shared" si="33"/>
        <v>271</v>
      </c>
      <c r="M58" s="451">
        <f t="shared" si="33"/>
        <v>271</v>
      </c>
      <c r="N58" s="451">
        <f t="shared" si="33"/>
        <v>271</v>
      </c>
      <c r="O58" s="451">
        <f t="shared" si="33"/>
        <v>271</v>
      </c>
      <c r="P58" s="450">
        <f t="shared" si="33"/>
        <v>271</v>
      </c>
      <c r="Q58" s="461">
        <f t="shared" si="33"/>
        <v>271</v>
      </c>
      <c r="R58" s="352">
        <f t="shared" si="33"/>
        <v>271</v>
      </c>
      <c r="S58" s="451">
        <f t="shared" si="33"/>
        <v>271</v>
      </c>
      <c r="T58" s="451">
        <f t="shared" si="33"/>
        <v>271</v>
      </c>
      <c r="U58" s="451">
        <f t="shared" si="33"/>
        <v>271</v>
      </c>
      <c r="V58" s="451">
        <f t="shared" si="33"/>
        <v>271</v>
      </c>
      <c r="W58" s="450">
        <f t="shared" si="33"/>
        <v>271</v>
      </c>
      <c r="X58" s="461">
        <f t="shared" si="33"/>
        <v>271</v>
      </c>
      <c r="Y58" s="352">
        <f t="shared" si="33"/>
        <v>271</v>
      </c>
      <c r="Z58" s="451">
        <f t="shared" si="33"/>
        <v>271</v>
      </c>
      <c r="AA58" s="451">
        <f t="shared" si="33"/>
        <v>271</v>
      </c>
      <c r="AB58" s="451">
        <f t="shared" si="33"/>
        <v>301</v>
      </c>
      <c r="AC58" s="451">
        <f t="shared" si="33"/>
        <v>301</v>
      </c>
      <c r="AD58" s="450">
        <f t="shared" si="33"/>
        <v>301</v>
      </c>
      <c r="AE58" s="461">
        <f t="shared" si="33"/>
        <v>301</v>
      </c>
      <c r="AF58" s="352">
        <f t="shared" si="33"/>
        <v>301</v>
      </c>
      <c r="AG58" s="451">
        <f t="shared" si="33"/>
        <v>301</v>
      </c>
      <c r="AH58" s="451">
        <f t="shared" si="33"/>
        <v>301</v>
      </c>
      <c r="AI58" s="451">
        <f t="shared" si="33"/>
        <v>301</v>
      </c>
      <c r="AJ58" s="451">
        <f t="shared" si="33"/>
        <v>301</v>
      </c>
      <c r="AK58" s="336">
        <f t="shared" ref="AK58" si="34">+AJ58+AK57</f>
        <v>301</v>
      </c>
      <c r="AL58" s="37"/>
    </row>
    <row r="59" spans="1:42" ht="35.1" customHeight="1">
      <c r="A59" s="624">
        <v>20</v>
      </c>
      <c r="B59" s="659" t="s">
        <v>93</v>
      </c>
      <c r="C59" s="506" t="s">
        <v>174</v>
      </c>
      <c r="D59" s="53"/>
      <c r="E59" s="89"/>
      <c r="F59" s="174">
        <f>+[1]NEW!$U$81</f>
        <v>635</v>
      </c>
      <c r="G59" s="456">
        <v>0</v>
      </c>
      <c r="H59" s="456">
        <v>0</v>
      </c>
      <c r="I59" s="469">
        <f>635-H60</f>
        <v>635</v>
      </c>
      <c r="J59" s="460">
        <v>0</v>
      </c>
      <c r="K59" s="351">
        <v>0</v>
      </c>
      <c r="L59" s="456">
        <v>0</v>
      </c>
      <c r="M59" s="456">
        <v>0</v>
      </c>
      <c r="N59" s="456">
        <v>0</v>
      </c>
      <c r="O59" s="456">
        <v>0</v>
      </c>
      <c r="P59" s="456">
        <v>0</v>
      </c>
      <c r="Q59" s="460">
        <v>0</v>
      </c>
      <c r="R59" s="351">
        <v>0</v>
      </c>
      <c r="S59" s="456">
        <v>0</v>
      </c>
      <c r="T59" s="456">
        <v>0</v>
      </c>
      <c r="U59" s="456">
        <v>0</v>
      </c>
      <c r="V59" s="456">
        <v>0</v>
      </c>
      <c r="W59" s="456">
        <v>0</v>
      </c>
      <c r="X59" s="460">
        <v>0</v>
      </c>
      <c r="Y59" s="351">
        <v>0</v>
      </c>
      <c r="Z59" s="456">
        <v>0</v>
      </c>
      <c r="AA59" s="456">
        <v>0</v>
      </c>
      <c r="AB59" s="456">
        <v>0</v>
      </c>
      <c r="AC59" s="456">
        <v>0</v>
      </c>
      <c r="AD59" s="456">
        <v>0</v>
      </c>
      <c r="AE59" s="460">
        <v>0</v>
      </c>
      <c r="AF59" s="351">
        <v>0</v>
      </c>
      <c r="AG59" s="456">
        <v>0</v>
      </c>
      <c r="AH59" s="456">
        <v>0</v>
      </c>
      <c r="AI59" s="456">
        <v>0</v>
      </c>
      <c r="AJ59" s="456">
        <v>0</v>
      </c>
      <c r="AK59" s="342">
        <v>0</v>
      </c>
      <c r="AL59" s="37"/>
    </row>
    <row r="60" spans="1:42" ht="34.5" customHeight="1">
      <c r="A60" s="625"/>
      <c r="B60" s="660"/>
      <c r="C60" s="507"/>
      <c r="D60" s="78"/>
      <c r="E60" s="79"/>
      <c r="F60" s="179"/>
      <c r="G60" s="451">
        <f t="shared" ref="G60:AJ60" si="35">+F60+G59</f>
        <v>0</v>
      </c>
      <c r="H60" s="451">
        <f t="shared" si="35"/>
        <v>0</v>
      </c>
      <c r="I60" s="450">
        <f t="shared" si="35"/>
        <v>635</v>
      </c>
      <c r="J60" s="461">
        <f t="shared" si="35"/>
        <v>635</v>
      </c>
      <c r="K60" s="352">
        <f t="shared" si="35"/>
        <v>635</v>
      </c>
      <c r="L60" s="451">
        <f t="shared" si="35"/>
        <v>635</v>
      </c>
      <c r="M60" s="451">
        <f t="shared" si="35"/>
        <v>635</v>
      </c>
      <c r="N60" s="451">
        <f t="shared" si="35"/>
        <v>635</v>
      </c>
      <c r="O60" s="451">
        <f t="shared" si="35"/>
        <v>635</v>
      </c>
      <c r="P60" s="450">
        <f t="shared" si="35"/>
        <v>635</v>
      </c>
      <c r="Q60" s="461">
        <f t="shared" si="35"/>
        <v>635</v>
      </c>
      <c r="R60" s="352">
        <f t="shared" si="35"/>
        <v>635</v>
      </c>
      <c r="S60" s="451">
        <f t="shared" si="35"/>
        <v>635</v>
      </c>
      <c r="T60" s="451">
        <f t="shared" si="35"/>
        <v>635</v>
      </c>
      <c r="U60" s="451">
        <f t="shared" si="35"/>
        <v>635</v>
      </c>
      <c r="V60" s="451">
        <f t="shared" si="35"/>
        <v>635</v>
      </c>
      <c r="W60" s="450">
        <f t="shared" si="35"/>
        <v>635</v>
      </c>
      <c r="X60" s="461">
        <f t="shared" si="35"/>
        <v>635</v>
      </c>
      <c r="Y60" s="352">
        <f t="shared" si="35"/>
        <v>635</v>
      </c>
      <c r="Z60" s="451">
        <f t="shared" si="35"/>
        <v>635</v>
      </c>
      <c r="AA60" s="451">
        <f t="shared" si="35"/>
        <v>635</v>
      </c>
      <c r="AB60" s="451">
        <f t="shared" si="35"/>
        <v>635</v>
      </c>
      <c r="AC60" s="451">
        <f t="shared" si="35"/>
        <v>635</v>
      </c>
      <c r="AD60" s="450">
        <f t="shared" si="35"/>
        <v>635</v>
      </c>
      <c r="AE60" s="461">
        <f t="shared" si="35"/>
        <v>635</v>
      </c>
      <c r="AF60" s="352">
        <f t="shared" si="35"/>
        <v>635</v>
      </c>
      <c r="AG60" s="451">
        <f t="shared" si="35"/>
        <v>635</v>
      </c>
      <c r="AH60" s="451">
        <f t="shared" si="35"/>
        <v>635</v>
      </c>
      <c r="AI60" s="451">
        <f t="shared" si="35"/>
        <v>635</v>
      </c>
      <c r="AJ60" s="451">
        <f t="shared" si="35"/>
        <v>635</v>
      </c>
      <c r="AK60" s="336">
        <f t="shared" ref="AK60" si="36">+AJ60+AK59</f>
        <v>635</v>
      </c>
      <c r="AL60" s="37"/>
    </row>
    <row r="61" spans="1:42" ht="35.1" customHeight="1">
      <c r="A61" s="624">
        <v>21</v>
      </c>
      <c r="B61" s="659" t="s">
        <v>94</v>
      </c>
      <c r="C61" s="506" t="s">
        <v>174</v>
      </c>
      <c r="D61" s="90"/>
      <c r="E61" s="91"/>
      <c r="F61" s="178">
        <f>+[1]NEW!$U$84</f>
        <v>1358</v>
      </c>
      <c r="G61" s="456">
        <v>0</v>
      </c>
      <c r="H61" s="456">
        <v>0</v>
      </c>
      <c r="I61" s="469">
        <v>650</v>
      </c>
      <c r="J61" s="460">
        <v>0</v>
      </c>
      <c r="K61" s="351">
        <v>0</v>
      </c>
      <c r="L61" s="456">
        <f>650-K62</f>
        <v>0</v>
      </c>
      <c r="M61" s="456">
        <v>0</v>
      </c>
      <c r="N61" s="456">
        <v>0</v>
      </c>
      <c r="O61" s="456">
        <v>0</v>
      </c>
      <c r="P61" s="469">
        <v>76</v>
      </c>
      <c r="Q61" s="460">
        <v>0</v>
      </c>
      <c r="R61" s="351">
        <v>0</v>
      </c>
      <c r="S61" s="469">
        <f>950-R62</f>
        <v>224</v>
      </c>
      <c r="T61" s="456">
        <v>0</v>
      </c>
      <c r="U61" s="456">
        <v>0</v>
      </c>
      <c r="V61" s="456">
        <v>0</v>
      </c>
      <c r="W61" s="456">
        <v>0</v>
      </c>
      <c r="X61" s="460">
        <v>0</v>
      </c>
      <c r="Y61" s="351">
        <v>0</v>
      </c>
      <c r="Z61" s="456">
        <v>0</v>
      </c>
      <c r="AA61" s="456">
        <v>0</v>
      </c>
      <c r="AB61" s="537">
        <f>1358-AA62</f>
        <v>408</v>
      </c>
      <c r="AC61" s="456">
        <v>0</v>
      </c>
      <c r="AD61" s="456">
        <v>0</v>
      </c>
      <c r="AE61" s="460">
        <v>0</v>
      </c>
      <c r="AF61" s="351">
        <v>0</v>
      </c>
      <c r="AG61" s="456">
        <f>1358-AF62</f>
        <v>0</v>
      </c>
      <c r="AH61" s="456">
        <v>0</v>
      </c>
      <c r="AI61" s="456">
        <v>0</v>
      </c>
      <c r="AJ61" s="456">
        <v>0</v>
      </c>
      <c r="AK61" s="342">
        <v>0</v>
      </c>
      <c r="AL61" s="37"/>
    </row>
    <row r="62" spans="1:42" ht="35.1" customHeight="1">
      <c r="A62" s="651"/>
      <c r="B62" s="660"/>
      <c r="C62" s="507"/>
      <c r="D62" s="60"/>
      <c r="E62" s="52"/>
      <c r="F62" s="181"/>
      <c r="G62" s="455">
        <f>+F62+G61</f>
        <v>0</v>
      </c>
      <c r="H62" s="455">
        <f t="shared" ref="H62:AJ62" si="37">+G62+H61</f>
        <v>0</v>
      </c>
      <c r="I62" s="340">
        <f t="shared" si="37"/>
        <v>650</v>
      </c>
      <c r="J62" s="463">
        <f t="shared" si="37"/>
        <v>650</v>
      </c>
      <c r="K62" s="354">
        <f t="shared" si="37"/>
        <v>650</v>
      </c>
      <c r="L62" s="455">
        <f t="shared" si="37"/>
        <v>650</v>
      </c>
      <c r="M62" s="455">
        <f t="shared" si="37"/>
        <v>650</v>
      </c>
      <c r="N62" s="455">
        <f t="shared" si="37"/>
        <v>650</v>
      </c>
      <c r="O62" s="455">
        <f t="shared" si="37"/>
        <v>650</v>
      </c>
      <c r="P62" s="455">
        <f t="shared" si="37"/>
        <v>726</v>
      </c>
      <c r="Q62" s="463">
        <f t="shared" si="37"/>
        <v>726</v>
      </c>
      <c r="R62" s="354">
        <f t="shared" si="37"/>
        <v>726</v>
      </c>
      <c r="S62" s="455">
        <f t="shared" si="37"/>
        <v>950</v>
      </c>
      <c r="T62" s="455">
        <f t="shared" si="37"/>
        <v>950</v>
      </c>
      <c r="U62" s="455">
        <f t="shared" si="37"/>
        <v>950</v>
      </c>
      <c r="V62" s="455">
        <f t="shared" si="37"/>
        <v>950</v>
      </c>
      <c r="W62" s="455">
        <f t="shared" si="37"/>
        <v>950</v>
      </c>
      <c r="X62" s="463">
        <f t="shared" si="37"/>
        <v>950</v>
      </c>
      <c r="Y62" s="354">
        <f t="shared" si="37"/>
        <v>950</v>
      </c>
      <c r="Z62" s="455">
        <f t="shared" si="37"/>
        <v>950</v>
      </c>
      <c r="AA62" s="455">
        <f t="shared" si="37"/>
        <v>950</v>
      </c>
      <c r="AB62" s="455">
        <f t="shared" si="37"/>
        <v>1358</v>
      </c>
      <c r="AC62" s="455">
        <f t="shared" si="37"/>
        <v>1358</v>
      </c>
      <c r="AD62" s="455">
        <f t="shared" si="37"/>
        <v>1358</v>
      </c>
      <c r="AE62" s="463">
        <f t="shared" si="37"/>
        <v>1358</v>
      </c>
      <c r="AF62" s="354">
        <f t="shared" si="37"/>
        <v>1358</v>
      </c>
      <c r="AG62" s="455">
        <f t="shared" si="37"/>
        <v>1358</v>
      </c>
      <c r="AH62" s="455">
        <f t="shared" si="37"/>
        <v>1358</v>
      </c>
      <c r="AI62" s="455">
        <f t="shared" si="37"/>
        <v>1358</v>
      </c>
      <c r="AJ62" s="455">
        <f t="shared" si="37"/>
        <v>1358</v>
      </c>
      <c r="AK62" s="341">
        <f t="shared" ref="AK62" si="38">+AJ62+AK61</f>
        <v>1358</v>
      </c>
      <c r="AL62" s="37"/>
    </row>
    <row r="63" spans="1:42" ht="35.1" customHeight="1">
      <c r="A63" s="624">
        <v>22</v>
      </c>
      <c r="B63" s="659" t="s">
        <v>95</v>
      </c>
      <c r="C63" s="506" t="s">
        <v>174</v>
      </c>
      <c r="D63" s="53"/>
      <c r="E63" s="54"/>
      <c r="F63" s="440">
        <f>+[1]NEW!$U$87</f>
        <v>764</v>
      </c>
      <c r="G63" s="457">
        <v>0</v>
      </c>
      <c r="H63" s="457">
        <v>0</v>
      </c>
      <c r="I63" s="480">
        <v>150</v>
      </c>
      <c r="J63" s="462">
        <v>0</v>
      </c>
      <c r="K63" s="353">
        <v>0</v>
      </c>
      <c r="L63" s="457">
        <v>0</v>
      </c>
      <c r="M63" s="457">
        <v>0</v>
      </c>
      <c r="N63" s="457">
        <v>0</v>
      </c>
      <c r="O63" s="470">
        <v>68</v>
      </c>
      <c r="P63" s="480">
        <f>614-O64</f>
        <v>396</v>
      </c>
      <c r="Q63" s="462">
        <v>0</v>
      </c>
      <c r="R63" s="353">
        <v>0</v>
      </c>
      <c r="S63" s="457">
        <v>0</v>
      </c>
      <c r="T63" s="457">
        <v>0</v>
      </c>
      <c r="U63" s="457">
        <v>0</v>
      </c>
      <c r="V63" s="457">
        <v>0</v>
      </c>
      <c r="W63" s="457">
        <v>0</v>
      </c>
      <c r="X63" s="462">
        <v>0</v>
      </c>
      <c r="Y63" s="353">
        <v>0</v>
      </c>
      <c r="Z63" s="457">
        <v>0</v>
      </c>
      <c r="AA63" s="457">
        <v>0</v>
      </c>
      <c r="AB63" s="470">
        <f>764-AA64</f>
        <v>150</v>
      </c>
      <c r="AC63" s="457">
        <v>0</v>
      </c>
      <c r="AD63" s="457">
        <v>0</v>
      </c>
      <c r="AE63" s="462">
        <v>0</v>
      </c>
      <c r="AF63" s="353">
        <v>0</v>
      </c>
      <c r="AG63" s="457">
        <v>0</v>
      </c>
      <c r="AH63" s="457">
        <v>0</v>
      </c>
      <c r="AI63" s="457">
        <v>0</v>
      </c>
      <c r="AJ63" s="457">
        <v>0</v>
      </c>
      <c r="AK63" s="343">
        <v>0</v>
      </c>
      <c r="AL63" s="37"/>
      <c r="AM63" s="38"/>
      <c r="AN63" s="38"/>
      <c r="AO63" s="38"/>
      <c r="AP63" s="38"/>
    </row>
    <row r="64" spans="1:42" ht="35.1" customHeight="1">
      <c r="A64" s="625"/>
      <c r="B64" s="660"/>
      <c r="C64" s="507"/>
      <c r="D64" s="95"/>
      <c r="E64" s="79"/>
      <c r="F64" s="179"/>
      <c r="G64" s="451">
        <f t="shared" ref="G64:AJ64" si="39">+F64+G63</f>
        <v>0</v>
      </c>
      <c r="H64" s="451">
        <f t="shared" si="39"/>
        <v>0</v>
      </c>
      <c r="I64" s="451">
        <f t="shared" si="39"/>
        <v>150</v>
      </c>
      <c r="J64" s="461">
        <f t="shared" si="39"/>
        <v>150</v>
      </c>
      <c r="K64" s="352">
        <f t="shared" si="39"/>
        <v>150</v>
      </c>
      <c r="L64" s="451">
        <f t="shared" si="39"/>
        <v>150</v>
      </c>
      <c r="M64" s="451">
        <f t="shared" si="39"/>
        <v>150</v>
      </c>
      <c r="N64" s="451">
        <f t="shared" si="39"/>
        <v>150</v>
      </c>
      <c r="O64" s="451">
        <f t="shared" si="39"/>
        <v>218</v>
      </c>
      <c r="P64" s="451">
        <f t="shared" si="39"/>
        <v>614</v>
      </c>
      <c r="Q64" s="461">
        <f t="shared" si="39"/>
        <v>614</v>
      </c>
      <c r="R64" s="352">
        <f t="shared" si="39"/>
        <v>614</v>
      </c>
      <c r="S64" s="451">
        <f t="shared" si="39"/>
        <v>614</v>
      </c>
      <c r="T64" s="451">
        <f t="shared" si="39"/>
        <v>614</v>
      </c>
      <c r="U64" s="451">
        <f t="shared" si="39"/>
        <v>614</v>
      </c>
      <c r="V64" s="451">
        <f t="shared" si="39"/>
        <v>614</v>
      </c>
      <c r="W64" s="451">
        <f t="shared" si="39"/>
        <v>614</v>
      </c>
      <c r="X64" s="461">
        <f t="shared" si="39"/>
        <v>614</v>
      </c>
      <c r="Y64" s="352">
        <f t="shared" si="39"/>
        <v>614</v>
      </c>
      <c r="Z64" s="451">
        <f t="shared" si="39"/>
        <v>614</v>
      </c>
      <c r="AA64" s="451">
        <f t="shared" si="39"/>
        <v>614</v>
      </c>
      <c r="AB64" s="451">
        <f t="shared" si="39"/>
        <v>764</v>
      </c>
      <c r="AC64" s="451">
        <f t="shared" si="39"/>
        <v>764</v>
      </c>
      <c r="AD64" s="451">
        <f t="shared" si="39"/>
        <v>764</v>
      </c>
      <c r="AE64" s="461">
        <f t="shared" si="39"/>
        <v>764</v>
      </c>
      <c r="AF64" s="352">
        <f t="shared" si="39"/>
        <v>764</v>
      </c>
      <c r="AG64" s="451">
        <f t="shared" si="39"/>
        <v>764</v>
      </c>
      <c r="AH64" s="451">
        <f t="shared" si="39"/>
        <v>764</v>
      </c>
      <c r="AI64" s="451">
        <f t="shared" si="39"/>
        <v>764</v>
      </c>
      <c r="AJ64" s="451">
        <f t="shared" si="39"/>
        <v>764</v>
      </c>
      <c r="AK64" s="336">
        <f t="shared" ref="AK64" si="40">+AJ64+AK63</f>
        <v>764</v>
      </c>
      <c r="AL64" s="37"/>
    </row>
    <row r="65" spans="1:42" ht="35.1" customHeight="1">
      <c r="A65" s="624">
        <v>23</v>
      </c>
      <c r="B65" s="655" t="s">
        <v>171</v>
      </c>
      <c r="C65" s="516" t="s">
        <v>174</v>
      </c>
      <c r="D65" s="90"/>
      <c r="E65" s="91"/>
      <c r="F65" s="178">
        <f>+[1]NEW!$U$1383</f>
        <v>100</v>
      </c>
      <c r="G65" s="456">
        <v>0</v>
      </c>
      <c r="H65" s="457">
        <v>0</v>
      </c>
      <c r="I65" s="350">
        <v>0</v>
      </c>
      <c r="J65" s="462">
        <v>0</v>
      </c>
      <c r="K65" s="353">
        <v>0</v>
      </c>
      <c r="L65" s="470">
        <f>100-K66</f>
        <v>100</v>
      </c>
      <c r="M65" s="457">
        <f>100-L66</f>
        <v>0</v>
      </c>
      <c r="N65" s="456">
        <v>0</v>
      </c>
      <c r="O65" s="456">
        <v>0</v>
      </c>
      <c r="P65" s="456">
        <v>0</v>
      </c>
      <c r="Q65" s="462">
        <v>0</v>
      </c>
      <c r="R65" s="353">
        <v>0</v>
      </c>
      <c r="S65" s="456">
        <v>0</v>
      </c>
      <c r="T65" s="457">
        <v>0</v>
      </c>
      <c r="U65" s="456">
        <v>0</v>
      </c>
      <c r="V65" s="456">
        <v>0</v>
      </c>
      <c r="W65" s="456">
        <v>0</v>
      </c>
      <c r="X65" s="462">
        <v>0</v>
      </c>
      <c r="Y65" s="353">
        <v>0</v>
      </c>
      <c r="Z65" s="456">
        <v>0</v>
      </c>
      <c r="AA65" s="456">
        <v>0</v>
      </c>
      <c r="AB65" s="456">
        <v>0</v>
      </c>
      <c r="AC65" s="456">
        <v>0</v>
      </c>
      <c r="AD65" s="456">
        <v>0</v>
      </c>
      <c r="AE65" s="462">
        <v>0</v>
      </c>
      <c r="AF65" s="353">
        <v>0</v>
      </c>
      <c r="AG65" s="456">
        <v>0</v>
      </c>
      <c r="AH65" s="457">
        <v>0</v>
      </c>
      <c r="AI65" s="456">
        <v>0</v>
      </c>
      <c r="AJ65" s="457">
        <v>0</v>
      </c>
      <c r="AK65" s="343">
        <v>0</v>
      </c>
      <c r="AL65" s="37"/>
    </row>
    <row r="66" spans="1:42" ht="35.1" customHeight="1">
      <c r="A66" s="651"/>
      <c r="B66" s="656"/>
      <c r="C66" s="510"/>
      <c r="D66" s="60"/>
      <c r="E66" s="52"/>
      <c r="F66" s="181"/>
      <c r="G66" s="455">
        <f t="shared" ref="G66:AJ66" si="41">+F66+G65</f>
        <v>0</v>
      </c>
      <c r="H66" s="455">
        <f t="shared" si="41"/>
        <v>0</v>
      </c>
      <c r="I66" s="340">
        <f t="shared" si="41"/>
        <v>0</v>
      </c>
      <c r="J66" s="463">
        <f t="shared" si="41"/>
        <v>0</v>
      </c>
      <c r="K66" s="354">
        <f t="shared" si="41"/>
        <v>0</v>
      </c>
      <c r="L66" s="455">
        <f t="shared" si="41"/>
        <v>100</v>
      </c>
      <c r="M66" s="455">
        <f t="shared" si="41"/>
        <v>100</v>
      </c>
      <c r="N66" s="455">
        <f t="shared" si="41"/>
        <v>100</v>
      </c>
      <c r="O66" s="455">
        <f t="shared" si="41"/>
        <v>100</v>
      </c>
      <c r="P66" s="455">
        <f t="shared" si="41"/>
        <v>100</v>
      </c>
      <c r="Q66" s="463">
        <f t="shared" si="41"/>
        <v>100</v>
      </c>
      <c r="R66" s="354">
        <f t="shared" si="41"/>
        <v>100</v>
      </c>
      <c r="S66" s="455">
        <f t="shared" si="41"/>
        <v>100</v>
      </c>
      <c r="T66" s="455">
        <f t="shared" si="41"/>
        <v>100</v>
      </c>
      <c r="U66" s="455">
        <f t="shared" si="41"/>
        <v>100</v>
      </c>
      <c r="V66" s="455">
        <f t="shared" si="41"/>
        <v>100</v>
      </c>
      <c r="W66" s="455">
        <f t="shared" si="41"/>
        <v>100</v>
      </c>
      <c r="X66" s="463">
        <f t="shared" si="41"/>
        <v>100</v>
      </c>
      <c r="Y66" s="354">
        <f t="shared" si="41"/>
        <v>100</v>
      </c>
      <c r="Z66" s="455">
        <f t="shared" si="41"/>
        <v>100</v>
      </c>
      <c r="AA66" s="455">
        <f t="shared" si="41"/>
        <v>100</v>
      </c>
      <c r="AB66" s="455">
        <f t="shared" si="41"/>
        <v>100</v>
      </c>
      <c r="AC66" s="455">
        <f t="shared" si="41"/>
        <v>100</v>
      </c>
      <c r="AD66" s="455">
        <f t="shared" si="41"/>
        <v>100</v>
      </c>
      <c r="AE66" s="463">
        <f t="shared" si="41"/>
        <v>100</v>
      </c>
      <c r="AF66" s="354">
        <f t="shared" si="41"/>
        <v>100</v>
      </c>
      <c r="AG66" s="455">
        <f t="shared" si="41"/>
        <v>100</v>
      </c>
      <c r="AH66" s="455">
        <f t="shared" si="41"/>
        <v>100</v>
      </c>
      <c r="AI66" s="455">
        <f t="shared" si="41"/>
        <v>100</v>
      </c>
      <c r="AJ66" s="455">
        <f t="shared" si="41"/>
        <v>100</v>
      </c>
      <c r="AK66" s="341">
        <f t="shared" ref="AK66" si="42">+AJ66+AK65</f>
        <v>100</v>
      </c>
      <c r="AL66" s="37"/>
    </row>
    <row r="67" spans="1:42" ht="35.1" customHeight="1">
      <c r="A67" s="624">
        <v>24</v>
      </c>
      <c r="B67" s="655" t="s">
        <v>172</v>
      </c>
      <c r="C67" s="511"/>
      <c r="D67" s="53"/>
      <c r="E67" s="54"/>
      <c r="F67" s="174">
        <f>+[1]NEW!$U$1386</f>
        <v>30</v>
      </c>
      <c r="G67" s="457">
        <v>0</v>
      </c>
      <c r="H67" s="457">
        <v>0</v>
      </c>
      <c r="I67" s="457">
        <v>0</v>
      </c>
      <c r="J67" s="462">
        <v>0</v>
      </c>
      <c r="K67" s="353">
        <v>0</v>
      </c>
      <c r="L67" s="457">
        <v>0</v>
      </c>
      <c r="M67" s="457">
        <v>0</v>
      </c>
      <c r="N67" s="457">
        <v>0</v>
      </c>
      <c r="O67" s="457">
        <v>0</v>
      </c>
      <c r="P67" s="457">
        <v>0</v>
      </c>
      <c r="Q67" s="462">
        <v>0</v>
      </c>
      <c r="R67" s="353">
        <v>0</v>
      </c>
      <c r="S67" s="470">
        <v>30</v>
      </c>
      <c r="T67" s="457">
        <v>0</v>
      </c>
      <c r="U67" s="457">
        <v>0</v>
      </c>
      <c r="V67" s="457">
        <v>0</v>
      </c>
      <c r="W67" s="457">
        <v>0</v>
      </c>
      <c r="X67" s="462">
        <v>0</v>
      </c>
      <c r="Y67" s="353">
        <v>0</v>
      </c>
      <c r="Z67" s="457">
        <v>0</v>
      </c>
      <c r="AA67" s="457">
        <v>0</v>
      </c>
      <c r="AB67" s="457">
        <v>0</v>
      </c>
      <c r="AC67" s="457">
        <v>0</v>
      </c>
      <c r="AD67" s="457">
        <v>0</v>
      </c>
      <c r="AE67" s="462">
        <v>0</v>
      </c>
      <c r="AF67" s="353">
        <v>0</v>
      </c>
      <c r="AG67" s="457">
        <v>0</v>
      </c>
      <c r="AH67" s="457">
        <v>0</v>
      </c>
      <c r="AI67" s="457">
        <v>0</v>
      </c>
      <c r="AJ67" s="457">
        <v>0</v>
      </c>
      <c r="AK67" s="343">
        <v>0</v>
      </c>
      <c r="AL67" s="37"/>
      <c r="AM67" s="38"/>
      <c r="AN67" s="38"/>
      <c r="AO67" s="38"/>
      <c r="AP67" s="38"/>
    </row>
    <row r="68" spans="1:42" ht="35.1" customHeight="1">
      <c r="A68" s="625"/>
      <c r="B68" s="656"/>
      <c r="C68" s="515"/>
      <c r="D68" s="95"/>
      <c r="E68" s="79"/>
      <c r="F68" s="179"/>
      <c r="G68" s="451">
        <f t="shared" ref="G68:AJ68" si="43">+F68+G67</f>
        <v>0</v>
      </c>
      <c r="H68" s="451">
        <f t="shared" si="43"/>
        <v>0</v>
      </c>
      <c r="I68" s="451">
        <f t="shared" si="43"/>
        <v>0</v>
      </c>
      <c r="J68" s="461">
        <f t="shared" si="43"/>
        <v>0</v>
      </c>
      <c r="K68" s="352">
        <f t="shared" si="43"/>
        <v>0</v>
      </c>
      <c r="L68" s="451">
        <f t="shared" si="43"/>
        <v>0</v>
      </c>
      <c r="M68" s="451">
        <f t="shared" si="43"/>
        <v>0</v>
      </c>
      <c r="N68" s="451">
        <f t="shared" si="43"/>
        <v>0</v>
      </c>
      <c r="O68" s="451">
        <f t="shared" si="43"/>
        <v>0</v>
      </c>
      <c r="P68" s="451">
        <f t="shared" si="43"/>
        <v>0</v>
      </c>
      <c r="Q68" s="461">
        <f t="shared" si="43"/>
        <v>0</v>
      </c>
      <c r="R68" s="352">
        <f t="shared" si="43"/>
        <v>0</v>
      </c>
      <c r="S68" s="451">
        <f t="shared" si="43"/>
        <v>30</v>
      </c>
      <c r="T68" s="451">
        <f t="shared" si="43"/>
        <v>30</v>
      </c>
      <c r="U68" s="451">
        <f t="shared" si="43"/>
        <v>30</v>
      </c>
      <c r="V68" s="451">
        <f t="shared" si="43"/>
        <v>30</v>
      </c>
      <c r="W68" s="451">
        <f t="shared" si="43"/>
        <v>30</v>
      </c>
      <c r="X68" s="461">
        <f t="shared" si="43"/>
        <v>30</v>
      </c>
      <c r="Y68" s="352">
        <f t="shared" si="43"/>
        <v>30</v>
      </c>
      <c r="Z68" s="451">
        <f t="shared" si="43"/>
        <v>30</v>
      </c>
      <c r="AA68" s="451">
        <f t="shared" si="43"/>
        <v>30</v>
      </c>
      <c r="AB68" s="451">
        <f t="shared" si="43"/>
        <v>30</v>
      </c>
      <c r="AC68" s="451">
        <f t="shared" si="43"/>
        <v>30</v>
      </c>
      <c r="AD68" s="451">
        <f t="shared" si="43"/>
        <v>30</v>
      </c>
      <c r="AE68" s="461">
        <f t="shared" si="43"/>
        <v>30</v>
      </c>
      <c r="AF68" s="352">
        <f t="shared" si="43"/>
        <v>30</v>
      </c>
      <c r="AG68" s="451">
        <f t="shared" si="43"/>
        <v>30</v>
      </c>
      <c r="AH68" s="451">
        <f t="shared" si="43"/>
        <v>30</v>
      </c>
      <c r="AI68" s="451">
        <f t="shared" si="43"/>
        <v>30</v>
      </c>
      <c r="AJ68" s="451">
        <f t="shared" si="43"/>
        <v>30</v>
      </c>
      <c r="AK68" s="336">
        <f t="shared" ref="AK68" si="44">+AJ68+AK67</f>
        <v>30</v>
      </c>
      <c r="AL68" s="37"/>
    </row>
    <row r="69" spans="1:42" ht="34.5" customHeight="1">
      <c r="A69" s="624">
        <v>25</v>
      </c>
      <c r="B69" s="655" t="s">
        <v>173</v>
      </c>
      <c r="C69" s="516" t="s">
        <v>174</v>
      </c>
      <c r="D69" s="90"/>
      <c r="E69" s="91"/>
      <c r="F69" s="178">
        <f>+[1]NEW!$U$1389</f>
        <v>30</v>
      </c>
      <c r="G69" s="457">
        <v>0</v>
      </c>
      <c r="H69" s="457">
        <v>0</v>
      </c>
      <c r="I69" s="350">
        <v>0</v>
      </c>
      <c r="J69" s="462">
        <v>0</v>
      </c>
      <c r="K69" s="353">
        <v>0</v>
      </c>
      <c r="L69" s="470">
        <f>30-K70</f>
        <v>30</v>
      </c>
      <c r="M69" s="457">
        <f>30-L70</f>
        <v>0</v>
      </c>
      <c r="N69" s="457">
        <v>0</v>
      </c>
      <c r="O69" s="457">
        <v>0</v>
      </c>
      <c r="P69" s="457">
        <v>0</v>
      </c>
      <c r="Q69" s="462">
        <v>0</v>
      </c>
      <c r="R69" s="353">
        <v>0</v>
      </c>
      <c r="S69" s="457">
        <v>0</v>
      </c>
      <c r="T69" s="457">
        <v>0</v>
      </c>
      <c r="U69" s="457">
        <v>0</v>
      </c>
      <c r="V69" s="457">
        <v>0</v>
      </c>
      <c r="W69" s="457">
        <v>0</v>
      </c>
      <c r="X69" s="462">
        <v>0</v>
      </c>
      <c r="Y69" s="353">
        <v>0</v>
      </c>
      <c r="Z69" s="457">
        <v>0</v>
      </c>
      <c r="AA69" s="457">
        <v>0</v>
      </c>
      <c r="AB69" s="457">
        <v>0</v>
      </c>
      <c r="AC69" s="457">
        <v>0</v>
      </c>
      <c r="AD69" s="457">
        <v>0</v>
      </c>
      <c r="AE69" s="462">
        <v>0</v>
      </c>
      <c r="AF69" s="353">
        <v>0</v>
      </c>
      <c r="AG69" s="457">
        <v>0</v>
      </c>
      <c r="AH69" s="457">
        <v>0</v>
      </c>
      <c r="AI69" s="457">
        <v>0</v>
      </c>
      <c r="AJ69" s="457">
        <v>0</v>
      </c>
      <c r="AK69" s="334"/>
      <c r="AL69" s="37"/>
      <c r="AM69" s="38"/>
      <c r="AN69" s="38"/>
      <c r="AO69" s="38"/>
      <c r="AP69" s="38"/>
    </row>
    <row r="70" spans="1:42" ht="34.5" customHeight="1">
      <c r="A70" s="625"/>
      <c r="B70" s="656"/>
      <c r="C70" s="510"/>
      <c r="D70" s="60"/>
      <c r="E70" s="52"/>
      <c r="F70" s="181"/>
      <c r="G70" s="455">
        <f t="shared" ref="G70:AJ70" si="45">+F70+G69</f>
        <v>0</v>
      </c>
      <c r="H70" s="455">
        <f t="shared" si="45"/>
        <v>0</v>
      </c>
      <c r="I70" s="340">
        <f t="shared" si="45"/>
        <v>0</v>
      </c>
      <c r="J70" s="463">
        <f t="shared" si="45"/>
        <v>0</v>
      </c>
      <c r="K70" s="354">
        <f t="shared" si="45"/>
        <v>0</v>
      </c>
      <c r="L70" s="455">
        <f t="shared" si="45"/>
        <v>30</v>
      </c>
      <c r="M70" s="455">
        <f t="shared" si="45"/>
        <v>30</v>
      </c>
      <c r="N70" s="455">
        <f t="shared" si="45"/>
        <v>30</v>
      </c>
      <c r="O70" s="455">
        <f t="shared" si="45"/>
        <v>30</v>
      </c>
      <c r="P70" s="455">
        <f t="shared" si="45"/>
        <v>30</v>
      </c>
      <c r="Q70" s="463">
        <f t="shared" si="45"/>
        <v>30</v>
      </c>
      <c r="R70" s="354">
        <f t="shared" si="45"/>
        <v>30</v>
      </c>
      <c r="S70" s="455">
        <f t="shared" si="45"/>
        <v>30</v>
      </c>
      <c r="T70" s="455">
        <f t="shared" si="45"/>
        <v>30</v>
      </c>
      <c r="U70" s="455">
        <f t="shared" si="45"/>
        <v>30</v>
      </c>
      <c r="V70" s="455">
        <f t="shared" si="45"/>
        <v>30</v>
      </c>
      <c r="W70" s="455">
        <f t="shared" si="45"/>
        <v>30</v>
      </c>
      <c r="X70" s="463">
        <f t="shared" si="45"/>
        <v>30</v>
      </c>
      <c r="Y70" s="354">
        <f t="shared" si="45"/>
        <v>30</v>
      </c>
      <c r="Z70" s="455">
        <f t="shared" si="45"/>
        <v>30</v>
      </c>
      <c r="AA70" s="455">
        <f t="shared" si="45"/>
        <v>30</v>
      </c>
      <c r="AB70" s="455">
        <f t="shared" si="45"/>
        <v>30</v>
      </c>
      <c r="AC70" s="455">
        <f t="shared" si="45"/>
        <v>30</v>
      </c>
      <c r="AD70" s="455">
        <f t="shared" si="45"/>
        <v>30</v>
      </c>
      <c r="AE70" s="463">
        <f t="shared" si="45"/>
        <v>30</v>
      </c>
      <c r="AF70" s="354">
        <f t="shared" si="45"/>
        <v>30</v>
      </c>
      <c r="AG70" s="455">
        <f t="shared" si="45"/>
        <v>30</v>
      </c>
      <c r="AH70" s="455">
        <f t="shared" si="45"/>
        <v>30</v>
      </c>
      <c r="AI70" s="455">
        <f t="shared" si="45"/>
        <v>30</v>
      </c>
      <c r="AJ70" s="455">
        <f t="shared" si="45"/>
        <v>30</v>
      </c>
      <c r="AK70" s="336"/>
      <c r="AL70" s="47"/>
    </row>
    <row r="71" spans="1:42" ht="34.5" customHeight="1">
      <c r="A71" s="624">
        <v>26</v>
      </c>
      <c r="B71" s="655" t="s">
        <v>209</v>
      </c>
      <c r="C71" s="516" t="s">
        <v>174</v>
      </c>
      <c r="D71" s="90"/>
      <c r="E71" s="91"/>
      <c r="F71" s="178">
        <f>+[1]NEW!$U$1392</f>
        <v>20</v>
      </c>
      <c r="G71" s="457">
        <v>0</v>
      </c>
      <c r="H71" s="457">
        <v>0</v>
      </c>
      <c r="I71" s="350">
        <v>0</v>
      </c>
      <c r="J71" s="462">
        <v>0</v>
      </c>
      <c r="K71" s="353">
        <v>0</v>
      </c>
      <c r="L71" s="457">
        <v>0</v>
      </c>
      <c r="M71" s="457">
        <v>0</v>
      </c>
      <c r="N71" s="457">
        <v>0</v>
      </c>
      <c r="O71" s="457">
        <v>0</v>
      </c>
      <c r="P71" s="457">
        <v>0</v>
      </c>
      <c r="Q71" s="462">
        <v>0</v>
      </c>
      <c r="R71" s="353">
        <v>0</v>
      </c>
      <c r="S71" s="470">
        <v>20</v>
      </c>
      <c r="T71" s="457">
        <v>0</v>
      </c>
      <c r="U71" s="457">
        <v>0</v>
      </c>
      <c r="V71" s="457">
        <v>0</v>
      </c>
      <c r="W71" s="457">
        <v>0</v>
      </c>
      <c r="X71" s="462">
        <v>0</v>
      </c>
      <c r="Y71" s="353">
        <v>0</v>
      </c>
      <c r="Z71" s="457">
        <v>0</v>
      </c>
      <c r="AA71" s="457">
        <v>0</v>
      </c>
      <c r="AB71" s="457">
        <v>0</v>
      </c>
      <c r="AC71" s="457">
        <v>0</v>
      </c>
      <c r="AD71" s="457">
        <v>0</v>
      </c>
      <c r="AE71" s="462">
        <v>0</v>
      </c>
      <c r="AF71" s="353">
        <v>0</v>
      </c>
      <c r="AG71" s="457">
        <v>0</v>
      </c>
      <c r="AH71" s="457">
        <v>0</v>
      </c>
      <c r="AI71" s="457">
        <v>0</v>
      </c>
      <c r="AJ71" s="457">
        <v>0</v>
      </c>
      <c r="AK71" s="334"/>
      <c r="AL71" s="37"/>
      <c r="AM71" s="38"/>
      <c r="AN71" s="38"/>
      <c r="AO71" s="38"/>
      <c r="AP71" s="38"/>
    </row>
    <row r="72" spans="1:42" ht="34.5" customHeight="1">
      <c r="A72" s="625"/>
      <c r="B72" s="656"/>
      <c r="C72" s="510"/>
      <c r="D72" s="60"/>
      <c r="E72" s="52"/>
      <c r="F72" s="181"/>
      <c r="G72" s="455">
        <f t="shared" ref="G72" si="46">+F72+G71</f>
        <v>0</v>
      </c>
      <c r="H72" s="455">
        <f t="shared" ref="H72" si="47">+G72+H71</f>
        <v>0</v>
      </c>
      <c r="I72" s="340">
        <f t="shared" ref="I72" si="48">+H72+I71</f>
        <v>0</v>
      </c>
      <c r="J72" s="463">
        <f t="shared" ref="J72" si="49">+I72+J71</f>
        <v>0</v>
      </c>
      <c r="K72" s="354">
        <f t="shared" ref="K72" si="50">+J72+K71</f>
        <v>0</v>
      </c>
      <c r="L72" s="455">
        <f t="shared" ref="L72" si="51">+K72+L71</f>
        <v>0</v>
      </c>
      <c r="M72" s="455">
        <f t="shared" ref="M72" si="52">+L72+M71</f>
        <v>0</v>
      </c>
      <c r="N72" s="455">
        <f t="shared" ref="N72" si="53">+M72+N71</f>
        <v>0</v>
      </c>
      <c r="O72" s="455">
        <f t="shared" ref="O72" si="54">+N72+O71</f>
        <v>0</v>
      </c>
      <c r="P72" s="455">
        <f t="shared" ref="P72" si="55">+O72+P71</f>
        <v>0</v>
      </c>
      <c r="Q72" s="463">
        <f t="shared" ref="Q72" si="56">+P72+Q71</f>
        <v>0</v>
      </c>
      <c r="R72" s="354">
        <f t="shared" ref="R72" si="57">+Q72+R71</f>
        <v>0</v>
      </c>
      <c r="S72" s="455">
        <f t="shared" ref="S72:AJ72" si="58">+R72+S71</f>
        <v>20</v>
      </c>
      <c r="T72" s="455">
        <f t="shared" si="58"/>
        <v>20</v>
      </c>
      <c r="U72" s="455">
        <f t="shared" si="58"/>
        <v>20</v>
      </c>
      <c r="V72" s="455">
        <f t="shared" si="58"/>
        <v>20</v>
      </c>
      <c r="W72" s="455">
        <f t="shared" si="58"/>
        <v>20</v>
      </c>
      <c r="X72" s="463">
        <f t="shared" si="58"/>
        <v>20</v>
      </c>
      <c r="Y72" s="354">
        <f t="shared" si="58"/>
        <v>20</v>
      </c>
      <c r="Z72" s="455">
        <f t="shared" si="58"/>
        <v>20</v>
      </c>
      <c r="AA72" s="455">
        <f t="shared" si="58"/>
        <v>20</v>
      </c>
      <c r="AB72" s="455">
        <f t="shared" si="58"/>
        <v>20</v>
      </c>
      <c r="AC72" s="455">
        <f t="shared" si="58"/>
        <v>20</v>
      </c>
      <c r="AD72" s="455">
        <f t="shared" si="58"/>
        <v>20</v>
      </c>
      <c r="AE72" s="463">
        <f t="shared" si="58"/>
        <v>20</v>
      </c>
      <c r="AF72" s="354">
        <f t="shared" si="58"/>
        <v>20</v>
      </c>
      <c r="AG72" s="455">
        <f t="shared" si="58"/>
        <v>20</v>
      </c>
      <c r="AH72" s="455">
        <f t="shared" si="58"/>
        <v>20</v>
      </c>
      <c r="AI72" s="455">
        <f t="shared" si="58"/>
        <v>20</v>
      </c>
      <c r="AJ72" s="455">
        <f t="shared" si="58"/>
        <v>20</v>
      </c>
      <c r="AK72" s="336"/>
      <c r="AL72" s="37"/>
    </row>
    <row r="73" spans="1:42" ht="34.5" hidden="1" customHeight="1">
      <c r="A73" s="624">
        <v>23</v>
      </c>
      <c r="B73" s="629" t="s">
        <v>28</v>
      </c>
      <c r="C73" s="517"/>
      <c r="D73" s="48"/>
      <c r="E73" s="49"/>
      <c r="F73" s="174" t="e">
        <f>+#REF!</f>
        <v>#REF!</v>
      </c>
      <c r="G73" s="457">
        <v>0</v>
      </c>
      <c r="H73" s="457">
        <v>0</v>
      </c>
      <c r="I73" s="457">
        <v>0</v>
      </c>
      <c r="J73" s="462">
        <v>0</v>
      </c>
      <c r="K73" s="353">
        <v>0</v>
      </c>
      <c r="L73" s="457">
        <v>0</v>
      </c>
      <c r="M73" s="457">
        <v>0</v>
      </c>
      <c r="N73" s="457">
        <v>0</v>
      </c>
      <c r="O73" s="457">
        <v>0</v>
      </c>
      <c r="P73" s="457">
        <v>0</v>
      </c>
      <c r="Q73" s="462">
        <v>0</v>
      </c>
      <c r="R73" s="353">
        <v>0</v>
      </c>
      <c r="S73" s="457">
        <v>0</v>
      </c>
      <c r="T73" s="457">
        <v>0</v>
      </c>
      <c r="U73" s="457">
        <v>0</v>
      </c>
      <c r="V73" s="457">
        <v>0</v>
      </c>
      <c r="W73" s="457">
        <v>0</v>
      </c>
      <c r="X73" s="462">
        <v>0</v>
      </c>
      <c r="Y73" s="353">
        <v>0</v>
      </c>
      <c r="Z73" s="457">
        <v>0</v>
      </c>
      <c r="AA73" s="457">
        <v>0</v>
      </c>
      <c r="AB73" s="457">
        <v>0</v>
      </c>
      <c r="AC73" s="457">
        <v>0</v>
      </c>
      <c r="AD73" s="457">
        <v>0</v>
      </c>
      <c r="AE73" s="462">
        <v>0</v>
      </c>
      <c r="AF73" s="353">
        <v>0</v>
      </c>
      <c r="AG73" s="457">
        <v>0</v>
      </c>
      <c r="AH73" s="457">
        <v>0</v>
      </c>
      <c r="AI73" s="457">
        <v>0</v>
      </c>
      <c r="AJ73" s="457">
        <v>0</v>
      </c>
      <c r="AK73" s="343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509"/>
      <c r="D74" s="40"/>
      <c r="E74" s="41"/>
      <c r="F74" s="179"/>
      <c r="G74" s="451">
        <f t="shared" ref="G74:AJ74" si="59">+F74+G73</f>
        <v>0</v>
      </c>
      <c r="H74" s="451">
        <f t="shared" si="59"/>
        <v>0</v>
      </c>
      <c r="I74" s="451">
        <f t="shared" si="59"/>
        <v>0</v>
      </c>
      <c r="J74" s="461">
        <f t="shared" si="59"/>
        <v>0</v>
      </c>
      <c r="K74" s="352">
        <f t="shared" si="59"/>
        <v>0</v>
      </c>
      <c r="L74" s="451">
        <f t="shared" si="59"/>
        <v>0</v>
      </c>
      <c r="M74" s="451">
        <f t="shared" si="59"/>
        <v>0</v>
      </c>
      <c r="N74" s="451">
        <f t="shared" si="59"/>
        <v>0</v>
      </c>
      <c r="O74" s="451">
        <f t="shared" si="59"/>
        <v>0</v>
      </c>
      <c r="P74" s="451">
        <f t="shared" si="59"/>
        <v>0</v>
      </c>
      <c r="Q74" s="461">
        <f t="shared" si="59"/>
        <v>0</v>
      </c>
      <c r="R74" s="352">
        <f t="shared" si="59"/>
        <v>0</v>
      </c>
      <c r="S74" s="451">
        <f t="shared" si="59"/>
        <v>0</v>
      </c>
      <c r="T74" s="451">
        <f t="shared" si="59"/>
        <v>0</v>
      </c>
      <c r="U74" s="451">
        <f t="shared" si="59"/>
        <v>0</v>
      </c>
      <c r="V74" s="451">
        <f t="shared" si="59"/>
        <v>0</v>
      </c>
      <c r="W74" s="451">
        <f t="shared" si="59"/>
        <v>0</v>
      </c>
      <c r="X74" s="461">
        <f t="shared" si="59"/>
        <v>0</v>
      </c>
      <c r="Y74" s="352">
        <f t="shared" si="59"/>
        <v>0</v>
      </c>
      <c r="Z74" s="451">
        <f t="shared" si="59"/>
        <v>0</v>
      </c>
      <c r="AA74" s="451">
        <f t="shared" si="59"/>
        <v>0</v>
      </c>
      <c r="AB74" s="451">
        <f t="shared" si="59"/>
        <v>0</v>
      </c>
      <c r="AC74" s="451">
        <f t="shared" si="59"/>
        <v>0</v>
      </c>
      <c r="AD74" s="451">
        <f t="shared" si="59"/>
        <v>0</v>
      </c>
      <c r="AE74" s="461">
        <f t="shared" si="59"/>
        <v>0</v>
      </c>
      <c r="AF74" s="352">
        <f t="shared" si="59"/>
        <v>0</v>
      </c>
      <c r="AG74" s="451">
        <f t="shared" si="59"/>
        <v>0</v>
      </c>
      <c r="AH74" s="451">
        <f t="shared" si="59"/>
        <v>0</v>
      </c>
      <c r="AI74" s="451">
        <f t="shared" si="59"/>
        <v>0</v>
      </c>
      <c r="AJ74" s="451">
        <f t="shared" si="59"/>
        <v>0</v>
      </c>
      <c r="AK74" s="336"/>
      <c r="AL74" s="37"/>
    </row>
    <row r="75" spans="1:42" ht="34.5" hidden="1" customHeight="1">
      <c r="A75" s="624">
        <v>24</v>
      </c>
      <c r="B75" s="629" t="s">
        <v>29</v>
      </c>
      <c r="C75" s="517"/>
      <c r="D75" s="48"/>
      <c r="E75" s="49"/>
      <c r="F75" s="174" t="e">
        <f>+#REF!</f>
        <v>#REF!</v>
      </c>
      <c r="G75" s="457">
        <v>0</v>
      </c>
      <c r="H75" s="457">
        <v>0</v>
      </c>
      <c r="I75" s="457">
        <v>0</v>
      </c>
      <c r="J75" s="462">
        <v>0</v>
      </c>
      <c r="K75" s="353">
        <v>0</v>
      </c>
      <c r="L75" s="457">
        <v>0</v>
      </c>
      <c r="M75" s="457">
        <v>0</v>
      </c>
      <c r="N75" s="457">
        <v>0</v>
      </c>
      <c r="O75" s="457">
        <v>0</v>
      </c>
      <c r="P75" s="457">
        <v>0</v>
      </c>
      <c r="Q75" s="462">
        <v>0</v>
      </c>
      <c r="R75" s="353">
        <v>0</v>
      </c>
      <c r="S75" s="457">
        <v>0</v>
      </c>
      <c r="T75" s="457">
        <v>0</v>
      </c>
      <c r="U75" s="457">
        <v>0</v>
      </c>
      <c r="V75" s="457">
        <v>0</v>
      </c>
      <c r="W75" s="457">
        <v>0</v>
      </c>
      <c r="X75" s="462">
        <v>0</v>
      </c>
      <c r="Y75" s="353">
        <v>0</v>
      </c>
      <c r="Z75" s="457">
        <v>0</v>
      </c>
      <c r="AA75" s="457">
        <v>0</v>
      </c>
      <c r="AB75" s="457">
        <v>0</v>
      </c>
      <c r="AC75" s="457">
        <v>0</v>
      </c>
      <c r="AD75" s="457">
        <v>0</v>
      </c>
      <c r="AE75" s="462">
        <v>0</v>
      </c>
      <c r="AF75" s="353">
        <v>0</v>
      </c>
      <c r="AG75" s="457">
        <v>0</v>
      </c>
      <c r="AH75" s="457">
        <v>0</v>
      </c>
      <c r="AI75" s="457">
        <v>0</v>
      </c>
      <c r="AJ75" s="457">
        <v>0</v>
      </c>
      <c r="AK75" s="338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508"/>
      <c r="D76" s="33"/>
      <c r="E76" s="52"/>
      <c r="F76" s="173"/>
      <c r="G76" s="451">
        <f t="shared" ref="G76:AJ76" si="60">+F76+G75</f>
        <v>0</v>
      </c>
      <c r="H76" s="451">
        <f t="shared" si="60"/>
        <v>0</v>
      </c>
      <c r="I76" s="451">
        <f t="shared" si="60"/>
        <v>0</v>
      </c>
      <c r="J76" s="461">
        <f t="shared" si="60"/>
        <v>0</v>
      </c>
      <c r="K76" s="352">
        <f t="shared" si="60"/>
        <v>0</v>
      </c>
      <c r="L76" s="451">
        <f t="shared" si="60"/>
        <v>0</v>
      </c>
      <c r="M76" s="451">
        <f t="shared" si="60"/>
        <v>0</v>
      </c>
      <c r="N76" s="451">
        <f t="shared" si="60"/>
        <v>0</v>
      </c>
      <c r="O76" s="451">
        <f t="shared" si="60"/>
        <v>0</v>
      </c>
      <c r="P76" s="451">
        <f t="shared" si="60"/>
        <v>0</v>
      </c>
      <c r="Q76" s="461">
        <f t="shared" si="60"/>
        <v>0</v>
      </c>
      <c r="R76" s="352">
        <f t="shared" si="60"/>
        <v>0</v>
      </c>
      <c r="S76" s="451">
        <f t="shared" si="60"/>
        <v>0</v>
      </c>
      <c r="T76" s="451">
        <f t="shared" si="60"/>
        <v>0</v>
      </c>
      <c r="U76" s="451">
        <f t="shared" si="60"/>
        <v>0</v>
      </c>
      <c r="V76" s="451">
        <f t="shared" si="60"/>
        <v>0</v>
      </c>
      <c r="W76" s="451">
        <f t="shared" si="60"/>
        <v>0</v>
      </c>
      <c r="X76" s="461">
        <f t="shared" si="60"/>
        <v>0</v>
      </c>
      <c r="Y76" s="352">
        <f t="shared" si="60"/>
        <v>0</v>
      </c>
      <c r="Z76" s="451">
        <f t="shared" si="60"/>
        <v>0</v>
      </c>
      <c r="AA76" s="451">
        <f t="shared" si="60"/>
        <v>0</v>
      </c>
      <c r="AB76" s="451">
        <f t="shared" si="60"/>
        <v>0</v>
      </c>
      <c r="AC76" s="451">
        <f t="shared" si="60"/>
        <v>0</v>
      </c>
      <c r="AD76" s="451">
        <f t="shared" si="60"/>
        <v>0</v>
      </c>
      <c r="AE76" s="461">
        <f t="shared" si="60"/>
        <v>0</v>
      </c>
      <c r="AF76" s="352">
        <f t="shared" si="60"/>
        <v>0</v>
      </c>
      <c r="AG76" s="451">
        <f t="shared" si="60"/>
        <v>0</v>
      </c>
      <c r="AH76" s="451">
        <f t="shared" si="60"/>
        <v>0</v>
      </c>
      <c r="AI76" s="451">
        <f t="shared" si="60"/>
        <v>0</v>
      </c>
      <c r="AJ76" s="451">
        <f t="shared" si="60"/>
        <v>0</v>
      </c>
      <c r="AK76" s="336"/>
      <c r="AL76" s="37"/>
    </row>
    <row r="77" spans="1:42" ht="34.5" customHeight="1">
      <c r="A77" s="624">
        <v>27</v>
      </c>
      <c r="B77" s="629" t="s">
        <v>51</v>
      </c>
      <c r="C77" s="517" t="s">
        <v>176</v>
      </c>
      <c r="D77" s="48"/>
      <c r="E77" s="49"/>
      <c r="F77" s="174">
        <f>+[1]NEW!$U$1401</f>
        <v>60</v>
      </c>
      <c r="G77" s="457">
        <v>0</v>
      </c>
      <c r="H77" s="457">
        <v>0</v>
      </c>
      <c r="I77" s="457">
        <v>0</v>
      </c>
      <c r="J77" s="462">
        <v>0</v>
      </c>
      <c r="K77" s="353">
        <v>0</v>
      </c>
      <c r="L77" s="470">
        <v>60</v>
      </c>
      <c r="M77" s="457">
        <f>60-L78</f>
        <v>0</v>
      </c>
      <c r="N77" s="457">
        <v>0</v>
      </c>
      <c r="O77" s="457">
        <v>0</v>
      </c>
      <c r="P77" s="457">
        <v>0</v>
      </c>
      <c r="Q77" s="462">
        <v>0</v>
      </c>
      <c r="R77" s="353">
        <v>0</v>
      </c>
      <c r="S77" s="457">
        <v>0</v>
      </c>
      <c r="T77" s="457">
        <v>0</v>
      </c>
      <c r="U77" s="457">
        <v>0</v>
      </c>
      <c r="V77" s="457">
        <v>0</v>
      </c>
      <c r="W77" s="457">
        <v>0</v>
      </c>
      <c r="X77" s="462">
        <v>0</v>
      </c>
      <c r="Y77" s="353">
        <v>0</v>
      </c>
      <c r="Z77" s="457">
        <v>0</v>
      </c>
      <c r="AA77" s="457">
        <v>0</v>
      </c>
      <c r="AB77" s="457">
        <v>0</v>
      </c>
      <c r="AC77" s="457">
        <v>0</v>
      </c>
      <c r="AD77" s="457">
        <v>0</v>
      </c>
      <c r="AE77" s="462">
        <v>0</v>
      </c>
      <c r="AF77" s="353">
        <v>0</v>
      </c>
      <c r="AG77" s="457">
        <v>0</v>
      </c>
      <c r="AH77" s="457">
        <v>0</v>
      </c>
      <c r="AI77" s="457">
        <v>0</v>
      </c>
      <c r="AJ77" s="457">
        <v>0</v>
      </c>
      <c r="AK77" s="343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30"/>
      <c r="C78" s="509"/>
      <c r="D78" s="40"/>
      <c r="E78" s="41"/>
      <c r="F78" s="179"/>
      <c r="G78" s="451">
        <f t="shared" ref="G78:AJ78" si="61">+F78+G77</f>
        <v>0</v>
      </c>
      <c r="H78" s="451">
        <f t="shared" si="61"/>
        <v>0</v>
      </c>
      <c r="I78" s="451">
        <f t="shared" si="61"/>
        <v>0</v>
      </c>
      <c r="J78" s="461">
        <f t="shared" si="61"/>
        <v>0</v>
      </c>
      <c r="K78" s="352">
        <f t="shared" si="61"/>
        <v>0</v>
      </c>
      <c r="L78" s="451">
        <f t="shared" si="61"/>
        <v>60</v>
      </c>
      <c r="M78" s="451">
        <f t="shared" si="61"/>
        <v>60</v>
      </c>
      <c r="N78" s="451">
        <f t="shared" si="61"/>
        <v>60</v>
      </c>
      <c r="O78" s="451">
        <f t="shared" si="61"/>
        <v>60</v>
      </c>
      <c r="P78" s="451">
        <f t="shared" si="61"/>
        <v>60</v>
      </c>
      <c r="Q78" s="461">
        <f t="shared" si="61"/>
        <v>60</v>
      </c>
      <c r="R78" s="352">
        <f t="shared" si="61"/>
        <v>60</v>
      </c>
      <c r="S78" s="451">
        <f t="shared" si="61"/>
        <v>60</v>
      </c>
      <c r="T78" s="451">
        <f t="shared" si="61"/>
        <v>60</v>
      </c>
      <c r="U78" s="451">
        <f t="shared" si="61"/>
        <v>60</v>
      </c>
      <c r="V78" s="451">
        <f t="shared" si="61"/>
        <v>60</v>
      </c>
      <c r="W78" s="451">
        <f t="shared" si="61"/>
        <v>60</v>
      </c>
      <c r="X78" s="461">
        <f t="shared" si="61"/>
        <v>60</v>
      </c>
      <c r="Y78" s="352">
        <f t="shared" si="61"/>
        <v>60</v>
      </c>
      <c r="Z78" s="451">
        <f t="shared" si="61"/>
        <v>60</v>
      </c>
      <c r="AA78" s="451">
        <f t="shared" si="61"/>
        <v>60</v>
      </c>
      <c r="AB78" s="451">
        <f t="shared" si="61"/>
        <v>60</v>
      </c>
      <c r="AC78" s="451">
        <f t="shared" si="61"/>
        <v>60</v>
      </c>
      <c r="AD78" s="451">
        <f t="shared" si="61"/>
        <v>60</v>
      </c>
      <c r="AE78" s="461">
        <f t="shared" si="61"/>
        <v>60</v>
      </c>
      <c r="AF78" s="352">
        <f t="shared" si="61"/>
        <v>60</v>
      </c>
      <c r="AG78" s="451">
        <f t="shared" si="61"/>
        <v>60</v>
      </c>
      <c r="AH78" s="451">
        <f t="shared" si="61"/>
        <v>60</v>
      </c>
      <c r="AI78" s="451">
        <f t="shared" si="61"/>
        <v>60</v>
      </c>
      <c r="AJ78" s="451">
        <f t="shared" si="61"/>
        <v>60</v>
      </c>
      <c r="AK78" s="336">
        <f t="shared" ref="AK78" si="62">+AJ78+AK77</f>
        <v>60</v>
      </c>
      <c r="AL78" s="37"/>
    </row>
    <row r="79" spans="1:42" ht="34.5" hidden="1" customHeight="1">
      <c r="A79" s="624">
        <v>25</v>
      </c>
      <c r="B79" s="629" t="s">
        <v>52</v>
      </c>
      <c r="C79" s="517"/>
      <c r="D79" s="48"/>
      <c r="E79" s="49"/>
      <c r="F79" s="174" t="e">
        <f>+#REF!</f>
        <v>#REF!</v>
      </c>
      <c r="G79" s="457">
        <v>0</v>
      </c>
      <c r="H79" s="457">
        <v>0</v>
      </c>
      <c r="I79" s="457">
        <v>0</v>
      </c>
      <c r="J79" s="462">
        <v>0</v>
      </c>
      <c r="K79" s="353">
        <v>0</v>
      </c>
      <c r="L79" s="457">
        <v>0</v>
      </c>
      <c r="M79" s="457">
        <v>0</v>
      </c>
      <c r="N79" s="457">
        <v>0</v>
      </c>
      <c r="O79" s="457">
        <v>0</v>
      </c>
      <c r="P79" s="457">
        <v>0</v>
      </c>
      <c r="Q79" s="462">
        <v>0</v>
      </c>
      <c r="R79" s="353">
        <v>0</v>
      </c>
      <c r="S79" s="457">
        <v>0</v>
      </c>
      <c r="T79" s="457">
        <v>0</v>
      </c>
      <c r="U79" s="457">
        <v>0</v>
      </c>
      <c r="V79" s="457">
        <v>0</v>
      </c>
      <c r="W79" s="457">
        <v>0</v>
      </c>
      <c r="X79" s="462">
        <v>0</v>
      </c>
      <c r="Y79" s="353">
        <v>0</v>
      </c>
      <c r="Z79" s="457">
        <v>0</v>
      </c>
      <c r="AA79" s="457">
        <v>0</v>
      </c>
      <c r="AB79" s="457">
        <v>0</v>
      </c>
      <c r="AC79" s="457">
        <v>0</v>
      </c>
      <c r="AD79" s="457">
        <v>0</v>
      </c>
      <c r="AE79" s="462">
        <v>0</v>
      </c>
      <c r="AF79" s="353">
        <v>0</v>
      </c>
      <c r="AG79" s="457">
        <v>0</v>
      </c>
      <c r="AH79" s="457">
        <v>0</v>
      </c>
      <c r="AI79" s="457">
        <v>0</v>
      </c>
      <c r="AJ79" s="457">
        <v>0</v>
      </c>
      <c r="AK79" s="338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508"/>
      <c r="D80" s="33"/>
      <c r="E80" s="52"/>
      <c r="F80" s="173"/>
      <c r="G80" s="451">
        <f t="shared" ref="G80:AJ80" si="63">+F80+G79</f>
        <v>0</v>
      </c>
      <c r="H80" s="451">
        <f t="shared" si="63"/>
        <v>0</v>
      </c>
      <c r="I80" s="451">
        <f t="shared" si="63"/>
        <v>0</v>
      </c>
      <c r="J80" s="461">
        <f t="shared" si="63"/>
        <v>0</v>
      </c>
      <c r="K80" s="352">
        <f t="shared" si="63"/>
        <v>0</v>
      </c>
      <c r="L80" s="451">
        <f t="shared" si="63"/>
        <v>0</v>
      </c>
      <c r="M80" s="451">
        <f t="shared" si="63"/>
        <v>0</v>
      </c>
      <c r="N80" s="451">
        <f t="shared" si="63"/>
        <v>0</v>
      </c>
      <c r="O80" s="451">
        <f t="shared" si="63"/>
        <v>0</v>
      </c>
      <c r="P80" s="451">
        <f t="shared" si="63"/>
        <v>0</v>
      </c>
      <c r="Q80" s="461">
        <f t="shared" si="63"/>
        <v>0</v>
      </c>
      <c r="R80" s="352">
        <f t="shared" si="63"/>
        <v>0</v>
      </c>
      <c r="S80" s="451">
        <f t="shared" si="63"/>
        <v>0</v>
      </c>
      <c r="T80" s="451">
        <f t="shared" si="63"/>
        <v>0</v>
      </c>
      <c r="U80" s="451">
        <f t="shared" si="63"/>
        <v>0</v>
      </c>
      <c r="V80" s="451">
        <f t="shared" si="63"/>
        <v>0</v>
      </c>
      <c r="W80" s="451">
        <f t="shared" si="63"/>
        <v>0</v>
      </c>
      <c r="X80" s="461">
        <f t="shared" si="63"/>
        <v>0</v>
      </c>
      <c r="Y80" s="352">
        <f t="shared" si="63"/>
        <v>0</v>
      </c>
      <c r="Z80" s="451">
        <f t="shared" si="63"/>
        <v>0</v>
      </c>
      <c r="AA80" s="451">
        <f t="shared" si="63"/>
        <v>0</v>
      </c>
      <c r="AB80" s="451">
        <f t="shared" si="63"/>
        <v>0</v>
      </c>
      <c r="AC80" s="451">
        <f t="shared" si="63"/>
        <v>0</v>
      </c>
      <c r="AD80" s="451">
        <f t="shared" si="63"/>
        <v>0</v>
      </c>
      <c r="AE80" s="461">
        <f t="shared" si="63"/>
        <v>0</v>
      </c>
      <c r="AF80" s="352">
        <f t="shared" si="63"/>
        <v>0</v>
      </c>
      <c r="AG80" s="451">
        <f t="shared" si="63"/>
        <v>0</v>
      </c>
      <c r="AH80" s="451">
        <f t="shared" si="63"/>
        <v>0</v>
      </c>
      <c r="AI80" s="451">
        <f t="shared" si="63"/>
        <v>0</v>
      </c>
      <c r="AJ80" s="451">
        <f t="shared" si="63"/>
        <v>0</v>
      </c>
      <c r="AK80" s="336"/>
      <c r="AL80" s="37"/>
    </row>
    <row r="81" spans="1:42" ht="34.5" hidden="1" customHeight="1">
      <c r="A81" s="624">
        <v>5</v>
      </c>
      <c r="B81" s="649" t="s">
        <v>30</v>
      </c>
      <c r="C81" s="511"/>
      <c r="D81" s="53"/>
      <c r="E81" s="54"/>
      <c r="F81" s="174"/>
      <c r="G81" s="453"/>
      <c r="H81" s="453"/>
      <c r="I81" s="453"/>
      <c r="J81" s="462"/>
      <c r="K81" s="353"/>
      <c r="L81" s="453"/>
      <c r="M81" s="453"/>
      <c r="N81" s="453"/>
      <c r="O81" s="453"/>
      <c r="P81" s="453"/>
      <c r="Q81" s="462"/>
      <c r="R81" s="353"/>
      <c r="S81" s="453"/>
      <c r="T81" s="453"/>
      <c r="U81" s="453"/>
      <c r="V81" s="453"/>
      <c r="W81" s="453"/>
      <c r="X81" s="462"/>
      <c r="Y81" s="353"/>
      <c r="Z81" s="453"/>
      <c r="AA81" s="453"/>
      <c r="AB81" s="453"/>
      <c r="AC81" s="453"/>
      <c r="AD81" s="453"/>
      <c r="AE81" s="462"/>
      <c r="AF81" s="353"/>
      <c r="AG81" s="453"/>
      <c r="AH81" s="453"/>
      <c r="AI81" s="453"/>
      <c r="AJ81" s="453"/>
      <c r="AK81" s="338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12"/>
      <c r="D82" s="56"/>
      <c r="E82" s="57"/>
      <c r="F82" s="180"/>
      <c r="G82" s="348"/>
      <c r="H82" s="348"/>
      <c r="I82" s="450"/>
      <c r="J82" s="461"/>
      <c r="K82" s="352"/>
      <c r="L82" s="451"/>
      <c r="M82" s="451"/>
      <c r="N82" s="451"/>
      <c r="O82" s="451"/>
      <c r="P82" s="450"/>
      <c r="Q82" s="461"/>
      <c r="R82" s="352"/>
      <c r="S82" s="451"/>
      <c r="T82" s="451"/>
      <c r="U82" s="451"/>
      <c r="V82" s="451"/>
      <c r="W82" s="450"/>
      <c r="X82" s="461"/>
      <c r="Y82" s="352"/>
      <c r="Z82" s="451"/>
      <c r="AA82" s="451"/>
      <c r="AB82" s="451"/>
      <c r="AC82" s="451"/>
      <c r="AD82" s="450"/>
      <c r="AE82" s="461"/>
      <c r="AF82" s="352"/>
      <c r="AG82" s="451"/>
      <c r="AH82" s="451"/>
      <c r="AI82" s="451"/>
      <c r="AJ82" s="451"/>
      <c r="AK82" s="336"/>
      <c r="AL82" s="37"/>
    </row>
    <row r="83" spans="1:42" ht="34.5" hidden="1" customHeight="1">
      <c r="A83" s="624">
        <v>6</v>
      </c>
      <c r="B83" s="649" t="s">
        <v>31</v>
      </c>
      <c r="C83" s="510"/>
      <c r="D83" s="60"/>
      <c r="E83" s="34"/>
      <c r="F83" s="174"/>
      <c r="G83" s="449"/>
      <c r="H83" s="449"/>
      <c r="I83" s="449"/>
      <c r="J83" s="460"/>
      <c r="K83" s="351"/>
      <c r="L83" s="449"/>
      <c r="M83" s="449"/>
      <c r="N83" s="449"/>
      <c r="O83" s="449"/>
      <c r="P83" s="449"/>
      <c r="Q83" s="460"/>
      <c r="R83" s="351"/>
      <c r="S83" s="449"/>
      <c r="T83" s="449"/>
      <c r="U83" s="449"/>
      <c r="V83" s="449"/>
      <c r="W83" s="449"/>
      <c r="X83" s="460"/>
      <c r="Y83" s="351"/>
      <c r="Z83" s="449"/>
      <c r="AA83" s="449"/>
      <c r="AB83" s="449"/>
      <c r="AC83" s="449"/>
      <c r="AD83" s="449"/>
      <c r="AE83" s="460"/>
      <c r="AF83" s="351"/>
      <c r="AG83" s="449"/>
      <c r="AH83" s="449"/>
      <c r="AI83" s="449"/>
      <c r="AJ83" s="449"/>
      <c r="AK83" s="334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10"/>
      <c r="D84" s="60"/>
      <c r="E84" s="52"/>
      <c r="F84" s="181"/>
      <c r="G84" s="348"/>
      <c r="H84" s="348"/>
      <c r="I84" s="450"/>
      <c r="J84" s="461"/>
      <c r="K84" s="352"/>
      <c r="L84" s="451"/>
      <c r="M84" s="451"/>
      <c r="N84" s="451"/>
      <c r="O84" s="451"/>
      <c r="P84" s="450"/>
      <c r="Q84" s="461"/>
      <c r="R84" s="352"/>
      <c r="S84" s="451"/>
      <c r="T84" s="451"/>
      <c r="U84" s="451"/>
      <c r="V84" s="451"/>
      <c r="W84" s="450"/>
      <c r="X84" s="461"/>
      <c r="Y84" s="352"/>
      <c r="Z84" s="451"/>
      <c r="AA84" s="451"/>
      <c r="AB84" s="451"/>
      <c r="AC84" s="451"/>
      <c r="AD84" s="450"/>
      <c r="AE84" s="461"/>
      <c r="AF84" s="352"/>
      <c r="AG84" s="451"/>
      <c r="AH84" s="451"/>
      <c r="AI84" s="451"/>
      <c r="AJ84" s="451"/>
      <c r="AK84" s="336"/>
      <c r="AL84" s="37"/>
    </row>
    <row r="85" spans="1:42" ht="34.5" hidden="1" customHeight="1">
      <c r="A85" s="624">
        <v>7</v>
      </c>
      <c r="B85" s="649" t="s">
        <v>32</v>
      </c>
      <c r="C85" s="511">
        <v>0</v>
      </c>
      <c r="D85" s="63"/>
      <c r="E85" s="54"/>
      <c r="F85" s="174"/>
      <c r="G85" s="449"/>
      <c r="H85" s="449"/>
      <c r="I85" s="449"/>
      <c r="J85" s="460"/>
      <c r="K85" s="351"/>
      <c r="L85" s="449"/>
      <c r="M85" s="449"/>
      <c r="N85" s="449"/>
      <c r="O85" s="449"/>
      <c r="P85" s="449"/>
      <c r="Q85" s="460"/>
      <c r="R85" s="351"/>
      <c r="S85" s="449"/>
      <c r="T85" s="449"/>
      <c r="U85" s="449"/>
      <c r="V85" s="449"/>
      <c r="W85" s="449"/>
      <c r="X85" s="460"/>
      <c r="Y85" s="351"/>
      <c r="Z85" s="449"/>
      <c r="AA85" s="449"/>
      <c r="AB85" s="449"/>
      <c r="AC85" s="449"/>
      <c r="AD85" s="449"/>
      <c r="AE85" s="460"/>
      <c r="AF85" s="351"/>
      <c r="AG85" s="449"/>
      <c r="AH85" s="449"/>
      <c r="AI85" s="449"/>
      <c r="AJ85" s="449"/>
      <c r="AK85" s="334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518"/>
      <c r="D86" s="65"/>
      <c r="E86" s="66"/>
      <c r="F86" s="182"/>
      <c r="G86" s="348"/>
      <c r="H86" s="348"/>
      <c r="I86" s="450"/>
      <c r="J86" s="461"/>
      <c r="K86" s="352"/>
      <c r="L86" s="451"/>
      <c r="M86" s="451"/>
      <c r="N86" s="451"/>
      <c r="O86" s="451"/>
      <c r="P86" s="450"/>
      <c r="Q86" s="461"/>
      <c r="R86" s="352"/>
      <c r="S86" s="451"/>
      <c r="T86" s="451"/>
      <c r="U86" s="451"/>
      <c r="V86" s="451"/>
      <c r="W86" s="450"/>
      <c r="X86" s="461"/>
      <c r="Y86" s="352"/>
      <c r="Z86" s="451"/>
      <c r="AA86" s="451"/>
      <c r="AB86" s="451"/>
      <c r="AC86" s="451"/>
      <c r="AD86" s="450"/>
      <c r="AE86" s="461"/>
      <c r="AF86" s="352"/>
      <c r="AG86" s="451"/>
      <c r="AH86" s="451"/>
      <c r="AI86" s="451"/>
      <c r="AJ86" s="451"/>
      <c r="AK86" s="336"/>
      <c r="AL86" s="37"/>
    </row>
    <row r="87" spans="1:42" ht="34.5" hidden="1" customHeight="1">
      <c r="A87" s="624">
        <v>8</v>
      </c>
      <c r="B87" s="649" t="s">
        <v>33</v>
      </c>
      <c r="C87" s="511">
        <v>650</v>
      </c>
      <c r="D87" s="53"/>
      <c r="E87" s="54"/>
      <c r="F87" s="174"/>
      <c r="G87" s="449"/>
      <c r="H87" s="449"/>
      <c r="I87" s="449"/>
      <c r="J87" s="460"/>
      <c r="K87" s="351"/>
      <c r="L87" s="449"/>
      <c r="M87" s="449"/>
      <c r="N87" s="449"/>
      <c r="O87" s="449"/>
      <c r="P87" s="449"/>
      <c r="Q87" s="460"/>
      <c r="R87" s="351"/>
      <c r="S87" s="449"/>
      <c r="T87" s="449"/>
      <c r="U87" s="449"/>
      <c r="V87" s="449"/>
      <c r="W87" s="449"/>
      <c r="X87" s="460"/>
      <c r="Y87" s="351"/>
      <c r="Z87" s="449"/>
      <c r="AA87" s="449"/>
      <c r="AB87" s="449"/>
      <c r="AC87" s="449"/>
      <c r="AD87" s="449"/>
      <c r="AE87" s="460"/>
      <c r="AF87" s="351"/>
      <c r="AG87" s="449"/>
      <c r="AH87" s="449"/>
      <c r="AI87" s="449"/>
      <c r="AJ87" s="449"/>
      <c r="AK87" s="334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512"/>
      <c r="D88" s="56"/>
      <c r="E88" s="57"/>
      <c r="F88" s="180"/>
      <c r="G88" s="348"/>
      <c r="H88" s="348"/>
      <c r="I88" s="450"/>
      <c r="J88" s="461"/>
      <c r="K88" s="352"/>
      <c r="L88" s="451"/>
      <c r="M88" s="451"/>
      <c r="N88" s="451"/>
      <c r="O88" s="451"/>
      <c r="P88" s="450"/>
      <c r="Q88" s="461"/>
      <c r="R88" s="352"/>
      <c r="S88" s="451"/>
      <c r="T88" s="451"/>
      <c r="U88" s="451"/>
      <c r="V88" s="451"/>
      <c r="W88" s="450"/>
      <c r="X88" s="461"/>
      <c r="Y88" s="352"/>
      <c r="Z88" s="451"/>
      <c r="AA88" s="451"/>
      <c r="AB88" s="451"/>
      <c r="AC88" s="451"/>
      <c r="AD88" s="450"/>
      <c r="AE88" s="461"/>
      <c r="AF88" s="352"/>
      <c r="AG88" s="451"/>
      <c r="AH88" s="451"/>
      <c r="AI88" s="451"/>
      <c r="AJ88" s="451"/>
      <c r="AK88" s="336"/>
      <c r="AL88" s="37"/>
    </row>
    <row r="89" spans="1:42" ht="34.5" hidden="1" customHeight="1">
      <c r="A89" s="624">
        <v>7</v>
      </c>
      <c r="B89" s="649" t="s">
        <v>53</v>
      </c>
      <c r="C89" s="511">
        <v>0</v>
      </c>
      <c r="D89" s="63"/>
      <c r="E89" s="54"/>
      <c r="F89" s="174"/>
      <c r="G89" s="449"/>
      <c r="H89" s="449"/>
      <c r="I89" s="449"/>
      <c r="J89" s="460"/>
      <c r="K89" s="351"/>
      <c r="L89" s="449"/>
      <c r="M89" s="449"/>
      <c r="N89" s="449"/>
      <c r="O89" s="449"/>
      <c r="P89" s="449"/>
      <c r="Q89" s="460"/>
      <c r="R89" s="351"/>
      <c r="S89" s="449"/>
      <c r="T89" s="449"/>
      <c r="U89" s="449"/>
      <c r="V89" s="449"/>
      <c r="W89" s="449"/>
      <c r="X89" s="460"/>
      <c r="Y89" s="351"/>
      <c r="Z89" s="449"/>
      <c r="AA89" s="449"/>
      <c r="AB89" s="449"/>
      <c r="AC89" s="449"/>
      <c r="AD89" s="449"/>
      <c r="AE89" s="460"/>
      <c r="AF89" s="351"/>
      <c r="AG89" s="449"/>
      <c r="AH89" s="449"/>
      <c r="AI89" s="449"/>
      <c r="AJ89" s="449"/>
      <c r="AK89" s="334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518"/>
      <c r="D90" s="65"/>
      <c r="E90" s="66"/>
      <c r="F90" s="182"/>
      <c r="G90" s="348"/>
      <c r="H90" s="348"/>
      <c r="I90" s="450"/>
      <c r="J90" s="461"/>
      <c r="K90" s="352"/>
      <c r="L90" s="451"/>
      <c r="M90" s="451"/>
      <c r="N90" s="451"/>
      <c r="O90" s="451"/>
      <c r="P90" s="450"/>
      <c r="Q90" s="461"/>
      <c r="R90" s="352"/>
      <c r="S90" s="451"/>
      <c r="T90" s="451"/>
      <c r="U90" s="451"/>
      <c r="V90" s="451"/>
      <c r="W90" s="450"/>
      <c r="X90" s="461"/>
      <c r="Y90" s="352"/>
      <c r="Z90" s="451"/>
      <c r="AA90" s="451"/>
      <c r="AB90" s="451"/>
      <c r="AC90" s="451"/>
      <c r="AD90" s="450"/>
      <c r="AE90" s="461"/>
      <c r="AF90" s="352"/>
      <c r="AG90" s="451"/>
      <c r="AH90" s="451"/>
      <c r="AI90" s="451"/>
      <c r="AJ90" s="451"/>
      <c r="AK90" s="336"/>
      <c r="AL90" s="37"/>
    </row>
    <row r="91" spans="1:42" ht="34.5" hidden="1" customHeight="1">
      <c r="A91" s="624">
        <v>8</v>
      </c>
      <c r="B91" s="649" t="s">
        <v>54</v>
      </c>
      <c r="C91" s="511">
        <v>650</v>
      </c>
      <c r="D91" s="53"/>
      <c r="E91" s="54"/>
      <c r="F91" s="174"/>
      <c r="G91" s="449"/>
      <c r="H91" s="449"/>
      <c r="I91" s="449"/>
      <c r="J91" s="460"/>
      <c r="K91" s="351"/>
      <c r="L91" s="449"/>
      <c r="M91" s="449"/>
      <c r="N91" s="449"/>
      <c r="O91" s="449"/>
      <c r="P91" s="449"/>
      <c r="Q91" s="460"/>
      <c r="R91" s="351"/>
      <c r="S91" s="449"/>
      <c r="T91" s="449"/>
      <c r="U91" s="449"/>
      <c r="V91" s="449"/>
      <c r="W91" s="449"/>
      <c r="X91" s="460"/>
      <c r="Y91" s="351"/>
      <c r="Z91" s="449"/>
      <c r="AA91" s="449"/>
      <c r="AB91" s="449"/>
      <c r="AC91" s="449"/>
      <c r="AD91" s="449"/>
      <c r="AE91" s="460"/>
      <c r="AF91" s="351"/>
      <c r="AG91" s="449"/>
      <c r="AH91" s="449"/>
      <c r="AI91" s="449"/>
      <c r="AJ91" s="449"/>
      <c r="AK91" s="334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512"/>
      <c r="D92" s="56"/>
      <c r="E92" s="57"/>
      <c r="F92" s="180"/>
      <c r="G92" s="348"/>
      <c r="H92" s="348"/>
      <c r="I92" s="450"/>
      <c r="J92" s="461"/>
      <c r="K92" s="352"/>
      <c r="L92" s="451"/>
      <c r="M92" s="451"/>
      <c r="N92" s="451"/>
      <c r="O92" s="451"/>
      <c r="P92" s="450"/>
      <c r="Q92" s="461"/>
      <c r="R92" s="352"/>
      <c r="S92" s="451"/>
      <c r="T92" s="451"/>
      <c r="U92" s="451"/>
      <c r="V92" s="451"/>
      <c r="W92" s="450"/>
      <c r="X92" s="461"/>
      <c r="Y92" s="352"/>
      <c r="Z92" s="451"/>
      <c r="AA92" s="451"/>
      <c r="AB92" s="451"/>
      <c r="AC92" s="451"/>
      <c r="AD92" s="450"/>
      <c r="AE92" s="461"/>
      <c r="AF92" s="352"/>
      <c r="AG92" s="451"/>
      <c r="AH92" s="451"/>
      <c r="AI92" s="451"/>
      <c r="AJ92" s="451"/>
      <c r="AK92" s="336"/>
      <c r="AL92" s="37"/>
    </row>
    <row r="93" spans="1:42" ht="35.1" hidden="1" customHeight="1">
      <c r="A93" s="652">
        <v>9</v>
      </c>
      <c r="B93" s="653" t="s">
        <v>34</v>
      </c>
      <c r="C93" s="510"/>
      <c r="D93" s="60"/>
      <c r="E93" s="34"/>
      <c r="F93" s="173"/>
      <c r="G93" s="449"/>
      <c r="H93" s="449"/>
      <c r="I93" s="449"/>
      <c r="J93" s="460"/>
      <c r="K93" s="351"/>
      <c r="L93" s="449"/>
      <c r="M93" s="449"/>
      <c r="N93" s="449"/>
      <c r="O93" s="449"/>
      <c r="P93" s="449"/>
      <c r="Q93" s="460"/>
      <c r="R93" s="351"/>
      <c r="S93" s="449"/>
      <c r="T93" s="449"/>
      <c r="U93" s="449"/>
      <c r="V93" s="449"/>
      <c r="W93" s="449"/>
      <c r="X93" s="460"/>
      <c r="Y93" s="351"/>
      <c r="Z93" s="449"/>
      <c r="AA93" s="449"/>
      <c r="AB93" s="449"/>
      <c r="AC93" s="449"/>
      <c r="AD93" s="449"/>
      <c r="AE93" s="460"/>
      <c r="AF93" s="351"/>
      <c r="AG93" s="449"/>
      <c r="AH93" s="449"/>
      <c r="AI93" s="449"/>
      <c r="AJ93" s="449"/>
      <c r="AK93" s="334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10"/>
      <c r="D94" s="60"/>
      <c r="E94" s="52"/>
      <c r="F94" s="181"/>
      <c r="G94" s="348"/>
      <c r="H94" s="348"/>
      <c r="I94" s="450"/>
      <c r="J94" s="461"/>
      <c r="K94" s="352"/>
      <c r="L94" s="451"/>
      <c r="M94" s="451"/>
      <c r="N94" s="451"/>
      <c r="O94" s="451"/>
      <c r="P94" s="450"/>
      <c r="Q94" s="461"/>
      <c r="R94" s="352"/>
      <c r="S94" s="451"/>
      <c r="T94" s="451"/>
      <c r="U94" s="451"/>
      <c r="V94" s="451"/>
      <c r="W94" s="450"/>
      <c r="X94" s="461"/>
      <c r="Y94" s="352"/>
      <c r="Z94" s="451"/>
      <c r="AA94" s="451"/>
      <c r="AB94" s="451"/>
      <c r="AC94" s="451"/>
      <c r="AD94" s="450"/>
      <c r="AE94" s="461"/>
      <c r="AF94" s="352"/>
      <c r="AG94" s="451"/>
      <c r="AH94" s="451"/>
      <c r="AI94" s="451"/>
      <c r="AJ94" s="451"/>
      <c r="AK94" s="336"/>
      <c r="AL94" s="37"/>
    </row>
    <row r="95" spans="1:42" ht="35.1" customHeight="1">
      <c r="A95" s="624">
        <v>28</v>
      </c>
      <c r="B95" s="707" t="s">
        <v>183</v>
      </c>
      <c r="C95" s="511" t="s">
        <v>234</v>
      </c>
      <c r="D95" s="63"/>
      <c r="E95" s="54"/>
      <c r="F95" s="174">
        <f>+[1]NEW!$U$414</f>
        <v>703</v>
      </c>
      <c r="G95" s="469">
        <v>303</v>
      </c>
      <c r="H95" s="456">
        <v>0</v>
      </c>
      <c r="I95" s="456">
        <v>0</v>
      </c>
      <c r="J95" s="460">
        <v>0</v>
      </c>
      <c r="K95" s="351">
        <v>0</v>
      </c>
      <c r="L95" s="456">
        <v>0</v>
      </c>
      <c r="M95" s="456">
        <v>0</v>
      </c>
      <c r="N95" s="456">
        <v>0</v>
      </c>
      <c r="O95" s="456">
        <v>0</v>
      </c>
      <c r="P95" s="456">
        <v>0</v>
      </c>
      <c r="Q95" s="460">
        <v>0</v>
      </c>
      <c r="R95" s="351">
        <v>0</v>
      </c>
      <c r="S95" s="456">
        <v>0</v>
      </c>
      <c r="T95" s="456">
        <v>0</v>
      </c>
      <c r="U95" s="456">
        <v>0</v>
      </c>
      <c r="V95" s="469">
        <v>250</v>
      </c>
      <c r="W95" s="469">
        <f>703-V96</f>
        <v>150</v>
      </c>
      <c r="X95" s="460">
        <v>0</v>
      </c>
      <c r="Y95" s="351">
        <v>0</v>
      </c>
      <c r="Z95" s="456">
        <v>0</v>
      </c>
      <c r="AA95" s="456">
        <v>0</v>
      </c>
      <c r="AB95" s="456">
        <v>0</v>
      </c>
      <c r="AC95" s="456">
        <v>0</v>
      </c>
      <c r="AD95" s="456">
        <v>0</v>
      </c>
      <c r="AE95" s="460">
        <v>0</v>
      </c>
      <c r="AF95" s="351">
        <v>0</v>
      </c>
      <c r="AG95" s="456">
        <v>0</v>
      </c>
      <c r="AH95" s="456">
        <v>0</v>
      </c>
      <c r="AI95" s="456">
        <v>0</v>
      </c>
      <c r="AJ95" s="456">
        <v>0</v>
      </c>
      <c r="AK95" s="342">
        <v>0</v>
      </c>
      <c r="AL95" s="37"/>
      <c r="AM95" s="38"/>
      <c r="AN95" s="38"/>
      <c r="AO95" s="38"/>
      <c r="AP95" s="38"/>
    </row>
    <row r="96" spans="1:42" ht="35.1" customHeight="1">
      <c r="A96" s="625"/>
      <c r="B96" s="720"/>
      <c r="C96" s="512"/>
      <c r="D96" s="65"/>
      <c r="E96" s="57"/>
      <c r="F96" s="180"/>
      <c r="G96" s="451">
        <f t="shared" ref="G96:AJ96" si="64">+F96+G95</f>
        <v>303</v>
      </c>
      <c r="H96" s="451">
        <f t="shared" si="64"/>
        <v>303</v>
      </c>
      <c r="I96" s="451">
        <f t="shared" si="64"/>
        <v>303</v>
      </c>
      <c r="J96" s="461">
        <f t="shared" si="64"/>
        <v>303</v>
      </c>
      <c r="K96" s="352">
        <f t="shared" si="64"/>
        <v>303</v>
      </c>
      <c r="L96" s="451">
        <f t="shared" si="64"/>
        <v>303</v>
      </c>
      <c r="M96" s="451">
        <f t="shared" si="64"/>
        <v>303</v>
      </c>
      <c r="N96" s="451">
        <f t="shared" si="64"/>
        <v>303</v>
      </c>
      <c r="O96" s="451">
        <f t="shared" si="64"/>
        <v>303</v>
      </c>
      <c r="P96" s="451">
        <f t="shared" si="64"/>
        <v>303</v>
      </c>
      <c r="Q96" s="461">
        <f t="shared" si="64"/>
        <v>303</v>
      </c>
      <c r="R96" s="352">
        <f t="shared" si="64"/>
        <v>303</v>
      </c>
      <c r="S96" s="451">
        <f t="shared" si="64"/>
        <v>303</v>
      </c>
      <c r="T96" s="451">
        <f t="shared" si="64"/>
        <v>303</v>
      </c>
      <c r="U96" s="451">
        <f t="shared" si="64"/>
        <v>303</v>
      </c>
      <c r="V96" s="451">
        <f t="shared" si="64"/>
        <v>553</v>
      </c>
      <c r="W96" s="451">
        <f t="shared" si="64"/>
        <v>703</v>
      </c>
      <c r="X96" s="461">
        <f t="shared" si="64"/>
        <v>703</v>
      </c>
      <c r="Y96" s="352">
        <f t="shared" si="64"/>
        <v>703</v>
      </c>
      <c r="Z96" s="451">
        <f t="shared" si="64"/>
        <v>703</v>
      </c>
      <c r="AA96" s="451">
        <f t="shared" si="64"/>
        <v>703</v>
      </c>
      <c r="AB96" s="451">
        <f t="shared" si="64"/>
        <v>703</v>
      </c>
      <c r="AC96" s="451">
        <f t="shared" si="64"/>
        <v>703</v>
      </c>
      <c r="AD96" s="451">
        <f t="shared" si="64"/>
        <v>703</v>
      </c>
      <c r="AE96" s="461">
        <f t="shared" si="64"/>
        <v>703</v>
      </c>
      <c r="AF96" s="352">
        <f t="shared" si="64"/>
        <v>703</v>
      </c>
      <c r="AG96" s="451">
        <f t="shared" si="64"/>
        <v>703</v>
      </c>
      <c r="AH96" s="451">
        <f t="shared" si="64"/>
        <v>703</v>
      </c>
      <c r="AI96" s="451">
        <f t="shared" si="64"/>
        <v>703</v>
      </c>
      <c r="AJ96" s="451">
        <f t="shared" si="64"/>
        <v>703</v>
      </c>
      <c r="AK96" s="336">
        <f t="shared" ref="AK96" si="65">+AJ96+AK95</f>
        <v>703</v>
      </c>
      <c r="AL96" s="37"/>
    </row>
    <row r="97" spans="1:42" ht="35.1" customHeight="1">
      <c r="A97" s="624">
        <v>29</v>
      </c>
      <c r="B97" s="707" t="s">
        <v>184</v>
      </c>
      <c r="C97" s="511" t="s">
        <v>234</v>
      </c>
      <c r="D97" s="71"/>
      <c r="E97" s="34"/>
      <c r="F97" s="173">
        <f>+[1]NEW!$U$417</f>
        <v>0</v>
      </c>
      <c r="G97" s="456">
        <v>0</v>
      </c>
      <c r="H97" s="456">
        <v>0</v>
      </c>
      <c r="I97" s="456">
        <v>0</v>
      </c>
      <c r="J97" s="460">
        <v>0</v>
      </c>
      <c r="K97" s="351">
        <v>0</v>
      </c>
      <c r="L97" s="456">
        <v>0</v>
      </c>
      <c r="M97" s="456">
        <v>0</v>
      </c>
      <c r="N97" s="456">
        <v>0</v>
      </c>
      <c r="O97" s="456">
        <v>0</v>
      </c>
      <c r="P97" s="456">
        <v>0</v>
      </c>
      <c r="Q97" s="460">
        <v>0</v>
      </c>
      <c r="R97" s="351">
        <v>0</v>
      </c>
      <c r="S97" s="456">
        <v>0</v>
      </c>
      <c r="T97" s="456">
        <v>0</v>
      </c>
      <c r="U97" s="456">
        <v>0</v>
      </c>
      <c r="V97" s="456">
        <v>0</v>
      </c>
      <c r="W97" s="456">
        <v>0</v>
      </c>
      <c r="X97" s="460">
        <v>0</v>
      </c>
      <c r="Y97" s="351">
        <v>0</v>
      </c>
      <c r="Z97" s="456">
        <v>0</v>
      </c>
      <c r="AA97" s="456">
        <v>0</v>
      </c>
      <c r="AB97" s="456">
        <v>0</v>
      </c>
      <c r="AC97" s="456">
        <v>0</v>
      </c>
      <c r="AD97" s="456">
        <v>0</v>
      </c>
      <c r="AE97" s="460">
        <v>0</v>
      </c>
      <c r="AF97" s="351">
        <v>0</v>
      </c>
      <c r="AG97" s="456">
        <v>0</v>
      </c>
      <c r="AH97" s="456">
        <v>0</v>
      </c>
      <c r="AI97" s="456">
        <v>0</v>
      </c>
      <c r="AJ97" s="456">
        <v>0</v>
      </c>
      <c r="AK97" s="342">
        <v>0</v>
      </c>
      <c r="AL97" s="37"/>
      <c r="AM97" s="38"/>
      <c r="AN97" s="38"/>
      <c r="AO97" s="38"/>
      <c r="AP97" s="38"/>
    </row>
    <row r="98" spans="1:42" ht="35.1" customHeight="1">
      <c r="A98" s="625"/>
      <c r="B98" s="708"/>
      <c r="C98" s="513"/>
      <c r="D98" s="73"/>
      <c r="E98" s="41"/>
      <c r="F98" s="183"/>
      <c r="G98" s="451">
        <f t="shared" ref="G98:AJ98" si="66">+F98+G97</f>
        <v>0</v>
      </c>
      <c r="H98" s="451">
        <f t="shared" si="66"/>
        <v>0</v>
      </c>
      <c r="I98" s="451">
        <f t="shared" si="66"/>
        <v>0</v>
      </c>
      <c r="J98" s="461">
        <f t="shared" si="66"/>
        <v>0</v>
      </c>
      <c r="K98" s="352">
        <f t="shared" si="66"/>
        <v>0</v>
      </c>
      <c r="L98" s="451">
        <f t="shared" si="66"/>
        <v>0</v>
      </c>
      <c r="M98" s="451">
        <f t="shared" si="66"/>
        <v>0</v>
      </c>
      <c r="N98" s="451">
        <f t="shared" si="66"/>
        <v>0</v>
      </c>
      <c r="O98" s="451">
        <f t="shared" si="66"/>
        <v>0</v>
      </c>
      <c r="P98" s="451">
        <f t="shared" si="66"/>
        <v>0</v>
      </c>
      <c r="Q98" s="461">
        <f t="shared" si="66"/>
        <v>0</v>
      </c>
      <c r="R98" s="352">
        <f t="shared" si="66"/>
        <v>0</v>
      </c>
      <c r="S98" s="451">
        <f t="shared" si="66"/>
        <v>0</v>
      </c>
      <c r="T98" s="451">
        <f t="shared" si="66"/>
        <v>0</v>
      </c>
      <c r="U98" s="451">
        <f t="shared" si="66"/>
        <v>0</v>
      </c>
      <c r="V98" s="451">
        <f t="shared" si="66"/>
        <v>0</v>
      </c>
      <c r="W98" s="451">
        <f t="shared" si="66"/>
        <v>0</v>
      </c>
      <c r="X98" s="461">
        <f t="shared" si="66"/>
        <v>0</v>
      </c>
      <c r="Y98" s="352">
        <f t="shared" si="66"/>
        <v>0</v>
      </c>
      <c r="Z98" s="451">
        <f t="shared" si="66"/>
        <v>0</v>
      </c>
      <c r="AA98" s="451">
        <f t="shared" si="66"/>
        <v>0</v>
      </c>
      <c r="AB98" s="451">
        <f t="shared" si="66"/>
        <v>0</v>
      </c>
      <c r="AC98" s="451">
        <f t="shared" si="66"/>
        <v>0</v>
      </c>
      <c r="AD98" s="451">
        <f t="shared" si="66"/>
        <v>0</v>
      </c>
      <c r="AE98" s="461">
        <f t="shared" si="66"/>
        <v>0</v>
      </c>
      <c r="AF98" s="352">
        <f t="shared" si="66"/>
        <v>0</v>
      </c>
      <c r="AG98" s="451">
        <f t="shared" si="66"/>
        <v>0</v>
      </c>
      <c r="AH98" s="451">
        <f t="shared" si="66"/>
        <v>0</v>
      </c>
      <c r="AI98" s="451">
        <f t="shared" si="66"/>
        <v>0</v>
      </c>
      <c r="AJ98" s="451">
        <f t="shared" si="66"/>
        <v>0</v>
      </c>
      <c r="AK98" s="336">
        <f t="shared" ref="AK98" si="67">+AJ98+AK97</f>
        <v>0</v>
      </c>
      <c r="AL98" s="37"/>
    </row>
    <row r="99" spans="1:42" ht="35.1" customHeight="1">
      <c r="A99" s="652">
        <v>30</v>
      </c>
      <c r="B99" s="707" t="s">
        <v>185</v>
      </c>
      <c r="C99" s="510" t="s">
        <v>235</v>
      </c>
      <c r="D99" s="60"/>
      <c r="E99" s="34"/>
      <c r="F99" s="173">
        <f>+[1]NEW!$U$420</f>
        <v>909</v>
      </c>
      <c r="G99" s="469">
        <v>250</v>
      </c>
      <c r="H99" s="469">
        <f>909-G100</f>
        <v>659</v>
      </c>
      <c r="I99" s="456">
        <f>909-H100</f>
        <v>0</v>
      </c>
      <c r="J99" s="460">
        <v>0</v>
      </c>
      <c r="K99" s="351">
        <v>0</v>
      </c>
      <c r="L99" s="456">
        <v>0</v>
      </c>
      <c r="M99" s="456">
        <v>0</v>
      </c>
      <c r="N99" s="456">
        <v>0</v>
      </c>
      <c r="O99" s="456">
        <v>0</v>
      </c>
      <c r="P99" s="456">
        <v>0</v>
      </c>
      <c r="Q99" s="460">
        <v>0</v>
      </c>
      <c r="R99" s="351">
        <v>0</v>
      </c>
      <c r="S99" s="456">
        <v>0</v>
      </c>
      <c r="T99" s="456">
        <v>0</v>
      </c>
      <c r="U99" s="456">
        <v>0</v>
      </c>
      <c r="V99" s="456">
        <v>0</v>
      </c>
      <c r="W99" s="456">
        <v>0</v>
      </c>
      <c r="X99" s="460">
        <v>0</v>
      </c>
      <c r="Y99" s="351">
        <v>0</v>
      </c>
      <c r="Z99" s="456">
        <v>0</v>
      </c>
      <c r="AA99" s="456">
        <v>0</v>
      </c>
      <c r="AB99" s="456">
        <v>0</v>
      </c>
      <c r="AC99" s="456">
        <v>0</v>
      </c>
      <c r="AD99" s="456">
        <v>0</v>
      </c>
      <c r="AE99" s="460">
        <v>0</v>
      </c>
      <c r="AF99" s="351">
        <v>0</v>
      </c>
      <c r="AG99" s="456">
        <v>0</v>
      </c>
      <c r="AH99" s="456">
        <v>0</v>
      </c>
      <c r="AI99" s="456">
        <v>0</v>
      </c>
      <c r="AJ99" s="456">
        <v>0</v>
      </c>
      <c r="AK99" s="342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708"/>
      <c r="C100" s="510"/>
      <c r="D100" s="60"/>
      <c r="E100" s="52"/>
      <c r="F100" s="181"/>
      <c r="G100" s="451">
        <f t="shared" ref="G100:AJ100" si="68">+F100+G99</f>
        <v>250</v>
      </c>
      <c r="H100" s="451">
        <f t="shared" si="68"/>
        <v>909</v>
      </c>
      <c r="I100" s="451">
        <f t="shared" si="68"/>
        <v>909</v>
      </c>
      <c r="J100" s="461">
        <f t="shared" si="68"/>
        <v>909</v>
      </c>
      <c r="K100" s="352">
        <f t="shared" si="68"/>
        <v>909</v>
      </c>
      <c r="L100" s="451">
        <f t="shared" si="68"/>
        <v>909</v>
      </c>
      <c r="M100" s="451">
        <f t="shared" si="68"/>
        <v>909</v>
      </c>
      <c r="N100" s="451">
        <f t="shared" si="68"/>
        <v>909</v>
      </c>
      <c r="O100" s="451">
        <f t="shared" si="68"/>
        <v>909</v>
      </c>
      <c r="P100" s="451">
        <f t="shared" si="68"/>
        <v>909</v>
      </c>
      <c r="Q100" s="461">
        <f t="shared" si="68"/>
        <v>909</v>
      </c>
      <c r="R100" s="352">
        <f t="shared" si="68"/>
        <v>909</v>
      </c>
      <c r="S100" s="451">
        <f t="shared" si="68"/>
        <v>909</v>
      </c>
      <c r="T100" s="451">
        <f t="shared" si="68"/>
        <v>909</v>
      </c>
      <c r="U100" s="451">
        <f t="shared" si="68"/>
        <v>909</v>
      </c>
      <c r="V100" s="451">
        <f t="shared" si="68"/>
        <v>909</v>
      </c>
      <c r="W100" s="451">
        <f t="shared" si="68"/>
        <v>909</v>
      </c>
      <c r="X100" s="461">
        <f t="shared" si="68"/>
        <v>909</v>
      </c>
      <c r="Y100" s="352">
        <f t="shared" si="68"/>
        <v>909</v>
      </c>
      <c r="Z100" s="451">
        <f t="shared" si="68"/>
        <v>909</v>
      </c>
      <c r="AA100" s="451">
        <f t="shared" si="68"/>
        <v>909</v>
      </c>
      <c r="AB100" s="451">
        <f t="shared" si="68"/>
        <v>909</v>
      </c>
      <c r="AC100" s="451">
        <f t="shared" si="68"/>
        <v>909</v>
      </c>
      <c r="AD100" s="451">
        <f t="shared" si="68"/>
        <v>909</v>
      </c>
      <c r="AE100" s="461">
        <f t="shared" si="68"/>
        <v>909</v>
      </c>
      <c r="AF100" s="352">
        <f t="shared" si="68"/>
        <v>909</v>
      </c>
      <c r="AG100" s="451">
        <f t="shared" si="68"/>
        <v>909</v>
      </c>
      <c r="AH100" s="451">
        <f t="shared" si="68"/>
        <v>909</v>
      </c>
      <c r="AI100" s="451">
        <f t="shared" si="68"/>
        <v>909</v>
      </c>
      <c r="AJ100" s="451">
        <f t="shared" si="68"/>
        <v>909</v>
      </c>
      <c r="AK100" s="336">
        <f t="shared" ref="AK100" si="69">+AJ100+AK99</f>
        <v>909</v>
      </c>
      <c r="AL100" s="37"/>
    </row>
    <row r="101" spans="1:42" ht="35.1" customHeight="1">
      <c r="A101" s="624">
        <v>31</v>
      </c>
      <c r="B101" s="718" t="s">
        <v>186</v>
      </c>
      <c r="C101" s="511" t="s">
        <v>235</v>
      </c>
      <c r="D101" s="63"/>
      <c r="E101" s="54"/>
      <c r="F101" s="174">
        <f>+[1]NEW!$U$423</f>
        <v>178</v>
      </c>
      <c r="G101" s="479">
        <v>100</v>
      </c>
      <c r="H101" s="456">
        <v>0</v>
      </c>
      <c r="I101" s="456">
        <v>0</v>
      </c>
      <c r="J101" s="460">
        <v>0</v>
      </c>
      <c r="K101" s="351">
        <v>0</v>
      </c>
      <c r="L101" s="456">
        <v>0</v>
      </c>
      <c r="M101" s="456">
        <v>0</v>
      </c>
      <c r="N101" s="456">
        <v>0</v>
      </c>
      <c r="O101" s="469">
        <v>78</v>
      </c>
      <c r="P101" s="456">
        <f>178-O102</f>
        <v>0</v>
      </c>
      <c r="Q101" s="460">
        <v>0</v>
      </c>
      <c r="R101" s="351">
        <v>0</v>
      </c>
      <c r="S101" s="456">
        <v>0</v>
      </c>
      <c r="T101" s="456">
        <v>0</v>
      </c>
      <c r="U101" s="456">
        <v>0</v>
      </c>
      <c r="V101" s="456">
        <v>0</v>
      </c>
      <c r="W101" s="456">
        <v>0</v>
      </c>
      <c r="X101" s="460">
        <v>0</v>
      </c>
      <c r="Y101" s="351">
        <v>0</v>
      </c>
      <c r="Z101" s="456">
        <v>0</v>
      </c>
      <c r="AA101" s="456">
        <v>0</v>
      </c>
      <c r="AB101" s="456">
        <v>0</v>
      </c>
      <c r="AC101" s="456">
        <v>0</v>
      </c>
      <c r="AD101" s="456">
        <v>0</v>
      </c>
      <c r="AE101" s="460">
        <v>0</v>
      </c>
      <c r="AF101" s="351">
        <v>0</v>
      </c>
      <c r="AG101" s="456">
        <v>0</v>
      </c>
      <c r="AH101" s="456">
        <v>0</v>
      </c>
      <c r="AI101" s="456">
        <v>0</v>
      </c>
      <c r="AJ101" s="456">
        <v>0</v>
      </c>
      <c r="AK101" s="342">
        <v>0</v>
      </c>
      <c r="AL101" s="37"/>
      <c r="AM101" s="38"/>
      <c r="AN101" s="38"/>
      <c r="AO101" s="38"/>
      <c r="AP101" s="38"/>
    </row>
    <row r="102" spans="1:42" ht="35.1" customHeight="1">
      <c r="A102" s="625"/>
      <c r="B102" s="719"/>
      <c r="C102" s="512"/>
      <c r="D102" s="65"/>
      <c r="E102" s="57"/>
      <c r="F102" s="180"/>
      <c r="G102" s="451">
        <f t="shared" ref="G102:AJ102" si="70">+F102+G101</f>
        <v>100</v>
      </c>
      <c r="H102" s="451">
        <f t="shared" si="70"/>
        <v>100</v>
      </c>
      <c r="I102" s="451">
        <f t="shared" si="70"/>
        <v>100</v>
      </c>
      <c r="J102" s="461">
        <f t="shared" si="70"/>
        <v>100</v>
      </c>
      <c r="K102" s="352">
        <f t="shared" si="70"/>
        <v>100</v>
      </c>
      <c r="L102" s="451">
        <f t="shared" si="70"/>
        <v>100</v>
      </c>
      <c r="M102" s="451">
        <f t="shared" si="70"/>
        <v>100</v>
      </c>
      <c r="N102" s="451">
        <f t="shared" si="70"/>
        <v>100</v>
      </c>
      <c r="O102" s="451">
        <f t="shared" si="70"/>
        <v>178</v>
      </c>
      <c r="P102" s="451">
        <f t="shared" si="70"/>
        <v>178</v>
      </c>
      <c r="Q102" s="461">
        <f t="shared" si="70"/>
        <v>178</v>
      </c>
      <c r="R102" s="352">
        <f t="shared" si="70"/>
        <v>178</v>
      </c>
      <c r="S102" s="451">
        <f t="shared" si="70"/>
        <v>178</v>
      </c>
      <c r="T102" s="451">
        <f t="shared" si="70"/>
        <v>178</v>
      </c>
      <c r="U102" s="451">
        <f t="shared" si="70"/>
        <v>178</v>
      </c>
      <c r="V102" s="451">
        <f t="shared" si="70"/>
        <v>178</v>
      </c>
      <c r="W102" s="451">
        <f t="shared" si="70"/>
        <v>178</v>
      </c>
      <c r="X102" s="461">
        <f t="shared" si="70"/>
        <v>178</v>
      </c>
      <c r="Y102" s="352">
        <f t="shared" si="70"/>
        <v>178</v>
      </c>
      <c r="Z102" s="451">
        <f t="shared" si="70"/>
        <v>178</v>
      </c>
      <c r="AA102" s="451">
        <f t="shared" si="70"/>
        <v>178</v>
      </c>
      <c r="AB102" s="451">
        <f t="shared" si="70"/>
        <v>178</v>
      </c>
      <c r="AC102" s="451">
        <f t="shared" si="70"/>
        <v>178</v>
      </c>
      <c r="AD102" s="451">
        <f t="shared" si="70"/>
        <v>178</v>
      </c>
      <c r="AE102" s="461">
        <f t="shared" si="70"/>
        <v>178</v>
      </c>
      <c r="AF102" s="352">
        <f t="shared" si="70"/>
        <v>178</v>
      </c>
      <c r="AG102" s="451">
        <f t="shared" si="70"/>
        <v>178</v>
      </c>
      <c r="AH102" s="451">
        <f t="shared" si="70"/>
        <v>178</v>
      </c>
      <c r="AI102" s="451">
        <f t="shared" si="70"/>
        <v>178</v>
      </c>
      <c r="AJ102" s="451">
        <f t="shared" si="70"/>
        <v>178</v>
      </c>
      <c r="AK102" s="336">
        <f t="shared" ref="AK102" si="71">+AJ102+AK101</f>
        <v>178</v>
      </c>
      <c r="AL102" s="37"/>
    </row>
    <row r="103" spans="1:42" ht="35.1" hidden="1" customHeight="1">
      <c r="A103" s="624">
        <v>30</v>
      </c>
      <c r="B103" s="661" t="s">
        <v>187</v>
      </c>
      <c r="C103" s="511">
        <v>0</v>
      </c>
      <c r="D103" s="71"/>
      <c r="E103" s="34"/>
      <c r="F103" s="173">
        <f>+[1]NEW!$U$426</f>
        <v>0</v>
      </c>
      <c r="G103" s="456">
        <v>0</v>
      </c>
      <c r="H103" s="456">
        <v>0</v>
      </c>
      <c r="I103" s="456">
        <v>0</v>
      </c>
      <c r="J103" s="460">
        <v>0</v>
      </c>
      <c r="K103" s="351">
        <v>0</v>
      </c>
      <c r="L103" s="456">
        <v>0</v>
      </c>
      <c r="M103" s="456">
        <v>0</v>
      </c>
      <c r="N103" s="456">
        <v>0</v>
      </c>
      <c r="O103" s="456">
        <v>0</v>
      </c>
      <c r="P103" s="456">
        <v>0</v>
      </c>
      <c r="Q103" s="460">
        <v>0</v>
      </c>
      <c r="R103" s="351">
        <v>0</v>
      </c>
      <c r="S103" s="456">
        <v>0</v>
      </c>
      <c r="T103" s="456">
        <v>0</v>
      </c>
      <c r="U103" s="456">
        <v>0</v>
      </c>
      <c r="V103" s="456">
        <v>0</v>
      </c>
      <c r="W103" s="456">
        <v>0</v>
      </c>
      <c r="X103" s="460">
        <v>0</v>
      </c>
      <c r="Y103" s="351">
        <v>0</v>
      </c>
      <c r="Z103" s="456">
        <v>0</v>
      </c>
      <c r="AA103" s="456">
        <v>0</v>
      </c>
      <c r="AB103" s="456">
        <v>0</v>
      </c>
      <c r="AC103" s="456">
        <v>0</v>
      </c>
      <c r="AD103" s="456">
        <v>0</v>
      </c>
      <c r="AE103" s="460">
        <v>0</v>
      </c>
      <c r="AF103" s="351">
        <v>0</v>
      </c>
      <c r="AG103" s="456">
        <v>0</v>
      </c>
      <c r="AH103" s="456">
        <v>0</v>
      </c>
      <c r="AI103" s="456">
        <v>0</v>
      </c>
      <c r="AJ103" s="456">
        <v>0</v>
      </c>
      <c r="AK103" s="342">
        <v>0</v>
      </c>
      <c r="AL103" s="37"/>
      <c r="AM103" s="38"/>
      <c r="AN103" s="38"/>
      <c r="AO103" s="38"/>
      <c r="AP103" s="38"/>
    </row>
    <row r="104" spans="1:42" ht="35.1" hidden="1" customHeight="1">
      <c r="A104" s="625"/>
      <c r="B104" s="663"/>
      <c r="C104" s="513"/>
      <c r="D104" s="73"/>
      <c r="E104" s="41"/>
      <c r="F104" s="183"/>
      <c r="G104" s="451">
        <f>+F104+G103</f>
        <v>0</v>
      </c>
      <c r="H104" s="451">
        <f t="shared" ref="H104:AJ104" si="72">+G104+H103</f>
        <v>0</v>
      </c>
      <c r="I104" s="451">
        <f t="shared" si="72"/>
        <v>0</v>
      </c>
      <c r="J104" s="461">
        <f t="shared" si="72"/>
        <v>0</v>
      </c>
      <c r="K104" s="352">
        <f t="shared" si="72"/>
        <v>0</v>
      </c>
      <c r="L104" s="451">
        <f t="shared" si="72"/>
        <v>0</v>
      </c>
      <c r="M104" s="451">
        <f t="shared" si="72"/>
        <v>0</v>
      </c>
      <c r="N104" s="451">
        <f t="shared" si="72"/>
        <v>0</v>
      </c>
      <c r="O104" s="451">
        <f t="shared" si="72"/>
        <v>0</v>
      </c>
      <c r="P104" s="451">
        <f t="shared" si="72"/>
        <v>0</v>
      </c>
      <c r="Q104" s="461">
        <f t="shared" si="72"/>
        <v>0</v>
      </c>
      <c r="R104" s="352">
        <f t="shared" si="72"/>
        <v>0</v>
      </c>
      <c r="S104" s="451">
        <f t="shared" si="72"/>
        <v>0</v>
      </c>
      <c r="T104" s="451">
        <f t="shared" si="72"/>
        <v>0</v>
      </c>
      <c r="U104" s="451">
        <f t="shared" si="72"/>
        <v>0</v>
      </c>
      <c r="V104" s="451">
        <f t="shared" si="72"/>
        <v>0</v>
      </c>
      <c r="W104" s="451">
        <f t="shared" si="72"/>
        <v>0</v>
      </c>
      <c r="X104" s="461">
        <f t="shared" si="72"/>
        <v>0</v>
      </c>
      <c r="Y104" s="352">
        <f t="shared" si="72"/>
        <v>0</v>
      </c>
      <c r="Z104" s="451">
        <f t="shared" si="72"/>
        <v>0</v>
      </c>
      <c r="AA104" s="451">
        <f t="shared" si="72"/>
        <v>0</v>
      </c>
      <c r="AB104" s="451">
        <f t="shared" si="72"/>
        <v>0</v>
      </c>
      <c r="AC104" s="451">
        <f t="shared" si="72"/>
        <v>0</v>
      </c>
      <c r="AD104" s="451">
        <f t="shared" si="72"/>
        <v>0</v>
      </c>
      <c r="AE104" s="461">
        <f t="shared" si="72"/>
        <v>0</v>
      </c>
      <c r="AF104" s="352">
        <f t="shared" si="72"/>
        <v>0</v>
      </c>
      <c r="AG104" s="451">
        <f t="shared" si="72"/>
        <v>0</v>
      </c>
      <c r="AH104" s="451">
        <f t="shared" si="72"/>
        <v>0</v>
      </c>
      <c r="AI104" s="451">
        <f t="shared" si="72"/>
        <v>0</v>
      </c>
      <c r="AJ104" s="451">
        <f t="shared" si="72"/>
        <v>0</v>
      </c>
      <c r="AK104" s="336">
        <f t="shared" ref="AK104" si="73">+AJ104+AK103</f>
        <v>0</v>
      </c>
      <c r="AL104" s="37"/>
    </row>
    <row r="105" spans="1:42" ht="35.1" hidden="1" customHeight="1">
      <c r="A105" s="624">
        <v>31</v>
      </c>
      <c r="B105" s="661" t="s">
        <v>188</v>
      </c>
      <c r="C105" s="514">
        <v>0</v>
      </c>
      <c r="D105" s="63"/>
      <c r="E105" s="76"/>
      <c r="F105" s="173">
        <f>+[1]NEW!$U$429</f>
        <v>0</v>
      </c>
      <c r="G105" s="456">
        <v>0</v>
      </c>
      <c r="H105" s="456">
        <v>0</v>
      </c>
      <c r="I105" s="456">
        <v>0</v>
      </c>
      <c r="J105" s="460">
        <v>0</v>
      </c>
      <c r="K105" s="351">
        <v>0</v>
      </c>
      <c r="L105" s="456">
        <v>0</v>
      </c>
      <c r="M105" s="456">
        <v>0</v>
      </c>
      <c r="N105" s="456">
        <v>0</v>
      </c>
      <c r="O105" s="456">
        <v>0</v>
      </c>
      <c r="P105" s="456">
        <v>0</v>
      </c>
      <c r="Q105" s="460">
        <v>0</v>
      </c>
      <c r="R105" s="351">
        <v>0</v>
      </c>
      <c r="S105" s="456">
        <v>0</v>
      </c>
      <c r="T105" s="456">
        <v>0</v>
      </c>
      <c r="U105" s="456">
        <v>0</v>
      </c>
      <c r="V105" s="456">
        <v>0</v>
      </c>
      <c r="W105" s="456">
        <v>0</v>
      </c>
      <c r="X105" s="460">
        <v>0</v>
      </c>
      <c r="Y105" s="351">
        <v>0</v>
      </c>
      <c r="Z105" s="456">
        <v>0</v>
      </c>
      <c r="AA105" s="456">
        <v>0</v>
      </c>
      <c r="AB105" s="456">
        <v>0</v>
      </c>
      <c r="AC105" s="456">
        <v>0</v>
      </c>
      <c r="AD105" s="456">
        <v>0</v>
      </c>
      <c r="AE105" s="460">
        <v>0</v>
      </c>
      <c r="AF105" s="351">
        <v>0</v>
      </c>
      <c r="AG105" s="456">
        <v>0</v>
      </c>
      <c r="AH105" s="456">
        <v>0</v>
      </c>
      <c r="AI105" s="456">
        <v>0</v>
      </c>
      <c r="AJ105" s="456">
        <v>0</v>
      </c>
      <c r="AK105" s="342">
        <v>0</v>
      </c>
      <c r="AL105" s="37"/>
      <c r="AM105" s="38"/>
      <c r="AN105" s="38"/>
      <c r="AO105" s="38"/>
      <c r="AP105" s="38"/>
    </row>
    <row r="106" spans="1:42" ht="35.1" hidden="1" customHeight="1">
      <c r="A106" s="625"/>
      <c r="B106" s="663"/>
      <c r="C106" s="515"/>
      <c r="D106" s="78"/>
      <c r="E106" s="79"/>
      <c r="F106" s="179"/>
      <c r="G106" s="451">
        <f t="shared" ref="G106:AJ106" si="74">+F106+G105</f>
        <v>0</v>
      </c>
      <c r="H106" s="451">
        <f t="shared" si="74"/>
        <v>0</v>
      </c>
      <c r="I106" s="451">
        <f t="shared" si="74"/>
        <v>0</v>
      </c>
      <c r="J106" s="461">
        <f t="shared" si="74"/>
        <v>0</v>
      </c>
      <c r="K106" s="352">
        <f t="shared" si="74"/>
        <v>0</v>
      </c>
      <c r="L106" s="451">
        <f t="shared" si="74"/>
        <v>0</v>
      </c>
      <c r="M106" s="451">
        <f t="shared" si="74"/>
        <v>0</v>
      </c>
      <c r="N106" s="451">
        <f t="shared" si="74"/>
        <v>0</v>
      </c>
      <c r="O106" s="451">
        <f t="shared" si="74"/>
        <v>0</v>
      </c>
      <c r="P106" s="451">
        <f t="shared" si="74"/>
        <v>0</v>
      </c>
      <c r="Q106" s="461">
        <f t="shared" si="74"/>
        <v>0</v>
      </c>
      <c r="R106" s="352">
        <f t="shared" si="74"/>
        <v>0</v>
      </c>
      <c r="S106" s="451">
        <f t="shared" si="74"/>
        <v>0</v>
      </c>
      <c r="T106" s="451">
        <f t="shared" si="74"/>
        <v>0</v>
      </c>
      <c r="U106" s="451">
        <f t="shared" si="74"/>
        <v>0</v>
      </c>
      <c r="V106" s="451">
        <f t="shared" si="74"/>
        <v>0</v>
      </c>
      <c r="W106" s="451">
        <f t="shared" si="74"/>
        <v>0</v>
      </c>
      <c r="X106" s="461">
        <f t="shared" si="74"/>
        <v>0</v>
      </c>
      <c r="Y106" s="352">
        <f t="shared" si="74"/>
        <v>0</v>
      </c>
      <c r="Z106" s="451">
        <f t="shared" si="74"/>
        <v>0</v>
      </c>
      <c r="AA106" s="451">
        <f t="shared" si="74"/>
        <v>0</v>
      </c>
      <c r="AB106" s="451">
        <f t="shared" si="74"/>
        <v>0</v>
      </c>
      <c r="AC106" s="451">
        <f t="shared" si="74"/>
        <v>0</v>
      </c>
      <c r="AD106" s="451">
        <f t="shared" si="74"/>
        <v>0</v>
      </c>
      <c r="AE106" s="461">
        <f t="shared" si="74"/>
        <v>0</v>
      </c>
      <c r="AF106" s="352">
        <f t="shared" si="74"/>
        <v>0</v>
      </c>
      <c r="AG106" s="451">
        <f t="shared" si="74"/>
        <v>0</v>
      </c>
      <c r="AH106" s="451">
        <f t="shared" si="74"/>
        <v>0</v>
      </c>
      <c r="AI106" s="451">
        <f t="shared" si="74"/>
        <v>0</v>
      </c>
      <c r="AJ106" s="451">
        <f t="shared" si="74"/>
        <v>0</v>
      </c>
      <c r="AK106" s="336">
        <f t="shared" ref="AK106" si="75">+AJ106+AK105</f>
        <v>0</v>
      </c>
      <c r="AL106" s="37"/>
    </row>
    <row r="107" spans="1:42" ht="34.5" hidden="1" customHeight="1">
      <c r="A107" s="624">
        <v>32</v>
      </c>
      <c r="B107" s="661" t="s">
        <v>189</v>
      </c>
      <c r="C107" s="516"/>
      <c r="D107" s="71"/>
      <c r="E107" s="49"/>
      <c r="F107" s="173">
        <f>+[1]NEW!$U$432</f>
        <v>0</v>
      </c>
      <c r="G107" s="456">
        <v>0</v>
      </c>
      <c r="H107" s="456">
        <v>0</v>
      </c>
      <c r="I107" s="456">
        <v>0</v>
      </c>
      <c r="J107" s="460">
        <v>0</v>
      </c>
      <c r="K107" s="351">
        <v>0</v>
      </c>
      <c r="L107" s="456">
        <v>0</v>
      </c>
      <c r="M107" s="456">
        <v>0</v>
      </c>
      <c r="N107" s="456">
        <v>0</v>
      </c>
      <c r="O107" s="456">
        <v>0</v>
      </c>
      <c r="P107" s="456">
        <v>0</v>
      </c>
      <c r="Q107" s="460">
        <v>0</v>
      </c>
      <c r="R107" s="351">
        <v>0</v>
      </c>
      <c r="S107" s="456">
        <v>0</v>
      </c>
      <c r="T107" s="456">
        <v>0</v>
      </c>
      <c r="U107" s="456">
        <v>0</v>
      </c>
      <c r="V107" s="456">
        <v>0</v>
      </c>
      <c r="W107" s="456">
        <v>0</v>
      </c>
      <c r="X107" s="460">
        <v>0</v>
      </c>
      <c r="Y107" s="351">
        <v>0</v>
      </c>
      <c r="Z107" s="456">
        <v>0</v>
      </c>
      <c r="AA107" s="456">
        <v>0</v>
      </c>
      <c r="AB107" s="456">
        <v>0</v>
      </c>
      <c r="AC107" s="456">
        <v>0</v>
      </c>
      <c r="AD107" s="456">
        <v>0</v>
      </c>
      <c r="AE107" s="460">
        <v>0</v>
      </c>
      <c r="AF107" s="351">
        <v>0</v>
      </c>
      <c r="AG107" s="456">
        <v>0</v>
      </c>
      <c r="AH107" s="456">
        <v>0</v>
      </c>
      <c r="AI107" s="456">
        <v>0</v>
      </c>
      <c r="AJ107" s="456">
        <v>0</v>
      </c>
      <c r="AK107" s="342">
        <v>0</v>
      </c>
      <c r="AL107" s="37"/>
      <c r="AM107" s="38"/>
      <c r="AN107" s="38"/>
      <c r="AO107" s="38"/>
      <c r="AP107" s="38"/>
    </row>
    <row r="108" spans="1:42" ht="35.1" hidden="1" customHeight="1">
      <c r="A108" s="625"/>
      <c r="B108" s="663"/>
      <c r="C108" s="513"/>
      <c r="D108" s="73"/>
      <c r="E108" s="52"/>
      <c r="F108" s="181"/>
      <c r="G108" s="451">
        <f t="shared" ref="G108:AJ108" si="76">+F108+G107</f>
        <v>0</v>
      </c>
      <c r="H108" s="451">
        <f t="shared" si="76"/>
        <v>0</v>
      </c>
      <c r="I108" s="451">
        <f t="shared" si="76"/>
        <v>0</v>
      </c>
      <c r="J108" s="461">
        <f t="shared" si="76"/>
        <v>0</v>
      </c>
      <c r="K108" s="352">
        <f t="shared" si="76"/>
        <v>0</v>
      </c>
      <c r="L108" s="451">
        <f t="shared" si="76"/>
        <v>0</v>
      </c>
      <c r="M108" s="451">
        <f t="shared" si="76"/>
        <v>0</v>
      </c>
      <c r="N108" s="451">
        <f t="shared" si="76"/>
        <v>0</v>
      </c>
      <c r="O108" s="451">
        <f t="shared" si="76"/>
        <v>0</v>
      </c>
      <c r="P108" s="451">
        <f t="shared" si="76"/>
        <v>0</v>
      </c>
      <c r="Q108" s="461">
        <f t="shared" si="76"/>
        <v>0</v>
      </c>
      <c r="R108" s="352">
        <f t="shared" si="76"/>
        <v>0</v>
      </c>
      <c r="S108" s="451">
        <f t="shared" si="76"/>
        <v>0</v>
      </c>
      <c r="T108" s="451">
        <f t="shared" si="76"/>
        <v>0</v>
      </c>
      <c r="U108" s="451">
        <f t="shared" si="76"/>
        <v>0</v>
      </c>
      <c r="V108" s="451">
        <f t="shared" si="76"/>
        <v>0</v>
      </c>
      <c r="W108" s="451">
        <f t="shared" si="76"/>
        <v>0</v>
      </c>
      <c r="X108" s="461">
        <f t="shared" si="76"/>
        <v>0</v>
      </c>
      <c r="Y108" s="352">
        <f t="shared" si="76"/>
        <v>0</v>
      </c>
      <c r="Z108" s="451">
        <f t="shared" si="76"/>
        <v>0</v>
      </c>
      <c r="AA108" s="451">
        <f t="shared" si="76"/>
        <v>0</v>
      </c>
      <c r="AB108" s="451">
        <f t="shared" si="76"/>
        <v>0</v>
      </c>
      <c r="AC108" s="451">
        <f t="shared" si="76"/>
        <v>0</v>
      </c>
      <c r="AD108" s="451">
        <f t="shared" si="76"/>
        <v>0</v>
      </c>
      <c r="AE108" s="461">
        <f t="shared" si="76"/>
        <v>0</v>
      </c>
      <c r="AF108" s="352">
        <f t="shared" si="76"/>
        <v>0</v>
      </c>
      <c r="AG108" s="451">
        <f t="shared" si="76"/>
        <v>0</v>
      </c>
      <c r="AH108" s="451">
        <f t="shared" si="76"/>
        <v>0</v>
      </c>
      <c r="AI108" s="451">
        <f t="shared" si="76"/>
        <v>0</v>
      </c>
      <c r="AJ108" s="451">
        <f t="shared" si="76"/>
        <v>0</v>
      </c>
      <c r="AK108" s="336">
        <f t="shared" ref="AK108" si="77">+AJ108+AK107</f>
        <v>0</v>
      </c>
      <c r="AL108" s="37"/>
    </row>
    <row r="109" spans="1:42" ht="34.5" hidden="1" customHeight="1">
      <c r="A109" s="624">
        <v>33</v>
      </c>
      <c r="B109" s="661" t="s">
        <v>190</v>
      </c>
      <c r="C109" s="511">
        <v>0</v>
      </c>
      <c r="D109" s="63"/>
      <c r="E109" s="54"/>
      <c r="F109" s="174">
        <f>+[1]NEW!$U$435</f>
        <v>0</v>
      </c>
      <c r="G109" s="457">
        <v>0</v>
      </c>
      <c r="H109" s="457">
        <v>0</v>
      </c>
      <c r="I109" s="457">
        <v>0</v>
      </c>
      <c r="J109" s="462">
        <v>0</v>
      </c>
      <c r="K109" s="353">
        <v>0</v>
      </c>
      <c r="L109" s="457">
        <v>0</v>
      </c>
      <c r="M109" s="457">
        <v>0</v>
      </c>
      <c r="N109" s="457">
        <v>0</v>
      </c>
      <c r="O109" s="457">
        <v>0</v>
      </c>
      <c r="P109" s="457">
        <v>0</v>
      </c>
      <c r="Q109" s="462">
        <v>0</v>
      </c>
      <c r="R109" s="353">
        <v>0</v>
      </c>
      <c r="S109" s="457">
        <v>0</v>
      </c>
      <c r="T109" s="457">
        <v>0</v>
      </c>
      <c r="U109" s="457">
        <v>0</v>
      </c>
      <c r="V109" s="457">
        <v>0</v>
      </c>
      <c r="W109" s="457">
        <v>0</v>
      </c>
      <c r="X109" s="462">
        <v>0</v>
      </c>
      <c r="Y109" s="353">
        <v>0</v>
      </c>
      <c r="Z109" s="457">
        <v>0</v>
      </c>
      <c r="AA109" s="457">
        <v>0</v>
      </c>
      <c r="AB109" s="457">
        <v>0</v>
      </c>
      <c r="AC109" s="457">
        <v>0</v>
      </c>
      <c r="AD109" s="457">
        <v>0</v>
      </c>
      <c r="AE109" s="462">
        <v>0</v>
      </c>
      <c r="AF109" s="353">
        <v>0</v>
      </c>
      <c r="AG109" s="457">
        <v>0</v>
      </c>
      <c r="AH109" s="457">
        <v>0</v>
      </c>
      <c r="AI109" s="457">
        <v>0</v>
      </c>
      <c r="AJ109" s="457">
        <v>0</v>
      </c>
      <c r="AK109" s="334"/>
      <c r="AL109" s="37"/>
      <c r="AM109" s="38"/>
      <c r="AN109" s="38"/>
      <c r="AO109" s="38"/>
      <c r="AP109" s="38"/>
    </row>
    <row r="110" spans="1:42" ht="34.5" hidden="1" customHeight="1">
      <c r="A110" s="625"/>
      <c r="B110" s="663"/>
      <c r="C110" s="515"/>
      <c r="D110" s="78"/>
      <c r="E110" s="79"/>
      <c r="F110" s="184"/>
      <c r="G110" s="451">
        <f t="shared" ref="G110:AJ110" si="78">+F110+G109</f>
        <v>0</v>
      </c>
      <c r="H110" s="451">
        <f t="shared" si="78"/>
        <v>0</v>
      </c>
      <c r="I110" s="451">
        <f t="shared" si="78"/>
        <v>0</v>
      </c>
      <c r="J110" s="461">
        <f t="shared" si="78"/>
        <v>0</v>
      </c>
      <c r="K110" s="352">
        <f t="shared" si="78"/>
        <v>0</v>
      </c>
      <c r="L110" s="451">
        <f t="shared" si="78"/>
        <v>0</v>
      </c>
      <c r="M110" s="451">
        <f t="shared" si="78"/>
        <v>0</v>
      </c>
      <c r="N110" s="451">
        <f t="shared" si="78"/>
        <v>0</v>
      </c>
      <c r="O110" s="451">
        <f t="shared" si="78"/>
        <v>0</v>
      </c>
      <c r="P110" s="451">
        <f t="shared" si="78"/>
        <v>0</v>
      </c>
      <c r="Q110" s="461">
        <f t="shared" si="78"/>
        <v>0</v>
      </c>
      <c r="R110" s="352">
        <f t="shared" si="78"/>
        <v>0</v>
      </c>
      <c r="S110" s="451">
        <f t="shared" si="78"/>
        <v>0</v>
      </c>
      <c r="T110" s="451">
        <f t="shared" si="78"/>
        <v>0</v>
      </c>
      <c r="U110" s="451">
        <f t="shared" si="78"/>
        <v>0</v>
      </c>
      <c r="V110" s="451">
        <f t="shared" si="78"/>
        <v>0</v>
      </c>
      <c r="W110" s="451">
        <f t="shared" si="78"/>
        <v>0</v>
      </c>
      <c r="X110" s="461">
        <f t="shared" si="78"/>
        <v>0</v>
      </c>
      <c r="Y110" s="352">
        <f t="shared" si="78"/>
        <v>0</v>
      </c>
      <c r="Z110" s="451">
        <f t="shared" si="78"/>
        <v>0</v>
      </c>
      <c r="AA110" s="451">
        <f t="shared" si="78"/>
        <v>0</v>
      </c>
      <c r="AB110" s="451">
        <f t="shared" si="78"/>
        <v>0</v>
      </c>
      <c r="AC110" s="451">
        <f t="shared" si="78"/>
        <v>0</v>
      </c>
      <c r="AD110" s="451">
        <f t="shared" si="78"/>
        <v>0</v>
      </c>
      <c r="AE110" s="461">
        <f t="shared" si="78"/>
        <v>0</v>
      </c>
      <c r="AF110" s="352">
        <f t="shared" si="78"/>
        <v>0</v>
      </c>
      <c r="AG110" s="451">
        <f t="shared" si="78"/>
        <v>0</v>
      </c>
      <c r="AH110" s="451">
        <f t="shared" si="78"/>
        <v>0</v>
      </c>
      <c r="AI110" s="451">
        <f t="shared" si="78"/>
        <v>0</v>
      </c>
      <c r="AJ110" s="451">
        <f t="shared" si="78"/>
        <v>0</v>
      </c>
      <c r="AK110" s="336"/>
      <c r="AL110" s="37"/>
    </row>
    <row r="111" spans="1:42" ht="35.1" hidden="1" customHeight="1">
      <c r="A111" s="624">
        <v>31</v>
      </c>
      <c r="B111" s="668" t="s">
        <v>150</v>
      </c>
      <c r="C111" s="514" t="s">
        <v>178</v>
      </c>
      <c r="D111" s="63"/>
      <c r="E111" s="76"/>
      <c r="F111" s="173">
        <f>+[1]NEW!$U$591</f>
        <v>0</v>
      </c>
      <c r="G111" s="456">
        <v>0</v>
      </c>
      <c r="H111" s="456">
        <v>0</v>
      </c>
      <c r="I111" s="456">
        <v>0</v>
      </c>
      <c r="J111" s="460">
        <v>0</v>
      </c>
      <c r="K111" s="351">
        <v>0</v>
      </c>
      <c r="L111" s="456">
        <v>0</v>
      </c>
      <c r="M111" s="456">
        <v>0</v>
      </c>
      <c r="N111" s="456">
        <v>0</v>
      </c>
      <c r="O111" s="456">
        <v>0</v>
      </c>
      <c r="P111" s="456">
        <v>0</v>
      </c>
      <c r="Q111" s="460">
        <v>0</v>
      </c>
      <c r="R111" s="351">
        <v>0</v>
      </c>
      <c r="S111" s="456">
        <v>0</v>
      </c>
      <c r="T111" s="456">
        <v>0</v>
      </c>
      <c r="U111" s="456">
        <v>0</v>
      </c>
      <c r="V111" s="456">
        <v>0</v>
      </c>
      <c r="W111" s="456">
        <v>0</v>
      </c>
      <c r="X111" s="460">
        <v>0</v>
      </c>
      <c r="Y111" s="351">
        <v>0</v>
      </c>
      <c r="Z111" s="456">
        <v>0</v>
      </c>
      <c r="AA111" s="456">
        <v>0</v>
      </c>
      <c r="AB111" s="456">
        <v>0</v>
      </c>
      <c r="AC111" s="456">
        <v>0</v>
      </c>
      <c r="AD111" s="456">
        <v>0</v>
      </c>
      <c r="AE111" s="460">
        <v>0</v>
      </c>
      <c r="AF111" s="351">
        <v>0</v>
      </c>
      <c r="AG111" s="456">
        <v>0</v>
      </c>
      <c r="AH111" s="456">
        <v>0</v>
      </c>
      <c r="AI111" s="456">
        <v>0</v>
      </c>
      <c r="AJ111" s="456">
        <v>0</v>
      </c>
      <c r="AK111" s="342">
        <v>0</v>
      </c>
      <c r="AL111" s="37"/>
      <c r="AM111" s="38"/>
      <c r="AN111" s="38"/>
      <c r="AO111" s="38"/>
      <c r="AP111" s="38"/>
    </row>
    <row r="112" spans="1:42" ht="35.1" hidden="1" customHeight="1">
      <c r="A112" s="625"/>
      <c r="B112" s="669"/>
      <c r="C112" s="515"/>
      <c r="D112" s="78"/>
      <c r="E112" s="79"/>
      <c r="F112" s="179"/>
      <c r="G112" s="451">
        <f t="shared" ref="G112:AJ112" si="79">+F112+G111</f>
        <v>0</v>
      </c>
      <c r="H112" s="451">
        <f t="shared" si="79"/>
        <v>0</v>
      </c>
      <c r="I112" s="451">
        <f t="shared" si="79"/>
        <v>0</v>
      </c>
      <c r="J112" s="461">
        <f t="shared" si="79"/>
        <v>0</v>
      </c>
      <c r="K112" s="352">
        <f t="shared" si="79"/>
        <v>0</v>
      </c>
      <c r="L112" s="451">
        <f t="shared" si="79"/>
        <v>0</v>
      </c>
      <c r="M112" s="451">
        <f t="shared" si="79"/>
        <v>0</v>
      </c>
      <c r="N112" s="451">
        <f t="shared" si="79"/>
        <v>0</v>
      </c>
      <c r="O112" s="451">
        <f t="shared" si="79"/>
        <v>0</v>
      </c>
      <c r="P112" s="451">
        <f t="shared" si="79"/>
        <v>0</v>
      </c>
      <c r="Q112" s="461">
        <f t="shared" si="79"/>
        <v>0</v>
      </c>
      <c r="R112" s="352">
        <f t="shared" si="79"/>
        <v>0</v>
      </c>
      <c r="S112" s="451">
        <f t="shared" si="79"/>
        <v>0</v>
      </c>
      <c r="T112" s="451">
        <f t="shared" si="79"/>
        <v>0</v>
      </c>
      <c r="U112" s="451">
        <f t="shared" si="79"/>
        <v>0</v>
      </c>
      <c r="V112" s="451">
        <f t="shared" si="79"/>
        <v>0</v>
      </c>
      <c r="W112" s="451">
        <f t="shared" si="79"/>
        <v>0</v>
      </c>
      <c r="X112" s="461">
        <f t="shared" si="79"/>
        <v>0</v>
      </c>
      <c r="Y112" s="352">
        <f t="shared" si="79"/>
        <v>0</v>
      </c>
      <c r="Z112" s="451">
        <f t="shared" si="79"/>
        <v>0</v>
      </c>
      <c r="AA112" s="451">
        <f t="shared" si="79"/>
        <v>0</v>
      </c>
      <c r="AB112" s="451">
        <f t="shared" si="79"/>
        <v>0</v>
      </c>
      <c r="AC112" s="451">
        <f t="shared" si="79"/>
        <v>0</v>
      </c>
      <c r="AD112" s="451">
        <f t="shared" si="79"/>
        <v>0</v>
      </c>
      <c r="AE112" s="461">
        <f t="shared" si="79"/>
        <v>0</v>
      </c>
      <c r="AF112" s="352">
        <f t="shared" si="79"/>
        <v>0</v>
      </c>
      <c r="AG112" s="451">
        <f t="shared" si="79"/>
        <v>0</v>
      </c>
      <c r="AH112" s="451">
        <f t="shared" si="79"/>
        <v>0</v>
      </c>
      <c r="AI112" s="451">
        <f t="shared" si="79"/>
        <v>0</v>
      </c>
      <c r="AJ112" s="451">
        <f t="shared" si="79"/>
        <v>0</v>
      </c>
      <c r="AK112" s="336">
        <f t="shared" ref="AK112" si="80">+AJ112+AK111</f>
        <v>0</v>
      </c>
      <c r="AL112" s="37"/>
    </row>
    <row r="113" spans="1:42" ht="34.5" hidden="1" customHeight="1">
      <c r="A113" s="624">
        <v>32</v>
      </c>
      <c r="B113" s="668" t="s">
        <v>151</v>
      </c>
      <c r="C113" s="516" t="s">
        <v>178</v>
      </c>
      <c r="D113" s="71"/>
      <c r="E113" s="49"/>
      <c r="F113" s="173">
        <f>+[1]NEW!$U$594</f>
        <v>0</v>
      </c>
      <c r="G113" s="456">
        <v>0</v>
      </c>
      <c r="H113" s="456">
        <v>0</v>
      </c>
      <c r="I113" s="456">
        <v>0</v>
      </c>
      <c r="J113" s="460">
        <v>0</v>
      </c>
      <c r="K113" s="351">
        <v>0</v>
      </c>
      <c r="L113" s="456">
        <v>0</v>
      </c>
      <c r="M113" s="456">
        <v>0</v>
      </c>
      <c r="N113" s="456">
        <v>0</v>
      </c>
      <c r="O113" s="456">
        <v>0</v>
      </c>
      <c r="P113" s="456">
        <v>0</v>
      </c>
      <c r="Q113" s="460">
        <v>0</v>
      </c>
      <c r="R113" s="351">
        <v>0</v>
      </c>
      <c r="S113" s="456">
        <v>0</v>
      </c>
      <c r="T113" s="456">
        <v>0</v>
      </c>
      <c r="U113" s="456">
        <v>0</v>
      </c>
      <c r="V113" s="456">
        <v>0</v>
      </c>
      <c r="W113" s="456">
        <v>0</v>
      </c>
      <c r="X113" s="460">
        <v>0</v>
      </c>
      <c r="Y113" s="351">
        <v>0</v>
      </c>
      <c r="Z113" s="456">
        <v>0</v>
      </c>
      <c r="AA113" s="456">
        <v>0</v>
      </c>
      <c r="AB113" s="456">
        <v>0</v>
      </c>
      <c r="AC113" s="456">
        <v>0</v>
      </c>
      <c r="AD113" s="456">
        <v>0</v>
      </c>
      <c r="AE113" s="460">
        <v>0</v>
      </c>
      <c r="AF113" s="351">
        <v>0</v>
      </c>
      <c r="AG113" s="456">
        <v>0</v>
      </c>
      <c r="AH113" s="456">
        <v>0</v>
      </c>
      <c r="AI113" s="456">
        <v>0</v>
      </c>
      <c r="AJ113" s="456">
        <v>0</v>
      </c>
      <c r="AK113" s="342">
        <v>0</v>
      </c>
      <c r="AL113" s="37"/>
      <c r="AM113" s="38"/>
      <c r="AN113" s="38"/>
      <c r="AO113" s="38"/>
      <c r="AP113" s="38"/>
    </row>
    <row r="114" spans="1:42" ht="35.1" hidden="1" customHeight="1">
      <c r="A114" s="625"/>
      <c r="B114" s="669"/>
      <c r="C114" s="515"/>
      <c r="D114" s="73"/>
      <c r="E114" s="52"/>
      <c r="F114" s="181"/>
      <c r="G114" s="451">
        <f t="shared" ref="G114:AJ114" si="81">+F114+G113</f>
        <v>0</v>
      </c>
      <c r="H114" s="451">
        <f t="shared" si="81"/>
        <v>0</v>
      </c>
      <c r="I114" s="451">
        <f t="shared" si="81"/>
        <v>0</v>
      </c>
      <c r="J114" s="461">
        <f t="shared" si="81"/>
        <v>0</v>
      </c>
      <c r="K114" s="352">
        <f t="shared" si="81"/>
        <v>0</v>
      </c>
      <c r="L114" s="451">
        <f t="shared" si="81"/>
        <v>0</v>
      </c>
      <c r="M114" s="451">
        <f t="shared" si="81"/>
        <v>0</v>
      </c>
      <c r="N114" s="451">
        <f t="shared" si="81"/>
        <v>0</v>
      </c>
      <c r="O114" s="451">
        <f t="shared" si="81"/>
        <v>0</v>
      </c>
      <c r="P114" s="451">
        <f t="shared" si="81"/>
        <v>0</v>
      </c>
      <c r="Q114" s="461">
        <f t="shared" si="81"/>
        <v>0</v>
      </c>
      <c r="R114" s="352">
        <f t="shared" si="81"/>
        <v>0</v>
      </c>
      <c r="S114" s="451">
        <f t="shared" si="81"/>
        <v>0</v>
      </c>
      <c r="T114" s="451">
        <f t="shared" si="81"/>
        <v>0</v>
      </c>
      <c r="U114" s="451">
        <f t="shared" si="81"/>
        <v>0</v>
      </c>
      <c r="V114" s="451">
        <f t="shared" si="81"/>
        <v>0</v>
      </c>
      <c r="W114" s="451">
        <f t="shared" si="81"/>
        <v>0</v>
      </c>
      <c r="X114" s="461">
        <f t="shared" si="81"/>
        <v>0</v>
      </c>
      <c r="Y114" s="352">
        <f t="shared" si="81"/>
        <v>0</v>
      </c>
      <c r="Z114" s="451">
        <f t="shared" si="81"/>
        <v>0</v>
      </c>
      <c r="AA114" s="451">
        <f t="shared" si="81"/>
        <v>0</v>
      </c>
      <c r="AB114" s="451">
        <f t="shared" si="81"/>
        <v>0</v>
      </c>
      <c r="AC114" s="451">
        <f t="shared" si="81"/>
        <v>0</v>
      </c>
      <c r="AD114" s="451">
        <f t="shared" si="81"/>
        <v>0</v>
      </c>
      <c r="AE114" s="461">
        <f t="shared" si="81"/>
        <v>0</v>
      </c>
      <c r="AF114" s="352">
        <f t="shared" si="81"/>
        <v>0</v>
      </c>
      <c r="AG114" s="451">
        <f t="shared" si="81"/>
        <v>0</v>
      </c>
      <c r="AH114" s="451">
        <f t="shared" si="81"/>
        <v>0</v>
      </c>
      <c r="AI114" s="451">
        <f t="shared" si="81"/>
        <v>0</v>
      </c>
      <c r="AJ114" s="451">
        <f t="shared" si="81"/>
        <v>0</v>
      </c>
      <c r="AK114" s="336">
        <f t="shared" ref="AK114" si="82">+AJ114+AK113</f>
        <v>0</v>
      </c>
      <c r="AL114" s="37"/>
    </row>
    <row r="115" spans="1:42" ht="34.5" hidden="1" customHeight="1">
      <c r="A115" s="624">
        <v>33</v>
      </c>
      <c r="B115" s="668" t="s">
        <v>152</v>
      </c>
      <c r="C115" s="514" t="s">
        <v>179</v>
      </c>
      <c r="D115" s="63"/>
      <c r="E115" s="54"/>
      <c r="F115" s="174">
        <f>+[1]NEW!$U$597</f>
        <v>0</v>
      </c>
      <c r="G115" s="456">
        <v>0</v>
      </c>
      <c r="H115" s="456">
        <v>0</v>
      </c>
      <c r="I115" s="456">
        <v>0</v>
      </c>
      <c r="J115" s="460">
        <v>0</v>
      </c>
      <c r="K115" s="351">
        <v>0</v>
      </c>
      <c r="L115" s="456">
        <v>0</v>
      </c>
      <c r="M115" s="456">
        <v>0</v>
      </c>
      <c r="N115" s="456">
        <v>0</v>
      </c>
      <c r="O115" s="456">
        <v>0</v>
      </c>
      <c r="P115" s="456">
        <v>0</v>
      </c>
      <c r="Q115" s="460">
        <v>0</v>
      </c>
      <c r="R115" s="351">
        <v>0</v>
      </c>
      <c r="S115" s="456">
        <v>0</v>
      </c>
      <c r="T115" s="456">
        <v>0</v>
      </c>
      <c r="U115" s="456">
        <v>0</v>
      </c>
      <c r="V115" s="456">
        <v>0</v>
      </c>
      <c r="W115" s="456">
        <v>0</v>
      </c>
      <c r="X115" s="460">
        <v>0</v>
      </c>
      <c r="Y115" s="351">
        <v>0</v>
      </c>
      <c r="Z115" s="456">
        <v>0</v>
      </c>
      <c r="AA115" s="456">
        <v>0</v>
      </c>
      <c r="AB115" s="456">
        <v>0</v>
      </c>
      <c r="AC115" s="456">
        <v>0</v>
      </c>
      <c r="AD115" s="456">
        <v>0</v>
      </c>
      <c r="AE115" s="460">
        <v>0</v>
      </c>
      <c r="AF115" s="351">
        <v>0</v>
      </c>
      <c r="AG115" s="456">
        <v>0</v>
      </c>
      <c r="AH115" s="456">
        <v>0</v>
      </c>
      <c r="AI115" s="456">
        <v>0</v>
      </c>
      <c r="AJ115" s="456">
        <v>0</v>
      </c>
      <c r="AK115" s="342">
        <v>0</v>
      </c>
      <c r="AL115" s="37"/>
      <c r="AM115" s="38"/>
      <c r="AN115" s="38"/>
      <c r="AO115" s="38"/>
      <c r="AP115" s="38"/>
    </row>
    <row r="116" spans="1:42" ht="34.5" hidden="1" customHeight="1">
      <c r="A116" s="625"/>
      <c r="B116" s="669"/>
      <c r="C116" s="515"/>
      <c r="D116" s="78"/>
      <c r="E116" s="85"/>
      <c r="F116" s="173"/>
      <c r="G116" s="451">
        <f t="shared" ref="G116:AJ116" si="83">+F116+G115</f>
        <v>0</v>
      </c>
      <c r="H116" s="451">
        <f t="shared" si="83"/>
        <v>0</v>
      </c>
      <c r="I116" s="451">
        <f t="shared" si="83"/>
        <v>0</v>
      </c>
      <c r="J116" s="461">
        <f t="shared" si="83"/>
        <v>0</v>
      </c>
      <c r="K116" s="352">
        <f t="shared" si="83"/>
        <v>0</v>
      </c>
      <c r="L116" s="451">
        <f t="shared" si="83"/>
        <v>0</v>
      </c>
      <c r="M116" s="451">
        <f t="shared" si="83"/>
        <v>0</v>
      </c>
      <c r="N116" s="451">
        <f t="shared" si="83"/>
        <v>0</v>
      </c>
      <c r="O116" s="451">
        <f t="shared" si="83"/>
        <v>0</v>
      </c>
      <c r="P116" s="451">
        <f t="shared" si="83"/>
        <v>0</v>
      </c>
      <c r="Q116" s="461">
        <f t="shared" si="83"/>
        <v>0</v>
      </c>
      <c r="R116" s="352">
        <f t="shared" si="83"/>
        <v>0</v>
      </c>
      <c r="S116" s="451">
        <f t="shared" si="83"/>
        <v>0</v>
      </c>
      <c r="T116" s="451">
        <f t="shared" si="83"/>
        <v>0</v>
      </c>
      <c r="U116" s="451">
        <f t="shared" si="83"/>
        <v>0</v>
      </c>
      <c r="V116" s="451">
        <f t="shared" si="83"/>
        <v>0</v>
      </c>
      <c r="W116" s="451">
        <f t="shared" si="83"/>
        <v>0</v>
      </c>
      <c r="X116" s="461">
        <f t="shared" si="83"/>
        <v>0</v>
      </c>
      <c r="Y116" s="352">
        <f t="shared" si="83"/>
        <v>0</v>
      </c>
      <c r="Z116" s="451">
        <f t="shared" si="83"/>
        <v>0</v>
      </c>
      <c r="AA116" s="451">
        <f t="shared" si="83"/>
        <v>0</v>
      </c>
      <c r="AB116" s="451">
        <f t="shared" si="83"/>
        <v>0</v>
      </c>
      <c r="AC116" s="451">
        <f t="shared" si="83"/>
        <v>0</v>
      </c>
      <c r="AD116" s="451">
        <f t="shared" si="83"/>
        <v>0</v>
      </c>
      <c r="AE116" s="461">
        <f t="shared" si="83"/>
        <v>0</v>
      </c>
      <c r="AF116" s="352">
        <f t="shared" si="83"/>
        <v>0</v>
      </c>
      <c r="AG116" s="451">
        <f t="shared" si="83"/>
        <v>0</v>
      </c>
      <c r="AH116" s="451">
        <f t="shared" si="83"/>
        <v>0</v>
      </c>
      <c r="AI116" s="451">
        <f t="shared" si="83"/>
        <v>0</v>
      </c>
      <c r="AJ116" s="451">
        <f t="shared" si="83"/>
        <v>0</v>
      </c>
      <c r="AK116" s="336">
        <f t="shared" ref="AK116" si="84">+AJ116+AK115</f>
        <v>0</v>
      </c>
      <c r="AL116" s="37"/>
    </row>
    <row r="117" spans="1:42" ht="35.1" customHeight="1">
      <c r="A117" s="624">
        <v>32</v>
      </c>
      <c r="B117" s="666" t="s">
        <v>157</v>
      </c>
      <c r="C117" s="506" t="s">
        <v>236</v>
      </c>
      <c r="D117" s="71"/>
      <c r="E117" s="49"/>
      <c r="F117" s="174">
        <f>+[1]NEW!$U$345</f>
        <v>0</v>
      </c>
      <c r="G117" s="456">
        <v>0</v>
      </c>
      <c r="H117" s="456">
        <v>0</v>
      </c>
      <c r="I117" s="456">
        <v>0</v>
      </c>
      <c r="J117" s="460">
        <v>0</v>
      </c>
      <c r="K117" s="351">
        <v>0</v>
      </c>
      <c r="L117" s="456">
        <v>0</v>
      </c>
      <c r="M117" s="456">
        <v>0</v>
      </c>
      <c r="N117" s="456">
        <v>0</v>
      </c>
      <c r="O117" s="456">
        <v>0</v>
      </c>
      <c r="P117" s="456">
        <v>0</v>
      </c>
      <c r="Q117" s="460">
        <v>0</v>
      </c>
      <c r="R117" s="351">
        <v>0</v>
      </c>
      <c r="S117" s="456">
        <v>0</v>
      </c>
      <c r="T117" s="456">
        <v>0</v>
      </c>
      <c r="U117" s="456">
        <v>0</v>
      </c>
      <c r="V117" s="456">
        <v>0</v>
      </c>
      <c r="W117" s="456">
        <v>0</v>
      </c>
      <c r="X117" s="460">
        <v>0</v>
      </c>
      <c r="Y117" s="351">
        <v>0</v>
      </c>
      <c r="Z117" s="456">
        <v>0</v>
      </c>
      <c r="AA117" s="456">
        <v>0</v>
      </c>
      <c r="AB117" s="456">
        <v>0</v>
      </c>
      <c r="AC117" s="456">
        <v>0</v>
      </c>
      <c r="AD117" s="456">
        <v>0</v>
      </c>
      <c r="AE117" s="460">
        <v>0</v>
      </c>
      <c r="AF117" s="351">
        <v>0</v>
      </c>
      <c r="AG117" s="456">
        <v>0</v>
      </c>
      <c r="AH117" s="456">
        <v>0</v>
      </c>
      <c r="AI117" s="456">
        <v>0</v>
      </c>
      <c r="AJ117" s="456">
        <v>0</v>
      </c>
      <c r="AK117" s="342">
        <v>0</v>
      </c>
      <c r="AL117" s="37"/>
      <c r="AM117" s="38"/>
      <c r="AN117" s="38"/>
      <c r="AO117" s="38"/>
      <c r="AP117" s="38"/>
    </row>
    <row r="118" spans="1:42" ht="35.1" customHeight="1">
      <c r="A118" s="625"/>
      <c r="B118" s="667"/>
      <c r="C118" s="507"/>
      <c r="D118" s="88"/>
      <c r="E118" s="41"/>
      <c r="F118" s="183"/>
      <c r="G118" s="451">
        <f t="shared" ref="G118:AJ132" si="85">+F118+G117</f>
        <v>0</v>
      </c>
      <c r="H118" s="451">
        <f t="shared" si="85"/>
        <v>0</v>
      </c>
      <c r="I118" s="451">
        <f t="shared" si="85"/>
        <v>0</v>
      </c>
      <c r="J118" s="461">
        <f t="shared" si="85"/>
        <v>0</v>
      </c>
      <c r="K118" s="352">
        <f t="shared" si="85"/>
        <v>0</v>
      </c>
      <c r="L118" s="451">
        <f t="shared" si="85"/>
        <v>0</v>
      </c>
      <c r="M118" s="451">
        <f t="shared" si="85"/>
        <v>0</v>
      </c>
      <c r="N118" s="451">
        <f t="shared" si="85"/>
        <v>0</v>
      </c>
      <c r="O118" s="451">
        <f t="shared" si="85"/>
        <v>0</v>
      </c>
      <c r="P118" s="451">
        <f t="shared" si="85"/>
        <v>0</v>
      </c>
      <c r="Q118" s="461">
        <f t="shared" si="85"/>
        <v>0</v>
      </c>
      <c r="R118" s="352">
        <f t="shared" si="85"/>
        <v>0</v>
      </c>
      <c r="S118" s="451">
        <f t="shared" si="85"/>
        <v>0</v>
      </c>
      <c r="T118" s="451">
        <f t="shared" si="85"/>
        <v>0</v>
      </c>
      <c r="U118" s="451">
        <f t="shared" si="85"/>
        <v>0</v>
      </c>
      <c r="V118" s="451">
        <f t="shared" si="85"/>
        <v>0</v>
      </c>
      <c r="W118" s="451">
        <f t="shared" si="85"/>
        <v>0</v>
      </c>
      <c r="X118" s="461">
        <f t="shared" si="85"/>
        <v>0</v>
      </c>
      <c r="Y118" s="352">
        <f t="shared" si="85"/>
        <v>0</v>
      </c>
      <c r="Z118" s="451">
        <f t="shared" si="85"/>
        <v>0</v>
      </c>
      <c r="AA118" s="451">
        <f t="shared" si="85"/>
        <v>0</v>
      </c>
      <c r="AB118" s="451">
        <f t="shared" si="85"/>
        <v>0</v>
      </c>
      <c r="AC118" s="451">
        <f t="shared" si="85"/>
        <v>0</v>
      </c>
      <c r="AD118" s="451">
        <f t="shared" si="85"/>
        <v>0</v>
      </c>
      <c r="AE118" s="461">
        <f t="shared" si="85"/>
        <v>0</v>
      </c>
      <c r="AF118" s="352">
        <f t="shared" si="85"/>
        <v>0</v>
      </c>
      <c r="AG118" s="451">
        <f t="shared" si="85"/>
        <v>0</v>
      </c>
      <c r="AH118" s="451">
        <f t="shared" si="85"/>
        <v>0</v>
      </c>
      <c r="AI118" s="451">
        <f t="shared" si="85"/>
        <v>0</v>
      </c>
      <c r="AJ118" s="451">
        <f t="shared" si="85"/>
        <v>0</v>
      </c>
      <c r="AK118" s="336">
        <f t="shared" ref="AK118:AK132" si="86">+AJ118+AK117</f>
        <v>0</v>
      </c>
      <c r="AL118" s="37"/>
    </row>
    <row r="119" spans="1:42" ht="35.1" customHeight="1">
      <c r="A119" s="624">
        <v>33</v>
      </c>
      <c r="B119" s="666" t="s">
        <v>158</v>
      </c>
      <c r="C119" s="506" t="s">
        <v>236</v>
      </c>
      <c r="D119" s="53"/>
      <c r="E119" s="89"/>
      <c r="F119" s="174">
        <f>+[1]NEW!$U$348</f>
        <v>68</v>
      </c>
      <c r="G119" s="456">
        <v>0</v>
      </c>
      <c r="H119" s="456">
        <v>0</v>
      </c>
      <c r="I119" s="456">
        <v>0</v>
      </c>
      <c r="J119" s="460">
        <v>0</v>
      </c>
      <c r="K119" s="351">
        <v>0</v>
      </c>
      <c r="L119" s="456">
        <v>0</v>
      </c>
      <c r="M119" s="456">
        <v>0</v>
      </c>
      <c r="N119" s="456">
        <v>0</v>
      </c>
      <c r="O119" s="456">
        <v>0</v>
      </c>
      <c r="P119" s="456">
        <v>0</v>
      </c>
      <c r="Q119" s="460">
        <v>0</v>
      </c>
      <c r="R119" s="351">
        <v>0</v>
      </c>
      <c r="S119" s="456">
        <v>0</v>
      </c>
      <c r="T119" s="257">
        <v>0</v>
      </c>
      <c r="U119" s="456">
        <v>0</v>
      </c>
      <c r="V119" s="469">
        <v>68</v>
      </c>
      <c r="W119" s="456">
        <v>0</v>
      </c>
      <c r="X119" s="460">
        <v>0</v>
      </c>
      <c r="Y119" s="351">
        <v>0</v>
      </c>
      <c r="Z119" s="456">
        <v>0</v>
      </c>
      <c r="AA119" s="456">
        <v>0</v>
      </c>
      <c r="AB119" s="456">
        <v>0</v>
      </c>
      <c r="AC119" s="456">
        <v>0</v>
      </c>
      <c r="AD119" s="456">
        <v>0</v>
      </c>
      <c r="AE119" s="460">
        <v>0</v>
      </c>
      <c r="AF119" s="351">
        <v>0</v>
      </c>
      <c r="AG119" s="456">
        <v>0</v>
      </c>
      <c r="AH119" s="456">
        <v>0</v>
      </c>
      <c r="AI119" s="456">
        <f>68-AH120</f>
        <v>0</v>
      </c>
      <c r="AJ119" s="456">
        <v>0</v>
      </c>
      <c r="AK119" s="342">
        <v>0</v>
      </c>
      <c r="AL119" s="37"/>
    </row>
    <row r="120" spans="1:42" ht="34.5" customHeight="1">
      <c r="A120" s="625"/>
      <c r="B120" s="667"/>
      <c r="C120" s="507"/>
      <c r="D120" s="78"/>
      <c r="E120" s="79"/>
      <c r="F120" s="179"/>
      <c r="G120" s="451">
        <f t="shared" si="85"/>
        <v>0</v>
      </c>
      <c r="H120" s="451">
        <f t="shared" si="85"/>
        <v>0</v>
      </c>
      <c r="I120" s="451">
        <f t="shared" si="85"/>
        <v>0</v>
      </c>
      <c r="J120" s="461">
        <f t="shared" si="85"/>
        <v>0</v>
      </c>
      <c r="K120" s="352">
        <f t="shared" si="85"/>
        <v>0</v>
      </c>
      <c r="L120" s="451">
        <f t="shared" si="85"/>
        <v>0</v>
      </c>
      <c r="M120" s="451">
        <f t="shared" si="85"/>
        <v>0</v>
      </c>
      <c r="N120" s="451">
        <f t="shared" si="85"/>
        <v>0</v>
      </c>
      <c r="O120" s="451">
        <f t="shared" si="85"/>
        <v>0</v>
      </c>
      <c r="P120" s="451">
        <f t="shared" ref="I120:P132" si="87">+O120+P119</f>
        <v>0</v>
      </c>
      <c r="Q120" s="461">
        <f t="shared" si="85"/>
        <v>0</v>
      </c>
      <c r="R120" s="352">
        <f t="shared" si="85"/>
        <v>0</v>
      </c>
      <c r="S120" s="451">
        <f t="shared" si="85"/>
        <v>0</v>
      </c>
      <c r="T120" s="451">
        <f t="shared" si="85"/>
        <v>0</v>
      </c>
      <c r="U120" s="451">
        <f t="shared" si="85"/>
        <v>0</v>
      </c>
      <c r="V120" s="451">
        <f t="shared" si="85"/>
        <v>68</v>
      </c>
      <c r="W120" s="451">
        <f t="shared" si="85"/>
        <v>68</v>
      </c>
      <c r="X120" s="461">
        <f t="shared" si="85"/>
        <v>68</v>
      </c>
      <c r="Y120" s="352">
        <f t="shared" si="85"/>
        <v>68</v>
      </c>
      <c r="Z120" s="451">
        <f t="shared" si="85"/>
        <v>68</v>
      </c>
      <c r="AA120" s="451">
        <f t="shared" si="85"/>
        <v>68</v>
      </c>
      <c r="AB120" s="451">
        <f t="shared" si="85"/>
        <v>68</v>
      </c>
      <c r="AC120" s="451">
        <f t="shared" si="85"/>
        <v>68</v>
      </c>
      <c r="AD120" s="451">
        <f t="shared" si="85"/>
        <v>68</v>
      </c>
      <c r="AE120" s="461">
        <f t="shared" si="85"/>
        <v>68</v>
      </c>
      <c r="AF120" s="352">
        <f t="shared" si="85"/>
        <v>68</v>
      </c>
      <c r="AG120" s="451">
        <f t="shared" si="85"/>
        <v>68</v>
      </c>
      <c r="AH120" s="451">
        <f t="shared" si="85"/>
        <v>68</v>
      </c>
      <c r="AI120" s="451">
        <f t="shared" si="85"/>
        <v>68</v>
      </c>
      <c r="AJ120" s="451">
        <f t="shared" si="85"/>
        <v>68</v>
      </c>
      <c r="AK120" s="336">
        <f t="shared" si="86"/>
        <v>68</v>
      </c>
      <c r="AL120" s="37"/>
    </row>
    <row r="121" spans="1:42" ht="35.1" customHeight="1">
      <c r="A121" s="624">
        <v>34</v>
      </c>
      <c r="B121" s="666" t="s">
        <v>159</v>
      </c>
      <c r="C121" s="506" t="s">
        <v>236</v>
      </c>
      <c r="D121" s="90"/>
      <c r="E121" s="91"/>
      <c r="F121" s="178">
        <f>+[1]NEW!$U$351</f>
        <v>58</v>
      </c>
      <c r="G121" s="456">
        <v>0</v>
      </c>
      <c r="H121" s="456">
        <v>0</v>
      </c>
      <c r="I121" s="456">
        <v>0</v>
      </c>
      <c r="J121" s="460">
        <v>0</v>
      </c>
      <c r="K121" s="351">
        <v>0</v>
      </c>
      <c r="L121" s="456">
        <v>0</v>
      </c>
      <c r="M121" s="456">
        <v>0</v>
      </c>
      <c r="N121" s="456">
        <v>0</v>
      </c>
      <c r="O121" s="456">
        <v>0</v>
      </c>
      <c r="P121" s="456">
        <v>0</v>
      </c>
      <c r="Q121" s="460">
        <v>0</v>
      </c>
      <c r="R121" s="351">
        <v>0</v>
      </c>
      <c r="S121" s="456">
        <v>0</v>
      </c>
      <c r="T121" s="257">
        <v>0</v>
      </c>
      <c r="U121" s="456">
        <v>0</v>
      </c>
      <c r="V121" s="469">
        <v>58</v>
      </c>
      <c r="W121" s="456">
        <v>0</v>
      </c>
      <c r="X121" s="460">
        <v>0</v>
      </c>
      <c r="Y121" s="351">
        <v>0</v>
      </c>
      <c r="Z121" s="456">
        <v>0</v>
      </c>
      <c r="AA121" s="456">
        <v>0</v>
      </c>
      <c r="AB121" s="456">
        <v>0</v>
      </c>
      <c r="AC121" s="456">
        <v>0</v>
      </c>
      <c r="AD121" s="456">
        <v>0</v>
      </c>
      <c r="AE121" s="460">
        <v>0</v>
      </c>
      <c r="AF121" s="351">
        <v>0</v>
      </c>
      <c r="AG121" s="456">
        <v>0</v>
      </c>
      <c r="AH121" s="456">
        <v>0</v>
      </c>
      <c r="AI121" s="456">
        <f>58-AH122</f>
        <v>0</v>
      </c>
      <c r="AJ121" s="456">
        <v>0</v>
      </c>
      <c r="AK121" s="342">
        <v>0</v>
      </c>
      <c r="AL121" s="37"/>
    </row>
    <row r="122" spans="1:42" ht="35.1" customHeight="1">
      <c r="A122" s="651"/>
      <c r="B122" s="667"/>
      <c r="C122" s="507"/>
      <c r="D122" s="60"/>
      <c r="E122" s="52"/>
      <c r="F122" s="181"/>
      <c r="G122" s="451">
        <f t="shared" si="85"/>
        <v>0</v>
      </c>
      <c r="H122" s="451">
        <f t="shared" si="85"/>
        <v>0</v>
      </c>
      <c r="I122" s="451">
        <f t="shared" si="87"/>
        <v>0</v>
      </c>
      <c r="J122" s="461">
        <f t="shared" si="87"/>
        <v>0</v>
      </c>
      <c r="K122" s="352">
        <f t="shared" si="87"/>
        <v>0</v>
      </c>
      <c r="L122" s="451">
        <f t="shared" si="87"/>
        <v>0</v>
      </c>
      <c r="M122" s="451">
        <f t="shared" si="87"/>
        <v>0</v>
      </c>
      <c r="N122" s="451">
        <f t="shared" si="87"/>
        <v>0</v>
      </c>
      <c r="O122" s="451">
        <f t="shared" si="87"/>
        <v>0</v>
      </c>
      <c r="P122" s="451">
        <f t="shared" si="87"/>
        <v>0</v>
      </c>
      <c r="Q122" s="461">
        <f t="shared" si="85"/>
        <v>0</v>
      </c>
      <c r="R122" s="352">
        <f t="shared" si="85"/>
        <v>0</v>
      </c>
      <c r="S122" s="451">
        <f t="shared" si="85"/>
        <v>0</v>
      </c>
      <c r="T122" s="451">
        <f t="shared" si="85"/>
        <v>0</v>
      </c>
      <c r="U122" s="451">
        <f t="shared" si="85"/>
        <v>0</v>
      </c>
      <c r="V122" s="451">
        <f t="shared" si="85"/>
        <v>58</v>
      </c>
      <c r="W122" s="451">
        <f t="shared" si="85"/>
        <v>58</v>
      </c>
      <c r="X122" s="461">
        <f t="shared" si="85"/>
        <v>58</v>
      </c>
      <c r="Y122" s="352">
        <f t="shared" si="85"/>
        <v>58</v>
      </c>
      <c r="Z122" s="451">
        <f t="shared" si="85"/>
        <v>58</v>
      </c>
      <c r="AA122" s="451">
        <f t="shared" si="85"/>
        <v>58</v>
      </c>
      <c r="AB122" s="451">
        <f t="shared" si="85"/>
        <v>58</v>
      </c>
      <c r="AC122" s="451">
        <f t="shared" si="85"/>
        <v>58</v>
      </c>
      <c r="AD122" s="451">
        <f t="shared" si="85"/>
        <v>58</v>
      </c>
      <c r="AE122" s="461">
        <f t="shared" si="85"/>
        <v>58</v>
      </c>
      <c r="AF122" s="352">
        <f t="shared" si="85"/>
        <v>58</v>
      </c>
      <c r="AG122" s="451">
        <f t="shared" si="85"/>
        <v>58</v>
      </c>
      <c r="AH122" s="451">
        <f t="shared" si="85"/>
        <v>58</v>
      </c>
      <c r="AI122" s="451">
        <f t="shared" si="85"/>
        <v>58</v>
      </c>
      <c r="AJ122" s="451">
        <f t="shared" si="85"/>
        <v>58</v>
      </c>
      <c r="AK122" s="336">
        <f t="shared" si="86"/>
        <v>58</v>
      </c>
      <c r="AL122" s="37"/>
    </row>
    <row r="123" spans="1:42" ht="35.1" customHeight="1">
      <c r="A123" s="624">
        <v>35</v>
      </c>
      <c r="B123" s="666" t="s">
        <v>160</v>
      </c>
      <c r="C123" s="506" t="s">
        <v>236</v>
      </c>
      <c r="D123" s="53"/>
      <c r="E123" s="54"/>
      <c r="F123" s="174">
        <f>+[1]NEW!$U$354</f>
        <v>0</v>
      </c>
      <c r="G123" s="457">
        <v>0</v>
      </c>
      <c r="H123" s="457">
        <v>0</v>
      </c>
      <c r="I123" s="457">
        <v>0</v>
      </c>
      <c r="J123" s="462">
        <v>0</v>
      </c>
      <c r="K123" s="353">
        <v>0</v>
      </c>
      <c r="L123" s="457">
        <v>0</v>
      </c>
      <c r="M123" s="457">
        <v>0</v>
      </c>
      <c r="N123" s="457">
        <v>0</v>
      </c>
      <c r="O123" s="457">
        <v>0</v>
      </c>
      <c r="P123" s="457">
        <v>0</v>
      </c>
      <c r="Q123" s="462">
        <v>0</v>
      </c>
      <c r="R123" s="353">
        <v>0</v>
      </c>
      <c r="S123" s="457">
        <v>0</v>
      </c>
      <c r="T123" s="457">
        <v>0</v>
      </c>
      <c r="U123" s="457">
        <v>0</v>
      </c>
      <c r="V123" s="457">
        <v>0</v>
      </c>
      <c r="W123" s="457">
        <v>0</v>
      </c>
      <c r="X123" s="462">
        <v>0</v>
      </c>
      <c r="Y123" s="353">
        <v>0</v>
      </c>
      <c r="Z123" s="457">
        <v>0</v>
      </c>
      <c r="AA123" s="457">
        <v>0</v>
      </c>
      <c r="AB123" s="457">
        <v>0</v>
      </c>
      <c r="AC123" s="457">
        <v>0</v>
      </c>
      <c r="AD123" s="457">
        <v>0</v>
      </c>
      <c r="AE123" s="462">
        <v>0</v>
      </c>
      <c r="AF123" s="353">
        <v>0</v>
      </c>
      <c r="AG123" s="457">
        <v>0</v>
      </c>
      <c r="AH123" s="457">
        <v>0</v>
      </c>
      <c r="AI123" s="457">
        <v>0</v>
      </c>
      <c r="AJ123" s="457">
        <v>0</v>
      </c>
      <c r="AK123" s="343">
        <v>0</v>
      </c>
      <c r="AL123" s="37"/>
      <c r="AM123" s="38"/>
      <c r="AN123" s="38"/>
      <c r="AO123" s="38"/>
      <c r="AP123" s="38"/>
    </row>
    <row r="124" spans="1:42" ht="35.1" customHeight="1">
      <c r="A124" s="625"/>
      <c r="B124" s="667"/>
      <c r="C124" s="507"/>
      <c r="D124" s="95"/>
      <c r="E124" s="79"/>
      <c r="F124" s="179"/>
      <c r="G124" s="451">
        <f t="shared" si="85"/>
        <v>0</v>
      </c>
      <c r="H124" s="451">
        <f t="shared" si="85"/>
        <v>0</v>
      </c>
      <c r="I124" s="451">
        <f t="shared" si="87"/>
        <v>0</v>
      </c>
      <c r="J124" s="461">
        <f t="shared" si="87"/>
        <v>0</v>
      </c>
      <c r="K124" s="352">
        <f t="shared" si="87"/>
        <v>0</v>
      </c>
      <c r="L124" s="451">
        <f t="shared" si="87"/>
        <v>0</v>
      </c>
      <c r="M124" s="451">
        <f t="shared" si="87"/>
        <v>0</v>
      </c>
      <c r="N124" s="451">
        <f t="shared" si="87"/>
        <v>0</v>
      </c>
      <c r="O124" s="451">
        <f t="shared" si="87"/>
        <v>0</v>
      </c>
      <c r="P124" s="451">
        <f t="shared" si="87"/>
        <v>0</v>
      </c>
      <c r="Q124" s="461">
        <f t="shared" si="85"/>
        <v>0</v>
      </c>
      <c r="R124" s="352">
        <f t="shared" si="85"/>
        <v>0</v>
      </c>
      <c r="S124" s="451">
        <f t="shared" si="85"/>
        <v>0</v>
      </c>
      <c r="T124" s="451">
        <f t="shared" si="85"/>
        <v>0</v>
      </c>
      <c r="U124" s="451">
        <f t="shared" si="85"/>
        <v>0</v>
      </c>
      <c r="V124" s="451">
        <f t="shared" si="85"/>
        <v>0</v>
      </c>
      <c r="W124" s="451">
        <f t="shared" si="85"/>
        <v>0</v>
      </c>
      <c r="X124" s="461">
        <f t="shared" si="85"/>
        <v>0</v>
      </c>
      <c r="Y124" s="352">
        <f t="shared" si="85"/>
        <v>0</v>
      </c>
      <c r="Z124" s="451">
        <f t="shared" si="85"/>
        <v>0</v>
      </c>
      <c r="AA124" s="451">
        <f t="shared" si="85"/>
        <v>0</v>
      </c>
      <c r="AB124" s="451">
        <f t="shared" si="85"/>
        <v>0</v>
      </c>
      <c r="AC124" s="451">
        <f t="shared" si="85"/>
        <v>0</v>
      </c>
      <c r="AD124" s="451">
        <f t="shared" si="85"/>
        <v>0</v>
      </c>
      <c r="AE124" s="461">
        <f t="shared" si="85"/>
        <v>0</v>
      </c>
      <c r="AF124" s="352">
        <f t="shared" si="85"/>
        <v>0</v>
      </c>
      <c r="AG124" s="451">
        <f t="shared" si="85"/>
        <v>0</v>
      </c>
      <c r="AH124" s="451">
        <f t="shared" si="85"/>
        <v>0</v>
      </c>
      <c r="AI124" s="451">
        <f t="shared" si="85"/>
        <v>0</v>
      </c>
      <c r="AJ124" s="451">
        <f t="shared" ref="T124:AJ132" si="88">+AI124+AJ123</f>
        <v>0</v>
      </c>
      <c r="AK124" s="336">
        <f t="shared" si="86"/>
        <v>0</v>
      </c>
      <c r="AL124" s="37"/>
    </row>
    <row r="125" spans="1:42" ht="35.1" customHeight="1">
      <c r="A125" s="624">
        <v>36</v>
      </c>
      <c r="B125" s="666" t="s">
        <v>161</v>
      </c>
      <c r="C125" s="514" t="s">
        <v>237</v>
      </c>
      <c r="D125" s="90"/>
      <c r="E125" s="91"/>
      <c r="F125" s="178">
        <f>+[1]NEW!$U$357</f>
        <v>226</v>
      </c>
      <c r="G125" s="456">
        <v>0</v>
      </c>
      <c r="H125" s="456">
        <v>0</v>
      </c>
      <c r="I125" s="456">
        <v>0</v>
      </c>
      <c r="J125" s="460">
        <v>0</v>
      </c>
      <c r="K125" s="351">
        <v>0</v>
      </c>
      <c r="L125" s="456">
        <v>0</v>
      </c>
      <c r="M125" s="456">
        <v>0</v>
      </c>
      <c r="N125" s="456">
        <v>0</v>
      </c>
      <c r="O125" s="456">
        <v>0</v>
      </c>
      <c r="P125" s="456">
        <v>0</v>
      </c>
      <c r="Q125" s="460">
        <v>0</v>
      </c>
      <c r="R125" s="351">
        <v>0</v>
      </c>
      <c r="S125" s="456">
        <v>0</v>
      </c>
      <c r="T125" s="257">
        <v>0</v>
      </c>
      <c r="U125" s="456">
        <v>0</v>
      </c>
      <c r="V125" s="469">
        <v>226</v>
      </c>
      <c r="W125" s="456">
        <v>0</v>
      </c>
      <c r="X125" s="460">
        <v>0</v>
      </c>
      <c r="Y125" s="351">
        <v>0</v>
      </c>
      <c r="Z125" s="456">
        <v>0</v>
      </c>
      <c r="AA125" s="456">
        <v>0</v>
      </c>
      <c r="AB125" s="456">
        <v>0</v>
      </c>
      <c r="AC125" s="456">
        <v>0</v>
      </c>
      <c r="AD125" s="456">
        <v>0</v>
      </c>
      <c r="AE125" s="460">
        <v>0</v>
      </c>
      <c r="AF125" s="351">
        <v>0</v>
      </c>
      <c r="AG125" s="456">
        <v>0</v>
      </c>
      <c r="AH125" s="456">
        <v>0</v>
      </c>
      <c r="AI125" s="456">
        <f>226-AH126</f>
        <v>0</v>
      </c>
      <c r="AJ125" s="456">
        <v>0</v>
      </c>
      <c r="AK125" s="342">
        <v>0</v>
      </c>
      <c r="AL125" s="37"/>
    </row>
    <row r="126" spans="1:42" ht="35.1" customHeight="1">
      <c r="A126" s="651"/>
      <c r="B126" s="667"/>
      <c r="C126" s="515"/>
      <c r="D126" s="60"/>
      <c r="E126" s="52"/>
      <c r="F126" s="181"/>
      <c r="G126" s="451">
        <f t="shared" si="85"/>
        <v>0</v>
      </c>
      <c r="H126" s="451">
        <f t="shared" si="85"/>
        <v>0</v>
      </c>
      <c r="I126" s="451">
        <f t="shared" si="87"/>
        <v>0</v>
      </c>
      <c r="J126" s="461">
        <f t="shared" si="87"/>
        <v>0</v>
      </c>
      <c r="K126" s="352">
        <f t="shared" si="87"/>
        <v>0</v>
      </c>
      <c r="L126" s="451">
        <f t="shared" si="87"/>
        <v>0</v>
      </c>
      <c r="M126" s="451">
        <f t="shared" si="87"/>
        <v>0</v>
      </c>
      <c r="N126" s="451">
        <f t="shared" si="87"/>
        <v>0</v>
      </c>
      <c r="O126" s="451">
        <f t="shared" si="87"/>
        <v>0</v>
      </c>
      <c r="P126" s="451">
        <f t="shared" si="87"/>
        <v>0</v>
      </c>
      <c r="Q126" s="461">
        <f t="shared" si="85"/>
        <v>0</v>
      </c>
      <c r="R126" s="352">
        <f t="shared" si="85"/>
        <v>0</v>
      </c>
      <c r="S126" s="451">
        <f t="shared" si="85"/>
        <v>0</v>
      </c>
      <c r="T126" s="451">
        <f t="shared" si="88"/>
        <v>0</v>
      </c>
      <c r="U126" s="451">
        <f t="shared" si="88"/>
        <v>0</v>
      </c>
      <c r="V126" s="451">
        <f t="shared" si="88"/>
        <v>226</v>
      </c>
      <c r="W126" s="451">
        <f t="shared" si="88"/>
        <v>226</v>
      </c>
      <c r="X126" s="461">
        <f t="shared" si="88"/>
        <v>226</v>
      </c>
      <c r="Y126" s="352">
        <f t="shared" si="88"/>
        <v>226</v>
      </c>
      <c r="Z126" s="451">
        <f t="shared" si="85"/>
        <v>226</v>
      </c>
      <c r="AA126" s="451">
        <f t="shared" si="85"/>
        <v>226</v>
      </c>
      <c r="AB126" s="451">
        <f t="shared" si="85"/>
        <v>226</v>
      </c>
      <c r="AC126" s="451">
        <f t="shared" si="85"/>
        <v>226</v>
      </c>
      <c r="AD126" s="451">
        <f t="shared" si="85"/>
        <v>226</v>
      </c>
      <c r="AE126" s="461">
        <f t="shared" si="85"/>
        <v>226</v>
      </c>
      <c r="AF126" s="352">
        <f t="shared" si="85"/>
        <v>226</v>
      </c>
      <c r="AG126" s="451">
        <f t="shared" si="85"/>
        <v>226</v>
      </c>
      <c r="AH126" s="451">
        <f t="shared" si="85"/>
        <v>226</v>
      </c>
      <c r="AI126" s="451">
        <f t="shared" si="85"/>
        <v>226</v>
      </c>
      <c r="AJ126" s="451">
        <f t="shared" si="88"/>
        <v>226</v>
      </c>
      <c r="AK126" s="336">
        <f t="shared" si="86"/>
        <v>226</v>
      </c>
      <c r="AL126" s="37"/>
    </row>
    <row r="127" spans="1:42" ht="35.1" hidden="1" customHeight="1">
      <c r="A127" s="624">
        <v>36</v>
      </c>
      <c r="B127" s="666" t="s">
        <v>162</v>
      </c>
      <c r="C127" s="514" t="s">
        <v>181</v>
      </c>
      <c r="D127" s="53"/>
      <c r="E127" s="54"/>
      <c r="F127" s="174">
        <f>+[1]NEW!$U$360</f>
        <v>0</v>
      </c>
      <c r="G127" s="457">
        <v>0</v>
      </c>
      <c r="H127" s="457">
        <v>0</v>
      </c>
      <c r="I127" s="457">
        <v>0</v>
      </c>
      <c r="J127" s="462">
        <v>0</v>
      </c>
      <c r="K127" s="353">
        <v>0</v>
      </c>
      <c r="L127" s="457">
        <v>0</v>
      </c>
      <c r="M127" s="457">
        <v>0</v>
      </c>
      <c r="N127" s="457">
        <v>0</v>
      </c>
      <c r="O127" s="457">
        <v>0</v>
      </c>
      <c r="P127" s="457">
        <v>0</v>
      </c>
      <c r="Q127" s="462">
        <v>0</v>
      </c>
      <c r="R127" s="353">
        <v>0</v>
      </c>
      <c r="S127" s="457">
        <v>0</v>
      </c>
      <c r="T127" s="457">
        <v>0</v>
      </c>
      <c r="U127" s="457">
        <v>0</v>
      </c>
      <c r="V127" s="457">
        <v>0</v>
      </c>
      <c r="W127" s="457">
        <v>0</v>
      </c>
      <c r="X127" s="462">
        <v>0</v>
      </c>
      <c r="Y127" s="353">
        <v>0</v>
      </c>
      <c r="Z127" s="457">
        <v>0</v>
      </c>
      <c r="AA127" s="457">
        <v>0</v>
      </c>
      <c r="AB127" s="457">
        <v>0</v>
      </c>
      <c r="AC127" s="457">
        <v>0</v>
      </c>
      <c r="AD127" s="457">
        <v>0</v>
      </c>
      <c r="AE127" s="462">
        <v>0</v>
      </c>
      <c r="AF127" s="353">
        <v>0</v>
      </c>
      <c r="AG127" s="457">
        <v>0</v>
      </c>
      <c r="AH127" s="457">
        <v>0</v>
      </c>
      <c r="AI127" s="457">
        <v>0</v>
      </c>
      <c r="AJ127" s="457">
        <v>0</v>
      </c>
      <c r="AK127" s="343">
        <v>0</v>
      </c>
      <c r="AL127" s="37"/>
      <c r="AM127" s="38"/>
      <c r="AN127" s="38"/>
      <c r="AO127" s="38"/>
      <c r="AP127" s="38"/>
    </row>
    <row r="128" spans="1:42" ht="35.1" hidden="1" customHeight="1">
      <c r="A128" s="625"/>
      <c r="B128" s="667"/>
      <c r="C128" s="515"/>
      <c r="D128" s="95"/>
      <c r="E128" s="79"/>
      <c r="F128" s="179"/>
      <c r="G128" s="451">
        <f t="shared" si="85"/>
        <v>0</v>
      </c>
      <c r="H128" s="451">
        <f t="shared" si="85"/>
        <v>0</v>
      </c>
      <c r="I128" s="451">
        <f t="shared" si="87"/>
        <v>0</v>
      </c>
      <c r="J128" s="461">
        <f t="shared" si="87"/>
        <v>0</v>
      </c>
      <c r="K128" s="352">
        <f t="shared" si="87"/>
        <v>0</v>
      </c>
      <c r="L128" s="451">
        <f t="shared" si="87"/>
        <v>0</v>
      </c>
      <c r="M128" s="451">
        <f t="shared" si="87"/>
        <v>0</v>
      </c>
      <c r="N128" s="451">
        <f t="shared" si="87"/>
        <v>0</v>
      </c>
      <c r="O128" s="451">
        <f t="shared" si="87"/>
        <v>0</v>
      </c>
      <c r="P128" s="451">
        <f t="shared" si="87"/>
        <v>0</v>
      </c>
      <c r="Q128" s="461">
        <f t="shared" si="85"/>
        <v>0</v>
      </c>
      <c r="R128" s="352">
        <f t="shared" si="85"/>
        <v>0</v>
      </c>
      <c r="S128" s="451">
        <f t="shared" si="85"/>
        <v>0</v>
      </c>
      <c r="T128" s="451">
        <f t="shared" si="88"/>
        <v>0</v>
      </c>
      <c r="U128" s="451">
        <f t="shared" si="88"/>
        <v>0</v>
      </c>
      <c r="V128" s="451">
        <f t="shared" si="88"/>
        <v>0</v>
      </c>
      <c r="W128" s="451">
        <f t="shared" si="88"/>
        <v>0</v>
      </c>
      <c r="X128" s="461">
        <f t="shared" si="88"/>
        <v>0</v>
      </c>
      <c r="Y128" s="352">
        <f t="shared" si="88"/>
        <v>0</v>
      </c>
      <c r="Z128" s="451">
        <f t="shared" si="85"/>
        <v>0</v>
      </c>
      <c r="AA128" s="451">
        <f t="shared" si="85"/>
        <v>0</v>
      </c>
      <c r="AB128" s="451">
        <f t="shared" si="85"/>
        <v>0</v>
      </c>
      <c r="AC128" s="451">
        <f t="shared" si="85"/>
        <v>0</v>
      </c>
      <c r="AD128" s="451">
        <f t="shared" si="85"/>
        <v>0</v>
      </c>
      <c r="AE128" s="461">
        <f t="shared" si="85"/>
        <v>0</v>
      </c>
      <c r="AF128" s="352">
        <f t="shared" si="85"/>
        <v>0</v>
      </c>
      <c r="AG128" s="451">
        <f t="shared" si="85"/>
        <v>0</v>
      </c>
      <c r="AH128" s="451">
        <f t="shared" si="85"/>
        <v>0</v>
      </c>
      <c r="AI128" s="451">
        <f t="shared" si="85"/>
        <v>0</v>
      </c>
      <c r="AJ128" s="451">
        <f t="shared" si="88"/>
        <v>0</v>
      </c>
      <c r="AK128" s="336">
        <f t="shared" si="86"/>
        <v>0</v>
      </c>
      <c r="AL128" s="37"/>
    </row>
    <row r="129" spans="1:42" ht="34.5" customHeight="1">
      <c r="A129" s="624">
        <v>37</v>
      </c>
      <c r="B129" s="707" t="s">
        <v>127</v>
      </c>
      <c r="C129" s="506" t="s">
        <v>238</v>
      </c>
      <c r="D129" s="48"/>
      <c r="E129" s="49"/>
      <c r="F129" s="441">
        <f>+[1]NEW!$U$114</f>
        <v>400</v>
      </c>
      <c r="G129" s="457">
        <v>0</v>
      </c>
      <c r="H129" s="457">
        <v>0</v>
      </c>
      <c r="I129" s="457">
        <v>0</v>
      </c>
      <c r="J129" s="462">
        <v>0</v>
      </c>
      <c r="K129" s="353">
        <v>0</v>
      </c>
      <c r="L129" s="457">
        <v>0</v>
      </c>
      <c r="M129" s="470">
        <v>8</v>
      </c>
      <c r="N129" s="480">
        <v>266</v>
      </c>
      <c r="O129" s="470">
        <f>275-N130</f>
        <v>1</v>
      </c>
      <c r="P129" s="457">
        <v>0</v>
      </c>
      <c r="Q129" s="462">
        <v>0</v>
      </c>
      <c r="R129" s="353">
        <v>0</v>
      </c>
      <c r="S129" s="457">
        <v>0</v>
      </c>
      <c r="T129" s="457">
        <v>0</v>
      </c>
      <c r="U129" s="457">
        <v>0</v>
      </c>
      <c r="V129" s="457">
        <v>0</v>
      </c>
      <c r="W129" s="457">
        <v>0</v>
      </c>
      <c r="X129" s="462">
        <v>0</v>
      </c>
      <c r="Y129" s="353">
        <v>0</v>
      </c>
      <c r="Z129" s="457">
        <v>0</v>
      </c>
      <c r="AA129" s="457">
        <v>0</v>
      </c>
      <c r="AB129" s="470">
        <f>400-AA130</f>
        <v>125</v>
      </c>
      <c r="AC129" s="457">
        <v>0</v>
      </c>
      <c r="AD129" s="457">
        <v>0</v>
      </c>
      <c r="AE129" s="462">
        <v>0</v>
      </c>
      <c r="AF129" s="353">
        <v>0</v>
      </c>
      <c r="AG129" s="457">
        <f>400-AF130</f>
        <v>0</v>
      </c>
      <c r="AH129" s="457">
        <v>0</v>
      </c>
      <c r="AI129" s="457">
        <v>0</v>
      </c>
      <c r="AJ129" s="457">
        <v>0</v>
      </c>
      <c r="AK129" s="343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08"/>
      <c r="C130" s="507"/>
      <c r="D130" s="40"/>
      <c r="E130" s="41"/>
      <c r="F130" s="184"/>
      <c r="G130" s="451">
        <f t="shared" si="85"/>
        <v>0</v>
      </c>
      <c r="H130" s="451">
        <f t="shared" si="85"/>
        <v>0</v>
      </c>
      <c r="I130" s="450">
        <f t="shared" si="87"/>
        <v>0</v>
      </c>
      <c r="J130" s="461">
        <f t="shared" si="87"/>
        <v>0</v>
      </c>
      <c r="K130" s="352">
        <f t="shared" si="87"/>
        <v>0</v>
      </c>
      <c r="L130" s="451">
        <f t="shared" si="87"/>
        <v>0</v>
      </c>
      <c r="M130" s="451">
        <f t="shared" si="87"/>
        <v>8</v>
      </c>
      <c r="N130" s="451">
        <f t="shared" si="87"/>
        <v>274</v>
      </c>
      <c r="O130" s="451">
        <f t="shared" si="87"/>
        <v>275</v>
      </c>
      <c r="P130" s="450">
        <f t="shared" si="87"/>
        <v>275</v>
      </c>
      <c r="Q130" s="461">
        <f t="shared" si="85"/>
        <v>275</v>
      </c>
      <c r="R130" s="352">
        <f t="shared" si="85"/>
        <v>275</v>
      </c>
      <c r="S130" s="451">
        <f t="shared" si="85"/>
        <v>275</v>
      </c>
      <c r="T130" s="451">
        <f t="shared" si="88"/>
        <v>275</v>
      </c>
      <c r="U130" s="451">
        <f t="shared" si="88"/>
        <v>275</v>
      </c>
      <c r="V130" s="451">
        <f t="shared" si="88"/>
        <v>275</v>
      </c>
      <c r="W130" s="450">
        <f t="shared" si="88"/>
        <v>275</v>
      </c>
      <c r="X130" s="461">
        <f t="shared" si="88"/>
        <v>275</v>
      </c>
      <c r="Y130" s="352">
        <f t="shared" si="88"/>
        <v>275</v>
      </c>
      <c r="Z130" s="451">
        <f t="shared" si="85"/>
        <v>275</v>
      </c>
      <c r="AA130" s="451">
        <f t="shared" si="85"/>
        <v>275</v>
      </c>
      <c r="AB130" s="451">
        <f t="shared" si="85"/>
        <v>400</v>
      </c>
      <c r="AC130" s="451">
        <f t="shared" si="85"/>
        <v>400</v>
      </c>
      <c r="AD130" s="450">
        <f t="shared" si="85"/>
        <v>400</v>
      </c>
      <c r="AE130" s="461">
        <f t="shared" si="85"/>
        <v>400</v>
      </c>
      <c r="AF130" s="352">
        <f t="shared" si="85"/>
        <v>400</v>
      </c>
      <c r="AG130" s="451">
        <f t="shared" si="85"/>
        <v>400</v>
      </c>
      <c r="AH130" s="451">
        <f t="shared" si="85"/>
        <v>400</v>
      </c>
      <c r="AI130" s="451">
        <f t="shared" si="85"/>
        <v>400</v>
      </c>
      <c r="AJ130" s="451">
        <f t="shared" si="88"/>
        <v>400</v>
      </c>
      <c r="AK130" s="336">
        <f t="shared" si="86"/>
        <v>400</v>
      </c>
      <c r="AL130" s="47"/>
    </row>
    <row r="131" spans="1:42" ht="34.5" customHeight="1">
      <c r="A131" s="624">
        <v>38</v>
      </c>
      <c r="B131" s="707" t="s">
        <v>128</v>
      </c>
      <c r="C131" s="506" t="s">
        <v>238</v>
      </c>
      <c r="D131" s="48"/>
      <c r="E131" s="49"/>
      <c r="F131" s="174">
        <f>+[1]NEW!$U$117</f>
        <v>115</v>
      </c>
      <c r="G131" s="457">
        <v>0</v>
      </c>
      <c r="H131" s="457">
        <v>0</v>
      </c>
      <c r="I131" s="457">
        <v>0</v>
      </c>
      <c r="J131" s="462">
        <v>0</v>
      </c>
      <c r="K131" s="353">
        <v>0</v>
      </c>
      <c r="L131" s="457">
        <v>0</v>
      </c>
      <c r="M131" s="457">
        <v>0</v>
      </c>
      <c r="N131" s="470">
        <v>114</v>
      </c>
      <c r="O131" s="470">
        <f>115-N132</f>
        <v>1</v>
      </c>
      <c r="P131" s="457">
        <v>0</v>
      </c>
      <c r="Q131" s="462">
        <v>0</v>
      </c>
      <c r="R131" s="353">
        <v>0</v>
      </c>
      <c r="S131" s="457">
        <v>0</v>
      </c>
      <c r="T131" s="457">
        <v>0</v>
      </c>
      <c r="U131" s="457">
        <v>0</v>
      </c>
      <c r="V131" s="457">
        <v>0</v>
      </c>
      <c r="W131" s="457">
        <v>0</v>
      </c>
      <c r="X131" s="462">
        <v>0</v>
      </c>
      <c r="Y131" s="353">
        <v>0</v>
      </c>
      <c r="Z131" s="457">
        <v>0</v>
      </c>
      <c r="AA131" s="457">
        <v>0</v>
      </c>
      <c r="AB131" s="457">
        <v>0</v>
      </c>
      <c r="AC131" s="457">
        <v>0</v>
      </c>
      <c r="AD131" s="457">
        <v>0</v>
      </c>
      <c r="AE131" s="462">
        <v>0</v>
      </c>
      <c r="AF131" s="353">
        <v>0</v>
      </c>
      <c r="AG131" s="457">
        <v>0</v>
      </c>
      <c r="AH131" s="457">
        <v>0</v>
      </c>
      <c r="AI131" s="457">
        <v>0</v>
      </c>
      <c r="AJ131" s="457">
        <v>0</v>
      </c>
      <c r="AK131" s="343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08"/>
      <c r="C132" s="507"/>
      <c r="D132" s="40"/>
      <c r="E132" s="41"/>
      <c r="F132" s="179"/>
      <c r="G132" s="451">
        <f t="shared" si="85"/>
        <v>0</v>
      </c>
      <c r="H132" s="451">
        <f t="shared" si="85"/>
        <v>0</v>
      </c>
      <c r="I132" s="450">
        <f t="shared" si="87"/>
        <v>0</v>
      </c>
      <c r="J132" s="461">
        <f t="shared" si="87"/>
        <v>0</v>
      </c>
      <c r="K132" s="352">
        <f t="shared" si="87"/>
        <v>0</v>
      </c>
      <c r="L132" s="451">
        <f t="shared" si="87"/>
        <v>0</v>
      </c>
      <c r="M132" s="451">
        <f t="shared" si="87"/>
        <v>0</v>
      </c>
      <c r="N132" s="451">
        <f t="shared" si="87"/>
        <v>114</v>
      </c>
      <c r="O132" s="451">
        <f t="shared" si="87"/>
        <v>115</v>
      </c>
      <c r="P132" s="450">
        <f t="shared" si="87"/>
        <v>115</v>
      </c>
      <c r="Q132" s="461">
        <f t="shared" si="85"/>
        <v>115</v>
      </c>
      <c r="R132" s="352">
        <f t="shared" si="85"/>
        <v>115</v>
      </c>
      <c r="S132" s="451">
        <f t="shared" si="85"/>
        <v>115</v>
      </c>
      <c r="T132" s="451">
        <f t="shared" si="88"/>
        <v>115</v>
      </c>
      <c r="U132" s="451">
        <f t="shared" si="88"/>
        <v>115</v>
      </c>
      <c r="V132" s="451">
        <f t="shared" si="88"/>
        <v>115</v>
      </c>
      <c r="W132" s="450">
        <f t="shared" si="88"/>
        <v>115</v>
      </c>
      <c r="X132" s="461">
        <f t="shared" si="88"/>
        <v>115</v>
      </c>
      <c r="Y132" s="352">
        <f t="shared" si="88"/>
        <v>115</v>
      </c>
      <c r="Z132" s="451">
        <f t="shared" si="88"/>
        <v>115</v>
      </c>
      <c r="AA132" s="451">
        <f t="shared" si="88"/>
        <v>115</v>
      </c>
      <c r="AB132" s="451">
        <f t="shared" ref="AB132" si="89">+AA132+AB131</f>
        <v>115</v>
      </c>
      <c r="AC132" s="451">
        <f t="shared" si="85"/>
        <v>115</v>
      </c>
      <c r="AD132" s="450">
        <f t="shared" si="85"/>
        <v>115</v>
      </c>
      <c r="AE132" s="461">
        <f t="shared" si="85"/>
        <v>115</v>
      </c>
      <c r="AF132" s="352">
        <f t="shared" si="85"/>
        <v>115</v>
      </c>
      <c r="AG132" s="451">
        <f t="shared" si="85"/>
        <v>115</v>
      </c>
      <c r="AH132" s="451">
        <f t="shared" si="85"/>
        <v>115</v>
      </c>
      <c r="AI132" s="451">
        <f t="shared" si="85"/>
        <v>115</v>
      </c>
      <c r="AJ132" s="451">
        <f t="shared" si="88"/>
        <v>115</v>
      </c>
      <c r="AK132" s="336">
        <f t="shared" si="86"/>
        <v>115</v>
      </c>
      <c r="AL132" s="37"/>
    </row>
    <row r="133" spans="1:42" ht="34.5" customHeight="1">
      <c r="A133" s="624">
        <v>39</v>
      </c>
      <c r="B133" s="707" t="s">
        <v>129</v>
      </c>
      <c r="C133" s="506" t="s">
        <v>238</v>
      </c>
      <c r="D133" s="48"/>
      <c r="E133" s="49"/>
      <c r="F133" s="174">
        <f>+[1]NEW!$U$120</f>
        <v>583</v>
      </c>
      <c r="G133" s="457">
        <v>0</v>
      </c>
      <c r="H133" s="457">
        <v>0</v>
      </c>
      <c r="I133" s="457">
        <v>0</v>
      </c>
      <c r="J133" s="462">
        <v>0</v>
      </c>
      <c r="K133" s="353">
        <v>0</v>
      </c>
      <c r="L133" s="457">
        <v>0</v>
      </c>
      <c r="M133" s="457">
        <v>0</v>
      </c>
      <c r="N133" s="470">
        <v>500</v>
      </c>
      <c r="O133" s="470">
        <f>510-N134</f>
        <v>10</v>
      </c>
      <c r="P133" s="457">
        <f>510-O134</f>
        <v>0</v>
      </c>
      <c r="Q133" s="462">
        <v>0</v>
      </c>
      <c r="R133" s="353">
        <v>0</v>
      </c>
      <c r="S133" s="457">
        <v>0</v>
      </c>
      <c r="T133" s="457">
        <v>0</v>
      </c>
      <c r="U133" s="457">
        <v>0</v>
      </c>
      <c r="V133" s="457">
        <v>0</v>
      </c>
      <c r="W133" s="457">
        <v>0</v>
      </c>
      <c r="X133" s="462">
        <v>0</v>
      </c>
      <c r="Y133" s="353">
        <v>0</v>
      </c>
      <c r="Z133" s="457">
        <v>0</v>
      </c>
      <c r="AA133" s="457">
        <v>0</v>
      </c>
      <c r="AB133" s="536">
        <f>583-AA134</f>
        <v>73</v>
      </c>
      <c r="AC133" s="457">
        <v>0</v>
      </c>
      <c r="AD133" s="457">
        <v>0</v>
      </c>
      <c r="AE133" s="462">
        <v>0</v>
      </c>
      <c r="AF133" s="353">
        <v>0</v>
      </c>
      <c r="AG133" s="457">
        <f>583-AF134</f>
        <v>0</v>
      </c>
      <c r="AH133" s="457">
        <v>0</v>
      </c>
      <c r="AI133" s="457">
        <v>0</v>
      </c>
      <c r="AJ133" s="457">
        <v>0</v>
      </c>
      <c r="AK133" s="343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08"/>
      <c r="C134" s="507"/>
      <c r="D134" s="40"/>
      <c r="E134" s="41"/>
      <c r="F134" s="179"/>
      <c r="G134" s="451">
        <f t="shared" ref="G134:AJ136" si="90">+F134+G133</f>
        <v>0</v>
      </c>
      <c r="H134" s="451">
        <f t="shared" si="90"/>
        <v>0</v>
      </c>
      <c r="I134" s="450">
        <f t="shared" si="90"/>
        <v>0</v>
      </c>
      <c r="J134" s="461">
        <f t="shared" si="90"/>
        <v>0</v>
      </c>
      <c r="K134" s="352">
        <f t="shared" si="90"/>
        <v>0</v>
      </c>
      <c r="L134" s="451">
        <f t="shared" si="90"/>
        <v>0</v>
      </c>
      <c r="M134" s="451">
        <f t="shared" si="90"/>
        <v>0</v>
      </c>
      <c r="N134" s="451">
        <f t="shared" si="90"/>
        <v>500</v>
      </c>
      <c r="O134" s="451">
        <f t="shared" si="90"/>
        <v>510</v>
      </c>
      <c r="P134" s="450">
        <f t="shared" si="90"/>
        <v>510</v>
      </c>
      <c r="Q134" s="461">
        <f t="shared" si="90"/>
        <v>510</v>
      </c>
      <c r="R134" s="352">
        <f t="shared" si="90"/>
        <v>510</v>
      </c>
      <c r="S134" s="451">
        <f t="shared" si="90"/>
        <v>510</v>
      </c>
      <c r="T134" s="451">
        <f t="shared" si="90"/>
        <v>510</v>
      </c>
      <c r="U134" s="451">
        <f t="shared" si="90"/>
        <v>510</v>
      </c>
      <c r="V134" s="451">
        <f t="shared" si="90"/>
        <v>510</v>
      </c>
      <c r="W134" s="450">
        <f t="shared" si="90"/>
        <v>510</v>
      </c>
      <c r="X134" s="461">
        <f t="shared" si="90"/>
        <v>510</v>
      </c>
      <c r="Y134" s="352">
        <f t="shared" si="90"/>
        <v>510</v>
      </c>
      <c r="Z134" s="451">
        <f t="shared" si="90"/>
        <v>510</v>
      </c>
      <c r="AA134" s="451">
        <f t="shared" si="90"/>
        <v>510</v>
      </c>
      <c r="AB134" s="451">
        <f t="shared" si="90"/>
        <v>583</v>
      </c>
      <c r="AC134" s="451">
        <f t="shared" si="90"/>
        <v>583</v>
      </c>
      <c r="AD134" s="450">
        <f t="shared" si="90"/>
        <v>583</v>
      </c>
      <c r="AE134" s="461">
        <f t="shared" si="90"/>
        <v>583</v>
      </c>
      <c r="AF134" s="352">
        <f t="shared" si="90"/>
        <v>583</v>
      </c>
      <c r="AG134" s="451">
        <f t="shared" si="90"/>
        <v>583</v>
      </c>
      <c r="AH134" s="451">
        <f t="shared" si="90"/>
        <v>583</v>
      </c>
      <c r="AI134" s="451">
        <f t="shared" si="90"/>
        <v>583</v>
      </c>
      <c r="AJ134" s="451">
        <f t="shared" si="90"/>
        <v>583</v>
      </c>
      <c r="AK134" s="336">
        <f t="shared" ref="AK134:AK136" si="91">+AJ134+AK133</f>
        <v>583</v>
      </c>
      <c r="AL134" s="37"/>
    </row>
    <row r="135" spans="1:42" ht="34.5" customHeight="1">
      <c r="A135" s="624">
        <v>40</v>
      </c>
      <c r="B135" s="707" t="s">
        <v>130</v>
      </c>
      <c r="C135" s="506" t="s">
        <v>239</v>
      </c>
      <c r="D135" s="48"/>
      <c r="E135" s="49"/>
      <c r="F135" s="174">
        <f>+[1]NEW!$U$123</f>
        <v>245</v>
      </c>
      <c r="G135" s="457">
        <v>0</v>
      </c>
      <c r="H135" s="457">
        <v>0</v>
      </c>
      <c r="I135" s="457">
        <v>0</v>
      </c>
      <c r="J135" s="462">
        <v>0</v>
      </c>
      <c r="K135" s="353">
        <v>0</v>
      </c>
      <c r="L135" s="457">
        <v>0</v>
      </c>
      <c r="M135" s="457">
        <v>0</v>
      </c>
      <c r="N135" s="457">
        <v>0</v>
      </c>
      <c r="O135" s="470">
        <v>145</v>
      </c>
      <c r="P135" s="457">
        <f>145-O136</f>
        <v>0</v>
      </c>
      <c r="Q135" s="462">
        <v>0</v>
      </c>
      <c r="R135" s="353">
        <v>0</v>
      </c>
      <c r="S135" s="457">
        <v>0</v>
      </c>
      <c r="T135" s="457">
        <v>0</v>
      </c>
      <c r="U135" s="457">
        <v>0</v>
      </c>
      <c r="V135" s="457">
        <v>0</v>
      </c>
      <c r="W135" s="457">
        <v>0</v>
      </c>
      <c r="X135" s="462">
        <v>0</v>
      </c>
      <c r="Y135" s="353">
        <v>0</v>
      </c>
      <c r="Z135" s="457">
        <v>0</v>
      </c>
      <c r="AA135" s="457">
        <v>0</v>
      </c>
      <c r="AB135" s="470">
        <v>100</v>
      </c>
      <c r="AC135" s="457">
        <v>0</v>
      </c>
      <c r="AD135" s="457">
        <v>0</v>
      </c>
      <c r="AE135" s="462">
        <v>0</v>
      </c>
      <c r="AF135" s="353">
        <v>0</v>
      </c>
      <c r="AG135" s="457">
        <f>245-AF136</f>
        <v>0</v>
      </c>
      <c r="AH135" s="457">
        <v>0</v>
      </c>
      <c r="AI135" s="457">
        <v>0</v>
      </c>
      <c r="AJ135" s="457">
        <v>0</v>
      </c>
      <c r="AK135" s="343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08"/>
      <c r="C136" s="507"/>
      <c r="D136" s="33"/>
      <c r="E136" s="52"/>
      <c r="F136" s="181"/>
      <c r="G136" s="451">
        <f t="shared" si="90"/>
        <v>0</v>
      </c>
      <c r="H136" s="451">
        <f t="shared" si="90"/>
        <v>0</v>
      </c>
      <c r="I136" s="450">
        <f t="shared" si="90"/>
        <v>0</v>
      </c>
      <c r="J136" s="461">
        <f t="shared" si="90"/>
        <v>0</v>
      </c>
      <c r="K136" s="352">
        <f t="shared" si="90"/>
        <v>0</v>
      </c>
      <c r="L136" s="451">
        <f t="shared" si="90"/>
        <v>0</v>
      </c>
      <c r="M136" s="451">
        <f t="shared" si="90"/>
        <v>0</v>
      </c>
      <c r="N136" s="451">
        <f t="shared" si="90"/>
        <v>0</v>
      </c>
      <c r="O136" s="451">
        <f t="shared" si="90"/>
        <v>145</v>
      </c>
      <c r="P136" s="450">
        <f t="shared" si="90"/>
        <v>145</v>
      </c>
      <c r="Q136" s="461">
        <f t="shared" si="90"/>
        <v>145</v>
      </c>
      <c r="R136" s="352">
        <f t="shared" si="90"/>
        <v>145</v>
      </c>
      <c r="S136" s="451">
        <f t="shared" si="90"/>
        <v>145</v>
      </c>
      <c r="T136" s="451">
        <f t="shared" si="90"/>
        <v>145</v>
      </c>
      <c r="U136" s="451">
        <f t="shared" si="90"/>
        <v>145</v>
      </c>
      <c r="V136" s="451">
        <f t="shared" si="90"/>
        <v>145</v>
      </c>
      <c r="W136" s="450">
        <f t="shared" si="90"/>
        <v>145</v>
      </c>
      <c r="X136" s="461">
        <f t="shared" si="90"/>
        <v>145</v>
      </c>
      <c r="Y136" s="352">
        <f t="shared" si="90"/>
        <v>145</v>
      </c>
      <c r="Z136" s="451">
        <f t="shared" si="90"/>
        <v>145</v>
      </c>
      <c r="AA136" s="451">
        <f t="shared" si="90"/>
        <v>145</v>
      </c>
      <c r="AB136" s="451">
        <f t="shared" si="90"/>
        <v>245</v>
      </c>
      <c r="AC136" s="451">
        <f t="shared" si="90"/>
        <v>245</v>
      </c>
      <c r="AD136" s="450">
        <f t="shared" si="90"/>
        <v>245</v>
      </c>
      <c r="AE136" s="461">
        <f t="shared" si="90"/>
        <v>245</v>
      </c>
      <c r="AF136" s="352">
        <f t="shared" si="90"/>
        <v>245</v>
      </c>
      <c r="AG136" s="451">
        <f t="shared" si="90"/>
        <v>245</v>
      </c>
      <c r="AH136" s="451">
        <f t="shared" si="90"/>
        <v>245</v>
      </c>
      <c r="AI136" s="451">
        <f t="shared" si="90"/>
        <v>245</v>
      </c>
      <c r="AJ136" s="451">
        <f t="shared" si="90"/>
        <v>245</v>
      </c>
      <c r="AK136" s="336">
        <f t="shared" si="91"/>
        <v>245</v>
      </c>
      <c r="AL136" s="37"/>
    </row>
    <row r="137" spans="1:42" ht="34.5" customHeight="1">
      <c r="A137" s="624">
        <v>41</v>
      </c>
      <c r="B137" s="707" t="s">
        <v>131</v>
      </c>
      <c r="C137" s="511" t="s">
        <v>239</v>
      </c>
      <c r="D137" s="53"/>
      <c r="E137" s="54"/>
      <c r="F137" s="174">
        <f>+[1]NEW!$U$126</f>
        <v>235</v>
      </c>
      <c r="G137" s="457">
        <v>0</v>
      </c>
      <c r="H137" s="457">
        <v>0</v>
      </c>
      <c r="I137" s="457">
        <v>0</v>
      </c>
      <c r="J137" s="462">
        <v>0</v>
      </c>
      <c r="K137" s="353">
        <v>0</v>
      </c>
      <c r="L137" s="457">
        <v>0</v>
      </c>
      <c r="M137" s="457">
        <v>0</v>
      </c>
      <c r="N137" s="457">
        <v>0</v>
      </c>
      <c r="O137" s="470">
        <v>105</v>
      </c>
      <c r="P137" s="457">
        <f>105-O138</f>
        <v>0</v>
      </c>
      <c r="Q137" s="462">
        <v>0</v>
      </c>
      <c r="R137" s="353">
        <v>0</v>
      </c>
      <c r="S137" s="457">
        <v>0</v>
      </c>
      <c r="T137" s="457">
        <v>0</v>
      </c>
      <c r="U137" s="457">
        <v>0</v>
      </c>
      <c r="V137" s="457">
        <v>0</v>
      </c>
      <c r="W137" s="457">
        <v>0</v>
      </c>
      <c r="X137" s="462">
        <v>0</v>
      </c>
      <c r="Y137" s="353">
        <v>0</v>
      </c>
      <c r="Z137" s="457">
        <v>0</v>
      </c>
      <c r="AA137" s="457">
        <v>0</v>
      </c>
      <c r="AB137" s="536">
        <f>200-AB135</f>
        <v>100</v>
      </c>
      <c r="AC137" s="536">
        <f>235-AB138</f>
        <v>30</v>
      </c>
      <c r="AD137" s="457">
        <v>0</v>
      </c>
      <c r="AE137" s="462">
        <v>0</v>
      </c>
      <c r="AF137" s="353">
        <v>0</v>
      </c>
      <c r="AG137" s="457">
        <v>0</v>
      </c>
      <c r="AH137" s="457">
        <v>0</v>
      </c>
      <c r="AI137" s="457">
        <v>0</v>
      </c>
      <c r="AJ137" s="457">
        <v>0</v>
      </c>
      <c r="AK137" s="343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08"/>
      <c r="C138" s="512"/>
      <c r="D138" s="56"/>
      <c r="E138" s="57"/>
      <c r="F138" s="180"/>
      <c r="G138" s="451">
        <f t="shared" ref="G138:AJ138" si="92">+F138+G137</f>
        <v>0</v>
      </c>
      <c r="H138" s="451">
        <f t="shared" si="92"/>
        <v>0</v>
      </c>
      <c r="I138" s="450">
        <f t="shared" si="92"/>
        <v>0</v>
      </c>
      <c r="J138" s="461">
        <f t="shared" si="92"/>
        <v>0</v>
      </c>
      <c r="K138" s="352">
        <f t="shared" si="92"/>
        <v>0</v>
      </c>
      <c r="L138" s="451">
        <f t="shared" si="92"/>
        <v>0</v>
      </c>
      <c r="M138" s="451">
        <f t="shared" si="92"/>
        <v>0</v>
      </c>
      <c r="N138" s="451">
        <f t="shared" si="92"/>
        <v>0</v>
      </c>
      <c r="O138" s="451">
        <f t="shared" si="92"/>
        <v>105</v>
      </c>
      <c r="P138" s="450">
        <f t="shared" si="92"/>
        <v>105</v>
      </c>
      <c r="Q138" s="461">
        <f t="shared" si="92"/>
        <v>105</v>
      </c>
      <c r="R138" s="352">
        <f t="shared" si="92"/>
        <v>105</v>
      </c>
      <c r="S138" s="451">
        <f t="shared" si="92"/>
        <v>105</v>
      </c>
      <c r="T138" s="451">
        <f t="shared" si="92"/>
        <v>105</v>
      </c>
      <c r="U138" s="451">
        <f t="shared" si="92"/>
        <v>105</v>
      </c>
      <c r="V138" s="451">
        <f t="shared" si="92"/>
        <v>105</v>
      </c>
      <c r="W138" s="450">
        <f t="shared" si="92"/>
        <v>105</v>
      </c>
      <c r="X138" s="461">
        <f t="shared" si="92"/>
        <v>105</v>
      </c>
      <c r="Y138" s="352">
        <f t="shared" si="92"/>
        <v>105</v>
      </c>
      <c r="Z138" s="451">
        <f t="shared" si="92"/>
        <v>105</v>
      </c>
      <c r="AA138" s="451">
        <f t="shared" si="92"/>
        <v>105</v>
      </c>
      <c r="AB138" s="451">
        <f t="shared" si="92"/>
        <v>205</v>
      </c>
      <c r="AC138" s="451">
        <f t="shared" si="92"/>
        <v>235</v>
      </c>
      <c r="AD138" s="450">
        <f t="shared" si="92"/>
        <v>235</v>
      </c>
      <c r="AE138" s="461">
        <f t="shared" si="92"/>
        <v>235</v>
      </c>
      <c r="AF138" s="352">
        <f t="shared" si="92"/>
        <v>235</v>
      </c>
      <c r="AG138" s="451">
        <f t="shared" si="92"/>
        <v>235</v>
      </c>
      <c r="AH138" s="451">
        <f t="shared" si="92"/>
        <v>235</v>
      </c>
      <c r="AI138" s="451">
        <f t="shared" si="92"/>
        <v>235</v>
      </c>
      <c r="AJ138" s="451">
        <f t="shared" si="92"/>
        <v>235</v>
      </c>
      <c r="AK138" s="336">
        <f t="shared" ref="AK138" si="93">+AJ138+AK137</f>
        <v>235</v>
      </c>
      <c r="AL138" s="37"/>
    </row>
    <row r="139" spans="1:42" ht="34.5" customHeight="1">
      <c r="A139" s="624">
        <v>42</v>
      </c>
      <c r="B139" s="707" t="s">
        <v>132</v>
      </c>
      <c r="C139" s="511" t="s">
        <v>239</v>
      </c>
      <c r="D139" s="60"/>
      <c r="E139" s="34"/>
      <c r="F139" s="174">
        <f>+[1]NEW!$U$129</f>
        <v>4</v>
      </c>
      <c r="G139" s="456">
        <v>0</v>
      </c>
      <c r="H139" s="457">
        <v>0</v>
      </c>
      <c r="I139" s="457">
        <v>0</v>
      </c>
      <c r="J139" s="462">
        <v>0</v>
      </c>
      <c r="K139" s="353">
        <v>0</v>
      </c>
      <c r="L139" s="457">
        <v>0</v>
      </c>
      <c r="M139" s="457">
        <v>0</v>
      </c>
      <c r="N139" s="457">
        <v>0</v>
      </c>
      <c r="O139" s="470">
        <v>4</v>
      </c>
      <c r="P139" s="457">
        <f>4-O140</f>
        <v>0</v>
      </c>
      <c r="Q139" s="462">
        <v>0</v>
      </c>
      <c r="R139" s="353">
        <v>0</v>
      </c>
      <c r="S139" s="457">
        <v>0</v>
      </c>
      <c r="T139" s="457">
        <v>0</v>
      </c>
      <c r="U139" s="457">
        <v>0</v>
      </c>
      <c r="V139" s="457">
        <v>0</v>
      </c>
      <c r="W139" s="457">
        <v>0</v>
      </c>
      <c r="X139" s="462">
        <v>0</v>
      </c>
      <c r="Y139" s="353">
        <v>0</v>
      </c>
      <c r="Z139" s="457">
        <v>0</v>
      </c>
      <c r="AA139" s="457">
        <v>0</v>
      </c>
      <c r="AB139" s="457">
        <v>0</v>
      </c>
      <c r="AC139" s="457">
        <v>0</v>
      </c>
      <c r="AD139" s="457">
        <v>0</v>
      </c>
      <c r="AE139" s="462">
        <v>0</v>
      </c>
      <c r="AF139" s="353">
        <v>0</v>
      </c>
      <c r="AG139" s="457">
        <v>0</v>
      </c>
      <c r="AH139" s="456">
        <v>0</v>
      </c>
      <c r="AI139" s="456">
        <v>0</v>
      </c>
      <c r="AJ139" s="456">
        <v>0</v>
      </c>
      <c r="AK139" s="342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08"/>
      <c r="C140" s="510"/>
      <c r="D140" s="60"/>
      <c r="E140" s="52"/>
      <c r="F140" s="181"/>
      <c r="G140" s="451">
        <f t="shared" ref="G140:AJ140" si="94">+F140+G139</f>
        <v>0</v>
      </c>
      <c r="H140" s="451">
        <f t="shared" si="94"/>
        <v>0</v>
      </c>
      <c r="I140" s="450">
        <f t="shared" si="94"/>
        <v>0</v>
      </c>
      <c r="J140" s="461">
        <f t="shared" si="94"/>
        <v>0</v>
      </c>
      <c r="K140" s="352">
        <f t="shared" si="94"/>
        <v>0</v>
      </c>
      <c r="L140" s="451">
        <f t="shared" si="94"/>
        <v>0</v>
      </c>
      <c r="M140" s="451">
        <f t="shared" si="94"/>
        <v>0</v>
      </c>
      <c r="N140" s="451">
        <f t="shared" si="94"/>
        <v>0</v>
      </c>
      <c r="O140" s="451">
        <f t="shared" si="94"/>
        <v>4</v>
      </c>
      <c r="P140" s="450">
        <f t="shared" si="94"/>
        <v>4</v>
      </c>
      <c r="Q140" s="461">
        <f t="shared" si="94"/>
        <v>4</v>
      </c>
      <c r="R140" s="352">
        <f t="shared" si="94"/>
        <v>4</v>
      </c>
      <c r="S140" s="451">
        <f t="shared" si="94"/>
        <v>4</v>
      </c>
      <c r="T140" s="451">
        <f t="shared" si="94"/>
        <v>4</v>
      </c>
      <c r="U140" s="451">
        <f t="shared" si="94"/>
        <v>4</v>
      </c>
      <c r="V140" s="451">
        <f t="shared" si="94"/>
        <v>4</v>
      </c>
      <c r="W140" s="450">
        <f t="shared" si="94"/>
        <v>4</v>
      </c>
      <c r="X140" s="461">
        <f t="shared" si="94"/>
        <v>4</v>
      </c>
      <c r="Y140" s="352">
        <f t="shared" si="94"/>
        <v>4</v>
      </c>
      <c r="Z140" s="451">
        <f t="shared" si="94"/>
        <v>4</v>
      </c>
      <c r="AA140" s="451">
        <f t="shared" si="94"/>
        <v>4</v>
      </c>
      <c r="AB140" s="451">
        <f t="shared" si="94"/>
        <v>4</v>
      </c>
      <c r="AC140" s="451">
        <f t="shared" si="94"/>
        <v>4</v>
      </c>
      <c r="AD140" s="450">
        <f t="shared" si="94"/>
        <v>4</v>
      </c>
      <c r="AE140" s="461">
        <f t="shared" si="94"/>
        <v>4</v>
      </c>
      <c r="AF140" s="352">
        <f t="shared" si="94"/>
        <v>4</v>
      </c>
      <c r="AG140" s="451">
        <f t="shared" si="94"/>
        <v>4</v>
      </c>
      <c r="AH140" s="451">
        <f t="shared" si="94"/>
        <v>4</v>
      </c>
      <c r="AI140" s="451">
        <f t="shared" si="94"/>
        <v>4</v>
      </c>
      <c r="AJ140" s="451">
        <f t="shared" si="94"/>
        <v>4</v>
      </c>
      <c r="AK140" s="336">
        <f t="shared" ref="AK140" si="95">+AJ140+AK139</f>
        <v>4</v>
      </c>
      <c r="AL140" s="37"/>
    </row>
    <row r="141" spans="1:42" ht="34.5" customHeight="1">
      <c r="A141" s="624">
        <v>43</v>
      </c>
      <c r="B141" s="707" t="s">
        <v>133</v>
      </c>
      <c r="C141" s="519" t="s">
        <v>238</v>
      </c>
      <c r="D141" s="63"/>
      <c r="E141" s="54"/>
      <c r="F141" s="174">
        <f>+[1]NEW!$U$135</f>
        <v>89</v>
      </c>
      <c r="G141" s="456">
        <v>0</v>
      </c>
      <c r="H141" s="457">
        <v>0</v>
      </c>
      <c r="I141" s="457">
        <v>0</v>
      </c>
      <c r="J141" s="462">
        <v>0</v>
      </c>
      <c r="K141" s="353">
        <v>0</v>
      </c>
      <c r="L141" s="457">
        <v>0</v>
      </c>
      <c r="M141" s="457">
        <v>0</v>
      </c>
      <c r="N141" s="470">
        <v>7</v>
      </c>
      <c r="O141" s="470">
        <f>50-N142</f>
        <v>43</v>
      </c>
      <c r="P141" s="457">
        <f>50-O142</f>
        <v>0</v>
      </c>
      <c r="Q141" s="462">
        <v>0</v>
      </c>
      <c r="R141" s="353">
        <v>0</v>
      </c>
      <c r="S141" s="457">
        <v>0</v>
      </c>
      <c r="T141" s="457">
        <v>0</v>
      </c>
      <c r="U141" s="457">
        <v>0</v>
      </c>
      <c r="V141" s="457">
        <v>0</v>
      </c>
      <c r="W141" s="457">
        <v>0</v>
      </c>
      <c r="X141" s="462">
        <v>0</v>
      </c>
      <c r="Y141" s="353">
        <v>0</v>
      </c>
      <c r="Z141" s="457">
        <v>0</v>
      </c>
      <c r="AA141" s="457">
        <v>0</v>
      </c>
      <c r="AB141" s="470">
        <f>89-AA142</f>
        <v>39</v>
      </c>
      <c r="AC141" s="457">
        <v>0</v>
      </c>
      <c r="AD141" s="457">
        <v>0</v>
      </c>
      <c r="AE141" s="462">
        <v>0</v>
      </c>
      <c r="AF141" s="353">
        <v>0</v>
      </c>
      <c r="AG141" s="457">
        <f>89-AF142</f>
        <v>0</v>
      </c>
      <c r="AH141" s="456">
        <v>0</v>
      </c>
      <c r="AI141" s="456">
        <v>0</v>
      </c>
      <c r="AJ141" s="456">
        <v>0</v>
      </c>
      <c r="AK141" s="342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08"/>
      <c r="C142" s="507"/>
      <c r="D142" s="65"/>
      <c r="E142" s="66"/>
      <c r="F142" s="182"/>
      <c r="G142" s="451">
        <f t="shared" ref="G142:AJ142" si="96">+F142+G141</f>
        <v>0</v>
      </c>
      <c r="H142" s="451">
        <f t="shared" si="96"/>
        <v>0</v>
      </c>
      <c r="I142" s="450">
        <f t="shared" si="96"/>
        <v>0</v>
      </c>
      <c r="J142" s="461">
        <f t="shared" si="96"/>
        <v>0</v>
      </c>
      <c r="K142" s="352">
        <f t="shared" si="96"/>
        <v>0</v>
      </c>
      <c r="L142" s="451">
        <f t="shared" si="96"/>
        <v>0</v>
      </c>
      <c r="M142" s="451">
        <f t="shared" si="96"/>
        <v>0</v>
      </c>
      <c r="N142" s="451">
        <f t="shared" si="96"/>
        <v>7</v>
      </c>
      <c r="O142" s="451">
        <f t="shared" si="96"/>
        <v>50</v>
      </c>
      <c r="P142" s="450">
        <f t="shared" si="96"/>
        <v>50</v>
      </c>
      <c r="Q142" s="461">
        <f t="shared" si="96"/>
        <v>50</v>
      </c>
      <c r="R142" s="352">
        <f t="shared" si="96"/>
        <v>50</v>
      </c>
      <c r="S142" s="451">
        <f t="shared" si="96"/>
        <v>50</v>
      </c>
      <c r="T142" s="451">
        <f t="shared" si="96"/>
        <v>50</v>
      </c>
      <c r="U142" s="451">
        <f t="shared" si="96"/>
        <v>50</v>
      </c>
      <c r="V142" s="451">
        <f t="shared" si="96"/>
        <v>50</v>
      </c>
      <c r="W142" s="450">
        <f t="shared" si="96"/>
        <v>50</v>
      </c>
      <c r="X142" s="461">
        <f t="shared" si="96"/>
        <v>50</v>
      </c>
      <c r="Y142" s="352">
        <f t="shared" si="96"/>
        <v>50</v>
      </c>
      <c r="Z142" s="451">
        <f t="shared" si="96"/>
        <v>50</v>
      </c>
      <c r="AA142" s="451">
        <f t="shared" si="96"/>
        <v>50</v>
      </c>
      <c r="AB142" s="451">
        <f t="shared" si="96"/>
        <v>89</v>
      </c>
      <c r="AC142" s="451">
        <f t="shared" si="96"/>
        <v>89</v>
      </c>
      <c r="AD142" s="450">
        <f t="shared" si="96"/>
        <v>89</v>
      </c>
      <c r="AE142" s="461">
        <f t="shared" si="96"/>
        <v>89</v>
      </c>
      <c r="AF142" s="352">
        <f t="shared" si="96"/>
        <v>89</v>
      </c>
      <c r="AG142" s="451">
        <f t="shared" si="96"/>
        <v>89</v>
      </c>
      <c r="AH142" s="455">
        <f t="shared" si="96"/>
        <v>89</v>
      </c>
      <c r="AI142" s="451">
        <f t="shared" si="96"/>
        <v>89</v>
      </c>
      <c r="AJ142" s="455">
        <f t="shared" si="96"/>
        <v>89</v>
      </c>
      <c r="AK142" s="341">
        <f t="shared" ref="AK142" si="97">+AJ142+AK141</f>
        <v>89</v>
      </c>
      <c r="AL142" s="37"/>
    </row>
    <row r="143" spans="1:42" ht="34.5" customHeight="1">
      <c r="A143" s="624">
        <v>44</v>
      </c>
      <c r="B143" s="707" t="s">
        <v>141</v>
      </c>
      <c r="C143" s="506" t="s">
        <v>238</v>
      </c>
      <c r="D143" s="53"/>
      <c r="E143" s="54"/>
      <c r="F143" s="174">
        <f>+[1]NEW!$U$138</f>
        <v>1</v>
      </c>
      <c r="G143" s="456">
        <v>0</v>
      </c>
      <c r="H143" s="457">
        <v>0</v>
      </c>
      <c r="I143" s="457">
        <v>0</v>
      </c>
      <c r="J143" s="462">
        <v>0</v>
      </c>
      <c r="K143" s="353">
        <v>0</v>
      </c>
      <c r="L143" s="457">
        <v>0</v>
      </c>
      <c r="M143" s="457">
        <v>0</v>
      </c>
      <c r="N143" s="457">
        <v>0</v>
      </c>
      <c r="O143" s="470">
        <f>1-N144</f>
        <v>1</v>
      </c>
      <c r="P143" s="457">
        <f>1-O144</f>
        <v>0</v>
      </c>
      <c r="Q143" s="462">
        <v>0</v>
      </c>
      <c r="R143" s="353">
        <v>0</v>
      </c>
      <c r="S143" s="457">
        <v>0</v>
      </c>
      <c r="T143" s="457">
        <v>0</v>
      </c>
      <c r="U143" s="457">
        <v>0</v>
      </c>
      <c r="V143" s="457">
        <v>0</v>
      </c>
      <c r="W143" s="457">
        <v>0</v>
      </c>
      <c r="X143" s="462">
        <v>0</v>
      </c>
      <c r="Y143" s="353">
        <v>0</v>
      </c>
      <c r="Z143" s="457">
        <v>0</v>
      </c>
      <c r="AA143" s="457">
        <v>0</v>
      </c>
      <c r="AB143" s="457">
        <v>0</v>
      </c>
      <c r="AC143" s="457">
        <v>0</v>
      </c>
      <c r="AD143" s="457">
        <v>0</v>
      </c>
      <c r="AE143" s="462">
        <v>0</v>
      </c>
      <c r="AF143" s="353">
        <v>0</v>
      </c>
      <c r="AG143" s="457">
        <v>0</v>
      </c>
      <c r="AH143" s="457">
        <v>0</v>
      </c>
      <c r="AI143" s="456">
        <v>0</v>
      </c>
      <c r="AJ143" s="457">
        <v>0</v>
      </c>
      <c r="AK143" s="343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08"/>
      <c r="C144" s="507"/>
      <c r="D144" s="56"/>
      <c r="E144" s="57"/>
      <c r="F144" s="180"/>
      <c r="G144" s="451">
        <f t="shared" ref="G144:AJ144" si="98">+F144+G143</f>
        <v>0</v>
      </c>
      <c r="H144" s="451">
        <f t="shared" si="98"/>
        <v>0</v>
      </c>
      <c r="I144" s="450">
        <f t="shared" si="98"/>
        <v>0</v>
      </c>
      <c r="J144" s="461">
        <f t="shared" si="98"/>
        <v>0</v>
      </c>
      <c r="K144" s="352">
        <f t="shared" si="98"/>
        <v>0</v>
      </c>
      <c r="L144" s="451">
        <f t="shared" si="98"/>
        <v>0</v>
      </c>
      <c r="M144" s="451">
        <f t="shared" si="98"/>
        <v>0</v>
      </c>
      <c r="N144" s="451">
        <f t="shared" si="98"/>
        <v>0</v>
      </c>
      <c r="O144" s="451">
        <f t="shared" si="98"/>
        <v>1</v>
      </c>
      <c r="P144" s="450">
        <f t="shared" si="98"/>
        <v>1</v>
      </c>
      <c r="Q144" s="461">
        <f t="shared" si="98"/>
        <v>1</v>
      </c>
      <c r="R144" s="352">
        <f t="shared" si="98"/>
        <v>1</v>
      </c>
      <c r="S144" s="451">
        <f t="shared" si="98"/>
        <v>1</v>
      </c>
      <c r="T144" s="451">
        <f t="shared" si="98"/>
        <v>1</v>
      </c>
      <c r="U144" s="451">
        <f t="shared" si="98"/>
        <v>1</v>
      </c>
      <c r="V144" s="451">
        <f t="shared" si="98"/>
        <v>1</v>
      </c>
      <c r="W144" s="450">
        <f t="shared" si="98"/>
        <v>1</v>
      </c>
      <c r="X144" s="461">
        <f t="shared" si="98"/>
        <v>1</v>
      </c>
      <c r="Y144" s="352">
        <f t="shared" si="98"/>
        <v>1</v>
      </c>
      <c r="Z144" s="451">
        <f t="shared" si="98"/>
        <v>1</v>
      </c>
      <c r="AA144" s="451">
        <f t="shared" si="98"/>
        <v>1</v>
      </c>
      <c r="AB144" s="451">
        <f t="shared" si="98"/>
        <v>1</v>
      </c>
      <c r="AC144" s="451">
        <f t="shared" si="98"/>
        <v>1</v>
      </c>
      <c r="AD144" s="450">
        <f t="shared" si="98"/>
        <v>1</v>
      </c>
      <c r="AE144" s="461">
        <f t="shared" si="98"/>
        <v>1</v>
      </c>
      <c r="AF144" s="352">
        <f t="shared" si="98"/>
        <v>1</v>
      </c>
      <c r="AG144" s="451">
        <f t="shared" si="98"/>
        <v>1</v>
      </c>
      <c r="AH144" s="451">
        <f t="shared" si="98"/>
        <v>1</v>
      </c>
      <c r="AI144" s="451">
        <f t="shared" si="98"/>
        <v>1</v>
      </c>
      <c r="AJ144" s="451">
        <f t="shared" si="98"/>
        <v>1</v>
      </c>
      <c r="AK144" s="336">
        <f t="shared" ref="AK144" si="99">+AJ144+AK143</f>
        <v>1</v>
      </c>
      <c r="AL144" s="37"/>
    </row>
    <row r="145" spans="1:42" ht="35.1" customHeight="1">
      <c r="A145" s="624">
        <v>45</v>
      </c>
      <c r="B145" s="707" t="s">
        <v>142</v>
      </c>
      <c r="C145" s="506" t="s">
        <v>238</v>
      </c>
      <c r="D145" s="60"/>
      <c r="E145" s="34"/>
      <c r="F145" s="173">
        <f>+[1]NEW!$U$141</f>
        <v>161</v>
      </c>
      <c r="G145" s="456">
        <v>0</v>
      </c>
      <c r="H145" s="457">
        <v>0</v>
      </c>
      <c r="I145" s="457">
        <v>0</v>
      </c>
      <c r="J145" s="462">
        <v>0</v>
      </c>
      <c r="K145" s="353">
        <v>0</v>
      </c>
      <c r="L145" s="457">
        <v>0</v>
      </c>
      <c r="M145" s="457">
        <v>0</v>
      </c>
      <c r="N145" s="457">
        <v>0</v>
      </c>
      <c r="O145" s="470">
        <f>120-N146</f>
        <v>120</v>
      </c>
      <c r="P145" s="457">
        <f>120-O146</f>
        <v>0</v>
      </c>
      <c r="Q145" s="462">
        <v>0</v>
      </c>
      <c r="R145" s="353">
        <v>0</v>
      </c>
      <c r="S145" s="457">
        <v>0</v>
      </c>
      <c r="T145" s="457">
        <v>0</v>
      </c>
      <c r="U145" s="457">
        <v>0</v>
      </c>
      <c r="V145" s="457">
        <v>0</v>
      </c>
      <c r="W145" s="457">
        <v>0</v>
      </c>
      <c r="X145" s="462">
        <v>0</v>
      </c>
      <c r="Y145" s="353">
        <v>0</v>
      </c>
      <c r="Z145" s="457">
        <v>0</v>
      </c>
      <c r="AA145" s="457">
        <v>0</v>
      </c>
      <c r="AB145" s="536">
        <f>161-AA146</f>
        <v>41</v>
      </c>
      <c r="AC145" s="457">
        <v>0</v>
      </c>
      <c r="AD145" s="457">
        <v>0</v>
      </c>
      <c r="AE145" s="462">
        <v>0</v>
      </c>
      <c r="AF145" s="353">
        <v>0</v>
      </c>
      <c r="AG145" s="457">
        <f>161-AF146</f>
        <v>0</v>
      </c>
      <c r="AH145" s="456">
        <v>0</v>
      </c>
      <c r="AI145" s="456">
        <v>0</v>
      </c>
      <c r="AJ145" s="456">
        <v>0</v>
      </c>
      <c r="AK145" s="342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08"/>
      <c r="C146" s="507"/>
      <c r="D146" s="60"/>
      <c r="E146" s="52"/>
      <c r="F146" s="181"/>
      <c r="G146" s="451">
        <f t="shared" ref="G146:AJ146" si="100">+F146+G145</f>
        <v>0</v>
      </c>
      <c r="H146" s="451">
        <f t="shared" si="100"/>
        <v>0</v>
      </c>
      <c r="I146" s="450">
        <f t="shared" si="100"/>
        <v>0</v>
      </c>
      <c r="J146" s="461">
        <f t="shared" si="100"/>
        <v>0</v>
      </c>
      <c r="K146" s="352">
        <f t="shared" si="100"/>
        <v>0</v>
      </c>
      <c r="L146" s="451">
        <f t="shared" si="100"/>
        <v>0</v>
      </c>
      <c r="M146" s="451">
        <f t="shared" si="100"/>
        <v>0</v>
      </c>
      <c r="N146" s="451">
        <f t="shared" si="100"/>
        <v>0</v>
      </c>
      <c r="O146" s="451">
        <f t="shared" si="100"/>
        <v>120</v>
      </c>
      <c r="P146" s="450">
        <f t="shared" si="100"/>
        <v>120</v>
      </c>
      <c r="Q146" s="461">
        <f t="shared" si="100"/>
        <v>120</v>
      </c>
      <c r="R146" s="352">
        <f t="shared" si="100"/>
        <v>120</v>
      </c>
      <c r="S146" s="451">
        <f t="shared" si="100"/>
        <v>120</v>
      </c>
      <c r="T146" s="451">
        <f t="shared" si="100"/>
        <v>120</v>
      </c>
      <c r="U146" s="451">
        <f t="shared" si="100"/>
        <v>120</v>
      </c>
      <c r="V146" s="451">
        <f t="shared" si="100"/>
        <v>120</v>
      </c>
      <c r="W146" s="450">
        <f t="shared" si="100"/>
        <v>120</v>
      </c>
      <c r="X146" s="461">
        <f t="shared" si="100"/>
        <v>120</v>
      </c>
      <c r="Y146" s="352">
        <f t="shared" si="100"/>
        <v>120</v>
      </c>
      <c r="Z146" s="451">
        <f t="shared" si="100"/>
        <v>120</v>
      </c>
      <c r="AA146" s="451">
        <f t="shared" si="100"/>
        <v>120</v>
      </c>
      <c r="AB146" s="451">
        <f t="shared" si="100"/>
        <v>161</v>
      </c>
      <c r="AC146" s="451">
        <f t="shared" si="100"/>
        <v>161</v>
      </c>
      <c r="AD146" s="450">
        <f t="shared" si="100"/>
        <v>161</v>
      </c>
      <c r="AE146" s="461">
        <f t="shared" si="100"/>
        <v>161</v>
      </c>
      <c r="AF146" s="352">
        <f t="shared" si="100"/>
        <v>161</v>
      </c>
      <c r="AG146" s="451">
        <f t="shared" si="100"/>
        <v>161</v>
      </c>
      <c r="AH146" s="451">
        <f t="shared" si="100"/>
        <v>161</v>
      </c>
      <c r="AI146" s="451">
        <f t="shared" si="100"/>
        <v>161</v>
      </c>
      <c r="AJ146" s="451">
        <f t="shared" si="100"/>
        <v>161</v>
      </c>
      <c r="AK146" s="336">
        <f t="shared" ref="AK146" si="101">+AJ146+AK145</f>
        <v>161</v>
      </c>
      <c r="AL146" s="37"/>
    </row>
    <row r="147" spans="1:42" ht="35.1" customHeight="1">
      <c r="A147" s="624">
        <v>46</v>
      </c>
      <c r="B147" s="707" t="s">
        <v>143</v>
      </c>
      <c r="C147" s="506" t="s">
        <v>239</v>
      </c>
      <c r="D147" s="63"/>
      <c r="E147" s="54"/>
      <c r="F147" s="174">
        <f>+[1]NEW!$U$144</f>
        <v>81</v>
      </c>
      <c r="G147" s="456">
        <v>0</v>
      </c>
      <c r="H147" s="457">
        <v>0</v>
      </c>
      <c r="I147" s="457">
        <v>0</v>
      </c>
      <c r="J147" s="462">
        <v>0</v>
      </c>
      <c r="K147" s="353">
        <v>0</v>
      </c>
      <c r="L147" s="457">
        <v>0</v>
      </c>
      <c r="M147" s="457">
        <v>0</v>
      </c>
      <c r="N147" s="457">
        <v>0</v>
      </c>
      <c r="O147" s="470">
        <v>81</v>
      </c>
      <c r="P147" s="457">
        <f>81-O148</f>
        <v>0</v>
      </c>
      <c r="Q147" s="462">
        <v>0</v>
      </c>
      <c r="R147" s="353">
        <v>0</v>
      </c>
      <c r="S147" s="457">
        <v>0</v>
      </c>
      <c r="T147" s="457">
        <v>0</v>
      </c>
      <c r="U147" s="457">
        <v>0</v>
      </c>
      <c r="V147" s="457">
        <v>0</v>
      </c>
      <c r="W147" s="457">
        <v>0</v>
      </c>
      <c r="X147" s="462">
        <v>0</v>
      </c>
      <c r="Y147" s="353">
        <v>0</v>
      </c>
      <c r="Z147" s="457">
        <v>0</v>
      </c>
      <c r="AA147" s="457">
        <v>0</v>
      </c>
      <c r="AB147" s="457">
        <v>0</v>
      </c>
      <c r="AC147" s="457">
        <v>0</v>
      </c>
      <c r="AD147" s="457">
        <v>0</v>
      </c>
      <c r="AE147" s="462">
        <v>0</v>
      </c>
      <c r="AF147" s="353">
        <v>0</v>
      </c>
      <c r="AG147" s="457">
        <v>0</v>
      </c>
      <c r="AH147" s="456">
        <v>0</v>
      </c>
      <c r="AI147" s="456">
        <v>0</v>
      </c>
      <c r="AJ147" s="456">
        <v>0</v>
      </c>
      <c r="AK147" s="342">
        <v>0</v>
      </c>
      <c r="AL147" s="37"/>
      <c r="AM147" s="38"/>
      <c r="AN147" s="38"/>
      <c r="AO147" s="38"/>
      <c r="AP147" s="38"/>
    </row>
    <row r="148" spans="1:42" ht="35.1" customHeight="1">
      <c r="A148" s="670"/>
      <c r="B148" s="708"/>
      <c r="C148" s="507"/>
      <c r="D148" s="65"/>
      <c r="E148" s="57"/>
      <c r="F148" s="180"/>
      <c r="G148" s="450">
        <f t="shared" ref="G148:AJ152" si="102">+F148+G147</f>
        <v>0</v>
      </c>
      <c r="H148" s="451">
        <f t="shared" si="102"/>
        <v>0</v>
      </c>
      <c r="I148" s="450">
        <f t="shared" si="102"/>
        <v>0</v>
      </c>
      <c r="J148" s="461">
        <f t="shared" si="102"/>
        <v>0</v>
      </c>
      <c r="K148" s="352">
        <f t="shared" si="102"/>
        <v>0</v>
      </c>
      <c r="L148" s="451">
        <f t="shared" si="102"/>
        <v>0</v>
      </c>
      <c r="M148" s="451">
        <f t="shared" si="102"/>
        <v>0</v>
      </c>
      <c r="N148" s="451">
        <f t="shared" si="102"/>
        <v>0</v>
      </c>
      <c r="O148" s="451">
        <f t="shared" si="102"/>
        <v>81</v>
      </c>
      <c r="P148" s="450">
        <f t="shared" si="102"/>
        <v>81</v>
      </c>
      <c r="Q148" s="461">
        <f t="shared" si="102"/>
        <v>81</v>
      </c>
      <c r="R148" s="352">
        <f t="shared" si="102"/>
        <v>81</v>
      </c>
      <c r="S148" s="451">
        <f t="shared" si="102"/>
        <v>81</v>
      </c>
      <c r="T148" s="451">
        <f t="shared" si="102"/>
        <v>81</v>
      </c>
      <c r="U148" s="451">
        <f t="shared" si="102"/>
        <v>81</v>
      </c>
      <c r="V148" s="451">
        <f t="shared" si="102"/>
        <v>81</v>
      </c>
      <c r="W148" s="450">
        <f t="shared" si="102"/>
        <v>81</v>
      </c>
      <c r="X148" s="461">
        <f t="shared" si="102"/>
        <v>81</v>
      </c>
      <c r="Y148" s="352">
        <f t="shared" si="102"/>
        <v>81</v>
      </c>
      <c r="Z148" s="451">
        <f t="shared" si="102"/>
        <v>81</v>
      </c>
      <c r="AA148" s="451">
        <f t="shared" si="102"/>
        <v>81</v>
      </c>
      <c r="AB148" s="451">
        <f t="shared" si="102"/>
        <v>81</v>
      </c>
      <c r="AC148" s="451">
        <f t="shared" si="102"/>
        <v>81</v>
      </c>
      <c r="AD148" s="450">
        <f t="shared" si="102"/>
        <v>81</v>
      </c>
      <c r="AE148" s="461">
        <f t="shared" si="102"/>
        <v>81</v>
      </c>
      <c r="AF148" s="352">
        <f t="shared" si="102"/>
        <v>81</v>
      </c>
      <c r="AG148" s="451">
        <f t="shared" si="102"/>
        <v>81</v>
      </c>
      <c r="AH148" s="450">
        <f t="shared" si="102"/>
        <v>81</v>
      </c>
      <c r="AI148" s="450">
        <f t="shared" si="102"/>
        <v>81</v>
      </c>
      <c r="AJ148" s="450">
        <f t="shared" si="102"/>
        <v>81</v>
      </c>
      <c r="AK148" s="335">
        <f t="shared" ref="AK148:AK152" si="103">+AJ148+AK147</f>
        <v>81</v>
      </c>
      <c r="AL148" s="37"/>
    </row>
    <row r="149" spans="1:42" ht="35.1" customHeight="1">
      <c r="A149" s="624">
        <v>47</v>
      </c>
      <c r="B149" s="707" t="s">
        <v>144</v>
      </c>
      <c r="C149" s="511" t="s">
        <v>239</v>
      </c>
      <c r="D149" s="71"/>
      <c r="E149" s="34"/>
      <c r="F149" s="173">
        <f>+[1]NEW!$U$147</f>
        <v>155</v>
      </c>
      <c r="G149" s="456">
        <v>0</v>
      </c>
      <c r="H149" s="457">
        <v>0</v>
      </c>
      <c r="I149" s="457">
        <v>0</v>
      </c>
      <c r="J149" s="462">
        <v>0</v>
      </c>
      <c r="K149" s="353">
        <v>0</v>
      </c>
      <c r="L149" s="457">
        <v>0</v>
      </c>
      <c r="M149" s="457">
        <v>0</v>
      </c>
      <c r="N149" s="457">
        <v>0</v>
      </c>
      <c r="O149" s="470">
        <v>50</v>
      </c>
      <c r="P149" s="457">
        <f>50-O150</f>
        <v>0</v>
      </c>
      <c r="Q149" s="462">
        <v>0</v>
      </c>
      <c r="R149" s="353">
        <v>0</v>
      </c>
      <c r="S149" s="457">
        <v>0</v>
      </c>
      <c r="T149" s="457">
        <v>0</v>
      </c>
      <c r="U149" s="457">
        <v>0</v>
      </c>
      <c r="V149" s="457">
        <v>0</v>
      </c>
      <c r="W149" s="457">
        <v>0</v>
      </c>
      <c r="X149" s="462">
        <v>0</v>
      </c>
      <c r="Y149" s="353">
        <v>0</v>
      </c>
      <c r="Z149" s="457">
        <v>0</v>
      </c>
      <c r="AA149" s="457">
        <v>0</v>
      </c>
      <c r="AB149" s="457">
        <v>0</v>
      </c>
      <c r="AC149" s="536">
        <f>155-AB150</f>
        <v>105</v>
      </c>
      <c r="AD149" s="457">
        <v>0</v>
      </c>
      <c r="AE149" s="462">
        <v>0</v>
      </c>
      <c r="AF149" s="353">
        <v>0</v>
      </c>
      <c r="AG149" s="457">
        <f>155-AF150</f>
        <v>0</v>
      </c>
      <c r="AH149" s="456">
        <v>0</v>
      </c>
      <c r="AI149" s="456">
        <v>0</v>
      </c>
      <c r="AJ149" s="456">
        <v>0</v>
      </c>
      <c r="AK149" s="342">
        <v>0</v>
      </c>
      <c r="AL149" s="37"/>
      <c r="AM149" s="38"/>
      <c r="AN149" s="38"/>
      <c r="AO149" s="38"/>
      <c r="AP149" s="38"/>
    </row>
    <row r="150" spans="1:42" ht="35.1" customHeight="1">
      <c r="A150" s="670"/>
      <c r="B150" s="708"/>
      <c r="C150" s="513"/>
      <c r="D150" s="73"/>
      <c r="E150" s="41"/>
      <c r="F150" s="183"/>
      <c r="G150" s="450">
        <f t="shared" si="102"/>
        <v>0</v>
      </c>
      <c r="H150" s="451">
        <f t="shared" si="102"/>
        <v>0</v>
      </c>
      <c r="I150" s="450">
        <f t="shared" si="102"/>
        <v>0</v>
      </c>
      <c r="J150" s="461">
        <f t="shared" si="102"/>
        <v>0</v>
      </c>
      <c r="K150" s="352">
        <f t="shared" si="102"/>
        <v>0</v>
      </c>
      <c r="L150" s="451">
        <f t="shared" si="102"/>
        <v>0</v>
      </c>
      <c r="M150" s="451">
        <f t="shared" si="102"/>
        <v>0</v>
      </c>
      <c r="N150" s="451">
        <f t="shared" si="102"/>
        <v>0</v>
      </c>
      <c r="O150" s="451">
        <f t="shared" si="102"/>
        <v>50</v>
      </c>
      <c r="P150" s="450">
        <f t="shared" si="102"/>
        <v>50</v>
      </c>
      <c r="Q150" s="461">
        <f t="shared" si="102"/>
        <v>50</v>
      </c>
      <c r="R150" s="352">
        <f t="shared" si="102"/>
        <v>50</v>
      </c>
      <c r="S150" s="451">
        <f t="shared" si="102"/>
        <v>50</v>
      </c>
      <c r="T150" s="451">
        <f t="shared" si="102"/>
        <v>50</v>
      </c>
      <c r="U150" s="451">
        <f t="shared" si="102"/>
        <v>50</v>
      </c>
      <c r="V150" s="451">
        <f t="shared" si="102"/>
        <v>50</v>
      </c>
      <c r="W150" s="450">
        <f t="shared" si="102"/>
        <v>50</v>
      </c>
      <c r="X150" s="461">
        <f t="shared" si="102"/>
        <v>50</v>
      </c>
      <c r="Y150" s="352">
        <f t="shared" si="102"/>
        <v>50</v>
      </c>
      <c r="Z150" s="451">
        <f t="shared" si="102"/>
        <v>50</v>
      </c>
      <c r="AA150" s="451">
        <f t="shared" si="102"/>
        <v>50</v>
      </c>
      <c r="AB150" s="451">
        <f t="shared" si="102"/>
        <v>50</v>
      </c>
      <c r="AC150" s="451">
        <f t="shared" si="102"/>
        <v>155</v>
      </c>
      <c r="AD150" s="450">
        <f t="shared" si="102"/>
        <v>155</v>
      </c>
      <c r="AE150" s="461">
        <f t="shared" si="102"/>
        <v>155</v>
      </c>
      <c r="AF150" s="352">
        <f t="shared" si="102"/>
        <v>155</v>
      </c>
      <c r="AG150" s="451">
        <f t="shared" si="102"/>
        <v>155</v>
      </c>
      <c r="AH150" s="451">
        <f t="shared" si="102"/>
        <v>155</v>
      </c>
      <c r="AI150" s="451">
        <f t="shared" si="102"/>
        <v>155</v>
      </c>
      <c r="AJ150" s="451">
        <f t="shared" si="102"/>
        <v>155</v>
      </c>
      <c r="AK150" s="336">
        <f t="shared" si="103"/>
        <v>155</v>
      </c>
      <c r="AL150" s="37"/>
    </row>
    <row r="151" spans="1:42" ht="35.1" customHeight="1">
      <c r="A151" s="624">
        <v>48</v>
      </c>
      <c r="B151" s="707" t="s">
        <v>145</v>
      </c>
      <c r="C151" s="511" t="s">
        <v>239</v>
      </c>
      <c r="D151" s="63"/>
      <c r="E151" s="76"/>
      <c r="F151" s="173">
        <f>+[1]NEW!$U$150+[1]NEW!$U$1455</f>
        <v>1</v>
      </c>
      <c r="G151" s="456">
        <v>0</v>
      </c>
      <c r="H151" s="457">
        <v>0</v>
      </c>
      <c r="I151" s="457">
        <v>0</v>
      </c>
      <c r="J151" s="462">
        <v>0</v>
      </c>
      <c r="K151" s="353">
        <v>0</v>
      </c>
      <c r="L151" s="457">
        <v>0</v>
      </c>
      <c r="M151" s="457">
        <v>0</v>
      </c>
      <c r="N151" s="457">
        <v>0</v>
      </c>
      <c r="O151" s="457">
        <v>0</v>
      </c>
      <c r="P151" s="457">
        <v>0</v>
      </c>
      <c r="Q151" s="462">
        <v>0</v>
      </c>
      <c r="R151" s="353">
        <v>0</v>
      </c>
      <c r="S151" s="457">
        <v>0</v>
      </c>
      <c r="T151" s="457">
        <v>0</v>
      </c>
      <c r="U151" s="457">
        <v>0</v>
      </c>
      <c r="V151" s="457">
        <v>0</v>
      </c>
      <c r="W151" s="457">
        <v>0</v>
      </c>
      <c r="X151" s="462">
        <v>0</v>
      </c>
      <c r="Y151" s="353">
        <v>0</v>
      </c>
      <c r="Z151" s="457">
        <v>0</v>
      </c>
      <c r="AA151" s="457">
        <v>0</v>
      </c>
      <c r="AB151" s="457">
        <v>0</v>
      </c>
      <c r="AC151" s="470">
        <v>1</v>
      </c>
      <c r="AD151" s="457">
        <v>0</v>
      </c>
      <c r="AE151" s="462">
        <v>0</v>
      </c>
      <c r="AF151" s="353">
        <v>0</v>
      </c>
      <c r="AG151" s="457">
        <v>0</v>
      </c>
      <c r="AH151" s="456">
        <v>0</v>
      </c>
      <c r="AI151" s="456">
        <v>0</v>
      </c>
      <c r="AJ151" s="456">
        <v>0</v>
      </c>
      <c r="AK151" s="342">
        <v>0</v>
      </c>
      <c r="AL151" s="37"/>
      <c r="AM151" s="38"/>
      <c r="AN151" s="38"/>
      <c r="AO151" s="38"/>
      <c r="AP151" s="38"/>
    </row>
    <row r="152" spans="1:42" ht="35.1" customHeight="1" thickBot="1">
      <c r="A152" s="670"/>
      <c r="B152" s="708"/>
      <c r="C152" s="515"/>
      <c r="D152" s="78"/>
      <c r="E152" s="79"/>
      <c r="F152" s="179"/>
      <c r="G152" s="450">
        <f t="shared" si="102"/>
        <v>0</v>
      </c>
      <c r="H152" s="451">
        <f t="shared" si="102"/>
        <v>0</v>
      </c>
      <c r="I152" s="450">
        <f t="shared" si="102"/>
        <v>0</v>
      </c>
      <c r="J152" s="461">
        <f t="shared" si="102"/>
        <v>0</v>
      </c>
      <c r="K152" s="352">
        <f t="shared" si="102"/>
        <v>0</v>
      </c>
      <c r="L152" s="451">
        <f t="shared" si="102"/>
        <v>0</v>
      </c>
      <c r="M152" s="451">
        <f t="shared" si="102"/>
        <v>0</v>
      </c>
      <c r="N152" s="451">
        <f t="shared" si="102"/>
        <v>0</v>
      </c>
      <c r="O152" s="451">
        <f t="shared" si="102"/>
        <v>0</v>
      </c>
      <c r="P152" s="450">
        <f t="shared" si="102"/>
        <v>0</v>
      </c>
      <c r="Q152" s="461">
        <f t="shared" si="102"/>
        <v>0</v>
      </c>
      <c r="R152" s="352">
        <f t="shared" si="102"/>
        <v>0</v>
      </c>
      <c r="S152" s="451">
        <f t="shared" si="102"/>
        <v>0</v>
      </c>
      <c r="T152" s="451">
        <f t="shared" si="102"/>
        <v>0</v>
      </c>
      <c r="U152" s="451">
        <f t="shared" si="102"/>
        <v>0</v>
      </c>
      <c r="V152" s="451">
        <f t="shared" si="102"/>
        <v>0</v>
      </c>
      <c r="W152" s="450">
        <f t="shared" si="102"/>
        <v>0</v>
      </c>
      <c r="X152" s="461">
        <f t="shared" si="102"/>
        <v>0</v>
      </c>
      <c r="Y152" s="352">
        <f t="shared" si="102"/>
        <v>0</v>
      </c>
      <c r="Z152" s="451">
        <f t="shared" si="102"/>
        <v>0</v>
      </c>
      <c r="AA152" s="451">
        <f t="shared" si="102"/>
        <v>0</v>
      </c>
      <c r="AB152" s="451">
        <f t="shared" si="102"/>
        <v>0</v>
      </c>
      <c r="AC152" s="451">
        <f t="shared" si="102"/>
        <v>1</v>
      </c>
      <c r="AD152" s="450">
        <f t="shared" si="102"/>
        <v>1</v>
      </c>
      <c r="AE152" s="461">
        <f t="shared" si="102"/>
        <v>1</v>
      </c>
      <c r="AF152" s="352">
        <f t="shared" si="102"/>
        <v>1</v>
      </c>
      <c r="AG152" s="451">
        <f t="shared" si="102"/>
        <v>1</v>
      </c>
      <c r="AH152" s="451">
        <f t="shared" si="102"/>
        <v>1</v>
      </c>
      <c r="AI152" s="451">
        <f t="shared" si="102"/>
        <v>1</v>
      </c>
      <c r="AJ152" s="451">
        <f t="shared" si="102"/>
        <v>1</v>
      </c>
      <c r="AK152" s="336">
        <f t="shared" si="103"/>
        <v>1</v>
      </c>
      <c r="AL152" s="37"/>
    </row>
    <row r="153" spans="1:42" ht="34.5" hidden="1" customHeight="1">
      <c r="A153" s="624">
        <v>13</v>
      </c>
      <c r="B153" s="666" t="s">
        <v>118</v>
      </c>
      <c r="C153" s="516"/>
      <c r="D153" s="71"/>
      <c r="E153" s="49"/>
      <c r="F153" s="35"/>
      <c r="G153" s="341">
        <v>0</v>
      </c>
      <c r="H153" s="339">
        <v>0</v>
      </c>
      <c r="I153" s="454">
        <v>0</v>
      </c>
      <c r="J153" s="465">
        <v>0</v>
      </c>
      <c r="K153" s="355">
        <v>0</v>
      </c>
      <c r="L153" s="454">
        <v>0</v>
      </c>
      <c r="M153" s="454">
        <v>0</v>
      </c>
      <c r="N153" s="454">
        <v>0</v>
      </c>
      <c r="O153" s="454">
        <v>0</v>
      </c>
      <c r="P153" s="454">
        <v>0</v>
      </c>
      <c r="Q153" s="465">
        <v>0</v>
      </c>
      <c r="R153" s="355">
        <v>0</v>
      </c>
      <c r="S153" s="339">
        <v>0</v>
      </c>
      <c r="T153" s="454">
        <v>0</v>
      </c>
      <c r="U153" s="454">
        <v>0</v>
      </c>
      <c r="V153" s="454">
        <v>0</v>
      </c>
      <c r="W153" s="454">
        <v>0</v>
      </c>
      <c r="X153" s="465">
        <v>0</v>
      </c>
      <c r="Y153" s="355">
        <v>0</v>
      </c>
      <c r="Z153" s="454">
        <v>0</v>
      </c>
      <c r="AA153" s="454">
        <v>0</v>
      </c>
      <c r="AB153" s="454">
        <v>0</v>
      </c>
      <c r="AC153" s="454">
        <v>0</v>
      </c>
      <c r="AD153" s="454">
        <v>0</v>
      </c>
      <c r="AE153" s="465">
        <v>0</v>
      </c>
      <c r="AF153" s="355">
        <v>0</v>
      </c>
      <c r="AG153" s="454">
        <v>0</v>
      </c>
      <c r="AH153" s="455">
        <v>0</v>
      </c>
      <c r="AI153" s="455">
        <v>0</v>
      </c>
      <c r="AJ153" s="455">
        <v>0</v>
      </c>
      <c r="AK153" s="341"/>
      <c r="AL153" s="37"/>
      <c r="AM153" s="38"/>
      <c r="AN153" s="38"/>
      <c r="AO153" s="38"/>
      <c r="AP153" s="38"/>
    </row>
    <row r="154" spans="1:42" ht="35.1" hidden="1" customHeight="1">
      <c r="A154" s="670"/>
      <c r="B154" s="667"/>
      <c r="C154" s="513"/>
      <c r="D154" s="73"/>
      <c r="E154" s="52"/>
      <c r="F154" s="61"/>
      <c r="G154" s="336">
        <f t="shared" ref="G154:AJ154" si="104">+F154+G153</f>
        <v>0</v>
      </c>
      <c r="H154" s="336">
        <f t="shared" si="104"/>
        <v>0</v>
      </c>
      <c r="I154" s="450">
        <f t="shared" si="104"/>
        <v>0</v>
      </c>
      <c r="J154" s="461">
        <f t="shared" si="104"/>
        <v>0</v>
      </c>
      <c r="K154" s="352">
        <f t="shared" si="104"/>
        <v>0</v>
      </c>
      <c r="L154" s="451">
        <f t="shared" si="104"/>
        <v>0</v>
      </c>
      <c r="M154" s="451">
        <f t="shared" si="104"/>
        <v>0</v>
      </c>
      <c r="N154" s="451">
        <f t="shared" si="104"/>
        <v>0</v>
      </c>
      <c r="O154" s="451">
        <f t="shared" si="104"/>
        <v>0</v>
      </c>
      <c r="P154" s="450">
        <f t="shared" si="104"/>
        <v>0</v>
      </c>
      <c r="Q154" s="461">
        <f t="shared" si="104"/>
        <v>0</v>
      </c>
      <c r="R154" s="352">
        <f t="shared" si="104"/>
        <v>0</v>
      </c>
      <c r="S154" s="336">
        <f t="shared" si="104"/>
        <v>0</v>
      </c>
      <c r="T154" s="451">
        <f t="shared" si="104"/>
        <v>0</v>
      </c>
      <c r="U154" s="451">
        <f t="shared" si="104"/>
        <v>0</v>
      </c>
      <c r="V154" s="451">
        <f t="shared" si="104"/>
        <v>0</v>
      </c>
      <c r="W154" s="450">
        <f t="shared" si="104"/>
        <v>0</v>
      </c>
      <c r="X154" s="461">
        <f t="shared" si="104"/>
        <v>0</v>
      </c>
      <c r="Y154" s="352">
        <f t="shared" si="104"/>
        <v>0</v>
      </c>
      <c r="Z154" s="451">
        <f t="shared" si="104"/>
        <v>0</v>
      </c>
      <c r="AA154" s="451">
        <f t="shared" si="104"/>
        <v>0</v>
      </c>
      <c r="AB154" s="451">
        <f t="shared" si="104"/>
        <v>0</v>
      </c>
      <c r="AC154" s="451">
        <f t="shared" si="104"/>
        <v>0</v>
      </c>
      <c r="AD154" s="450">
        <f t="shared" si="104"/>
        <v>0</v>
      </c>
      <c r="AE154" s="461">
        <f t="shared" si="104"/>
        <v>0</v>
      </c>
      <c r="AF154" s="352">
        <f t="shared" si="104"/>
        <v>0</v>
      </c>
      <c r="AG154" s="451">
        <f t="shared" si="104"/>
        <v>0</v>
      </c>
      <c r="AH154" s="451">
        <f t="shared" si="104"/>
        <v>0</v>
      </c>
      <c r="AI154" s="451">
        <f t="shared" si="104"/>
        <v>0</v>
      </c>
      <c r="AJ154" s="451">
        <f t="shared" si="104"/>
        <v>0</v>
      </c>
      <c r="AK154" s="336"/>
      <c r="AL154" s="37"/>
    </row>
    <row r="155" spans="1:42" ht="35.1" hidden="1" customHeight="1">
      <c r="A155" s="624">
        <v>14</v>
      </c>
      <c r="B155" s="666" t="s">
        <v>119</v>
      </c>
      <c r="C155" s="511">
        <v>0</v>
      </c>
      <c r="D155" s="63"/>
      <c r="E155" s="54"/>
      <c r="F155" s="337"/>
      <c r="G155" s="341">
        <v>0</v>
      </c>
      <c r="H155" s="339">
        <v>0</v>
      </c>
      <c r="I155" s="454">
        <v>0</v>
      </c>
      <c r="J155" s="465">
        <v>0</v>
      </c>
      <c r="K155" s="355">
        <v>0</v>
      </c>
      <c r="L155" s="454">
        <v>0</v>
      </c>
      <c r="M155" s="454">
        <v>0</v>
      </c>
      <c r="N155" s="454">
        <v>0</v>
      </c>
      <c r="O155" s="454">
        <v>0</v>
      </c>
      <c r="P155" s="454">
        <v>0</v>
      </c>
      <c r="Q155" s="465">
        <v>0</v>
      </c>
      <c r="R155" s="355">
        <v>0</v>
      </c>
      <c r="S155" s="339">
        <v>0</v>
      </c>
      <c r="T155" s="454">
        <v>0</v>
      </c>
      <c r="U155" s="454">
        <v>0</v>
      </c>
      <c r="V155" s="454">
        <v>0</v>
      </c>
      <c r="W155" s="454">
        <v>0</v>
      </c>
      <c r="X155" s="465">
        <v>0</v>
      </c>
      <c r="Y155" s="355">
        <v>0</v>
      </c>
      <c r="Z155" s="454">
        <v>0</v>
      </c>
      <c r="AA155" s="454">
        <v>0</v>
      </c>
      <c r="AB155" s="454">
        <v>0</v>
      </c>
      <c r="AC155" s="454">
        <v>0</v>
      </c>
      <c r="AD155" s="454">
        <v>0</v>
      </c>
      <c r="AE155" s="465">
        <v>0</v>
      </c>
      <c r="AF155" s="355">
        <v>0</v>
      </c>
      <c r="AG155" s="454">
        <v>0</v>
      </c>
      <c r="AH155" s="455">
        <v>0</v>
      </c>
      <c r="AI155" s="455">
        <v>0</v>
      </c>
      <c r="AJ155" s="455">
        <v>0</v>
      </c>
      <c r="AK155" s="341"/>
      <c r="AL155" s="37"/>
      <c r="AM155" s="38"/>
      <c r="AN155" s="38"/>
      <c r="AO155" s="38"/>
      <c r="AP155" s="38"/>
    </row>
    <row r="156" spans="1:42" ht="34.5" hidden="1" customHeight="1">
      <c r="A156" s="670"/>
      <c r="B156" s="667"/>
      <c r="C156" s="515"/>
      <c r="D156" s="78"/>
      <c r="E156" s="85"/>
      <c r="F156" s="35"/>
      <c r="G156" s="336">
        <f t="shared" ref="G156:AJ156" si="105">+F156+G155</f>
        <v>0</v>
      </c>
      <c r="H156" s="336">
        <f t="shared" si="105"/>
        <v>0</v>
      </c>
      <c r="I156" s="450">
        <f t="shared" si="105"/>
        <v>0</v>
      </c>
      <c r="J156" s="461">
        <f t="shared" si="105"/>
        <v>0</v>
      </c>
      <c r="K156" s="352">
        <f t="shared" si="105"/>
        <v>0</v>
      </c>
      <c r="L156" s="451">
        <f t="shared" si="105"/>
        <v>0</v>
      </c>
      <c r="M156" s="451">
        <f t="shared" si="105"/>
        <v>0</v>
      </c>
      <c r="N156" s="451">
        <f t="shared" si="105"/>
        <v>0</v>
      </c>
      <c r="O156" s="451">
        <f t="shared" si="105"/>
        <v>0</v>
      </c>
      <c r="P156" s="450">
        <f t="shared" si="105"/>
        <v>0</v>
      </c>
      <c r="Q156" s="461">
        <f t="shared" si="105"/>
        <v>0</v>
      </c>
      <c r="R156" s="352">
        <f t="shared" si="105"/>
        <v>0</v>
      </c>
      <c r="S156" s="336">
        <f t="shared" si="105"/>
        <v>0</v>
      </c>
      <c r="T156" s="451">
        <f t="shared" si="105"/>
        <v>0</v>
      </c>
      <c r="U156" s="451">
        <f t="shared" si="105"/>
        <v>0</v>
      </c>
      <c r="V156" s="451">
        <f t="shared" si="105"/>
        <v>0</v>
      </c>
      <c r="W156" s="450">
        <f t="shared" si="105"/>
        <v>0</v>
      </c>
      <c r="X156" s="461">
        <f t="shared" si="105"/>
        <v>0</v>
      </c>
      <c r="Y156" s="352">
        <f t="shared" si="105"/>
        <v>0</v>
      </c>
      <c r="Z156" s="451">
        <f t="shared" si="105"/>
        <v>0</v>
      </c>
      <c r="AA156" s="451">
        <f t="shared" si="105"/>
        <v>0</v>
      </c>
      <c r="AB156" s="451">
        <f t="shared" si="105"/>
        <v>0</v>
      </c>
      <c r="AC156" s="451">
        <f t="shared" si="105"/>
        <v>0</v>
      </c>
      <c r="AD156" s="450">
        <f t="shared" si="105"/>
        <v>0</v>
      </c>
      <c r="AE156" s="461">
        <f t="shared" si="105"/>
        <v>0</v>
      </c>
      <c r="AF156" s="352">
        <f t="shared" si="105"/>
        <v>0</v>
      </c>
      <c r="AG156" s="451">
        <f t="shared" si="105"/>
        <v>0</v>
      </c>
      <c r="AH156" s="451">
        <f t="shared" si="105"/>
        <v>0</v>
      </c>
      <c r="AI156" s="451">
        <f t="shared" si="105"/>
        <v>0</v>
      </c>
      <c r="AJ156" s="451">
        <f t="shared" si="105"/>
        <v>0</v>
      </c>
      <c r="AK156" s="336"/>
      <c r="AL156" s="37"/>
    </row>
    <row r="157" spans="1:42" ht="35.1" hidden="1" customHeight="1">
      <c r="A157" s="624">
        <v>15</v>
      </c>
      <c r="B157" s="666" t="s">
        <v>120</v>
      </c>
      <c r="C157" s="511">
        <v>0</v>
      </c>
      <c r="D157" s="71"/>
      <c r="E157" s="49"/>
      <c r="F157" s="337"/>
      <c r="G157" s="341">
        <v>0</v>
      </c>
      <c r="H157" s="339">
        <v>0</v>
      </c>
      <c r="I157" s="454">
        <v>0</v>
      </c>
      <c r="J157" s="465">
        <v>0</v>
      </c>
      <c r="K157" s="355">
        <v>0</v>
      </c>
      <c r="L157" s="454">
        <v>0</v>
      </c>
      <c r="M157" s="454">
        <v>0</v>
      </c>
      <c r="N157" s="454">
        <v>0</v>
      </c>
      <c r="O157" s="454">
        <v>0</v>
      </c>
      <c r="P157" s="454">
        <v>0</v>
      </c>
      <c r="Q157" s="465">
        <v>0</v>
      </c>
      <c r="R157" s="355">
        <v>0</v>
      </c>
      <c r="S157" s="339">
        <v>0</v>
      </c>
      <c r="T157" s="454">
        <v>0</v>
      </c>
      <c r="U157" s="454">
        <v>0</v>
      </c>
      <c r="V157" s="454">
        <v>0</v>
      </c>
      <c r="W157" s="454">
        <v>0</v>
      </c>
      <c r="X157" s="465">
        <v>0</v>
      </c>
      <c r="Y157" s="355">
        <v>0</v>
      </c>
      <c r="Z157" s="454">
        <v>0</v>
      </c>
      <c r="AA157" s="454">
        <v>0</v>
      </c>
      <c r="AB157" s="454">
        <v>0</v>
      </c>
      <c r="AC157" s="454">
        <v>0</v>
      </c>
      <c r="AD157" s="454">
        <v>0</v>
      </c>
      <c r="AE157" s="465">
        <v>0</v>
      </c>
      <c r="AF157" s="355">
        <v>0</v>
      </c>
      <c r="AG157" s="454">
        <v>0</v>
      </c>
      <c r="AH157" s="455">
        <v>0</v>
      </c>
      <c r="AI157" s="455">
        <v>0</v>
      </c>
      <c r="AJ157" s="455">
        <v>0</v>
      </c>
      <c r="AK157" s="341"/>
      <c r="AL157" s="37"/>
      <c r="AM157" s="38"/>
      <c r="AN157" s="38"/>
      <c r="AO157" s="38"/>
      <c r="AP157" s="38"/>
    </row>
    <row r="158" spans="1:42" ht="35.1" hidden="1" customHeight="1">
      <c r="A158" s="670"/>
      <c r="B158" s="667"/>
      <c r="C158" s="513"/>
      <c r="D158" s="88"/>
      <c r="E158" s="41"/>
      <c r="F158" s="74"/>
      <c r="G158" s="336">
        <f t="shared" ref="G158:AJ158" si="106">+F158+G157</f>
        <v>0</v>
      </c>
      <c r="H158" s="336">
        <f t="shared" si="106"/>
        <v>0</v>
      </c>
      <c r="I158" s="450">
        <f t="shared" si="106"/>
        <v>0</v>
      </c>
      <c r="J158" s="461">
        <f t="shared" si="106"/>
        <v>0</v>
      </c>
      <c r="K158" s="352">
        <f t="shared" si="106"/>
        <v>0</v>
      </c>
      <c r="L158" s="451">
        <f t="shared" si="106"/>
        <v>0</v>
      </c>
      <c r="M158" s="451">
        <f t="shared" si="106"/>
        <v>0</v>
      </c>
      <c r="N158" s="451">
        <f t="shared" si="106"/>
        <v>0</v>
      </c>
      <c r="O158" s="451">
        <f t="shared" si="106"/>
        <v>0</v>
      </c>
      <c r="P158" s="450">
        <f t="shared" si="106"/>
        <v>0</v>
      </c>
      <c r="Q158" s="461">
        <f t="shared" si="106"/>
        <v>0</v>
      </c>
      <c r="R158" s="352">
        <f t="shared" si="106"/>
        <v>0</v>
      </c>
      <c r="S158" s="336">
        <f t="shared" si="106"/>
        <v>0</v>
      </c>
      <c r="T158" s="451">
        <f t="shared" si="106"/>
        <v>0</v>
      </c>
      <c r="U158" s="451">
        <f t="shared" si="106"/>
        <v>0</v>
      </c>
      <c r="V158" s="451">
        <f t="shared" si="106"/>
        <v>0</v>
      </c>
      <c r="W158" s="450">
        <f t="shared" si="106"/>
        <v>0</v>
      </c>
      <c r="X158" s="461">
        <f t="shared" si="106"/>
        <v>0</v>
      </c>
      <c r="Y158" s="352">
        <f t="shared" si="106"/>
        <v>0</v>
      </c>
      <c r="Z158" s="451">
        <f t="shared" si="106"/>
        <v>0</v>
      </c>
      <c r="AA158" s="451">
        <f t="shared" si="106"/>
        <v>0</v>
      </c>
      <c r="AB158" s="451">
        <f t="shared" si="106"/>
        <v>0</v>
      </c>
      <c r="AC158" s="451">
        <f t="shared" si="106"/>
        <v>0</v>
      </c>
      <c r="AD158" s="450">
        <f t="shared" si="106"/>
        <v>0</v>
      </c>
      <c r="AE158" s="461">
        <f t="shared" si="106"/>
        <v>0</v>
      </c>
      <c r="AF158" s="352">
        <f t="shared" si="106"/>
        <v>0</v>
      </c>
      <c r="AG158" s="451">
        <f t="shared" si="106"/>
        <v>0</v>
      </c>
      <c r="AH158" s="451">
        <f t="shared" si="106"/>
        <v>0</v>
      </c>
      <c r="AI158" s="451">
        <f t="shared" si="106"/>
        <v>0</v>
      </c>
      <c r="AJ158" s="451">
        <f t="shared" si="106"/>
        <v>0</v>
      </c>
      <c r="AK158" s="336"/>
      <c r="AL158" s="37"/>
    </row>
    <row r="159" spans="1:42" ht="35.1" hidden="1" customHeight="1">
      <c r="A159" s="624">
        <v>16</v>
      </c>
      <c r="B159" s="666" t="s">
        <v>121</v>
      </c>
      <c r="C159" s="511">
        <v>0</v>
      </c>
      <c r="D159" s="53"/>
      <c r="E159" s="89"/>
      <c r="F159" s="337"/>
      <c r="G159" s="341">
        <v>0</v>
      </c>
      <c r="H159" s="339">
        <v>0</v>
      </c>
      <c r="I159" s="454">
        <v>0</v>
      </c>
      <c r="J159" s="465">
        <v>0</v>
      </c>
      <c r="K159" s="355">
        <v>0</v>
      </c>
      <c r="L159" s="454">
        <v>0</v>
      </c>
      <c r="M159" s="454">
        <v>0</v>
      </c>
      <c r="N159" s="454">
        <v>0</v>
      </c>
      <c r="O159" s="454">
        <v>0</v>
      </c>
      <c r="P159" s="454">
        <v>0</v>
      </c>
      <c r="Q159" s="465">
        <v>0</v>
      </c>
      <c r="R159" s="355">
        <v>0</v>
      </c>
      <c r="S159" s="339">
        <v>0</v>
      </c>
      <c r="T159" s="454">
        <v>0</v>
      </c>
      <c r="U159" s="454">
        <v>0</v>
      </c>
      <c r="V159" s="454">
        <v>0</v>
      </c>
      <c r="W159" s="454">
        <v>0</v>
      </c>
      <c r="X159" s="465">
        <v>0</v>
      </c>
      <c r="Y159" s="355">
        <v>0</v>
      </c>
      <c r="Z159" s="454">
        <v>0</v>
      </c>
      <c r="AA159" s="454">
        <v>0</v>
      </c>
      <c r="AB159" s="454">
        <v>0</v>
      </c>
      <c r="AC159" s="454">
        <v>0</v>
      </c>
      <c r="AD159" s="454">
        <v>0</v>
      </c>
      <c r="AE159" s="465">
        <v>0</v>
      </c>
      <c r="AF159" s="355">
        <v>0</v>
      </c>
      <c r="AG159" s="454">
        <v>0</v>
      </c>
      <c r="AH159" s="455">
        <v>0</v>
      </c>
      <c r="AI159" s="455">
        <v>0</v>
      </c>
      <c r="AJ159" s="455">
        <v>0</v>
      </c>
      <c r="AK159" s="341"/>
      <c r="AL159" s="37"/>
    </row>
    <row r="160" spans="1:42" ht="34.5" hidden="1" customHeight="1">
      <c r="A160" s="670"/>
      <c r="B160" s="667"/>
      <c r="C160" s="515"/>
      <c r="D160" s="78"/>
      <c r="E160" s="79"/>
      <c r="F160" s="42"/>
      <c r="G160" s="336">
        <f t="shared" ref="G160:AJ160" si="107">+F160+G159</f>
        <v>0</v>
      </c>
      <c r="H160" s="336">
        <f t="shared" si="107"/>
        <v>0</v>
      </c>
      <c r="I160" s="450">
        <f t="shared" si="107"/>
        <v>0</v>
      </c>
      <c r="J160" s="461">
        <f t="shared" si="107"/>
        <v>0</v>
      </c>
      <c r="K160" s="352">
        <f t="shared" si="107"/>
        <v>0</v>
      </c>
      <c r="L160" s="451">
        <f t="shared" si="107"/>
        <v>0</v>
      </c>
      <c r="M160" s="451">
        <f t="shared" si="107"/>
        <v>0</v>
      </c>
      <c r="N160" s="451">
        <f t="shared" si="107"/>
        <v>0</v>
      </c>
      <c r="O160" s="451">
        <f t="shared" si="107"/>
        <v>0</v>
      </c>
      <c r="P160" s="450">
        <f t="shared" si="107"/>
        <v>0</v>
      </c>
      <c r="Q160" s="461">
        <f t="shared" si="107"/>
        <v>0</v>
      </c>
      <c r="R160" s="352">
        <f t="shared" si="107"/>
        <v>0</v>
      </c>
      <c r="S160" s="336">
        <f t="shared" si="107"/>
        <v>0</v>
      </c>
      <c r="T160" s="451">
        <f t="shared" si="107"/>
        <v>0</v>
      </c>
      <c r="U160" s="451">
        <f t="shared" si="107"/>
        <v>0</v>
      </c>
      <c r="V160" s="451">
        <f t="shared" si="107"/>
        <v>0</v>
      </c>
      <c r="W160" s="450">
        <f t="shared" si="107"/>
        <v>0</v>
      </c>
      <c r="X160" s="461">
        <f t="shared" si="107"/>
        <v>0</v>
      </c>
      <c r="Y160" s="352">
        <f t="shared" si="107"/>
        <v>0</v>
      </c>
      <c r="Z160" s="451">
        <f t="shared" si="107"/>
        <v>0</v>
      </c>
      <c r="AA160" s="451">
        <f t="shared" si="107"/>
        <v>0</v>
      </c>
      <c r="AB160" s="451">
        <f t="shared" si="107"/>
        <v>0</v>
      </c>
      <c r="AC160" s="451">
        <f t="shared" si="107"/>
        <v>0</v>
      </c>
      <c r="AD160" s="450">
        <f t="shared" si="107"/>
        <v>0</v>
      </c>
      <c r="AE160" s="461">
        <f t="shared" si="107"/>
        <v>0</v>
      </c>
      <c r="AF160" s="352">
        <f t="shared" si="107"/>
        <v>0</v>
      </c>
      <c r="AG160" s="451">
        <f t="shared" si="107"/>
        <v>0</v>
      </c>
      <c r="AH160" s="451">
        <f t="shared" si="107"/>
        <v>0</v>
      </c>
      <c r="AI160" s="451">
        <f t="shared" si="107"/>
        <v>0</v>
      </c>
      <c r="AJ160" s="451">
        <f t="shared" si="107"/>
        <v>0</v>
      </c>
      <c r="AK160" s="336"/>
      <c r="AL160" s="37"/>
    </row>
    <row r="161" spans="1:42" ht="35.1" hidden="1" customHeight="1">
      <c r="A161" s="624">
        <v>17</v>
      </c>
      <c r="B161" s="666" t="s">
        <v>122</v>
      </c>
      <c r="C161" s="516"/>
      <c r="D161" s="90"/>
      <c r="E161" s="91"/>
      <c r="F161" s="92"/>
      <c r="G161" s="341">
        <f>+F161</f>
        <v>0</v>
      </c>
      <c r="H161" s="339">
        <v>0</v>
      </c>
      <c r="I161" s="344">
        <v>0</v>
      </c>
      <c r="J161" s="465">
        <v>0</v>
      </c>
      <c r="K161" s="355">
        <v>0</v>
      </c>
      <c r="L161" s="454">
        <v>0</v>
      </c>
      <c r="M161" s="454">
        <v>0</v>
      </c>
      <c r="N161" s="455">
        <v>0</v>
      </c>
      <c r="O161" s="455">
        <v>0</v>
      </c>
      <c r="P161" s="455">
        <v>0</v>
      </c>
      <c r="Q161" s="465">
        <v>0</v>
      </c>
      <c r="R161" s="355">
        <v>0</v>
      </c>
      <c r="S161" s="341">
        <v>0</v>
      </c>
      <c r="T161" s="454">
        <v>0</v>
      </c>
      <c r="U161" s="455">
        <v>0</v>
      </c>
      <c r="V161" s="455">
        <v>0</v>
      </c>
      <c r="W161" s="455">
        <v>0</v>
      </c>
      <c r="X161" s="465">
        <v>0</v>
      </c>
      <c r="Y161" s="355">
        <v>0</v>
      </c>
      <c r="Z161" s="455">
        <v>0</v>
      </c>
      <c r="AA161" s="455">
        <v>0</v>
      </c>
      <c r="AB161" s="455">
        <v>0</v>
      </c>
      <c r="AC161" s="455">
        <v>0</v>
      </c>
      <c r="AD161" s="455">
        <v>0</v>
      </c>
      <c r="AE161" s="465">
        <v>0</v>
      </c>
      <c r="AF161" s="355">
        <v>0</v>
      </c>
      <c r="AG161" s="455">
        <v>0</v>
      </c>
      <c r="AH161" s="454">
        <v>0</v>
      </c>
      <c r="AI161" s="455">
        <v>0</v>
      </c>
      <c r="AJ161" s="454">
        <v>0</v>
      </c>
      <c r="AK161" s="339"/>
      <c r="AL161" s="37"/>
    </row>
    <row r="162" spans="1:42" ht="35.1" hidden="1" customHeight="1" thickBot="1">
      <c r="A162" s="670"/>
      <c r="B162" s="667"/>
      <c r="C162" s="510"/>
      <c r="D162" s="60"/>
      <c r="E162" s="52"/>
      <c r="F162" s="61"/>
      <c r="G162" s="341">
        <f t="shared" ref="G162:AJ162" si="108">+F162+G161</f>
        <v>0</v>
      </c>
      <c r="H162" s="341">
        <f t="shared" si="108"/>
        <v>0</v>
      </c>
      <c r="I162" s="340">
        <f t="shared" si="108"/>
        <v>0</v>
      </c>
      <c r="J162" s="463">
        <f t="shared" si="108"/>
        <v>0</v>
      </c>
      <c r="K162" s="354">
        <f t="shared" si="108"/>
        <v>0</v>
      </c>
      <c r="L162" s="455">
        <f t="shared" si="108"/>
        <v>0</v>
      </c>
      <c r="M162" s="455">
        <f t="shared" si="108"/>
        <v>0</v>
      </c>
      <c r="N162" s="455">
        <f t="shared" si="108"/>
        <v>0</v>
      </c>
      <c r="O162" s="455">
        <f t="shared" si="108"/>
        <v>0</v>
      </c>
      <c r="P162" s="455">
        <f t="shared" si="108"/>
        <v>0</v>
      </c>
      <c r="Q162" s="463">
        <f t="shared" si="108"/>
        <v>0</v>
      </c>
      <c r="R162" s="354">
        <f t="shared" si="108"/>
        <v>0</v>
      </c>
      <c r="S162" s="341">
        <f t="shared" si="108"/>
        <v>0</v>
      </c>
      <c r="T162" s="455">
        <f t="shared" si="108"/>
        <v>0</v>
      </c>
      <c r="U162" s="455">
        <f t="shared" si="108"/>
        <v>0</v>
      </c>
      <c r="V162" s="455">
        <f t="shared" si="108"/>
        <v>0</v>
      </c>
      <c r="W162" s="455">
        <f t="shared" si="108"/>
        <v>0</v>
      </c>
      <c r="X162" s="463">
        <f t="shared" si="108"/>
        <v>0</v>
      </c>
      <c r="Y162" s="354">
        <f t="shared" si="108"/>
        <v>0</v>
      </c>
      <c r="Z162" s="455">
        <f t="shared" si="108"/>
        <v>0</v>
      </c>
      <c r="AA162" s="455">
        <f t="shared" si="108"/>
        <v>0</v>
      </c>
      <c r="AB162" s="455">
        <f t="shared" si="108"/>
        <v>0</v>
      </c>
      <c r="AC162" s="455">
        <f t="shared" si="108"/>
        <v>0</v>
      </c>
      <c r="AD162" s="455">
        <f t="shared" si="108"/>
        <v>0</v>
      </c>
      <c r="AE162" s="463">
        <f t="shared" si="108"/>
        <v>0</v>
      </c>
      <c r="AF162" s="354">
        <f t="shared" si="108"/>
        <v>0</v>
      </c>
      <c r="AG162" s="455">
        <f t="shared" si="108"/>
        <v>0</v>
      </c>
      <c r="AH162" s="455">
        <f t="shared" si="108"/>
        <v>0</v>
      </c>
      <c r="AI162" s="455">
        <f t="shared" si="108"/>
        <v>0</v>
      </c>
      <c r="AJ162" s="106">
        <f t="shared" si="108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11"/>
      <c r="D163" s="53"/>
      <c r="E163" s="54"/>
      <c r="F163" s="337">
        <v>0</v>
      </c>
      <c r="G163" s="339">
        <v>0</v>
      </c>
      <c r="H163" s="339">
        <v>0</v>
      </c>
      <c r="I163" s="454">
        <v>0</v>
      </c>
      <c r="J163" s="465">
        <v>0</v>
      </c>
      <c r="K163" s="355">
        <v>0</v>
      </c>
      <c r="L163" s="454">
        <v>0</v>
      </c>
      <c r="M163" s="454">
        <v>0</v>
      </c>
      <c r="N163" s="454">
        <v>0</v>
      </c>
      <c r="O163" s="457">
        <v>0</v>
      </c>
      <c r="P163" s="454">
        <v>0</v>
      </c>
      <c r="Q163" s="465">
        <v>0</v>
      </c>
      <c r="R163" s="355">
        <v>0</v>
      </c>
      <c r="S163" s="339">
        <v>0</v>
      </c>
      <c r="T163" s="454">
        <v>0</v>
      </c>
      <c r="U163" s="454">
        <v>0</v>
      </c>
      <c r="V163" s="454">
        <v>0</v>
      </c>
      <c r="W163" s="454">
        <v>0</v>
      </c>
      <c r="X163" s="465">
        <v>0</v>
      </c>
      <c r="Y163" s="355">
        <v>0</v>
      </c>
      <c r="Z163" s="454">
        <v>0</v>
      </c>
      <c r="AA163" s="454">
        <v>0</v>
      </c>
      <c r="AB163" s="454">
        <v>0</v>
      </c>
      <c r="AC163" s="454">
        <v>0</v>
      </c>
      <c r="AD163" s="454">
        <v>0</v>
      </c>
      <c r="AE163" s="465">
        <v>0</v>
      </c>
      <c r="AF163" s="355">
        <v>0</v>
      </c>
      <c r="AG163" s="454">
        <v>0</v>
      </c>
      <c r="AH163" s="454">
        <v>0</v>
      </c>
      <c r="AI163" s="454">
        <v>0</v>
      </c>
      <c r="AJ163" s="455">
        <v>0</v>
      </c>
      <c r="AK163" s="341">
        <v>0</v>
      </c>
      <c r="AL163" s="37"/>
      <c r="AM163" s="38"/>
      <c r="AN163" s="38"/>
      <c r="AO163" s="38"/>
      <c r="AP163" s="38"/>
    </row>
    <row r="164" spans="1:42" ht="35.1" hidden="1" customHeight="1">
      <c r="A164" s="670"/>
      <c r="B164" s="672"/>
      <c r="C164" s="515"/>
      <c r="D164" s="95"/>
      <c r="E164" s="79"/>
      <c r="F164" s="42"/>
      <c r="G164" s="336">
        <f t="shared" ref="G164:AK164" si="109">+F164+G163</f>
        <v>0</v>
      </c>
      <c r="H164" s="336">
        <f t="shared" si="109"/>
        <v>0</v>
      </c>
      <c r="I164" s="451">
        <f t="shared" si="109"/>
        <v>0</v>
      </c>
      <c r="J164" s="461">
        <f t="shared" si="109"/>
        <v>0</v>
      </c>
      <c r="K164" s="352">
        <f t="shared" si="109"/>
        <v>0</v>
      </c>
      <c r="L164" s="451">
        <f t="shared" si="109"/>
        <v>0</v>
      </c>
      <c r="M164" s="451">
        <f t="shared" si="109"/>
        <v>0</v>
      </c>
      <c r="N164" s="451">
        <f t="shared" si="109"/>
        <v>0</v>
      </c>
      <c r="O164" s="451">
        <f t="shared" si="109"/>
        <v>0</v>
      </c>
      <c r="P164" s="451">
        <f t="shared" si="109"/>
        <v>0</v>
      </c>
      <c r="Q164" s="461">
        <f t="shared" si="109"/>
        <v>0</v>
      </c>
      <c r="R164" s="352">
        <f t="shared" si="109"/>
        <v>0</v>
      </c>
      <c r="S164" s="336">
        <f t="shared" si="109"/>
        <v>0</v>
      </c>
      <c r="T164" s="451">
        <f t="shared" si="109"/>
        <v>0</v>
      </c>
      <c r="U164" s="451">
        <f t="shared" si="109"/>
        <v>0</v>
      </c>
      <c r="V164" s="451">
        <f t="shared" si="109"/>
        <v>0</v>
      </c>
      <c r="W164" s="451">
        <f t="shared" si="109"/>
        <v>0</v>
      </c>
      <c r="X164" s="461">
        <f t="shared" si="109"/>
        <v>0</v>
      </c>
      <c r="Y164" s="352">
        <f t="shared" si="109"/>
        <v>0</v>
      </c>
      <c r="Z164" s="451">
        <f t="shared" si="109"/>
        <v>0</v>
      </c>
      <c r="AA164" s="451">
        <f t="shared" si="109"/>
        <v>0</v>
      </c>
      <c r="AB164" s="451">
        <f t="shared" si="109"/>
        <v>0</v>
      </c>
      <c r="AC164" s="451">
        <f t="shared" si="109"/>
        <v>0</v>
      </c>
      <c r="AD164" s="451">
        <f t="shared" si="109"/>
        <v>0</v>
      </c>
      <c r="AE164" s="461">
        <f t="shared" si="109"/>
        <v>0</v>
      </c>
      <c r="AF164" s="352">
        <f t="shared" si="109"/>
        <v>0</v>
      </c>
      <c r="AG164" s="451">
        <f t="shared" si="109"/>
        <v>0</v>
      </c>
      <c r="AH164" s="451">
        <f t="shared" si="109"/>
        <v>0</v>
      </c>
      <c r="AI164" s="451">
        <f t="shared" si="109"/>
        <v>0</v>
      </c>
      <c r="AJ164" s="451">
        <f t="shared" si="109"/>
        <v>0</v>
      </c>
      <c r="AK164" s="336">
        <f t="shared" si="109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11"/>
      <c r="D165" s="90"/>
      <c r="E165" s="49"/>
      <c r="F165" s="35">
        <v>0</v>
      </c>
      <c r="G165" s="341">
        <v>0</v>
      </c>
      <c r="H165" s="341">
        <v>0</v>
      </c>
      <c r="I165" s="455">
        <v>0</v>
      </c>
      <c r="J165" s="463">
        <v>0</v>
      </c>
      <c r="K165" s="354">
        <v>0</v>
      </c>
      <c r="L165" s="455">
        <v>0</v>
      </c>
      <c r="M165" s="455">
        <v>0</v>
      </c>
      <c r="N165" s="455">
        <v>0</v>
      </c>
      <c r="O165" s="456">
        <v>0</v>
      </c>
      <c r="P165" s="455">
        <v>0</v>
      </c>
      <c r="Q165" s="463">
        <v>0</v>
      </c>
      <c r="R165" s="354">
        <v>0</v>
      </c>
      <c r="S165" s="341">
        <v>0</v>
      </c>
      <c r="T165" s="455">
        <v>0</v>
      </c>
      <c r="U165" s="455">
        <v>0</v>
      </c>
      <c r="V165" s="455">
        <v>0</v>
      </c>
      <c r="W165" s="455">
        <v>0</v>
      </c>
      <c r="X165" s="463">
        <v>0</v>
      </c>
      <c r="Y165" s="354">
        <v>0</v>
      </c>
      <c r="Z165" s="455">
        <v>0</v>
      </c>
      <c r="AA165" s="455">
        <v>0</v>
      </c>
      <c r="AB165" s="455">
        <v>0</v>
      </c>
      <c r="AC165" s="455">
        <v>0</v>
      </c>
      <c r="AD165" s="455">
        <v>0</v>
      </c>
      <c r="AE165" s="463">
        <v>0</v>
      </c>
      <c r="AF165" s="354">
        <v>0</v>
      </c>
      <c r="AG165" s="455">
        <v>0</v>
      </c>
      <c r="AH165" s="455">
        <v>0</v>
      </c>
      <c r="AI165" s="455">
        <v>0</v>
      </c>
      <c r="AJ165" s="455">
        <v>0</v>
      </c>
      <c r="AK165" s="341">
        <v>0</v>
      </c>
      <c r="AL165" s="37"/>
      <c r="AM165" s="38"/>
      <c r="AN165" s="38"/>
      <c r="AO165" s="38"/>
      <c r="AP165" s="38"/>
    </row>
    <row r="166" spans="1:42" ht="35.1" hidden="1" customHeight="1">
      <c r="A166" s="670"/>
      <c r="B166" s="672"/>
      <c r="C166" s="508"/>
      <c r="D166" s="60"/>
      <c r="E166" s="52"/>
      <c r="F166" s="61"/>
      <c r="G166" s="336">
        <f t="shared" ref="G166:AK166" si="110">+F166+G165</f>
        <v>0</v>
      </c>
      <c r="H166" s="335">
        <f t="shared" si="110"/>
        <v>0</v>
      </c>
      <c r="I166" s="450">
        <f t="shared" si="110"/>
        <v>0</v>
      </c>
      <c r="J166" s="461">
        <f t="shared" si="110"/>
        <v>0</v>
      </c>
      <c r="K166" s="352">
        <f t="shared" si="110"/>
        <v>0</v>
      </c>
      <c r="L166" s="451">
        <f t="shared" si="110"/>
        <v>0</v>
      </c>
      <c r="M166" s="451">
        <f t="shared" si="110"/>
        <v>0</v>
      </c>
      <c r="N166" s="451">
        <f t="shared" si="110"/>
        <v>0</v>
      </c>
      <c r="O166" s="450">
        <f t="shared" si="110"/>
        <v>0</v>
      </c>
      <c r="P166" s="450">
        <f t="shared" si="110"/>
        <v>0</v>
      </c>
      <c r="Q166" s="461">
        <f t="shared" si="110"/>
        <v>0</v>
      </c>
      <c r="R166" s="352">
        <f t="shared" si="110"/>
        <v>0</v>
      </c>
      <c r="S166" s="336">
        <f t="shared" si="110"/>
        <v>0</v>
      </c>
      <c r="T166" s="451">
        <f t="shared" si="110"/>
        <v>0</v>
      </c>
      <c r="U166" s="451">
        <f t="shared" si="110"/>
        <v>0</v>
      </c>
      <c r="V166" s="450">
        <f t="shared" si="110"/>
        <v>0</v>
      </c>
      <c r="W166" s="450">
        <f t="shared" si="110"/>
        <v>0</v>
      </c>
      <c r="X166" s="461">
        <f t="shared" si="110"/>
        <v>0</v>
      </c>
      <c r="Y166" s="352">
        <f t="shared" si="110"/>
        <v>0</v>
      </c>
      <c r="Z166" s="451">
        <f t="shared" si="110"/>
        <v>0</v>
      </c>
      <c r="AA166" s="451">
        <f t="shared" si="110"/>
        <v>0</v>
      </c>
      <c r="AB166" s="451">
        <f t="shared" si="110"/>
        <v>0</v>
      </c>
      <c r="AC166" s="450">
        <f t="shared" si="110"/>
        <v>0</v>
      </c>
      <c r="AD166" s="450">
        <f t="shared" si="110"/>
        <v>0</v>
      </c>
      <c r="AE166" s="461">
        <f t="shared" si="110"/>
        <v>0</v>
      </c>
      <c r="AF166" s="352">
        <f t="shared" si="110"/>
        <v>0</v>
      </c>
      <c r="AG166" s="451">
        <f t="shared" si="110"/>
        <v>0</v>
      </c>
      <c r="AH166" s="451">
        <f t="shared" si="110"/>
        <v>0</v>
      </c>
      <c r="AI166" s="451">
        <f t="shared" si="110"/>
        <v>0</v>
      </c>
      <c r="AJ166" s="450">
        <f t="shared" si="110"/>
        <v>0</v>
      </c>
      <c r="AK166" s="335">
        <f t="shared" si="110"/>
        <v>0</v>
      </c>
      <c r="AL166" s="37"/>
    </row>
    <row r="167" spans="1:42" ht="35.1" hidden="1" customHeight="1">
      <c r="A167" s="624">
        <v>27</v>
      </c>
      <c r="B167" s="671" t="s">
        <v>69</v>
      </c>
      <c r="C167" s="520"/>
      <c r="D167" s="97"/>
      <c r="E167" s="98"/>
      <c r="F167" s="92">
        <v>0</v>
      </c>
      <c r="G167" s="341">
        <v>0</v>
      </c>
      <c r="H167" s="341">
        <v>0</v>
      </c>
      <c r="I167" s="455">
        <v>0</v>
      </c>
      <c r="J167" s="463">
        <v>0</v>
      </c>
      <c r="K167" s="354">
        <v>0</v>
      </c>
      <c r="L167" s="455">
        <v>0</v>
      </c>
      <c r="M167" s="455">
        <v>0</v>
      </c>
      <c r="N167" s="455">
        <v>0</v>
      </c>
      <c r="O167" s="456">
        <v>0</v>
      </c>
      <c r="P167" s="455">
        <v>0</v>
      </c>
      <c r="Q167" s="463">
        <v>0</v>
      </c>
      <c r="R167" s="354">
        <v>0</v>
      </c>
      <c r="S167" s="341">
        <v>0</v>
      </c>
      <c r="T167" s="455">
        <v>0</v>
      </c>
      <c r="U167" s="455">
        <v>0</v>
      </c>
      <c r="V167" s="455">
        <v>0</v>
      </c>
      <c r="W167" s="455">
        <v>0</v>
      </c>
      <c r="X167" s="463">
        <v>0</v>
      </c>
      <c r="Y167" s="354">
        <v>0</v>
      </c>
      <c r="Z167" s="455">
        <v>0</v>
      </c>
      <c r="AA167" s="455">
        <v>0</v>
      </c>
      <c r="AB167" s="455">
        <v>0</v>
      </c>
      <c r="AC167" s="455">
        <v>0</v>
      </c>
      <c r="AD167" s="455">
        <v>0</v>
      </c>
      <c r="AE167" s="463">
        <v>0</v>
      </c>
      <c r="AF167" s="354">
        <v>0</v>
      </c>
      <c r="AG167" s="455">
        <v>0</v>
      </c>
      <c r="AH167" s="455">
        <v>0</v>
      </c>
      <c r="AI167" s="455">
        <v>0</v>
      </c>
      <c r="AJ167" s="455">
        <v>0</v>
      </c>
      <c r="AK167" s="341">
        <v>0</v>
      </c>
      <c r="AL167" s="37"/>
      <c r="AM167" s="38"/>
      <c r="AN167" s="38"/>
      <c r="AO167" s="38"/>
      <c r="AP167" s="38"/>
    </row>
    <row r="168" spans="1:42" ht="35.1" hidden="1" customHeight="1" thickBot="1">
      <c r="A168" s="673"/>
      <c r="B168" s="672"/>
      <c r="C168" s="521"/>
      <c r="D168" s="108"/>
      <c r="E168" s="109"/>
      <c r="F168" s="110"/>
      <c r="G168" s="341">
        <f t="shared" ref="G168:AK168" si="111">+F168+G167</f>
        <v>0</v>
      </c>
      <c r="H168" s="341">
        <f t="shared" si="111"/>
        <v>0</v>
      </c>
      <c r="I168" s="455">
        <f t="shared" si="111"/>
        <v>0</v>
      </c>
      <c r="J168" s="463">
        <f t="shared" si="111"/>
        <v>0</v>
      </c>
      <c r="K168" s="354">
        <f t="shared" si="111"/>
        <v>0</v>
      </c>
      <c r="L168" s="455">
        <f t="shared" si="111"/>
        <v>0</v>
      </c>
      <c r="M168" s="455">
        <f t="shared" si="111"/>
        <v>0</v>
      </c>
      <c r="N168" s="455">
        <f t="shared" si="111"/>
        <v>0</v>
      </c>
      <c r="O168" s="455">
        <f t="shared" si="111"/>
        <v>0</v>
      </c>
      <c r="P168" s="455">
        <f t="shared" si="111"/>
        <v>0</v>
      </c>
      <c r="Q168" s="463">
        <f t="shared" si="111"/>
        <v>0</v>
      </c>
      <c r="R168" s="354">
        <f t="shared" si="111"/>
        <v>0</v>
      </c>
      <c r="S168" s="341">
        <f t="shared" si="111"/>
        <v>0</v>
      </c>
      <c r="T168" s="455">
        <f t="shared" si="111"/>
        <v>0</v>
      </c>
      <c r="U168" s="455">
        <f t="shared" si="111"/>
        <v>0</v>
      </c>
      <c r="V168" s="455">
        <f t="shared" si="111"/>
        <v>0</v>
      </c>
      <c r="W168" s="455">
        <f t="shared" si="111"/>
        <v>0</v>
      </c>
      <c r="X168" s="463">
        <f t="shared" si="111"/>
        <v>0</v>
      </c>
      <c r="Y168" s="354">
        <f t="shared" si="111"/>
        <v>0</v>
      </c>
      <c r="Z168" s="455">
        <f t="shared" si="111"/>
        <v>0</v>
      </c>
      <c r="AA168" s="455">
        <f t="shared" si="111"/>
        <v>0</v>
      </c>
      <c r="AB168" s="455">
        <f t="shared" si="111"/>
        <v>0</v>
      </c>
      <c r="AC168" s="455">
        <f t="shared" si="111"/>
        <v>0</v>
      </c>
      <c r="AD168" s="455">
        <f t="shared" si="111"/>
        <v>0</v>
      </c>
      <c r="AE168" s="463">
        <f t="shared" si="111"/>
        <v>0</v>
      </c>
      <c r="AF168" s="354">
        <f t="shared" si="111"/>
        <v>0</v>
      </c>
      <c r="AG168" s="455">
        <f t="shared" si="111"/>
        <v>0</v>
      </c>
      <c r="AH168" s="455">
        <f t="shared" si="111"/>
        <v>0</v>
      </c>
      <c r="AI168" s="455">
        <f t="shared" si="111"/>
        <v>0</v>
      </c>
      <c r="AJ168" s="451">
        <f t="shared" si="111"/>
        <v>0</v>
      </c>
      <c r="AK168" s="336">
        <f t="shared" si="111"/>
        <v>0</v>
      </c>
      <c r="AL168" s="37"/>
    </row>
    <row r="169" spans="1:42" ht="34.5" customHeight="1" thickTop="1">
      <c r="A169" s="674">
        <v>1</v>
      </c>
      <c r="B169" s="675" t="s">
        <v>96</v>
      </c>
      <c r="C169" s="506"/>
      <c r="D169" s="111"/>
      <c r="E169" s="112"/>
      <c r="F169" s="113">
        <f>+F8</f>
        <v>1520</v>
      </c>
      <c r="G169" s="334">
        <f>+G8</f>
        <v>0</v>
      </c>
      <c r="H169" s="334">
        <f t="shared" ref="H169:AJ169" si="112">+H8</f>
        <v>0</v>
      </c>
      <c r="I169" s="449">
        <f t="shared" si="112"/>
        <v>0</v>
      </c>
      <c r="J169" s="460">
        <f t="shared" si="112"/>
        <v>0</v>
      </c>
      <c r="K169" s="351">
        <f t="shared" si="112"/>
        <v>0</v>
      </c>
      <c r="L169" s="449">
        <f t="shared" si="112"/>
        <v>0</v>
      </c>
      <c r="M169" s="449">
        <f t="shared" si="112"/>
        <v>0</v>
      </c>
      <c r="N169" s="449">
        <f t="shared" si="112"/>
        <v>0</v>
      </c>
      <c r="O169" s="449">
        <f t="shared" si="112"/>
        <v>0</v>
      </c>
      <c r="P169" s="449">
        <f t="shared" si="112"/>
        <v>0</v>
      </c>
      <c r="Q169" s="460">
        <f t="shared" si="112"/>
        <v>0</v>
      </c>
      <c r="R169" s="351">
        <f t="shared" si="112"/>
        <v>0</v>
      </c>
      <c r="S169" s="334">
        <f t="shared" si="112"/>
        <v>0</v>
      </c>
      <c r="T169" s="469">
        <v>549</v>
      </c>
      <c r="U169" s="469">
        <f>1000-T170</f>
        <v>451</v>
      </c>
      <c r="V169" s="449">
        <f t="shared" si="112"/>
        <v>0</v>
      </c>
      <c r="W169" s="449">
        <f t="shared" si="112"/>
        <v>0</v>
      </c>
      <c r="X169" s="460">
        <f t="shared" si="112"/>
        <v>0</v>
      </c>
      <c r="Y169" s="351">
        <f t="shared" si="112"/>
        <v>0</v>
      </c>
      <c r="Z169" s="456">
        <f t="shared" si="112"/>
        <v>0</v>
      </c>
      <c r="AA169" s="469">
        <f t="shared" si="112"/>
        <v>400</v>
      </c>
      <c r="AB169" s="449">
        <f t="shared" si="112"/>
        <v>0</v>
      </c>
      <c r="AC169" s="449">
        <f t="shared" si="112"/>
        <v>0</v>
      </c>
      <c r="AD169" s="449">
        <f t="shared" si="112"/>
        <v>0</v>
      </c>
      <c r="AE169" s="460">
        <f t="shared" si="112"/>
        <v>0</v>
      </c>
      <c r="AF169" s="351">
        <f t="shared" si="112"/>
        <v>0</v>
      </c>
      <c r="AG169" s="449">
        <f t="shared" si="112"/>
        <v>0</v>
      </c>
      <c r="AH169" s="449">
        <f t="shared" si="112"/>
        <v>0</v>
      </c>
      <c r="AI169" s="536">
        <f t="shared" si="112"/>
        <v>120</v>
      </c>
      <c r="AJ169" s="449">
        <f t="shared" si="112"/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507"/>
      <c r="D170" s="40"/>
      <c r="E170" s="41"/>
      <c r="F170" s="42"/>
      <c r="G170" s="336">
        <f t="shared" ref="G170:AK170" si="113">+F170+G169</f>
        <v>0</v>
      </c>
      <c r="H170" s="348">
        <f t="shared" si="113"/>
        <v>0</v>
      </c>
      <c r="I170" s="450">
        <f t="shared" si="113"/>
        <v>0</v>
      </c>
      <c r="J170" s="461">
        <f t="shared" si="113"/>
        <v>0</v>
      </c>
      <c r="K170" s="352">
        <f t="shared" si="113"/>
        <v>0</v>
      </c>
      <c r="L170" s="451">
        <f t="shared" si="113"/>
        <v>0</v>
      </c>
      <c r="M170" s="451">
        <f t="shared" si="113"/>
        <v>0</v>
      </c>
      <c r="N170" s="451">
        <f t="shared" si="113"/>
        <v>0</v>
      </c>
      <c r="O170" s="451">
        <f t="shared" si="113"/>
        <v>0</v>
      </c>
      <c r="P170" s="450">
        <f t="shared" si="113"/>
        <v>0</v>
      </c>
      <c r="Q170" s="461">
        <f t="shared" si="113"/>
        <v>0</v>
      </c>
      <c r="R170" s="352">
        <f t="shared" si="113"/>
        <v>0</v>
      </c>
      <c r="S170" s="336">
        <f t="shared" si="113"/>
        <v>0</v>
      </c>
      <c r="T170" s="451">
        <f t="shared" si="113"/>
        <v>549</v>
      </c>
      <c r="U170" s="451">
        <f t="shared" si="113"/>
        <v>1000</v>
      </c>
      <c r="V170" s="451">
        <f t="shared" si="113"/>
        <v>1000</v>
      </c>
      <c r="W170" s="450">
        <f t="shared" si="113"/>
        <v>1000</v>
      </c>
      <c r="X170" s="461">
        <f t="shared" si="113"/>
        <v>1000</v>
      </c>
      <c r="Y170" s="352">
        <f t="shared" si="113"/>
        <v>1000</v>
      </c>
      <c r="Z170" s="451">
        <f t="shared" si="113"/>
        <v>1000</v>
      </c>
      <c r="AA170" s="451">
        <f t="shared" si="113"/>
        <v>1400</v>
      </c>
      <c r="AB170" s="451">
        <f t="shared" si="113"/>
        <v>1400</v>
      </c>
      <c r="AC170" s="451">
        <f t="shared" si="113"/>
        <v>1400</v>
      </c>
      <c r="AD170" s="450">
        <f t="shared" si="113"/>
        <v>1400</v>
      </c>
      <c r="AE170" s="461">
        <f t="shared" si="113"/>
        <v>1400</v>
      </c>
      <c r="AF170" s="352">
        <f t="shared" si="113"/>
        <v>1400</v>
      </c>
      <c r="AG170" s="451">
        <f t="shared" si="113"/>
        <v>1400</v>
      </c>
      <c r="AH170" s="451">
        <f t="shared" si="113"/>
        <v>1400</v>
      </c>
      <c r="AI170" s="451">
        <f t="shared" si="113"/>
        <v>1520</v>
      </c>
      <c r="AJ170" s="451">
        <f t="shared" si="113"/>
        <v>1520</v>
      </c>
      <c r="AK170" s="335">
        <f t="shared" si="113"/>
        <v>1520</v>
      </c>
      <c r="AL170" s="47"/>
    </row>
    <row r="171" spans="1:42" ht="34.5" customHeight="1">
      <c r="A171" s="624">
        <v>2</v>
      </c>
      <c r="B171" s="629" t="s">
        <v>97</v>
      </c>
      <c r="C171" s="506"/>
      <c r="D171" s="48"/>
      <c r="E171" s="49"/>
      <c r="F171" s="337">
        <f>+F10</f>
        <v>1483</v>
      </c>
      <c r="G171" s="334">
        <f>+G10</f>
        <v>0</v>
      </c>
      <c r="H171" s="334">
        <f t="shared" ref="H171:AJ171" si="114">+H10</f>
        <v>0</v>
      </c>
      <c r="I171" s="449">
        <f t="shared" si="114"/>
        <v>0</v>
      </c>
      <c r="J171" s="460">
        <f t="shared" si="114"/>
        <v>0</v>
      </c>
      <c r="K171" s="351">
        <f t="shared" si="114"/>
        <v>0</v>
      </c>
      <c r="L171" s="449">
        <f t="shared" si="114"/>
        <v>0</v>
      </c>
      <c r="M171" s="449">
        <f t="shared" si="114"/>
        <v>0</v>
      </c>
      <c r="N171" s="449">
        <f t="shared" si="114"/>
        <v>0</v>
      </c>
      <c r="O171" s="449">
        <f t="shared" si="114"/>
        <v>0</v>
      </c>
      <c r="P171" s="449">
        <f t="shared" si="114"/>
        <v>0</v>
      </c>
      <c r="Q171" s="460">
        <f t="shared" si="114"/>
        <v>0</v>
      </c>
      <c r="R171" s="351">
        <f t="shared" si="114"/>
        <v>0</v>
      </c>
      <c r="S171" s="334">
        <f t="shared" si="114"/>
        <v>0</v>
      </c>
      <c r="T171" s="449">
        <f t="shared" si="114"/>
        <v>0</v>
      </c>
      <c r="U171" s="469">
        <v>500</v>
      </c>
      <c r="V171" s="449">
        <f t="shared" si="114"/>
        <v>0</v>
      </c>
      <c r="W171" s="449">
        <f t="shared" si="114"/>
        <v>0</v>
      </c>
      <c r="X171" s="460">
        <f t="shared" si="114"/>
        <v>0</v>
      </c>
      <c r="Y171" s="351">
        <f t="shared" si="114"/>
        <v>0</v>
      </c>
      <c r="Z171" s="469">
        <f t="shared" si="114"/>
        <v>150</v>
      </c>
      <c r="AA171" s="469">
        <f t="shared" si="114"/>
        <v>350</v>
      </c>
      <c r="AB171" s="449">
        <f t="shared" si="114"/>
        <v>0</v>
      </c>
      <c r="AC171" s="449">
        <f t="shared" si="114"/>
        <v>0</v>
      </c>
      <c r="AD171" s="449">
        <f t="shared" si="114"/>
        <v>0</v>
      </c>
      <c r="AE171" s="460">
        <f t="shared" si="114"/>
        <v>0</v>
      </c>
      <c r="AF171" s="351">
        <f t="shared" si="114"/>
        <v>0</v>
      </c>
      <c r="AG171" s="449">
        <f t="shared" si="114"/>
        <v>0</v>
      </c>
      <c r="AH171" s="449">
        <f t="shared" si="114"/>
        <v>0</v>
      </c>
      <c r="AI171" s="469">
        <f t="shared" si="114"/>
        <v>483</v>
      </c>
      <c r="AJ171" s="449">
        <f t="shared" si="114"/>
        <v>0</v>
      </c>
      <c r="AK171" s="34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507"/>
      <c r="D172" s="40"/>
      <c r="E172" s="41"/>
      <c r="F172" s="42"/>
      <c r="G172" s="336">
        <f t="shared" ref="G172:AK172" si="115">+F172+G171</f>
        <v>0</v>
      </c>
      <c r="H172" s="348">
        <f t="shared" si="115"/>
        <v>0</v>
      </c>
      <c r="I172" s="450">
        <f t="shared" si="115"/>
        <v>0</v>
      </c>
      <c r="J172" s="461">
        <f t="shared" si="115"/>
        <v>0</v>
      </c>
      <c r="K172" s="352">
        <f t="shared" si="115"/>
        <v>0</v>
      </c>
      <c r="L172" s="451">
        <f t="shared" si="115"/>
        <v>0</v>
      </c>
      <c r="M172" s="451">
        <f t="shared" si="115"/>
        <v>0</v>
      </c>
      <c r="N172" s="451">
        <f t="shared" si="115"/>
        <v>0</v>
      </c>
      <c r="O172" s="451">
        <f t="shared" si="115"/>
        <v>0</v>
      </c>
      <c r="P172" s="450">
        <f t="shared" si="115"/>
        <v>0</v>
      </c>
      <c r="Q172" s="461">
        <f t="shared" si="115"/>
        <v>0</v>
      </c>
      <c r="R172" s="352">
        <f t="shared" si="115"/>
        <v>0</v>
      </c>
      <c r="S172" s="336">
        <f t="shared" si="115"/>
        <v>0</v>
      </c>
      <c r="T172" s="451">
        <f t="shared" si="115"/>
        <v>0</v>
      </c>
      <c r="U172" s="451">
        <f t="shared" si="115"/>
        <v>500</v>
      </c>
      <c r="V172" s="451">
        <f t="shared" si="115"/>
        <v>500</v>
      </c>
      <c r="W172" s="450">
        <f t="shared" si="115"/>
        <v>500</v>
      </c>
      <c r="X172" s="461">
        <f t="shared" si="115"/>
        <v>500</v>
      </c>
      <c r="Y172" s="352">
        <f t="shared" si="115"/>
        <v>500</v>
      </c>
      <c r="Z172" s="451">
        <f t="shared" si="115"/>
        <v>650</v>
      </c>
      <c r="AA172" s="451">
        <f t="shared" si="115"/>
        <v>1000</v>
      </c>
      <c r="AB172" s="451">
        <f t="shared" si="115"/>
        <v>1000</v>
      </c>
      <c r="AC172" s="451">
        <f t="shared" si="115"/>
        <v>1000</v>
      </c>
      <c r="AD172" s="450">
        <f t="shared" si="115"/>
        <v>1000</v>
      </c>
      <c r="AE172" s="461">
        <f t="shared" si="115"/>
        <v>1000</v>
      </c>
      <c r="AF172" s="352">
        <f t="shared" si="115"/>
        <v>1000</v>
      </c>
      <c r="AG172" s="451">
        <f t="shared" si="115"/>
        <v>1000</v>
      </c>
      <c r="AH172" s="451">
        <f t="shared" si="115"/>
        <v>1000</v>
      </c>
      <c r="AI172" s="451">
        <f t="shared" si="115"/>
        <v>1483</v>
      </c>
      <c r="AJ172" s="451">
        <f t="shared" si="115"/>
        <v>1483</v>
      </c>
      <c r="AK172" s="335">
        <f t="shared" si="115"/>
        <v>1483</v>
      </c>
      <c r="AL172" s="37"/>
    </row>
    <row r="173" spans="1:42" ht="34.5" customHeight="1">
      <c r="A173" s="624">
        <v>3</v>
      </c>
      <c r="B173" s="629" t="s">
        <v>98</v>
      </c>
      <c r="C173" s="506"/>
      <c r="D173" s="48"/>
      <c r="E173" s="49"/>
      <c r="F173" s="337">
        <f>+F12</f>
        <v>4500</v>
      </c>
      <c r="G173" s="334">
        <f>+G12</f>
        <v>0</v>
      </c>
      <c r="H173" s="334">
        <f t="shared" ref="H173:AJ173" si="116">+H12</f>
        <v>0</v>
      </c>
      <c r="I173" s="449">
        <f t="shared" si="116"/>
        <v>0</v>
      </c>
      <c r="J173" s="460">
        <f t="shared" si="116"/>
        <v>0</v>
      </c>
      <c r="K173" s="351">
        <f t="shared" si="116"/>
        <v>0</v>
      </c>
      <c r="L173" s="449">
        <f t="shared" si="116"/>
        <v>0</v>
      </c>
      <c r="M173" s="449">
        <f t="shared" si="116"/>
        <v>0</v>
      </c>
      <c r="N173" s="449">
        <f t="shared" si="116"/>
        <v>0</v>
      </c>
      <c r="O173" s="449">
        <f t="shared" si="116"/>
        <v>0</v>
      </c>
      <c r="P173" s="449">
        <f t="shared" si="116"/>
        <v>0</v>
      </c>
      <c r="Q173" s="460">
        <f t="shared" si="116"/>
        <v>0</v>
      </c>
      <c r="R173" s="351">
        <f t="shared" si="116"/>
        <v>0</v>
      </c>
      <c r="S173" s="334">
        <f t="shared" si="116"/>
        <v>0</v>
      </c>
      <c r="T173" s="449">
        <f t="shared" si="116"/>
        <v>0</v>
      </c>
      <c r="U173" s="469">
        <v>832</v>
      </c>
      <c r="V173" s="469">
        <f>2000-U174</f>
        <v>1168</v>
      </c>
      <c r="W173" s="449">
        <f t="shared" si="116"/>
        <v>0</v>
      </c>
      <c r="X173" s="460">
        <f t="shared" si="116"/>
        <v>0</v>
      </c>
      <c r="Y173" s="351">
        <f t="shared" si="116"/>
        <v>0</v>
      </c>
      <c r="Z173" s="469">
        <f t="shared" si="116"/>
        <v>1500</v>
      </c>
      <c r="AA173" s="449">
        <f t="shared" si="116"/>
        <v>0</v>
      </c>
      <c r="AB173" s="449">
        <f t="shared" si="116"/>
        <v>0</v>
      </c>
      <c r="AC173" s="449">
        <f t="shared" si="116"/>
        <v>0</v>
      </c>
      <c r="AD173" s="449">
        <f t="shared" si="116"/>
        <v>0</v>
      </c>
      <c r="AE173" s="460">
        <f t="shared" si="116"/>
        <v>0</v>
      </c>
      <c r="AF173" s="351">
        <f t="shared" si="116"/>
        <v>0</v>
      </c>
      <c r="AG173" s="469">
        <f t="shared" si="116"/>
        <v>250</v>
      </c>
      <c r="AH173" s="469">
        <f t="shared" si="116"/>
        <v>750</v>
      </c>
      <c r="AI173" s="449">
        <f t="shared" si="116"/>
        <v>0</v>
      </c>
      <c r="AJ173" s="449">
        <f t="shared" si="116"/>
        <v>0</v>
      </c>
      <c r="AK173" s="34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507"/>
      <c r="D174" s="40"/>
      <c r="E174" s="41"/>
      <c r="F174" s="42"/>
      <c r="G174" s="336">
        <f t="shared" ref="G174:AK174" si="117">+F174+G173</f>
        <v>0</v>
      </c>
      <c r="H174" s="348">
        <f t="shared" si="117"/>
        <v>0</v>
      </c>
      <c r="I174" s="450">
        <f t="shared" si="117"/>
        <v>0</v>
      </c>
      <c r="J174" s="461">
        <f t="shared" si="117"/>
        <v>0</v>
      </c>
      <c r="K174" s="352">
        <f t="shared" si="117"/>
        <v>0</v>
      </c>
      <c r="L174" s="451">
        <f t="shared" si="117"/>
        <v>0</v>
      </c>
      <c r="M174" s="451">
        <f t="shared" si="117"/>
        <v>0</v>
      </c>
      <c r="N174" s="451">
        <f t="shared" si="117"/>
        <v>0</v>
      </c>
      <c r="O174" s="451">
        <f t="shared" si="117"/>
        <v>0</v>
      </c>
      <c r="P174" s="450">
        <f t="shared" si="117"/>
        <v>0</v>
      </c>
      <c r="Q174" s="461">
        <f t="shared" si="117"/>
        <v>0</v>
      </c>
      <c r="R174" s="352">
        <f t="shared" si="117"/>
        <v>0</v>
      </c>
      <c r="S174" s="336">
        <f t="shared" si="117"/>
        <v>0</v>
      </c>
      <c r="T174" s="451">
        <f t="shared" si="117"/>
        <v>0</v>
      </c>
      <c r="U174" s="451">
        <f t="shared" si="117"/>
        <v>832</v>
      </c>
      <c r="V174" s="451">
        <f t="shared" si="117"/>
        <v>2000</v>
      </c>
      <c r="W174" s="450">
        <f t="shared" si="117"/>
        <v>2000</v>
      </c>
      <c r="X174" s="461">
        <f t="shared" si="117"/>
        <v>2000</v>
      </c>
      <c r="Y174" s="352">
        <f t="shared" si="117"/>
        <v>2000</v>
      </c>
      <c r="Z174" s="451">
        <f t="shared" si="117"/>
        <v>3500</v>
      </c>
      <c r="AA174" s="451">
        <f t="shared" si="117"/>
        <v>3500</v>
      </c>
      <c r="AB174" s="451">
        <f t="shared" si="117"/>
        <v>3500</v>
      </c>
      <c r="AC174" s="451">
        <f t="shared" si="117"/>
        <v>3500</v>
      </c>
      <c r="AD174" s="450">
        <f t="shared" si="117"/>
        <v>3500</v>
      </c>
      <c r="AE174" s="461">
        <f t="shared" si="117"/>
        <v>3500</v>
      </c>
      <c r="AF174" s="352">
        <f t="shared" si="117"/>
        <v>3500</v>
      </c>
      <c r="AG174" s="451">
        <f t="shared" si="117"/>
        <v>3750</v>
      </c>
      <c r="AH174" s="451">
        <f t="shared" si="117"/>
        <v>4500</v>
      </c>
      <c r="AI174" s="451">
        <f t="shared" si="117"/>
        <v>4500</v>
      </c>
      <c r="AJ174" s="451">
        <f t="shared" si="117"/>
        <v>4500</v>
      </c>
      <c r="AK174" s="335">
        <f t="shared" si="117"/>
        <v>4500</v>
      </c>
      <c r="AL174" s="37"/>
    </row>
    <row r="175" spans="1:42" ht="34.5" customHeight="1">
      <c r="A175" s="624">
        <v>4</v>
      </c>
      <c r="B175" s="629" t="s">
        <v>99</v>
      </c>
      <c r="C175" s="506"/>
      <c r="D175" s="48"/>
      <c r="E175" s="49"/>
      <c r="F175" s="337">
        <f>+F14</f>
        <v>2606</v>
      </c>
      <c r="G175" s="338">
        <f>+G14</f>
        <v>0</v>
      </c>
      <c r="H175" s="338">
        <f t="shared" ref="H175:AJ175" si="118">+H14</f>
        <v>0</v>
      </c>
      <c r="I175" s="453">
        <f t="shared" si="118"/>
        <v>0</v>
      </c>
      <c r="J175" s="462">
        <f t="shared" si="118"/>
        <v>0</v>
      </c>
      <c r="K175" s="353">
        <f t="shared" si="118"/>
        <v>0</v>
      </c>
      <c r="L175" s="453">
        <f t="shared" si="118"/>
        <v>0</v>
      </c>
      <c r="M175" s="453">
        <f t="shared" si="118"/>
        <v>0</v>
      </c>
      <c r="N175" s="453">
        <f t="shared" si="118"/>
        <v>0</v>
      </c>
      <c r="O175" s="453">
        <f t="shared" si="118"/>
        <v>0</v>
      </c>
      <c r="P175" s="453">
        <f t="shared" si="118"/>
        <v>0</v>
      </c>
      <c r="Q175" s="462">
        <f t="shared" si="118"/>
        <v>0</v>
      </c>
      <c r="R175" s="353">
        <f t="shared" si="118"/>
        <v>0</v>
      </c>
      <c r="S175" s="338">
        <f t="shared" si="118"/>
        <v>0</v>
      </c>
      <c r="T175" s="453">
        <f t="shared" si="118"/>
        <v>0</v>
      </c>
      <c r="U175" s="453">
        <f t="shared" si="118"/>
        <v>0</v>
      </c>
      <c r="V175" s="258">
        <f t="shared" si="118"/>
        <v>0</v>
      </c>
      <c r="W175" s="470">
        <f t="shared" si="118"/>
        <v>1400</v>
      </c>
      <c r="X175" s="462">
        <f t="shared" si="118"/>
        <v>0</v>
      </c>
      <c r="Y175" s="353">
        <f t="shared" si="118"/>
        <v>0</v>
      </c>
      <c r="Z175" s="470">
        <f t="shared" si="118"/>
        <v>206</v>
      </c>
      <c r="AA175" s="470">
        <f t="shared" si="118"/>
        <v>850</v>
      </c>
      <c r="AB175" s="470">
        <f t="shared" si="118"/>
        <v>150</v>
      </c>
      <c r="AC175" s="453">
        <f t="shared" si="118"/>
        <v>0</v>
      </c>
      <c r="AD175" s="453">
        <f t="shared" si="118"/>
        <v>0</v>
      </c>
      <c r="AE175" s="462">
        <f t="shared" si="118"/>
        <v>0</v>
      </c>
      <c r="AF175" s="353">
        <f t="shared" si="118"/>
        <v>0</v>
      </c>
      <c r="AG175" s="453">
        <f t="shared" si="118"/>
        <v>0</v>
      </c>
      <c r="AH175" s="453">
        <f t="shared" si="118"/>
        <v>0</v>
      </c>
      <c r="AI175" s="453">
        <f t="shared" si="118"/>
        <v>0</v>
      </c>
      <c r="AJ175" s="453">
        <f t="shared" si="118"/>
        <v>0</v>
      </c>
      <c r="AK175" s="34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507"/>
      <c r="D176" s="33"/>
      <c r="E176" s="52"/>
      <c r="F176" s="35"/>
      <c r="G176" s="336">
        <f t="shared" ref="G176:AG176" si="119">+F176+G175</f>
        <v>0</v>
      </c>
      <c r="H176" s="348">
        <f t="shared" si="119"/>
        <v>0</v>
      </c>
      <c r="I176" s="450">
        <f t="shared" si="119"/>
        <v>0</v>
      </c>
      <c r="J176" s="461">
        <f t="shared" si="119"/>
        <v>0</v>
      </c>
      <c r="K176" s="352">
        <f t="shared" si="119"/>
        <v>0</v>
      </c>
      <c r="L176" s="451">
        <f t="shared" si="119"/>
        <v>0</v>
      </c>
      <c r="M176" s="451">
        <f t="shared" si="119"/>
        <v>0</v>
      </c>
      <c r="N176" s="451">
        <f t="shared" si="119"/>
        <v>0</v>
      </c>
      <c r="O176" s="451">
        <f t="shared" si="119"/>
        <v>0</v>
      </c>
      <c r="P176" s="450">
        <f t="shared" si="119"/>
        <v>0</v>
      </c>
      <c r="Q176" s="461">
        <f t="shared" si="119"/>
        <v>0</v>
      </c>
      <c r="R176" s="352">
        <f t="shared" si="119"/>
        <v>0</v>
      </c>
      <c r="S176" s="336">
        <f t="shared" si="119"/>
        <v>0</v>
      </c>
      <c r="T176" s="451">
        <f t="shared" si="119"/>
        <v>0</v>
      </c>
      <c r="U176" s="451">
        <f t="shared" si="119"/>
        <v>0</v>
      </c>
      <c r="V176" s="451">
        <f t="shared" si="119"/>
        <v>0</v>
      </c>
      <c r="W176" s="450">
        <f t="shared" si="119"/>
        <v>1400</v>
      </c>
      <c r="X176" s="461">
        <f t="shared" si="119"/>
        <v>1400</v>
      </c>
      <c r="Y176" s="352">
        <f t="shared" si="119"/>
        <v>1400</v>
      </c>
      <c r="Z176" s="451">
        <f t="shared" si="119"/>
        <v>1606</v>
      </c>
      <c r="AA176" s="451">
        <f t="shared" si="119"/>
        <v>2456</v>
      </c>
      <c r="AB176" s="451">
        <f t="shared" si="119"/>
        <v>2606</v>
      </c>
      <c r="AC176" s="451">
        <f t="shared" si="119"/>
        <v>2606</v>
      </c>
      <c r="AD176" s="450">
        <f t="shared" si="119"/>
        <v>2606</v>
      </c>
      <c r="AE176" s="461">
        <f t="shared" si="119"/>
        <v>2606</v>
      </c>
      <c r="AF176" s="352">
        <f t="shared" si="119"/>
        <v>2606</v>
      </c>
      <c r="AG176" s="451">
        <f t="shared" si="119"/>
        <v>2606</v>
      </c>
      <c r="AH176" s="451">
        <f>+AG176+AH175</f>
        <v>2606</v>
      </c>
      <c r="AI176" s="451">
        <f t="shared" ref="AI176" si="120">+AH176+AI175</f>
        <v>2606</v>
      </c>
      <c r="AJ176" s="451">
        <f>+AI176+AJ175</f>
        <v>2606</v>
      </c>
      <c r="AK176" s="335">
        <f>+AJ176+AK175</f>
        <v>2606</v>
      </c>
      <c r="AL176" s="37"/>
    </row>
    <row r="177" spans="1:42" ht="34.5" customHeight="1">
      <c r="A177" s="624">
        <v>5</v>
      </c>
      <c r="B177" s="629" t="s">
        <v>100</v>
      </c>
      <c r="C177" s="508"/>
      <c r="D177" s="48"/>
      <c r="E177" s="49"/>
      <c r="F177" s="337">
        <f>+F16</f>
        <v>4750</v>
      </c>
      <c r="G177" s="334">
        <f>+G16</f>
        <v>0</v>
      </c>
      <c r="H177" s="334">
        <f t="shared" ref="H177:AJ177" si="121">+H16</f>
        <v>0</v>
      </c>
      <c r="I177" s="449">
        <f t="shared" si="121"/>
        <v>0</v>
      </c>
      <c r="J177" s="460">
        <f t="shared" si="121"/>
        <v>0</v>
      </c>
      <c r="K177" s="351">
        <f t="shared" si="121"/>
        <v>0</v>
      </c>
      <c r="L177" s="469">
        <f t="shared" si="121"/>
        <v>500</v>
      </c>
      <c r="M177" s="449">
        <f t="shared" si="121"/>
        <v>0</v>
      </c>
      <c r="N177" s="449">
        <f t="shared" si="121"/>
        <v>0</v>
      </c>
      <c r="O177" s="449">
        <f t="shared" si="121"/>
        <v>0</v>
      </c>
      <c r="P177" s="449">
        <f t="shared" si="121"/>
        <v>0</v>
      </c>
      <c r="Q177" s="460">
        <f t="shared" si="121"/>
        <v>0</v>
      </c>
      <c r="R177" s="351">
        <f t="shared" si="121"/>
        <v>0</v>
      </c>
      <c r="S177" s="469">
        <v>305</v>
      </c>
      <c r="T177" s="469">
        <f>1500-S178</f>
        <v>695</v>
      </c>
      <c r="U177" s="449">
        <f t="shared" si="121"/>
        <v>0</v>
      </c>
      <c r="V177" s="449">
        <f t="shared" si="121"/>
        <v>0</v>
      </c>
      <c r="W177" s="449">
        <f t="shared" si="121"/>
        <v>0</v>
      </c>
      <c r="X177" s="460">
        <f t="shared" si="121"/>
        <v>0</v>
      </c>
      <c r="Y177" s="351">
        <f t="shared" si="121"/>
        <v>0</v>
      </c>
      <c r="Z177" s="449">
        <f t="shared" si="121"/>
        <v>0</v>
      </c>
      <c r="AA177" s="449">
        <f t="shared" si="121"/>
        <v>0</v>
      </c>
      <c r="AB177" s="449">
        <f t="shared" si="121"/>
        <v>0</v>
      </c>
      <c r="AC177" s="456">
        <f t="shared" si="121"/>
        <v>0</v>
      </c>
      <c r="AD177" s="469">
        <f t="shared" si="121"/>
        <v>500</v>
      </c>
      <c r="AE177" s="469">
        <f t="shared" si="121"/>
        <v>900</v>
      </c>
      <c r="AF177" s="351">
        <f t="shared" si="121"/>
        <v>0</v>
      </c>
      <c r="AG177" s="469">
        <f t="shared" si="121"/>
        <v>850</v>
      </c>
      <c r="AH177" s="469">
        <f t="shared" si="121"/>
        <v>500</v>
      </c>
      <c r="AI177" s="469">
        <f t="shared" si="121"/>
        <v>500</v>
      </c>
      <c r="AJ177" s="449">
        <f t="shared" si="121"/>
        <v>0</v>
      </c>
      <c r="AK177" s="34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509"/>
      <c r="D178" s="40"/>
      <c r="E178" s="41"/>
      <c r="F178" s="42"/>
      <c r="G178" s="43">
        <f t="shared" ref="G178:AK178" si="122">+F178+G177</f>
        <v>0</v>
      </c>
      <c r="H178" s="348">
        <f t="shared" si="122"/>
        <v>0</v>
      </c>
      <c r="I178" s="450">
        <f t="shared" si="122"/>
        <v>0</v>
      </c>
      <c r="J178" s="461">
        <f t="shared" si="122"/>
        <v>0</v>
      </c>
      <c r="K178" s="352">
        <f t="shared" si="122"/>
        <v>0</v>
      </c>
      <c r="L178" s="451">
        <f t="shared" si="122"/>
        <v>500</v>
      </c>
      <c r="M178" s="451">
        <f t="shared" si="122"/>
        <v>500</v>
      </c>
      <c r="N178" s="451">
        <f t="shared" si="122"/>
        <v>500</v>
      </c>
      <c r="O178" s="451">
        <f t="shared" si="122"/>
        <v>500</v>
      </c>
      <c r="P178" s="450">
        <f t="shared" si="122"/>
        <v>500</v>
      </c>
      <c r="Q178" s="461">
        <f t="shared" si="122"/>
        <v>500</v>
      </c>
      <c r="R178" s="352">
        <f t="shared" si="122"/>
        <v>500</v>
      </c>
      <c r="S178" s="336">
        <f t="shared" si="122"/>
        <v>805</v>
      </c>
      <c r="T178" s="451">
        <f t="shared" si="122"/>
        <v>1500</v>
      </c>
      <c r="U178" s="451">
        <f t="shared" si="122"/>
        <v>1500</v>
      </c>
      <c r="V178" s="451">
        <f t="shared" si="122"/>
        <v>1500</v>
      </c>
      <c r="W178" s="450">
        <f t="shared" si="122"/>
        <v>1500</v>
      </c>
      <c r="X178" s="461">
        <f t="shared" si="122"/>
        <v>1500</v>
      </c>
      <c r="Y178" s="352">
        <f t="shared" si="122"/>
        <v>1500</v>
      </c>
      <c r="Z178" s="451">
        <f t="shared" si="122"/>
        <v>1500</v>
      </c>
      <c r="AA178" s="451">
        <f t="shared" si="122"/>
        <v>1500</v>
      </c>
      <c r="AB178" s="451">
        <f t="shared" si="122"/>
        <v>1500</v>
      </c>
      <c r="AC178" s="451">
        <f t="shared" si="122"/>
        <v>1500</v>
      </c>
      <c r="AD178" s="450">
        <f t="shared" si="122"/>
        <v>2000</v>
      </c>
      <c r="AE178" s="461">
        <f t="shared" si="122"/>
        <v>2900</v>
      </c>
      <c r="AF178" s="352">
        <f t="shared" si="122"/>
        <v>2900</v>
      </c>
      <c r="AG178" s="451">
        <f t="shared" si="122"/>
        <v>3750</v>
      </c>
      <c r="AH178" s="451">
        <f t="shared" si="122"/>
        <v>4250</v>
      </c>
      <c r="AI178" s="348">
        <f t="shared" si="122"/>
        <v>4750</v>
      </c>
      <c r="AJ178" s="451">
        <f t="shared" si="122"/>
        <v>4750</v>
      </c>
      <c r="AK178" s="335">
        <f t="shared" si="122"/>
        <v>4750</v>
      </c>
      <c r="AL178" s="37"/>
    </row>
    <row r="179" spans="1:42" ht="34.5" customHeight="1">
      <c r="A179" s="624">
        <v>6</v>
      </c>
      <c r="B179" s="629" t="s">
        <v>101</v>
      </c>
      <c r="C179" s="508"/>
      <c r="D179" s="48"/>
      <c r="E179" s="49"/>
      <c r="F179" s="337">
        <f>+F18</f>
        <v>180</v>
      </c>
      <c r="G179" s="338">
        <f>+G18</f>
        <v>0</v>
      </c>
      <c r="H179" s="338">
        <f t="shared" ref="H179:AJ179" si="123">+H18</f>
        <v>0</v>
      </c>
      <c r="I179" s="453">
        <f t="shared" si="123"/>
        <v>0</v>
      </c>
      <c r="J179" s="462">
        <f t="shared" si="123"/>
        <v>0</v>
      </c>
      <c r="K179" s="353">
        <f t="shared" si="123"/>
        <v>0</v>
      </c>
      <c r="L179" s="453">
        <f t="shared" si="123"/>
        <v>0</v>
      </c>
      <c r="M179" s="453">
        <f t="shared" si="123"/>
        <v>0</v>
      </c>
      <c r="N179" s="453">
        <f t="shared" si="123"/>
        <v>0</v>
      </c>
      <c r="O179" s="453">
        <f t="shared" si="123"/>
        <v>0</v>
      </c>
      <c r="P179" s="453">
        <f t="shared" si="123"/>
        <v>0</v>
      </c>
      <c r="Q179" s="462">
        <f t="shared" si="123"/>
        <v>0</v>
      </c>
      <c r="R179" s="353">
        <f t="shared" si="123"/>
        <v>0</v>
      </c>
      <c r="S179" s="338">
        <f t="shared" si="123"/>
        <v>0</v>
      </c>
      <c r="T179" s="470">
        <f t="shared" si="123"/>
        <v>55</v>
      </c>
      <c r="U179" s="453">
        <f t="shared" si="123"/>
        <v>0</v>
      </c>
      <c r="V179" s="453">
        <f t="shared" si="123"/>
        <v>0</v>
      </c>
      <c r="W179" s="453">
        <f t="shared" si="123"/>
        <v>0</v>
      </c>
      <c r="X179" s="462">
        <f t="shared" si="123"/>
        <v>0</v>
      </c>
      <c r="Y179" s="353">
        <f t="shared" si="123"/>
        <v>0</v>
      </c>
      <c r="Z179" s="453">
        <f t="shared" si="123"/>
        <v>0</v>
      </c>
      <c r="AA179" s="453">
        <f t="shared" si="123"/>
        <v>0</v>
      </c>
      <c r="AB179" s="453">
        <f t="shared" si="123"/>
        <v>0</v>
      </c>
      <c r="AC179" s="457">
        <f t="shared" si="123"/>
        <v>0</v>
      </c>
      <c r="AD179" s="536">
        <f t="shared" si="123"/>
        <v>125</v>
      </c>
      <c r="AE179" s="462">
        <f t="shared" si="123"/>
        <v>0</v>
      </c>
      <c r="AF179" s="353">
        <f t="shared" si="123"/>
        <v>0</v>
      </c>
      <c r="AG179" s="453">
        <f t="shared" si="123"/>
        <v>0</v>
      </c>
      <c r="AH179" s="453">
        <f t="shared" si="123"/>
        <v>0</v>
      </c>
      <c r="AI179" s="453">
        <f t="shared" si="123"/>
        <v>0</v>
      </c>
      <c r="AJ179" s="453">
        <f t="shared" si="123"/>
        <v>0</v>
      </c>
      <c r="AK179" s="34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509"/>
      <c r="D180" s="33"/>
      <c r="E180" s="52"/>
      <c r="F180" s="35"/>
      <c r="G180" s="43">
        <f t="shared" ref="G180:AG180" si="124">+F180+G179</f>
        <v>0</v>
      </c>
      <c r="H180" s="348">
        <f t="shared" si="124"/>
        <v>0</v>
      </c>
      <c r="I180" s="450">
        <f t="shared" si="124"/>
        <v>0</v>
      </c>
      <c r="J180" s="461">
        <f t="shared" si="124"/>
        <v>0</v>
      </c>
      <c r="K180" s="352">
        <f t="shared" si="124"/>
        <v>0</v>
      </c>
      <c r="L180" s="451">
        <f t="shared" si="124"/>
        <v>0</v>
      </c>
      <c r="M180" s="451">
        <f t="shared" si="124"/>
        <v>0</v>
      </c>
      <c r="N180" s="451">
        <f t="shared" si="124"/>
        <v>0</v>
      </c>
      <c r="O180" s="451">
        <f t="shared" si="124"/>
        <v>0</v>
      </c>
      <c r="P180" s="450">
        <f t="shared" si="124"/>
        <v>0</v>
      </c>
      <c r="Q180" s="461">
        <f t="shared" si="124"/>
        <v>0</v>
      </c>
      <c r="R180" s="352">
        <f t="shared" si="124"/>
        <v>0</v>
      </c>
      <c r="S180" s="336">
        <f t="shared" si="124"/>
        <v>0</v>
      </c>
      <c r="T180" s="451">
        <f t="shared" si="124"/>
        <v>55</v>
      </c>
      <c r="U180" s="451">
        <f t="shared" si="124"/>
        <v>55</v>
      </c>
      <c r="V180" s="451">
        <f t="shared" si="124"/>
        <v>55</v>
      </c>
      <c r="W180" s="450">
        <f t="shared" si="124"/>
        <v>55</v>
      </c>
      <c r="X180" s="461">
        <f t="shared" si="124"/>
        <v>55</v>
      </c>
      <c r="Y180" s="352">
        <f t="shared" si="124"/>
        <v>55</v>
      </c>
      <c r="Z180" s="451">
        <f t="shared" si="124"/>
        <v>55</v>
      </c>
      <c r="AA180" s="451">
        <f t="shared" si="124"/>
        <v>55</v>
      </c>
      <c r="AB180" s="451">
        <f t="shared" si="124"/>
        <v>55</v>
      </c>
      <c r="AC180" s="451">
        <f t="shared" si="124"/>
        <v>55</v>
      </c>
      <c r="AD180" s="450">
        <f t="shared" si="124"/>
        <v>180</v>
      </c>
      <c r="AE180" s="461">
        <f t="shared" si="124"/>
        <v>180</v>
      </c>
      <c r="AF180" s="352">
        <f t="shared" si="124"/>
        <v>180</v>
      </c>
      <c r="AG180" s="451">
        <f t="shared" si="124"/>
        <v>180</v>
      </c>
      <c r="AH180" s="451">
        <f>+AG180+AH179</f>
        <v>180</v>
      </c>
      <c r="AI180" s="348">
        <f t="shared" ref="AI180" si="125">+AH180+AI179</f>
        <v>180</v>
      </c>
      <c r="AJ180" s="451">
        <f>+AI180+AJ179</f>
        <v>180</v>
      </c>
      <c r="AK180" s="335">
        <f>+AJ180+AK179</f>
        <v>180</v>
      </c>
      <c r="AL180" s="37"/>
    </row>
    <row r="181" spans="1:42" ht="34.5" customHeight="1">
      <c r="A181" s="624">
        <v>7</v>
      </c>
      <c r="B181" s="649" t="s">
        <v>102</v>
      </c>
      <c r="C181" s="506"/>
      <c r="D181" s="53"/>
      <c r="E181" s="54"/>
      <c r="F181" s="337">
        <f>+F20</f>
        <v>596</v>
      </c>
      <c r="G181" s="338">
        <f>+G20</f>
        <v>0</v>
      </c>
      <c r="H181" s="338">
        <f t="shared" ref="H181:AJ181" si="126">+H20</f>
        <v>0</v>
      </c>
      <c r="I181" s="453">
        <f t="shared" si="126"/>
        <v>0</v>
      </c>
      <c r="J181" s="462">
        <f t="shared" si="126"/>
        <v>0</v>
      </c>
      <c r="K181" s="353">
        <f t="shared" si="126"/>
        <v>0</v>
      </c>
      <c r="L181" s="453">
        <f t="shared" si="126"/>
        <v>0</v>
      </c>
      <c r="M181" s="470">
        <f t="shared" si="126"/>
        <v>396</v>
      </c>
      <c r="N181" s="453">
        <f t="shared" si="126"/>
        <v>0</v>
      </c>
      <c r="O181" s="453">
        <f t="shared" si="126"/>
        <v>0</v>
      </c>
      <c r="P181" s="453">
        <f t="shared" si="126"/>
        <v>0</v>
      </c>
      <c r="Q181" s="462">
        <f t="shared" si="126"/>
        <v>0</v>
      </c>
      <c r="R181" s="353">
        <f t="shared" si="126"/>
        <v>0</v>
      </c>
      <c r="S181" s="338">
        <f t="shared" si="126"/>
        <v>0</v>
      </c>
      <c r="T181" s="453">
        <f t="shared" si="126"/>
        <v>0</v>
      </c>
      <c r="U181" s="453">
        <f t="shared" si="126"/>
        <v>0</v>
      </c>
      <c r="V181" s="453">
        <f t="shared" si="126"/>
        <v>0</v>
      </c>
      <c r="W181" s="453">
        <f t="shared" si="126"/>
        <v>0</v>
      </c>
      <c r="X181" s="462">
        <f t="shared" si="126"/>
        <v>0</v>
      </c>
      <c r="Y181" s="353">
        <f t="shared" si="126"/>
        <v>0</v>
      </c>
      <c r="Z181" s="453">
        <f t="shared" si="126"/>
        <v>0</v>
      </c>
      <c r="AA181" s="453">
        <f t="shared" si="126"/>
        <v>0</v>
      </c>
      <c r="AB181" s="453">
        <f t="shared" si="126"/>
        <v>0</v>
      </c>
      <c r="AC181" s="536">
        <f t="shared" si="126"/>
        <v>200</v>
      </c>
      <c r="AD181" s="453">
        <f t="shared" si="126"/>
        <v>0</v>
      </c>
      <c r="AE181" s="462">
        <f t="shared" si="126"/>
        <v>0</v>
      </c>
      <c r="AF181" s="353">
        <f t="shared" si="126"/>
        <v>0</v>
      </c>
      <c r="AG181" s="453">
        <f t="shared" si="126"/>
        <v>0</v>
      </c>
      <c r="AH181" s="453">
        <f t="shared" si="126"/>
        <v>0</v>
      </c>
      <c r="AI181" s="453">
        <f t="shared" si="126"/>
        <v>0</v>
      </c>
      <c r="AJ181" s="453">
        <f t="shared" si="126"/>
        <v>0</v>
      </c>
      <c r="AK181" s="34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507"/>
      <c r="D182" s="56"/>
      <c r="E182" s="57"/>
      <c r="F182" s="58"/>
      <c r="G182" s="336">
        <f t="shared" ref="G182:AK182" si="127">+F182+G181</f>
        <v>0</v>
      </c>
      <c r="H182" s="348">
        <f t="shared" si="127"/>
        <v>0</v>
      </c>
      <c r="I182" s="450">
        <f t="shared" si="127"/>
        <v>0</v>
      </c>
      <c r="J182" s="461">
        <f t="shared" si="127"/>
        <v>0</v>
      </c>
      <c r="K182" s="352">
        <f t="shared" si="127"/>
        <v>0</v>
      </c>
      <c r="L182" s="451">
        <f t="shared" si="127"/>
        <v>0</v>
      </c>
      <c r="M182" s="451">
        <f t="shared" si="127"/>
        <v>396</v>
      </c>
      <c r="N182" s="451">
        <f t="shared" si="127"/>
        <v>396</v>
      </c>
      <c r="O182" s="451">
        <f t="shared" si="127"/>
        <v>396</v>
      </c>
      <c r="P182" s="450">
        <f t="shared" si="127"/>
        <v>396</v>
      </c>
      <c r="Q182" s="461">
        <f t="shared" si="127"/>
        <v>396</v>
      </c>
      <c r="R182" s="352">
        <f t="shared" si="127"/>
        <v>396</v>
      </c>
      <c r="S182" s="336">
        <f t="shared" si="127"/>
        <v>396</v>
      </c>
      <c r="T182" s="451">
        <f t="shared" si="127"/>
        <v>396</v>
      </c>
      <c r="U182" s="451">
        <f t="shared" si="127"/>
        <v>396</v>
      </c>
      <c r="V182" s="451">
        <f t="shared" si="127"/>
        <v>396</v>
      </c>
      <c r="W182" s="450">
        <f t="shared" si="127"/>
        <v>396</v>
      </c>
      <c r="X182" s="461">
        <f t="shared" si="127"/>
        <v>396</v>
      </c>
      <c r="Y182" s="352">
        <f t="shared" si="127"/>
        <v>396</v>
      </c>
      <c r="Z182" s="451">
        <f t="shared" si="127"/>
        <v>396</v>
      </c>
      <c r="AA182" s="451">
        <f t="shared" si="127"/>
        <v>396</v>
      </c>
      <c r="AB182" s="451">
        <f t="shared" si="127"/>
        <v>396</v>
      </c>
      <c r="AC182" s="451">
        <f t="shared" si="127"/>
        <v>596</v>
      </c>
      <c r="AD182" s="450">
        <f t="shared" si="127"/>
        <v>596</v>
      </c>
      <c r="AE182" s="461">
        <f t="shared" si="127"/>
        <v>596</v>
      </c>
      <c r="AF182" s="352">
        <f t="shared" si="127"/>
        <v>596</v>
      </c>
      <c r="AG182" s="451">
        <f t="shared" si="127"/>
        <v>596</v>
      </c>
      <c r="AH182" s="451">
        <f t="shared" si="127"/>
        <v>596</v>
      </c>
      <c r="AI182" s="451">
        <f t="shared" si="127"/>
        <v>596</v>
      </c>
      <c r="AJ182" s="451">
        <f t="shared" si="127"/>
        <v>596</v>
      </c>
      <c r="AK182" s="335">
        <f t="shared" si="127"/>
        <v>596</v>
      </c>
      <c r="AL182" s="37"/>
    </row>
    <row r="183" spans="1:42" ht="34.5" customHeight="1">
      <c r="A183" s="624">
        <v>8</v>
      </c>
      <c r="B183" s="649" t="s">
        <v>103</v>
      </c>
      <c r="C183" s="506"/>
      <c r="D183" s="60"/>
      <c r="E183" s="34"/>
      <c r="F183" s="337">
        <f>+F22</f>
        <v>257</v>
      </c>
      <c r="G183" s="334">
        <f>+G22</f>
        <v>0</v>
      </c>
      <c r="H183" s="334">
        <f t="shared" ref="H183:AJ183" si="128">+H22</f>
        <v>0</v>
      </c>
      <c r="I183" s="449">
        <f t="shared" si="128"/>
        <v>0</v>
      </c>
      <c r="J183" s="460">
        <f t="shared" si="128"/>
        <v>0</v>
      </c>
      <c r="K183" s="351">
        <f t="shared" si="128"/>
        <v>0</v>
      </c>
      <c r="L183" s="449">
        <f t="shared" si="128"/>
        <v>0</v>
      </c>
      <c r="M183" s="469">
        <f t="shared" si="128"/>
        <v>157</v>
      </c>
      <c r="N183" s="449">
        <f t="shared" si="128"/>
        <v>0</v>
      </c>
      <c r="O183" s="449">
        <f t="shared" si="128"/>
        <v>0</v>
      </c>
      <c r="P183" s="449">
        <f t="shared" si="128"/>
        <v>0</v>
      </c>
      <c r="Q183" s="460">
        <f t="shared" si="128"/>
        <v>0</v>
      </c>
      <c r="R183" s="351">
        <f t="shared" si="128"/>
        <v>0</v>
      </c>
      <c r="S183" s="334">
        <f t="shared" si="128"/>
        <v>0</v>
      </c>
      <c r="T183" s="449">
        <f t="shared" si="128"/>
        <v>0</v>
      </c>
      <c r="U183" s="449">
        <f t="shared" si="128"/>
        <v>0</v>
      </c>
      <c r="V183" s="449">
        <f t="shared" si="128"/>
        <v>0</v>
      </c>
      <c r="W183" s="449">
        <f t="shared" si="128"/>
        <v>0</v>
      </c>
      <c r="X183" s="460">
        <f t="shared" si="128"/>
        <v>0</v>
      </c>
      <c r="Y183" s="351">
        <f t="shared" si="128"/>
        <v>0</v>
      </c>
      <c r="Z183" s="449">
        <f t="shared" si="128"/>
        <v>0</v>
      </c>
      <c r="AA183" s="449">
        <f t="shared" si="128"/>
        <v>0</v>
      </c>
      <c r="AB183" s="449">
        <f t="shared" si="128"/>
        <v>0</v>
      </c>
      <c r="AC183" s="537">
        <f t="shared" si="128"/>
        <v>100</v>
      </c>
      <c r="AD183" s="449">
        <f t="shared" si="128"/>
        <v>0</v>
      </c>
      <c r="AE183" s="460">
        <f t="shared" si="128"/>
        <v>0</v>
      </c>
      <c r="AF183" s="351">
        <f t="shared" si="128"/>
        <v>0</v>
      </c>
      <c r="AG183" s="449">
        <f t="shared" si="128"/>
        <v>0</v>
      </c>
      <c r="AH183" s="449">
        <f t="shared" si="128"/>
        <v>0</v>
      </c>
      <c r="AI183" s="449">
        <f t="shared" si="128"/>
        <v>0</v>
      </c>
      <c r="AJ183" s="449">
        <f t="shared" si="128"/>
        <v>0</v>
      </c>
      <c r="AK183" s="34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507"/>
      <c r="D184" s="60"/>
      <c r="E184" s="52"/>
      <c r="F184" s="61"/>
      <c r="G184" s="336">
        <f t="shared" ref="G184:AK184" si="129">+F184+G183</f>
        <v>0</v>
      </c>
      <c r="H184" s="348">
        <f t="shared" si="129"/>
        <v>0</v>
      </c>
      <c r="I184" s="450">
        <f t="shared" si="129"/>
        <v>0</v>
      </c>
      <c r="J184" s="461">
        <f t="shared" si="129"/>
        <v>0</v>
      </c>
      <c r="K184" s="352">
        <f t="shared" si="129"/>
        <v>0</v>
      </c>
      <c r="L184" s="451">
        <f t="shared" si="129"/>
        <v>0</v>
      </c>
      <c r="M184" s="451">
        <f t="shared" si="129"/>
        <v>157</v>
      </c>
      <c r="N184" s="451">
        <f t="shared" si="129"/>
        <v>157</v>
      </c>
      <c r="O184" s="451">
        <f t="shared" si="129"/>
        <v>157</v>
      </c>
      <c r="P184" s="450">
        <f t="shared" si="129"/>
        <v>157</v>
      </c>
      <c r="Q184" s="461">
        <f t="shared" si="129"/>
        <v>157</v>
      </c>
      <c r="R184" s="352">
        <f t="shared" si="129"/>
        <v>157</v>
      </c>
      <c r="S184" s="336">
        <f t="shared" si="129"/>
        <v>157</v>
      </c>
      <c r="T184" s="451">
        <f t="shared" si="129"/>
        <v>157</v>
      </c>
      <c r="U184" s="451">
        <f t="shared" si="129"/>
        <v>157</v>
      </c>
      <c r="V184" s="451">
        <f t="shared" si="129"/>
        <v>157</v>
      </c>
      <c r="W184" s="450">
        <f t="shared" si="129"/>
        <v>157</v>
      </c>
      <c r="X184" s="461">
        <f t="shared" si="129"/>
        <v>157</v>
      </c>
      <c r="Y184" s="352">
        <f t="shared" si="129"/>
        <v>157</v>
      </c>
      <c r="Z184" s="451">
        <f t="shared" si="129"/>
        <v>157</v>
      </c>
      <c r="AA184" s="451">
        <f t="shared" si="129"/>
        <v>157</v>
      </c>
      <c r="AB184" s="451">
        <f t="shared" si="129"/>
        <v>157</v>
      </c>
      <c r="AC184" s="451">
        <f t="shared" si="129"/>
        <v>257</v>
      </c>
      <c r="AD184" s="450">
        <f t="shared" si="129"/>
        <v>257</v>
      </c>
      <c r="AE184" s="461">
        <f t="shared" si="129"/>
        <v>257</v>
      </c>
      <c r="AF184" s="352">
        <f t="shared" si="129"/>
        <v>257</v>
      </c>
      <c r="AG184" s="451">
        <f t="shared" si="129"/>
        <v>257</v>
      </c>
      <c r="AH184" s="451">
        <f t="shared" si="129"/>
        <v>257</v>
      </c>
      <c r="AI184" s="451">
        <f t="shared" si="129"/>
        <v>257</v>
      </c>
      <c r="AJ184" s="451">
        <f t="shared" si="129"/>
        <v>257</v>
      </c>
      <c r="AK184" s="335">
        <f t="shared" si="129"/>
        <v>257</v>
      </c>
      <c r="AL184" s="37"/>
    </row>
    <row r="185" spans="1:42" ht="34.5" customHeight="1">
      <c r="A185" s="624">
        <v>9</v>
      </c>
      <c r="B185" s="649" t="s">
        <v>104</v>
      </c>
      <c r="C185" s="506"/>
      <c r="D185" s="63"/>
      <c r="E185" s="54"/>
      <c r="F185" s="337">
        <f>+F24</f>
        <v>988</v>
      </c>
      <c r="G185" s="334">
        <f>+G24</f>
        <v>0</v>
      </c>
      <c r="H185" s="334">
        <f t="shared" ref="H185:AJ185" si="130">+H24</f>
        <v>0</v>
      </c>
      <c r="I185" s="449">
        <f t="shared" si="130"/>
        <v>0</v>
      </c>
      <c r="J185" s="460">
        <f t="shared" si="130"/>
        <v>0</v>
      </c>
      <c r="K185" s="351">
        <f t="shared" si="130"/>
        <v>0</v>
      </c>
      <c r="L185" s="449">
        <f t="shared" si="130"/>
        <v>0</v>
      </c>
      <c r="M185" s="469">
        <v>655</v>
      </c>
      <c r="N185" s="469">
        <f>800-M186</f>
        <v>145</v>
      </c>
      <c r="O185" s="449">
        <f t="shared" si="130"/>
        <v>0</v>
      </c>
      <c r="P185" s="449">
        <f t="shared" si="130"/>
        <v>0</v>
      </c>
      <c r="Q185" s="460">
        <f t="shared" si="130"/>
        <v>0</v>
      </c>
      <c r="R185" s="351">
        <f t="shared" si="130"/>
        <v>0</v>
      </c>
      <c r="S185" s="334">
        <f t="shared" si="130"/>
        <v>0</v>
      </c>
      <c r="T185" s="449">
        <f t="shared" si="130"/>
        <v>0</v>
      </c>
      <c r="U185" s="449">
        <f t="shared" si="130"/>
        <v>0</v>
      </c>
      <c r="V185" s="449">
        <f t="shared" si="130"/>
        <v>0</v>
      </c>
      <c r="W185" s="449">
        <f t="shared" si="130"/>
        <v>0</v>
      </c>
      <c r="X185" s="460">
        <f t="shared" si="130"/>
        <v>0</v>
      </c>
      <c r="Y185" s="351">
        <f t="shared" si="130"/>
        <v>0</v>
      </c>
      <c r="Z185" s="449">
        <f t="shared" si="130"/>
        <v>0</v>
      </c>
      <c r="AA185" s="449">
        <f t="shared" si="130"/>
        <v>0</v>
      </c>
      <c r="AB185" s="456">
        <f t="shared" si="130"/>
        <v>0</v>
      </c>
      <c r="AC185" s="537">
        <f t="shared" si="130"/>
        <v>188</v>
      </c>
      <c r="AD185" s="449">
        <f t="shared" si="130"/>
        <v>0</v>
      </c>
      <c r="AE185" s="460">
        <f t="shared" si="130"/>
        <v>0</v>
      </c>
      <c r="AF185" s="351">
        <f t="shared" si="130"/>
        <v>0</v>
      </c>
      <c r="AG185" s="449">
        <f t="shared" si="130"/>
        <v>0</v>
      </c>
      <c r="AH185" s="449">
        <f t="shared" si="130"/>
        <v>0</v>
      </c>
      <c r="AI185" s="449">
        <f t="shared" si="130"/>
        <v>0</v>
      </c>
      <c r="AJ185" s="449">
        <f t="shared" si="130"/>
        <v>0</v>
      </c>
      <c r="AK185" s="34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507"/>
      <c r="D186" s="65"/>
      <c r="E186" s="66"/>
      <c r="F186" s="67"/>
      <c r="G186" s="336">
        <f t="shared" ref="G186:AK186" si="131">+F186+G185</f>
        <v>0</v>
      </c>
      <c r="H186" s="348">
        <f t="shared" si="131"/>
        <v>0</v>
      </c>
      <c r="I186" s="450">
        <f t="shared" si="131"/>
        <v>0</v>
      </c>
      <c r="J186" s="461">
        <f t="shared" si="131"/>
        <v>0</v>
      </c>
      <c r="K186" s="352">
        <f t="shared" si="131"/>
        <v>0</v>
      </c>
      <c r="L186" s="451">
        <f t="shared" si="131"/>
        <v>0</v>
      </c>
      <c r="M186" s="451">
        <f t="shared" si="131"/>
        <v>655</v>
      </c>
      <c r="N186" s="451">
        <f t="shared" si="131"/>
        <v>800</v>
      </c>
      <c r="O186" s="451">
        <f t="shared" si="131"/>
        <v>800</v>
      </c>
      <c r="P186" s="450">
        <f t="shared" si="131"/>
        <v>800</v>
      </c>
      <c r="Q186" s="461">
        <f t="shared" si="131"/>
        <v>800</v>
      </c>
      <c r="R186" s="352">
        <f t="shared" si="131"/>
        <v>800</v>
      </c>
      <c r="S186" s="336">
        <f t="shared" si="131"/>
        <v>800</v>
      </c>
      <c r="T186" s="451">
        <f t="shared" si="131"/>
        <v>800</v>
      </c>
      <c r="U186" s="451">
        <f t="shared" si="131"/>
        <v>800</v>
      </c>
      <c r="V186" s="451">
        <f t="shared" si="131"/>
        <v>800</v>
      </c>
      <c r="W186" s="450">
        <f t="shared" si="131"/>
        <v>800</v>
      </c>
      <c r="X186" s="461">
        <f t="shared" si="131"/>
        <v>800</v>
      </c>
      <c r="Y186" s="352">
        <f t="shared" si="131"/>
        <v>800</v>
      </c>
      <c r="Z186" s="451">
        <f t="shared" si="131"/>
        <v>800</v>
      </c>
      <c r="AA186" s="451">
        <f t="shared" si="131"/>
        <v>800</v>
      </c>
      <c r="AB186" s="451">
        <f t="shared" si="131"/>
        <v>800</v>
      </c>
      <c r="AC186" s="451">
        <f t="shared" si="131"/>
        <v>988</v>
      </c>
      <c r="AD186" s="450">
        <f t="shared" si="131"/>
        <v>988</v>
      </c>
      <c r="AE186" s="461">
        <f t="shared" si="131"/>
        <v>988</v>
      </c>
      <c r="AF186" s="352">
        <f t="shared" si="131"/>
        <v>988</v>
      </c>
      <c r="AG186" s="451">
        <f t="shared" si="131"/>
        <v>988</v>
      </c>
      <c r="AH186" s="451">
        <f t="shared" si="131"/>
        <v>988</v>
      </c>
      <c r="AI186" s="451">
        <f t="shared" si="131"/>
        <v>988</v>
      </c>
      <c r="AJ186" s="451">
        <f t="shared" si="131"/>
        <v>988</v>
      </c>
      <c r="AK186" s="335">
        <f t="shared" si="131"/>
        <v>988</v>
      </c>
      <c r="AL186" s="37"/>
    </row>
    <row r="187" spans="1:42" ht="34.5" customHeight="1">
      <c r="A187" s="624">
        <v>10</v>
      </c>
      <c r="B187" s="649" t="s">
        <v>105</v>
      </c>
      <c r="C187" s="506"/>
      <c r="D187" s="53"/>
      <c r="E187" s="54"/>
      <c r="F187" s="337">
        <f>+F26</f>
        <v>750</v>
      </c>
      <c r="G187" s="334">
        <f>+G26</f>
        <v>0</v>
      </c>
      <c r="H187" s="334">
        <f t="shared" ref="H187:AJ187" si="132">+H26</f>
        <v>0</v>
      </c>
      <c r="I187" s="449">
        <f t="shared" si="132"/>
        <v>0</v>
      </c>
      <c r="J187" s="460">
        <f t="shared" si="132"/>
        <v>0</v>
      </c>
      <c r="K187" s="351">
        <f t="shared" si="132"/>
        <v>0</v>
      </c>
      <c r="L187" s="449">
        <f t="shared" si="132"/>
        <v>0</v>
      </c>
      <c r="M187" s="449">
        <f t="shared" si="132"/>
        <v>0</v>
      </c>
      <c r="N187" s="456">
        <f t="shared" si="132"/>
        <v>0</v>
      </c>
      <c r="O187" s="449">
        <f t="shared" si="132"/>
        <v>0</v>
      </c>
      <c r="P187" s="469">
        <f t="shared" si="132"/>
        <v>650</v>
      </c>
      <c r="Q187" s="460">
        <f t="shared" si="132"/>
        <v>0</v>
      </c>
      <c r="R187" s="351">
        <f t="shared" si="132"/>
        <v>0</v>
      </c>
      <c r="S187" s="334">
        <f t="shared" si="132"/>
        <v>0</v>
      </c>
      <c r="T187" s="449">
        <f t="shared" si="132"/>
        <v>0</v>
      </c>
      <c r="U187" s="449">
        <f t="shared" si="132"/>
        <v>0</v>
      </c>
      <c r="V187" s="449">
        <f t="shared" si="132"/>
        <v>0</v>
      </c>
      <c r="W187" s="449">
        <f t="shared" si="132"/>
        <v>0</v>
      </c>
      <c r="X187" s="460">
        <f t="shared" si="132"/>
        <v>0</v>
      </c>
      <c r="Y187" s="351">
        <f t="shared" si="132"/>
        <v>0</v>
      </c>
      <c r="Z187" s="449">
        <f t="shared" si="132"/>
        <v>0</v>
      </c>
      <c r="AA187" s="449">
        <f t="shared" si="132"/>
        <v>0</v>
      </c>
      <c r="AB187" s="456">
        <f t="shared" si="132"/>
        <v>0</v>
      </c>
      <c r="AC187" s="469">
        <f t="shared" si="132"/>
        <v>100</v>
      </c>
      <c r="AD187" s="449">
        <f t="shared" si="132"/>
        <v>0</v>
      </c>
      <c r="AE187" s="460">
        <f t="shared" si="132"/>
        <v>0</v>
      </c>
      <c r="AF187" s="351">
        <f t="shared" si="132"/>
        <v>0</v>
      </c>
      <c r="AG187" s="449">
        <f t="shared" si="132"/>
        <v>0</v>
      </c>
      <c r="AH187" s="449">
        <f t="shared" si="132"/>
        <v>0</v>
      </c>
      <c r="AI187" s="449">
        <f t="shared" si="132"/>
        <v>0</v>
      </c>
      <c r="AJ187" s="449">
        <f t="shared" si="132"/>
        <v>0</v>
      </c>
      <c r="AK187" s="34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507"/>
      <c r="D188" s="56"/>
      <c r="E188" s="57"/>
      <c r="F188" s="58"/>
      <c r="G188" s="336">
        <f t="shared" ref="G188:AG188" si="133">+F188+G187</f>
        <v>0</v>
      </c>
      <c r="H188" s="348">
        <f t="shared" si="133"/>
        <v>0</v>
      </c>
      <c r="I188" s="450">
        <f t="shared" si="133"/>
        <v>0</v>
      </c>
      <c r="J188" s="461">
        <f t="shared" si="133"/>
        <v>0</v>
      </c>
      <c r="K188" s="352">
        <f t="shared" si="133"/>
        <v>0</v>
      </c>
      <c r="L188" s="451">
        <f t="shared" si="133"/>
        <v>0</v>
      </c>
      <c r="M188" s="451">
        <f t="shared" si="133"/>
        <v>0</v>
      </c>
      <c r="N188" s="451">
        <f t="shared" si="133"/>
        <v>0</v>
      </c>
      <c r="O188" s="451">
        <f t="shared" si="133"/>
        <v>0</v>
      </c>
      <c r="P188" s="450">
        <f t="shared" si="133"/>
        <v>650</v>
      </c>
      <c r="Q188" s="461">
        <f t="shared" si="133"/>
        <v>650</v>
      </c>
      <c r="R188" s="352">
        <f t="shared" si="133"/>
        <v>650</v>
      </c>
      <c r="S188" s="336">
        <f t="shared" si="133"/>
        <v>650</v>
      </c>
      <c r="T188" s="451">
        <f t="shared" si="133"/>
        <v>650</v>
      </c>
      <c r="U188" s="451">
        <f t="shared" si="133"/>
        <v>650</v>
      </c>
      <c r="V188" s="451">
        <f t="shared" si="133"/>
        <v>650</v>
      </c>
      <c r="W188" s="450">
        <f t="shared" si="133"/>
        <v>650</v>
      </c>
      <c r="X188" s="461">
        <f t="shared" si="133"/>
        <v>650</v>
      </c>
      <c r="Y188" s="352">
        <f t="shared" si="133"/>
        <v>650</v>
      </c>
      <c r="Z188" s="451">
        <f t="shared" si="133"/>
        <v>650</v>
      </c>
      <c r="AA188" s="451">
        <f t="shared" si="133"/>
        <v>650</v>
      </c>
      <c r="AB188" s="451">
        <f t="shared" si="133"/>
        <v>650</v>
      </c>
      <c r="AC188" s="451">
        <f t="shared" si="133"/>
        <v>750</v>
      </c>
      <c r="AD188" s="450">
        <f t="shared" si="133"/>
        <v>750</v>
      </c>
      <c r="AE188" s="461">
        <f t="shared" si="133"/>
        <v>750</v>
      </c>
      <c r="AF188" s="352">
        <f t="shared" si="133"/>
        <v>750</v>
      </c>
      <c r="AG188" s="451">
        <f t="shared" si="133"/>
        <v>750</v>
      </c>
      <c r="AH188" s="451">
        <f>+AG188+AH187</f>
        <v>750</v>
      </c>
      <c r="AI188" s="451">
        <f>+AH188+AI187</f>
        <v>750</v>
      </c>
      <c r="AJ188" s="451">
        <f>+AI188+AJ187</f>
        <v>750</v>
      </c>
      <c r="AK188" s="335">
        <f>+AJ188+AK187</f>
        <v>750</v>
      </c>
      <c r="AL188" s="37"/>
    </row>
    <row r="189" spans="1:42" ht="34.5" customHeight="1">
      <c r="A189" s="624">
        <v>11</v>
      </c>
      <c r="B189" s="649" t="s">
        <v>106</v>
      </c>
      <c r="C189" s="508"/>
      <c r="D189" s="63"/>
      <c r="E189" s="54"/>
      <c r="F189" s="337">
        <f>+F28</f>
        <v>2000</v>
      </c>
      <c r="G189" s="334">
        <f>+G28</f>
        <v>0</v>
      </c>
      <c r="H189" s="334">
        <f t="shared" ref="H189:AJ189" si="134">+H28</f>
        <v>0</v>
      </c>
      <c r="I189" s="449">
        <f t="shared" si="134"/>
        <v>0</v>
      </c>
      <c r="J189" s="460">
        <f t="shared" si="134"/>
        <v>0</v>
      </c>
      <c r="K189" s="351">
        <f t="shared" si="134"/>
        <v>0</v>
      </c>
      <c r="L189" s="469">
        <v>224</v>
      </c>
      <c r="M189" s="469">
        <f>500-L190</f>
        <v>276</v>
      </c>
      <c r="N189" s="449">
        <f t="shared" si="134"/>
        <v>0</v>
      </c>
      <c r="O189" s="449">
        <f t="shared" si="134"/>
        <v>0</v>
      </c>
      <c r="P189" s="449">
        <f t="shared" si="134"/>
        <v>0</v>
      </c>
      <c r="Q189" s="460">
        <f t="shared" si="134"/>
        <v>0</v>
      </c>
      <c r="R189" s="351">
        <f t="shared" si="134"/>
        <v>0</v>
      </c>
      <c r="S189" s="469">
        <f t="shared" si="134"/>
        <v>500</v>
      </c>
      <c r="T189" s="449">
        <f t="shared" si="134"/>
        <v>0</v>
      </c>
      <c r="U189" s="449">
        <f t="shared" si="134"/>
        <v>0</v>
      </c>
      <c r="V189" s="449">
        <f t="shared" si="134"/>
        <v>0</v>
      </c>
      <c r="W189" s="449">
        <f t="shared" si="134"/>
        <v>0</v>
      </c>
      <c r="X189" s="460">
        <f t="shared" si="134"/>
        <v>0</v>
      </c>
      <c r="Y189" s="351">
        <f t="shared" si="134"/>
        <v>0</v>
      </c>
      <c r="Z189" s="449">
        <f t="shared" si="134"/>
        <v>0</v>
      </c>
      <c r="AA189" s="449">
        <f t="shared" si="134"/>
        <v>0</v>
      </c>
      <c r="AB189" s="456">
        <f t="shared" si="134"/>
        <v>0</v>
      </c>
      <c r="AC189" s="469">
        <f t="shared" si="134"/>
        <v>600</v>
      </c>
      <c r="AD189" s="469">
        <f t="shared" si="134"/>
        <v>400</v>
      </c>
      <c r="AE189" s="460">
        <f t="shared" si="134"/>
        <v>0</v>
      </c>
      <c r="AF189" s="351">
        <f t="shared" si="134"/>
        <v>0</v>
      </c>
      <c r="AG189" s="449">
        <f t="shared" si="134"/>
        <v>0</v>
      </c>
      <c r="AH189" s="449">
        <f t="shared" si="134"/>
        <v>0</v>
      </c>
      <c r="AI189" s="449">
        <f t="shared" si="134"/>
        <v>0</v>
      </c>
      <c r="AJ189" s="449">
        <f t="shared" si="134"/>
        <v>0</v>
      </c>
      <c r="AK189" s="34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509"/>
      <c r="D190" s="65"/>
      <c r="E190" s="66"/>
      <c r="F190" s="67"/>
      <c r="G190" s="336">
        <f t="shared" ref="G190:AK190" si="135">+F190+G189</f>
        <v>0</v>
      </c>
      <c r="H190" s="348">
        <f t="shared" si="135"/>
        <v>0</v>
      </c>
      <c r="I190" s="450">
        <f t="shared" si="135"/>
        <v>0</v>
      </c>
      <c r="J190" s="461">
        <f t="shared" si="135"/>
        <v>0</v>
      </c>
      <c r="K190" s="352">
        <f t="shared" si="135"/>
        <v>0</v>
      </c>
      <c r="L190" s="451">
        <f t="shared" si="135"/>
        <v>224</v>
      </c>
      <c r="M190" s="451">
        <f t="shared" si="135"/>
        <v>500</v>
      </c>
      <c r="N190" s="451">
        <f t="shared" si="135"/>
        <v>500</v>
      </c>
      <c r="O190" s="451">
        <f t="shared" si="135"/>
        <v>500</v>
      </c>
      <c r="P190" s="450">
        <f t="shared" si="135"/>
        <v>500</v>
      </c>
      <c r="Q190" s="461">
        <f t="shared" si="135"/>
        <v>500</v>
      </c>
      <c r="R190" s="352">
        <f t="shared" si="135"/>
        <v>500</v>
      </c>
      <c r="S190" s="336">
        <f t="shared" si="135"/>
        <v>1000</v>
      </c>
      <c r="T190" s="451">
        <f t="shared" si="135"/>
        <v>1000</v>
      </c>
      <c r="U190" s="451">
        <f t="shared" si="135"/>
        <v>1000</v>
      </c>
      <c r="V190" s="451">
        <f t="shared" si="135"/>
        <v>1000</v>
      </c>
      <c r="W190" s="450">
        <f t="shared" si="135"/>
        <v>1000</v>
      </c>
      <c r="X190" s="461">
        <f t="shared" si="135"/>
        <v>1000</v>
      </c>
      <c r="Y190" s="352">
        <f t="shared" si="135"/>
        <v>1000</v>
      </c>
      <c r="Z190" s="451">
        <f t="shared" si="135"/>
        <v>1000</v>
      </c>
      <c r="AA190" s="451">
        <f t="shared" si="135"/>
        <v>1000</v>
      </c>
      <c r="AB190" s="451">
        <f t="shared" si="135"/>
        <v>1000</v>
      </c>
      <c r="AC190" s="451">
        <f t="shared" si="135"/>
        <v>1600</v>
      </c>
      <c r="AD190" s="450">
        <f t="shared" si="135"/>
        <v>2000</v>
      </c>
      <c r="AE190" s="461">
        <f t="shared" si="135"/>
        <v>2000</v>
      </c>
      <c r="AF190" s="352">
        <f t="shared" si="135"/>
        <v>2000</v>
      </c>
      <c r="AG190" s="451">
        <f t="shared" si="135"/>
        <v>2000</v>
      </c>
      <c r="AH190" s="451">
        <f t="shared" si="135"/>
        <v>2000</v>
      </c>
      <c r="AI190" s="451">
        <f t="shared" si="135"/>
        <v>2000</v>
      </c>
      <c r="AJ190" s="451">
        <f t="shared" si="135"/>
        <v>2000</v>
      </c>
      <c r="AK190" s="335">
        <f t="shared" si="135"/>
        <v>2000</v>
      </c>
      <c r="AL190" s="37"/>
    </row>
    <row r="191" spans="1:42" ht="34.5" customHeight="1">
      <c r="A191" s="624">
        <v>12</v>
      </c>
      <c r="B191" s="649" t="s">
        <v>107</v>
      </c>
      <c r="C191" s="508"/>
      <c r="D191" s="53"/>
      <c r="E191" s="54"/>
      <c r="F191" s="337">
        <f>+F30</f>
        <v>41</v>
      </c>
      <c r="G191" s="334">
        <f>+G30</f>
        <v>0</v>
      </c>
      <c r="H191" s="334">
        <f t="shared" ref="H191:AJ191" si="136">+H30</f>
        <v>0</v>
      </c>
      <c r="I191" s="449">
        <f t="shared" si="136"/>
        <v>0</v>
      </c>
      <c r="J191" s="460">
        <f t="shared" si="136"/>
        <v>0</v>
      </c>
      <c r="K191" s="351">
        <f t="shared" si="136"/>
        <v>0</v>
      </c>
      <c r="L191" s="449">
        <f t="shared" si="136"/>
        <v>0</v>
      </c>
      <c r="M191" s="449">
        <f t="shared" si="136"/>
        <v>0</v>
      </c>
      <c r="N191" s="449">
        <f t="shared" si="136"/>
        <v>0</v>
      </c>
      <c r="O191" s="449">
        <f t="shared" si="136"/>
        <v>0</v>
      </c>
      <c r="P191" s="449">
        <f t="shared" si="136"/>
        <v>0</v>
      </c>
      <c r="Q191" s="460">
        <f t="shared" si="136"/>
        <v>0</v>
      </c>
      <c r="R191" s="351">
        <f t="shared" si="136"/>
        <v>0</v>
      </c>
      <c r="S191" s="334">
        <f t="shared" si="136"/>
        <v>0</v>
      </c>
      <c r="T191" s="469">
        <f t="shared" si="136"/>
        <v>11</v>
      </c>
      <c r="U191" s="449">
        <f t="shared" si="136"/>
        <v>0</v>
      </c>
      <c r="V191" s="449">
        <f t="shared" si="136"/>
        <v>0</v>
      </c>
      <c r="W191" s="449">
        <f t="shared" si="136"/>
        <v>0</v>
      </c>
      <c r="X191" s="460">
        <f t="shared" si="136"/>
        <v>0</v>
      </c>
      <c r="Y191" s="351">
        <f t="shared" si="136"/>
        <v>0</v>
      </c>
      <c r="Z191" s="449">
        <f t="shared" si="136"/>
        <v>0</v>
      </c>
      <c r="AA191" s="449">
        <f t="shared" si="136"/>
        <v>0</v>
      </c>
      <c r="AB191" s="456">
        <f t="shared" si="136"/>
        <v>0</v>
      </c>
      <c r="AC191" s="456">
        <f t="shared" si="136"/>
        <v>0</v>
      </c>
      <c r="AD191" s="469">
        <f t="shared" si="136"/>
        <v>30</v>
      </c>
      <c r="AE191" s="460">
        <f t="shared" si="136"/>
        <v>0</v>
      </c>
      <c r="AF191" s="351">
        <f t="shared" si="136"/>
        <v>0</v>
      </c>
      <c r="AG191" s="449">
        <f t="shared" si="136"/>
        <v>0</v>
      </c>
      <c r="AH191" s="449">
        <f t="shared" si="136"/>
        <v>0</v>
      </c>
      <c r="AI191" s="449">
        <f t="shared" si="136"/>
        <v>0</v>
      </c>
      <c r="AJ191" s="449">
        <f t="shared" si="136"/>
        <v>0</v>
      </c>
      <c r="AK191" s="34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509"/>
      <c r="D192" s="56"/>
      <c r="E192" s="57"/>
      <c r="F192" s="58"/>
      <c r="G192" s="336">
        <f t="shared" ref="G192:AG192" si="137">+F192+G191</f>
        <v>0</v>
      </c>
      <c r="H192" s="348">
        <f t="shared" si="137"/>
        <v>0</v>
      </c>
      <c r="I192" s="450">
        <f t="shared" si="137"/>
        <v>0</v>
      </c>
      <c r="J192" s="461">
        <f t="shared" si="137"/>
        <v>0</v>
      </c>
      <c r="K192" s="352">
        <f t="shared" si="137"/>
        <v>0</v>
      </c>
      <c r="L192" s="451">
        <f t="shared" si="137"/>
        <v>0</v>
      </c>
      <c r="M192" s="451">
        <f t="shared" si="137"/>
        <v>0</v>
      </c>
      <c r="N192" s="451">
        <f t="shared" si="137"/>
        <v>0</v>
      </c>
      <c r="O192" s="451">
        <f t="shared" si="137"/>
        <v>0</v>
      </c>
      <c r="P192" s="450">
        <f t="shared" si="137"/>
        <v>0</v>
      </c>
      <c r="Q192" s="461">
        <f t="shared" si="137"/>
        <v>0</v>
      </c>
      <c r="R192" s="352">
        <f t="shared" si="137"/>
        <v>0</v>
      </c>
      <c r="S192" s="336">
        <f t="shared" si="137"/>
        <v>0</v>
      </c>
      <c r="T192" s="451">
        <f t="shared" si="137"/>
        <v>11</v>
      </c>
      <c r="U192" s="451">
        <f t="shared" si="137"/>
        <v>11</v>
      </c>
      <c r="V192" s="451">
        <f t="shared" si="137"/>
        <v>11</v>
      </c>
      <c r="W192" s="450">
        <f t="shared" si="137"/>
        <v>11</v>
      </c>
      <c r="X192" s="461">
        <f t="shared" si="137"/>
        <v>11</v>
      </c>
      <c r="Y192" s="352">
        <f t="shared" si="137"/>
        <v>11</v>
      </c>
      <c r="Z192" s="451">
        <f t="shared" si="137"/>
        <v>11</v>
      </c>
      <c r="AA192" s="451">
        <f t="shared" si="137"/>
        <v>11</v>
      </c>
      <c r="AB192" s="451">
        <f t="shared" si="137"/>
        <v>11</v>
      </c>
      <c r="AC192" s="451">
        <f t="shared" si="137"/>
        <v>11</v>
      </c>
      <c r="AD192" s="450">
        <f t="shared" si="137"/>
        <v>41</v>
      </c>
      <c r="AE192" s="461">
        <f t="shared" si="137"/>
        <v>41</v>
      </c>
      <c r="AF192" s="352">
        <f t="shared" si="137"/>
        <v>41</v>
      </c>
      <c r="AG192" s="451">
        <f t="shared" si="137"/>
        <v>41</v>
      </c>
      <c r="AH192" s="451">
        <f>+AG192+AH191</f>
        <v>41</v>
      </c>
      <c r="AI192" s="451">
        <f>+AH192+AI191</f>
        <v>41</v>
      </c>
      <c r="AJ192" s="451">
        <f>+AI192+AJ191</f>
        <v>41</v>
      </c>
      <c r="AK192" s="335">
        <f>+AJ192+AK191</f>
        <v>41</v>
      </c>
      <c r="AL192" s="37"/>
    </row>
    <row r="193" spans="1:42" ht="35.1" customHeight="1">
      <c r="A193" s="624">
        <v>13</v>
      </c>
      <c r="B193" s="653" t="s">
        <v>108</v>
      </c>
      <c r="C193" s="506"/>
      <c r="D193" s="60"/>
      <c r="E193" s="34"/>
      <c r="F193" s="35">
        <f>+F32</f>
        <v>0</v>
      </c>
      <c r="G193" s="334">
        <f>+G32</f>
        <v>0</v>
      </c>
      <c r="H193" s="334">
        <f t="shared" ref="H193:AJ193" si="138">+H32</f>
        <v>0</v>
      </c>
      <c r="I193" s="449">
        <f t="shared" si="138"/>
        <v>0</v>
      </c>
      <c r="J193" s="460">
        <f t="shared" si="138"/>
        <v>0</v>
      </c>
      <c r="K193" s="351">
        <f t="shared" si="138"/>
        <v>0</v>
      </c>
      <c r="L193" s="449">
        <f t="shared" si="138"/>
        <v>0</v>
      </c>
      <c r="M193" s="449">
        <f t="shared" si="138"/>
        <v>0</v>
      </c>
      <c r="N193" s="449">
        <f t="shared" si="138"/>
        <v>0</v>
      </c>
      <c r="O193" s="449">
        <f t="shared" si="138"/>
        <v>0</v>
      </c>
      <c r="P193" s="449">
        <f t="shared" si="138"/>
        <v>0</v>
      </c>
      <c r="Q193" s="460">
        <f t="shared" si="138"/>
        <v>0</v>
      </c>
      <c r="R193" s="351">
        <f t="shared" si="138"/>
        <v>0</v>
      </c>
      <c r="S193" s="334">
        <f t="shared" si="138"/>
        <v>0</v>
      </c>
      <c r="T193" s="449">
        <f t="shared" si="138"/>
        <v>0</v>
      </c>
      <c r="U193" s="449">
        <f t="shared" si="138"/>
        <v>0</v>
      </c>
      <c r="V193" s="449">
        <f t="shared" si="138"/>
        <v>0</v>
      </c>
      <c r="W193" s="449">
        <f t="shared" si="138"/>
        <v>0</v>
      </c>
      <c r="X193" s="460">
        <f t="shared" si="138"/>
        <v>0</v>
      </c>
      <c r="Y193" s="351">
        <f t="shared" si="138"/>
        <v>0</v>
      </c>
      <c r="Z193" s="449">
        <f t="shared" si="138"/>
        <v>0</v>
      </c>
      <c r="AA193" s="449">
        <f t="shared" si="138"/>
        <v>0</v>
      </c>
      <c r="AB193" s="449">
        <f t="shared" si="138"/>
        <v>0</v>
      </c>
      <c r="AC193" s="449">
        <f t="shared" si="138"/>
        <v>0</v>
      </c>
      <c r="AD193" s="449">
        <f t="shared" si="138"/>
        <v>0</v>
      </c>
      <c r="AE193" s="460">
        <f t="shared" si="138"/>
        <v>0</v>
      </c>
      <c r="AF193" s="351">
        <f t="shared" si="138"/>
        <v>0</v>
      </c>
      <c r="AG193" s="449">
        <f t="shared" si="138"/>
        <v>0</v>
      </c>
      <c r="AH193" s="449">
        <f t="shared" si="138"/>
        <v>0</v>
      </c>
      <c r="AI193" s="449">
        <f t="shared" si="138"/>
        <v>0</v>
      </c>
      <c r="AJ193" s="449">
        <f t="shared" si="138"/>
        <v>0</v>
      </c>
      <c r="AK193" s="34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507"/>
      <c r="D194" s="60"/>
      <c r="E194" s="52"/>
      <c r="F194" s="61"/>
      <c r="G194" s="336">
        <f t="shared" ref="G194:AG194" si="139">+F194+G193</f>
        <v>0</v>
      </c>
      <c r="H194" s="348">
        <f t="shared" si="139"/>
        <v>0</v>
      </c>
      <c r="I194" s="450">
        <f t="shared" si="139"/>
        <v>0</v>
      </c>
      <c r="J194" s="461">
        <f t="shared" si="139"/>
        <v>0</v>
      </c>
      <c r="K194" s="352">
        <f t="shared" si="139"/>
        <v>0</v>
      </c>
      <c r="L194" s="451">
        <f t="shared" si="139"/>
        <v>0</v>
      </c>
      <c r="M194" s="451">
        <f t="shared" si="139"/>
        <v>0</v>
      </c>
      <c r="N194" s="451">
        <f t="shared" si="139"/>
        <v>0</v>
      </c>
      <c r="O194" s="451">
        <f t="shared" si="139"/>
        <v>0</v>
      </c>
      <c r="P194" s="450">
        <f t="shared" si="139"/>
        <v>0</v>
      </c>
      <c r="Q194" s="461">
        <f t="shared" si="139"/>
        <v>0</v>
      </c>
      <c r="R194" s="352">
        <f t="shared" si="139"/>
        <v>0</v>
      </c>
      <c r="S194" s="336">
        <f t="shared" si="139"/>
        <v>0</v>
      </c>
      <c r="T194" s="451">
        <f t="shared" si="139"/>
        <v>0</v>
      </c>
      <c r="U194" s="451">
        <f t="shared" si="139"/>
        <v>0</v>
      </c>
      <c r="V194" s="451">
        <f t="shared" si="139"/>
        <v>0</v>
      </c>
      <c r="W194" s="450">
        <f t="shared" si="139"/>
        <v>0</v>
      </c>
      <c r="X194" s="461">
        <f t="shared" si="139"/>
        <v>0</v>
      </c>
      <c r="Y194" s="352">
        <f t="shared" si="139"/>
        <v>0</v>
      </c>
      <c r="Z194" s="451">
        <f t="shared" si="139"/>
        <v>0</v>
      </c>
      <c r="AA194" s="451">
        <f t="shared" si="139"/>
        <v>0</v>
      </c>
      <c r="AB194" s="451">
        <f t="shared" si="139"/>
        <v>0</v>
      </c>
      <c r="AC194" s="451">
        <f t="shared" si="139"/>
        <v>0</v>
      </c>
      <c r="AD194" s="450">
        <f t="shared" si="139"/>
        <v>0</v>
      </c>
      <c r="AE194" s="461">
        <f t="shared" si="139"/>
        <v>0</v>
      </c>
      <c r="AF194" s="352">
        <f t="shared" si="139"/>
        <v>0</v>
      </c>
      <c r="AG194" s="451">
        <f t="shared" si="139"/>
        <v>0</v>
      </c>
      <c r="AH194" s="451">
        <f>+AG194+AH193</f>
        <v>0</v>
      </c>
      <c r="AI194" s="451">
        <f>+AH194+AI193</f>
        <v>0</v>
      </c>
      <c r="AJ194" s="451">
        <f>+AI194+AJ193</f>
        <v>0</v>
      </c>
      <c r="AK194" s="335">
        <f>+AJ194+AK193</f>
        <v>0</v>
      </c>
      <c r="AL194" s="37"/>
    </row>
    <row r="195" spans="1:42" ht="35.1" customHeight="1">
      <c r="A195" s="624">
        <v>14</v>
      </c>
      <c r="B195" s="653" t="s">
        <v>109</v>
      </c>
      <c r="C195" s="506"/>
      <c r="D195" s="63"/>
      <c r="E195" s="54"/>
      <c r="F195" s="337">
        <f>+F34</f>
        <v>0</v>
      </c>
      <c r="G195" s="334">
        <f>+G34</f>
        <v>0</v>
      </c>
      <c r="H195" s="334">
        <f t="shared" ref="H195:AJ195" si="140">+H34</f>
        <v>0</v>
      </c>
      <c r="I195" s="449">
        <f t="shared" si="140"/>
        <v>0</v>
      </c>
      <c r="J195" s="460">
        <f t="shared" si="140"/>
        <v>0</v>
      </c>
      <c r="K195" s="351">
        <f t="shared" si="140"/>
        <v>0</v>
      </c>
      <c r="L195" s="449">
        <f t="shared" si="140"/>
        <v>0</v>
      </c>
      <c r="M195" s="449">
        <f t="shared" si="140"/>
        <v>0</v>
      </c>
      <c r="N195" s="449">
        <f t="shared" si="140"/>
        <v>0</v>
      </c>
      <c r="O195" s="449">
        <f t="shared" si="140"/>
        <v>0</v>
      </c>
      <c r="P195" s="449">
        <f t="shared" si="140"/>
        <v>0</v>
      </c>
      <c r="Q195" s="460">
        <f t="shared" si="140"/>
        <v>0</v>
      </c>
      <c r="R195" s="351">
        <f t="shared" si="140"/>
        <v>0</v>
      </c>
      <c r="S195" s="334">
        <f t="shared" si="140"/>
        <v>0</v>
      </c>
      <c r="T195" s="449">
        <f t="shared" si="140"/>
        <v>0</v>
      </c>
      <c r="U195" s="449">
        <f t="shared" si="140"/>
        <v>0</v>
      </c>
      <c r="V195" s="449">
        <f t="shared" si="140"/>
        <v>0</v>
      </c>
      <c r="W195" s="449">
        <f t="shared" si="140"/>
        <v>0</v>
      </c>
      <c r="X195" s="460">
        <f t="shared" si="140"/>
        <v>0</v>
      </c>
      <c r="Y195" s="351">
        <f t="shared" si="140"/>
        <v>0</v>
      </c>
      <c r="Z195" s="449">
        <f t="shared" si="140"/>
        <v>0</v>
      </c>
      <c r="AA195" s="449">
        <f t="shared" si="140"/>
        <v>0</v>
      </c>
      <c r="AB195" s="449">
        <f t="shared" si="140"/>
        <v>0</v>
      </c>
      <c r="AC195" s="449">
        <f t="shared" si="140"/>
        <v>0</v>
      </c>
      <c r="AD195" s="449">
        <f t="shared" si="140"/>
        <v>0</v>
      </c>
      <c r="AE195" s="460">
        <f t="shared" si="140"/>
        <v>0</v>
      </c>
      <c r="AF195" s="351">
        <f t="shared" si="140"/>
        <v>0</v>
      </c>
      <c r="AG195" s="449">
        <f t="shared" si="140"/>
        <v>0</v>
      </c>
      <c r="AH195" s="449">
        <f t="shared" si="140"/>
        <v>0</v>
      </c>
      <c r="AI195" s="449">
        <f t="shared" si="140"/>
        <v>0</v>
      </c>
      <c r="AJ195" s="449">
        <f t="shared" si="140"/>
        <v>0</v>
      </c>
      <c r="AK195" s="345">
        <f>+AK34</f>
        <v>0</v>
      </c>
      <c r="AL195" s="37"/>
      <c r="AM195" s="38"/>
      <c r="AN195" s="38"/>
      <c r="AO195" s="38"/>
      <c r="AP195" s="38"/>
    </row>
    <row r="196" spans="1:42" ht="35.1" customHeight="1">
      <c r="A196" s="670"/>
      <c r="B196" s="654"/>
      <c r="C196" s="507"/>
      <c r="D196" s="65"/>
      <c r="E196" s="57"/>
      <c r="F196" s="58"/>
      <c r="G196" s="336">
        <f t="shared" ref="G196:AG196" si="141">+F196+G195</f>
        <v>0</v>
      </c>
      <c r="H196" s="348">
        <f t="shared" si="141"/>
        <v>0</v>
      </c>
      <c r="I196" s="450">
        <f t="shared" si="141"/>
        <v>0</v>
      </c>
      <c r="J196" s="461">
        <f t="shared" si="141"/>
        <v>0</v>
      </c>
      <c r="K196" s="352">
        <f t="shared" si="141"/>
        <v>0</v>
      </c>
      <c r="L196" s="451">
        <f t="shared" si="141"/>
        <v>0</v>
      </c>
      <c r="M196" s="451">
        <f t="shared" si="141"/>
        <v>0</v>
      </c>
      <c r="N196" s="451">
        <f t="shared" si="141"/>
        <v>0</v>
      </c>
      <c r="O196" s="451">
        <f t="shared" si="141"/>
        <v>0</v>
      </c>
      <c r="P196" s="450">
        <f t="shared" si="141"/>
        <v>0</v>
      </c>
      <c r="Q196" s="461">
        <f t="shared" si="141"/>
        <v>0</v>
      </c>
      <c r="R196" s="352">
        <f t="shared" si="141"/>
        <v>0</v>
      </c>
      <c r="S196" s="336">
        <f t="shared" si="141"/>
        <v>0</v>
      </c>
      <c r="T196" s="451">
        <f t="shared" si="141"/>
        <v>0</v>
      </c>
      <c r="U196" s="451">
        <f t="shared" si="141"/>
        <v>0</v>
      </c>
      <c r="V196" s="451">
        <f t="shared" si="141"/>
        <v>0</v>
      </c>
      <c r="W196" s="450">
        <f t="shared" si="141"/>
        <v>0</v>
      </c>
      <c r="X196" s="461">
        <f t="shared" si="141"/>
        <v>0</v>
      </c>
      <c r="Y196" s="352">
        <f t="shared" si="141"/>
        <v>0</v>
      </c>
      <c r="Z196" s="451">
        <f t="shared" si="141"/>
        <v>0</v>
      </c>
      <c r="AA196" s="451">
        <f t="shared" si="141"/>
        <v>0</v>
      </c>
      <c r="AB196" s="451">
        <f t="shared" si="141"/>
        <v>0</v>
      </c>
      <c r="AC196" s="451">
        <f t="shared" si="141"/>
        <v>0</v>
      </c>
      <c r="AD196" s="450">
        <f t="shared" si="141"/>
        <v>0</v>
      </c>
      <c r="AE196" s="461">
        <f t="shared" si="141"/>
        <v>0</v>
      </c>
      <c r="AF196" s="352">
        <f t="shared" si="141"/>
        <v>0</v>
      </c>
      <c r="AG196" s="451">
        <f t="shared" si="141"/>
        <v>0</v>
      </c>
      <c r="AH196" s="451">
        <f>+AG196+AH195</f>
        <v>0</v>
      </c>
      <c r="AI196" s="451">
        <f>+AH196+AI195</f>
        <v>0</v>
      </c>
      <c r="AJ196" s="451">
        <f>+AI196+AJ195</f>
        <v>0</v>
      </c>
      <c r="AK196" s="335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506"/>
      <c r="D197" s="71"/>
      <c r="E197" s="34"/>
      <c r="F197" s="35">
        <f>+F36</f>
        <v>29</v>
      </c>
      <c r="G197" s="334">
        <f>+G36</f>
        <v>0</v>
      </c>
      <c r="H197" s="334">
        <f t="shared" ref="H197:AJ197" si="142">+H36</f>
        <v>0</v>
      </c>
      <c r="I197" s="449">
        <f t="shared" si="142"/>
        <v>0</v>
      </c>
      <c r="J197" s="460">
        <f t="shared" si="142"/>
        <v>0</v>
      </c>
      <c r="K197" s="351">
        <f t="shared" si="142"/>
        <v>0</v>
      </c>
      <c r="L197" s="469">
        <f t="shared" si="142"/>
        <v>29</v>
      </c>
      <c r="M197" s="449">
        <f t="shared" si="142"/>
        <v>0</v>
      </c>
      <c r="N197" s="449">
        <f t="shared" si="142"/>
        <v>0</v>
      </c>
      <c r="O197" s="449">
        <f t="shared" si="142"/>
        <v>0</v>
      </c>
      <c r="P197" s="449">
        <f t="shared" si="142"/>
        <v>0</v>
      </c>
      <c r="Q197" s="460">
        <f t="shared" si="142"/>
        <v>0</v>
      </c>
      <c r="R197" s="351">
        <f t="shared" si="142"/>
        <v>0</v>
      </c>
      <c r="S197" s="334">
        <f t="shared" si="142"/>
        <v>0</v>
      </c>
      <c r="T197" s="449">
        <f t="shared" si="142"/>
        <v>0</v>
      </c>
      <c r="U197" s="449">
        <f t="shared" si="142"/>
        <v>0</v>
      </c>
      <c r="V197" s="449">
        <f t="shared" si="142"/>
        <v>0</v>
      </c>
      <c r="W197" s="449">
        <f t="shared" si="142"/>
        <v>0</v>
      </c>
      <c r="X197" s="460">
        <f t="shared" si="142"/>
        <v>0</v>
      </c>
      <c r="Y197" s="351">
        <f t="shared" si="142"/>
        <v>0</v>
      </c>
      <c r="Z197" s="449">
        <f t="shared" si="142"/>
        <v>0</v>
      </c>
      <c r="AA197" s="449">
        <f t="shared" si="142"/>
        <v>0</v>
      </c>
      <c r="AB197" s="449">
        <f t="shared" si="142"/>
        <v>0</v>
      </c>
      <c r="AC197" s="449">
        <f t="shared" si="142"/>
        <v>0</v>
      </c>
      <c r="AD197" s="449">
        <f t="shared" si="142"/>
        <v>0</v>
      </c>
      <c r="AE197" s="460">
        <f t="shared" si="142"/>
        <v>0</v>
      </c>
      <c r="AF197" s="351">
        <f t="shared" si="142"/>
        <v>0</v>
      </c>
      <c r="AG197" s="449">
        <f t="shared" si="142"/>
        <v>0</v>
      </c>
      <c r="AH197" s="449">
        <f t="shared" si="142"/>
        <v>0</v>
      </c>
      <c r="AI197" s="449">
        <f t="shared" si="142"/>
        <v>0</v>
      </c>
      <c r="AJ197" s="449">
        <f t="shared" si="142"/>
        <v>0</v>
      </c>
      <c r="AK197" s="346">
        <f>+AK36</f>
        <v>0</v>
      </c>
      <c r="AL197" s="37"/>
      <c r="AM197" s="38"/>
      <c r="AN197" s="38"/>
      <c r="AO197" s="38"/>
      <c r="AP197" s="38"/>
    </row>
    <row r="198" spans="1:42" ht="35.1" customHeight="1">
      <c r="A198" s="625"/>
      <c r="B198" s="654"/>
      <c r="C198" s="507"/>
      <c r="D198" s="73"/>
      <c r="E198" s="41"/>
      <c r="F198" s="74"/>
      <c r="G198" s="336">
        <f t="shared" ref="G198:AG198" si="143">+F198+G197</f>
        <v>0</v>
      </c>
      <c r="H198" s="348">
        <f t="shared" si="143"/>
        <v>0</v>
      </c>
      <c r="I198" s="450">
        <f t="shared" si="143"/>
        <v>0</v>
      </c>
      <c r="J198" s="461">
        <f t="shared" si="143"/>
        <v>0</v>
      </c>
      <c r="K198" s="352">
        <f t="shared" si="143"/>
        <v>0</v>
      </c>
      <c r="L198" s="451">
        <f t="shared" si="143"/>
        <v>29</v>
      </c>
      <c r="M198" s="451">
        <f t="shared" si="143"/>
        <v>29</v>
      </c>
      <c r="N198" s="451">
        <f t="shared" si="143"/>
        <v>29</v>
      </c>
      <c r="O198" s="451">
        <f t="shared" si="143"/>
        <v>29</v>
      </c>
      <c r="P198" s="450">
        <f t="shared" si="143"/>
        <v>29</v>
      </c>
      <c r="Q198" s="461">
        <f t="shared" si="143"/>
        <v>29</v>
      </c>
      <c r="R198" s="352">
        <f t="shared" si="143"/>
        <v>29</v>
      </c>
      <c r="S198" s="336">
        <f t="shared" si="143"/>
        <v>29</v>
      </c>
      <c r="T198" s="451">
        <f t="shared" si="143"/>
        <v>29</v>
      </c>
      <c r="U198" s="451">
        <f t="shared" si="143"/>
        <v>29</v>
      </c>
      <c r="V198" s="451">
        <f t="shared" si="143"/>
        <v>29</v>
      </c>
      <c r="W198" s="450">
        <f t="shared" si="143"/>
        <v>29</v>
      </c>
      <c r="X198" s="461">
        <f t="shared" si="143"/>
        <v>29</v>
      </c>
      <c r="Y198" s="352">
        <f t="shared" si="143"/>
        <v>29</v>
      </c>
      <c r="Z198" s="451">
        <f t="shared" si="143"/>
        <v>29</v>
      </c>
      <c r="AA198" s="451">
        <f t="shared" si="143"/>
        <v>29</v>
      </c>
      <c r="AB198" s="451">
        <f t="shared" si="143"/>
        <v>29</v>
      </c>
      <c r="AC198" s="451">
        <f t="shared" si="143"/>
        <v>29</v>
      </c>
      <c r="AD198" s="450">
        <f t="shared" si="143"/>
        <v>29</v>
      </c>
      <c r="AE198" s="461">
        <f t="shared" si="143"/>
        <v>29</v>
      </c>
      <c r="AF198" s="352">
        <f t="shared" si="143"/>
        <v>29</v>
      </c>
      <c r="AG198" s="451">
        <f t="shared" si="143"/>
        <v>29</v>
      </c>
      <c r="AH198" s="451">
        <f>+AG198+AH197</f>
        <v>29</v>
      </c>
      <c r="AI198" s="451">
        <f>+AH198+AI197</f>
        <v>29</v>
      </c>
      <c r="AJ198" s="451">
        <f>+AI198+AJ197</f>
        <v>29</v>
      </c>
      <c r="AK198" s="335">
        <f>+AJ198+AK197</f>
        <v>29</v>
      </c>
      <c r="AL198" s="37"/>
    </row>
    <row r="199" spans="1:42" ht="35.1" hidden="1" customHeight="1">
      <c r="A199" s="624">
        <v>9</v>
      </c>
      <c r="B199" s="653" t="s">
        <v>61</v>
      </c>
      <c r="C199" s="510"/>
      <c r="D199" s="60"/>
      <c r="E199" s="34"/>
      <c r="F199" s="35">
        <f t="shared" ref="F199:AK199" si="144">+F38</f>
        <v>0</v>
      </c>
      <c r="G199" s="346">
        <f t="shared" si="144"/>
        <v>0</v>
      </c>
      <c r="H199" s="346">
        <f t="shared" si="144"/>
        <v>0</v>
      </c>
      <c r="I199" s="459">
        <f t="shared" si="144"/>
        <v>0</v>
      </c>
      <c r="J199" s="466">
        <f t="shared" si="144"/>
        <v>0</v>
      </c>
      <c r="K199" s="357">
        <f t="shared" si="144"/>
        <v>0</v>
      </c>
      <c r="L199" s="459">
        <f t="shared" si="144"/>
        <v>0</v>
      </c>
      <c r="M199" s="459">
        <f t="shared" si="144"/>
        <v>0</v>
      </c>
      <c r="N199" s="459">
        <f t="shared" si="144"/>
        <v>0</v>
      </c>
      <c r="O199" s="459">
        <f t="shared" si="144"/>
        <v>0</v>
      </c>
      <c r="P199" s="459">
        <f t="shared" si="144"/>
        <v>0</v>
      </c>
      <c r="Q199" s="466">
        <f t="shared" si="144"/>
        <v>0</v>
      </c>
      <c r="R199" s="357">
        <f t="shared" si="144"/>
        <v>0</v>
      </c>
      <c r="S199" s="346">
        <f t="shared" si="144"/>
        <v>0</v>
      </c>
      <c r="T199" s="459">
        <f t="shared" si="144"/>
        <v>0</v>
      </c>
      <c r="U199" s="459">
        <f t="shared" si="144"/>
        <v>0</v>
      </c>
      <c r="V199" s="459">
        <f t="shared" si="144"/>
        <v>0</v>
      </c>
      <c r="W199" s="459">
        <f t="shared" si="144"/>
        <v>0</v>
      </c>
      <c r="X199" s="466">
        <f t="shared" si="144"/>
        <v>0</v>
      </c>
      <c r="Y199" s="357">
        <f t="shared" si="144"/>
        <v>0</v>
      </c>
      <c r="Z199" s="459">
        <f t="shared" si="144"/>
        <v>0</v>
      </c>
      <c r="AA199" s="459">
        <f t="shared" si="144"/>
        <v>0</v>
      </c>
      <c r="AB199" s="459">
        <f t="shared" si="144"/>
        <v>0</v>
      </c>
      <c r="AC199" s="459">
        <f t="shared" si="144"/>
        <v>0</v>
      </c>
      <c r="AD199" s="459">
        <f t="shared" si="144"/>
        <v>0</v>
      </c>
      <c r="AE199" s="466">
        <f t="shared" si="144"/>
        <v>0</v>
      </c>
      <c r="AF199" s="357">
        <f t="shared" si="144"/>
        <v>0</v>
      </c>
      <c r="AG199" s="459">
        <f t="shared" si="144"/>
        <v>0</v>
      </c>
      <c r="AH199" s="459">
        <f t="shared" si="144"/>
        <v>0</v>
      </c>
      <c r="AI199" s="459">
        <f t="shared" si="144"/>
        <v>0</v>
      </c>
      <c r="AJ199" s="475">
        <f t="shared" si="144"/>
        <v>0</v>
      </c>
      <c r="AK199" s="346">
        <f t="shared" si="144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10"/>
      <c r="D200" s="60"/>
      <c r="E200" s="52"/>
      <c r="F200" s="61"/>
      <c r="G200" s="348">
        <f t="shared" ref="G200:AK200" si="145">+F200+G199</f>
        <v>0</v>
      </c>
      <c r="H200" s="348">
        <f t="shared" si="145"/>
        <v>0</v>
      </c>
      <c r="I200" s="450">
        <f t="shared" si="145"/>
        <v>0</v>
      </c>
      <c r="J200" s="464">
        <f t="shared" si="145"/>
        <v>0</v>
      </c>
      <c r="K200" s="356">
        <f t="shared" si="145"/>
        <v>0</v>
      </c>
      <c r="L200" s="450">
        <f t="shared" si="145"/>
        <v>0</v>
      </c>
      <c r="M200" s="450">
        <f t="shared" si="145"/>
        <v>0</v>
      </c>
      <c r="N200" s="450">
        <f t="shared" si="145"/>
        <v>0</v>
      </c>
      <c r="O200" s="450">
        <f t="shared" si="145"/>
        <v>0</v>
      </c>
      <c r="P200" s="450">
        <f t="shared" si="145"/>
        <v>0</v>
      </c>
      <c r="Q200" s="464">
        <f t="shared" si="145"/>
        <v>0</v>
      </c>
      <c r="R200" s="356">
        <f t="shared" si="145"/>
        <v>0</v>
      </c>
      <c r="S200" s="335">
        <f t="shared" si="145"/>
        <v>0</v>
      </c>
      <c r="T200" s="450">
        <f t="shared" si="145"/>
        <v>0</v>
      </c>
      <c r="U200" s="450">
        <f t="shared" si="145"/>
        <v>0</v>
      </c>
      <c r="V200" s="450">
        <f t="shared" si="145"/>
        <v>0</v>
      </c>
      <c r="W200" s="450">
        <f t="shared" si="145"/>
        <v>0</v>
      </c>
      <c r="X200" s="464">
        <f t="shared" si="145"/>
        <v>0</v>
      </c>
      <c r="Y200" s="356">
        <f t="shared" si="145"/>
        <v>0</v>
      </c>
      <c r="Z200" s="450">
        <f t="shared" si="145"/>
        <v>0</v>
      </c>
      <c r="AA200" s="450">
        <f t="shared" si="145"/>
        <v>0</v>
      </c>
      <c r="AB200" s="450">
        <f t="shared" si="145"/>
        <v>0</v>
      </c>
      <c r="AC200" s="450">
        <f t="shared" si="145"/>
        <v>0</v>
      </c>
      <c r="AD200" s="450">
        <f t="shared" si="145"/>
        <v>0</v>
      </c>
      <c r="AE200" s="464">
        <f t="shared" si="145"/>
        <v>0</v>
      </c>
      <c r="AF200" s="356">
        <f t="shared" si="145"/>
        <v>0</v>
      </c>
      <c r="AG200" s="450">
        <f t="shared" si="145"/>
        <v>0</v>
      </c>
      <c r="AH200" s="450">
        <f t="shared" si="145"/>
        <v>0</v>
      </c>
      <c r="AI200" s="450">
        <f t="shared" si="145"/>
        <v>0</v>
      </c>
      <c r="AJ200" s="450">
        <f t="shared" si="145"/>
        <v>0</v>
      </c>
      <c r="AK200" s="335">
        <f t="shared" si="145"/>
        <v>0</v>
      </c>
      <c r="AL200" s="37"/>
    </row>
    <row r="201" spans="1:42" ht="35.1" hidden="1" customHeight="1">
      <c r="A201" s="624">
        <v>10</v>
      </c>
      <c r="B201" s="653" t="s">
        <v>62</v>
      </c>
      <c r="C201" s="511"/>
      <c r="D201" s="63"/>
      <c r="E201" s="54"/>
      <c r="F201" s="337">
        <f t="shared" ref="F201:AK201" si="146">+F40</f>
        <v>0</v>
      </c>
      <c r="G201" s="345">
        <f t="shared" si="146"/>
        <v>0</v>
      </c>
      <c r="H201" s="345">
        <f t="shared" si="146"/>
        <v>0</v>
      </c>
      <c r="I201" s="458">
        <f t="shared" si="146"/>
        <v>0</v>
      </c>
      <c r="J201" s="467">
        <f t="shared" si="146"/>
        <v>0</v>
      </c>
      <c r="K201" s="358">
        <f t="shared" si="146"/>
        <v>0</v>
      </c>
      <c r="L201" s="458">
        <f t="shared" si="146"/>
        <v>0</v>
      </c>
      <c r="M201" s="458">
        <f t="shared" si="146"/>
        <v>0</v>
      </c>
      <c r="N201" s="458">
        <f t="shared" si="146"/>
        <v>0</v>
      </c>
      <c r="O201" s="458">
        <f t="shared" si="146"/>
        <v>0</v>
      </c>
      <c r="P201" s="458">
        <f t="shared" si="146"/>
        <v>0</v>
      </c>
      <c r="Q201" s="467">
        <f t="shared" si="146"/>
        <v>0</v>
      </c>
      <c r="R201" s="358">
        <f t="shared" si="146"/>
        <v>0</v>
      </c>
      <c r="S201" s="345">
        <f t="shared" si="146"/>
        <v>0</v>
      </c>
      <c r="T201" s="458">
        <f t="shared" si="146"/>
        <v>0</v>
      </c>
      <c r="U201" s="458">
        <f t="shared" si="146"/>
        <v>0</v>
      </c>
      <c r="V201" s="458">
        <f t="shared" si="146"/>
        <v>0</v>
      </c>
      <c r="W201" s="458">
        <f t="shared" si="146"/>
        <v>0</v>
      </c>
      <c r="X201" s="467">
        <f t="shared" si="146"/>
        <v>0</v>
      </c>
      <c r="Y201" s="358">
        <f t="shared" si="146"/>
        <v>0</v>
      </c>
      <c r="Z201" s="458">
        <f t="shared" si="146"/>
        <v>0</v>
      </c>
      <c r="AA201" s="458">
        <f t="shared" si="146"/>
        <v>0</v>
      </c>
      <c r="AB201" s="458">
        <f t="shared" si="146"/>
        <v>0</v>
      </c>
      <c r="AC201" s="458">
        <f t="shared" si="146"/>
        <v>0</v>
      </c>
      <c r="AD201" s="458">
        <f t="shared" si="146"/>
        <v>0</v>
      </c>
      <c r="AE201" s="467">
        <f t="shared" si="146"/>
        <v>0</v>
      </c>
      <c r="AF201" s="358">
        <f t="shared" si="146"/>
        <v>0</v>
      </c>
      <c r="AG201" s="458">
        <f t="shared" si="146"/>
        <v>0</v>
      </c>
      <c r="AH201" s="458">
        <f t="shared" si="146"/>
        <v>0</v>
      </c>
      <c r="AI201" s="458">
        <f t="shared" si="146"/>
        <v>0</v>
      </c>
      <c r="AJ201" s="474">
        <f t="shared" si="146"/>
        <v>0</v>
      </c>
      <c r="AK201" s="345">
        <f t="shared" si="146"/>
        <v>0</v>
      </c>
      <c r="AL201" s="37"/>
      <c r="AM201" s="38"/>
      <c r="AN201" s="38"/>
      <c r="AO201" s="38"/>
      <c r="AP201" s="38"/>
    </row>
    <row r="202" spans="1:42" ht="35.1" hidden="1" customHeight="1">
      <c r="A202" s="670"/>
      <c r="B202" s="654"/>
      <c r="C202" s="512"/>
      <c r="D202" s="65"/>
      <c r="E202" s="57"/>
      <c r="F202" s="58"/>
      <c r="G202" s="70">
        <f t="shared" ref="G202:AK202" si="147">+F202+G201</f>
        <v>0</v>
      </c>
      <c r="H202" s="348">
        <f t="shared" si="147"/>
        <v>0</v>
      </c>
      <c r="I202" s="450">
        <f t="shared" si="147"/>
        <v>0</v>
      </c>
      <c r="J202" s="464">
        <f t="shared" si="147"/>
        <v>0</v>
      </c>
      <c r="K202" s="356">
        <f t="shared" si="147"/>
        <v>0</v>
      </c>
      <c r="L202" s="450">
        <f t="shared" si="147"/>
        <v>0</v>
      </c>
      <c r="M202" s="450">
        <f t="shared" si="147"/>
        <v>0</v>
      </c>
      <c r="N202" s="450">
        <f t="shared" si="147"/>
        <v>0</v>
      </c>
      <c r="O202" s="450">
        <f t="shared" si="147"/>
        <v>0</v>
      </c>
      <c r="P202" s="450">
        <f t="shared" si="147"/>
        <v>0</v>
      </c>
      <c r="Q202" s="464">
        <f t="shared" si="147"/>
        <v>0</v>
      </c>
      <c r="R202" s="356">
        <f t="shared" si="147"/>
        <v>0</v>
      </c>
      <c r="S202" s="335">
        <f t="shared" si="147"/>
        <v>0</v>
      </c>
      <c r="T202" s="450">
        <f t="shared" si="147"/>
        <v>0</v>
      </c>
      <c r="U202" s="450">
        <f t="shared" si="147"/>
        <v>0</v>
      </c>
      <c r="V202" s="450">
        <f t="shared" si="147"/>
        <v>0</v>
      </c>
      <c r="W202" s="450">
        <f t="shared" si="147"/>
        <v>0</v>
      </c>
      <c r="X202" s="464">
        <f t="shared" si="147"/>
        <v>0</v>
      </c>
      <c r="Y202" s="356">
        <f t="shared" si="147"/>
        <v>0</v>
      </c>
      <c r="Z202" s="450">
        <f t="shared" si="147"/>
        <v>0</v>
      </c>
      <c r="AA202" s="450">
        <f t="shared" si="147"/>
        <v>0</v>
      </c>
      <c r="AB202" s="450">
        <f t="shared" si="147"/>
        <v>0</v>
      </c>
      <c r="AC202" s="450">
        <f t="shared" si="147"/>
        <v>0</v>
      </c>
      <c r="AD202" s="450">
        <f t="shared" si="147"/>
        <v>0</v>
      </c>
      <c r="AE202" s="464">
        <f t="shared" si="147"/>
        <v>0</v>
      </c>
      <c r="AF202" s="356">
        <f t="shared" si="147"/>
        <v>0</v>
      </c>
      <c r="AG202" s="450">
        <f t="shared" si="147"/>
        <v>0</v>
      </c>
      <c r="AH202" s="450">
        <f t="shared" si="147"/>
        <v>0</v>
      </c>
      <c r="AI202" s="450">
        <f t="shared" si="147"/>
        <v>0</v>
      </c>
      <c r="AJ202" s="450">
        <f t="shared" si="147"/>
        <v>0</v>
      </c>
      <c r="AK202" s="335">
        <f t="shared" si="147"/>
        <v>0</v>
      </c>
      <c r="AL202" s="37"/>
    </row>
    <row r="203" spans="1:42" ht="35.1" hidden="1" customHeight="1">
      <c r="A203" s="624">
        <v>11</v>
      </c>
      <c r="B203" s="653" t="s">
        <v>63</v>
      </c>
      <c r="C203" s="511"/>
      <c r="D203" s="71"/>
      <c r="E203" s="34"/>
      <c r="F203" s="35">
        <f t="shared" ref="F203:AK203" si="148">+F42</f>
        <v>0</v>
      </c>
      <c r="G203" s="346">
        <f t="shared" si="148"/>
        <v>0</v>
      </c>
      <c r="H203" s="346">
        <f t="shared" si="148"/>
        <v>0</v>
      </c>
      <c r="I203" s="459">
        <f t="shared" si="148"/>
        <v>0</v>
      </c>
      <c r="J203" s="466">
        <f t="shared" si="148"/>
        <v>0</v>
      </c>
      <c r="K203" s="357">
        <f t="shared" si="148"/>
        <v>0</v>
      </c>
      <c r="L203" s="459">
        <f t="shared" si="148"/>
        <v>0</v>
      </c>
      <c r="M203" s="459">
        <f t="shared" si="148"/>
        <v>0</v>
      </c>
      <c r="N203" s="459">
        <f t="shared" si="148"/>
        <v>0</v>
      </c>
      <c r="O203" s="459">
        <f t="shared" si="148"/>
        <v>0</v>
      </c>
      <c r="P203" s="459">
        <f t="shared" si="148"/>
        <v>0</v>
      </c>
      <c r="Q203" s="466">
        <f t="shared" si="148"/>
        <v>0</v>
      </c>
      <c r="R203" s="357">
        <f t="shared" si="148"/>
        <v>0</v>
      </c>
      <c r="S203" s="346">
        <f t="shared" si="148"/>
        <v>0</v>
      </c>
      <c r="T203" s="459">
        <f t="shared" si="148"/>
        <v>0</v>
      </c>
      <c r="U203" s="459">
        <f t="shared" si="148"/>
        <v>0</v>
      </c>
      <c r="V203" s="459">
        <f t="shared" si="148"/>
        <v>0</v>
      </c>
      <c r="W203" s="459">
        <f t="shared" si="148"/>
        <v>0</v>
      </c>
      <c r="X203" s="466">
        <f t="shared" si="148"/>
        <v>0</v>
      </c>
      <c r="Y203" s="357">
        <f t="shared" si="148"/>
        <v>0</v>
      </c>
      <c r="Z203" s="459">
        <f t="shared" si="148"/>
        <v>0</v>
      </c>
      <c r="AA203" s="459">
        <f t="shared" si="148"/>
        <v>0</v>
      </c>
      <c r="AB203" s="459">
        <f t="shared" si="148"/>
        <v>0</v>
      </c>
      <c r="AC203" s="459">
        <f t="shared" si="148"/>
        <v>0</v>
      </c>
      <c r="AD203" s="459">
        <f t="shared" si="148"/>
        <v>0</v>
      </c>
      <c r="AE203" s="466">
        <f t="shared" si="148"/>
        <v>0</v>
      </c>
      <c r="AF203" s="357">
        <f t="shared" si="148"/>
        <v>0</v>
      </c>
      <c r="AG203" s="459">
        <f t="shared" si="148"/>
        <v>0</v>
      </c>
      <c r="AH203" s="459">
        <f t="shared" si="148"/>
        <v>0</v>
      </c>
      <c r="AI203" s="459">
        <f t="shared" si="148"/>
        <v>0</v>
      </c>
      <c r="AJ203" s="475">
        <f t="shared" si="148"/>
        <v>0</v>
      </c>
      <c r="AK203" s="346">
        <f t="shared" si="148"/>
        <v>0</v>
      </c>
      <c r="AL203" s="37"/>
      <c r="AM203" s="38"/>
      <c r="AN203" s="38"/>
      <c r="AO203" s="38"/>
      <c r="AP203" s="38"/>
    </row>
    <row r="204" spans="1:42" ht="35.1" hidden="1" customHeight="1">
      <c r="A204" s="625"/>
      <c r="B204" s="654"/>
      <c r="C204" s="513"/>
      <c r="D204" s="73"/>
      <c r="E204" s="41"/>
      <c r="F204" s="74"/>
      <c r="G204" s="348">
        <f t="shared" ref="G204:AK204" si="149">+F204+G203</f>
        <v>0</v>
      </c>
      <c r="H204" s="348">
        <f t="shared" si="149"/>
        <v>0</v>
      </c>
      <c r="I204" s="450">
        <f t="shared" si="149"/>
        <v>0</v>
      </c>
      <c r="J204" s="464">
        <f t="shared" si="149"/>
        <v>0</v>
      </c>
      <c r="K204" s="356">
        <f t="shared" si="149"/>
        <v>0</v>
      </c>
      <c r="L204" s="450">
        <f t="shared" si="149"/>
        <v>0</v>
      </c>
      <c r="M204" s="450">
        <f t="shared" si="149"/>
        <v>0</v>
      </c>
      <c r="N204" s="450">
        <f t="shared" si="149"/>
        <v>0</v>
      </c>
      <c r="O204" s="450">
        <f t="shared" si="149"/>
        <v>0</v>
      </c>
      <c r="P204" s="450">
        <f t="shared" si="149"/>
        <v>0</v>
      </c>
      <c r="Q204" s="464">
        <f t="shared" si="149"/>
        <v>0</v>
      </c>
      <c r="R204" s="356">
        <f t="shared" si="149"/>
        <v>0</v>
      </c>
      <c r="S204" s="335">
        <f t="shared" si="149"/>
        <v>0</v>
      </c>
      <c r="T204" s="450">
        <f t="shared" si="149"/>
        <v>0</v>
      </c>
      <c r="U204" s="450">
        <f t="shared" si="149"/>
        <v>0</v>
      </c>
      <c r="V204" s="450">
        <f t="shared" si="149"/>
        <v>0</v>
      </c>
      <c r="W204" s="450">
        <f t="shared" si="149"/>
        <v>0</v>
      </c>
      <c r="X204" s="464">
        <f t="shared" si="149"/>
        <v>0</v>
      </c>
      <c r="Y204" s="356">
        <f t="shared" si="149"/>
        <v>0</v>
      </c>
      <c r="Z204" s="450">
        <f t="shared" si="149"/>
        <v>0</v>
      </c>
      <c r="AA204" s="450">
        <f t="shared" si="149"/>
        <v>0</v>
      </c>
      <c r="AB204" s="450">
        <f t="shared" si="149"/>
        <v>0</v>
      </c>
      <c r="AC204" s="450">
        <f t="shared" si="149"/>
        <v>0</v>
      </c>
      <c r="AD204" s="450">
        <f t="shared" si="149"/>
        <v>0</v>
      </c>
      <c r="AE204" s="464">
        <f t="shared" si="149"/>
        <v>0</v>
      </c>
      <c r="AF204" s="356">
        <f t="shared" si="149"/>
        <v>0</v>
      </c>
      <c r="AG204" s="450">
        <f t="shared" si="149"/>
        <v>0</v>
      </c>
      <c r="AH204" s="450">
        <f t="shared" si="149"/>
        <v>0</v>
      </c>
      <c r="AI204" s="450">
        <f t="shared" si="149"/>
        <v>0</v>
      </c>
      <c r="AJ204" s="450">
        <f t="shared" si="149"/>
        <v>0</v>
      </c>
      <c r="AK204" s="335">
        <f t="shared" si="149"/>
        <v>0</v>
      </c>
      <c r="AL204" s="37"/>
    </row>
    <row r="205" spans="1:42" ht="35.1" customHeight="1">
      <c r="A205" s="624">
        <v>16</v>
      </c>
      <c r="B205" s="655" t="s">
        <v>111</v>
      </c>
      <c r="C205" s="514"/>
      <c r="D205" s="63"/>
      <c r="E205" s="76"/>
      <c r="F205" s="35">
        <f>+F44</f>
        <v>0</v>
      </c>
      <c r="G205" s="334">
        <f>+G44</f>
        <v>0</v>
      </c>
      <c r="H205" s="334">
        <f t="shared" ref="H205:AJ205" si="150">+H44</f>
        <v>0</v>
      </c>
      <c r="I205" s="449">
        <f t="shared" si="150"/>
        <v>0</v>
      </c>
      <c r="J205" s="460">
        <f t="shared" si="150"/>
        <v>0</v>
      </c>
      <c r="K205" s="351">
        <f t="shared" si="150"/>
        <v>0</v>
      </c>
      <c r="L205" s="449">
        <f t="shared" si="150"/>
        <v>0</v>
      </c>
      <c r="M205" s="449">
        <f t="shared" si="150"/>
        <v>0</v>
      </c>
      <c r="N205" s="449">
        <f t="shared" si="150"/>
        <v>0</v>
      </c>
      <c r="O205" s="449">
        <f t="shared" si="150"/>
        <v>0</v>
      </c>
      <c r="P205" s="449">
        <f t="shared" si="150"/>
        <v>0</v>
      </c>
      <c r="Q205" s="460">
        <f t="shared" si="150"/>
        <v>0</v>
      </c>
      <c r="R205" s="351">
        <f t="shared" si="150"/>
        <v>0</v>
      </c>
      <c r="S205" s="334">
        <f t="shared" si="150"/>
        <v>0</v>
      </c>
      <c r="T205" s="449">
        <f t="shared" si="150"/>
        <v>0</v>
      </c>
      <c r="U205" s="449">
        <f t="shared" si="150"/>
        <v>0</v>
      </c>
      <c r="V205" s="449">
        <f t="shared" si="150"/>
        <v>0</v>
      </c>
      <c r="W205" s="449">
        <f t="shared" si="150"/>
        <v>0</v>
      </c>
      <c r="X205" s="460">
        <f t="shared" si="150"/>
        <v>0</v>
      </c>
      <c r="Y205" s="351">
        <f t="shared" si="150"/>
        <v>0</v>
      </c>
      <c r="Z205" s="449">
        <f t="shared" si="150"/>
        <v>0</v>
      </c>
      <c r="AA205" s="449">
        <f t="shared" si="150"/>
        <v>0</v>
      </c>
      <c r="AB205" s="449">
        <f t="shared" si="150"/>
        <v>0</v>
      </c>
      <c r="AC205" s="449">
        <f t="shared" si="150"/>
        <v>0</v>
      </c>
      <c r="AD205" s="449">
        <f t="shared" si="150"/>
        <v>0</v>
      </c>
      <c r="AE205" s="460">
        <f t="shared" si="150"/>
        <v>0</v>
      </c>
      <c r="AF205" s="351">
        <f t="shared" si="150"/>
        <v>0</v>
      </c>
      <c r="AG205" s="449">
        <f t="shared" si="150"/>
        <v>0</v>
      </c>
      <c r="AH205" s="449">
        <f t="shared" si="150"/>
        <v>0</v>
      </c>
      <c r="AI205" s="449">
        <f t="shared" si="150"/>
        <v>0</v>
      </c>
      <c r="AJ205" s="449">
        <f t="shared" si="150"/>
        <v>0</v>
      </c>
      <c r="AK205" s="346">
        <f>+AK44</f>
        <v>0</v>
      </c>
      <c r="AL205" s="37"/>
      <c r="AM205" s="38"/>
      <c r="AN205" s="38"/>
      <c r="AO205" s="38"/>
      <c r="AP205" s="38"/>
    </row>
    <row r="206" spans="1:42" ht="35.1" customHeight="1">
      <c r="A206" s="625"/>
      <c r="B206" s="656"/>
      <c r="C206" s="507"/>
      <c r="D206" s="78"/>
      <c r="E206" s="79"/>
      <c r="F206" s="42"/>
      <c r="G206" s="336">
        <f t="shared" ref="G206:AG206" si="151">+F206+G205</f>
        <v>0</v>
      </c>
      <c r="H206" s="348">
        <f t="shared" si="151"/>
        <v>0</v>
      </c>
      <c r="I206" s="450">
        <f t="shared" si="151"/>
        <v>0</v>
      </c>
      <c r="J206" s="461">
        <f t="shared" si="151"/>
        <v>0</v>
      </c>
      <c r="K206" s="352">
        <f t="shared" si="151"/>
        <v>0</v>
      </c>
      <c r="L206" s="451">
        <f t="shared" si="151"/>
        <v>0</v>
      </c>
      <c r="M206" s="451">
        <f t="shared" si="151"/>
        <v>0</v>
      </c>
      <c r="N206" s="451">
        <f t="shared" si="151"/>
        <v>0</v>
      </c>
      <c r="O206" s="451">
        <f t="shared" si="151"/>
        <v>0</v>
      </c>
      <c r="P206" s="450">
        <f t="shared" si="151"/>
        <v>0</v>
      </c>
      <c r="Q206" s="461">
        <f t="shared" si="151"/>
        <v>0</v>
      </c>
      <c r="R206" s="352">
        <f t="shared" si="151"/>
        <v>0</v>
      </c>
      <c r="S206" s="336">
        <f t="shared" si="151"/>
        <v>0</v>
      </c>
      <c r="T206" s="451">
        <f t="shared" si="151"/>
        <v>0</v>
      </c>
      <c r="U206" s="451">
        <f t="shared" si="151"/>
        <v>0</v>
      </c>
      <c r="V206" s="451">
        <f t="shared" si="151"/>
        <v>0</v>
      </c>
      <c r="W206" s="450">
        <f t="shared" si="151"/>
        <v>0</v>
      </c>
      <c r="X206" s="461">
        <f t="shared" si="151"/>
        <v>0</v>
      </c>
      <c r="Y206" s="352">
        <f t="shared" si="151"/>
        <v>0</v>
      </c>
      <c r="Z206" s="451">
        <f t="shared" si="151"/>
        <v>0</v>
      </c>
      <c r="AA206" s="451">
        <f t="shared" si="151"/>
        <v>0</v>
      </c>
      <c r="AB206" s="451">
        <f t="shared" si="151"/>
        <v>0</v>
      </c>
      <c r="AC206" s="451">
        <f t="shared" si="151"/>
        <v>0</v>
      </c>
      <c r="AD206" s="450">
        <f t="shared" si="151"/>
        <v>0</v>
      </c>
      <c r="AE206" s="461">
        <f t="shared" si="151"/>
        <v>0</v>
      </c>
      <c r="AF206" s="352">
        <f t="shared" si="151"/>
        <v>0</v>
      </c>
      <c r="AG206" s="451">
        <f t="shared" si="151"/>
        <v>0</v>
      </c>
      <c r="AH206" s="451">
        <f>+AG206+AH205</f>
        <v>0</v>
      </c>
      <c r="AI206" s="451">
        <f>+AH206+AI205</f>
        <v>0</v>
      </c>
      <c r="AJ206" s="451">
        <f>+AI206+AJ205</f>
        <v>0</v>
      </c>
      <c r="AK206" s="335">
        <f>+AJ206+AK205</f>
        <v>0</v>
      </c>
      <c r="AL206" s="37"/>
    </row>
    <row r="207" spans="1:42" ht="34.5" customHeight="1">
      <c r="A207" s="624">
        <v>17</v>
      </c>
      <c r="B207" s="655" t="s">
        <v>112</v>
      </c>
      <c r="C207" s="516"/>
      <c r="D207" s="71"/>
      <c r="E207" s="49"/>
      <c r="F207" s="35">
        <f>+F46</f>
        <v>70</v>
      </c>
      <c r="G207" s="334">
        <f>+G46</f>
        <v>0</v>
      </c>
      <c r="H207" s="334">
        <f t="shared" ref="H207:AJ207" si="152">+H46</f>
        <v>0</v>
      </c>
      <c r="I207" s="449">
        <f t="shared" si="152"/>
        <v>0</v>
      </c>
      <c r="J207" s="460">
        <f t="shared" si="152"/>
        <v>0</v>
      </c>
      <c r="K207" s="351">
        <f t="shared" si="152"/>
        <v>0</v>
      </c>
      <c r="L207" s="469">
        <f t="shared" si="152"/>
        <v>70</v>
      </c>
      <c r="M207" s="449">
        <f t="shared" si="152"/>
        <v>0</v>
      </c>
      <c r="N207" s="449">
        <f t="shared" si="152"/>
        <v>0</v>
      </c>
      <c r="O207" s="449">
        <f t="shared" si="152"/>
        <v>0</v>
      </c>
      <c r="P207" s="449">
        <f t="shared" si="152"/>
        <v>0</v>
      </c>
      <c r="Q207" s="460">
        <f t="shared" si="152"/>
        <v>0</v>
      </c>
      <c r="R207" s="351">
        <f t="shared" si="152"/>
        <v>0</v>
      </c>
      <c r="S207" s="334">
        <f t="shared" si="152"/>
        <v>0</v>
      </c>
      <c r="T207" s="449">
        <f t="shared" si="152"/>
        <v>0</v>
      </c>
      <c r="U207" s="449">
        <f t="shared" si="152"/>
        <v>0</v>
      </c>
      <c r="V207" s="449">
        <f t="shared" si="152"/>
        <v>0</v>
      </c>
      <c r="W207" s="449">
        <f t="shared" si="152"/>
        <v>0</v>
      </c>
      <c r="X207" s="460">
        <f t="shared" si="152"/>
        <v>0</v>
      </c>
      <c r="Y207" s="351">
        <f t="shared" si="152"/>
        <v>0</v>
      </c>
      <c r="Z207" s="449">
        <f t="shared" si="152"/>
        <v>0</v>
      </c>
      <c r="AA207" s="449">
        <f t="shared" si="152"/>
        <v>0</v>
      </c>
      <c r="AB207" s="449">
        <f t="shared" si="152"/>
        <v>0</v>
      </c>
      <c r="AC207" s="449">
        <f t="shared" si="152"/>
        <v>0</v>
      </c>
      <c r="AD207" s="449">
        <f t="shared" si="152"/>
        <v>0</v>
      </c>
      <c r="AE207" s="460">
        <f t="shared" si="152"/>
        <v>0</v>
      </c>
      <c r="AF207" s="351">
        <f t="shared" si="152"/>
        <v>0</v>
      </c>
      <c r="AG207" s="449">
        <f t="shared" si="152"/>
        <v>0</v>
      </c>
      <c r="AH207" s="449">
        <f t="shared" si="152"/>
        <v>0</v>
      </c>
      <c r="AI207" s="449">
        <f t="shared" si="152"/>
        <v>0</v>
      </c>
      <c r="AJ207" s="449">
        <f t="shared" si="152"/>
        <v>0</v>
      </c>
      <c r="AK207" s="346">
        <f>+AK46</f>
        <v>0</v>
      </c>
      <c r="AL207" s="37"/>
      <c r="AM207" s="38"/>
      <c r="AN207" s="38"/>
      <c r="AO207" s="38"/>
      <c r="AP207" s="38"/>
    </row>
    <row r="208" spans="1:42" ht="35.1" customHeight="1">
      <c r="A208" s="625"/>
      <c r="B208" s="656"/>
      <c r="C208" s="507"/>
      <c r="D208" s="73"/>
      <c r="E208" s="52"/>
      <c r="F208" s="61"/>
      <c r="G208" s="336">
        <f t="shared" ref="G208:AG208" si="153">+F208+G207</f>
        <v>0</v>
      </c>
      <c r="H208" s="348">
        <f t="shared" si="153"/>
        <v>0</v>
      </c>
      <c r="I208" s="450">
        <f t="shared" si="153"/>
        <v>0</v>
      </c>
      <c r="J208" s="461">
        <f t="shared" si="153"/>
        <v>0</v>
      </c>
      <c r="K208" s="352">
        <f t="shared" si="153"/>
        <v>0</v>
      </c>
      <c r="L208" s="451">
        <f t="shared" si="153"/>
        <v>70</v>
      </c>
      <c r="M208" s="451">
        <f t="shared" si="153"/>
        <v>70</v>
      </c>
      <c r="N208" s="451">
        <f t="shared" si="153"/>
        <v>70</v>
      </c>
      <c r="O208" s="451">
        <f t="shared" si="153"/>
        <v>70</v>
      </c>
      <c r="P208" s="450">
        <f t="shared" si="153"/>
        <v>70</v>
      </c>
      <c r="Q208" s="461">
        <f t="shared" si="153"/>
        <v>70</v>
      </c>
      <c r="R208" s="352">
        <f t="shared" si="153"/>
        <v>70</v>
      </c>
      <c r="S208" s="336">
        <f t="shared" si="153"/>
        <v>70</v>
      </c>
      <c r="T208" s="451">
        <f t="shared" si="153"/>
        <v>70</v>
      </c>
      <c r="U208" s="451">
        <f t="shared" si="153"/>
        <v>70</v>
      </c>
      <c r="V208" s="451">
        <f t="shared" si="153"/>
        <v>70</v>
      </c>
      <c r="W208" s="450">
        <f t="shared" si="153"/>
        <v>70</v>
      </c>
      <c r="X208" s="461">
        <f t="shared" si="153"/>
        <v>70</v>
      </c>
      <c r="Y208" s="352">
        <f t="shared" si="153"/>
        <v>70</v>
      </c>
      <c r="Z208" s="451">
        <f t="shared" si="153"/>
        <v>70</v>
      </c>
      <c r="AA208" s="451">
        <f t="shared" si="153"/>
        <v>70</v>
      </c>
      <c r="AB208" s="451">
        <f t="shared" si="153"/>
        <v>70</v>
      </c>
      <c r="AC208" s="451">
        <f t="shared" si="153"/>
        <v>70</v>
      </c>
      <c r="AD208" s="450">
        <f t="shared" si="153"/>
        <v>70</v>
      </c>
      <c r="AE208" s="461">
        <f t="shared" si="153"/>
        <v>70</v>
      </c>
      <c r="AF208" s="352">
        <f t="shared" si="153"/>
        <v>70</v>
      </c>
      <c r="AG208" s="451">
        <f t="shared" si="153"/>
        <v>70</v>
      </c>
      <c r="AH208" s="451">
        <f>+AG208+AH207</f>
        <v>70</v>
      </c>
      <c r="AI208" s="451">
        <f>+AH208+AI207</f>
        <v>70</v>
      </c>
      <c r="AJ208" s="451">
        <f>+AI208+AJ207</f>
        <v>70</v>
      </c>
      <c r="AK208" s="335">
        <f>+AJ208+AK207</f>
        <v>70</v>
      </c>
      <c r="AL208" s="37"/>
    </row>
    <row r="209" spans="1:42" ht="35.1" customHeight="1">
      <c r="A209" s="624">
        <v>18</v>
      </c>
      <c r="B209" s="657" t="s">
        <v>113</v>
      </c>
      <c r="C209" s="511"/>
      <c r="D209" s="63"/>
      <c r="E209" s="54"/>
      <c r="F209" s="92">
        <f>+F49</f>
        <v>165</v>
      </c>
      <c r="G209" s="334">
        <f>+G49</f>
        <v>0</v>
      </c>
      <c r="H209" s="334">
        <f t="shared" ref="H209:AJ209" si="154">+H49</f>
        <v>0</v>
      </c>
      <c r="I209" s="449">
        <f t="shared" si="154"/>
        <v>0</v>
      </c>
      <c r="J209" s="460">
        <f t="shared" si="154"/>
        <v>0</v>
      </c>
      <c r="K209" s="351">
        <f t="shared" si="154"/>
        <v>0</v>
      </c>
      <c r="L209" s="469">
        <f t="shared" si="154"/>
        <v>165</v>
      </c>
      <c r="M209" s="449">
        <f t="shared" si="154"/>
        <v>0</v>
      </c>
      <c r="N209" s="449">
        <f t="shared" si="154"/>
        <v>0</v>
      </c>
      <c r="O209" s="449">
        <f t="shared" si="154"/>
        <v>0</v>
      </c>
      <c r="P209" s="449">
        <f t="shared" si="154"/>
        <v>0</v>
      </c>
      <c r="Q209" s="460">
        <f t="shared" si="154"/>
        <v>0</v>
      </c>
      <c r="R209" s="351">
        <f t="shared" si="154"/>
        <v>0</v>
      </c>
      <c r="S209" s="334">
        <f t="shared" si="154"/>
        <v>0</v>
      </c>
      <c r="T209" s="449">
        <f t="shared" si="154"/>
        <v>0</v>
      </c>
      <c r="U209" s="449">
        <f t="shared" si="154"/>
        <v>0</v>
      </c>
      <c r="V209" s="449">
        <f t="shared" si="154"/>
        <v>0</v>
      </c>
      <c r="W209" s="449">
        <f t="shared" si="154"/>
        <v>0</v>
      </c>
      <c r="X209" s="460">
        <f t="shared" si="154"/>
        <v>0</v>
      </c>
      <c r="Y209" s="351">
        <f t="shared" si="154"/>
        <v>0</v>
      </c>
      <c r="Z209" s="449">
        <f t="shared" si="154"/>
        <v>0</v>
      </c>
      <c r="AA209" s="449">
        <f t="shared" si="154"/>
        <v>0</v>
      </c>
      <c r="AB209" s="449">
        <f t="shared" si="154"/>
        <v>0</v>
      </c>
      <c r="AC209" s="449">
        <f t="shared" si="154"/>
        <v>0</v>
      </c>
      <c r="AD209" s="449">
        <f t="shared" si="154"/>
        <v>0</v>
      </c>
      <c r="AE209" s="460">
        <f t="shared" si="154"/>
        <v>0</v>
      </c>
      <c r="AF209" s="351">
        <f t="shared" si="154"/>
        <v>0</v>
      </c>
      <c r="AG209" s="449">
        <f t="shared" si="154"/>
        <v>0</v>
      </c>
      <c r="AH209" s="449">
        <f t="shared" si="154"/>
        <v>0</v>
      </c>
      <c r="AI209" s="449">
        <f t="shared" si="154"/>
        <v>0</v>
      </c>
      <c r="AJ209" s="449">
        <f t="shared" si="154"/>
        <v>0</v>
      </c>
      <c r="AK209" s="345">
        <f>+AK49</f>
        <v>0</v>
      </c>
      <c r="AL209" s="37"/>
      <c r="AM209" s="38"/>
      <c r="AN209" s="38"/>
      <c r="AO209" s="38"/>
      <c r="AP209" s="38"/>
    </row>
    <row r="210" spans="1:42" ht="34.5" customHeight="1">
      <c r="A210" s="625"/>
      <c r="B210" s="658"/>
      <c r="C210" s="507"/>
      <c r="D210" s="78"/>
      <c r="E210" s="168"/>
      <c r="F210" s="167"/>
      <c r="G210" s="336">
        <f t="shared" ref="G210:AG210" si="155">+F210+G209</f>
        <v>0</v>
      </c>
      <c r="H210" s="348">
        <f t="shared" si="155"/>
        <v>0</v>
      </c>
      <c r="I210" s="450">
        <f t="shared" si="155"/>
        <v>0</v>
      </c>
      <c r="J210" s="461">
        <f t="shared" si="155"/>
        <v>0</v>
      </c>
      <c r="K210" s="352">
        <f t="shared" si="155"/>
        <v>0</v>
      </c>
      <c r="L210" s="451">
        <f t="shared" si="155"/>
        <v>165</v>
      </c>
      <c r="M210" s="451">
        <f t="shared" si="155"/>
        <v>165</v>
      </c>
      <c r="N210" s="451">
        <f t="shared" si="155"/>
        <v>165</v>
      </c>
      <c r="O210" s="451">
        <f t="shared" si="155"/>
        <v>165</v>
      </c>
      <c r="P210" s="451">
        <f t="shared" si="155"/>
        <v>165</v>
      </c>
      <c r="Q210" s="461">
        <f t="shared" si="155"/>
        <v>165</v>
      </c>
      <c r="R210" s="352">
        <f t="shared" si="155"/>
        <v>165</v>
      </c>
      <c r="S210" s="336">
        <f t="shared" si="155"/>
        <v>165</v>
      </c>
      <c r="T210" s="451">
        <f t="shared" si="155"/>
        <v>165</v>
      </c>
      <c r="U210" s="451">
        <f t="shared" si="155"/>
        <v>165</v>
      </c>
      <c r="V210" s="451">
        <f t="shared" si="155"/>
        <v>165</v>
      </c>
      <c r="W210" s="450">
        <f t="shared" si="155"/>
        <v>165</v>
      </c>
      <c r="X210" s="461">
        <f t="shared" si="155"/>
        <v>165</v>
      </c>
      <c r="Y210" s="352">
        <f t="shared" si="155"/>
        <v>165</v>
      </c>
      <c r="Z210" s="451">
        <f t="shared" si="155"/>
        <v>165</v>
      </c>
      <c r="AA210" s="451">
        <f t="shared" si="155"/>
        <v>165</v>
      </c>
      <c r="AB210" s="451">
        <f t="shared" si="155"/>
        <v>165</v>
      </c>
      <c r="AC210" s="451">
        <f t="shared" si="155"/>
        <v>165</v>
      </c>
      <c r="AD210" s="450">
        <f t="shared" si="155"/>
        <v>165</v>
      </c>
      <c r="AE210" s="461">
        <f t="shared" si="155"/>
        <v>165</v>
      </c>
      <c r="AF210" s="352">
        <f t="shared" si="155"/>
        <v>165</v>
      </c>
      <c r="AG210" s="451">
        <f t="shared" si="155"/>
        <v>165</v>
      </c>
      <c r="AH210" s="451">
        <f>+AG210+AH209</f>
        <v>165</v>
      </c>
      <c r="AI210" s="451">
        <f>+AH210+AI209</f>
        <v>165</v>
      </c>
      <c r="AJ210" s="451">
        <f>+AI210+AJ209</f>
        <v>165</v>
      </c>
      <c r="AK210" s="335">
        <f>+AJ210+AK209</f>
        <v>165</v>
      </c>
      <c r="AL210" s="37"/>
    </row>
    <row r="211" spans="1:42" ht="35.1" hidden="1" customHeight="1">
      <c r="A211" s="624">
        <v>12</v>
      </c>
      <c r="B211" s="655" t="s">
        <v>64</v>
      </c>
      <c r="C211" s="514"/>
      <c r="D211" s="63"/>
      <c r="E211" s="76"/>
      <c r="F211" s="35">
        <f t="shared" ref="F211:K211" si="156">+F50</f>
        <v>0</v>
      </c>
      <c r="G211" s="346">
        <f t="shared" si="156"/>
        <v>0</v>
      </c>
      <c r="H211" s="346">
        <f t="shared" si="156"/>
        <v>0</v>
      </c>
      <c r="I211" s="459">
        <f t="shared" si="156"/>
        <v>0</v>
      </c>
      <c r="J211" s="466">
        <f t="shared" si="156"/>
        <v>0</v>
      </c>
      <c r="K211" s="357">
        <f t="shared" si="156"/>
        <v>0</v>
      </c>
      <c r="L211" s="459">
        <v>0</v>
      </c>
      <c r="M211" s="459">
        <v>0</v>
      </c>
      <c r="N211" s="459">
        <v>0</v>
      </c>
      <c r="O211" s="459">
        <v>0</v>
      </c>
      <c r="P211" s="459">
        <v>0</v>
      </c>
      <c r="Q211" s="466">
        <f>+Q51</f>
        <v>0</v>
      </c>
      <c r="R211" s="357">
        <f t="shared" ref="R211:AJ211" si="157">+R51</f>
        <v>0</v>
      </c>
      <c r="S211" s="346">
        <f t="shared" si="157"/>
        <v>0</v>
      </c>
      <c r="T211" s="459">
        <f t="shared" si="157"/>
        <v>0</v>
      </c>
      <c r="U211" s="459">
        <f t="shared" si="157"/>
        <v>0</v>
      </c>
      <c r="V211" s="459">
        <f t="shared" si="157"/>
        <v>0</v>
      </c>
      <c r="W211" s="459">
        <f t="shared" si="157"/>
        <v>0</v>
      </c>
      <c r="X211" s="466">
        <f t="shared" si="157"/>
        <v>0</v>
      </c>
      <c r="Y211" s="357">
        <f t="shared" si="157"/>
        <v>0</v>
      </c>
      <c r="Z211" s="459">
        <f t="shared" si="157"/>
        <v>0</v>
      </c>
      <c r="AA211" s="459">
        <f t="shared" si="157"/>
        <v>0</v>
      </c>
      <c r="AB211" s="459">
        <f t="shared" si="157"/>
        <v>0</v>
      </c>
      <c r="AC211" s="459">
        <f t="shared" si="157"/>
        <v>0</v>
      </c>
      <c r="AD211" s="459">
        <f t="shared" si="157"/>
        <v>0</v>
      </c>
      <c r="AE211" s="466">
        <f t="shared" si="157"/>
        <v>0</v>
      </c>
      <c r="AF211" s="357">
        <f t="shared" si="157"/>
        <v>0</v>
      </c>
      <c r="AG211" s="459">
        <f t="shared" si="157"/>
        <v>0</v>
      </c>
      <c r="AH211" s="459">
        <f t="shared" si="157"/>
        <v>0</v>
      </c>
      <c r="AI211" s="459">
        <f t="shared" si="157"/>
        <v>0</v>
      </c>
      <c r="AJ211" s="475">
        <f t="shared" si="157"/>
        <v>0</v>
      </c>
      <c r="AK211" s="346">
        <f>+AK50</f>
        <v>165</v>
      </c>
      <c r="AL211" s="37"/>
      <c r="AM211" s="38"/>
      <c r="AN211" s="38"/>
      <c r="AO211" s="38"/>
      <c r="AP211" s="38"/>
    </row>
    <row r="212" spans="1:42" ht="35.1" hidden="1" customHeight="1">
      <c r="A212" s="625"/>
      <c r="B212" s="656"/>
      <c r="C212" s="515"/>
      <c r="D212" s="78"/>
      <c r="E212" s="79"/>
      <c r="F212" s="42"/>
      <c r="G212" s="348">
        <f t="shared" ref="G212:AK212" si="158">+F212+G211</f>
        <v>0</v>
      </c>
      <c r="H212" s="348">
        <f t="shared" si="158"/>
        <v>0</v>
      </c>
      <c r="I212" s="450">
        <f t="shared" si="158"/>
        <v>0</v>
      </c>
      <c r="J212" s="464">
        <f t="shared" si="158"/>
        <v>0</v>
      </c>
      <c r="K212" s="356">
        <f t="shared" si="158"/>
        <v>0</v>
      </c>
      <c r="L212" s="450">
        <f t="shared" si="158"/>
        <v>0</v>
      </c>
      <c r="M212" s="450">
        <f t="shared" si="158"/>
        <v>0</v>
      </c>
      <c r="N212" s="450">
        <f t="shared" si="158"/>
        <v>0</v>
      </c>
      <c r="O212" s="450">
        <f t="shared" si="158"/>
        <v>0</v>
      </c>
      <c r="P212" s="450">
        <f t="shared" si="158"/>
        <v>0</v>
      </c>
      <c r="Q212" s="464">
        <f t="shared" si="158"/>
        <v>0</v>
      </c>
      <c r="R212" s="356">
        <f t="shared" si="158"/>
        <v>0</v>
      </c>
      <c r="S212" s="335">
        <f t="shared" si="158"/>
        <v>0</v>
      </c>
      <c r="T212" s="450">
        <f t="shared" si="158"/>
        <v>0</v>
      </c>
      <c r="U212" s="450">
        <f t="shared" si="158"/>
        <v>0</v>
      </c>
      <c r="V212" s="450">
        <f t="shared" si="158"/>
        <v>0</v>
      </c>
      <c r="W212" s="450">
        <f t="shared" si="158"/>
        <v>0</v>
      </c>
      <c r="X212" s="464">
        <f t="shared" si="158"/>
        <v>0</v>
      </c>
      <c r="Y212" s="356">
        <f t="shared" si="158"/>
        <v>0</v>
      </c>
      <c r="Z212" s="450">
        <f t="shared" si="158"/>
        <v>0</v>
      </c>
      <c r="AA212" s="450">
        <f t="shared" si="158"/>
        <v>0</v>
      </c>
      <c r="AB212" s="450">
        <f t="shared" si="158"/>
        <v>0</v>
      </c>
      <c r="AC212" s="450">
        <f t="shared" si="158"/>
        <v>0</v>
      </c>
      <c r="AD212" s="450">
        <f t="shared" si="158"/>
        <v>0</v>
      </c>
      <c r="AE212" s="464">
        <f t="shared" si="158"/>
        <v>0</v>
      </c>
      <c r="AF212" s="356">
        <f t="shared" si="158"/>
        <v>0</v>
      </c>
      <c r="AG212" s="450">
        <f t="shared" si="158"/>
        <v>0</v>
      </c>
      <c r="AH212" s="450">
        <f t="shared" si="158"/>
        <v>0</v>
      </c>
      <c r="AI212" s="450">
        <f t="shared" si="158"/>
        <v>0</v>
      </c>
      <c r="AJ212" s="450">
        <f t="shared" si="158"/>
        <v>0</v>
      </c>
      <c r="AK212" s="335">
        <f t="shared" si="158"/>
        <v>165</v>
      </c>
      <c r="AL212" s="37"/>
    </row>
    <row r="213" spans="1:42" ht="34.5" hidden="1" customHeight="1">
      <c r="A213" s="624">
        <v>13</v>
      </c>
      <c r="B213" s="655" t="s">
        <v>65</v>
      </c>
      <c r="C213" s="516"/>
      <c r="D213" s="71"/>
      <c r="E213" s="49"/>
      <c r="F213" s="35">
        <f t="shared" ref="F213:AK213" si="159">+F52</f>
        <v>0</v>
      </c>
      <c r="G213" s="346">
        <f t="shared" si="159"/>
        <v>0</v>
      </c>
      <c r="H213" s="346">
        <f t="shared" si="159"/>
        <v>0</v>
      </c>
      <c r="I213" s="459">
        <f t="shared" si="159"/>
        <v>0</v>
      </c>
      <c r="J213" s="466">
        <f t="shared" si="159"/>
        <v>0</v>
      </c>
      <c r="K213" s="357">
        <f t="shared" si="159"/>
        <v>0</v>
      </c>
      <c r="L213" s="459">
        <f t="shared" si="159"/>
        <v>0</v>
      </c>
      <c r="M213" s="459">
        <f t="shared" si="159"/>
        <v>0</v>
      </c>
      <c r="N213" s="459">
        <f t="shared" si="159"/>
        <v>0</v>
      </c>
      <c r="O213" s="459">
        <f t="shared" si="159"/>
        <v>0</v>
      </c>
      <c r="P213" s="459">
        <f t="shared" si="159"/>
        <v>0</v>
      </c>
      <c r="Q213" s="466">
        <f t="shared" si="159"/>
        <v>0</v>
      </c>
      <c r="R213" s="357">
        <f t="shared" si="159"/>
        <v>0</v>
      </c>
      <c r="S213" s="346">
        <f t="shared" si="159"/>
        <v>0</v>
      </c>
      <c r="T213" s="459">
        <f t="shared" si="159"/>
        <v>0</v>
      </c>
      <c r="U213" s="459">
        <f t="shared" si="159"/>
        <v>0</v>
      </c>
      <c r="V213" s="459">
        <f t="shared" si="159"/>
        <v>0</v>
      </c>
      <c r="W213" s="459">
        <f t="shared" si="159"/>
        <v>0</v>
      </c>
      <c r="X213" s="466">
        <f t="shared" si="159"/>
        <v>0</v>
      </c>
      <c r="Y213" s="357">
        <f t="shared" si="159"/>
        <v>0</v>
      </c>
      <c r="Z213" s="459">
        <f t="shared" si="159"/>
        <v>0</v>
      </c>
      <c r="AA213" s="459">
        <f t="shared" si="159"/>
        <v>0</v>
      </c>
      <c r="AB213" s="459">
        <f t="shared" si="159"/>
        <v>0</v>
      </c>
      <c r="AC213" s="459">
        <f t="shared" si="159"/>
        <v>0</v>
      </c>
      <c r="AD213" s="459">
        <f t="shared" si="159"/>
        <v>0</v>
      </c>
      <c r="AE213" s="466">
        <f t="shared" si="159"/>
        <v>0</v>
      </c>
      <c r="AF213" s="357">
        <f t="shared" si="159"/>
        <v>0</v>
      </c>
      <c r="AG213" s="459">
        <f t="shared" si="159"/>
        <v>0</v>
      </c>
      <c r="AH213" s="459">
        <f t="shared" si="159"/>
        <v>0</v>
      </c>
      <c r="AI213" s="459">
        <f t="shared" si="159"/>
        <v>0</v>
      </c>
      <c r="AJ213" s="475">
        <f t="shared" si="159"/>
        <v>0</v>
      </c>
      <c r="AK213" s="346">
        <f t="shared" si="159"/>
        <v>0</v>
      </c>
      <c r="AL213" s="37"/>
      <c r="AM213" s="38"/>
      <c r="AN213" s="38"/>
      <c r="AO213" s="38"/>
      <c r="AP213" s="38"/>
    </row>
    <row r="214" spans="1:42" ht="35.1" hidden="1" customHeight="1">
      <c r="A214" s="625"/>
      <c r="B214" s="656"/>
      <c r="C214" s="513"/>
      <c r="D214" s="73"/>
      <c r="E214" s="52"/>
      <c r="F214" s="61"/>
      <c r="G214" s="348">
        <f t="shared" ref="G214:AK214" si="160">+F214+G213</f>
        <v>0</v>
      </c>
      <c r="H214" s="348">
        <f t="shared" si="160"/>
        <v>0</v>
      </c>
      <c r="I214" s="450">
        <f t="shared" si="160"/>
        <v>0</v>
      </c>
      <c r="J214" s="464">
        <f t="shared" si="160"/>
        <v>0</v>
      </c>
      <c r="K214" s="356">
        <f t="shared" si="160"/>
        <v>0</v>
      </c>
      <c r="L214" s="450">
        <f t="shared" si="160"/>
        <v>0</v>
      </c>
      <c r="M214" s="450">
        <f t="shared" si="160"/>
        <v>0</v>
      </c>
      <c r="N214" s="450">
        <f t="shared" si="160"/>
        <v>0</v>
      </c>
      <c r="O214" s="450">
        <f t="shared" si="160"/>
        <v>0</v>
      </c>
      <c r="P214" s="450">
        <f t="shared" si="160"/>
        <v>0</v>
      </c>
      <c r="Q214" s="464">
        <f t="shared" si="160"/>
        <v>0</v>
      </c>
      <c r="R214" s="356">
        <f t="shared" si="160"/>
        <v>0</v>
      </c>
      <c r="S214" s="335">
        <f t="shared" si="160"/>
        <v>0</v>
      </c>
      <c r="T214" s="450">
        <f t="shared" si="160"/>
        <v>0</v>
      </c>
      <c r="U214" s="450">
        <f t="shared" si="160"/>
        <v>0</v>
      </c>
      <c r="V214" s="450">
        <f t="shared" si="160"/>
        <v>0</v>
      </c>
      <c r="W214" s="450">
        <f t="shared" si="160"/>
        <v>0</v>
      </c>
      <c r="X214" s="464">
        <f t="shared" si="160"/>
        <v>0</v>
      </c>
      <c r="Y214" s="356">
        <f t="shared" si="160"/>
        <v>0</v>
      </c>
      <c r="Z214" s="450">
        <f t="shared" si="160"/>
        <v>0</v>
      </c>
      <c r="AA214" s="450">
        <f t="shared" si="160"/>
        <v>0</v>
      </c>
      <c r="AB214" s="450">
        <f t="shared" si="160"/>
        <v>0</v>
      </c>
      <c r="AC214" s="450">
        <f t="shared" si="160"/>
        <v>0</v>
      </c>
      <c r="AD214" s="450">
        <f t="shared" si="160"/>
        <v>0</v>
      </c>
      <c r="AE214" s="464">
        <f t="shared" si="160"/>
        <v>0</v>
      </c>
      <c r="AF214" s="356">
        <f t="shared" si="160"/>
        <v>0</v>
      </c>
      <c r="AG214" s="450">
        <f t="shared" si="160"/>
        <v>0</v>
      </c>
      <c r="AH214" s="450">
        <f t="shared" si="160"/>
        <v>0</v>
      </c>
      <c r="AI214" s="450">
        <f t="shared" si="160"/>
        <v>0</v>
      </c>
      <c r="AJ214" s="450">
        <f t="shared" si="160"/>
        <v>0</v>
      </c>
      <c r="AK214" s="335">
        <f t="shared" si="160"/>
        <v>0</v>
      </c>
      <c r="AL214" s="37"/>
    </row>
    <row r="215" spans="1:42" ht="35.1" hidden="1" customHeight="1">
      <c r="A215" s="624">
        <v>14</v>
      </c>
      <c r="B215" s="657" t="s">
        <v>66</v>
      </c>
      <c r="C215" s="511"/>
      <c r="D215" s="63"/>
      <c r="E215" s="54"/>
      <c r="F215" s="337">
        <f>+F55</f>
        <v>0</v>
      </c>
      <c r="G215" s="337">
        <f t="shared" ref="G215:AK215" si="161">+G55</f>
        <v>0</v>
      </c>
      <c r="H215" s="337">
        <f t="shared" si="161"/>
        <v>0</v>
      </c>
      <c r="I215" s="452">
        <f t="shared" si="161"/>
        <v>0</v>
      </c>
      <c r="J215" s="468">
        <f t="shared" si="161"/>
        <v>0</v>
      </c>
      <c r="K215" s="359">
        <f t="shared" si="161"/>
        <v>0</v>
      </c>
      <c r="L215" s="452">
        <f t="shared" si="161"/>
        <v>0</v>
      </c>
      <c r="M215" s="452">
        <f t="shared" si="161"/>
        <v>0</v>
      </c>
      <c r="N215" s="452">
        <f t="shared" si="161"/>
        <v>0</v>
      </c>
      <c r="O215" s="452">
        <f t="shared" si="161"/>
        <v>0</v>
      </c>
      <c r="P215" s="452">
        <f t="shared" si="161"/>
        <v>0</v>
      </c>
      <c r="Q215" s="468">
        <f t="shared" si="161"/>
        <v>0</v>
      </c>
      <c r="R215" s="359">
        <f t="shared" si="161"/>
        <v>0</v>
      </c>
      <c r="S215" s="337">
        <f t="shared" si="161"/>
        <v>0</v>
      </c>
      <c r="T215" s="452">
        <f t="shared" si="161"/>
        <v>0</v>
      </c>
      <c r="U215" s="452">
        <f t="shared" si="161"/>
        <v>0</v>
      </c>
      <c r="V215" s="452">
        <f t="shared" si="161"/>
        <v>0</v>
      </c>
      <c r="W215" s="452">
        <f t="shared" si="161"/>
        <v>0</v>
      </c>
      <c r="X215" s="468">
        <f t="shared" si="161"/>
        <v>0</v>
      </c>
      <c r="Y215" s="359">
        <f t="shared" si="161"/>
        <v>0</v>
      </c>
      <c r="Z215" s="452">
        <f t="shared" si="161"/>
        <v>0</v>
      </c>
      <c r="AA215" s="452">
        <f t="shared" si="161"/>
        <v>0</v>
      </c>
      <c r="AB215" s="452">
        <f t="shared" si="161"/>
        <v>0</v>
      </c>
      <c r="AC215" s="452">
        <f t="shared" si="161"/>
        <v>0</v>
      </c>
      <c r="AD215" s="452">
        <f t="shared" si="161"/>
        <v>0</v>
      </c>
      <c r="AE215" s="468">
        <f t="shared" si="161"/>
        <v>0</v>
      </c>
      <c r="AF215" s="359">
        <f t="shared" si="161"/>
        <v>0</v>
      </c>
      <c r="AG215" s="452">
        <f t="shared" si="161"/>
        <v>0</v>
      </c>
      <c r="AH215" s="452">
        <f t="shared" si="161"/>
        <v>0</v>
      </c>
      <c r="AI215" s="452">
        <f t="shared" si="161"/>
        <v>0</v>
      </c>
      <c r="AJ215" s="92">
        <f t="shared" si="161"/>
        <v>0</v>
      </c>
      <c r="AK215" s="337">
        <f t="shared" si="161"/>
        <v>0</v>
      </c>
      <c r="AL215" s="37"/>
      <c r="AM215" s="38"/>
      <c r="AN215" s="38"/>
      <c r="AO215" s="38"/>
      <c r="AP215" s="38"/>
    </row>
    <row r="216" spans="1:42" ht="34.5" hidden="1" customHeight="1">
      <c r="A216" s="625"/>
      <c r="B216" s="658"/>
      <c r="C216" s="515"/>
      <c r="D216" s="78"/>
      <c r="E216" s="85"/>
      <c r="F216" s="35"/>
      <c r="G216" s="348">
        <f t="shared" ref="G216:AK216" si="162">+F216+G215</f>
        <v>0</v>
      </c>
      <c r="H216" s="348">
        <f t="shared" si="162"/>
        <v>0</v>
      </c>
      <c r="I216" s="450">
        <f t="shared" si="162"/>
        <v>0</v>
      </c>
      <c r="J216" s="464">
        <f t="shared" si="162"/>
        <v>0</v>
      </c>
      <c r="K216" s="356">
        <f t="shared" si="162"/>
        <v>0</v>
      </c>
      <c r="L216" s="450">
        <f t="shared" si="162"/>
        <v>0</v>
      </c>
      <c r="M216" s="450">
        <f t="shared" si="162"/>
        <v>0</v>
      </c>
      <c r="N216" s="450">
        <f t="shared" si="162"/>
        <v>0</v>
      </c>
      <c r="O216" s="450">
        <f t="shared" si="162"/>
        <v>0</v>
      </c>
      <c r="P216" s="450">
        <f t="shared" si="162"/>
        <v>0</v>
      </c>
      <c r="Q216" s="464">
        <f t="shared" si="162"/>
        <v>0</v>
      </c>
      <c r="R216" s="356">
        <f t="shared" si="162"/>
        <v>0</v>
      </c>
      <c r="S216" s="335">
        <f t="shared" si="162"/>
        <v>0</v>
      </c>
      <c r="T216" s="450">
        <f t="shared" si="162"/>
        <v>0</v>
      </c>
      <c r="U216" s="450">
        <f t="shared" si="162"/>
        <v>0</v>
      </c>
      <c r="V216" s="450">
        <f t="shared" si="162"/>
        <v>0</v>
      </c>
      <c r="W216" s="450">
        <f t="shared" si="162"/>
        <v>0</v>
      </c>
      <c r="X216" s="464">
        <f t="shared" si="162"/>
        <v>0</v>
      </c>
      <c r="Y216" s="356">
        <f t="shared" si="162"/>
        <v>0</v>
      </c>
      <c r="Z216" s="450">
        <f t="shared" si="162"/>
        <v>0</v>
      </c>
      <c r="AA216" s="450">
        <f t="shared" si="162"/>
        <v>0</v>
      </c>
      <c r="AB216" s="450">
        <f t="shared" si="162"/>
        <v>0</v>
      </c>
      <c r="AC216" s="450">
        <f t="shared" si="162"/>
        <v>0</v>
      </c>
      <c r="AD216" s="450">
        <f t="shared" si="162"/>
        <v>0</v>
      </c>
      <c r="AE216" s="464">
        <f t="shared" si="162"/>
        <v>0</v>
      </c>
      <c r="AF216" s="356">
        <f t="shared" si="162"/>
        <v>0</v>
      </c>
      <c r="AG216" s="450">
        <f t="shared" si="162"/>
        <v>0</v>
      </c>
      <c r="AH216" s="450">
        <f t="shared" si="162"/>
        <v>0</v>
      </c>
      <c r="AI216" s="450">
        <f t="shared" si="162"/>
        <v>0</v>
      </c>
      <c r="AJ216" s="450">
        <f t="shared" si="162"/>
        <v>0</v>
      </c>
      <c r="AK216" s="335">
        <f t="shared" si="162"/>
        <v>0</v>
      </c>
      <c r="AL216" s="37"/>
    </row>
    <row r="217" spans="1:42" ht="35.1" customHeight="1">
      <c r="A217" s="624">
        <v>19</v>
      </c>
      <c r="B217" s="659" t="s">
        <v>114</v>
      </c>
      <c r="C217" s="506"/>
      <c r="D217" s="71"/>
      <c r="E217" s="49"/>
      <c r="F217" s="337">
        <f>+F57</f>
        <v>301</v>
      </c>
      <c r="G217" s="342">
        <f>+G57</f>
        <v>0</v>
      </c>
      <c r="H217" s="456">
        <v>0</v>
      </c>
      <c r="I217" s="469">
        <f>271-H218</f>
        <v>271</v>
      </c>
      <c r="J217" s="460">
        <f t="shared" ref="J217:AJ217" si="163">+J57</f>
        <v>0</v>
      </c>
      <c r="K217" s="351">
        <f t="shared" si="163"/>
        <v>0</v>
      </c>
      <c r="L217" s="456">
        <f t="shared" si="163"/>
        <v>0</v>
      </c>
      <c r="M217" s="456">
        <f t="shared" si="163"/>
        <v>0</v>
      </c>
      <c r="N217" s="456">
        <f t="shared" si="163"/>
        <v>0</v>
      </c>
      <c r="O217" s="456">
        <f t="shared" si="163"/>
        <v>0</v>
      </c>
      <c r="P217" s="456">
        <f t="shared" si="163"/>
        <v>0</v>
      </c>
      <c r="Q217" s="460">
        <f t="shared" si="163"/>
        <v>0</v>
      </c>
      <c r="R217" s="351">
        <f t="shared" si="163"/>
        <v>0</v>
      </c>
      <c r="S217" s="342">
        <f t="shared" si="163"/>
        <v>0</v>
      </c>
      <c r="T217" s="456">
        <f t="shared" si="163"/>
        <v>0</v>
      </c>
      <c r="U217" s="456">
        <f t="shared" si="163"/>
        <v>0</v>
      </c>
      <c r="V217" s="456">
        <f t="shared" si="163"/>
        <v>0</v>
      </c>
      <c r="W217" s="456">
        <f t="shared" si="163"/>
        <v>0</v>
      </c>
      <c r="X217" s="460">
        <f t="shared" si="163"/>
        <v>0</v>
      </c>
      <c r="Y217" s="351">
        <f t="shared" si="163"/>
        <v>0</v>
      </c>
      <c r="Z217" s="456">
        <f t="shared" si="163"/>
        <v>0</v>
      </c>
      <c r="AA217" s="456">
        <f t="shared" si="163"/>
        <v>0</v>
      </c>
      <c r="AB217" s="537">
        <f t="shared" si="163"/>
        <v>30</v>
      </c>
      <c r="AC217" s="456">
        <f t="shared" si="163"/>
        <v>0</v>
      </c>
      <c r="AD217" s="456">
        <f t="shared" si="163"/>
        <v>0</v>
      </c>
      <c r="AE217" s="460">
        <f t="shared" si="163"/>
        <v>0</v>
      </c>
      <c r="AF217" s="351">
        <f t="shared" si="163"/>
        <v>0</v>
      </c>
      <c r="AG217" s="456">
        <f t="shared" si="163"/>
        <v>0</v>
      </c>
      <c r="AH217" s="456">
        <f t="shared" si="163"/>
        <v>0</v>
      </c>
      <c r="AI217" s="456">
        <f t="shared" si="163"/>
        <v>0</v>
      </c>
      <c r="AJ217" s="456">
        <f t="shared" si="163"/>
        <v>0</v>
      </c>
      <c r="AK217" s="345">
        <f>+AK57</f>
        <v>0</v>
      </c>
      <c r="AL217" s="37"/>
      <c r="AM217" s="38"/>
      <c r="AN217" s="38"/>
      <c r="AO217" s="38"/>
      <c r="AP217" s="38"/>
    </row>
    <row r="218" spans="1:42" ht="35.1" customHeight="1">
      <c r="A218" s="625"/>
      <c r="B218" s="660"/>
      <c r="C218" s="507"/>
      <c r="D218" s="88"/>
      <c r="E218" s="41"/>
      <c r="F218" s="74"/>
      <c r="G218" s="336">
        <f t="shared" ref="G218:AK218" si="164">+F218+G217</f>
        <v>0</v>
      </c>
      <c r="H218" s="336">
        <f t="shared" si="164"/>
        <v>0</v>
      </c>
      <c r="I218" s="450">
        <f t="shared" si="164"/>
        <v>271</v>
      </c>
      <c r="J218" s="461">
        <f t="shared" si="164"/>
        <v>271</v>
      </c>
      <c r="K218" s="352">
        <f t="shared" si="164"/>
        <v>271</v>
      </c>
      <c r="L218" s="451">
        <f t="shared" si="164"/>
        <v>271</v>
      </c>
      <c r="M218" s="451">
        <f t="shared" si="164"/>
        <v>271</v>
      </c>
      <c r="N218" s="451">
        <f t="shared" si="164"/>
        <v>271</v>
      </c>
      <c r="O218" s="451">
        <f t="shared" si="164"/>
        <v>271</v>
      </c>
      <c r="P218" s="450">
        <f t="shared" si="164"/>
        <v>271</v>
      </c>
      <c r="Q218" s="461">
        <f t="shared" si="164"/>
        <v>271</v>
      </c>
      <c r="R218" s="352">
        <f t="shared" si="164"/>
        <v>271</v>
      </c>
      <c r="S218" s="336">
        <f t="shared" si="164"/>
        <v>271</v>
      </c>
      <c r="T218" s="451">
        <f t="shared" si="164"/>
        <v>271</v>
      </c>
      <c r="U218" s="451">
        <f t="shared" si="164"/>
        <v>271</v>
      </c>
      <c r="V218" s="451">
        <f t="shared" si="164"/>
        <v>271</v>
      </c>
      <c r="W218" s="450">
        <f t="shared" si="164"/>
        <v>271</v>
      </c>
      <c r="X218" s="461">
        <f t="shared" si="164"/>
        <v>271</v>
      </c>
      <c r="Y218" s="352">
        <f t="shared" si="164"/>
        <v>271</v>
      </c>
      <c r="Z218" s="451">
        <f t="shared" si="164"/>
        <v>271</v>
      </c>
      <c r="AA218" s="451">
        <f t="shared" si="164"/>
        <v>271</v>
      </c>
      <c r="AB218" s="451">
        <f t="shared" si="164"/>
        <v>301</v>
      </c>
      <c r="AC218" s="451">
        <f t="shared" si="164"/>
        <v>301</v>
      </c>
      <c r="AD218" s="450">
        <f t="shared" si="164"/>
        <v>301</v>
      </c>
      <c r="AE218" s="461">
        <f t="shared" si="164"/>
        <v>301</v>
      </c>
      <c r="AF218" s="352">
        <f t="shared" si="164"/>
        <v>301</v>
      </c>
      <c r="AG218" s="451">
        <f t="shared" si="164"/>
        <v>301</v>
      </c>
      <c r="AH218" s="451">
        <f t="shared" si="164"/>
        <v>301</v>
      </c>
      <c r="AI218" s="451">
        <f t="shared" si="164"/>
        <v>301</v>
      </c>
      <c r="AJ218" s="451">
        <f t="shared" si="164"/>
        <v>301</v>
      </c>
      <c r="AK218" s="336">
        <f t="shared" si="164"/>
        <v>301</v>
      </c>
      <c r="AL218" s="37"/>
    </row>
    <row r="219" spans="1:42" ht="35.1" customHeight="1">
      <c r="A219" s="624">
        <v>20</v>
      </c>
      <c r="B219" s="659" t="s">
        <v>115</v>
      </c>
      <c r="C219" s="506"/>
      <c r="D219" s="53"/>
      <c r="E219" s="89"/>
      <c r="F219" s="337">
        <f>+F59</f>
        <v>635</v>
      </c>
      <c r="G219" s="342">
        <f>+G59</f>
        <v>0</v>
      </c>
      <c r="H219" s="456">
        <f t="shared" ref="H219:AJ219" si="165">+H59</f>
        <v>0</v>
      </c>
      <c r="I219" s="469">
        <v>626</v>
      </c>
      <c r="J219" s="469">
        <f>635-I220</f>
        <v>9</v>
      </c>
      <c r="K219" s="351">
        <f t="shared" si="165"/>
        <v>0</v>
      </c>
      <c r="L219" s="456">
        <f t="shared" si="165"/>
        <v>0</v>
      </c>
      <c r="M219" s="456">
        <f t="shared" si="165"/>
        <v>0</v>
      </c>
      <c r="N219" s="456">
        <f t="shared" si="165"/>
        <v>0</v>
      </c>
      <c r="O219" s="456">
        <f t="shared" si="165"/>
        <v>0</v>
      </c>
      <c r="P219" s="456">
        <f t="shared" si="165"/>
        <v>0</v>
      </c>
      <c r="Q219" s="460">
        <f t="shared" si="165"/>
        <v>0</v>
      </c>
      <c r="R219" s="351">
        <f t="shared" si="165"/>
        <v>0</v>
      </c>
      <c r="S219" s="342">
        <f t="shared" si="165"/>
        <v>0</v>
      </c>
      <c r="T219" s="456">
        <f t="shared" si="165"/>
        <v>0</v>
      </c>
      <c r="U219" s="456">
        <f t="shared" si="165"/>
        <v>0</v>
      </c>
      <c r="V219" s="456">
        <f t="shared" si="165"/>
        <v>0</v>
      </c>
      <c r="W219" s="456">
        <f t="shared" si="165"/>
        <v>0</v>
      </c>
      <c r="X219" s="460">
        <f t="shared" si="165"/>
        <v>0</v>
      </c>
      <c r="Y219" s="351">
        <f t="shared" si="165"/>
        <v>0</v>
      </c>
      <c r="Z219" s="456">
        <f t="shared" si="165"/>
        <v>0</v>
      </c>
      <c r="AA219" s="456">
        <f t="shared" si="165"/>
        <v>0</v>
      </c>
      <c r="AB219" s="456">
        <f t="shared" si="165"/>
        <v>0</v>
      </c>
      <c r="AC219" s="456">
        <f t="shared" si="165"/>
        <v>0</v>
      </c>
      <c r="AD219" s="456">
        <f t="shared" si="165"/>
        <v>0</v>
      </c>
      <c r="AE219" s="460">
        <f t="shared" si="165"/>
        <v>0</v>
      </c>
      <c r="AF219" s="351">
        <f t="shared" si="165"/>
        <v>0</v>
      </c>
      <c r="AG219" s="456">
        <f t="shared" si="165"/>
        <v>0</v>
      </c>
      <c r="AH219" s="456">
        <f t="shared" si="165"/>
        <v>0</v>
      </c>
      <c r="AI219" s="456">
        <f t="shared" si="165"/>
        <v>0</v>
      </c>
      <c r="AJ219" s="456">
        <f t="shared" si="165"/>
        <v>0</v>
      </c>
      <c r="AK219" s="345">
        <f>+AK59</f>
        <v>0</v>
      </c>
      <c r="AL219" s="37"/>
    </row>
    <row r="220" spans="1:42" ht="34.5" customHeight="1">
      <c r="A220" s="625"/>
      <c r="B220" s="660"/>
      <c r="C220" s="507"/>
      <c r="D220" s="78"/>
      <c r="E220" s="79"/>
      <c r="F220" s="42"/>
      <c r="G220" s="336">
        <f t="shared" ref="G220:AK220" si="166">+F220+G219</f>
        <v>0</v>
      </c>
      <c r="H220" s="336">
        <f t="shared" si="166"/>
        <v>0</v>
      </c>
      <c r="I220" s="450">
        <f t="shared" si="166"/>
        <v>626</v>
      </c>
      <c r="J220" s="461">
        <f t="shared" si="166"/>
        <v>635</v>
      </c>
      <c r="K220" s="352">
        <f t="shared" si="166"/>
        <v>635</v>
      </c>
      <c r="L220" s="451">
        <f t="shared" si="166"/>
        <v>635</v>
      </c>
      <c r="M220" s="451">
        <f t="shared" si="166"/>
        <v>635</v>
      </c>
      <c r="N220" s="451">
        <f t="shared" si="166"/>
        <v>635</v>
      </c>
      <c r="O220" s="451">
        <f t="shared" si="166"/>
        <v>635</v>
      </c>
      <c r="P220" s="450">
        <f t="shared" si="166"/>
        <v>635</v>
      </c>
      <c r="Q220" s="461">
        <f t="shared" si="166"/>
        <v>635</v>
      </c>
      <c r="R220" s="352">
        <f t="shared" si="166"/>
        <v>635</v>
      </c>
      <c r="S220" s="336">
        <f t="shared" si="166"/>
        <v>635</v>
      </c>
      <c r="T220" s="451">
        <f t="shared" si="166"/>
        <v>635</v>
      </c>
      <c r="U220" s="451">
        <f t="shared" si="166"/>
        <v>635</v>
      </c>
      <c r="V220" s="451">
        <f t="shared" si="166"/>
        <v>635</v>
      </c>
      <c r="W220" s="450">
        <f t="shared" si="166"/>
        <v>635</v>
      </c>
      <c r="X220" s="461">
        <f t="shared" si="166"/>
        <v>635</v>
      </c>
      <c r="Y220" s="352">
        <f t="shared" si="166"/>
        <v>635</v>
      </c>
      <c r="Z220" s="451">
        <f t="shared" si="166"/>
        <v>635</v>
      </c>
      <c r="AA220" s="451">
        <f t="shared" si="166"/>
        <v>635</v>
      </c>
      <c r="AB220" s="451">
        <f t="shared" si="166"/>
        <v>635</v>
      </c>
      <c r="AC220" s="451">
        <f t="shared" si="166"/>
        <v>635</v>
      </c>
      <c r="AD220" s="450">
        <f t="shared" si="166"/>
        <v>635</v>
      </c>
      <c r="AE220" s="461">
        <f t="shared" si="166"/>
        <v>635</v>
      </c>
      <c r="AF220" s="352">
        <f t="shared" si="166"/>
        <v>635</v>
      </c>
      <c r="AG220" s="451">
        <f t="shared" si="166"/>
        <v>635</v>
      </c>
      <c r="AH220" s="451">
        <f t="shared" si="166"/>
        <v>635</v>
      </c>
      <c r="AI220" s="451">
        <f t="shared" si="166"/>
        <v>635</v>
      </c>
      <c r="AJ220" s="451">
        <f t="shared" si="166"/>
        <v>635</v>
      </c>
      <c r="AK220" s="336">
        <f t="shared" si="166"/>
        <v>635</v>
      </c>
      <c r="AL220" s="37"/>
    </row>
    <row r="221" spans="1:42" ht="35.1" customHeight="1">
      <c r="A221" s="624">
        <v>21</v>
      </c>
      <c r="B221" s="659" t="s">
        <v>116</v>
      </c>
      <c r="C221" s="506"/>
      <c r="D221" s="90"/>
      <c r="E221" s="91"/>
      <c r="F221" s="92">
        <f>+F61</f>
        <v>1358</v>
      </c>
      <c r="G221" s="342">
        <f>+G61</f>
        <v>0</v>
      </c>
      <c r="H221" s="342">
        <f t="shared" ref="H221:AK221" si="167">+H61</f>
        <v>0</v>
      </c>
      <c r="I221" s="456">
        <v>0</v>
      </c>
      <c r="J221" s="469">
        <v>641</v>
      </c>
      <c r="K221" s="351">
        <f t="shared" si="167"/>
        <v>0</v>
      </c>
      <c r="L221" s="469">
        <f>650-K222</f>
        <v>9</v>
      </c>
      <c r="M221" s="456">
        <f t="shared" si="167"/>
        <v>0</v>
      </c>
      <c r="N221" s="456">
        <f t="shared" si="167"/>
        <v>0</v>
      </c>
      <c r="O221" s="456">
        <f t="shared" si="167"/>
        <v>0</v>
      </c>
      <c r="P221" s="469">
        <v>183</v>
      </c>
      <c r="Q221" s="460">
        <f t="shared" si="167"/>
        <v>0</v>
      </c>
      <c r="R221" s="351">
        <f t="shared" si="167"/>
        <v>0</v>
      </c>
      <c r="S221" s="469">
        <f>950-R222</f>
        <v>117</v>
      </c>
      <c r="T221" s="456">
        <f t="shared" si="167"/>
        <v>0</v>
      </c>
      <c r="U221" s="456">
        <f t="shared" si="167"/>
        <v>0</v>
      </c>
      <c r="V221" s="456">
        <f t="shared" si="167"/>
        <v>0</v>
      </c>
      <c r="W221" s="456">
        <f t="shared" si="167"/>
        <v>0</v>
      </c>
      <c r="X221" s="460">
        <f t="shared" si="167"/>
        <v>0</v>
      </c>
      <c r="Y221" s="351">
        <f t="shared" si="167"/>
        <v>0</v>
      </c>
      <c r="Z221" s="456">
        <f t="shared" si="167"/>
        <v>0</v>
      </c>
      <c r="AA221" s="456">
        <f t="shared" si="167"/>
        <v>0</v>
      </c>
      <c r="AB221" s="537">
        <f t="shared" si="167"/>
        <v>408</v>
      </c>
      <c r="AC221" s="456">
        <f t="shared" si="167"/>
        <v>0</v>
      </c>
      <c r="AD221" s="456">
        <f t="shared" si="167"/>
        <v>0</v>
      </c>
      <c r="AE221" s="460">
        <f t="shared" si="167"/>
        <v>0</v>
      </c>
      <c r="AF221" s="351">
        <f t="shared" si="167"/>
        <v>0</v>
      </c>
      <c r="AG221" s="456">
        <f t="shared" si="167"/>
        <v>0</v>
      </c>
      <c r="AH221" s="456">
        <f t="shared" si="167"/>
        <v>0</v>
      </c>
      <c r="AI221" s="456">
        <f t="shared" si="167"/>
        <v>0</v>
      </c>
      <c r="AJ221" s="456">
        <f t="shared" si="167"/>
        <v>0</v>
      </c>
      <c r="AK221" s="342">
        <f t="shared" si="167"/>
        <v>0</v>
      </c>
      <c r="AL221" s="37"/>
    </row>
    <row r="222" spans="1:42" ht="35.1" customHeight="1">
      <c r="A222" s="651"/>
      <c r="B222" s="660"/>
      <c r="C222" s="507"/>
      <c r="D222" s="60"/>
      <c r="E222" s="52"/>
      <c r="F222" s="61"/>
      <c r="G222" s="341">
        <f t="shared" ref="G222:AK222" si="168">+F222+G221</f>
        <v>0</v>
      </c>
      <c r="H222" s="341">
        <f t="shared" si="168"/>
        <v>0</v>
      </c>
      <c r="I222" s="340">
        <f t="shared" si="168"/>
        <v>0</v>
      </c>
      <c r="J222" s="463">
        <f t="shared" si="168"/>
        <v>641</v>
      </c>
      <c r="K222" s="354">
        <f t="shared" si="168"/>
        <v>641</v>
      </c>
      <c r="L222" s="455">
        <f t="shared" si="168"/>
        <v>650</v>
      </c>
      <c r="M222" s="455">
        <f t="shared" si="168"/>
        <v>650</v>
      </c>
      <c r="N222" s="455">
        <f t="shared" si="168"/>
        <v>650</v>
      </c>
      <c r="O222" s="455">
        <f t="shared" si="168"/>
        <v>650</v>
      </c>
      <c r="P222" s="455">
        <f t="shared" si="168"/>
        <v>833</v>
      </c>
      <c r="Q222" s="463">
        <f t="shared" si="168"/>
        <v>833</v>
      </c>
      <c r="R222" s="354">
        <f t="shared" si="168"/>
        <v>833</v>
      </c>
      <c r="S222" s="341">
        <f t="shared" si="168"/>
        <v>950</v>
      </c>
      <c r="T222" s="455">
        <f t="shared" si="168"/>
        <v>950</v>
      </c>
      <c r="U222" s="455">
        <f t="shared" si="168"/>
        <v>950</v>
      </c>
      <c r="V222" s="455">
        <f t="shared" si="168"/>
        <v>950</v>
      </c>
      <c r="W222" s="455">
        <f t="shared" si="168"/>
        <v>950</v>
      </c>
      <c r="X222" s="463">
        <f t="shared" si="168"/>
        <v>950</v>
      </c>
      <c r="Y222" s="354">
        <f t="shared" si="168"/>
        <v>950</v>
      </c>
      <c r="Z222" s="455">
        <f t="shared" si="168"/>
        <v>950</v>
      </c>
      <c r="AA222" s="455">
        <f t="shared" si="168"/>
        <v>950</v>
      </c>
      <c r="AB222" s="455">
        <f t="shared" si="168"/>
        <v>1358</v>
      </c>
      <c r="AC222" s="455">
        <f t="shared" si="168"/>
        <v>1358</v>
      </c>
      <c r="AD222" s="455">
        <f t="shared" si="168"/>
        <v>1358</v>
      </c>
      <c r="AE222" s="463">
        <f t="shared" si="168"/>
        <v>1358</v>
      </c>
      <c r="AF222" s="354">
        <f t="shared" si="168"/>
        <v>1358</v>
      </c>
      <c r="AG222" s="455">
        <f t="shared" si="168"/>
        <v>1358</v>
      </c>
      <c r="AH222" s="455">
        <f t="shared" si="168"/>
        <v>1358</v>
      </c>
      <c r="AI222" s="455">
        <f t="shared" si="168"/>
        <v>1358</v>
      </c>
      <c r="AJ222" s="455">
        <f t="shared" si="168"/>
        <v>1358</v>
      </c>
      <c r="AK222" s="341">
        <f t="shared" si="168"/>
        <v>1358</v>
      </c>
      <c r="AL222" s="37"/>
    </row>
    <row r="223" spans="1:42" ht="35.1" customHeight="1">
      <c r="A223" s="624">
        <v>22</v>
      </c>
      <c r="B223" s="659" t="s">
        <v>117</v>
      </c>
      <c r="C223" s="506"/>
      <c r="D223" s="53"/>
      <c r="E223" s="54"/>
      <c r="F223" s="337">
        <f>+F63</f>
        <v>764</v>
      </c>
      <c r="G223" s="343">
        <f>+G63</f>
        <v>0</v>
      </c>
      <c r="H223" s="343">
        <f t="shared" ref="H223:AJ223" si="169">+H63</f>
        <v>0</v>
      </c>
      <c r="I223" s="457">
        <v>0</v>
      </c>
      <c r="J223" s="470">
        <f>150-I224</f>
        <v>150</v>
      </c>
      <c r="K223" s="353">
        <f t="shared" si="169"/>
        <v>0</v>
      </c>
      <c r="L223" s="457">
        <f t="shared" si="169"/>
        <v>0</v>
      </c>
      <c r="M223" s="457">
        <f t="shared" si="169"/>
        <v>0</v>
      </c>
      <c r="N223" s="457">
        <f t="shared" si="169"/>
        <v>0</v>
      </c>
      <c r="O223" s="470">
        <v>164</v>
      </c>
      <c r="P223" s="470">
        <f>614-O224</f>
        <v>300</v>
      </c>
      <c r="Q223" s="462">
        <f t="shared" si="169"/>
        <v>0</v>
      </c>
      <c r="R223" s="353">
        <f t="shared" si="169"/>
        <v>0</v>
      </c>
      <c r="S223" s="343">
        <f t="shared" si="169"/>
        <v>0</v>
      </c>
      <c r="T223" s="457">
        <f t="shared" si="169"/>
        <v>0</v>
      </c>
      <c r="U223" s="457">
        <f t="shared" si="169"/>
        <v>0</v>
      </c>
      <c r="V223" s="457">
        <f t="shared" si="169"/>
        <v>0</v>
      </c>
      <c r="W223" s="457">
        <f t="shared" si="169"/>
        <v>0</v>
      </c>
      <c r="X223" s="462">
        <f t="shared" si="169"/>
        <v>0</v>
      </c>
      <c r="Y223" s="353">
        <f t="shared" si="169"/>
        <v>0</v>
      </c>
      <c r="Z223" s="457">
        <f t="shared" si="169"/>
        <v>0</v>
      </c>
      <c r="AA223" s="457">
        <f t="shared" si="169"/>
        <v>0</v>
      </c>
      <c r="AB223" s="470">
        <f t="shared" si="169"/>
        <v>150</v>
      </c>
      <c r="AC223" s="457">
        <f t="shared" si="169"/>
        <v>0</v>
      </c>
      <c r="AD223" s="457">
        <f t="shared" si="169"/>
        <v>0</v>
      </c>
      <c r="AE223" s="462">
        <f t="shared" si="169"/>
        <v>0</v>
      </c>
      <c r="AF223" s="353">
        <f t="shared" si="169"/>
        <v>0</v>
      </c>
      <c r="AG223" s="457">
        <f t="shared" si="169"/>
        <v>0</v>
      </c>
      <c r="AH223" s="457">
        <f t="shared" si="169"/>
        <v>0</v>
      </c>
      <c r="AI223" s="457">
        <f t="shared" si="169"/>
        <v>0</v>
      </c>
      <c r="AJ223" s="457">
        <f t="shared" si="169"/>
        <v>0</v>
      </c>
      <c r="AK223" s="345">
        <f>+AK63</f>
        <v>0</v>
      </c>
      <c r="AL223" s="37"/>
      <c r="AM223" s="38"/>
      <c r="AN223" s="38"/>
      <c r="AO223" s="38"/>
      <c r="AP223" s="38"/>
    </row>
    <row r="224" spans="1:42" ht="35.1" customHeight="1">
      <c r="A224" s="625"/>
      <c r="B224" s="660"/>
      <c r="C224" s="507"/>
      <c r="D224" s="95"/>
      <c r="E224" s="79"/>
      <c r="F224" s="42"/>
      <c r="G224" s="336">
        <f t="shared" ref="G224:AK226" si="170">+F224+G223</f>
        <v>0</v>
      </c>
      <c r="H224" s="336">
        <f t="shared" si="170"/>
        <v>0</v>
      </c>
      <c r="I224" s="451">
        <f t="shared" si="170"/>
        <v>0</v>
      </c>
      <c r="J224" s="461">
        <f t="shared" si="170"/>
        <v>150</v>
      </c>
      <c r="K224" s="352">
        <f t="shared" si="170"/>
        <v>150</v>
      </c>
      <c r="L224" s="451">
        <f t="shared" si="170"/>
        <v>150</v>
      </c>
      <c r="M224" s="451">
        <f t="shared" si="170"/>
        <v>150</v>
      </c>
      <c r="N224" s="451">
        <f t="shared" si="170"/>
        <v>150</v>
      </c>
      <c r="O224" s="451">
        <f t="shared" si="170"/>
        <v>314</v>
      </c>
      <c r="P224" s="451">
        <f t="shared" si="170"/>
        <v>614</v>
      </c>
      <c r="Q224" s="461">
        <f t="shared" si="170"/>
        <v>614</v>
      </c>
      <c r="R224" s="352">
        <f t="shared" si="170"/>
        <v>614</v>
      </c>
      <c r="S224" s="336">
        <f t="shared" si="170"/>
        <v>614</v>
      </c>
      <c r="T224" s="451">
        <f t="shared" si="170"/>
        <v>614</v>
      </c>
      <c r="U224" s="451">
        <f t="shared" si="170"/>
        <v>614</v>
      </c>
      <c r="V224" s="451">
        <f t="shared" si="170"/>
        <v>614</v>
      </c>
      <c r="W224" s="451">
        <f t="shared" si="170"/>
        <v>614</v>
      </c>
      <c r="X224" s="461">
        <f t="shared" si="170"/>
        <v>614</v>
      </c>
      <c r="Y224" s="352">
        <f t="shared" si="170"/>
        <v>614</v>
      </c>
      <c r="Z224" s="451">
        <f t="shared" si="170"/>
        <v>614</v>
      </c>
      <c r="AA224" s="451">
        <f t="shared" si="170"/>
        <v>614</v>
      </c>
      <c r="AB224" s="451">
        <f t="shared" si="170"/>
        <v>764</v>
      </c>
      <c r="AC224" s="451">
        <f t="shared" si="170"/>
        <v>764</v>
      </c>
      <c r="AD224" s="451">
        <f t="shared" si="170"/>
        <v>764</v>
      </c>
      <c r="AE224" s="461">
        <f t="shared" si="170"/>
        <v>764</v>
      </c>
      <c r="AF224" s="352">
        <f t="shared" si="170"/>
        <v>764</v>
      </c>
      <c r="AG224" s="451">
        <f t="shared" si="170"/>
        <v>764</v>
      </c>
      <c r="AH224" s="451">
        <f t="shared" si="170"/>
        <v>764</v>
      </c>
      <c r="AI224" s="451">
        <f t="shared" si="170"/>
        <v>764</v>
      </c>
      <c r="AJ224" s="451">
        <f t="shared" si="170"/>
        <v>764</v>
      </c>
      <c r="AK224" s="336">
        <f t="shared" si="170"/>
        <v>764</v>
      </c>
      <c r="AL224" s="37"/>
    </row>
    <row r="225" spans="1:42" ht="35.1" customHeight="1">
      <c r="A225" s="624">
        <v>23</v>
      </c>
      <c r="B225" s="655" t="s">
        <v>168</v>
      </c>
      <c r="C225" s="511"/>
      <c r="D225" s="90"/>
      <c r="E225" s="49"/>
      <c r="F225" s="35">
        <f>+F65</f>
        <v>100</v>
      </c>
      <c r="G225" s="457">
        <f>+G65</f>
        <v>0</v>
      </c>
      <c r="H225" s="457">
        <f t="shared" ref="H225:AJ225" si="171">+H65</f>
        <v>0</v>
      </c>
      <c r="I225" s="457">
        <f t="shared" si="171"/>
        <v>0</v>
      </c>
      <c r="J225" s="470">
        <v>40</v>
      </c>
      <c r="K225" s="353">
        <f t="shared" si="171"/>
        <v>0</v>
      </c>
      <c r="L225" s="470">
        <f>100-K226</f>
        <v>60</v>
      </c>
      <c r="M225" s="457">
        <f t="shared" si="171"/>
        <v>0</v>
      </c>
      <c r="N225" s="457">
        <f t="shared" si="171"/>
        <v>0</v>
      </c>
      <c r="O225" s="457">
        <f t="shared" si="171"/>
        <v>0</v>
      </c>
      <c r="P225" s="457">
        <f t="shared" si="171"/>
        <v>0</v>
      </c>
      <c r="Q225" s="462">
        <f t="shared" si="171"/>
        <v>0</v>
      </c>
      <c r="R225" s="353">
        <f t="shared" si="171"/>
        <v>0</v>
      </c>
      <c r="S225" s="457">
        <f t="shared" si="171"/>
        <v>0</v>
      </c>
      <c r="T225" s="457">
        <f t="shared" si="171"/>
        <v>0</v>
      </c>
      <c r="U225" s="457">
        <f t="shared" si="171"/>
        <v>0</v>
      </c>
      <c r="V225" s="457">
        <f t="shared" si="171"/>
        <v>0</v>
      </c>
      <c r="W225" s="457">
        <f t="shared" si="171"/>
        <v>0</v>
      </c>
      <c r="X225" s="462">
        <f t="shared" si="171"/>
        <v>0</v>
      </c>
      <c r="Y225" s="353">
        <f t="shared" si="171"/>
        <v>0</v>
      </c>
      <c r="Z225" s="457">
        <f t="shared" si="171"/>
        <v>0</v>
      </c>
      <c r="AA225" s="457">
        <f t="shared" si="171"/>
        <v>0</v>
      </c>
      <c r="AB225" s="457">
        <f t="shared" si="171"/>
        <v>0</v>
      </c>
      <c r="AC225" s="457">
        <f t="shared" si="171"/>
        <v>0</v>
      </c>
      <c r="AD225" s="457">
        <f t="shared" si="171"/>
        <v>0</v>
      </c>
      <c r="AE225" s="462">
        <f t="shared" si="171"/>
        <v>0</v>
      </c>
      <c r="AF225" s="353">
        <f t="shared" si="171"/>
        <v>0</v>
      </c>
      <c r="AG225" s="457">
        <f t="shared" si="171"/>
        <v>0</v>
      </c>
      <c r="AH225" s="457">
        <f t="shared" si="171"/>
        <v>0</v>
      </c>
      <c r="AI225" s="457">
        <f t="shared" si="171"/>
        <v>0</v>
      </c>
      <c r="AJ225" s="457">
        <f t="shared" si="171"/>
        <v>0</v>
      </c>
      <c r="AK225" s="341"/>
      <c r="AL225" s="37"/>
      <c r="AM225" s="38"/>
      <c r="AN225" s="38"/>
      <c r="AO225" s="38"/>
      <c r="AP225" s="38"/>
    </row>
    <row r="226" spans="1:42" ht="35.1" customHeight="1">
      <c r="A226" s="625"/>
      <c r="B226" s="656"/>
      <c r="C226" s="508"/>
      <c r="D226" s="60"/>
      <c r="E226" s="52"/>
      <c r="F226" s="61"/>
      <c r="G226" s="451">
        <f t="shared" si="170"/>
        <v>0</v>
      </c>
      <c r="H226" s="335">
        <f t="shared" ref="H226:AJ226" si="172">+G226+H225</f>
        <v>0</v>
      </c>
      <c r="I226" s="450">
        <f t="shared" si="170"/>
        <v>0</v>
      </c>
      <c r="J226" s="461">
        <f t="shared" si="170"/>
        <v>40</v>
      </c>
      <c r="K226" s="352">
        <f t="shared" si="170"/>
        <v>40</v>
      </c>
      <c r="L226" s="451">
        <f t="shared" si="170"/>
        <v>100</v>
      </c>
      <c r="M226" s="451">
        <f t="shared" si="170"/>
        <v>100</v>
      </c>
      <c r="N226" s="451">
        <f t="shared" si="170"/>
        <v>100</v>
      </c>
      <c r="O226" s="450">
        <f t="shared" si="170"/>
        <v>100</v>
      </c>
      <c r="P226" s="450">
        <f t="shared" si="170"/>
        <v>100</v>
      </c>
      <c r="Q226" s="461">
        <f t="shared" si="172"/>
        <v>100</v>
      </c>
      <c r="R226" s="352">
        <f t="shared" si="172"/>
        <v>100</v>
      </c>
      <c r="S226" s="336">
        <f t="shared" si="172"/>
        <v>100</v>
      </c>
      <c r="T226" s="451">
        <f t="shared" si="172"/>
        <v>100</v>
      </c>
      <c r="U226" s="451">
        <f t="shared" si="172"/>
        <v>100</v>
      </c>
      <c r="V226" s="450">
        <f t="shared" si="172"/>
        <v>100</v>
      </c>
      <c r="W226" s="450">
        <f t="shared" si="172"/>
        <v>100</v>
      </c>
      <c r="X226" s="461">
        <f t="shared" si="172"/>
        <v>100</v>
      </c>
      <c r="Y226" s="352">
        <f t="shared" si="172"/>
        <v>100</v>
      </c>
      <c r="Z226" s="451">
        <f t="shared" si="170"/>
        <v>100</v>
      </c>
      <c r="AA226" s="451">
        <f t="shared" si="170"/>
        <v>100</v>
      </c>
      <c r="AB226" s="451">
        <f t="shared" si="170"/>
        <v>100</v>
      </c>
      <c r="AC226" s="450">
        <f t="shared" si="170"/>
        <v>100</v>
      </c>
      <c r="AD226" s="450">
        <f t="shared" si="170"/>
        <v>100</v>
      </c>
      <c r="AE226" s="461">
        <f t="shared" si="170"/>
        <v>100</v>
      </c>
      <c r="AF226" s="352">
        <f t="shared" si="170"/>
        <v>100</v>
      </c>
      <c r="AG226" s="451">
        <f t="shared" si="170"/>
        <v>100</v>
      </c>
      <c r="AH226" s="451">
        <f t="shared" si="170"/>
        <v>100</v>
      </c>
      <c r="AI226" s="451">
        <f t="shared" si="170"/>
        <v>100</v>
      </c>
      <c r="AJ226" s="450">
        <f t="shared" si="172"/>
        <v>100</v>
      </c>
      <c r="AK226" s="335"/>
      <c r="AL226" s="37"/>
    </row>
    <row r="227" spans="1:42" ht="35.1" customHeight="1">
      <c r="A227" s="624">
        <v>24</v>
      </c>
      <c r="B227" s="655" t="s">
        <v>169</v>
      </c>
      <c r="C227" s="520"/>
      <c r="D227" s="97"/>
      <c r="E227" s="98"/>
      <c r="F227" s="337">
        <f>+F67</f>
        <v>30</v>
      </c>
      <c r="G227" s="341">
        <f>+G67</f>
        <v>0</v>
      </c>
      <c r="H227" s="455">
        <f t="shared" ref="H227:AJ227" si="173">+H67</f>
        <v>0</v>
      </c>
      <c r="I227" s="455">
        <f t="shared" si="173"/>
        <v>0</v>
      </c>
      <c r="J227" s="462">
        <f t="shared" si="173"/>
        <v>0</v>
      </c>
      <c r="K227" s="353">
        <f t="shared" si="173"/>
        <v>0</v>
      </c>
      <c r="L227" s="455">
        <f t="shared" si="173"/>
        <v>0</v>
      </c>
      <c r="M227" s="455">
        <f t="shared" si="173"/>
        <v>0</v>
      </c>
      <c r="N227" s="455">
        <f t="shared" si="173"/>
        <v>0</v>
      </c>
      <c r="O227" s="455">
        <f t="shared" si="173"/>
        <v>0</v>
      </c>
      <c r="P227" s="455">
        <f t="shared" si="173"/>
        <v>0</v>
      </c>
      <c r="Q227" s="462">
        <f t="shared" si="173"/>
        <v>0</v>
      </c>
      <c r="R227" s="353">
        <f t="shared" si="173"/>
        <v>0</v>
      </c>
      <c r="S227" s="541">
        <v>0</v>
      </c>
      <c r="T227" s="429">
        <f>30-S228</f>
        <v>30</v>
      </c>
      <c r="U227" s="455">
        <f t="shared" si="173"/>
        <v>0</v>
      </c>
      <c r="V227" s="455">
        <f t="shared" si="173"/>
        <v>0</v>
      </c>
      <c r="W227" s="455">
        <f t="shared" si="173"/>
        <v>0</v>
      </c>
      <c r="X227" s="462">
        <f t="shared" si="173"/>
        <v>0</v>
      </c>
      <c r="Y227" s="353">
        <f t="shared" si="173"/>
        <v>0</v>
      </c>
      <c r="Z227" s="455">
        <f t="shared" si="173"/>
        <v>0</v>
      </c>
      <c r="AA227" s="455">
        <f t="shared" si="173"/>
        <v>0</v>
      </c>
      <c r="AB227" s="455">
        <f t="shared" si="173"/>
        <v>0</v>
      </c>
      <c r="AC227" s="455">
        <f t="shared" si="173"/>
        <v>0</v>
      </c>
      <c r="AD227" s="455">
        <f t="shared" si="173"/>
        <v>0</v>
      </c>
      <c r="AE227" s="462">
        <f t="shared" si="173"/>
        <v>0</v>
      </c>
      <c r="AF227" s="353">
        <f t="shared" si="173"/>
        <v>0</v>
      </c>
      <c r="AG227" s="455">
        <f t="shared" si="173"/>
        <v>0</v>
      </c>
      <c r="AH227" s="455">
        <f t="shared" si="173"/>
        <v>0</v>
      </c>
      <c r="AI227" s="455">
        <f t="shared" si="173"/>
        <v>0</v>
      </c>
      <c r="AJ227" s="455">
        <f t="shared" si="173"/>
        <v>0</v>
      </c>
      <c r="AK227" s="341"/>
      <c r="AL227" s="37"/>
      <c r="AM227" s="38"/>
      <c r="AN227" s="38"/>
      <c r="AO227" s="38"/>
      <c r="AP227" s="38"/>
    </row>
    <row r="228" spans="1:42" ht="35.1" customHeight="1">
      <c r="A228" s="651"/>
      <c r="B228" s="656"/>
      <c r="C228" s="521"/>
      <c r="D228" s="108"/>
      <c r="E228" s="109"/>
      <c r="F228" s="117"/>
      <c r="G228" s="341">
        <f t="shared" ref="G228:AJ228" si="174">+F228+G227</f>
        <v>0</v>
      </c>
      <c r="H228" s="341">
        <f t="shared" si="174"/>
        <v>0</v>
      </c>
      <c r="I228" s="455">
        <f t="shared" si="174"/>
        <v>0</v>
      </c>
      <c r="J228" s="463">
        <f t="shared" si="174"/>
        <v>0</v>
      </c>
      <c r="K228" s="354">
        <f t="shared" si="174"/>
        <v>0</v>
      </c>
      <c r="L228" s="455">
        <f t="shared" si="174"/>
        <v>0</v>
      </c>
      <c r="M228" s="455">
        <f t="shared" si="174"/>
        <v>0</v>
      </c>
      <c r="N228" s="455">
        <f t="shared" si="174"/>
        <v>0</v>
      </c>
      <c r="O228" s="455">
        <f t="shared" si="174"/>
        <v>0</v>
      </c>
      <c r="P228" s="455">
        <f t="shared" si="174"/>
        <v>0</v>
      </c>
      <c r="Q228" s="463">
        <f t="shared" si="174"/>
        <v>0</v>
      </c>
      <c r="R228" s="354">
        <f t="shared" si="174"/>
        <v>0</v>
      </c>
      <c r="S228" s="341">
        <f t="shared" si="174"/>
        <v>0</v>
      </c>
      <c r="T228" s="455">
        <f t="shared" si="174"/>
        <v>30</v>
      </c>
      <c r="U228" s="455">
        <f t="shared" si="174"/>
        <v>30</v>
      </c>
      <c r="V228" s="455">
        <f t="shared" si="174"/>
        <v>30</v>
      </c>
      <c r="W228" s="455">
        <f t="shared" si="174"/>
        <v>30</v>
      </c>
      <c r="X228" s="463">
        <f t="shared" si="174"/>
        <v>30</v>
      </c>
      <c r="Y228" s="354">
        <f t="shared" si="174"/>
        <v>30</v>
      </c>
      <c r="Z228" s="455">
        <f t="shared" si="174"/>
        <v>30</v>
      </c>
      <c r="AA228" s="455">
        <f t="shared" si="174"/>
        <v>30</v>
      </c>
      <c r="AB228" s="455">
        <f t="shared" si="174"/>
        <v>30</v>
      </c>
      <c r="AC228" s="455">
        <f t="shared" si="174"/>
        <v>30</v>
      </c>
      <c r="AD228" s="455">
        <f t="shared" si="174"/>
        <v>30</v>
      </c>
      <c r="AE228" s="463">
        <f t="shared" si="174"/>
        <v>30</v>
      </c>
      <c r="AF228" s="354">
        <f t="shared" si="174"/>
        <v>30</v>
      </c>
      <c r="AG228" s="455">
        <f t="shared" si="174"/>
        <v>30</v>
      </c>
      <c r="AH228" s="455">
        <f t="shared" si="174"/>
        <v>30</v>
      </c>
      <c r="AI228" s="455">
        <f t="shared" si="174"/>
        <v>30</v>
      </c>
      <c r="AJ228" s="451">
        <f t="shared" si="174"/>
        <v>30</v>
      </c>
      <c r="AK228" s="336"/>
      <c r="AL228" s="37"/>
    </row>
    <row r="229" spans="1:42" ht="34.5" customHeight="1">
      <c r="A229" s="624">
        <v>25</v>
      </c>
      <c r="B229" s="657" t="s">
        <v>170</v>
      </c>
      <c r="C229" s="519"/>
      <c r="D229" s="48"/>
      <c r="E229" s="49"/>
      <c r="F229" s="119">
        <f>+F69</f>
        <v>30</v>
      </c>
      <c r="G229" s="457">
        <f>+G69</f>
        <v>0</v>
      </c>
      <c r="H229" s="457">
        <f t="shared" ref="H229:AI229" si="175">+H69</f>
        <v>0</v>
      </c>
      <c r="I229" s="457">
        <f t="shared" si="175"/>
        <v>0</v>
      </c>
      <c r="J229" s="462">
        <f t="shared" si="175"/>
        <v>0</v>
      </c>
      <c r="K229" s="353">
        <f t="shared" si="175"/>
        <v>0</v>
      </c>
      <c r="L229" s="470">
        <f t="shared" si="175"/>
        <v>30</v>
      </c>
      <c r="M229" s="457">
        <f t="shared" si="175"/>
        <v>0</v>
      </c>
      <c r="N229" s="457">
        <f t="shared" si="175"/>
        <v>0</v>
      </c>
      <c r="O229" s="457">
        <f t="shared" si="175"/>
        <v>0</v>
      </c>
      <c r="P229" s="457">
        <f t="shared" si="175"/>
        <v>0</v>
      </c>
      <c r="Q229" s="462">
        <f t="shared" si="175"/>
        <v>0</v>
      </c>
      <c r="R229" s="353">
        <f t="shared" si="175"/>
        <v>0</v>
      </c>
      <c r="S229" s="457">
        <f t="shared" si="175"/>
        <v>0</v>
      </c>
      <c r="T229" s="457">
        <f t="shared" si="175"/>
        <v>0</v>
      </c>
      <c r="U229" s="457">
        <f t="shared" si="175"/>
        <v>0</v>
      </c>
      <c r="V229" s="457">
        <f t="shared" si="175"/>
        <v>0</v>
      </c>
      <c r="W229" s="457">
        <f t="shared" si="175"/>
        <v>0</v>
      </c>
      <c r="X229" s="462">
        <f t="shared" si="175"/>
        <v>0</v>
      </c>
      <c r="Y229" s="353">
        <f t="shared" si="175"/>
        <v>0</v>
      </c>
      <c r="Z229" s="457">
        <f t="shared" si="175"/>
        <v>0</v>
      </c>
      <c r="AA229" s="457">
        <f t="shared" si="175"/>
        <v>0</v>
      </c>
      <c r="AB229" s="457">
        <f t="shared" si="175"/>
        <v>0</v>
      </c>
      <c r="AC229" s="457">
        <f t="shared" si="175"/>
        <v>0</v>
      </c>
      <c r="AD229" s="457">
        <f t="shared" si="175"/>
        <v>0</v>
      </c>
      <c r="AE229" s="462">
        <f t="shared" si="175"/>
        <v>0</v>
      </c>
      <c r="AF229" s="353">
        <f t="shared" si="175"/>
        <v>0</v>
      </c>
      <c r="AG229" s="457">
        <f t="shared" si="175"/>
        <v>0</v>
      </c>
      <c r="AH229" s="457">
        <f t="shared" si="175"/>
        <v>0</v>
      </c>
      <c r="AI229" s="457">
        <f t="shared" si="175"/>
        <v>0</v>
      </c>
      <c r="AJ229" s="99"/>
      <c r="AK229" s="100"/>
      <c r="AL229" s="37"/>
      <c r="AM229" s="38"/>
      <c r="AN229" s="38"/>
      <c r="AO229" s="38"/>
      <c r="AP229" s="38"/>
    </row>
    <row r="230" spans="1:42" ht="34.5" customHeight="1">
      <c r="A230" s="625"/>
      <c r="B230" s="658"/>
      <c r="C230" s="507"/>
      <c r="D230" s="40"/>
      <c r="E230" s="41"/>
      <c r="F230" s="120"/>
      <c r="G230" s="451">
        <f t="shared" ref="G230" si="176">+F230+G229</f>
        <v>0</v>
      </c>
      <c r="H230" s="336">
        <f t="shared" ref="H230:AJ230" si="177">+G230+H229</f>
        <v>0</v>
      </c>
      <c r="I230" s="450">
        <f t="shared" si="177"/>
        <v>0</v>
      </c>
      <c r="J230" s="461">
        <f t="shared" si="177"/>
        <v>0</v>
      </c>
      <c r="K230" s="352">
        <f t="shared" si="177"/>
        <v>0</v>
      </c>
      <c r="L230" s="451">
        <f t="shared" si="177"/>
        <v>30</v>
      </c>
      <c r="M230" s="451">
        <f t="shared" si="177"/>
        <v>30</v>
      </c>
      <c r="N230" s="451">
        <f t="shared" si="177"/>
        <v>30</v>
      </c>
      <c r="O230" s="451">
        <f t="shared" si="177"/>
        <v>30</v>
      </c>
      <c r="P230" s="450">
        <f t="shared" si="177"/>
        <v>30</v>
      </c>
      <c r="Q230" s="461">
        <f t="shared" si="177"/>
        <v>30</v>
      </c>
      <c r="R230" s="352">
        <f t="shared" si="177"/>
        <v>30</v>
      </c>
      <c r="S230" s="336">
        <f t="shared" si="177"/>
        <v>30</v>
      </c>
      <c r="T230" s="451">
        <f t="shared" si="177"/>
        <v>30</v>
      </c>
      <c r="U230" s="451">
        <f t="shared" si="177"/>
        <v>30</v>
      </c>
      <c r="V230" s="451">
        <f t="shared" si="177"/>
        <v>30</v>
      </c>
      <c r="W230" s="450">
        <f t="shared" si="177"/>
        <v>30</v>
      </c>
      <c r="X230" s="461">
        <f t="shared" si="177"/>
        <v>30</v>
      </c>
      <c r="Y230" s="352">
        <f t="shared" si="177"/>
        <v>30</v>
      </c>
      <c r="Z230" s="451">
        <f t="shared" si="177"/>
        <v>30</v>
      </c>
      <c r="AA230" s="451">
        <f t="shared" si="177"/>
        <v>30</v>
      </c>
      <c r="AB230" s="451">
        <f t="shared" si="177"/>
        <v>30</v>
      </c>
      <c r="AC230" s="451">
        <f t="shared" si="177"/>
        <v>30</v>
      </c>
      <c r="AD230" s="450">
        <f t="shared" si="177"/>
        <v>30</v>
      </c>
      <c r="AE230" s="461">
        <f t="shared" si="177"/>
        <v>30</v>
      </c>
      <c r="AF230" s="352">
        <f t="shared" si="177"/>
        <v>30</v>
      </c>
      <c r="AG230" s="451">
        <f t="shared" si="177"/>
        <v>30</v>
      </c>
      <c r="AH230" s="451">
        <f t="shared" si="177"/>
        <v>30</v>
      </c>
      <c r="AI230" s="451">
        <f t="shared" si="177"/>
        <v>30</v>
      </c>
      <c r="AJ230" s="451">
        <f t="shared" si="177"/>
        <v>30</v>
      </c>
      <c r="AK230" s="102"/>
      <c r="AL230" s="47"/>
    </row>
    <row r="231" spans="1:42" ht="34.5" customHeight="1">
      <c r="A231" s="624">
        <v>26</v>
      </c>
      <c r="B231" s="657" t="s">
        <v>210</v>
      </c>
      <c r="C231" s="517"/>
      <c r="D231" s="48"/>
      <c r="E231" s="49"/>
      <c r="F231" s="337">
        <f>+F71</f>
        <v>20</v>
      </c>
      <c r="G231" s="339">
        <f>+G71</f>
        <v>0</v>
      </c>
      <c r="H231" s="454">
        <f t="shared" ref="H231:AJ231" si="178">+H71</f>
        <v>0</v>
      </c>
      <c r="I231" s="454">
        <f t="shared" si="178"/>
        <v>0</v>
      </c>
      <c r="J231" s="462">
        <f t="shared" si="178"/>
        <v>0</v>
      </c>
      <c r="K231" s="353">
        <f t="shared" si="178"/>
        <v>0</v>
      </c>
      <c r="L231" s="454">
        <f t="shared" si="178"/>
        <v>0</v>
      </c>
      <c r="M231" s="454">
        <f t="shared" si="178"/>
        <v>0</v>
      </c>
      <c r="N231" s="454">
        <f t="shared" si="178"/>
        <v>0</v>
      </c>
      <c r="O231" s="454">
        <f t="shared" si="178"/>
        <v>0</v>
      </c>
      <c r="P231" s="454">
        <f t="shared" si="178"/>
        <v>0</v>
      </c>
      <c r="Q231" s="462">
        <f t="shared" si="178"/>
        <v>0</v>
      </c>
      <c r="R231" s="353">
        <f t="shared" si="178"/>
        <v>0</v>
      </c>
      <c r="S231" s="540">
        <v>0</v>
      </c>
      <c r="T231" s="534">
        <f>20-S232</f>
        <v>20</v>
      </c>
      <c r="U231" s="454">
        <f t="shared" si="178"/>
        <v>0</v>
      </c>
      <c r="V231" s="454">
        <f t="shared" si="178"/>
        <v>0</v>
      </c>
      <c r="W231" s="454">
        <f t="shared" si="178"/>
        <v>0</v>
      </c>
      <c r="X231" s="462">
        <f t="shared" si="178"/>
        <v>0</v>
      </c>
      <c r="Y231" s="353">
        <f t="shared" si="178"/>
        <v>0</v>
      </c>
      <c r="Z231" s="454">
        <f t="shared" si="178"/>
        <v>0</v>
      </c>
      <c r="AA231" s="454">
        <f t="shared" si="178"/>
        <v>0</v>
      </c>
      <c r="AB231" s="454">
        <f t="shared" si="178"/>
        <v>0</v>
      </c>
      <c r="AC231" s="454">
        <f t="shared" si="178"/>
        <v>0</v>
      </c>
      <c r="AD231" s="454">
        <f t="shared" si="178"/>
        <v>0</v>
      </c>
      <c r="AE231" s="462">
        <f t="shared" si="178"/>
        <v>0</v>
      </c>
      <c r="AF231" s="353">
        <f t="shared" si="178"/>
        <v>0</v>
      </c>
      <c r="AG231" s="454">
        <f t="shared" si="178"/>
        <v>0</v>
      </c>
      <c r="AH231" s="454">
        <f t="shared" si="178"/>
        <v>0</v>
      </c>
      <c r="AI231" s="454">
        <f t="shared" si="178"/>
        <v>0</v>
      </c>
      <c r="AJ231" s="454">
        <f t="shared" si="178"/>
        <v>0</v>
      </c>
      <c r="AK231" s="103"/>
      <c r="AL231" s="37"/>
      <c r="AM231" s="38"/>
      <c r="AN231" s="38"/>
      <c r="AO231" s="38"/>
      <c r="AP231" s="38"/>
    </row>
    <row r="232" spans="1:42" ht="34.5" customHeight="1">
      <c r="A232" s="625"/>
      <c r="B232" s="658"/>
      <c r="C232" s="509"/>
      <c r="D232" s="40"/>
      <c r="E232" s="41"/>
      <c r="F232" s="74"/>
      <c r="G232" s="336">
        <f t="shared" ref="G232:AJ236" si="179">+F232+G231</f>
        <v>0</v>
      </c>
      <c r="H232" s="336">
        <f t="shared" si="179"/>
        <v>0</v>
      </c>
      <c r="I232" s="450">
        <f t="shared" si="179"/>
        <v>0</v>
      </c>
      <c r="J232" s="461">
        <f t="shared" si="179"/>
        <v>0</v>
      </c>
      <c r="K232" s="352">
        <f t="shared" si="179"/>
        <v>0</v>
      </c>
      <c r="L232" s="451">
        <f t="shared" si="179"/>
        <v>0</v>
      </c>
      <c r="M232" s="451">
        <f t="shared" si="179"/>
        <v>0</v>
      </c>
      <c r="N232" s="451">
        <f t="shared" si="179"/>
        <v>0</v>
      </c>
      <c r="O232" s="451">
        <f t="shared" si="179"/>
        <v>0</v>
      </c>
      <c r="P232" s="450">
        <f t="shared" si="179"/>
        <v>0</v>
      </c>
      <c r="Q232" s="461">
        <f t="shared" si="179"/>
        <v>0</v>
      </c>
      <c r="R232" s="352">
        <f t="shared" si="179"/>
        <v>0</v>
      </c>
      <c r="S232" s="336">
        <f t="shared" si="179"/>
        <v>0</v>
      </c>
      <c r="T232" s="451">
        <f t="shared" si="179"/>
        <v>20</v>
      </c>
      <c r="U232" s="451">
        <f t="shared" si="179"/>
        <v>20</v>
      </c>
      <c r="V232" s="451">
        <f t="shared" si="179"/>
        <v>20</v>
      </c>
      <c r="W232" s="450">
        <f t="shared" si="179"/>
        <v>20</v>
      </c>
      <c r="X232" s="461">
        <f t="shared" si="179"/>
        <v>20</v>
      </c>
      <c r="Y232" s="352">
        <f t="shared" si="179"/>
        <v>20</v>
      </c>
      <c r="Z232" s="451">
        <f t="shared" si="179"/>
        <v>20</v>
      </c>
      <c r="AA232" s="451">
        <f t="shared" si="179"/>
        <v>20</v>
      </c>
      <c r="AB232" s="451">
        <f t="shared" si="179"/>
        <v>20</v>
      </c>
      <c r="AC232" s="451">
        <f t="shared" si="179"/>
        <v>20</v>
      </c>
      <c r="AD232" s="450">
        <f t="shared" si="179"/>
        <v>20</v>
      </c>
      <c r="AE232" s="461">
        <f t="shared" si="179"/>
        <v>20</v>
      </c>
      <c r="AF232" s="352">
        <f t="shared" si="179"/>
        <v>20</v>
      </c>
      <c r="AG232" s="451">
        <f t="shared" si="179"/>
        <v>20</v>
      </c>
      <c r="AH232" s="451">
        <f t="shared" si="179"/>
        <v>20</v>
      </c>
      <c r="AI232" s="451">
        <f t="shared" si="179"/>
        <v>20</v>
      </c>
      <c r="AJ232" s="451">
        <f t="shared" si="179"/>
        <v>20</v>
      </c>
      <c r="AK232" s="102"/>
      <c r="AL232" s="37"/>
    </row>
    <row r="233" spans="1:42" ht="34.5" customHeight="1">
      <c r="A233" s="624">
        <v>27</v>
      </c>
      <c r="B233" s="629" t="s">
        <v>211</v>
      </c>
      <c r="C233" s="517"/>
      <c r="D233" s="48"/>
      <c r="E233" s="49"/>
      <c r="F233" s="337">
        <f>+F77</f>
        <v>60</v>
      </c>
      <c r="G233" s="339">
        <f>+G77</f>
        <v>0</v>
      </c>
      <c r="H233" s="454">
        <f t="shared" ref="H233:AJ233" si="180">+H77</f>
        <v>0</v>
      </c>
      <c r="I233" s="454">
        <f t="shared" si="180"/>
        <v>0</v>
      </c>
      <c r="J233" s="465">
        <f t="shared" si="180"/>
        <v>0</v>
      </c>
      <c r="K233" s="355">
        <f t="shared" si="180"/>
        <v>0</v>
      </c>
      <c r="L233" s="534">
        <f t="shared" si="180"/>
        <v>60</v>
      </c>
      <c r="M233" s="454">
        <f t="shared" si="180"/>
        <v>0</v>
      </c>
      <c r="N233" s="454">
        <f t="shared" si="180"/>
        <v>0</v>
      </c>
      <c r="O233" s="454">
        <f t="shared" si="180"/>
        <v>0</v>
      </c>
      <c r="P233" s="454">
        <f t="shared" si="180"/>
        <v>0</v>
      </c>
      <c r="Q233" s="465">
        <f t="shared" si="180"/>
        <v>0</v>
      </c>
      <c r="R233" s="355">
        <f t="shared" si="180"/>
        <v>0</v>
      </c>
      <c r="S233" s="454">
        <f t="shared" si="180"/>
        <v>0</v>
      </c>
      <c r="T233" s="454">
        <f t="shared" si="180"/>
        <v>0</v>
      </c>
      <c r="U233" s="454">
        <f t="shared" si="180"/>
        <v>0</v>
      </c>
      <c r="V233" s="454">
        <f t="shared" si="180"/>
        <v>0</v>
      </c>
      <c r="W233" s="454">
        <f t="shared" si="180"/>
        <v>0</v>
      </c>
      <c r="X233" s="465">
        <f t="shared" si="180"/>
        <v>0</v>
      </c>
      <c r="Y233" s="355">
        <f t="shared" si="180"/>
        <v>0</v>
      </c>
      <c r="Z233" s="454">
        <f t="shared" si="180"/>
        <v>0</v>
      </c>
      <c r="AA233" s="454">
        <f t="shared" si="180"/>
        <v>0</v>
      </c>
      <c r="AB233" s="454">
        <f t="shared" si="180"/>
        <v>0</v>
      </c>
      <c r="AC233" s="454">
        <f t="shared" si="180"/>
        <v>0</v>
      </c>
      <c r="AD233" s="454">
        <f t="shared" si="180"/>
        <v>0</v>
      </c>
      <c r="AE233" s="465">
        <f t="shared" si="180"/>
        <v>0</v>
      </c>
      <c r="AF233" s="355">
        <f t="shared" si="180"/>
        <v>0</v>
      </c>
      <c r="AG233" s="454">
        <f t="shared" si="180"/>
        <v>0</v>
      </c>
      <c r="AH233" s="454">
        <f t="shared" si="180"/>
        <v>0</v>
      </c>
      <c r="AI233" s="454">
        <f t="shared" si="180"/>
        <v>0</v>
      </c>
      <c r="AJ233" s="454">
        <f t="shared" si="180"/>
        <v>0</v>
      </c>
      <c r="AK233" s="103"/>
      <c r="AL233" s="37"/>
      <c r="AM233" s="38"/>
      <c r="AN233" s="38"/>
      <c r="AO233" s="38"/>
      <c r="AP233" s="38"/>
    </row>
    <row r="234" spans="1:42" ht="34.5" customHeight="1">
      <c r="A234" s="625"/>
      <c r="B234" s="630"/>
      <c r="C234" s="509"/>
      <c r="D234" s="40"/>
      <c r="E234" s="41"/>
      <c r="F234" s="74"/>
      <c r="G234" s="336">
        <f t="shared" si="179"/>
        <v>0</v>
      </c>
      <c r="H234" s="336">
        <f t="shared" si="179"/>
        <v>0</v>
      </c>
      <c r="I234" s="450">
        <f t="shared" si="179"/>
        <v>0</v>
      </c>
      <c r="J234" s="461">
        <f t="shared" si="179"/>
        <v>0</v>
      </c>
      <c r="K234" s="352">
        <f t="shared" si="179"/>
        <v>0</v>
      </c>
      <c r="L234" s="451">
        <f t="shared" si="179"/>
        <v>60</v>
      </c>
      <c r="M234" s="451">
        <f t="shared" si="179"/>
        <v>60</v>
      </c>
      <c r="N234" s="451">
        <f t="shared" si="179"/>
        <v>60</v>
      </c>
      <c r="O234" s="451">
        <f t="shared" si="179"/>
        <v>60</v>
      </c>
      <c r="P234" s="450">
        <f t="shared" si="179"/>
        <v>60</v>
      </c>
      <c r="Q234" s="461">
        <f t="shared" si="179"/>
        <v>60</v>
      </c>
      <c r="R234" s="352">
        <f t="shared" si="179"/>
        <v>60</v>
      </c>
      <c r="S234" s="336">
        <f t="shared" si="179"/>
        <v>60</v>
      </c>
      <c r="T234" s="451">
        <f t="shared" si="179"/>
        <v>60</v>
      </c>
      <c r="U234" s="451">
        <f t="shared" si="179"/>
        <v>60</v>
      </c>
      <c r="V234" s="451">
        <f t="shared" si="179"/>
        <v>60</v>
      </c>
      <c r="W234" s="450">
        <f t="shared" si="179"/>
        <v>60</v>
      </c>
      <c r="X234" s="461">
        <f t="shared" si="179"/>
        <v>60</v>
      </c>
      <c r="Y234" s="352">
        <f t="shared" si="179"/>
        <v>60</v>
      </c>
      <c r="Z234" s="451">
        <f t="shared" si="179"/>
        <v>60</v>
      </c>
      <c r="AA234" s="451">
        <f t="shared" si="179"/>
        <v>60</v>
      </c>
      <c r="AB234" s="451">
        <f t="shared" si="179"/>
        <v>60</v>
      </c>
      <c r="AC234" s="451">
        <f t="shared" si="179"/>
        <v>60</v>
      </c>
      <c r="AD234" s="450">
        <f t="shared" si="179"/>
        <v>60</v>
      </c>
      <c r="AE234" s="461">
        <f t="shared" si="179"/>
        <v>60</v>
      </c>
      <c r="AF234" s="352">
        <f t="shared" si="179"/>
        <v>60</v>
      </c>
      <c r="AG234" s="451">
        <f t="shared" si="179"/>
        <v>60</v>
      </c>
      <c r="AH234" s="451">
        <f t="shared" si="179"/>
        <v>60</v>
      </c>
      <c r="AI234" s="451">
        <f t="shared" si="179"/>
        <v>60</v>
      </c>
      <c r="AJ234" s="451">
        <f t="shared" si="179"/>
        <v>60</v>
      </c>
      <c r="AK234" s="102"/>
      <c r="AL234" s="37"/>
    </row>
    <row r="235" spans="1:42" ht="34.5" customHeight="1">
      <c r="A235" s="624">
        <v>28</v>
      </c>
      <c r="B235" s="707" t="s">
        <v>191</v>
      </c>
      <c r="C235" s="517"/>
      <c r="D235" s="48"/>
      <c r="E235" s="49"/>
      <c r="F235" s="337">
        <f>+F95</f>
        <v>703</v>
      </c>
      <c r="G235" s="470">
        <v>303</v>
      </c>
      <c r="H235" s="343">
        <f t="shared" ref="H235:AK235" si="181">+H95</f>
        <v>0</v>
      </c>
      <c r="I235" s="457">
        <f t="shared" si="181"/>
        <v>0</v>
      </c>
      <c r="J235" s="462">
        <f t="shared" si="181"/>
        <v>0</v>
      </c>
      <c r="K235" s="353">
        <f t="shared" si="181"/>
        <v>0</v>
      </c>
      <c r="L235" s="457">
        <f t="shared" si="181"/>
        <v>0</v>
      </c>
      <c r="M235" s="457">
        <f t="shared" si="181"/>
        <v>0</v>
      </c>
      <c r="N235" s="457">
        <f t="shared" si="181"/>
        <v>0</v>
      </c>
      <c r="O235" s="457">
        <f t="shared" si="181"/>
        <v>0</v>
      </c>
      <c r="P235" s="457">
        <f t="shared" si="181"/>
        <v>0</v>
      </c>
      <c r="Q235" s="462">
        <f t="shared" si="181"/>
        <v>0</v>
      </c>
      <c r="R235" s="353">
        <f t="shared" si="181"/>
        <v>0</v>
      </c>
      <c r="S235" s="343">
        <f t="shared" si="181"/>
        <v>0</v>
      </c>
      <c r="T235" s="457">
        <f t="shared" si="181"/>
        <v>0</v>
      </c>
      <c r="U235" s="457">
        <f t="shared" si="181"/>
        <v>0</v>
      </c>
      <c r="V235" s="470">
        <v>300</v>
      </c>
      <c r="W235" s="470">
        <f>703-V236</f>
        <v>100</v>
      </c>
      <c r="X235" s="462">
        <f t="shared" si="181"/>
        <v>0</v>
      </c>
      <c r="Y235" s="353">
        <f t="shared" si="181"/>
        <v>0</v>
      </c>
      <c r="Z235" s="457">
        <f t="shared" si="181"/>
        <v>0</v>
      </c>
      <c r="AA235" s="457">
        <f t="shared" si="181"/>
        <v>0</v>
      </c>
      <c r="AB235" s="457">
        <f t="shared" si="181"/>
        <v>0</v>
      </c>
      <c r="AC235" s="457">
        <f t="shared" si="181"/>
        <v>0</v>
      </c>
      <c r="AD235" s="457">
        <f t="shared" si="181"/>
        <v>0</v>
      </c>
      <c r="AE235" s="462">
        <f t="shared" si="181"/>
        <v>0</v>
      </c>
      <c r="AF235" s="353">
        <f t="shared" si="181"/>
        <v>0</v>
      </c>
      <c r="AG235" s="457">
        <f t="shared" si="181"/>
        <v>0</v>
      </c>
      <c r="AH235" s="457">
        <f t="shared" si="181"/>
        <v>0</v>
      </c>
      <c r="AI235" s="457">
        <f t="shared" si="181"/>
        <v>0</v>
      </c>
      <c r="AJ235" s="457">
        <f t="shared" si="181"/>
        <v>0</v>
      </c>
      <c r="AK235" s="343">
        <f t="shared" si="181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720"/>
      <c r="C236" s="508"/>
      <c r="D236" s="33"/>
      <c r="E236" s="52"/>
      <c r="F236" s="61"/>
      <c r="G236" s="336">
        <f t="shared" si="179"/>
        <v>303</v>
      </c>
      <c r="H236" s="336">
        <f t="shared" si="179"/>
        <v>303</v>
      </c>
      <c r="I236" s="450">
        <f t="shared" si="179"/>
        <v>303</v>
      </c>
      <c r="J236" s="461">
        <f t="shared" si="179"/>
        <v>303</v>
      </c>
      <c r="K236" s="352">
        <f t="shared" si="179"/>
        <v>303</v>
      </c>
      <c r="L236" s="451">
        <f t="shared" si="179"/>
        <v>303</v>
      </c>
      <c r="M236" s="451">
        <f t="shared" si="179"/>
        <v>303</v>
      </c>
      <c r="N236" s="451">
        <f t="shared" si="179"/>
        <v>303</v>
      </c>
      <c r="O236" s="451">
        <f t="shared" si="179"/>
        <v>303</v>
      </c>
      <c r="P236" s="450">
        <f t="shared" si="179"/>
        <v>303</v>
      </c>
      <c r="Q236" s="461">
        <f t="shared" si="179"/>
        <v>303</v>
      </c>
      <c r="R236" s="352">
        <f t="shared" si="179"/>
        <v>303</v>
      </c>
      <c r="S236" s="336">
        <f t="shared" si="179"/>
        <v>303</v>
      </c>
      <c r="T236" s="451">
        <f t="shared" si="179"/>
        <v>303</v>
      </c>
      <c r="U236" s="451">
        <f t="shared" si="179"/>
        <v>303</v>
      </c>
      <c r="V236" s="451">
        <f t="shared" si="179"/>
        <v>603</v>
      </c>
      <c r="W236" s="450">
        <f t="shared" si="179"/>
        <v>703</v>
      </c>
      <c r="X236" s="461">
        <f t="shared" si="179"/>
        <v>703</v>
      </c>
      <c r="Y236" s="352">
        <f t="shared" si="179"/>
        <v>703</v>
      </c>
      <c r="Z236" s="451">
        <f t="shared" si="179"/>
        <v>703</v>
      </c>
      <c r="AA236" s="451">
        <f t="shared" si="179"/>
        <v>703</v>
      </c>
      <c r="AB236" s="451">
        <f t="shared" si="179"/>
        <v>703</v>
      </c>
      <c r="AC236" s="451">
        <f t="shared" si="179"/>
        <v>703</v>
      </c>
      <c r="AD236" s="450">
        <f t="shared" si="179"/>
        <v>703</v>
      </c>
      <c r="AE236" s="461">
        <f t="shared" si="179"/>
        <v>703</v>
      </c>
      <c r="AF236" s="352">
        <f t="shared" si="179"/>
        <v>703</v>
      </c>
      <c r="AG236" s="451">
        <f t="shared" si="179"/>
        <v>703</v>
      </c>
      <c r="AH236" s="451">
        <f t="shared" si="179"/>
        <v>703</v>
      </c>
      <c r="AI236" s="451">
        <f t="shared" si="179"/>
        <v>703</v>
      </c>
      <c r="AJ236" s="451">
        <f t="shared" si="179"/>
        <v>703</v>
      </c>
      <c r="AK236" s="336">
        <f t="shared" ref="AK236" si="182">+AJ236+AK235</f>
        <v>703</v>
      </c>
      <c r="AL236" s="37"/>
    </row>
    <row r="237" spans="1:42" ht="34.5" customHeight="1">
      <c r="A237" s="624">
        <v>29</v>
      </c>
      <c r="B237" s="707" t="s">
        <v>192</v>
      </c>
      <c r="C237" s="511"/>
      <c r="D237" s="53"/>
      <c r="E237" s="54"/>
      <c r="F237" s="337">
        <f>+F97</f>
        <v>0</v>
      </c>
      <c r="G237" s="343">
        <f>+G97</f>
        <v>0</v>
      </c>
      <c r="H237" s="343">
        <f t="shared" ref="H237:AK237" si="183">+H97</f>
        <v>0</v>
      </c>
      <c r="I237" s="457">
        <f t="shared" si="183"/>
        <v>0</v>
      </c>
      <c r="J237" s="462">
        <f t="shared" si="183"/>
        <v>0</v>
      </c>
      <c r="K237" s="353">
        <f t="shared" si="183"/>
        <v>0</v>
      </c>
      <c r="L237" s="457">
        <f t="shared" si="183"/>
        <v>0</v>
      </c>
      <c r="M237" s="457">
        <f t="shared" si="183"/>
        <v>0</v>
      </c>
      <c r="N237" s="457">
        <f t="shared" si="183"/>
        <v>0</v>
      </c>
      <c r="O237" s="457">
        <f t="shared" si="183"/>
        <v>0</v>
      </c>
      <c r="P237" s="457">
        <f t="shared" si="183"/>
        <v>0</v>
      </c>
      <c r="Q237" s="462">
        <f t="shared" si="183"/>
        <v>0</v>
      </c>
      <c r="R237" s="353">
        <f t="shared" si="183"/>
        <v>0</v>
      </c>
      <c r="S237" s="343">
        <f t="shared" si="183"/>
        <v>0</v>
      </c>
      <c r="T237" s="457">
        <f t="shared" si="183"/>
        <v>0</v>
      </c>
      <c r="U237" s="457">
        <f t="shared" si="183"/>
        <v>0</v>
      </c>
      <c r="V237" s="457">
        <f t="shared" si="183"/>
        <v>0</v>
      </c>
      <c r="W237" s="457">
        <f t="shared" si="183"/>
        <v>0</v>
      </c>
      <c r="X237" s="462">
        <f t="shared" si="183"/>
        <v>0</v>
      </c>
      <c r="Y237" s="353">
        <f t="shared" si="183"/>
        <v>0</v>
      </c>
      <c r="Z237" s="457">
        <f t="shared" si="183"/>
        <v>0</v>
      </c>
      <c r="AA237" s="457">
        <f t="shared" si="183"/>
        <v>0</v>
      </c>
      <c r="AB237" s="457">
        <f t="shared" si="183"/>
        <v>0</v>
      </c>
      <c r="AC237" s="457">
        <f t="shared" si="183"/>
        <v>0</v>
      </c>
      <c r="AD237" s="457">
        <f t="shared" si="183"/>
        <v>0</v>
      </c>
      <c r="AE237" s="462">
        <f t="shared" si="183"/>
        <v>0</v>
      </c>
      <c r="AF237" s="353">
        <f t="shared" si="183"/>
        <v>0</v>
      </c>
      <c r="AG237" s="457">
        <f t="shared" si="183"/>
        <v>0</v>
      </c>
      <c r="AH237" s="457">
        <f t="shared" si="183"/>
        <v>0</v>
      </c>
      <c r="AI237" s="457">
        <f t="shared" si="183"/>
        <v>0</v>
      </c>
      <c r="AJ237" s="457">
        <f t="shared" si="183"/>
        <v>0</v>
      </c>
      <c r="AK237" s="343">
        <f t="shared" si="183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08"/>
      <c r="C238" s="512"/>
      <c r="D238" s="56"/>
      <c r="E238" s="57"/>
      <c r="F238" s="58"/>
      <c r="G238" s="336">
        <f t="shared" ref="G238:AK238" si="184">+F238+G237</f>
        <v>0</v>
      </c>
      <c r="H238" s="336">
        <f t="shared" si="184"/>
        <v>0</v>
      </c>
      <c r="I238" s="450">
        <f t="shared" si="184"/>
        <v>0</v>
      </c>
      <c r="J238" s="461">
        <f t="shared" si="184"/>
        <v>0</v>
      </c>
      <c r="K238" s="352">
        <f t="shared" si="184"/>
        <v>0</v>
      </c>
      <c r="L238" s="451">
        <f t="shared" si="184"/>
        <v>0</v>
      </c>
      <c r="M238" s="451">
        <f t="shared" si="184"/>
        <v>0</v>
      </c>
      <c r="N238" s="451">
        <f t="shared" si="184"/>
        <v>0</v>
      </c>
      <c r="O238" s="451">
        <f t="shared" si="184"/>
        <v>0</v>
      </c>
      <c r="P238" s="450">
        <f t="shared" si="184"/>
        <v>0</v>
      </c>
      <c r="Q238" s="461">
        <f t="shared" si="184"/>
        <v>0</v>
      </c>
      <c r="R238" s="352">
        <f t="shared" si="184"/>
        <v>0</v>
      </c>
      <c r="S238" s="336">
        <f t="shared" si="184"/>
        <v>0</v>
      </c>
      <c r="T238" s="451">
        <f t="shared" si="184"/>
        <v>0</v>
      </c>
      <c r="U238" s="451">
        <f t="shared" si="184"/>
        <v>0</v>
      </c>
      <c r="V238" s="451">
        <f t="shared" si="184"/>
        <v>0</v>
      </c>
      <c r="W238" s="450">
        <f t="shared" si="184"/>
        <v>0</v>
      </c>
      <c r="X238" s="461">
        <f t="shared" si="184"/>
        <v>0</v>
      </c>
      <c r="Y238" s="352">
        <f t="shared" si="184"/>
        <v>0</v>
      </c>
      <c r="Z238" s="451">
        <f t="shared" si="184"/>
        <v>0</v>
      </c>
      <c r="AA238" s="451">
        <f t="shared" si="184"/>
        <v>0</v>
      </c>
      <c r="AB238" s="451">
        <f t="shared" si="184"/>
        <v>0</v>
      </c>
      <c r="AC238" s="451">
        <f t="shared" si="184"/>
        <v>0</v>
      </c>
      <c r="AD238" s="450">
        <f t="shared" si="184"/>
        <v>0</v>
      </c>
      <c r="AE238" s="461">
        <f t="shared" si="184"/>
        <v>0</v>
      </c>
      <c r="AF238" s="352">
        <f t="shared" si="184"/>
        <v>0</v>
      </c>
      <c r="AG238" s="451">
        <f t="shared" si="184"/>
        <v>0</v>
      </c>
      <c r="AH238" s="451">
        <f t="shared" si="184"/>
        <v>0</v>
      </c>
      <c r="AI238" s="451">
        <f t="shared" si="184"/>
        <v>0</v>
      </c>
      <c r="AJ238" s="451">
        <f t="shared" si="184"/>
        <v>0</v>
      </c>
      <c r="AK238" s="336">
        <f t="shared" si="184"/>
        <v>0</v>
      </c>
      <c r="AL238" s="37"/>
    </row>
    <row r="239" spans="1:42" ht="34.5" customHeight="1">
      <c r="A239" s="624">
        <v>30</v>
      </c>
      <c r="B239" s="707" t="s">
        <v>193</v>
      </c>
      <c r="C239" s="510"/>
      <c r="D239" s="60"/>
      <c r="E239" s="34"/>
      <c r="F239" s="337">
        <f>+F99-3</f>
        <v>906</v>
      </c>
      <c r="G239" s="469">
        <v>118</v>
      </c>
      <c r="H239" s="469">
        <v>617</v>
      </c>
      <c r="I239" s="469">
        <f>906-H240</f>
        <v>171</v>
      </c>
      <c r="J239" s="460">
        <f t="shared" ref="J239:P239" si="185">+J99</f>
        <v>0</v>
      </c>
      <c r="K239" s="351">
        <f t="shared" si="185"/>
        <v>0</v>
      </c>
      <c r="L239" s="456">
        <f t="shared" si="185"/>
        <v>0</v>
      </c>
      <c r="M239" s="456">
        <f t="shared" si="185"/>
        <v>0</v>
      </c>
      <c r="N239" s="456">
        <f t="shared" si="185"/>
        <v>0</v>
      </c>
      <c r="O239" s="456">
        <f t="shared" si="185"/>
        <v>0</v>
      </c>
      <c r="P239" s="456">
        <f t="shared" si="185"/>
        <v>0</v>
      </c>
      <c r="Q239" s="460">
        <f t="shared" ref="Q239:AK239" si="186">+Q99</f>
        <v>0</v>
      </c>
      <c r="R239" s="351">
        <f t="shared" si="186"/>
        <v>0</v>
      </c>
      <c r="S239" s="342">
        <f t="shared" si="186"/>
        <v>0</v>
      </c>
      <c r="T239" s="456">
        <f t="shared" si="186"/>
        <v>0</v>
      </c>
      <c r="U239" s="456">
        <f t="shared" si="186"/>
        <v>0</v>
      </c>
      <c r="V239" s="456">
        <f t="shared" si="186"/>
        <v>0</v>
      </c>
      <c r="W239" s="456">
        <f t="shared" si="186"/>
        <v>0</v>
      </c>
      <c r="X239" s="460">
        <f t="shared" si="186"/>
        <v>0</v>
      </c>
      <c r="Y239" s="351">
        <f t="shared" si="186"/>
        <v>0</v>
      </c>
      <c r="Z239" s="456">
        <f t="shared" si="186"/>
        <v>0</v>
      </c>
      <c r="AA239" s="456">
        <f t="shared" si="186"/>
        <v>0</v>
      </c>
      <c r="AB239" s="456">
        <f t="shared" si="186"/>
        <v>0</v>
      </c>
      <c r="AC239" s="456">
        <f t="shared" si="186"/>
        <v>0</v>
      </c>
      <c r="AD239" s="456">
        <f t="shared" si="186"/>
        <v>0</v>
      </c>
      <c r="AE239" s="460">
        <f t="shared" si="186"/>
        <v>0</v>
      </c>
      <c r="AF239" s="351">
        <f t="shared" si="186"/>
        <v>0</v>
      </c>
      <c r="AG239" s="456">
        <f t="shared" si="186"/>
        <v>0</v>
      </c>
      <c r="AH239" s="456">
        <f t="shared" si="186"/>
        <v>0</v>
      </c>
      <c r="AI239" s="456">
        <f t="shared" si="186"/>
        <v>0</v>
      </c>
      <c r="AJ239" s="456">
        <f t="shared" si="186"/>
        <v>0</v>
      </c>
      <c r="AK239" s="342">
        <f t="shared" si="186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08"/>
      <c r="C240" s="510"/>
      <c r="D240" s="60"/>
      <c r="E240" s="52"/>
      <c r="F240" s="61"/>
      <c r="G240" s="336">
        <f t="shared" ref="G240:AK240" si="187">+F240+G239</f>
        <v>118</v>
      </c>
      <c r="H240" s="336">
        <f t="shared" si="187"/>
        <v>735</v>
      </c>
      <c r="I240" s="450">
        <f t="shared" si="187"/>
        <v>906</v>
      </c>
      <c r="J240" s="461">
        <f t="shared" si="187"/>
        <v>906</v>
      </c>
      <c r="K240" s="352">
        <f t="shared" si="187"/>
        <v>906</v>
      </c>
      <c r="L240" s="451">
        <f t="shared" si="187"/>
        <v>906</v>
      </c>
      <c r="M240" s="451">
        <f t="shared" si="187"/>
        <v>906</v>
      </c>
      <c r="N240" s="451">
        <f t="shared" si="187"/>
        <v>906</v>
      </c>
      <c r="O240" s="451">
        <f t="shared" si="187"/>
        <v>906</v>
      </c>
      <c r="P240" s="450">
        <f t="shared" si="187"/>
        <v>906</v>
      </c>
      <c r="Q240" s="461">
        <f t="shared" si="187"/>
        <v>906</v>
      </c>
      <c r="R240" s="352">
        <f t="shared" si="187"/>
        <v>906</v>
      </c>
      <c r="S240" s="336">
        <f t="shared" si="187"/>
        <v>906</v>
      </c>
      <c r="T240" s="451">
        <f t="shared" si="187"/>
        <v>906</v>
      </c>
      <c r="U240" s="451">
        <f t="shared" si="187"/>
        <v>906</v>
      </c>
      <c r="V240" s="451">
        <f t="shared" si="187"/>
        <v>906</v>
      </c>
      <c r="W240" s="450">
        <f t="shared" si="187"/>
        <v>906</v>
      </c>
      <c r="X240" s="461">
        <f t="shared" si="187"/>
        <v>906</v>
      </c>
      <c r="Y240" s="352">
        <f t="shared" si="187"/>
        <v>906</v>
      </c>
      <c r="Z240" s="451">
        <f t="shared" si="187"/>
        <v>906</v>
      </c>
      <c r="AA240" s="451">
        <f t="shared" si="187"/>
        <v>906</v>
      </c>
      <c r="AB240" s="451">
        <f t="shared" si="187"/>
        <v>906</v>
      </c>
      <c r="AC240" s="451">
        <f t="shared" si="187"/>
        <v>906</v>
      </c>
      <c r="AD240" s="450">
        <f t="shared" si="187"/>
        <v>906</v>
      </c>
      <c r="AE240" s="461">
        <f t="shared" si="187"/>
        <v>906</v>
      </c>
      <c r="AF240" s="352">
        <f t="shared" si="187"/>
        <v>906</v>
      </c>
      <c r="AG240" s="451">
        <f t="shared" si="187"/>
        <v>906</v>
      </c>
      <c r="AH240" s="451">
        <f t="shared" si="187"/>
        <v>906</v>
      </c>
      <c r="AI240" s="451">
        <f t="shared" si="187"/>
        <v>906</v>
      </c>
      <c r="AJ240" s="451">
        <f t="shared" si="187"/>
        <v>906</v>
      </c>
      <c r="AK240" s="336">
        <f t="shared" si="187"/>
        <v>906</v>
      </c>
      <c r="AL240" s="37"/>
    </row>
    <row r="241" spans="1:42" ht="34.5" customHeight="1">
      <c r="A241" s="624">
        <v>31</v>
      </c>
      <c r="B241" s="718" t="s">
        <v>194</v>
      </c>
      <c r="C241" s="511"/>
      <c r="D241" s="63"/>
      <c r="E241" s="54"/>
      <c r="F241" s="337">
        <f>+F101+2</f>
        <v>180</v>
      </c>
      <c r="G241" s="469">
        <v>102</v>
      </c>
      <c r="H241" s="342">
        <f t="shared" ref="H241:AK241" si="188">+H101</f>
        <v>0</v>
      </c>
      <c r="I241" s="456">
        <f t="shared" si="188"/>
        <v>0</v>
      </c>
      <c r="J241" s="460">
        <f t="shared" si="188"/>
        <v>0</v>
      </c>
      <c r="K241" s="351">
        <f t="shared" si="188"/>
        <v>0</v>
      </c>
      <c r="L241" s="456">
        <f t="shared" si="188"/>
        <v>0</v>
      </c>
      <c r="M241" s="456">
        <f t="shared" si="188"/>
        <v>0</v>
      </c>
      <c r="N241" s="456">
        <f t="shared" si="188"/>
        <v>0</v>
      </c>
      <c r="O241" s="469">
        <f t="shared" si="188"/>
        <v>78</v>
      </c>
      <c r="P241" s="456">
        <f t="shared" si="188"/>
        <v>0</v>
      </c>
      <c r="Q241" s="460">
        <f t="shared" si="188"/>
        <v>0</v>
      </c>
      <c r="R241" s="351">
        <f t="shared" si="188"/>
        <v>0</v>
      </c>
      <c r="S241" s="342">
        <f t="shared" si="188"/>
        <v>0</v>
      </c>
      <c r="T241" s="456">
        <f t="shared" si="188"/>
        <v>0</v>
      </c>
      <c r="U241" s="456">
        <f t="shared" si="188"/>
        <v>0</v>
      </c>
      <c r="V241" s="456">
        <f t="shared" si="188"/>
        <v>0</v>
      </c>
      <c r="W241" s="456">
        <f t="shared" si="188"/>
        <v>0</v>
      </c>
      <c r="X241" s="460">
        <f t="shared" si="188"/>
        <v>0</v>
      </c>
      <c r="Y241" s="351">
        <f t="shared" si="188"/>
        <v>0</v>
      </c>
      <c r="Z241" s="456">
        <f t="shared" si="188"/>
        <v>0</v>
      </c>
      <c r="AA241" s="456">
        <f t="shared" si="188"/>
        <v>0</v>
      </c>
      <c r="AB241" s="456">
        <f t="shared" si="188"/>
        <v>0</v>
      </c>
      <c r="AC241" s="456">
        <f t="shared" si="188"/>
        <v>0</v>
      </c>
      <c r="AD241" s="456">
        <f t="shared" si="188"/>
        <v>0</v>
      </c>
      <c r="AE241" s="460">
        <f t="shared" si="188"/>
        <v>0</v>
      </c>
      <c r="AF241" s="351">
        <f t="shared" si="188"/>
        <v>0</v>
      </c>
      <c r="AG241" s="456">
        <f t="shared" si="188"/>
        <v>0</v>
      </c>
      <c r="AH241" s="456">
        <f t="shared" si="188"/>
        <v>0</v>
      </c>
      <c r="AI241" s="456">
        <f t="shared" si="188"/>
        <v>0</v>
      </c>
      <c r="AJ241" s="456">
        <f t="shared" si="188"/>
        <v>0</v>
      </c>
      <c r="AK241" s="342">
        <f t="shared" si="188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19"/>
      <c r="C242" s="512"/>
      <c r="D242" s="207"/>
      <c r="E242" s="57"/>
      <c r="F242" s="208"/>
      <c r="G242" s="336">
        <f t="shared" ref="G242:AK242" si="189">+F242+G241</f>
        <v>102</v>
      </c>
      <c r="H242" s="336">
        <f t="shared" si="189"/>
        <v>102</v>
      </c>
      <c r="I242" s="450">
        <f t="shared" si="189"/>
        <v>102</v>
      </c>
      <c r="J242" s="461">
        <f t="shared" si="189"/>
        <v>102</v>
      </c>
      <c r="K242" s="352">
        <f t="shared" si="189"/>
        <v>102</v>
      </c>
      <c r="L242" s="451">
        <f t="shared" si="189"/>
        <v>102</v>
      </c>
      <c r="M242" s="451">
        <f t="shared" si="189"/>
        <v>102</v>
      </c>
      <c r="N242" s="451">
        <f t="shared" si="189"/>
        <v>102</v>
      </c>
      <c r="O242" s="451">
        <f t="shared" si="189"/>
        <v>180</v>
      </c>
      <c r="P242" s="450">
        <f t="shared" si="189"/>
        <v>180</v>
      </c>
      <c r="Q242" s="461">
        <f t="shared" si="189"/>
        <v>180</v>
      </c>
      <c r="R242" s="352">
        <f t="shared" si="189"/>
        <v>180</v>
      </c>
      <c r="S242" s="336">
        <f t="shared" si="189"/>
        <v>180</v>
      </c>
      <c r="T242" s="451">
        <f t="shared" si="189"/>
        <v>180</v>
      </c>
      <c r="U242" s="451">
        <f t="shared" si="189"/>
        <v>180</v>
      </c>
      <c r="V242" s="451">
        <f t="shared" si="189"/>
        <v>180</v>
      </c>
      <c r="W242" s="450">
        <f t="shared" si="189"/>
        <v>180</v>
      </c>
      <c r="X242" s="461">
        <f t="shared" si="189"/>
        <v>180</v>
      </c>
      <c r="Y242" s="352">
        <f t="shared" si="189"/>
        <v>180</v>
      </c>
      <c r="Z242" s="451">
        <f t="shared" si="189"/>
        <v>180</v>
      </c>
      <c r="AA242" s="451">
        <f t="shared" si="189"/>
        <v>180</v>
      </c>
      <c r="AB242" s="451">
        <f t="shared" si="189"/>
        <v>180</v>
      </c>
      <c r="AC242" s="451">
        <f t="shared" si="189"/>
        <v>180</v>
      </c>
      <c r="AD242" s="450">
        <f t="shared" si="189"/>
        <v>180</v>
      </c>
      <c r="AE242" s="461">
        <f t="shared" si="189"/>
        <v>180</v>
      </c>
      <c r="AF242" s="352">
        <f t="shared" si="189"/>
        <v>180</v>
      </c>
      <c r="AG242" s="451">
        <f t="shared" si="189"/>
        <v>180</v>
      </c>
      <c r="AH242" s="451">
        <f t="shared" si="189"/>
        <v>180</v>
      </c>
      <c r="AI242" s="451">
        <f t="shared" si="189"/>
        <v>180</v>
      </c>
      <c r="AJ242" s="451">
        <f t="shared" si="189"/>
        <v>180</v>
      </c>
      <c r="AK242" s="336">
        <f t="shared" si="189"/>
        <v>180</v>
      </c>
      <c r="AL242" s="37"/>
    </row>
    <row r="243" spans="1:42" ht="34.5" hidden="1" customHeight="1">
      <c r="A243" s="624">
        <v>30</v>
      </c>
      <c r="B243" s="661" t="s">
        <v>195</v>
      </c>
      <c r="C243" s="511"/>
      <c r="D243" s="53"/>
      <c r="E243" s="54"/>
      <c r="F243" s="337">
        <f>+F103</f>
        <v>0</v>
      </c>
      <c r="G243" s="342">
        <f>+G103</f>
        <v>0</v>
      </c>
      <c r="H243" s="342">
        <f t="shared" ref="H243:AK243" si="190">+H103</f>
        <v>0</v>
      </c>
      <c r="I243" s="456">
        <f t="shared" si="190"/>
        <v>0</v>
      </c>
      <c r="J243" s="460">
        <f t="shared" si="190"/>
        <v>0</v>
      </c>
      <c r="K243" s="351">
        <f t="shared" si="190"/>
        <v>0</v>
      </c>
      <c r="L243" s="456">
        <f t="shared" si="190"/>
        <v>0</v>
      </c>
      <c r="M243" s="456">
        <f t="shared" si="190"/>
        <v>0</v>
      </c>
      <c r="N243" s="456">
        <f t="shared" si="190"/>
        <v>0</v>
      </c>
      <c r="O243" s="456">
        <f t="shared" si="190"/>
        <v>0</v>
      </c>
      <c r="P243" s="456">
        <f t="shared" si="190"/>
        <v>0</v>
      </c>
      <c r="Q243" s="460">
        <f t="shared" si="190"/>
        <v>0</v>
      </c>
      <c r="R243" s="351">
        <f t="shared" si="190"/>
        <v>0</v>
      </c>
      <c r="S243" s="342">
        <f t="shared" si="190"/>
        <v>0</v>
      </c>
      <c r="T243" s="456">
        <f t="shared" si="190"/>
        <v>0</v>
      </c>
      <c r="U243" s="456">
        <f t="shared" si="190"/>
        <v>0</v>
      </c>
      <c r="V243" s="456">
        <f t="shared" si="190"/>
        <v>0</v>
      </c>
      <c r="W243" s="456">
        <f t="shared" si="190"/>
        <v>0</v>
      </c>
      <c r="X243" s="460">
        <f t="shared" si="190"/>
        <v>0</v>
      </c>
      <c r="Y243" s="351">
        <f t="shared" si="190"/>
        <v>0</v>
      </c>
      <c r="Z243" s="456">
        <f t="shared" si="190"/>
        <v>0</v>
      </c>
      <c r="AA243" s="456">
        <f t="shared" si="190"/>
        <v>0</v>
      </c>
      <c r="AB243" s="456">
        <f t="shared" si="190"/>
        <v>0</v>
      </c>
      <c r="AC243" s="456">
        <f t="shared" si="190"/>
        <v>0</v>
      </c>
      <c r="AD243" s="456">
        <f t="shared" si="190"/>
        <v>0</v>
      </c>
      <c r="AE243" s="460">
        <f t="shared" si="190"/>
        <v>0</v>
      </c>
      <c r="AF243" s="351">
        <f t="shared" si="190"/>
        <v>0</v>
      </c>
      <c r="AG243" s="456">
        <f t="shared" si="190"/>
        <v>0</v>
      </c>
      <c r="AH243" s="456">
        <f t="shared" si="190"/>
        <v>0</v>
      </c>
      <c r="AI243" s="456">
        <f t="shared" si="190"/>
        <v>0</v>
      </c>
      <c r="AJ243" s="456">
        <f t="shared" si="190"/>
        <v>0</v>
      </c>
      <c r="AK243" s="342">
        <f t="shared" si="190"/>
        <v>0</v>
      </c>
      <c r="AL243" s="37"/>
      <c r="AM243" s="38"/>
      <c r="AN243" s="38"/>
      <c r="AO243" s="38"/>
      <c r="AP243" s="38"/>
    </row>
    <row r="244" spans="1:42" ht="34.5" hidden="1" customHeight="1">
      <c r="A244" s="625"/>
      <c r="B244" s="663"/>
      <c r="C244" s="512"/>
      <c r="D244" s="56"/>
      <c r="E244" s="57"/>
      <c r="F244" s="58"/>
      <c r="G244" s="336">
        <f t="shared" ref="G244:AK244" si="191">+F244+G243</f>
        <v>0</v>
      </c>
      <c r="H244" s="336">
        <f t="shared" si="191"/>
        <v>0</v>
      </c>
      <c r="I244" s="450">
        <f t="shared" si="191"/>
        <v>0</v>
      </c>
      <c r="J244" s="461">
        <f t="shared" si="191"/>
        <v>0</v>
      </c>
      <c r="K244" s="352">
        <f t="shared" si="191"/>
        <v>0</v>
      </c>
      <c r="L244" s="451">
        <f t="shared" si="191"/>
        <v>0</v>
      </c>
      <c r="M244" s="451">
        <f t="shared" si="191"/>
        <v>0</v>
      </c>
      <c r="N244" s="451">
        <f t="shared" si="191"/>
        <v>0</v>
      </c>
      <c r="O244" s="451">
        <f t="shared" si="191"/>
        <v>0</v>
      </c>
      <c r="P244" s="450">
        <f t="shared" si="191"/>
        <v>0</v>
      </c>
      <c r="Q244" s="461">
        <f t="shared" si="191"/>
        <v>0</v>
      </c>
      <c r="R244" s="352">
        <f t="shared" si="191"/>
        <v>0</v>
      </c>
      <c r="S244" s="336">
        <f t="shared" si="191"/>
        <v>0</v>
      </c>
      <c r="T244" s="451">
        <f t="shared" si="191"/>
        <v>0</v>
      </c>
      <c r="U244" s="451">
        <f t="shared" si="191"/>
        <v>0</v>
      </c>
      <c r="V244" s="451">
        <f t="shared" si="191"/>
        <v>0</v>
      </c>
      <c r="W244" s="450">
        <f t="shared" si="191"/>
        <v>0</v>
      </c>
      <c r="X244" s="461">
        <f t="shared" si="191"/>
        <v>0</v>
      </c>
      <c r="Y244" s="352">
        <f t="shared" si="191"/>
        <v>0</v>
      </c>
      <c r="Z244" s="451">
        <f t="shared" si="191"/>
        <v>0</v>
      </c>
      <c r="AA244" s="451">
        <f t="shared" si="191"/>
        <v>0</v>
      </c>
      <c r="AB244" s="451">
        <f t="shared" si="191"/>
        <v>0</v>
      </c>
      <c r="AC244" s="451">
        <f t="shared" si="191"/>
        <v>0</v>
      </c>
      <c r="AD244" s="450">
        <f t="shared" si="191"/>
        <v>0</v>
      </c>
      <c r="AE244" s="461">
        <f t="shared" si="191"/>
        <v>0</v>
      </c>
      <c r="AF244" s="352">
        <f t="shared" si="191"/>
        <v>0</v>
      </c>
      <c r="AG244" s="451">
        <f t="shared" si="191"/>
        <v>0</v>
      </c>
      <c r="AH244" s="451">
        <f t="shared" si="191"/>
        <v>0</v>
      </c>
      <c r="AI244" s="451">
        <f t="shared" si="191"/>
        <v>0</v>
      </c>
      <c r="AJ244" s="451">
        <f t="shared" si="191"/>
        <v>0</v>
      </c>
      <c r="AK244" s="336">
        <f t="shared" si="191"/>
        <v>0</v>
      </c>
      <c r="AL244" s="37"/>
    </row>
    <row r="245" spans="1:42" ht="35.1" hidden="1" customHeight="1">
      <c r="A245" s="652">
        <v>31</v>
      </c>
      <c r="B245" s="661" t="s">
        <v>196</v>
      </c>
      <c r="C245" s="510"/>
      <c r="D245" s="60"/>
      <c r="E245" s="34"/>
      <c r="F245" s="35">
        <f>+F105</f>
        <v>0</v>
      </c>
      <c r="G245" s="342">
        <f>+G105</f>
        <v>0</v>
      </c>
      <c r="H245" s="342">
        <f t="shared" ref="H245:AK245" si="192">+H105</f>
        <v>0</v>
      </c>
      <c r="I245" s="456">
        <f t="shared" si="192"/>
        <v>0</v>
      </c>
      <c r="J245" s="460">
        <f t="shared" si="192"/>
        <v>0</v>
      </c>
      <c r="K245" s="351">
        <f t="shared" si="192"/>
        <v>0</v>
      </c>
      <c r="L245" s="456">
        <f t="shared" si="192"/>
        <v>0</v>
      </c>
      <c r="M245" s="456">
        <f t="shared" si="192"/>
        <v>0</v>
      </c>
      <c r="N245" s="456">
        <f t="shared" si="192"/>
        <v>0</v>
      </c>
      <c r="O245" s="456">
        <f t="shared" si="192"/>
        <v>0</v>
      </c>
      <c r="P245" s="456">
        <f t="shared" si="192"/>
        <v>0</v>
      </c>
      <c r="Q245" s="460">
        <f t="shared" si="192"/>
        <v>0</v>
      </c>
      <c r="R245" s="351">
        <f t="shared" si="192"/>
        <v>0</v>
      </c>
      <c r="S245" s="342">
        <f t="shared" si="192"/>
        <v>0</v>
      </c>
      <c r="T245" s="456">
        <f t="shared" si="192"/>
        <v>0</v>
      </c>
      <c r="U245" s="456">
        <f t="shared" si="192"/>
        <v>0</v>
      </c>
      <c r="V245" s="456">
        <f t="shared" si="192"/>
        <v>0</v>
      </c>
      <c r="W245" s="456">
        <f t="shared" si="192"/>
        <v>0</v>
      </c>
      <c r="X245" s="460">
        <f t="shared" si="192"/>
        <v>0</v>
      </c>
      <c r="Y245" s="351">
        <f t="shared" si="192"/>
        <v>0</v>
      </c>
      <c r="Z245" s="456">
        <f t="shared" si="192"/>
        <v>0</v>
      </c>
      <c r="AA245" s="456">
        <f t="shared" si="192"/>
        <v>0</v>
      </c>
      <c r="AB245" s="456">
        <f t="shared" si="192"/>
        <v>0</v>
      </c>
      <c r="AC245" s="456">
        <f t="shared" si="192"/>
        <v>0</v>
      </c>
      <c r="AD245" s="456">
        <f t="shared" si="192"/>
        <v>0</v>
      </c>
      <c r="AE245" s="460">
        <f t="shared" si="192"/>
        <v>0</v>
      </c>
      <c r="AF245" s="351">
        <f t="shared" si="192"/>
        <v>0</v>
      </c>
      <c r="AG245" s="456">
        <f t="shared" si="192"/>
        <v>0</v>
      </c>
      <c r="AH245" s="456">
        <f t="shared" si="192"/>
        <v>0</v>
      </c>
      <c r="AI245" s="456">
        <f t="shared" si="192"/>
        <v>0</v>
      </c>
      <c r="AJ245" s="456">
        <f t="shared" si="192"/>
        <v>0</v>
      </c>
      <c r="AK245" s="342">
        <f t="shared" si="192"/>
        <v>0</v>
      </c>
      <c r="AL245" s="37"/>
      <c r="AM245" s="38"/>
      <c r="AN245" s="38"/>
      <c r="AO245" s="38"/>
      <c r="AP245" s="38"/>
    </row>
    <row r="246" spans="1:42" ht="35.1" hidden="1" customHeight="1">
      <c r="A246" s="625"/>
      <c r="B246" s="663"/>
      <c r="C246" s="510"/>
      <c r="D246" s="60"/>
      <c r="E246" s="52"/>
      <c r="F246" s="61"/>
      <c r="G246" s="336">
        <f t="shared" ref="G246:AJ246" si="193">+F246+G245</f>
        <v>0</v>
      </c>
      <c r="H246" s="336">
        <f t="shared" si="193"/>
        <v>0</v>
      </c>
      <c r="I246" s="450">
        <f t="shared" si="193"/>
        <v>0</v>
      </c>
      <c r="J246" s="461">
        <f t="shared" si="193"/>
        <v>0</v>
      </c>
      <c r="K246" s="352">
        <f t="shared" si="193"/>
        <v>0</v>
      </c>
      <c r="L246" s="451">
        <f t="shared" si="193"/>
        <v>0</v>
      </c>
      <c r="M246" s="451">
        <f t="shared" si="193"/>
        <v>0</v>
      </c>
      <c r="N246" s="451">
        <f t="shared" si="193"/>
        <v>0</v>
      </c>
      <c r="O246" s="451">
        <f t="shared" si="193"/>
        <v>0</v>
      </c>
      <c r="P246" s="450">
        <f t="shared" si="193"/>
        <v>0</v>
      </c>
      <c r="Q246" s="461">
        <f t="shared" si="193"/>
        <v>0</v>
      </c>
      <c r="R246" s="352">
        <f t="shared" si="193"/>
        <v>0</v>
      </c>
      <c r="S246" s="336">
        <f t="shared" si="193"/>
        <v>0</v>
      </c>
      <c r="T246" s="451">
        <f t="shared" si="193"/>
        <v>0</v>
      </c>
      <c r="U246" s="451">
        <f t="shared" si="193"/>
        <v>0</v>
      </c>
      <c r="V246" s="451">
        <f t="shared" si="193"/>
        <v>0</v>
      </c>
      <c r="W246" s="450">
        <f t="shared" si="193"/>
        <v>0</v>
      </c>
      <c r="X246" s="461">
        <f t="shared" si="193"/>
        <v>0</v>
      </c>
      <c r="Y246" s="352">
        <f t="shared" si="193"/>
        <v>0</v>
      </c>
      <c r="Z246" s="451">
        <f t="shared" si="193"/>
        <v>0</v>
      </c>
      <c r="AA246" s="451">
        <f t="shared" si="193"/>
        <v>0</v>
      </c>
      <c r="AB246" s="451">
        <f t="shared" si="193"/>
        <v>0</v>
      </c>
      <c r="AC246" s="451">
        <f t="shared" si="193"/>
        <v>0</v>
      </c>
      <c r="AD246" s="450">
        <f t="shared" si="193"/>
        <v>0</v>
      </c>
      <c r="AE246" s="461">
        <f t="shared" si="193"/>
        <v>0</v>
      </c>
      <c r="AF246" s="352">
        <f t="shared" si="193"/>
        <v>0</v>
      </c>
      <c r="AG246" s="451">
        <f t="shared" si="193"/>
        <v>0</v>
      </c>
      <c r="AH246" s="451">
        <f t="shared" si="193"/>
        <v>0</v>
      </c>
      <c r="AI246" s="451">
        <f t="shared" si="193"/>
        <v>0</v>
      </c>
      <c r="AJ246" s="451">
        <f t="shared" si="193"/>
        <v>0</v>
      </c>
      <c r="AK246" s="336"/>
      <c r="AL246" s="37"/>
    </row>
    <row r="247" spans="1:42" ht="35.1" hidden="1" customHeight="1">
      <c r="A247" s="624">
        <v>32</v>
      </c>
      <c r="B247" s="661" t="s">
        <v>197</v>
      </c>
      <c r="C247" s="511"/>
      <c r="D247" s="63"/>
      <c r="E247" s="54"/>
      <c r="F247" s="337">
        <f>+F107</f>
        <v>0</v>
      </c>
      <c r="G247" s="342">
        <f>+G107</f>
        <v>0</v>
      </c>
      <c r="H247" s="342">
        <f t="shared" ref="H247:AK247" si="194">+H107</f>
        <v>0</v>
      </c>
      <c r="I247" s="456">
        <f t="shared" si="194"/>
        <v>0</v>
      </c>
      <c r="J247" s="460">
        <f t="shared" si="194"/>
        <v>0</v>
      </c>
      <c r="K247" s="351">
        <f t="shared" si="194"/>
        <v>0</v>
      </c>
      <c r="L247" s="456">
        <f t="shared" si="194"/>
        <v>0</v>
      </c>
      <c r="M247" s="456">
        <f t="shared" si="194"/>
        <v>0</v>
      </c>
      <c r="N247" s="456">
        <f t="shared" si="194"/>
        <v>0</v>
      </c>
      <c r="O247" s="456">
        <f t="shared" si="194"/>
        <v>0</v>
      </c>
      <c r="P247" s="456">
        <f t="shared" si="194"/>
        <v>0</v>
      </c>
      <c r="Q247" s="460">
        <f t="shared" si="194"/>
        <v>0</v>
      </c>
      <c r="R247" s="351">
        <f t="shared" si="194"/>
        <v>0</v>
      </c>
      <c r="S247" s="342">
        <f t="shared" si="194"/>
        <v>0</v>
      </c>
      <c r="T247" s="456">
        <f t="shared" si="194"/>
        <v>0</v>
      </c>
      <c r="U247" s="456">
        <f t="shared" si="194"/>
        <v>0</v>
      </c>
      <c r="V247" s="456">
        <f t="shared" si="194"/>
        <v>0</v>
      </c>
      <c r="W247" s="456">
        <f t="shared" si="194"/>
        <v>0</v>
      </c>
      <c r="X247" s="460">
        <f t="shared" si="194"/>
        <v>0</v>
      </c>
      <c r="Y247" s="351">
        <f t="shared" si="194"/>
        <v>0</v>
      </c>
      <c r="Z247" s="456">
        <f t="shared" si="194"/>
        <v>0</v>
      </c>
      <c r="AA247" s="456">
        <f t="shared" si="194"/>
        <v>0</v>
      </c>
      <c r="AB247" s="456">
        <f t="shared" si="194"/>
        <v>0</v>
      </c>
      <c r="AC247" s="456">
        <f t="shared" si="194"/>
        <v>0</v>
      </c>
      <c r="AD247" s="456">
        <f t="shared" si="194"/>
        <v>0</v>
      </c>
      <c r="AE247" s="460">
        <f t="shared" si="194"/>
        <v>0</v>
      </c>
      <c r="AF247" s="351">
        <f t="shared" si="194"/>
        <v>0</v>
      </c>
      <c r="AG247" s="456">
        <f t="shared" si="194"/>
        <v>0</v>
      </c>
      <c r="AH247" s="456">
        <f t="shared" si="194"/>
        <v>0</v>
      </c>
      <c r="AI247" s="456">
        <f t="shared" si="194"/>
        <v>0</v>
      </c>
      <c r="AJ247" s="456">
        <f t="shared" si="194"/>
        <v>0</v>
      </c>
      <c r="AK247" s="342">
        <f t="shared" si="194"/>
        <v>0</v>
      </c>
      <c r="AL247" s="37"/>
      <c r="AM247" s="38"/>
      <c r="AN247" s="38"/>
      <c r="AO247" s="38"/>
      <c r="AP247" s="38"/>
    </row>
    <row r="248" spans="1:42" ht="35.1" hidden="1" customHeight="1">
      <c r="A248" s="625"/>
      <c r="B248" s="663"/>
      <c r="C248" s="512"/>
      <c r="D248" s="65"/>
      <c r="E248" s="57"/>
      <c r="F248" s="58"/>
      <c r="G248" s="335">
        <f t="shared" ref="G248:AK248" si="195">+F248+G247</f>
        <v>0</v>
      </c>
      <c r="H248" s="336">
        <f t="shared" si="195"/>
        <v>0</v>
      </c>
      <c r="I248" s="450">
        <f t="shared" si="195"/>
        <v>0</v>
      </c>
      <c r="J248" s="461">
        <f t="shared" si="195"/>
        <v>0</v>
      </c>
      <c r="K248" s="352">
        <f t="shared" si="195"/>
        <v>0</v>
      </c>
      <c r="L248" s="451">
        <f t="shared" si="195"/>
        <v>0</v>
      </c>
      <c r="M248" s="451">
        <f t="shared" si="195"/>
        <v>0</v>
      </c>
      <c r="N248" s="451">
        <f t="shared" si="195"/>
        <v>0</v>
      </c>
      <c r="O248" s="451">
        <f t="shared" si="195"/>
        <v>0</v>
      </c>
      <c r="P248" s="450">
        <f t="shared" si="195"/>
        <v>0</v>
      </c>
      <c r="Q248" s="461">
        <f t="shared" si="195"/>
        <v>0</v>
      </c>
      <c r="R248" s="352">
        <f t="shared" si="195"/>
        <v>0</v>
      </c>
      <c r="S248" s="336">
        <f t="shared" si="195"/>
        <v>0</v>
      </c>
      <c r="T248" s="451">
        <f t="shared" si="195"/>
        <v>0</v>
      </c>
      <c r="U248" s="451">
        <f t="shared" si="195"/>
        <v>0</v>
      </c>
      <c r="V248" s="451">
        <f t="shared" si="195"/>
        <v>0</v>
      </c>
      <c r="W248" s="450">
        <f t="shared" si="195"/>
        <v>0</v>
      </c>
      <c r="X248" s="461">
        <f t="shared" si="195"/>
        <v>0</v>
      </c>
      <c r="Y248" s="352">
        <f t="shared" si="195"/>
        <v>0</v>
      </c>
      <c r="Z248" s="451">
        <f t="shared" si="195"/>
        <v>0</v>
      </c>
      <c r="AA248" s="451">
        <f t="shared" si="195"/>
        <v>0</v>
      </c>
      <c r="AB248" s="451">
        <f t="shared" si="195"/>
        <v>0</v>
      </c>
      <c r="AC248" s="451">
        <f t="shared" si="195"/>
        <v>0</v>
      </c>
      <c r="AD248" s="450">
        <f t="shared" si="195"/>
        <v>0</v>
      </c>
      <c r="AE248" s="461">
        <f t="shared" si="195"/>
        <v>0</v>
      </c>
      <c r="AF248" s="352">
        <f t="shared" si="195"/>
        <v>0</v>
      </c>
      <c r="AG248" s="451">
        <f t="shared" si="195"/>
        <v>0</v>
      </c>
      <c r="AH248" s="450">
        <f t="shared" si="195"/>
        <v>0</v>
      </c>
      <c r="AI248" s="450">
        <f t="shared" si="195"/>
        <v>0</v>
      </c>
      <c r="AJ248" s="450">
        <f t="shared" si="195"/>
        <v>0</v>
      </c>
      <c r="AK248" s="335">
        <f t="shared" si="195"/>
        <v>0</v>
      </c>
      <c r="AL248" s="37"/>
    </row>
    <row r="249" spans="1:42" ht="35.1" hidden="1" customHeight="1">
      <c r="A249" s="624">
        <v>33</v>
      </c>
      <c r="B249" s="661" t="s">
        <v>198</v>
      </c>
      <c r="C249" s="511"/>
      <c r="D249" s="71"/>
      <c r="E249" s="34"/>
      <c r="F249" s="35">
        <f>+F109</f>
        <v>0</v>
      </c>
      <c r="G249" s="342">
        <f>+G109</f>
        <v>0</v>
      </c>
      <c r="H249" s="342">
        <f t="shared" ref="H249:AK249" si="196">+H109</f>
        <v>0</v>
      </c>
      <c r="I249" s="456">
        <f t="shared" si="196"/>
        <v>0</v>
      </c>
      <c r="J249" s="460">
        <f t="shared" si="196"/>
        <v>0</v>
      </c>
      <c r="K249" s="351">
        <f t="shared" si="196"/>
        <v>0</v>
      </c>
      <c r="L249" s="456">
        <f t="shared" si="196"/>
        <v>0</v>
      </c>
      <c r="M249" s="456">
        <f t="shared" si="196"/>
        <v>0</v>
      </c>
      <c r="N249" s="456">
        <f t="shared" si="196"/>
        <v>0</v>
      </c>
      <c r="O249" s="456">
        <f t="shared" si="196"/>
        <v>0</v>
      </c>
      <c r="P249" s="456">
        <f t="shared" si="196"/>
        <v>0</v>
      </c>
      <c r="Q249" s="460">
        <f t="shared" si="196"/>
        <v>0</v>
      </c>
      <c r="R249" s="351">
        <f t="shared" si="196"/>
        <v>0</v>
      </c>
      <c r="S249" s="342">
        <f t="shared" si="196"/>
        <v>0</v>
      </c>
      <c r="T249" s="456">
        <f t="shared" si="196"/>
        <v>0</v>
      </c>
      <c r="U249" s="456">
        <f t="shared" si="196"/>
        <v>0</v>
      </c>
      <c r="V249" s="456">
        <f t="shared" si="196"/>
        <v>0</v>
      </c>
      <c r="W249" s="456">
        <f t="shared" si="196"/>
        <v>0</v>
      </c>
      <c r="X249" s="460">
        <f t="shared" si="196"/>
        <v>0</v>
      </c>
      <c r="Y249" s="351">
        <f t="shared" si="196"/>
        <v>0</v>
      </c>
      <c r="Z249" s="456">
        <f t="shared" si="196"/>
        <v>0</v>
      </c>
      <c r="AA249" s="456">
        <f t="shared" si="196"/>
        <v>0</v>
      </c>
      <c r="AB249" s="456">
        <f t="shared" si="196"/>
        <v>0</v>
      </c>
      <c r="AC249" s="456">
        <f t="shared" si="196"/>
        <v>0</v>
      </c>
      <c r="AD249" s="456">
        <f t="shared" si="196"/>
        <v>0</v>
      </c>
      <c r="AE249" s="460">
        <f t="shared" si="196"/>
        <v>0</v>
      </c>
      <c r="AF249" s="351">
        <f t="shared" si="196"/>
        <v>0</v>
      </c>
      <c r="AG249" s="456">
        <f t="shared" si="196"/>
        <v>0</v>
      </c>
      <c r="AH249" s="456">
        <f t="shared" si="196"/>
        <v>0</v>
      </c>
      <c r="AI249" s="456">
        <f t="shared" si="196"/>
        <v>0</v>
      </c>
      <c r="AJ249" s="456">
        <f t="shared" si="196"/>
        <v>0</v>
      </c>
      <c r="AK249" s="342">
        <f t="shared" si="196"/>
        <v>0</v>
      </c>
      <c r="AL249" s="37"/>
      <c r="AM249" s="38"/>
      <c r="AN249" s="38"/>
      <c r="AO249" s="38"/>
      <c r="AP249" s="38"/>
    </row>
    <row r="250" spans="1:42" ht="35.1" hidden="1" customHeight="1">
      <c r="A250" s="625"/>
      <c r="B250" s="663"/>
      <c r="C250" s="513"/>
      <c r="D250" s="73"/>
      <c r="E250" s="41"/>
      <c r="F250" s="74"/>
      <c r="G250" s="336">
        <f t="shared" ref="G250:AK250" si="197">+F250+G249</f>
        <v>0</v>
      </c>
      <c r="H250" s="336">
        <f t="shared" si="197"/>
        <v>0</v>
      </c>
      <c r="I250" s="450">
        <f t="shared" si="197"/>
        <v>0</v>
      </c>
      <c r="J250" s="461">
        <f t="shared" si="197"/>
        <v>0</v>
      </c>
      <c r="K250" s="352">
        <f t="shared" si="197"/>
        <v>0</v>
      </c>
      <c r="L250" s="451">
        <f t="shared" si="197"/>
        <v>0</v>
      </c>
      <c r="M250" s="451">
        <f t="shared" si="197"/>
        <v>0</v>
      </c>
      <c r="N250" s="451">
        <f t="shared" si="197"/>
        <v>0</v>
      </c>
      <c r="O250" s="451">
        <f t="shared" si="197"/>
        <v>0</v>
      </c>
      <c r="P250" s="450">
        <f t="shared" si="197"/>
        <v>0</v>
      </c>
      <c r="Q250" s="461">
        <f t="shared" si="197"/>
        <v>0</v>
      </c>
      <c r="R250" s="352">
        <f t="shared" si="197"/>
        <v>0</v>
      </c>
      <c r="S250" s="336">
        <f t="shared" si="197"/>
        <v>0</v>
      </c>
      <c r="T250" s="451">
        <f t="shared" si="197"/>
        <v>0</v>
      </c>
      <c r="U250" s="451">
        <f t="shared" si="197"/>
        <v>0</v>
      </c>
      <c r="V250" s="451">
        <f t="shared" si="197"/>
        <v>0</v>
      </c>
      <c r="W250" s="450">
        <f t="shared" si="197"/>
        <v>0</v>
      </c>
      <c r="X250" s="461">
        <f t="shared" si="197"/>
        <v>0</v>
      </c>
      <c r="Y250" s="352">
        <f t="shared" si="197"/>
        <v>0</v>
      </c>
      <c r="Z250" s="451">
        <f t="shared" si="197"/>
        <v>0</v>
      </c>
      <c r="AA250" s="451">
        <f t="shared" si="197"/>
        <v>0</v>
      </c>
      <c r="AB250" s="451">
        <f t="shared" si="197"/>
        <v>0</v>
      </c>
      <c r="AC250" s="451">
        <f t="shared" si="197"/>
        <v>0</v>
      </c>
      <c r="AD250" s="450">
        <f t="shared" si="197"/>
        <v>0</v>
      </c>
      <c r="AE250" s="461">
        <f t="shared" si="197"/>
        <v>0</v>
      </c>
      <c r="AF250" s="352">
        <f t="shared" si="197"/>
        <v>0</v>
      </c>
      <c r="AG250" s="451">
        <f t="shared" si="197"/>
        <v>0</v>
      </c>
      <c r="AH250" s="451">
        <f t="shared" si="197"/>
        <v>0</v>
      </c>
      <c r="AI250" s="451">
        <f t="shared" si="197"/>
        <v>0</v>
      </c>
      <c r="AJ250" s="451">
        <f t="shared" si="197"/>
        <v>0</v>
      </c>
      <c r="AK250" s="336">
        <f t="shared" si="197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514"/>
      <c r="D251" s="63"/>
      <c r="E251" s="76"/>
      <c r="F251" s="35">
        <f>+F111</f>
        <v>0</v>
      </c>
      <c r="G251" s="342">
        <f>+G111</f>
        <v>0</v>
      </c>
      <c r="H251" s="342">
        <f t="shared" ref="H251:AK251" si="198">+H111</f>
        <v>0</v>
      </c>
      <c r="I251" s="456">
        <f t="shared" si="198"/>
        <v>0</v>
      </c>
      <c r="J251" s="460">
        <f t="shared" si="198"/>
        <v>0</v>
      </c>
      <c r="K251" s="351">
        <f t="shared" si="198"/>
        <v>0</v>
      </c>
      <c r="L251" s="456">
        <f t="shared" si="198"/>
        <v>0</v>
      </c>
      <c r="M251" s="456">
        <f t="shared" si="198"/>
        <v>0</v>
      </c>
      <c r="N251" s="456">
        <f t="shared" si="198"/>
        <v>0</v>
      </c>
      <c r="O251" s="456">
        <f t="shared" si="198"/>
        <v>0</v>
      </c>
      <c r="P251" s="456">
        <f t="shared" si="198"/>
        <v>0</v>
      </c>
      <c r="Q251" s="460">
        <f t="shared" si="198"/>
        <v>0</v>
      </c>
      <c r="R251" s="351">
        <f t="shared" si="198"/>
        <v>0</v>
      </c>
      <c r="S251" s="342">
        <f t="shared" si="198"/>
        <v>0</v>
      </c>
      <c r="T251" s="456">
        <f t="shared" si="198"/>
        <v>0</v>
      </c>
      <c r="U251" s="456">
        <f t="shared" si="198"/>
        <v>0</v>
      </c>
      <c r="V251" s="456">
        <f t="shared" si="198"/>
        <v>0</v>
      </c>
      <c r="W251" s="456">
        <f t="shared" si="198"/>
        <v>0</v>
      </c>
      <c r="X251" s="460">
        <f t="shared" si="198"/>
        <v>0</v>
      </c>
      <c r="Y251" s="351">
        <f t="shared" si="198"/>
        <v>0</v>
      </c>
      <c r="Z251" s="456">
        <f t="shared" si="198"/>
        <v>0</v>
      </c>
      <c r="AA251" s="456">
        <f t="shared" si="198"/>
        <v>0</v>
      </c>
      <c r="AB251" s="456">
        <f t="shared" si="198"/>
        <v>0</v>
      </c>
      <c r="AC251" s="456">
        <f t="shared" si="198"/>
        <v>0</v>
      </c>
      <c r="AD251" s="456">
        <f t="shared" si="198"/>
        <v>0</v>
      </c>
      <c r="AE251" s="460">
        <f t="shared" si="198"/>
        <v>0</v>
      </c>
      <c r="AF251" s="351">
        <f t="shared" si="198"/>
        <v>0</v>
      </c>
      <c r="AG251" s="456">
        <f t="shared" si="198"/>
        <v>0</v>
      </c>
      <c r="AH251" s="456">
        <f t="shared" si="198"/>
        <v>0</v>
      </c>
      <c r="AI251" s="456">
        <f t="shared" si="198"/>
        <v>0</v>
      </c>
      <c r="AJ251" s="456">
        <f t="shared" si="198"/>
        <v>0</v>
      </c>
      <c r="AK251" s="35">
        <f t="shared" si="198"/>
        <v>0</v>
      </c>
      <c r="AL251" s="37"/>
      <c r="AM251" s="38"/>
      <c r="AN251" s="38"/>
      <c r="AO251" s="38"/>
      <c r="AP251" s="38"/>
    </row>
    <row r="252" spans="1:42" ht="35.1" hidden="1" customHeight="1">
      <c r="A252" s="625"/>
      <c r="B252" s="669"/>
      <c r="C252" s="515"/>
      <c r="D252" s="78"/>
      <c r="E252" s="79"/>
      <c r="F252" s="42"/>
      <c r="G252" s="336">
        <f t="shared" ref="G252:AK252" si="199">+F252+G251</f>
        <v>0</v>
      </c>
      <c r="H252" s="336">
        <f t="shared" si="199"/>
        <v>0</v>
      </c>
      <c r="I252" s="451">
        <f t="shared" si="199"/>
        <v>0</v>
      </c>
      <c r="J252" s="461">
        <f t="shared" si="199"/>
        <v>0</v>
      </c>
      <c r="K252" s="352">
        <f t="shared" si="199"/>
        <v>0</v>
      </c>
      <c r="L252" s="451">
        <f t="shared" si="199"/>
        <v>0</v>
      </c>
      <c r="M252" s="451">
        <f t="shared" si="199"/>
        <v>0</v>
      </c>
      <c r="N252" s="451">
        <f t="shared" si="199"/>
        <v>0</v>
      </c>
      <c r="O252" s="451">
        <f t="shared" si="199"/>
        <v>0</v>
      </c>
      <c r="P252" s="451">
        <f t="shared" si="199"/>
        <v>0</v>
      </c>
      <c r="Q252" s="461">
        <f t="shared" si="199"/>
        <v>0</v>
      </c>
      <c r="R252" s="352">
        <f t="shared" si="199"/>
        <v>0</v>
      </c>
      <c r="S252" s="336">
        <f t="shared" si="199"/>
        <v>0</v>
      </c>
      <c r="T252" s="451">
        <f t="shared" si="199"/>
        <v>0</v>
      </c>
      <c r="U252" s="451">
        <f t="shared" si="199"/>
        <v>0</v>
      </c>
      <c r="V252" s="451">
        <f t="shared" si="199"/>
        <v>0</v>
      </c>
      <c r="W252" s="451">
        <f t="shared" si="199"/>
        <v>0</v>
      </c>
      <c r="X252" s="461">
        <f t="shared" si="199"/>
        <v>0</v>
      </c>
      <c r="Y252" s="352">
        <f t="shared" si="199"/>
        <v>0</v>
      </c>
      <c r="Z252" s="451">
        <f t="shared" si="199"/>
        <v>0</v>
      </c>
      <c r="AA252" s="451">
        <f t="shared" si="199"/>
        <v>0</v>
      </c>
      <c r="AB252" s="451">
        <f t="shared" si="199"/>
        <v>0</v>
      </c>
      <c r="AC252" s="451">
        <f t="shared" si="199"/>
        <v>0</v>
      </c>
      <c r="AD252" s="451">
        <f t="shared" si="199"/>
        <v>0</v>
      </c>
      <c r="AE252" s="461">
        <f t="shared" si="199"/>
        <v>0</v>
      </c>
      <c r="AF252" s="352">
        <f t="shared" si="199"/>
        <v>0</v>
      </c>
      <c r="AG252" s="451">
        <f t="shared" si="199"/>
        <v>0</v>
      </c>
      <c r="AH252" s="451">
        <f t="shared" si="199"/>
        <v>0</v>
      </c>
      <c r="AI252" s="451">
        <f t="shared" si="199"/>
        <v>0</v>
      </c>
      <c r="AJ252" s="451">
        <f t="shared" si="199"/>
        <v>0</v>
      </c>
      <c r="AK252" s="336">
        <f t="shared" si="199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516"/>
      <c r="D253" s="71"/>
      <c r="E253" s="49"/>
      <c r="F253" s="35">
        <f>+F113</f>
        <v>0</v>
      </c>
      <c r="G253" s="342">
        <f>+G113</f>
        <v>0</v>
      </c>
      <c r="H253" s="342">
        <f t="shared" ref="H253:AK253" si="200">+H113</f>
        <v>0</v>
      </c>
      <c r="I253" s="456">
        <f t="shared" si="200"/>
        <v>0</v>
      </c>
      <c r="J253" s="460">
        <f t="shared" si="200"/>
        <v>0</v>
      </c>
      <c r="K253" s="351">
        <f t="shared" si="200"/>
        <v>0</v>
      </c>
      <c r="L253" s="456">
        <f t="shared" si="200"/>
        <v>0</v>
      </c>
      <c r="M253" s="456">
        <f t="shared" si="200"/>
        <v>0</v>
      </c>
      <c r="N253" s="456">
        <f t="shared" si="200"/>
        <v>0</v>
      </c>
      <c r="O253" s="456">
        <f t="shared" si="200"/>
        <v>0</v>
      </c>
      <c r="P253" s="456">
        <f t="shared" si="200"/>
        <v>0</v>
      </c>
      <c r="Q253" s="460">
        <f t="shared" si="200"/>
        <v>0</v>
      </c>
      <c r="R253" s="351">
        <f t="shared" si="200"/>
        <v>0</v>
      </c>
      <c r="S253" s="342">
        <f t="shared" si="200"/>
        <v>0</v>
      </c>
      <c r="T253" s="456">
        <f t="shared" si="200"/>
        <v>0</v>
      </c>
      <c r="U253" s="456">
        <f t="shared" si="200"/>
        <v>0</v>
      </c>
      <c r="V253" s="456">
        <f t="shared" si="200"/>
        <v>0</v>
      </c>
      <c r="W253" s="456">
        <f t="shared" si="200"/>
        <v>0</v>
      </c>
      <c r="X253" s="460">
        <f t="shared" si="200"/>
        <v>0</v>
      </c>
      <c r="Y253" s="351">
        <f t="shared" si="200"/>
        <v>0</v>
      </c>
      <c r="Z253" s="456">
        <f t="shared" si="200"/>
        <v>0</v>
      </c>
      <c r="AA253" s="456">
        <f t="shared" si="200"/>
        <v>0</v>
      </c>
      <c r="AB253" s="456">
        <f t="shared" si="200"/>
        <v>0</v>
      </c>
      <c r="AC253" s="456">
        <f t="shared" si="200"/>
        <v>0</v>
      </c>
      <c r="AD253" s="456">
        <f t="shared" si="200"/>
        <v>0</v>
      </c>
      <c r="AE253" s="460">
        <f t="shared" si="200"/>
        <v>0</v>
      </c>
      <c r="AF253" s="351">
        <f t="shared" si="200"/>
        <v>0</v>
      </c>
      <c r="AG253" s="456">
        <f t="shared" si="200"/>
        <v>0</v>
      </c>
      <c r="AH253" s="456">
        <f t="shared" si="200"/>
        <v>0</v>
      </c>
      <c r="AI253" s="456">
        <f t="shared" si="200"/>
        <v>0</v>
      </c>
      <c r="AJ253" s="456">
        <f t="shared" si="200"/>
        <v>0</v>
      </c>
      <c r="AK253" s="35">
        <f t="shared" si="200"/>
        <v>0</v>
      </c>
      <c r="AL253" s="37"/>
      <c r="AM253" s="38"/>
      <c r="AN253" s="38"/>
      <c r="AO253" s="38"/>
      <c r="AP253" s="38"/>
    </row>
    <row r="254" spans="1:42" ht="35.1" hidden="1" customHeight="1">
      <c r="A254" s="625"/>
      <c r="B254" s="669"/>
      <c r="C254" s="515"/>
      <c r="D254" s="73"/>
      <c r="E254" s="52"/>
      <c r="F254" s="61"/>
      <c r="G254" s="336">
        <f t="shared" ref="G254:AK254" si="201">+F254+G253</f>
        <v>0</v>
      </c>
      <c r="H254" s="336">
        <f t="shared" si="201"/>
        <v>0</v>
      </c>
      <c r="I254" s="451">
        <f t="shared" si="201"/>
        <v>0</v>
      </c>
      <c r="J254" s="461">
        <f t="shared" si="201"/>
        <v>0</v>
      </c>
      <c r="K254" s="352">
        <f t="shared" si="201"/>
        <v>0</v>
      </c>
      <c r="L254" s="451">
        <f t="shared" si="201"/>
        <v>0</v>
      </c>
      <c r="M254" s="451">
        <f t="shared" si="201"/>
        <v>0</v>
      </c>
      <c r="N254" s="451">
        <f t="shared" si="201"/>
        <v>0</v>
      </c>
      <c r="O254" s="451">
        <f t="shared" si="201"/>
        <v>0</v>
      </c>
      <c r="P254" s="451">
        <f t="shared" si="201"/>
        <v>0</v>
      </c>
      <c r="Q254" s="461">
        <f t="shared" si="201"/>
        <v>0</v>
      </c>
      <c r="R254" s="352">
        <f t="shared" si="201"/>
        <v>0</v>
      </c>
      <c r="S254" s="336">
        <f t="shared" si="201"/>
        <v>0</v>
      </c>
      <c r="T254" s="451">
        <f t="shared" si="201"/>
        <v>0</v>
      </c>
      <c r="U254" s="451">
        <f t="shared" si="201"/>
        <v>0</v>
      </c>
      <c r="V254" s="451">
        <f t="shared" si="201"/>
        <v>0</v>
      </c>
      <c r="W254" s="451">
        <f t="shared" si="201"/>
        <v>0</v>
      </c>
      <c r="X254" s="461">
        <f t="shared" si="201"/>
        <v>0</v>
      </c>
      <c r="Y254" s="352">
        <f t="shared" si="201"/>
        <v>0</v>
      </c>
      <c r="Z254" s="451">
        <f t="shared" si="201"/>
        <v>0</v>
      </c>
      <c r="AA254" s="451">
        <f t="shared" si="201"/>
        <v>0</v>
      </c>
      <c r="AB254" s="451">
        <f t="shared" si="201"/>
        <v>0</v>
      </c>
      <c r="AC254" s="451">
        <f t="shared" si="201"/>
        <v>0</v>
      </c>
      <c r="AD254" s="451">
        <f t="shared" si="201"/>
        <v>0</v>
      </c>
      <c r="AE254" s="461">
        <f t="shared" si="201"/>
        <v>0</v>
      </c>
      <c r="AF254" s="352">
        <f t="shared" si="201"/>
        <v>0</v>
      </c>
      <c r="AG254" s="451">
        <f t="shared" si="201"/>
        <v>0</v>
      </c>
      <c r="AH254" s="451">
        <f t="shared" si="201"/>
        <v>0</v>
      </c>
      <c r="AI254" s="451">
        <f t="shared" si="201"/>
        <v>0</v>
      </c>
      <c r="AJ254" s="451">
        <f t="shared" si="201"/>
        <v>0</v>
      </c>
      <c r="AK254" s="336">
        <f t="shared" si="201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514"/>
      <c r="D255" s="63"/>
      <c r="E255" s="54"/>
      <c r="F255" s="337">
        <f>+F115</f>
        <v>0</v>
      </c>
      <c r="G255" s="342">
        <f>+G115</f>
        <v>0</v>
      </c>
      <c r="H255" s="342">
        <f t="shared" ref="H255:AK255" si="202">+H115</f>
        <v>0</v>
      </c>
      <c r="I255" s="456">
        <f t="shared" si="202"/>
        <v>0</v>
      </c>
      <c r="J255" s="460">
        <f t="shared" si="202"/>
        <v>0</v>
      </c>
      <c r="K255" s="351">
        <f t="shared" si="202"/>
        <v>0</v>
      </c>
      <c r="L255" s="456">
        <f t="shared" si="202"/>
        <v>0</v>
      </c>
      <c r="M255" s="456">
        <f t="shared" si="202"/>
        <v>0</v>
      </c>
      <c r="N255" s="456">
        <f t="shared" si="202"/>
        <v>0</v>
      </c>
      <c r="O255" s="456">
        <f t="shared" si="202"/>
        <v>0</v>
      </c>
      <c r="P255" s="456">
        <f t="shared" si="202"/>
        <v>0</v>
      </c>
      <c r="Q255" s="460">
        <f t="shared" si="202"/>
        <v>0</v>
      </c>
      <c r="R255" s="351">
        <f t="shared" si="202"/>
        <v>0</v>
      </c>
      <c r="S255" s="342">
        <f t="shared" si="202"/>
        <v>0</v>
      </c>
      <c r="T255" s="456">
        <f t="shared" si="202"/>
        <v>0</v>
      </c>
      <c r="U255" s="456">
        <f t="shared" si="202"/>
        <v>0</v>
      </c>
      <c r="V255" s="456">
        <f t="shared" si="202"/>
        <v>0</v>
      </c>
      <c r="W255" s="456">
        <f t="shared" si="202"/>
        <v>0</v>
      </c>
      <c r="X255" s="460">
        <f t="shared" si="202"/>
        <v>0</v>
      </c>
      <c r="Y255" s="351">
        <f t="shared" si="202"/>
        <v>0</v>
      </c>
      <c r="Z255" s="456">
        <f t="shared" si="202"/>
        <v>0</v>
      </c>
      <c r="AA255" s="456">
        <f t="shared" si="202"/>
        <v>0</v>
      </c>
      <c r="AB255" s="456">
        <f t="shared" si="202"/>
        <v>0</v>
      </c>
      <c r="AC255" s="456">
        <f t="shared" si="202"/>
        <v>0</v>
      </c>
      <c r="AD255" s="456">
        <f t="shared" si="202"/>
        <v>0</v>
      </c>
      <c r="AE255" s="460">
        <f t="shared" si="202"/>
        <v>0</v>
      </c>
      <c r="AF255" s="351">
        <f t="shared" si="202"/>
        <v>0</v>
      </c>
      <c r="AG255" s="456">
        <f t="shared" si="202"/>
        <v>0</v>
      </c>
      <c r="AH255" s="456">
        <f t="shared" si="202"/>
        <v>0</v>
      </c>
      <c r="AI255" s="456">
        <f t="shared" si="202"/>
        <v>0</v>
      </c>
      <c r="AJ255" s="456">
        <f t="shared" si="202"/>
        <v>0</v>
      </c>
      <c r="AK255" s="337">
        <f t="shared" si="202"/>
        <v>0</v>
      </c>
      <c r="AL255" s="37"/>
      <c r="AM255" s="38"/>
      <c r="AN255" s="38"/>
      <c r="AO255" s="38"/>
      <c r="AP255" s="38"/>
    </row>
    <row r="256" spans="1:42" ht="34.5" hidden="1" customHeight="1">
      <c r="A256" s="625"/>
      <c r="B256" s="669"/>
      <c r="C256" s="515"/>
      <c r="D256" s="78"/>
      <c r="E256" s="85"/>
      <c r="F256" s="35"/>
      <c r="G256" s="336">
        <f t="shared" ref="G256:AK256" si="203">+F256+G255</f>
        <v>0</v>
      </c>
      <c r="H256" s="336">
        <f t="shared" si="203"/>
        <v>0</v>
      </c>
      <c r="I256" s="451">
        <f t="shared" si="203"/>
        <v>0</v>
      </c>
      <c r="J256" s="461">
        <f t="shared" si="203"/>
        <v>0</v>
      </c>
      <c r="K256" s="352">
        <f t="shared" si="203"/>
        <v>0</v>
      </c>
      <c r="L256" s="451">
        <f t="shared" si="203"/>
        <v>0</v>
      </c>
      <c r="M256" s="451">
        <f t="shared" si="203"/>
        <v>0</v>
      </c>
      <c r="N256" s="451">
        <f t="shared" si="203"/>
        <v>0</v>
      </c>
      <c r="O256" s="451">
        <f t="shared" si="203"/>
        <v>0</v>
      </c>
      <c r="P256" s="451">
        <f t="shared" si="203"/>
        <v>0</v>
      </c>
      <c r="Q256" s="461">
        <f t="shared" si="203"/>
        <v>0</v>
      </c>
      <c r="R256" s="352">
        <f t="shared" si="203"/>
        <v>0</v>
      </c>
      <c r="S256" s="336">
        <f t="shared" si="203"/>
        <v>0</v>
      </c>
      <c r="T256" s="451">
        <f t="shared" si="203"/>
        <v>0</v>
      </c>
      <c r="U256" s="451">
        <f t="shared" si="203"/>
        <v>0</v>
      </c>
      <c r="V256" s="451">
        <f t="shared" si="203"/>
        <v>0</v>
      </c>
      <c r="W256" s="451">
        <f t="shared" si="203"/>
        <v>0</v>
      </c>
      <c r="X256" s="461">
        <f t="shared" si="203"/>
        <v>0</v>
      </c>
      <c r="Y256" s="352">
        <f t="shared" si="203"/>
        <v>0</v>
      </c>
      <c r="Z256" s="451">
        <f t="shared" si="203"/>
        <v>0</v>
      </c>
      <c r="AA256" s="451">
        <f t="shared" si="203"/>
        <v>0</v>
      </c>
      <c r="AB256" s="451">
        <f t="shared" si="203"/>
        <v>0</v>
      </c>
      <c r="AC256" s="451">
        <f t="shared" si="203"/>
        <v>0</v>
      </c>
      <c r="AD256" s="451">
        <f t="shared" si="203"/>
        <v>0</v>
      </c>
      <c r="AE256" s="461">
        <f t="shared" si="203"/>
        <v>0</v>
      </c>
      <c r="AF256" s="352">
        <f t="shared" si="203"/>
        <v>0</v>
      </c>
      <c r="AG256" s="451">
        <f t="shared" si="203"/>
        <v>0</v>
      </c>
      <c r="AH256" s="451">
        <f t="shared" si="203"/>
        <v>0</v>
      </c>
      <c r="AI256" s="451">
        <f t="shared" si="203"/>
        <v>0</v>
      </c>
      <c r="AJ256" s="451">
        <f t="shared" si="203"/>
        <v>0</v>
      </c>
      <c r="AK256" s="336">
        <f t="shared" si="203"/>
        <v>0</v>
      </c>
      <c r="AL256" s="37"/>
    </row>
    <row r="257" spans="1:42" ht="35.1" customHeight="1">
      <c r="A257" s="624">
        <v>32</v>
      </c>
      <c r="B257" s="666" t="s">
        <v>163</v>
      </c>
      <c r="C257" s="506"/>
      <c r="D257" s="71"/>
      <c r="E257" s="49"/>
      <c r="F257" s="337">
        <f>+F117</f>
        <v>0</v>
      </c>
      <c r="G257" s="342">
        <f>+G117</f>
        <v>0</v>
      </c>
      <c r="H257" s="342">
        <f t="shared" ref="H257:AK257" si="204">+H117</f>
        <v>0</v>
      </c>
      <c r="I257" s="456">
        <f t="shared" si="204"/>
        <v>0</v>
      </c>
      <c r="J257" s="460">
        <f t="shared" si="204"/>
        <v>0</v>
      </c>
      <c r="K257" s="351">
        <f t="shared" si="204"/>
        <v>0</v>
      </c>
      <c r="L257" s="456">
        <f t="shared" si="204"/>
        <v>0</v>
      </c>
      <c r="M257" s="456">
        <f t="shared" si="204"/>
        <v>0</v>
      </c>
      <c r="N257" s="456">
        <f t="shared" si="204"/>
        <v>0</v>
      </c>
      <c r="O257" s="456">
        <f t="shared" si="204"/>
        <v>0</v>
      </c>
      <c r="P257" s="456">
        <f t="shared" si="204"/>
        <v>0</v>
      </c>
      <c r="Q257" s="460">
        <f t="shared" si="204"/>
        <v>0</v>
      </c>
      <c r="R257" s="351">
        <f t="shared" si="204"/>
        <v>0</v>
      </c>
      <c r="S257" s="342">
        <f t="shared" si="204"/>
        <v>0</v>
      </c>
      <c r="T257" s="456">
        <f t="shared" si="204"/>
        <v>0</v>
      </c>
      <c r="U257" s="456">
        <f t="shared" si="204"/>
        <v>0</v>
      </c>
      <c r="V257" s="456">
        <f t="shared" si="204"/>
        <v>0</v>
      </c>
      <c r="W257" s="456">
        <f t="shared" si="204"/>
        <v>0</v>
      </c>
      <c r="X257" s="460">
        <f t="shared" si="204"/>
        <v>0</v>
      </c>
      <c r="Y257" s="351">
        <f t="shared" si="204"/>
        <v>0</v>
      </c>
      <c r="Z257" s="456">
        <f t="shared" si="204"/>
        <v>0</v>
      </c>
      <c r="AA257" s="456">
        <f t="shared" si="204"/>
        <v>0</v>
      </c>
      <c r="AB257" s="456">
        <f t="shared" si="204"/>
        <v>0</v>
      </c>
      <c r="AC257" s="456">
        <f t="shared" si="204"/>
        <v>0</v>
      </c>
      <c r="AD257" s="456">
        <f t="shared" si="204"/>
        <v>0</v>
      </c>
      <c r="AE257" s="460">
        <f t="shared" si="204"/>
        <v>0</v>
      </c>
      <c r="AF257" s="351">
        <f t="shared" si="204"/>
        <v>0</v>
      </c>
      <c r="AG257" s="456">
        <f t="shared" si="204"/>
        <v>0</v>
      </c>
      <c r="AH257" s="456">
        <f t="shared" si="204"/>
        <v>0</v>
      </c>
      <c r="AI257" s="456">
        <f t="shared" si="204"/>
        <v>0</v>
      </c>
      <c r="AJ257" s="456">
        <f t="shared" si="204"/>
        <v>0</v>
      </c>
      <c r="AK257" s="342">
        <f t="shared" si="204"/>
        <v>0</v>
      </c>
      <c r="AL257" s="37"/>
      <c r="AM257" s="38"/>
      <c r="AN257" s="38"/>
      <c r="AO257" s="38"/>
      <c r="AP257" s="38"/>
    </row>
    <row r="258" spans="1:42" ht="35.1" customHeight="1">
      <c r="A258" s="625"/>
      <c r="B258" s="667"/>
      <c r="C258" s="507"/>
      <c r="D258" s="88"/>
      <c r="E258" s="41"/>
      <c r="F258" s="74"/>
      <c r="G258" s="336">
        <f t="shared" ref="G258:AK258" si="205">+F258+G257</f>
        <v>0</v>
      </c>
      <c r="H258" s="336">
        <f t="shared" si="205"/>
        <v>0</v>
      </c>
      <c r="I258" s="451">
        <f t="shared" si="205"/>
        <v>0</v>
      </c>
      <c r="J258" s="461">
        <f t="shared" si="205"/>
        <v>0</v>
      </c>
      <c r="K258" s="352">
        <f t="shared" si="205"/>
        <v>0</v>
      </c>
      <c r="L258" s="451">
        <f t="shared" si="205"/>
        <v>0</v>
      </c>
      <c r="M258" s="451">
        <f t="shared" si="205"/>
        <v>0</v>
      </c>
      <c r="N258" s="451">
        <f t="shared" si="205"/>
        <v>0</v>
      </c>
      <c r="O258" s="451">
        <f t="shared" si="205"/>
        <v>0</v>
      </c>
      <c r="P258" s="451">
        <f t="shared" si="205"/>
        <v>0</v>
      </c>
      <c r="Q258" s="461">
        <f t="shared" si="205"/>
        <v>0</v>
      </c>
      <c r="R258" s="352">
        <f t="shared" si="205"/>
        <v>0</v>
      </c>
      <c r="S258" s="336">
        <f t="shared" si="205"/>
        <v>0</v>
      </c>
      <c r="T258" s="451">
        <f t="shared" si="205"/>
        <v>0</v>
      </c>
      <c r="U258" s="451">
        <f t="shared" si="205"/>
        <v>0</v>
      </c>
      <c r="V258" s="451">
        <f t="shared" si="205"/>
        <v>0</v>
      </c>
      <c r="W258" s="451">
        <f t="shared" si="205"/>
        <v>0</v>
      </c>
      <c r="X258" s="461">
        <f t="shared" si="205"/>
        <v>0</v>
      </c>
      <c r="Y258" s="352">
        <f t="shared" si="205"/>
        <v>0</v>
      </c>
      <c r="Z258" s="451">
        <f t="shared" si="205"/>
        <v>0</v>
      </c>
      <c r="AA258" s="451">
        <f t="shared" si="205"/>
        <v>0</v>
      </c>
      <c r="AB258" s="451">
        <f t="shared" si="205"/>
        <v>0</v>
      </c>
      <c r="AC258" s="451">
        <f t="shared" si="205"/>
        <v>0</v>
      </c>
      <c r="AD258" s="451">
        <f t="shared" si="205"/>
        <v>0</v>
      </c>
      <c r="AE258" s="461">
        <f t="shared" si="205"/>
        <v>0</v>
      </c>
      <c r="AF258" s="352">
        <f t="shared" si="205"/>
        <v>0</v>
      </c>
      <c r="AG258" s="451">
        <f t="shared" si="205"/>
        <v>0</v>
      </c>
      <c r="AH258" s="451">
        <f t="shared" si="205"/>
        <v>0</v>
      </c>
      <c r="AI258" s="451">
        <f t="shared" si="205"/>
        <v>0</v>
      </c>
      <c r="AJ258" s="451">
        <f t="shared" si="205"/>
        <v>0</v>
      </c>
      <c r="AK258" s="336">
        <f t="shared" si="205"/>
        <v>0</v>
      </c>
      <c r="AL258" s="37"/>
    </row>
    <row r="259" spans="1:42" ht="35.1" customHeight="1">
      <c r="A259" s="624">
        <v>33</v>
      </c>
      <c r="B259" s="666" t="s">
        <v>164</v>
      </c>
      <c r="C259" s="506"/>
      <c r="D259" s="53"/>
      <c r="E259" s="89"/>
      <c r="F259" s="337">
        <f>+F119</f>
        <v>68</v>
      </c>
      <c r="G259" s="342">
        <f>+G119</f>
        <v>0</v>
      </c>
      <c r="H259" s="342">
        <f t="shared" ref="H259:AK259" si="206">+H119</f>
        <v>0</v>
      </c>
      <c r="I259" s="456">
        <f t="shared" si="206"/>
        <v>0</v>
      </c>
      <c r="J259" s="460">
        <f t="shared" si="206"/>
        <v>0</v>
      </c>
      <c r="K259" s="351">
        <f t="shared" si="206"/>
        <v>0</v>
      </c>
      <c r="L259" s="456">
        <f t="shared" si="206"/>
        <v>0</v>
      </c>
      <c r="M259" s="456">
        <f t="shared" si="206"/>
        <v>0</v>
      </c>
      <c r="N259" s="456">
        <f t="shared" si="206"/>
        <v>0</v>
      </c>
      <c r="O259" s="456">
        <f t="shared" si="206"/>
        <v>0</v>
      </c>
      <c r="P259" s="456">
        <f t="shared" si="206"/>
        <v>0</v>
      </c>
      <c r="Q259" s="460">
        <f t="shared" si="206"/>
        <v>0</v>
      </c>
      <c r="R259" s="351">
        <f t="shared" si="206"/>
        <v>0</v>
      </c>
      <c r="S259" s="342">
        <f t="shared" si="206"/>
        <v>0</v>
      </c>
      <c r="T259" s="257">
        <f t="shared" si="206"/>
        <v>0</v>
      </c>
      <c r="U259" s="456">
        <f t="shared" si="206"/>
        <v>0</v>
      </c>
      <c r="V259" s="469">
        <f t="shared" si="206"/>
        <v>68</v>
      </c>
      <c r="W259" s="456">
        <f t="shared" si="206"/>
        <v>0</v>
      </c>
      <c r="X259" s="460">
        <f t="shared" si="206"/>
        <v>0</v>
      </c>
      <c r="Y259" s="351">
        <f t="shared" si="206"/>
        <v>0</v>
      </c>
      <c r="Z259" s="456">
        <f t="shared" si="206"/>
        <v>0</v>
      </c>
      <c r="AA259" s="456">
        <f t="shared" si="206"/>
        <v>0</v>
      </c>
      <c r="AB259" s="456">
        <f t="shared" si="206"/>
        <v>0</v>
      </c>
      <c r="AC259" s="456">
        <f t="shared" si="206"/>
        <v>0</v>
      </c>
      <c r="AD259" s="456">
        <f t="shared" si="206"/>
        <v>0</v>
      </c>
      <c r="AE259" s="460">
        <f t="shared" si="206"/>
        <v>0</v>
      </c>
      <c r="AF259" s="351">
        <f t="shared" si="206"/>
        <v>0</v>
      </c>
      <c r="AG259" s="456">
        <f t="shared" si="206"/>
        <v>0</v>
      </c>
      <c r="AH259" s="456">
        <f t="shared" si="206"/>
        <v>0</v>
      </c>
      <c r="AI259" s="456">
        <f t="shared" si="206"/>
        <v>0</v>
      </c>
      <c r="AJ259" s="456">
        <f t="shared" si="206"/>
        <v>0</v>
      </c>
      <c r="AK259" s="342">
        <f t="shared" si="206"/>
        <v>0</v>
      </c>
      <c r="AL259" s="37"/>
    </row>
    <row r="260" spans="1:42" ht="34.5" customHeight="1">
      <c r="A260" s="625"/>
      <c r="B260" s="667"/>
      <c r="C260" s="507"/>
      <c r="D260" s="78"/>
      <c r="E260" s="79"/>
      <c r="F260" s="42"/>
      <c r="G260" s="336">
        <f t="shared" ref="G260:AK260" si="207">+F260+G259</f>
        <v>0</v>
      </c>
      <c r="H260" s="336">
        <f t="shared" si="207"/>
        <v>0</v>
      </c>
      <c r="I260" s="451">
        <f t="shared" si="207"/>
        <v>0</v>
      </c>
      <c r="J260" s="461">
        <f t="shared" si="207"/>
        <v>0</v>
      </c>
      <c r="K260" s="352">
        <f t="shared" si="207"/>
        <v>0</v>
      </c>
      <c r="L260" s="451">
        <f t="shared" si="207"/>
        <v>0</v>
      </c>
      <c r="M260" s="451">
        <f t="shared" si="207"/>
        <v>0</v>
      </c>
      <c r="N260" s="451">
        <f t="shared" si="207"/>
        <v>0</v>
      </c>
      <c r="O260" s="451">
        <f t="shared" si="207"/>
        <v>0</v>
      </c>
      <c r="P260" s="451">
        <f t="shared" si="207"/>
        <v>0</v>
      </c>
      <c r="Q260" s="461">
        <f t="shared" si="207"/>
        <v>0</v>
      </c>
      <c r="R260" s="352">
        <f t="shared" si="207"/>
        <v>0</v>
      </c>
      <c r="S260" s="336">
        <f t="shared" si="207"/>
        <v>0</v>
      </c>
      <c r="T260" s="451">
        <f t="shared" si="207"/>
        <v>0</v>
      </c>
      <c r="U260" s="451">
        <f t="shared" si="207"/>
        <v>0</v>
      </c>
      <c r="V260" s="451">
        <f t="shared" si="207"/>
        <v>68</v>
      </c>
      <c r="W260" s="451">
        <f t="shared" si="207"/>
        <v>68</v>
      </c>
      <c r="X260" s="461">
        <f t="shared" si="207"/>
        <v>68</v>
      </c>
      <c r="Y260" s="352">
        <f t="shared" si="207"/>
        <v>68</v>
      </c>
      <c r="Z260" s="451">
        <f t="shared" si="207"/>
        <v>68</v>
      </c>
      <c r="AA260" s="451">
        <f t="shared" si="207"/>
        <v>68</v>
      </c>
      <c r="AB260" s="451">
        <f t="shared" si="207"/>
        <v>68</v>
      </c>
      <c r="AC260" s="451">
        <f t="shared" si="207"/>
        <v>68</v>
      </c>
      <c r="AD260" s="451">
        <f t="shared" si="207"/>
        <v>68</v>
      </c>
      <c r="AE260" s="461">
        <f t="shared" si="207"/>
        <v>68</v>
      </c>
      <c r="AF260" s="352">
        <f t="shared" si="207"/>
        <v>68</v>
      </c>
      <c r="AG260" s="451">
        <f t="shared" si="207"/>
        <v>68</v>
      </c>
      <c r="AH260" s="451">
        <f t="shared" si="207"/>
        <v>68</v>
      </c>
      <c r="AI260" s="451">
        <f t="shared" si="207"/>
        <v>68</v>
      </c>
      <c r="AJ260" s="451">
        <f t="shared" si="207"/>
        <v>68</v>
      </c>
      <c r="AK260" s="336">
        <f t="shared" si="207"/>
        <v>68</v>
      </c>
      <c r="AL260" s="37"/>
    </row>
    <row r="261" spans="1:42" ht="35.1" customHeight="1">
      <c r="A261" s="624">
        <v>34</v>
      </c>
      <c r="B261" s="666" t="s">
        <v>165</v>
      </c>
      <c r="C261" s="506"/>
      <c r="D261" s="90"/>
      <c r="E261" s="91"/>
      <c r="F261" s="92">
        <f>+F121</f>
        <v>58</v>
      </c>
      <c r="G261" s="342">
        <f>+G121</f>
        <v>0</v>
      </c>
      <c r="H261" s="342">
        <f t="shared" ref="H261:AK261" si="208">+H121</f>
        <v>0</v>
      </c>
      <c r="I261" s="456">
        <f t="shared" si="208"/>
        <v>0</v>
      </c>
      <c r="J261" s="460">
        <f t="shared" si="208"/>
        <v>0</v>
      </c>
      <c r="K261" s="351">
        <f t="shared" si="208"/>
        <v>0</v>
      </c>
      <c r="L261" s="456">
        <f t="shared" si="208"/>
        <v>0</v>
      </c>
      <c r="M261" s="456">
        <f t="shared" si="208"/>
        <v>0</v>
      </c>
      <c r="N261" s="456">
        <f t="shared" si="208"/>
        <v>0</v>
      </c>
      <c r="O261" s="456">
        <f t="shared" si="208"/>
        <v>0</v>
      </c>
      <c r="P261" s="456">
        <f t="shared" si="208"/>
        <v>0</v>
      </c>
      <c r="Q261" s="460">
        <f t="shared" si="208"/>
        <v>0</v>
      </c>
      <c r="R261" s="351">
        <f t="shared" si="208"/>
        <v>0</v>
      </c>
      <c r="S261" s="342">
        <f t="shared" si="208"/>
        <v>0</v>
      </c>
      <c r="T261" s="257">
        <f t="shared" si="208"/>
        <v>0</v>
      </c>
      <c r="U261" s="456">
        <f t="shared" si="208"/>
        <v>0</v>
      </c>
      <c r="V261" s="469">
        <f t="shared" si="208"/>
        <v>58</v>
      </c>
      <c r="W261" s="456">
        <f t="shared" si="208"/>
        <v>0</v>
      </c>
      <c r="X261" s="460">
        <f t="shared" si="208"/>
        <v>0</v>
      </c>
      <c r="Y261" s="351">
        <f t="shared" si="208"/>
        <v>0</v>
      </c>
      <c r="Z261" s="456">
        <f t="shared" si="208"/>
        <v>0</v>
      </c>
      <c r="AA261" s="456">
        <f t="shared" si="208"/>
        <v>0</v>
      </c>
      <c r="AB261" s="456">
        <f t="shared" si="208"/>
        <v>0</v>
      </c>
      <c r="AC261" s="456">
        <f t="shared" si="208"/>
        <v>0</v>
      </c>
      <c r="AD261" s="456">
        <f t="shared" si="208"/>
        <v>0</v>
      </c>
      <c r="AE261" s="460">
        <f t="shared" si="208"/>
        <v>0</v>
      </c>
      <c r="AF261" s="351">
        <f t="shared" si="208"/>
        <v>0</v>
      </c>
      <c r="AG261" s="456">
        <f t="shared" si="208"/>
        <v>0</v>
      </c>
      <c r="AH261" s="456">
        <f t="shared" si="208"/>
        <v>0</v>
      </c>
      <c r="AI261" s="456">
        <f t="shared" si="208"/>
        <v>0</v>
      </c>
      <c r="AJ261" s="456">
        <f t="shared" si="208"/>
        <v>0</v>
      </c>
      <c r="AK261" s="342">
        <f t="shared" si="208"/>
        <v>0</v>
      </c>
      <c r="AL261" s="37"/>
    </row>
    <row r="262" spans="1:42" ht="35.1" customHeight="1">
      <c r="A262" s="651"/>
      <c r="B262" s="667"/>
      <c r="C262" s="507"/>
      <c r="D262" s="60"/>
      <c r="E262" s="52"/>
      <c r="F262" s="61"/>
      <c r="G262" s="336">
        <f t="shared" ref="G262:AK262" si="209">+F262+G261</f>
        <v>0</v>
      </c>
      <c r="H262" s="336">
        <f t="shared" si="209"/>
        <v>0</v>
      </c>
      <c r="I262" s="451">
        <f t="shared" si="209"/>
        <v>0</v>
      </c>
      <c r="J262" s="461">
        <f t="shared" si="209"/>
        <v>0</v>
      </c>
      <c r="K262" s="352">
        <f t="shared" si="209"/>
        <v>0</v>
      </c>
      <c r="L262" s="451">
        <f t="shared" si="209"/>
        <v>0</v>
      </c>
      <c r="M262" s="451">
        <f t="shared" si="209"/>
        <v>0</v>
      </c>
      <c r="N262" s="451">
        <f t="shared" si="209"/>
        <v>0</v>
      </c>
      <c r="O262" s="451">
        <f t="shared" si="209"/>
        <v>0</v>
      </c>
      <c r="P262" s="451">
        <f t="shared" si="209"/>
        <v>0</v>
      </c>
      <c r="Q262" s="461">
        <f t="shared" si="209"/>
        <v>0</v>
      </c>
      <c r="R262" s="352">
        <f t="shared" si="209"/>
        <v>0</v>
      </c>
      <c r="S262" s="336">
        <f t="shared" si="209"/>
        <v>0</v>
      </c>
      <c r="T262" s="451">
        <f t="shared" si="209"/>
        <v>0</v>
      </c>
      <c r="U262" s="451">
        <f t="shared" si="209"/>
        <v>0</v>
      </c>
      <c r="V262" s="451">
        <f t="shared" si="209"/>
        <v>58</v>
      </c>
      <c r="W262" s="451">
        <f t="shared" si="209"/>
        <v>58</v>
      </c>
      <c r="X262" s="461">
        <f t="shared" si="209"/>
        <v>58</v>
      </c>
      <c r="Y262" s="352">
        <f t="shared" si="209"/>
        <v>58</v>
      </c>
      <c r="Z262" s="451">
        <f t="shared" si="209"/>
        <v>58</v>
      </c>
      <c r="AA262" s="451">
        <f t="shared" si="209"/>
        <v>58</v>
      </c>
      <c r="AB262" s="451">
        <f t="shared" si="209"/>
        <v>58</v>
      </c>
      <c r="AC262" s="451">
        <f t="shared" si="209"/>
        <v>58</v>
      </c>
      <c r="AD262" s="451">
        <f t="shared" si="209"/>
        <v>58</v>
      </c>
      <c r="AE262" s="461">
        <f t="shared" si="209"/>
        <v>58</v>
      </c>
      <c r="AF262" s="352">
        <f t="shared" si="209"/>
        <v>58</v>
      </c>
      <c r="AG262" s="451">
        <f t="shared" si="209"/>
        <v>58</v>
      </c>
      <c r="AH262" s="451">
        <f t="shared" si="209"/>
        <v>58</v>
      </c>
      <c r="AI262" s="451">
        <f t="shared" si="209"/>
        <v>58</v>
      </c>
      <c r="AJ262" s="451">
        <f t="shared" si="209"/>
        <v>58</v>
      </c>
      <c r="AK262" s="336">
        <f t="shared" si="209"/>
        <v>58</v>
      </c>
      <c r="AL262" s="37"/>
    </row>
    <row r="263" spans="1:42" ht="35.1" customHeight="1">
      <c r="A263" s="624">
        <v>35</v>
      </c>
      <c r="B263" s="666" t="s">
        <v>166</v>
      </c>
      <c r="C263" s="506"/>
      <c r="D263" s="53"/>
      <c r="E263" s="54"/>
      <c r="F263" s="337">
        <f>+F123</f>
        <v>0</v>
      </c>
      <c r="G263" s="343">
        <f>+G123</f>
        <v>0</v>
      </c>
      <c r="H263" s="343">
        <f t="shared" ref="H263:AK263" si="210">+H123</f>
        <v>0</v>
      </c>
      <c r="I263" s="457">
        <f t="shared" si="210"/>
        <v>0</v>
      </c>
      <c r="J263" s="462">
        <f t="shared" si="210"/>
        <v>0</v>
      </c>
      <c r="K263" s="353">
        <f t="shared" si="210"/>
        <v>0</v>
      </c>
      <c r="L263" s="457">
        <f t="shared" si="210"/>
        <v>0</v>
      </c>
      <c r="M263" s="457">
        <f t="shared" si="210"/>
        <v>0</v>
      </c>
      <c r="N263" s="457">
        <f t="shared" si="210"/>
        <v>0</v>
      </c>
      <c r="O263" s="457">
        <f t="shared" si="210"/>
        <v>0</v>
      </c>
      <c r="P263" s="457">
        <f t="shared" si="210"/>
        <v>0</v>
      </c>
      <c r="Q263" s="462">
        <f t="shared" si="210"/>
        <v>0</v>
      </c>
      <c r="R263" s="353">
        <f t="shared" si="210"/>
        <v>0</v>
      </c>
      <c r="S263" s="343">
        <f t="shared" si="210"/>
        <v>0</v>
      </c>
      <c r="T263" s="457">
        <f t="shared" si="210"/>
        <v>0</v>
      </c>
      <c r="U263" s="457">
        <f t="shared" si="210"/>
        <v>0</v>
      </c>
      <c r="V263" s="457">
        <f t="shared" si="210"/>
        <v>0</v>
      </c>
      <c r="W263" s="457">
        <f t="shared" si="210"/>
        <v>0</v>
      </c>
      <c r="X263" s="462">
        <f t="shared" si="210"/>
        <v>0</v>
      </c>
      <c r="Y263" s="353">
        <f t="shared" si="210"/>
        <v>0</v>
      </c>
      <c r="Z263" s="457">
        <f t="shared" si="210"/>
        <v>0</v>
      </c>
      <c r="AA263" s="457">
        <f t="shared" si="210"/>
        <v>0</v>
      </c>
      <c r="AB263" s="457">
        <f t="shared" si="210"/>
        <v>0</v>
      </c>
      <c r="AC263" s="457">
        <f t="shared" si="210"/>
        <v>0</v>
      </c>
      <c r="AD263" s="457">
        <f t="shared" si="210"/>
        <v>0</v>
      </c>
      <c r="AE263" s="462">
        <f t="shared" si="210"/>
        <v>0</v>
      </c>
      <c r="AF263" s="353">
        <f t="shared" si="210"/>
        <v>0</v>
      </c>
      <c r="AG263" s="457">
        <f t="shared" si="210"/>
        <v>0</v>
      </c>
      <c r="AH263" s="457">
        <f t="shared" si="210"/>
        <v>0</v>
      </c>
      <c r="AI263" s="457">
        <f t="shared" si="210"/>
        <v>0</v>
      </c>
      <c r="AJ263" s="457">
        <f t="shared" si="210"/>
        <v>0</v>
      </c>
      <c r="AK263" s="343">
        <f t="shared" si="210"/>
        <v>0</v>
      </c>
      <c r="AL263" s="37"/>
      <c r="AM263" s="38"/>
      <c r="AN263" s="38"/>
      <c r="AO263" s="38"/>
      <c r="AP263" s="38"/>
    </row>
    <row r="264" spans="1:42" ht="35.1" customHeight="1">
      <c r="A264" s="625"/>
      <c r="B264" s="667"/>
      <c r="C264" s="507"/>
      <c r="D264" s="95"/>
      <c r="E264" s="79"/>
      <c r="F264" s="42"/>
      <c r="G264" s="336">
        <f t="shared" ref="G264:AK264" si="211">+F264+G263</f>
        <v>0</v>
      </c>
      <c r="H264" s="336">
        <f t="shared" si="211"/>
        <v>0</v>
      </c>
      <c r="I264" s="451">
        <f t="shared" si="211"/>
        <v>0</v>
      </c>
      <c r="J264" s="461">
        <f t="shared" si="211"/>
        <v>0</v>
      </c>
      <c r="K264" s="352">
        <f t="shared" si="211"/>
        <v>0</v>
      </c>
      <c r="L264" s="451">
        <f t="shared" si="211"/>
        <v>0</v>
      </c>
      <c r="M264" s="451">
        <f t="shared" si="211"/>
        <v>0</v>
      </c>
      <c r="N264" s="451">
        <f t="shared" si="211"/>
        <v>0</v>
      </c>
      <c r="O264" s="451">
        <f t="shared" si="211"/>
        <v>0</v>
      </c>
      <c r="P264" s="451">
        <f t="shared" si="211"/>
        <v>0</v>
      </c>
      <c r="Q264" s="461">
        <f t="shared" si="211"/>
        <v>0</v>
      </c>
      <c r="R264" s="352">
        <f t="shared" si="211"/>
        <v>0</v>
      </c>
      <c r="S264" s="336">
        <f t="shared" si="211"/>
        <v>0</v>
      </c>
      <c r="T264" s="451">
        <f t="shared" si="211"/>
        <v>0</v>
      </c>
      <c r="U264" s="451">
        <f t="shared" si="211"/>
        <v>0</v>
      </c>
      <c r="V264" s="451">
        <f t="shared" si="211"/>
        <v>0</v>
      </c>
      <c r="W264" s="451">
        <f t="shared" si="211"/>
        <v>0</v>
      </c>
      <c r="X264" s="461">
        <f t="shared" si="211"/>
        <v>0</v>
      </c>
      <c r="Y264" s="352">
        <f t="shared" si="211"/>
        <v>0</v>
      </c>
      <c r="Z264" s="451">
        <f t="shared" si="211"/>
        <v>0</v>
      </c>
      <c r="AA264" s="451">
        <f t="shared" si="211"/>
        <v>0</v>
      </c>
      <c r="AB264" s="451">
        <f t="shared" si="211"/>
        <v>0</v>
      </c>
      <c r="AC264" s="451">
        <f t="shared" si="211"/>
        <v>0</v>
      </c>
      <c r="AD264" s="451">
        <f t="shared" si="211"/>
        <v>0</v>
      </c>
      <c r="AE264" s="461">
        <f t="shared" si="211"/>
        <v>0</v>
      </c>
      <c r="AF264" s="352">
        <f t="shared" si="211"/>
        <v>0</v>
      </c>
      <c r="AG264" s="451">
        <f t="shared" si="211"/>
        <v>0</v>
      </c>
      <c r="AH264" s="451">
        <f t="shared" si="211"/>
        <v>0</v>
      </c>
      <c r="AI264" s="451">
        <f t="shared" si="211"/>
        <v>0</v>
      </c>
      <c r="AJ264" s="451">
        <f t="shared" si="211"/>
        <v>0</v>
      </c>
      <c r="AK264" s="336">
        <f t="shared" si="211"/>
        <v>0</v>
      </c>
      <c r="AL264" s="37"/>
    </row>
    <row r="265" spans="1:42" ht="35.1" customHeight="1">
      <c r="A265" s="624">
        <v>36</v>
      </c>
      <c r="B265" s="666" t="s">
        <v>182</v>
      </c>
      <c r="C265" s="514"/>
      <c r="D265" s="90"/>
      <c r="E265" s="49"/>
      <c r="F265" s="35">
        <f>+F125</f>
        <v>226</v>
      </c>
      <c r="G265" s="341">
        <f>+G125</f>
        <v>0</v>
      </c>
      <c r="H265" s="341">
        <f t="shared" ref="H265:AK265" si="212">+H125</f>
        <v>0</v>
      </c>
      <c r="I265" s="455">
        <f t="shared" si="212"/>
        <v>0</v>
      </c>
      <c r="J265" s="463">
        <f t="shared" si="212"/>
        <v>0</v>
      </c>
      <c r="K265" s="354">
        <f t="shared" si="212"/>
        <v>0</v>
      </c>
      <c r="L265" s="455">
        <f t="shared" si="212"/>
        <v>0</v>
      </c>
      <c r="M265" s="455">
        <f t="shared" si="212"/>
        <v>0</v>
      </c>
      <c r="N265" s="455">
        <f t="shared" si="212"/>
        <v>0</v>
      </c>
      <c r="O265" s="455">
        <f t="shared" si="212"/>
        <v>0</v>
      </c>
      <c r="P265" s="455">
        <f t="shared" si="212"/>
        <v>0</v>
      </c>
      <c r="Q265" s="463">
        <f t="shared" si="212"/>
        <v>0</v>
      </c>
      <c r="R265" s="354">
        <f t="shared" si="212"/>
        <v>0</v>
      </c>
      <c r="S265" s="341">
        <f t="shared" si="212"/>
        <v>0</v>
      </c>
      <c r="T265" s="257">
        <f t="shared" si="212"/>
        <v>0</v>
      </c>
      <c r="U265" s="455">
        <f t="shared" si="212"/>
        <v>0</v>
      </c>
      <c r="V265" s="429">
        <f t="shared" si="212"/>
        <v>226</v>
      </c>
      <c r="W265" s="455">
        <f t="shared" si="212"/>
        <v>0</v>
      </c>
      <c r="X265" s="463">
        <f t="shared" si="212"/>
        <v>0</v>
      </c>
      <c r="Y265" s="354">
        <f t="shared" si="212"/>
        <v>0</v>
      </c>
      <c r="Z265" s="455">
        <f t="shared" si="212"/>
        <v>0</v>
      </c>
      <c r="AA265" s="455">
        <f t="shared" si="212"/>
        <v>0</v>
      </c>
      <c r="AB265" s="455">
        <f t="shared" si="212"/>
        <v>0</v>
      </c>
      <c r="AC265" s="455">
        <f t="shared" si="212"/>
        <v>0</v>
      </c>
      <c r="AD265" s="455">
        <f t="shared" si="212"/>
        <v>0</v>
      </c>
      <c r="AE265" s="463">
        <f t="shared" si="212"/>
        <v>0</v>
      </c>
      <c r="AF265" s="354">
        <f t="shared" si="212"/>
        <v>0</v>
      </c>
      <c r="AG265" s="455">
        <f t="shared" si="212"/>
        <v>0</v>
      </c>
      <c r="AH265" s="455">
        <f t="shared" si="212"/>
        <v>0</v>
      </c>
      <c r="AI265" s="456">
        <f t="shared" si="212"/>
        <v>0</v>
      </c>
      <c r="AJ265" s="455">
        <f t="shared" si="212"/>
        <v>0</v>
      </c>
      <c r="AK265" s="341">
        <f t="shared" si="212"/>
        <v>0</v>
      </c>
      <c r="AL265" s="37"/>
      <c r="AM265" s="38"/>
      <c r="AN265" s="38"/>
      <c r="AO265" s="38"/>
      <c r="AP265" s="38"/>
    </row>
    <row r="266" spans="1:42" ht="35.1" customHeight="1">
      <c r="A266" s="625"/>
      <c r="B266" s="667"/>
      <c r="C266" s="515"/>
      <c r="D266" s="60"/>
      <c r="E266" s="52"/>
      <c r="F266" s="61"/>
      <c r="G266" s="336">
        <f t="shared" ref="G266:AK266" si="213">+F266+G265</f>
        <v>0</v>
      </c>
      <c r="H266" s="335">
        <f t="shared" si="213"/>
        <v>0</v>
      </c>
      <c r="I266" s="450">
        <f t="shared" si="213"/>
        <v>0</v>
      </c>
      <c r="J266" s="461">
        <f t="shared" si="213"/>
        <v>0</v>
      </c>
      <c r="K266" s="352">
        <f t="shared" si="213"/>
        <v>0</v>
      </c>
      <c r="L266" s="451">
        <f t="shared" si="213"/>
        <v>0</v>
      </c>
      <c r="M266" s="451">
        <f t="shared" si="213"/>
        <v>0</v>
      </c>
      <c r="N266" s="451">
        <f t="shared" si="213"/>
        <v>0</v>
      </c>
      <c r="O266" s="450">
        <f t="shared" si="213"/>
        <v>0</v>
      </c>
      <c r="P266" s="450">
        <f t="shared" si="213"/>
        <v>0</v>
      </c>
      <c r="Q266" s="461">
        <f t="shared" si="213"/>
        <v>0</v>
      </c>
      <c r="R266" s="352">
        <f t="shared" si="213"/>
        <v>0</v>
      </c>
      <c r="S266" s="336">
        <f t="shared" si="213"/>
        <v>0</v>
      </c>
      <c r="T266" s="451">
        <f t="shared" si="213"/>
        <v>0</v>
      </c>
      <c r="U266" s="451">
        <f t="shared" si="213"/>
        <v>0</v>
      </c>
      <c r="V266" s="450">
        <f t="shared" si="213"/>
        <v>226</v>
      </c>
      <c r="W266" s="450">
        <f t="shared" si="213"/>
        <v>226</v>
      </c>
      <c r="X266" s="461">
        <f t="shared" si="213"/>
        <v>226</v>
      </c>
      <c r="Y266" s="352">
        <f t="shared" si="213"/>
        <v>226</v>
      </c>
      <c r="Z266" s="451">
        <f t="shared" si="213"/>
        <v>226</v>
      </c>
      <c r="AA266" s="451">
        <f t="shared" si="213"/>
        <v>226</v>
      </c>
      <c r="AB266" s="451">
        <f t="shared" si="213"/>
        <v>226</v>
      </c>
      <c r="AC266" s="450">
        <f t="shared" si="213"/>
        <v>226</v>
      </c>
      <c r="AD266" s="450">
        <f t="shared" si="213"/>
        <v>226</v>
      </c>
      <c r="AE266" s="461">
        <f t="shared" si="213"/>
        <v>226</v>
      </c>
      <c r="AF266" s="352">
        <f t="shared" si="213"/>
        <v>226</v>
      </c>
      <c r="AG266" s="451">
        <f t="shared" si="213"/>
        <v>226</v>
      </c>
      <c r="AH266" s="451">
        <f t="shared" si="213"/>
        <v>226</v>
      </c>
      <c r="AI266" s="451">
        <f t="shared" si="213"/>
        <v>226</v>
      </c>
      <c r="AJ266" s="450">
        <f t="shared" si="213"/>
        <v>226</v>
      </c>
      <c r="AK266" s="335">
        <f t="shared" si="213"/>
        <v>226</v>
      </c>
      <c r="AL266" s="37"/>
    </row>
    <row r="267" spans="1:42" ht="35.1" hidden="1" customHeight="1">
      <c r="A267" s="624">
        <v>35</v>
      </c>
      <c r="B267" s="666" t="s">
        <v>167</v>
      </c>
      <c r="C267" s="514"/>
      <c r="D267" s="97"/>
      <c r="E267" s="98"/>
      <c r="F267" s="337">
        <f>+F127</f>
        <v>0</v>
      </c>
      <c r="G267" s="341">
        <f>+G127</f>
        <v>0</v>
      </c>
      <c r="H267" s="341">
        <f t="shared" ref="H267:AK267" si="214">+H127</f>
        <v>0</v>
      </c>
      <c r="I267" s="455">
        <f t="shared" si="214"/>
        <v>0</v>
      </c>
      <c r="J267" s="463">
        <f t="shared" si="214"/>
        <v>0</v>
      </c>
      <c r="K267" s="354">
        <f t="shared" si="214"/>
        <v>0</v>
      </c>
      <c r="L267" s="455">
        <f t="shared" si="214"/>
        <v>0</v>
      </c>
      <c r="M267" s="455">
        <f t="shared" si="214"/>
        <v>0</v>
      </c>
      <c r="N267" s="455">
        <f t="shared" si="214"/>
        <v>0</v>
      </c>
      <c r="O267" s="455">
        <f t="shared" si="214"/>
        <v>0</v>
      </c>
      <c r="P267" s="455">
        <f t="shared" si="214"/>
        <v>0</v>
      </c>
      <c r="Q267" s="463">
        <f t="shared" si="214"/>
        <v>0</v>
      </c>
      <c r="R267" s="354">
        <f t="shared" si="214"/>
        <v>0</v>
      </c>
      <c r="S267" s="341">
        <f t="shared" si="214"/>
        <v>0</v>
      </c>
      <c r="T267" s="455">
        <f t="shared" si="214"/>
        <v>0</v>
      </c>
      <c r="U267" s="455">
        <f t="shared" si="214"/>
        <v>0</v>
      </c>
      <c r="V267" s="455">
        <f t="shared" si="214"/>
        <v>0</v>
      </c>
      <c r="W267" s="455">
        <f t="shared" si="214"/>
        <v>0</v>
      </c>
      <c r="X267" s="463">
        <f t="shared" si="214"/>
        <v>0</v>
      </c>
      <c r="Y267" s="354">
        <f t="shared" si="214"/>
        <v>0</v>
      </c>
      <c r="Z267" s="455">
        <f t="shared" si="214"/>
        <v>0</v>
      </c>
      <c r="AA267" s="455">
        <f t="shared" si="214"/>
        <v>0</v>
      </c>
      <c r="AB267" s="455">
        <f t="shared" si="214"/>
        <v>0</v>
      </c>
      <c r="AC267" s="455">
        <f t="shared" si="214"/>
        <v>0</v>
      </c>
      <c r="AD267" s="455">
        <f t="shared" si="214"/>
        <v>0</v>
      </c>
      <c r="AE267" s="463">
        <f t="shared" si="214"/>
        <v>0</v>
      </c>
      <c r="AF267" s="354">
        <f t="shared" si="214"/>
        <v>0</v>
      </c>
      <c r="AG267" s="455">
        <f t="shared" si="214"/>
        <v>0</v>
      </c>
      <c r="AH267" s="455">
        <f t="shared" si="214"/>
        <v>0</v>
      </c>
      <c r="AI267" s="455">
        <f t="shared" si="214"/>
        <v>0</v>
      </c>
      <c r="AJ267" s="455">
        <f t="shared" si="214"/>
        <v>0</v>
      </c>
      <c r="AK267" s="341">
        <f t="shared" si="214"/>
        <v>0</v>
      </c>
      <c r="AL267" s="37"/>
      <c r="AM267" s="38"/>
      <c r="AN267" s="38"/>
      <c r="AO267" s="38"/>
      <c r="AP267" s="38"/>
    </row>
    <row r="268" spans="1:42" ht="35.1" hidden="1" customHeight="1">
      <c r="A268" s="651"/>
      <c r="B268" s="667"/>
      <c r="C268" s="515"/>
      <c r="D268" s="108"/>
      <c r="E268" s="109"/>
      <c r="F268" s="117"/>
      <c r="G268" s="341">
        <f t="shared" ref="G268:AK268" si="215">+F268+G267</f>
        <v>0</v>
      </c>
      <c r="H268" s="341">
        <f t="shared" si="215"/>
        <v>0</v>
      </c>
      <c r="I268" s="455">
        <f t="shared" si="215"/>
        <v>0</v>
      </c>
      <c r="J268" s="463">
        <f t="shared" si="215"/>
        <v>0</v>
      </c>
      <c r="K268" s="354">
        <f t="shared" si="215"/>
        <v>0</v>
      </c>
      <c r="L268" s="455">
        <f t="shared" si="215"/>
        <v>0</v>
      </c>
      <c r="M268" s="455">
        <f t="shared" si="215"/>
        <v>0</v>
      </c>
      <c r="N268" s="455">
        <f t="shared" si="215"/>
        <v>0</v>
      </c>
      <c r="O268" s="455">
        <f t="shared" si="215"/>
        <v>0</v>
      </c>
      <c r="P268" s="455">
        <f t="shared" si="215"/>
        <v>0</v>
      </c>
      <c r="Q268" s="463">
        <f t="shared" si="215"/>
        <v>0</v>
      </c>
      <c r="R268" s="354">
        <f t="shared" si="215"/>
        <v>0</v>
      </c>
      <c r="S268" s="341">
        <f t="shared" si="215"/>
        <v>0</v>
      </c>
      <c r="T268" s="455">
        <f t="shared" si="215"/>
        <v>0</v>
      </c>
      <c r="U268" s="455">
        <f t="shared" si="215"/>
        <v>0</v>
      </c>
      <c r="V268" s="455">
        <f t="shared" si="215"/>
        <v>0</v>
      </c>
      <c r="W268" s="455">
        <f t="shared" si="215"/>
        <v>0</v>
      </c>
      <c r="X268" s="463">
        <f t="shared" si="215"/>
        <v>0</v>
      </c>
      <c r="Y268" s="354">
        <f t="shared" si="215"/>
        <v>0</v>
      </c>
      <c r="Z268" s="455">
        <f t="shared" si="215"/>
        <v>0</v>
      </c>
      <c r="AA268" s="455">
        <f t="shared" si="215"/>
        <v>0</v>
      </c>
      <c r="AB268" s="455">
        <f t="shared" si="215"/>
        <v>0</v>
      </c>
      <c r="AC268" s="455">
        <f t="shared" si="215"/>
        <v>0</v>
      </c>
      <c r="AD268" s="455">
        <f t="shared" si="215"/>
        <v>0</v>
      </c>
      <c r="AE268" s="463">
        <f t="shared" si="215"/>
        <v>0</v>
      </c>
      <c r="AF268" s="354">
        <f t="shared" si="215"/>
        <v>0</v>
      </c>
      <c r="AG268" s="455">
        <f t="shared" si="215"/>
        <v>0</v>
      </c>
      <c r="AH268" s="455">
        <f t="shared" si="215"/>
        <v>0</v>
      </c>
      <c r="AI268" s="455">
        <f t="shared" si="215"/>
        <v>0</v>
      </c>
      <c r="AJ268" s="451">
        <f t="shared" si="215"/>
        <v>0</v>
      </c>
      <c r="AK268" s="336">
        <f t="shared" si="215"/>
        <v>0</v>
      </c>
      <c r="AL268" s="37"/>
    </row>
    <row r="269" spans="1:42" ht="34.5" customHeight="1">
      <c r="A269" s="624">
        <v>37</v>
      </c>
      <c r="B269" s="707" t="s">
        <v>134</v>
      </c>
      <c r="C269" s="506"/>
      <c r="D269" s="48"/>
      <c r="E269" s="49"/>
      <c r="F269" s="92">
        <f>+F129</f>
        <v>400</v>
      </c>
      <c r="G269" s="343">
        <f>+G129</f>
        <v>0</v>
      </c>
      <c r="H269" s="343">
        <f t="shared" ref="H269:AK269" si="216">+H129</f>
        <v>0</v>
      </c>
      <c r="I269" s="457">
        <f t="shared" si="216"/>
        <v>0</v>
      </c>
      <c r="J269" s="462">
        <f t="shared" si="216"/>
        <v>0</v>
      </c>
      <c r="K269" s="353">
        <f t="shared" si="216"/>
        <v>0</v>
      </c>
      <c r="L269" s="457">
        <f t="shared" si="216"/>
        <v>0</v>
      </c>
      <c r="M269" s="457">
        <v>0</v>
      </c>
      <c r="N269" s="470">
        <f>275-M270</f>
        <v>275</v>
      </c>
      <c r="O269" s="457">
        <f>275-N270</f>
        <v>0</v>
      </c>
      <c r="P269" s="457">
        <f t="shared" si="216"/>
        <v>0</v>
      </c>
      <c r="Q269" s="462">
        <f t="shared" si="216"/>
        <v>0</v>
      </c>
      <c r="R269" s="353">
        <f t="shared" si="216"/>
        <v>0</v>
      </c>
      <c r="S269" s="343">
        <f t="shared" si="216"/>
        <v>0</v>
      </c>
      <c r="T269" s="457">
        <f t="shared" si="216"/>
        <v>0</v>
      </c>
      <c r="U269" s="457">
        <f t="shared" si="216"/>
        <v>0</v>
      </c>
      <c r="V269" s="457">
        <f t="shared" si="216"/>
        <v>0</v>
      </c>
      <c r="W269" s="457">
        <f t="shared" si="216"/>
        <v>0</v>
      </c>
      <c r="X269" s="462">
        <f t="shared" si="216"/>
        <v>0</v>
      </c>
      <c r="Y269" s="353">
        <f t="shared" si="216"/>
        <v>0</v>
      </c>
      <c r="Z269" s="457">
        <f t="shared" si="216"/>
        <v>0</v>
      </c>
      <c r="AA269" s="457">
        <f t="shared" si="216"/>
        <v>0</v>
      </c>
      <c r="AB269" s="470">
        <f t="shared" si="216"/>
        <v>125</v>
      </c>
      <c r="AC269" s="457">
        <f t="shared" si="216"/>
        <v>0</v>
      </c>
      <c r="AD269" s="457">
        <f t="shared" si="216"/>
        <v>0</v>
      </c>
      <c r="AE269" s="462">
        <f t="shared" si="216"/>
        <v>0</v>
      </c>
      <c r="AF269" s="353">
        <f t="shared" si="216"/>
        <v>0</v>
      </c>
      <c r="AG269" s="457">
        <f t="shared" si="216"/>
        <v>0</v>
      </c>
      <c r="AH269" s="457">
        <f t="shared" si="216"/>
        <v>0</v>
      </c>
      <c r="AI269" s="457">
        <f t="shared" si="216"/>
        <v>0</v>
      </c>
      <c r="AJ269" s="457">
        <f t="shared" si="216"/>
        <v>0</v>
      </c>
      <c r="AK269" s="343">
        <f t="shared" si="216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08"/>
      <c r="C270" s="507"/>
      <c r="D270" s="40"/>
      <c r="E270" s="41"/>
      <c r="F270" s="199"/>
      <c r="G270" s="336">
        <f t="shared" ref="G270:AK270" si="217">+F270+G269</f>
        <v>0</v>
      </c>
      <c r="H270" s="336">
        <f t="shared" si="217"/>
        <v>0</v>
      </c>
      <c r="I270" s="450">
        <f t="shared" si="217"/>
        <v>0</v>
      </c>
      <c r="J270" s="461">
        <f t="shared" si="217"/>
        <v>0</v>
      </c>
      <c r="K270" s="352">
        <f t="shared" si="217"/>
        <v>0</v>
      </c>
      <c r="L270" s="451">
        <f t="shared" si="217"/>
        <v>0</v>
      </c>
      <c r="M270" s="451">
        <f t="shared" si="217"/>
        <v>0</v>
      </c>
      <c r="N270" s="451">
        <f t="shared" si="217"/>
        <v>275</v>
      </c>
      <c r="O270" s="451">
        <f t="shared" si="217"/>
        <v>275</v>
      </c>
      <c r="P270" s="450">
        <f t="shared" si="217"/>
        <v>275</v>
      </c>
      <c r="Q270" s="461">
        <f t="shared" si="217"/>
        <v>275</v>
      </c>
      <c r="R270" s="352">
        <f t="shared" si="217"/>
        <v>275</v>
      </c>
      <c r="S270" s="336">
        <f t="shared" si="217"/>
        <v>275</v>
      </c>
      <c r="T270" s="451">
        <f t="shared" si="217"/>
        <v>275</v>
      </c>
      <c r="U270" s="451">
        <f t="shared" si="217"/>
        <v>275</v>
      </c>
      <c r="V270" s="451">
        <f t="shared" si="217"/>
        <v>275</v>
      </c>
      <c r="W270" s="450">
        <f t="shared" si="217"/>
        <v>275</v>
      </c>
      <c r="X270" s="461">
        <f t="shared" si="217"/>
        <v>275</v>
      </c>
      <c r="Y270" s="352">
        <f t="shared" si="217"/>
        <v>275</v>
      </c>
      <c r="Z270" s="451">
        <f t="shared" si="217"/>
        <v>275</v>
      </c>
      <c r="AA270" s="451">
        <f t="shared" si="217"/>
        <v>275</v>
      </c>
      <c r="AB270" s="451">
        <f t="shared" si="217"/>
        <v>400</v>
      </c>
      <c r="AC270" s="451">
        <f t="shared" si="217"/>
        <v>400</v>
      </c>
      <c r="AD270" s="450">
        <f t="shared" si="217"/>
        <v>400</v>
      </c>
      <c r="AE270" s="461">
        <f t="shared" si="217"/>
        <v>400</v>
      </c>
      <c r="AF270" s="352">
        <f t="shared" si="217"/>
        <v>400</v>
      </c>
      <c r="AG270" s="451">
        <f t="shared" si="217"/>
        <v>400</v>
      </c>
      <c r="AH270" s="451">
        <f t="shared" si="217"/>
        <v>400</v>
      </c>
      <c r="AI270" s="451">
        <f t="shared" si="217"/>
        <v>400</v>
      </c>
      <c r="AJ270" s="451">
        <f t="shared" si="217"/>
        <v>400</v>
      </c>
      <c r="AK270" s="336">
        <f t="shared" si="217"/>
        <v>400</v>
      </c>
      <c r="AL270" s="47"/>
    </row>
    <row r="271" spans="1:42" ht="34.5" customHeight="1">
      <c r="A271" s="624">
        <v>38</v>
      </c>
      <c r="B271" s="707" t="s">
        <v>135</v>
      </c>
      <c r="C271" s="506"/>
      <c r="D271" s="48"/>
      <c r="E271" s="49"/>
      <c r="F271" s="337">
        <f>+F131</f>
        <v>115</v>
      </c>
      <c r="G271" s="343">
        <f>+G131</f>
        <v>0</v>
      </c>
      <c r="H271" s="343">
        <f t="shared" ref="H271:AK271" si="218">+H131</f>
        <v>0</v>
      </c>
      <c r="I271" s="457">
        <f t="shared" si="218"/>
        <v>0</v>
      </c>
      <c r="J271" s="462">
        <f t="shared" si="218"/>
        <v>0</v>
      </c>
      <c r="K271" s="353">
        <f t="shared" si="218"/>
        <v>0</v>
      </c>
      <c r="L271" s="457">
        <f t="shared" si="218"/>
        <v>0</v>
      </c>
      <c r="M271" s="457">
        <f t="shared" si="218"/>
        <v>0</v>
      </c>
      <c r="N271" s="470">
        <v>115</v>
      </c>
      <c r="O271" s="457">
        <f>115-N272</f>
        <v>0</v>
      </c>
      <c r="P271" s="457">
        <f t="shared" si="218"/>
        <v>0</v>
      </c>
      <c r="Q271" s="462">
        <f t="shared" si="218"/>
        <v>0</v>
      </c>
      <c r="R271" s="353">
        <f t="shared" si="218"/>
        <v>0</v>
      </c>
      <c r="S271" s="343">
        <f t="shared" si="218"/>
        <v>0</v>
      </c>
      <c r="T271" s="457">
        <f t="shared" si="218"/>
        <v>0</v>
      </c>
      <c r="U271" s="457">
        <f t="shared" si="218"/>
        <v>0</v>
      </c>
      <c r="V271" s="457">
        <f t="shared" si="218"/>
        <v>0</v>
      </c>
      <c r="W271" s="457">
        <f t="shared" si="218"/>
        <v>0</v>
      </c>
      <c r="X271" s="462">
        <f t="shared" si="218"/>
        <v>0</v>
      </c>
      <c r="Y271" s="353">
        <f t="shared" si="218"/>
        <v>0</v>
      </c>
      <c r="Z271" s="457">
        <f t="shared" si="218"/>
        <v>0</v>
      </c>
      <c r="AA271" s="457">
        <f t="shared" si="218"/>
        <v>0</v>
      </c>
      <c r="AB271" s="457">
        <f t="shared" si="218"/>
        <v>0</v>
      </c>
      <c r="AC271" s="457">
        <f t="shared" si="218"/>
        <v>0</v>
      </c>
      <c r="AD271" s="457">
        <f t="shared" si="218"/>
        <v>0</v>
      </c>
      <c r="AE271" s="462">
        <f t="shared" si="218"/>
        <v>0</v>
      </c>
      <c r="AF271" s="353">
        <f t="shared" si="218"/>
        <v>0</v>
      </c>
      <c r="AG271" s="457">
        <f t="shared" si="218"/>
        <v>0</v>
      </c>
      <c r="AH271" s="457">
        <f t="shared" si="218"/>
        <v>0</v>
      </c>
      <c r="AI271" s="457">
        <f t="shared" si="218"/>
        <v>0</v>
      </c>
      <c r="AJ271" s="457">
        <f t="shared" si="218"/>
        <v>0</v>
      </c>
      <c r="AK271" s="343">
        <f t="shared" si="218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08"/>
      <c r="C272" s="507"/>
      <c r="D272" s="40"/>
      <c r="E272" s="41"/>
      <c r="F272" s="42"/>
      <c r="G272" s="336">
        <f t="shared" ref="G272:AK272" si="219">+F272+G271</f>
        <v>0</v>
      </c>
      <c r="H272" s="336">
        <f t="shared" si="219"/>
        <v>0</v>
      </c>
      <c r="I272" s="450">
        <f t="shared" si="219"/>
        <v>0</v>
      </c>
      <c r="J272" s="461">
        <f t="shared" si="219"/>
        <v>0</v>
      </c>
      <c r="K272" s="352">
        <f t="shared" si="219"/>
        <v>0</v>
      </c>
      <c r="L272" s="451">
        <f t="shared" si="219"/>
        <v>0</v>
      </c>
      <c r="M272" s="451">
        <f t="shared" si="219"/>
        <v>0</v>
      </c>
      <c r="N272" s="451">
        <f t="shared" si="219"/>
        <v>115</v>
      </c>
      <c r="O272" s="451">
        <f t="shared" si="219"/>
        <v>115</v>
      </c>
      <c r="P272" s="450">
        <f t="shared" si="219"/>
        <v>115</v>
      </c>
      <c r="Q272" s="461">
        <f t="shared" si="219"/>
        <v>115</v>
      </c>
      <c r="R272" s="352">
        <f t="shared" si="219"/>
        <v>115</v>
      </c>
      <c r="S272" s="336">
        <f t="shared" si="219"/>
        <v>115</v>
      </c>
      <c r="T272" s="451">
        <f t="shared" si="219"/>
        <v>115</v>
      </c>
      <c r="U272" s="451">
        <f t="shared" si="219"/>
        <v>115</v>
      </c>
      <c r="V272" s="451">
        <f t="shared" si="219"/>
        <v>115</v>
      </c>
      <c r="W272" s="450">
        <f t="shared" si="219"/>
        <v>115</v>
      </c>
      <c r="X272" s="461">
        <f t="shared" si="219"/>
        <v>115</v>
      </c>
      <c r="Y272" s="352">
        <f t="shared" si="219"/>
        <v>115</v>
      </c>
      <c r="Z272" s="451">
        <f t="shared" si="219"/>
        <v>115</v>
      </c>
      <c r="AA272" s="451">
        <f t="shared" si="219"/>
        <v>115</v>
      </c>
      <c r="AB272" s="451">
        <f t="shared" si="219"/>
        <v>115</v>
      </c>
      <c r="AC272" s="451">
        <f t="shared" si="219"/>
        <v>115</v>
      </c>
      <c r="AD272" s="450">
        <f t="shared" si="219"/>
        <v>115</v>
      </c>
      <c r="AE272" s="461">
        <f t="shared" si="219"/>
        <v>115</v>
      </c>
      <c r="AF272" s="352">
        <f t="shared" si="219"/>
        <v>115</v>
      </c>
      <c r="AG272" s="451">
        <f t="shared" si="219"/>
        <v>115</v>
      </c>
      <c r="AH272" s="451">
        <f t="shared" si="219"/>
        <v>115</v>
      </c>
      <c r="AI272" s="451">
        <f t="shared" si="219"/>
        <v>115</v>
      </c>
      <c r="AJ272" s="451">
        <f t="shared" si="219"/>
        <v>115</v>
      </c>
      <c r="AK272" s="336">
        <f t="shared" si="219"/>
        <v>115</v>
      </c>
      <c r="AL272" s="37"/>
    </row>
    <row r="273" spans="1:42" ht="34.5" customHeight="1">
      <c r="A273" s="624">
        <v>39</v>
      </c>
      <c r="B273" s="707" t="s">
        <v>136</v>
      </c>
      <c r="C273" s="506"/>
      <c r="D273" s="48"/>
      <c r="E273" s="49"/>
      <c r="F273" s="337">
        <f>+F133-3</f>
        <v>580</v>
      </c>
      <c r="G273" s="343">
        <f>+G133</f>
        <v>0</v>
      </c>
      <c r="H273" s="343">
        <f t="shared" ref="H273:AK273" si="220">+H133</f>
        <v>0</v>
      </c>
      <c r="I273" s="457">
        <f t="shared" si="220"/>
        <v>0</v>
      </c>
      <c r="J273" s="462">
        <f t="shared" si="220"/>
        <v>0</v>
      </c>
      <c r="K273" s="353">
        <f t="shared" si="220"/>
        <v>0</v>
      </c>
      <c r="L273" s="457">
        <f t="shared" si="220"/>
        <v>0</v>
      </c>
      <c r="M273" s="457">
        <f t="shared" si="220"/>
        <v>0</v>
      </c>
      <c r="N273" s="470">
        <v>458</v>
      </c>
      <c r="O273" s="470">
        <f>510-N274</f>
        <v>52</v>
      </c>
      <c r="P273" s="457">
        <f t="shared" si="220"/>
        <v>0</v>
      </c>
      <c r="Q273" s="462">
        <f t="shared" si="220"/>
        <v>0</v>
      </c>
      <c r="R273" s="353">
        <f t="shared" si="220"/>
        <v>0</v>
      </c>
      <c r="S273" s="343">
        <f t="shared" si="220"/>
        <v>0</v>
      </c>
      <c r="T273" s="457">
        <f t="shared" si="220"/>
        <v>0</v>
      </c>
      <c r="U273" s="457">
        <f t="shared" si="220"/>
        <v>0</v>
      </c>
      <c r="V273" s="457">
        <f t="shared" si="220"/>
        <v>0</v>
      </c>
      <c r="W273" s="457">
        <f t="shared" si="220"/>
        <v>0</v>
      </c>
      <c r="X273" s="462">
        <f t="shared" si="220"/>
        <v>0</v>
      </c>
      <c r="Y273" s="353">
        <f t="shared" si="220"/>
        <v>0</v>
      </c>
      <c r="Z273" s="457">
        <f t="shared" si="220"/>
        <v>0</v>
      </c>
      <c r="AA273" s="457">
        <f t="shared" si="220"/>
        <v>0</v>
      </c>
      <c r="AB273" s="536">
        <f>+AB133-3</f>
        <v>70</v>
      </c>
      <c r="AC273" s="457">
        <f t="shared" si="220"/>
        <v>0</v>
      </c>
      <c r="AD273" s="457">
        <f t="shared" si="220"/>
        <v>0</v>
      </c>
      <c r="AE273" s="462">
        <f t="shared" si="220"/>
        <v>0</v>
      </c>
      <c r="AF273" s="353">
        <f t="shared" si="220"/>
        <v>0</v>
      </c>
      <c r="AG273" s="457">
        <f t="shared" si="220"/>
        <v>0</v>
      </c>
      <c r="AH273" s="457">
        <f t="shared" si="220"/>
        <v>0</v>
      </c>
      <c r="AI273" s="457">
        <f t="shared" si="220"/>
        <v>0</v>
      </c>
      <c r="AJ273" s="457">
        <f t="shared" si="220"/>
        <v>0</v>
      </c>
      <c r="AK273" s="343">
        <f t="shared" si="220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08"/>
      <c r="C274" s="507"/>
      <c r="D274" s="40"/>
      <c r="E274" s="41"/>
      <c r="F274" s="42"/>
      <c r="G274" s="336">
        <f t="shared" ref="G274:AK274" si="221">+F274+G273</f>
        <v>0</v>
      </c>
      <c r="H274" s="336">
        <f t="shared" si="221"/>
        <v>0</v>
      </c>
      <c r="I274" s="450">
        <f t="shared" si="221"/>
        <v>0</v>
      </c>
      <c r="J274" s="461">
        <f t="shared" si="221"/>
        <v>0</v>
      </c>
      <c r="K274" s="352">
        <f t="shared" si="221"/>
        <v>0</v>
      </c>
      <c r="L274" s="451">
        <f t="shared" si="221"/>
        <v>0</v>
      </c>
      <c r="M274" s="451">
        <f t="shared" si="221"/>
        <v>0</v>
      </c>
      <c r="N274" s="451">
        <f t="shared" si="221"/>
        <v>458</v>
      </c>
      <c r="O274" s="451">
        <f t="shared" si="221"/>
        <v>510</v>
      </c>
      <c r="P274" s="450">
        <f t="shared" si="221"/>
        <v>510</v>
      </c>
      <c r="Q274" s="461">
        <f t="shared" si="221"/>
        <v>510</v>
      </c>
      <c r="R274" s="352">
        <f t="shared" si="221"/>
        <v>510</v>
      </c>
      <c r="S274" s="336">
        <f t="shared" si="221"/>
        <v>510</v>
      </c>
      <c r="T274" s="451">
        <f t="shared" si="221"/>
        <v>510</v>
      </c>
      <c r="U274" s="451">
        <f t="shared" si="221"/>
        <v>510</v>
      </c>
      <c r="V274" s="451">
        <f t="shared" si="221"/>
        <v>510</v>
      </c>
      <c r="W274" s="450">
        <f t="shared" si="221"/>
        <v>510</v>
      </c>
      <c r="X274" s="461">
        <f t="shared" si="221"/>
        <v>510</v>
      </c>
      <c r="Y274" s="352">
        <f t="shared" si="221"/>
        <v>510</v>
      </c>
      <c r="Z274" s="451">
        <f t="shared" si="221"/>
        <v>510</v>
      </c>
      <c r="AA274" s="451">
        <f t="shared" si="221"/>
        <v>510</v>
      </c>
      <c r="AB274" s="451">
        <f t="shared" si="221"/>
        <v>580</v>
      </c>
      <c r="AC274" s="451">
        <f t="shared" si="221"/>
        <v>580</v>
      </c>
      <c r="AD274" s="450">
        <f t="shared" si="221"/>
        <v>580</v>
      </c>
      <c r="AE274" s="461">
        <f t="shared" si="221"/>
        <v>580</v>
      </c>
      <c r="AF274" s="352">
        <f t="shared" si="221"/>
        <v>580</v>
      </c>
      <c r="AG274" s="451">
        <f t="shared" si="221"/>
        <v>580</v>
      </c>
      <c r="AH274" s="451">
        <f t="shared" si="221"/>
        <v>580</v>
      </c>
      <c r="AI274" s="451">
        <f t="shared" si="221"/>
        <v>580</v>
      </c>
      <c r="AJ274" s="451">
        <f t="shared" si="221"/>
        <v>580</v>
      </c>
      <c r="AK274" s="336">
        <f t="shared" si="221"/>
        <v>580</v>
      </c>
      <c r="AL274" s="37"/>
    </row>
    <row r="275" spans="1:42" ht="34.5" customHeight="1">
      <c r="A275" s="624">
        <v>40</v>
      </c>
      <c r="B275" s="707" t="s">
        <v>137</v>
      </c>
      <c r="C275" s="506"/>
      <c r="D275" s="48"/>
      <c r="E275" s="49"/>
      <c r="F275" s="337">
        <f>+F135</f>
        <v>245</v>
      </c>
      <c r="G275" s="343">
        <f>+G135</f>
        <v>0</v>
      </c>
      <c r="H275" s="343">
        <f t="shared" ref="H275:AK275" si="222">+H135</f>
        <v>0</v>
      </c>
      <c r="I275" s="457">
        <f t="shared" si="222"/>
        <v>0</v>
      </c>
      <c r="J275" s="462">
        <f t="shared" si="222"/>
        <v>0</v>
      </c>
      <c r="K275" s="353">
        <f t="shared" si="222"/>
        <v>0</v>
      </c>
      <c r="L275" s="457">
        <f t="shared" si="222"/>
        <v>0</v>
      </c>
      <c r="M275" s="457">
        <f t="shared" si="222"/>
        <v>0</v>
      </c>
      <c r="N275" s="457">
        <f t="shared" si="222"/>
        <v>0</v>
      </c>
      <c r="O275" s="470">
        <f t="shared" si="222"/>
        <v>145</v>
      </c>
      <c r="P275" s="457">
        <f t="shared" si="222"/>
        <v>0</v>
      </c>
      <c r="Q275" s="462">
        <f t="shared" si="222"/>
        <v>0</v>
      </c>
      <c r="R275" s="353">
        <f t="shared" si="222"/>
        <v>0</v>
      </c>
      <c r="S275" s="343">
        <f t="shared" si="222"/>
        <v>0</v>
      </c>
      <c r="T275" s="457">
        <f t="shared" si="222"/>
        <v>0</v>
      </c>
      <c r="U275" s="457">
        <f t="shared" si="222"/>
        <v>0</v>
      </c>
      <c r="V275" s="457">
        <f t="shared" si="222"/>
        <v>0</v>
      </c>
      <c r="W275" s="457">
        <f t="shared" si="222"/>
        <v>0</v>
      </c>
      <c r="X275" s="462">
        <f t="shared" si="222"/>
        <v>0</v>
      </c>
      <c r="Y275" s="353">
        <f t="shared" si="222"/>
        <v>0</v>
      </c>
      <c r="Z275" s="457">
        <f t="shared" si="222"/>
        <v>0</v>
      </c>
      <c r="AA275" s="457">
        <f t="shared" si="222"/>
        <v>0</v>
      </c>
      <c r="AB275" s="470">
        <f t="shared" si="222"/>
        <v>100</v>
      </c>
      <c r="AC275" s="457">
        <f t="shared" si="222"/>
        <v>0</v>
      </c>
      <c r="AD275" s="457">
        <f t="shared" si="222"/>
        <v>0</v>
      </c>
      <c r="AE275" s="462">
        <f t="shared" si="222"/>
        <v>0</v>
      </c>
      <c r="AF275" s="353">
        <f t="shared" si="222"/>
        <v>0</v>
      </c>
      <c r="AG275" s="457">
        <f t="shared" si="222"/>
        <v>0</v>
      </c>
      <c r="AH275" s="457">
        <f t="shared" si="222"/>
        <v>0</v>
      </c>
      <c r="AI275" s="457">
        <f t="shared" si="222"/>
        <v>0</v>
      </c>
      <c r="AJ275" s="457">
        <f t="shared" si="222"/>
        <v>0</v>
      </c>
      <c r="AK275" s="343">
        <f t="shared" si="222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08"/>
      <c r="C276" s="507"/>
      <c r="D276" s="33"/>
      <c r="E276" s="52"/>
      <c r="F276" s="35"/>
      <c r="G276" s="336">
        <f t="shared" ref="G276:AK276" si="223">+F276+G275</f>
        <v>0</v>
      </c>
      <c r="H276" s="336">
        <f t="shared" si="223"/>
        <v>0</v>
      </c>
      <c r="I276" s="450">
        <f t="shared" si="223"/>
        <v>0</v>
      </c>
      <c r="J276" s="461">
        <f t="shared" si="223"/>
        <v>0</v>
      </c>
      <c r="K276" s="352">
        <f t="shared" si="223"/>
        <v>0</v>
      </c>
      <c r="L276" s="451">
        <f t="shared" si="223"/>
        <v>0</v>
      </c>
      <c r="M276" s="451">
        <f t="shared" si="223"/>
        <v>0</v>
      </c>
      <c r="N276" s="451">
        <f t="shared" si="223"/>
        <v>0</v>
      </c>
      <c r="O276" s="451">
        <f t="shared" si="223"/>
        <v>145</v>
      </c>
      <c r="P276" s="450">
        <f t="shared" si="223"/>
        <v>145</v>
      </c>
      <c r="Q276" s="461">
        <f t="shared" si="223"/>
        <v>145</v>
      </c>
      <c r="R276" s="352">
        <f t="shared" si="223"/>
        <v>145</v>
      </c>
      <c r="S276" s="336">
        <f t="shared" si="223"/>
        <v>145</v>
      </c>
      <c r="T276" s="451">
        <f t="shared" si="223"/>
        <v>145</v>
      </c>
      <c r="U276" s="451">
        <f t="shared" si="223"/>
        <v>145</v>
      </c>
      <c r="V276" s="451">
        <f t="shared" si="223"/>
        <v>145</v>
      </c>
      <c r="W276" s="450">
        <f t="shared" si="223"/>
        <v>145</v>
      </c>
      <c r="X276" s="461">
        <f t="shared" si="223"/>
        <v>145</v>
      </c>
      <c r="Y276" s="352">
        <f t="shared" si="223"/>
        <v>145</v>
      </c>
      <c r="Z276" s="451">
        <f t="shared" si="223"/>
        <v>145</v>
      </c>
      <c r="AA276" s="451">
        <f t="shared" si="223"/>
        <v>145</v>
      </c>
      <c r="AB276" s="451">
        <f t="shared" si="223"/>
        <v>245</v>
      </c>
      <c r="AC276" s="451">
        <f t="shared" si="223"/>
        <v>245</v>
      </c>
      <c r="AD276" s="450">
        <f t="shared" si="223"/>
        <v>245</v>
      </c>
      <c r="AE276" s="461">
        <f t="shared" si="223"/>
        <v>245</v>
      </c>
      <c r="AF276" s="352">
        <f t="shared" si="223"/>
        <v>245</v>
      </c>
      <c r="AG276" s="451">
        <f t="shared" si="223"/>
        <v>245</v>
      </c>
      <c r="AH276" s="451">
        <f t="shared" si="223"/>
        <v>245</v>
      </c>
      <c r="AI276" s="451">
        <f t="shared" si="223"/>
        <v>245</v>
      </c>
      <c r="AJ276" s="451">
        <f t="shared" si="223"/>
        <v>245</v>
      </c>
      <c r="AK276" s="336">
        <f t="shared" si="223"/>
        <v>245</v>
      </c>
      <c r="AL276" s="37"/>
    </row>
    <row r="277" spans="1:42" ht="34.5" customHeight="1">
      <c r="A277" s="624">
        <v>41</v>
      </c>
      <c r="B277" s="707" t="s">
        <v>138</v>
      </c>
      <c r="C277" s="511"/>
      <c r="D277" s="53"/>
      <c r="E277" s="54"/>
      <c r="F277" s="337">
        <f>+F137</f>
        <v>235</v>
      </c>
      <c r="G277" s="343">
        <f>+G137</f>
        <v>0</v>
      </c>
      <c r="H277" s="343">
        <f t="shared" ref="H277:AK277" si="224">+H137</f>
        <v>0</v>
      </c>
      <c r="I277" s="457">
        <f t="shared" si="224"/>
        <v>0</v>
      </c>
      <c r="J277" s="462">
        <f t="shared" si="224"/>
        <v>0</v>
      </c>
      <c r="K277" s="353">
        <f t="shared" si="224"/>
        <v>0</v>
      </c>
      <c r="L277" s="457">
        <f t="shared" si="224"/>
        <v>0</v>
      </c>
      <c r="M277" s="457">
        <f t="shared" si="224"/>
        <v>0</v>
      </c>
      <c r="N277" s="457">
        <f t="shared" si="224"/>
        <v>0</v>
      </c>
      <c r="O277" s="470">
        <f t="shared" si="224"/>
        <v>105</v>
      </c>
      <c r="P277" s="457">
        <f t="shared" si="224"/>
        <v>0</v>
      </c>
      <c r="Q277" s="462">
        <f t="shared" si="224"/>
        <v>0</v>
      </c>
      <c r="R277" s="353">
        <f t="shared" si="224"/>
        <v>0</v>
      </c>
      <c r="S277" s="343">
        <f t="shared" si="224"/>
        <v>0</v>
      </c>
      <c r="T277" s="457">
        <f t="shared" si="224"/>
        <v>0</v>
      </c>
      <c r="U277" s="457">
        <f t="shared" si="224"/>
        <v>0</v>
      </c>
      <c r="V277" s="457">
        <f t="shared" si="224"/>
        <v>0</v>
      </c>
      <c r="W277" s="457">
        <f t="shared" si="224"/>
        <v>0</v>
      </c>
      <c r="X277" s="462">
        <f t="shared" si="224"/>
        <v>0</v>
      </c>
      <c r="Y277" s="353">
        <f t="shared" si="224"/>
        <v>0</v>
      </c>
      <c r="Z277" s="457">
        <f t="shared" si="224"/>
        <v>0</v>
      </c>
      <c r="AA277" s="457">
        <f t="shared" si="224"/>
        <v>0</v>
      </c>
      <c r="AB277" s="536">
        <f t="shared" si="224"/>
        <v>100</v>
      </c>
      <c r="AC277" s="536">
        <f t="shared" si="224"/>
        <v>30</v>
      </c>
      <c r="AD277" s="457">
        <f t="shared" si="224"/>
        <v>0</v>
      </c>
      <c r="AE277" s="462">
        <f t="shared" si="224"/>
        <v>0</v>
      </c>
      <c r="AF277" s="353">
        <f t="shared" si="224"/>
        <v>0</v>
      </c>
      <c r="AG277" s="457">
        <f t="shared" si="224"/>
        <v>0</v>
      </c>
      <c r="AH277" s="457">
        <f t="shared" si="224"/>
        <v>0</v>
      </c>
      <c r="AI277" s="457">
        <f t="shared" si="224"/>
        <v>0</v>
      </c>
      <c r="AJ277" s="457">
        <f t="shared" si="224"/>
        <v>0</v>
      </c>
      <c r="AK277" s="343">
        <f t="shared" si="224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08"/>
      <c r="C278" s="512"/>
      <c r="D278" s="56"/>
      <c r="E278" s="57"/>
      <c r="F278" s="42"/>
      <c r="G278" s="336">
        <f t="shared" ref="G278:AK278" si="225">+F278+G277</f>
        <v>0</v>
      </c>
      <c r="H278" s="336">
        <f t="shared" si="225"/>
        <v>0</v>
      </c>
      <c r="I278" s="450">
        <f t="shared" si="225"/>
        <v>0</v>
      </c>
      <c r="J278" s="461">
        <f t="shared" si="225"/>
        <v>0</v>
      </c>
      <c r="K278" s="352">
        <f t="shared" si="225"/>
        <v>0</v>
      </c>
      <c r="L278" s="451">
        <f t="shared" si="225"/>
        <v>0</v>
      </c>
      <c r="M278" s="451">
        <f t="shared" si="225"/>
        <v>0</v>
      </c>
      <c r="N278" s="451">
        <f t="shared" si="225"/>
        <v>0</v>
      </c>
      <c r="O278" s="451">
        <f t="shared" si="225"/>
        <v>105</v>
      </c>
      <c r="P278" s="450">
        <f t="shared" si="225"/>
        <v>105</v>
      </c>
      <c r="Q278" s="461">
        <f t="shared" si="225"/>
        <v>105</v>
      </c>
      <c r="R278" s="352">
        <f t="shared" si="225"/>
        <v>105</v>
      </c>
      <c r="S278" s="336">
        <f t="shared" si="225"/>
        <v>105</v>
      </c>
      <c r="T278" s="451">
        <f t="shared" si="225"/>
        <v>105</v>
      </c>
      <c r="U278" s="451">
        <f t="shared" si="225"/>
        <v>105</v>
      </c>
      <c r="V278" s="451">
        <f t="shared" si="225"/>
        <v>105</v>
      </c>
      <c r="W278" s="450">
        <f t="shared" si="225"/>
        <v>105</v>
      </c>
      <c r="X278" s="461">
        <f t="shared" si="225"/>
        <v>105</v>
      </c>
      <c r="Y278" s="352">
        <f t="shared" si="225"/>
        <v>105</v>
      </c>
      <c r="Z278" s="451">
        <f t="shared" si="225"/>
        <v>105</v>
      </c>
      <c r="AA278" s="451">
        <f t="shared" si="225"/>
        <v>105</v>
      </c>
      <c r="AB278" s="451">
        <f t="shared" si="225"/>
        <v>205</v>
      </c>
      <c r="AC278" s="451">
        <f t="shared" si="225"/>
        <v>235</v>
      </c>
      <c r="AD278" s="450">
        <f t="shared" si="225"/>
        <v>235</v>
      </c>
      <c r="AE278" s="461">
        <f t="shared" si="225"/>
        <v>235</v>
      </c>
      <c r="AF278" s="352">
        <f t="shared" si="225"/>
        <v>235</v>
      </c>
      <c r="AG278" s="451">
        <f t="shared" si="225"/>
        <v>235</v>
      </c>
      <c r="AH278" s="451">
        <f t="shared" si="225"/>
        <v>235</v>
      </c>
      <c r="AI278" s="451">
        <f t="shared" si="225"/>
        <v>235</v>
      </c>
      <c r="AJ278" s="451">
        <f t="shared" si="225"/>
        <v>235</v>
      </c>
      <c r="AK278" s="336">
        <f t="shared" si="225"/>
        <v>235</v>
      </c>
      <c r="AL278" s="37"/>
    </row>
    <row r="279" spans="1:42" ht="34.5" customHeight="1">
      <c r="A279" s="624">
        <v>42</v>
      </c>
      <c r="B279" s="707" t="s">
        <v>139</v>
      </c>
      <c r="C279" s="511"/>
      <c r="D279" s="60"/>
      <c r="E279" s="34"/>
      <c r="F279" s="337">
        <f>+F139</f>
        <v>4</v>
      </c>
      <c r="G279" s="342">
        <f>+G139</f>
        <v>0</v>
      </c>
      <c r="H279" s="342">
        <f t="shared" ref="H279:AK279" si="226">+H139</f>
        <v>0</v>
      </c>
      <c r="I279" s="456">
        <f t="shared" si="226"/>
        <v>0</v>
      </c>
      <c r="J279" s="460">
        <f t="shared" si="226"/>
        <v>0</v>
      </c>
      <c r="K279" s="351">
        <f t="shared" si="226"/>
        <v>0</v>
      </c>
      <c r="L279" s="456">
        <f t="shared" si="226"/>
        <v>0</v>
      </c>
      <c r="M279" s="456">
        <f t="shared" si="226"/>
        <v>0</v>
      </c>
      <c r="N279" s="456">
        <f t="shared" si="226"/>
        <v>0</v>
      </c>
      <c r="O279" s="469">
        <f t="shared" si="226"/>
        <v>4</v>
      </c>
      <c r="P279" s="456">
        <f t="shared" si="226"/>
        <v>0</v>
      </c>
      <c r="Q279" s="460">
        <f t="shared" si="226"/>
        <v>0</v>
      </c>
      <c r="R279" s="351">
        <f t="shared" si="226"/>
        <v>0</v>
      </c>
      <c r="S279" s="342">
        <f t="shared" si="226"/>
        <v>0</v>
      </c>
      <c r="T279" s="456">
        <f t="shared" si="226"/>
        <v>0</v>
      </c>
      <c r="U279" s="456">
        <f t="shared" si="226"/>
        <v>0</v>
      </c>
      <c r="V279" s="456">
        <f t="shared" si="226"/>
        <v>0</v>
      </c>
      <c r="W279" s="456">
        <f t="shared" si="226"/>
        <v>0</v>
      </c>
      <c r="X279" s="460">
        <f t="shared" si="226"/>
        <v>0</v>
      </c>
      <c r="Y279" s="351">
        <f t="shared" si="226"/>
        <v>0</v>
      </c>
      <c r="Z279" s="456">
        <f t="shared" si="226"/>
        <v>0</v>
      </c>
      <c r="AA279" s="456">
        <f t="shared" si="226"/>
        <v>0</v>
      </c>
      <c r="AB279" s="456">
        <f t="shared" si="226"/>
        <v>0</v>
      </c>
      <c r="AC279" s="456">
        <f t="shared" si="226"/>
        <v>0</v>
      </c>
      <c r="AD279" s="456">
        <f t="shared" si="226"/>
        <v>0</v>
      </c>
      <c r="AE279" s="460">
        <f t="shared" si="226"/>
        <v>0</v>
      </c>
      <c r="AF279" s="351">
        <f t="shared" si="226"/>
        <v>0</v>
      </c>
      <c r="AG279" s="456">
        <f t="shared" si="226"/>
        <v>0</v>
      </c>
      <c r="AH279" s="456">
        <f t="shared" si="226"/>
        <v>0</v>
      </c>
      <c r="AI279" s="456">
        <f t="shared" si="226"/>
        <v>0</v>
      </c>
      <c r="AJ279" s="456">
        <f t="shared" si="226"/>
        <v>0</v>
      </c>
      <c r="AK279" s="343">
        <f t="shared" si="226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08"/>
      <c r="C280" s="510"/>
      <c r="D280" s="60"/>
      <c r="E280" s="52"/>
      <c r="F280" s="35"/>
      <c r="G280" s="336">
        <f t="shared" ref="G280:AK280" si="227">+F280+G279</f>
        <v>0</v>
      </c>
      <c r="H280" s="336">
        <f t="shared" si="227"/>
        <v>0</v>
      </c>
      <c r="I280" s="450">
        <f t="shared" si="227"/>
        <v>0</v>
      </c>
      <c r="J280" s="461">
        <f t="shared" si="227"/>
        <v>0</v>
      </c>
      <c r="K280" s="352">
        <f t="shared" si="227"/>
        <v>0</v>
      </c>
      <c r="L280" s="451">
        <f t="shared" si="227"/>
        <v>0</v>
      </c>
      <c r="M280" s="451">
        <f t="shared" si="227"/>
        <v>0</v>
      </c>
      <c r="N280" s="451">
        <f t="shared" si="227"/>
        <v>0</v>
      </c>
      <c r="O280" s="451">
        <f t="shared" si="227"/>
        <v>4</v>
      </c>
      <c r="P280" s="450">
        <f t="shared" si="227"/>
        <v>4</v>
      </c>
      <c r="Q280" s="461">
        <f t="shared" si="227"/>
        <v>4</v>
      </c>
      <c r="R280" s="352">
        <f t="shared" si="227"/>
        <v>4</v>
      </c>
      <c r="S280" s="336">
        <f t="shared" si="227"/>
        <v>4</v>
      </c>
      <c r="T280" s="451">
        <f t="shared" si="227"/>
        <v>4</v>
      </c>
      <c r="U280" s="451">
        <f t="shared" si="227"/>
        <v>4</v>
      </c>
      <c r="V280" s="451">
        <f t="shared" si="227"/>
        <v>4</v>
      </c>
      <c r="W280" s="450">
        <f t="shared" si="227"/>
        <v>4</v>
      </c>
      <c r="X280" s="461">
        <f t="shared" si="227"/>
        <v>4</v>
      </c>
      <c r="Y280" s="352">
        <f t="shared" si="227"/>
        <v>4</v>
      </c>
      <c r="Z280" s="451">
        <f t="shared" si="227"/>
        <v>4</v>
      </c>
      <c r="AA280" s="451">
        <f t="shared" si="227"/>
        <v>4</v>
      </c>
      <c r="AB280" s="451">
        <f t="shared" si="227"/>
        <v>4</v>
      </c>
      <c r="AC280" s="451">
        <f t="shared" si="227"/>
        <v>4</v>
      </c>
      <c r="AD280" s="450">
        <f t="shared" si="227"/>
        <v>4</v>
      </c>
      <c r="AE280" s="461">
        <f t="shared" si="227"/>
        <v>4</v>
      </c>
      <c r="AF280" s="352">
        <f t="shared" si="227"/>
        <v>4</v>
      </c>
      <c r="AG280" s="451">
        <f t="shared" si="227"/>
        <v>4</v>
      </c>
      <c r="AH280" s="451">
        <f t="shared" si="227"/>
        <v>4</v>
      </c>
      <c r="AI280" s="451">
        <f t="shared" si="227"/>
        <v>4</v>
      </c>
      <c r="AJ280" s="451">
        <f t="shared" si="227"/>
        <v>4</v>
      </c>
      <c r="AK280" s="336">
        <f t="shared" si="227"/>
        <v>4</v>
      </c>
      <c r="AL280" s="37"/>
    </row>
    <row r="281" spans="1:42" ht="34.5" customHeight="1">
      <c r="A281" s="624">
        <v>43</v>
      </c>
      <c r="B281" s="707" t="s">
        <v>140</v>
      </c>
      <c r="C281" s="519"/>
      <c r="D281" s="63"/>
      <c r="E281" s="54"/>
      <c r="F281" s="337">
        <f>+F141</f>
        <v>89</v>
      </c>
      <c r="G281" s="342">
        <f>+G141</f>
        <v>0</v>
      </c>
      <c r="H281" s="342">
        <f t="shared" ref="H281:AK281" si="228">+H141</f>
        <v>0</v>
      </c>
      <c r="I281" s="456">
        <f t="shared" si="228"/>
        <v>0</v>
      </c>
      <c r="J281" s="460">
        <f t="shared" si="228"/>
        <v>0</v>
      </c>
      <c r="K281" s="351">
        <f t="shared" si="228"/>
        <v>0</v>
      </c>
      <c r="L281" s="456">
        <f t="shared" si="228"/>
        <v>0</v>
      </c>
      <c r="M281" s="456">
        <f t="shared" si="228"/>
        <v>0</v>
      </c>
      <c r="N281" s="456">
        <v>0</v>
      </c>
      <c r="O281" s="469">
        <f>50-N282</f>
        <v>50</v>
      </c>
      <c r="P281" s="456">
        <f t="shared" si="228"/>
        <v>0</v>
      </c>
      <c r="Q281" s="460">
        <f t="shared" si="228"/>
        <v>0</v>
      </c>
      <c r="R281" s="351">
        <f t="shared" si="228"/>
        <v>0</v>
      </c>
      <c r="S281" s="342">
        <f t="shared" si="228"/>
        <v>0</v>
      </c>
      <c r="T281" s="456">
        <f t="shared" si="228"/>
        <v>0</v>
      </c>
      <c r="U281" s="456">
        <f t="shared" si="228"/>
        <v>0</v>
      </c>
      <c r="V281" s="456">
        <f t="shared" si="228"/>
        <v>0</v>
      </c>
      <c r="W281" s="456">
        <f t="shared" si="228"/>
        <v>0</v>
      </c>
      <c r="X281" s="460">
        <f t="shared" si="228"/>
        <v>0</v>
      </c>
      <c r="Y281" s="351">
        <f t="shared" si="228"/>
        <v>0</v>
      </c>
      <c r="Z281" s="456">
        <f t="shared" si="228"/>
        <v>0</v>
      </c>
      <c r="AA281" s="456">
        <f t="shared" si="228"/>
        <v>0</v>
      </c>
      <c r="AB281" s="469">
        <f t="shared" si="228"/>
        <v>39</v>
      </c>
      <c r="AC281" s="456">
        <f t="shared" si="228"/>
        <v>0</v>
      </c>
      <c r="AD281" s="456">
        <f t="shared" si="228"/>
        <v>0</v>
      </c>
      <c r="AE281" s="460">
        <f t="shared" si="228"/>
        <v>0</v>
      </c>
      <c r="AF281" s="351">
        <f t="shared" si="228"/>
        <v>0</v>
      </c>
      <c r="AG281" s="456">
        <f t="shared" si="228"/>
        <v>0</v>
      </c>
      <c r="AH281" s="456">
        <f t="shared" si="228"/>
        <v>0</v>
      </c>
      <c r="AI281" s="456">
        <f t="shared" si="228"/>
        <v>0</v>
      </c>
      <c r="AJ281" s="456">
        <f t="shared" si="228"/>
        <v>0</v>
      </c>
      <c r="AK281" s="343">
        <f t="shared" si="228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08"/>
      <c r="C282" s="507"/>
      <c r="D282" s="65"/>
      <c r="E282" s="66"/>
      <c r="F282" s="35"/>
      <c r="G282" s="336">
        <f t="shared" ref="G282:AF282" si="229">+F282+G281</f>
        <v>0</v>
      </c>
      <c r="H282" s="336">
        <f t="shared" si="229"/>
        <v>0</v>
      </c>
      <c r="I282" s="450">
        <f t="shared" si="229"/>
        <v>0</v>
      </c>
      <c r="J282" s="461">
        <f t="shared" si="229"/>
        <v>0</v>
      </c>
      <c r="K282" s="352">
        <f t="shared" si="229"/>
        <v>0</v>
      </c>
      <c r="L282" s="451">
        <f t="shared" si="229"/>
        <v>0</v>
      </c>
      <c r="M282" s="451">
        <f t="shared" si="229"/>
        <v>0</v>
      </c>
      <c r="N282" s="451">
        <f t="shared" si="229"/>
        <v>0</v>
      </c>
      <c r="O282" s="451">
        <f t="shared" si="229"/>
        <v>50</v>
      </c>
      <c r="P282" s="450">
        <f t="shared" si="229"/>
        <v>50</v>
      </c>
      <c r="Q282" s="461">
        <f t="shared" si="229"/>
        <v>50</v>
      </c>
      <c r="R282" s="352">
        <f t="shared" si="229"/>
        <v>50</v>
      </c>
      <c r="S282" s="336">
        <f t="shared" si="229"/>
        <v>50</v>
      </c>
      <c r="T282" s="451">
        <f t="shared" si="229"/>
        <v>50</v>
      </c>
      <c r="U282" s="451">
        <f t="shared" si="229"/>
        <v>50</v>
      </c>
      <c r="V282" s="451">
        <f t="shared" si="229"/>
        <v>50</v>
      </c>
      <c r="W282" s="450">
        <f t="shared" si="229"/>
        <v>50</v>
      </c>
      <c r="X282" s="461">
        <f t="shared" si="229"/>
        <v>50</v>
      </c>
      <c r="Y282" s="352">
        <f t="shared" si="229"/>
        <v>50</v>
      </c>
      <c r="Z282" s="451">
        <f t="shared" si="229"/>
        <v>50</v>
      </c>
      <c r="AA282" s="451">
        <f t="shared" si="229"/>
        <v>50</v>
      </c>
      <c r="AB282" s="451">
        <f t="shared" si="229"/>
        <v>89</v>
      </c>
      <c r="AC282" s="451">
        <f t="shared" si="229"/>
        <v>89</v>
      </c>
      <c r="AD282" s="450">
        <f t="shared" si="229"/>
        <v>89</v>
      </c>
      <c r="AE282" s="461">
        <f t="shared" si="229"/>
        <v>89</v>
      </c>
      <c r="AF282" s="352">
        <f t="shared" si="229"/>
        <v>89</v>
      </c>
      <c r="AG282" s="451">
        <f>+AF282+AG281</f>
        <v>89</v>
      </c>
      <c r="AH282" s="455">
        <f t="shared" ref="AH282:AI282" si="230">+AG282+AH281</f>
        <v>89</v>
      </c>
      <c r="AI282" s="451">
        <f t="shared" si="230"/>
        <v>89</v>
      </c>
      <c r="AJ282" s="455">
        <f t="shared" ref="AJ282" si="231">+AI282+AJ281</f>
        <v>89</v>
      </c>
      <c r="AK282" s="341">
        <f t="shared" ref="AK282" si="232">+AJ282+AK281</f>
        <v>89</v>
      </c>
      <c r="AL282" s="37"/>
    </row>
    <row r="283" spans="1:42" ht="34.5" customHeight="1">
      <c r="A283" s="624">
        <v>44</v>
      </c>
      <c r="B283" s="707" t="s">
        <v>146</v>
      </c>
      <c r="C283" s="506"/>
      <c r="D283" s="53"/>
      <c r="E283" s="54"/>
      <c r="F283" s="337">
        <f>+F143</f>
        <v>1</v>
      </c>
      <c r="G283" s="342">
        <f>+G143</f>
        <v>0</v>
      </c>
      <c r="H283" s="342">
        <f t="shared" ref="H283:AK283" si="233">+H143</f>
        <v>0</v>
      </c>
      <c r="I283" s="456">
        <f t="shared" si="233"/>
        <v>0</v>
      </c>
      <c r="J283" s="460">
        <f t="shared" si="233"/>
        <v>0</v>
      </c>
      <c r="K283" s="351">
        <f t="shared" si="233"/>
        <v>0</v>
      </c>
      <c r="L283" s="456">
        <f t="shared" si="233"/>
        <v>0</v>
      </c>
      <c r="M283" s="456">
        <f t="shared" si="233"/>
        <v>0</v>
      </c>
      <c r="N283" s="456">
        <v>0</v>
      </c>
      <c r="O283" s="469">
        <f>1-N284</f>
        <v>1</v>
      </c>
      <c r="P283" s="456">
        <f t="shared" si="233"/>
        <v>0</v>
      </c>
      <c r="Q283" s="460">
        <f t="shared" si="233"/>
        <v>0</v>
      </c>
      <c r="R283" s="351">
        <f t="shared" si="233"/>
        <v>0</v>
      </c>
      <c r="S283" s="342">
        <f t="shared" si="233"/>
        <v>0</v>
      </c>
      <c r="T283" s="456">
        <f t="shared" si="233"/>
        <v>0</v>
      </c>
      <c r="U283" s="456">
        <f t="shared" si="233"/>
        <v>0</v>
      </c>
      <c r="V283" s="456">
        <f t="shared" si="233"/>
        <v>0</v>
      </c>
      <c r="W283" s="456">
        <f t="shared" si="233"/>
        <v>0</v>
      </c>
      <c r="X283" s="460">
        <f t="shared" si="233"/>
        <v>0</v>
      </c>
      <c r="Y283" s="351">
        <f t="shared" si="233"/>
        <v>0</v>
      </c>
      <c r="Z283" s="456">
        <f t="shared" si="233"/>
        <v>0</v>
      </c>
      <c r="AA283" s="456">
        <f t="shared" si="233"/>
        <v>0</v>
      </c>
      <c r="AB283" s="456">
        <f t="shared" si="233"/>
        <v>0</v>
      </c>
      <c r="AC283" s="456">
        <f t="shared" si="233"/>
        <v>0</v>
      </c>
      <c r="AD283" s="456">
        <f t="shared" si="233"/>
        <v>0</v>
      </c>
      <c r="AE283" s="460">
        <f t="shared" si="233"/>
        <v>0</v>
      </c>
      <c r="AF283" s="351">
        <f t="shared" si="233"/>
        <v>0</v>
      </c>
      <c r="AG283" s="456">
        <f t="shared" si="233"/>
        <v>0</v>
      </c>
      <c r="AH283" s="347">
        <f t="shared" si="233"/>
        <v>0</v>
      </c>
      <c r="AI283" s="456">
        <f t="shared" si="233"/>
        <v>0</v>
      </c>
      <c r="AJ283" s="347">
        <f t="shared" si="233"/>
        <v>0</v>
      </c>
      <c r="AK283" s="343">
        <f t="shared" si="233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08"/>
      <c r="C284" s="507"/>
      <c r="D284" s="56"/>
      <c r="E284" s="57"/>
      <c r="F284" s="42"/>
      <c r="G284" s="336">
        <f t="shared" ref="G284:AK284" si="234">+F284+G283</f>
        <v>0</v>
      </c>
      <c r="H284" s="336">
        <f t="shared" si="234"/>
        <v>0</v>
      </c>
      <c r="I284" s="450">
        <f t="shared" si="234"/>
        <v>0</v>
      </c>
      <c r="J284" s="461">
        <f t="shared" si="234"/>
        <v>0</v>
      </c>
      <c r="K284" s="352">
        <f t="shared" si="234"/>
        <v>0</v>
      </c>
      <c r="L284" s="451">
        <f t="shared" si="234"/>
        <v>0</v>
      </c>
      <c r="M284" s="451">
        <f t="shared" si="234"/>
        <v>0</v>
      </c>
      <c r="N284" s="451">
        <f t="shared" si="234"/>
        <v>0</v>
      </c>
      <c r="O284" s="451">
        <f t="shared" si="234"/>
        <v>1</v>
      </c>
      <c r="P284" s="450">
        <f t="shared" si="234"/>
        <v>1</v>
      </c>
      <c r="Q284" s="461">
        <f t="shared" si="234"/>
        <v>1</v>
      </c>
      <c r="R284" s="352">
        <f t="shared" si="234"/>
        <v>1</v>
      </c>
      <c r="S284" s="336">
        <f t="shared" si="234"/>
        <v>1</v>
      </c>
      <c r="T284" s="451">
        <f t="shared" si="234"/>
        <v>1</v>
      </c>
      <c r="U284" s="451">
        <f t="shared" si="234"/>
        <v>1</v>
      </c>
      <c r="V284" s="451">
        <f t="shared" si="234"/>
        <v>1</v>
      </c>
      <c r="W284" s="450">
        <f t="shared" si="234"/>
        <v>1</v>
      </c>
      <c r="X284" s="461">
        <f t="shared" si="234"/>
        <v>1</v>
      </c>
      <c r="Y284" s="352">
        <f t="shared" si="234"/>
        <v>1</v>
      </c>
      <c r="Z284" s="451">
        <f t="shared" si="234"/>
        <v>1</v>
      </c>
      <c r="AA284" s="451">
        <f t="shared" si="234"/>
        <v>1</v>
      </c>
      <c r="AB284" s="451">
        <f t="shared" si="234"/>
        <v>1</v>
      </c>
      <c r="AC284" s="451">
        <f t="shared" si="234"/>
        <v>1</v>
      </c>
      <c r="AD284" s="450">
        <f t="shared" si="234"/>
        <v>1</v>
      </c>
      <c r="AE284" s="461">
        <f t="shared" si="234"/>
        <v>1</v>
      </c>
      <c r="AF284" s="352">
        <f t="shared" si="234"/>
        <v>1</v>
      </c>
      <c r="AG284" s="451">
        <f t="shared" si="234"/>
        <v>1</v>
      </c>
      <c r="AH284" s="451">
        <f t="shared" si="234"/>
        <v>1</v>
      </c>
      <c r="AI284" s="451">
        <f t="shared" si="234"/>
        <v>1</v>
      </c>
      <c r="AJ284" s="451">
        <f t="shared" si="234"/>
        <v>1</v>
      </c>
      <c r="AK284" s="336">
        <f t="shared" si="234"/>
        <v>1</v>
      </c>
      <c r="AL284" s="37"/>
    </row>
    <row r="285" spans="1:42" ht="35.1" customHeight="1">
      <c r="A285" s="652">
        <v>45</v>
      </c>
      <c r="B285" s="707" t="s">
        <v>147</v>
      </c>
      <c r="C285" s="506"/>
      <c r="D285" s="60"/>
      <c r="E285" s="34"/>
      <c r="F285" s="35">
        <f>+F145</f>
        <v>161</v>
      </c>
      <c r="G285" s="342">
        <f>+G145</f>
        <v>0</v>
      </c>
      <c r="H285" s="342">
        <f t="shared" ref="H285:AK285" si="235">+H145</f>
        <v>0</v>
      </c>
      <c r="I285" s="456">
        <f t="shared" si="235"/>
        <v>0</v>
      </c>
      <c r="J285" s="460">
        <f t="shared" si="235"/>
        <v>0</v>
      </c>
      <c r="K285" s="351">
        <f t="shared" si="235"/>
        <v>0</v>
      </c>
      <c r="L285" s="456">
        <f t="shared" si="235"/>
        <v>0</v>
      </c>
      <c r="M285" s="456">
        <f t="shared" si="235"/>
        <v>0</v>
      </c>
      <c r="N285" s="456">
        <v>0</v>
      </c>
      <c r="O285" s="469">
        <f>120-N286</f>
        <v>120</v>
      </c>
      <c r="P285" s="456">
        <f t="shared" si="235"/>
        <v>0</v>
      </c>
      <c r="Q285" s="460">
        <f t="shared" si="235"/>
        <v>0</v>
      </c>
      <c r="R285" s="351">
        <f t="shared" si="235"/>
        <v>0</v>
      </c>
      <c r="S285" s="342">
        <f t="shared" si="235"/>
        <v>0</v>
      </c>
      <c r="T285" s="456">
        <f t="shared" si="235"/>
        <v>0</v>
      </c>
      <c r="U285" s="456">
        <f t="shared" si="235"/>
        <v>0</v>
      </c>
      <c r="V285" s="456">
        <f t="shared" si="235"/>
        <v>0</v>
      </c>
      <c r="W285" s="456">
        <f t="shared" si="235"/>
        <v>0</v>
      </c>
      <c r="X285" s="460">
        <f t="shared" si="235"/>
        <v>0</v>
      </c>
      <c r="Y285" s="351">
        <f t="shared" si="235"/>
        <v>0</v>
      </c>
      <c r="Z285" s="456">
        <f t="shared" si="235"/>
        <v>0</v>
      </c>
      <c r="AA285" s="456">
        <f t="shared" si="235"/>
        <v>0</v>
      </c>
      <c r="AB285" s="537">
        <f t="shared" si="235"/>
        <v>41</v>
      </c>
      <c r="AC285" s="456">
        <f t="shared" si="235"/>
        <v>0</v>
      </c>
      <c r="AD285" s="456">
        <f t="shared" si="235"/>
        <v>0</v>
      </c>
      <c r="AE285" s="460">
        <f t="shared" si="235"/>
        <v>0</v>
      </c>
      <c r="AF285" s="351">
        <f t="shared" si="235"/>
        <v>0</v>
      </c>
      <c r="AG285" s="456">
        <f t="shared" si="235"/>
        <v>0</v>
      </c>
      <c r="AH285" s="456">
        <f t="shared" si="235"/>
        <v>0</v>
      </c>
      <c r="AI285" s="456">
        <f t="shared" si="235"/>
        <v>0</v>
      </c>
      <c r="AJ285" s="456">
        <f t="shared" si="235"/>
        <v>0</v>
      </c>
      <c r="AK285" s="343">
        <f t="shared" si="235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08"/>
      <c r="C286" s="507"/>
      <c r="D286" s="60"/>
      <c r="E286" s="52"/>
      <c r="F286" s="35"/>
      <c r="G286" s="336">
        <f t="shared" ref="G286:AK286" si="236">+F286+G285</f>
        <v>0</v>
      </c>
      <c r="H286" s="336">
        <f t="shared" si="236"/>
        <v>0</v>
      </c>
      <c r="I286" s="450">
        <f t="shared" si="236"/>
        <v>0</v>
      </c>
      <c r="J286" s="461">
        <f t="shared" si="236"/>
        <v>0</v>
      </c>
      <c r="K286" s="352">
        <f t="shared" si="236"/>
        <v>0</v>
      </c>
      <c r="L286" s="451">
        <f t="shared" si="236"/>
        <v>0</v>
      </c>
      <c r="M286" s="451">
        <f t="shared" si="236"/>
        <v>0</v>
      </c>
      <c r="N286" s="451">
        <f t="shared" si="236"/>
        <v>0</v>
      </c>
      <c r="O286" s="451">
        <f t="shared" si="236"/>
        <v>120</v>
      </c>
      <c r="P286" s="450">
        <f t="shared" si="236"/>
        <v>120</v>
      </c>
      <c r="Q286" s="461">
        <f t="shared" si="236"/>
        <v>120</v>
      </c>
      <c r="R286" s="352">
        <f t="shared" si="236"/>
        <v>120</v>
      </c>
      <c r="S286" s="336">
        <f t="shared" si="236"/>
        <v>120</v>
      </c>
      <c r="T286" s="451">
        <f t="shared" si="236"/>
        <v>120</v>
      </c>
      <c r="U286" s="451">
        <f t="shared" si="236"/>
        <v>120</v>
      </c>
      <c r="V286" s="451">
        <f t="shared" si="236"/>
        <v>120</v>
      </c>
      <c r="W286" s="450">
        <f t="shared" si="236"/>
        <v>120</v>
      </c>
      <c r="X286" s="461">
        <f t="shared" si="236"/>
        <v>120</v>
      </c>
      <c r="Y286" s="352">
        <f t="shared" si="236"/>
        <v>120</v>
      </c>
      <c r="Z286" s="451">
        <f t="shared" si="236"/>
        <v>120</v>
      </c>
      <c r="AA286" s="451">
        <f t="shared" si="236"/>
        <v>120</v>
      </c>
      <c r="AB286" s="451">
        <f t="shared" si="236"/>
        <v>161</v>
      </c>
      <c r="AC286" s="451">
        <f t="shared" si="236"/>
        <v>161</v>
      </c>
      <c r="AD286" s="450">
        <f t="shared" si="236"/>
        <v>161</v>
      </c>
      <c r="AE286" s="461">
        <f t="shared" si="236"/>
        <v>161</v>
      </c>
      <c r="AF286" s="352">
        <f t="shared" si="236"/>
        <v>161</v>
      </c>
      <c r="AG286" s="451">
        <f t="shared" si="236"/>
        <v>161</v>
      </c>
      <c r="AH286" s="451">
        <f t="shared" si="236"/>
        <v>161</v>
      </c>
      <c r="AI286" s="451">
        <f t="shared" si="236"/>
        <v>161</v>
      </c>
      <c r="AJ286" s="451">
        <f t="shared" si="236"/>
        <v>161</v>
      </c>
      <c r="AK286" s="336">
        <f t="shared" si="236"/>
        <v>161</v>
      </c>
      <c r="AL286" s="37"/>
    </row>
    <row r="287" spans="1:42" ht="35.1" customHeight="1">
      <c r="A287" s="624">
        <v>46</v>
      </c>
      <c r="B287" s="707" t="s">
        <v>148</v>
      </c>
      <c r="C287" s="506"/>
      <c r="D287" s="63"/>
      <c r="E287" s="54"/>
      <c r="F287" s="337">
        <f>+F147</f>
        <v>81</v>
      </c>
      <c r="G287" s="342">
        <f>+G147</f>
        <v>0</v>
      </c>
      <c r="H287" s="342">
        <f t="shared" ref="H287:AK287" si="237">+H147</f>
        <v>0</v>
      </c>
      <c r="I287" s="456">
        <f t="shared" si="237"/>
        <v>0</v>
      </c>
      <c r="J287" s="460">
        <f t="shared" si="237"/>
        <v>0</v>
      </c>
      <c r="K287" s="351">
        <f t="shared" si="237"/>
        <v>0</v>
      </c>
      <c r="L287" s="456">
        <f t="shared" si="237"/>
        <v>0</v>
      </c>
      <c r="M287" s="456">
        <f t="shared" si="237"/>
        <v>0</v>
      </c>
      <c r="N287" s="456">
        <f t="shared" si="237"/>
        <v>0</v>
      </c>
      <c r="O287" s="469">
        <f t="shared" si="237"/>
        <v>81</v>
      </c>
      <c r="P287" s="456">
        <f t="shared" si="237"/>
        <v>0</v>
      </c>
      <c r="Q287" s="460">
        <f t="shared" si="237"/>
        <v>0</v>
      </c>
      <c r="R287" s="351">
        <f t="shared" si="237"/>
        <v>0</v>
      </c>
      <c r="S287" s="342">
        <f t="shared" si="237"/>
        <v>0</v>
      </c>
      <c r="T287" s="456">
        <f t="shared" si="237"/>
        <v>0</v>
      </c>
      <c r="U287" s="456">
        <f t="shared" si="237"/>
        <v>0</v>
      </c>
      <c r="V287" s="456">
        <f t="shared" si="237"/>
        <v>0</v>
      </c>
      <c r="W287" s="456">
        <f t="shared" si="237"/>
        <v>0</v>
      </c>
      <c r="X287" s="460">
        <f t="shared" si="237"/>
        <v>0</v>
      </c>
      <c r="Y287" s="351">
        <f t="shared" si="237"/>
        <v>0</v>
      </c>
      <c r="Z287" s="456">
        <f t="shared" si="237"/>
        <v>0</v>
      </c>
      <c r="AA287" s="456">
        <f t="shared" si="237"/>
        <v>0</v>
      </c>
      <c r="AB287" s="456">
        <f t="shared" si="237"/>
        <v>0</v>
      </c>
      <c r="AC287" s="456">
        <f t="shared" si="237"/>
        <v>0</v>
      </c>
      <c r="AD287" s="456">
        <f t="shared" si="237"/>
        <v>0</v>
      </c>
      <c r="AE287" s="460">
        <f t="shared" si="237"/>
        <v>0</v>
      </c>
      <c r="AF287" s="351">
        <f t="shared" si="237"/>
        <v>0</v>
      </c>
      <c r="AG287" s="456">
        <f t="shared" si="237"/>
        <v>0</v>
      </c>
      <c r="AH287" s="456">
        <f t="shared" si="237"/>
        <v>0</v>
      </c>
      <c r="AI287" s="456">
        <f t="shared" si="237"/>
        <v>0</v>
      </c>
      <c r="AJ287" s="456">
        <f t="shared" si="237"/>
        <v>0</v>
      </c>
      <c r="AK287" s="343">
        <f t="shared" si="237"/>
        <v>0</v>
      </c>
      <c r="AL287" s="37"/>
      <c r="AM287" s="38"/>
      <c r="AN287" s="38"/>
      <c r="AO287" s="38"/>
      <c r="AP287" s="38"/>
    </row>
    <row r="288" spans="1:42" ht="35.1" customHeight="1">
      <c r="A288" s="625"/>
      <c r="B288" s="708"/>
      <c r="C288" s="507"/>
      <c r="D288" s="65"/>
      <c r="E288" s="57"/>
      <c r="F288" s="42"/>
      <c r="G288" s="335">
        <f t="shared" ref="G288:AK288" si="238">+F288+G287</f>
        <v>0</v>
      </c>
      <c r="H288" s="336">
        <f t="shared" si="238"/>
        <v>0</v>
      </c>
      <c r="I288" s="450">
        <f t="shared" si="238"/>
        <v>0</v>
      </c>
      <c r="J288" s="461">
        <f t="shared" si="238"/>
        <v>0</v>
      </c>
      <c r="K288" s="352">
        <f t="shared" si="238"/>
        <v>0</v>
      </c>
      <c r="L288" s="451">
        <f t="shared" si="238"/>
        <v>0</v>
      </c>
      <c r="M288" s="451">
        <f t="shared" si="238"/>
        <v>0</v>
      </c>
      <c r="N288" s="451">
        <f t="shared" si="238"/>
        <v>0</v>
      </c>
      <c r="O288" s="451">
        <f t="shared" si="238"/>
        <v>81</v>
      </c>
      <c r="P288" s="450">
        <f t="shared" si="238"/>
        <v>81</v>
      </c>
      <c r="Q288" s="461">
        <f t="shared" si="238"/>
        <v>81</v>
      </c>
      <c r="R288" s="352">
        <f t="shared" si="238"/>
        <v>81</v>
      </c>
      <c r="S288" s="336">
        <f t="shared" si="238"/>
        <v>81</v>
      </c>
      <c r="T288" s="451">
        <f t="shared" si="238"/>
        <v>81</v>
      </c>
      <c r="U288" s="451">
        <f t="shared" si="238"/>
        <v>81</v>
      </c>
      <c r="V288" s="451">
        <f t="shared" si="238"/>
        <v>81</v>
      </c>
      <c r="W288" s="450">
        <f t="shared" si="238"/>
        <v>81</v>
      </c>
      <c r="X288" s="461">
        <f t="shared" si="238"/>
        <v>81</v>
      </c>
      <c r="Y288" s="352">
        <f t="shared" si="238"/>
        <v>81</v>
      </c>
      <c r="Z288" s="451">
        <f t="shared" si="238"/>
        <v>81</v>
      </c>
      <c r="AA288" s="451">
        <f t="shared" si="238"/>
        <v>81</v>
      </c>
      <c r="AB288" s="451">
        <f t="shared" si="238"/>
        <v>81</v>
      </c>
      <c r="AC288" s="451">
        <f t="shared" si="238"/>
        <v>81</v>
      </c>
      <c r="AD288" s="450">
        <f t="shared" si="238"/>
        <v>81</v>
      </c>
      <c r="AE288" s="461">
        <f t="shared" si="238"/>
        <v>81</v>
      </c>
      <c r="AF288" s="352">
        <f t="shared" si="238"/>
        <v>81</v>
      </c>
      <c r="AG288" s="451">
        <f t="shared" si="238"/>
        <v>81</v>
      </c>
      <c r="AH288" s="450">
        <f t="shared" si="238"/>
        <v>81</v>
      </c>
      <c r="AI288" s="450">
        <f t="shared" si="238"/>
        <v>81</v>
      </c>
      <c r="AJ288" s="450">
        <f t="shared" si="238"/>
        <v>81</v>
      </c>
      <c r="AK288" s="335">
        <f t="shared" si="238"/>
        <v>81</v>
      </c>
      <c r="AL288" s="37"/>
    </row>
    <row r="289" spans="1:42" ht="35.1" customHeight="1">
      <c r="A289" s="624">
        <v>47</v>
      </c>
      <c r="B289" s="707" t="s">
        <v>149</v>
      </c>
      <c r="C289" s="511"/>
      <c r="D289" s="71"/>
      <c r="E289" s="34"/>
      <c r="F289" s="35">
        <f>+F149</f>
        <v>155</v>
      </c>
      <c r="G289" s="342">
        <f>+G149</f>
        <v>0</v>
      </c>
      <c r="H289" s="342">
        <f t="shared" ref="H289:AK289" si="239">+H149</f>
        <v>0</v>
      </c>
      <c r="I289" s="456">
        <f t="shared" si="239"/>
        <v>0</v>
      </c>
      <c r="J289" s="460">
        <f t="shared" si="239"/>
        <v>0</v>
      </c>
      <c r="K289" s="351">
        <f t="shared" si="239"/>
        <v>0</v>
      </c>
      <c r="L289" s="456">
        <f t="shared" si="239"/>
        <v>0</v>
      </c>
      <c r="M289" s="456">
        <f t="shared" si="239"/>
        <v>0</v>
      </c>
      <c r="N289" s="456">
        <f t="shared" si="239"/>
        <v>0</v>
      </c>
      <c r="O289" s="469">
        <f t="shared" si="239"/>
        <v>50</v>
      </c>
      <c r="P289" s="456">
        <f t="shared" si="239"/>
        <v>0</v>
      </c>
      <c r="Q289" s="460">
        <f t="shared" si="239"/>
        <v>0</v>
      </c>
      <c r="R289" s="351">
        <f t="shared" si="239"/>
        <v>0</v>
      </c>
      <c r="S289" s="342">
        <f t="shared" si="239"/>
        <v>0</v>
      </c>
      <c r="T289" s="456">
        <f t="shared" si="239"/>
        <v>0</v>
      </c>
      <c r="U289" s="456">
        <f t="shared" si="239"/>
        <v>0</v>
      </c>
      <c r="V289" s="456">
        <f t="shared" si="239"/>
        <v>0</v>
      </c>
      <c r="W289" s="456">
        <f t="shared" si="239"/>
        <v>0</v>
      </c>
      <c r="X289" s="460">
        <f t="shared" si="239"/>
        <v>0</v>
      </c>
      <c r="Y289" s="351">
        <f t="shared" si="239"/>
        <v>0</v>
      </c>
      <c r="Z289" s="456">
        <f t="shared" si="239"/>
        <v>0</v>
      </c>
      <c r="AA289" s="456">
        <f t="shared" si="239"/>
        <v>0</v>
      </c>
      <c r="AB289" s="456">
        <f t="shared" si="239"/>
        <v>0</v>
      </c>
      <c r="AC289" s="537">
        <f t="shared" si="239"/>
        <v>105</v>
      </c>
      <c r="AD289" s="456">
        <f t="shared" si="239"/>
        <v>0</v>
      </c>
      <c r="AE289" s="460">
        <f t="shared" si="239"/>
        <v>0</v>
      </c>
      <c r="AF289" s="351">
        <f t="shared" si="239"/>
        <v>0</v>
      </c>
      <c r="AG289" s="456">
        <f t="shared" si="239"/>
        <v>0</v>
      </c>
      <c r="AH289" s="456">
        <f t="shared" si="239"/>
        <v>0</v>
      </c>
      <c r="AI289" s="456">
        <f t="shared" si="239"/>
        <v>0</v>
      </c>
      <c r="AJ289" s="456">
        <f t="shared" si="239"/>
        <v>0</v>
      </c>
      <c r="AK289" s="343">
        <f t="shared" si="239"/>
        <v>0</v>
      </c>
      <c r="AL289" s="37"/>
      <c r="AM289" s="38"/>
      <c r="AN289" s="38"/>
      <c r="AO289" s="38"/>
      <c r="AP289" s="38"/>
    </row>
    <row r="290" spans="1:42" ht="35.1" customHeight="1">
      <c r="A290" s="625"/>
      <c r="B290" s="708"/>
      <c r="C290" s="513"/>
      <c r="D290" s="73"/>
      <c r="E290" s="41"/>
      <c r="F290" s="42"/>
      <c r="G290" s="335">
        <f t="shared" ref="G290:AK290" si="240">+F290+G289</f>
        <v>0</v>
      </c>
      <c r="H290" s="336">
        <f t="shared" si="240"/>
        <v>0</v>
      </c>
      <c r="I290" s="450">
        <f t="shared" si="240"/>
        <v>0</v>
      </c>
      <c r="J290" s="461">
        <f t="shared" si="240"/>
        <v>0</v>
      </c>
      <c r="K290" s="352">
        <f t="shared" si="240"/>
        <v>0</v>
      </c>
      <c r="L290" s="451">
        <f t="shared" si="240"/>
        <v>0</v>
      </c>
      <c r="M290" s="451">
        <f t="shared" si="240"/>
        <v>0</v>
      </c>
      <c r="N290" s="451">
        <f t="shared" si="240"/>
        <v>0</v>
      </c>
      <c r="O290" s="451">
        <f t="shared" si="240"/>
        <v>50</v>
      </c>
      <c r="P290" s="450">
        <f t="shared" si="240"/>
        <v>50</v>
      </c>
      <c r="Q290" s="461">
        <f t="shared" si="240"/>
        <v>50</v>
      </c>
      <c r="R290" s="352">
        <f t="shared" si="240"/>
        <v>50</v>
      </c>
      <c r="S290" s="336">
        <f t="shared" si="240"/>
        <v>50</v>
      </c>
      <c r="T290" s="451">
        <f t="shared" si="240"/>
        <v>50</v>
      </c>
      <c r="U290" s="451">
        <f t="shared" si="240"/>
        <v>50</v>
      </c>
      <c r="V290" s="451">
        <f t="shared" si="240"/>
        <v>50</v>
      </c>
      <c r="W290" s="450">
        <f t="shared" si="240"/>
        <v>50</v>
      </c>
      <c r="X290" s="461">
        <f t="shared" si="240"/>
        <v>50</v>
      </c>
      <c r="Y290" s="352">
        <f t="shared" si="240"/>
        <v>50</v>
      </c>
      <c r="Z290" s="451">
        <f t="shared" si="240"/>
        <v>50</v>
      </c>
      <c r="AA290" s="451">
        <f t="shared" si="240"/>
        <v>50</v>
      </c>
      <c r="AB290" s="451">
        <f t="shared" si="240"/>
        <v>50</v>
      </c>
      <c r="AC290" s="451">
        <f t="shared" si="240"/>
        <v>155</v>
      </c>
      <c r="AD290" s="450">
        <f t="shared" si="240"/>
        <v>155</v>
      </c>
      <c r="AE290" s="461">
        <f t="shared" si="240"/>
        <v>155</v>
      </c>
      <c r="AF290" s="352">
        <f t="shared" si="240"/>
        <v>155</v>
      </c>
      <c r="AG290" s="451">
        <f t="shared" si="240"/>
        <v>155</v>
      </c>
      <c r="AH290" s="451">
        <f t="shared" si="240"/>
        <v>155</v>
      </c>
      <c r="AI290" s="451">
        <f t="shared" si="240"/>
        <v>155</v>
      </c>
      <c r="AJ290" s="451">
        <f t="shared" si="240"/>
        <v>155</v>
      </c>
      <c r="AK290" s="336">
        <f t="shared" si="240"/>
        <v>155</v>
      </c>
      <c r="AL290" s="37"/>
    </row>
    <row r="291" spans="1:42" ht="35.1" customHeight="1">
      <c r="A291" s="624">
        <v>48</v>
      </c>
      <c r="B291" s="707" t="s">
        <v>156</v>
      </c>
      <c r="C291" s="511"/>
      <c r="D291" s="63"/>
      <c r="E291" s="76"/>
      <c r="F291" s="35">
        <f>+F151</f>
        <v>1</v>
      </c>
      <c r="G291" s="342">
        <f>+G151</f>
        <v>0</v>
      </c>
      <c r="H291" s="342">
        <f t="shared" ref="H291:AK291" si="241">+H151</f>
        <v>0</v>
      </c>
      <c r="I291" s="456">
        <f t="shared" si="241"/>
        <v>0</v>
      </c>
      <c r="J291" s="460">
        <f t="shared" si="241"/>
        <v>0</v>
      </c>
      <c r="K291" s="351">
        <f t="shared" si="241"/>
        <v>0</v>
      </c>
      <c r="L291" s="456">
        <f t="shared" si="241"/>
        <v>0</v>
      </c>
      <c r="M291" s="456">
        <f t="shared" si="241"/>
        <v>0</v>
      </c>
      <c r="N291" s="456">
        <f t="shared" si="241"/>
        <v>0</v>
      </c>
      <c r="O291" s="456">
        <f t="shared" si="241"/>
        <v>0</v>
      </c>
      <c r="P291" s="456">
        <f t="shared" si="241"/>
        <v>0</v>
      </c>
      <c r="Q291" s="460">
        <f t="shared" si="241"/>
        <v>0</v>
      </c>
      <c r="R291" s="351">
        <f t="shared" si="241"/>
        <v>0</v>
      </c>
      <c r="S291" s="342">
        <f t="shared" si="241"/>
        <v>0</v>
      </c>
      <c r="T291" s="456">
        <f t="shared" si="241"/>
        <v>0</v>
      </c>
      <c r="U291" s="456">
        <f t="shared" si="241"/>
        <v>0</v>
      </c>
      <c r="V291" s="456">
        <f t="shared" si="241"/>
        <v>0</v>
      </c>
      <c r="W291" s="456">
        <f t="shared" si="241"/>
        <v>0</v>
      </c>
      <c r="X291" s="460">
        <f t="shared" si="241"/>
        <v>0</v>
      </c>
      <c r="Y291" s="351">
        <f t="shared" si="241"/>
        <v>0</v>
      </c>
      <c r="Z291" s="456">
        <f t="shared" si="241"/>
        <v>0</v>
      </c>
      <c r="AA291" s="456">
        <f t="shared" si="241"/>
        <v>0</v>
      </c>
      <c r="AB291" s="456">
        <f t="shared" si="241"/>
        <v>0</v>
      </c>
      <c r="AC291" s="469">
        <f t="shared" si="241"/>
        <v>1</v>
      </c>
      <c r="AD291" s="456">
        <f t="shared" si="241"/>
        <v>0</v>
      </c>
      <c r="AE291" s="460">
        <f t="shared" si="241"/>
        <v>0</v>
      </c>
      <c r="AF291" s="351">
        <f t="shared" si="241"/>
        <v>0</v>
      </c>
      <c r="AG291" s="456">
        <f t="shared" si="241"/>
        <v>0</v>
      </c>
      <c r="AH291" s="456">
        <f t="shared" si="241"/>
        <v>0</v>
      </c>
      <c r="AI291" s="456">
        <f t="shared" si="241"/>
        <v>0</v>
      </c>
      <c r="AJ291" s="456">
        <f t="shared" si="241"/>
        <v>0</v>
      </c>
      <c r="AK291" s="343">
        <f t="shared" si="241"/>
        <v>0</v>
      </c>
      <c r="AL291" s="37"/>
      <c r="AM291" s="38"/>
      <c r="AN291" s="38"/>
      <c r="AO291" s="38"/>
      <c r="AP291" s="38"/>
    </row>
    <row r="292" spans="1:42" ht="35.1" customHeight="1" thickBot="1">
      <c r="A292" s="625"/>
      <c r="B292" s="708"/>
      <c r="C292" s="515"/>
      <c r="D292" s="78"/>
      <c r="E292" s="79"/>
      <c r="F292" s="42"/>
      <c r="G292" s="335">
        <f t="shared" ref="G292:AK292" si="242">+F292+G291</f>
        <v>0</v>
      </c>
      <c r="H292" s="336">
        <f t="shared" si="242"/>
        <v>0</v>
      </c>
      <c r="I292" s="450">
        <f t="shared" si="242"/>
        <v>0</v>
      </c>
      <c r="J292" s="461">
        <f t="shared" si="242"/>
        <v>0</v>
      </c>
      <c r="K292" s="352">
        <f t="shared" si="242"/>
        <v>0</v>
      </c>
      <c r="L292" s="451">
        <f t="shared" si="242"/>
        <v>0</v>
      </c>
      <c r="M292" s="451">
        <f t="shared" si="242"/>
        <v>0</v>
      </c>
      <c r="N292" s="451">
        <f t="shared" si="242"/>
        <v>0</v>
      </c>
      <c r="O292" s="451">
        <f t="shared" si="242"/>
        <v>0</v>
      </c>
      <c r="P292" s="450">
        <f t="shared" si="242"/>
        <v>0</v>
      </c>
      <c r="Q292" s="461">
        <f t="shared" si="242"/>
        <v>0</v>
      </c>
      <c r="R292" s="352">
        <f t="shared" si="242"/>
        <v>0</v>
      </c>
      <c r="S292" s="336">
        <f t="shared" si="242"/>
        <v>0</v>
      </c>
      <c r="T292" s="451">
        <f t="shared" si="242"/>
        <v>0</v>
      </c>
      <c r="U292" s="451">
        <f t="shared" si="242"/>
        <v>0</v>
      </c>
      <c r="V292" s="451">
        <f t="shared" si="242"/>
        <v>0</v>
      </c>
      <c r="W292" s="450">
        <f t="shared" si="242"/>
        <v>0</v>
      </c>
      <c r="X292" s="461">
        <f t="shared" si="242"/>
        <v>0</v>
      </c>
      <c r="Y292" s="352">
        <f t="shared" si="242"/>
        <v>0</v>
      </c>
      <c r="Z292" s="451">
        <f t="shared" si="242"/>
        <v>0</v>
      </c>
      <c r="AA292" s="451">
        <f t="shared" si="242"/>
        <v>0</v>
      </c>
      <c r="AB292" s="451">
        <f t="shared" si="242"/>
        <v>0</v>
      </c>
      <c r="AC292" s="451">
        <f t="shared" si="242"/>
        <v>1</v>
      </c>
      <c r="AD292" s="450">
        <f t="shared" si="242"/>
        <v>1</v>
      </c>
      <c r="AE292" s="461">
        <f t="shared" si="242"/>
        <v>1</v>
      </c>
      <c r="AF292" s="352">
        <f t="shared" si="242"/>
        <v>1</v>
      </c>
      <c r="AG292" s="451">
        <f t="shared" si="242"/>
        <v>1</v>
      </c>
      <c r="AH292" s="451">
        <f t="shared" si="242"/>
        <v>1</v>
      </c>
      <c r="AI292" s="451">
        <f t="shared" si="242"/>
        <v>1</v>
      </c>
      <c r="AJ292" s="451">
        <f t="shared" si="242"/>
        <v>1</v>
      </c>
      <c r="AK292" s="336">
        <f t="shared" si="242"/>
        <v>1</v>
      </c>
      <c r="AL292" s="37"/>
    </row>
    <row r="293" spans="1:42" ht="34.5" hidden="1" customHeight="1">
      <c r="A293" s="624">
        <v>13</v>
      </c>
      <c r="B293" s="666" t="s">
        <v>118</v>
      </c>
      <c r="C293" s="516"/>
      <c r="D293" s="71"/>
      <c r="E293" s="49"/>
      <c r="F293" s="35"/>
      <c r="G293" s="341">
        <v>0</v>
      </c>
      <c r="H293" s="339">
        <v>0</v>
      </c>
      <c r="I293" s="339">
        <v>0</v>
      </c>
      <c r="J293" s="465">
        <v>0</v>
      </c>
      <c r="K293" s="355">
        <v>0</v>
      </c>
      <c r="L293" s="339">
        <v>0</v>
      </c>
      <c r="M293" s="339">
        <v>0</v>
      </c>
      <c r="N293" s="339">
        <v>0</v>
      </c>
      <c r="O293" s="339">
        <v>0</v>
      </c>
      <c r="P293" s="339">
        <v>0</v>
      </c>
      <c r="Q293" s="465">
        <v>0</v>
      </c>
      <c r="R293" s="355">
        <v>0</v>
      </c>
      <c r="S293" s="339">
        <v>0</v>
      </c>
      <c r="T293" s="339">
        <v>0</v>
      </c>
      <c r="U293" s="339">
        <v>0</v>
      </c>
      <c r="V293" s="339">
        <v>0</v>
      </c>
      <c r="W293" s="339">
        <v>0</v>
      </c>
      <c r="X293" s="465">
        <v>0</v>
      </c>
      <c r="Y293" s="355">
        <v>0</v>
      </c>
      <c r="Z293" s="339">
        <v>0</v>
      </c>
      <c r="AA293" s="339">
        <v>0</v>
      </c>
      <c r="AB293" s="339">
        <v>0</v>
      </c>
      <c r="AC293" s="339">
        <v>0</v>
      </c>
      <c r="AD293" s="339">
        <v>0</v>
      </c>
      <c r="AE293" s="465">
        <v>0</v>
      </c>
      <c r="AF293" s="355">
        <v>0</v>
      </c>
      <c r="AG293" s="339">
        <v>0</v>
      </c>
      <c r="AH293" s="341">
        <v>0</v>
      </c>
      <c r="AI293" s="341">
        <v>0</v>
      </c>
      <c r="AJ293" s="455">
        <v>0</v>
      </c>
      <c r="AK293" s="341"/>
      <c r="AL293" s="37"/>
      <c r="AM293" s="38"/>
      <c r="AN293" s="38"/>
      <c r="AO293" s="38"/>
      <c r="AP293" s="38"/>
    </row>
    <row r="294" spans="1:42" ht="35.1" hidden="1" customHeight="1">
      <c r="A294" s="625"/>
      <c r="B294" s="667"/>
      <c r="C294" s="513"/>
      <c r="D294" s="73"/>
      <c r="E294" s="52"/>
      <c r="F294" s="61"/>
      <c r="G294" s="336">
        <f t="shared" ref="G294:AJ294" si="243">+F294+G293</f>
        <v>0</v>
      </c>
      <c r="H294" s="336">
        <f t="shared" si="243"/>
        <v>0</v>
      </c>
      <c r="I294" s="335">
        <f t="shared" si="243"/>
        <v>0</v>
      </c>
      <c r="J294" s="461">
        <f t="shared" si="243"/>
        <v>0</v>
      </c>
      <c r="K294" s="352">
        <f t="shared" si="243"/>
        <v>0</v>
      </c>
      <c r="L294" s="336">
        <f t="shared" si="243"/>
        <v>0</v>
      </c>
      <c r="M294" s="336">
        <f t="shared" si="243"/>
        <v>0</v>
      </c>
      <c r="N294" s="336">
        <f t="shared" si="243"/>
        <v>0</v>
      </c>
      <c r="O294" s="336">
        <f t="shared" si="243"/>
        <v>0</v>
      </c>
      <c r="P294" s="335">
        <f t="shared" si="243"/>
        <v>0</v>
      </c>
      <c r="Q294" s="461">
        <f t="shared" si="243"/>
        <v>0</v>
      </c>
      <c r="R294" s="352">
        <f t="shared" si="243"/>
        <v>0</v>
      </c>
      <c r="S294" s="336">
        <f t="shared" si="243"/>
        <v>0</v>
      </c>
      <c r="T294" s="336">
        <f t="shared" si="243"/>
        <v>0</v>
      </c>
      <c r="U294" s="336">
        <f t="shared" si="243"/>
        <v>0</v>
      </c>
      <c r="V294" s="336">
        <f t="shared" si="243"/>
        <v>0</v>
      </c>
      <c r="W294" s="335">
        <f t="shared" si="243"/>
        <v>0</v>
      </c>
      <c r="X294" s="461">
        <f t="shared" si="243"/>
        <v>0</v>
      </c>
      <c r="Y294" s="352">
        <f t="shared" si="243"/>
        <v>0</v>
      </c>
      <c r="Z294" s="336">
        <f t="shared" si="243"/>
        <v>0</v>
      </c>
      <c r="AA294" s="336">
        <f t="shared" si="243"/>
        <v>0</v>
      </c>
      <c r="AB294" s="336">
        <f t="shared" si="243"/>
        <v>0</v>
      </c>
      <c r="AC294" s="336">
        <f t="shared" si="243"/>
        <v>0</v>
      </c>
      <c r="AD294" s="335">
        <f t="shared" si="243"/>
        <v>0</v>
      </c>
      <c r="AE294" s="461">
        <f t="shared" si="243"/>
        <v>0</v>
      </c>
      <c r="AF294" s="352">
        <f t="shared" si="243"/>
        <v>0</v>
      </c>
      <c r="AG294" s="336">
        <f t="shared" si="243"/>
        <v>0</v>
      </c>
      <c r="AH294" s="336">
        <f t="shared" si="243"/>
        <v>0</v>
      </c>
      <c r="AI294" s="336">
        <f t="shared" si="243"/>
        <v>0</v>
      </c>
      <c r="AJ294" s="451">
        <f t="shared" si="243"/>
        <v>0</v>
      </c>
      <c r="AK294" s="336"/>
      <c r="AL294" s="37"/>
    </row>
    <row r="295" spans="1:42" ht="35.1" hidden="1" customHeight="1">
      <c r="A295" s="624">
        <v>14</v>
      </c>
      <c r="B295" s="666" t="s">
        <v>119</v>
      </c>
      <c r="C295" s="511">
        <v>0</v>
      </c>
      <c r="D295" s="63"/>
      <c r="E295" s="54"/>
      <c r="F295" s="337"/>
      <c r="G295" s="341">
        <v>0</v>
      </c>
      <c r="H295" s="339">
        <v>0</v>
      </c>
      <c r="I295" s="339">
        <v>0</v>
      </c>
      <c r="J295" s="465">
        <v>0</v>
      </c>
      <c r="K295" s="355">
        <v>0</v>
      </c>
      <c r="L295" s="339">
        <v>0</v>
      </c>
      <c r="M295" s="339">
        <v>0</v>
      </c>
      <c r="N295" s="339">
        <v>0</v>
      </c>
      <c r="O295" s="339">
        <v>0</v>
      </c>
      <c r="P295" s="339">
        <v>0</v>
      </c>
      <c r="Q295" s="465">
        <v>0</v>
      </c>
      <c r="R295" s="355">
        <v>0</v>
      </c>
      <c r="S295" s="339">
        <v>0</v>
      </c>
      <c r="T295" s="339">
        <v>0</v>
      </c>
      <c r="U295" s="339">
        <v>0</v>
      </c>
      <c r="V295" s="339">
        <v>0</v>
      </c>
      <c r="W295" s="339">
        <v>0</v>
      </c>
      <c r="X295" s="465">
        <v>0</v>
      </c>
      <c r="Y295" s="355">
        <v>0</v>
      </c>
      <c r="Z295" s="339">
        <v>0</v>
      </c>
      <c r="AA295" s="339">
        <v>0</v>
      </c>
      <c r="AB295" s="339">
        <v>0</v>
      </c>
      <c r="AC295" s="339">
        <v>0</v>
      </c>
      <c r="AD295" s="339">
        <v>0</v>
      </c>
      <c r="AE295" s="465">
        <v>0</v>
      </c>
      <c r="AF295" s="355">
        <v>0</v>
      </c>
      <c r="AG295" s="339">
        <v>0</v>
      </c>
      <c r="AH295" s="341">
        <v>0</v>
      </c>
      <c r="AI295" s="341">
        <v>0</v>
      </c>
      <c r="AJ295" s="455">
        <v>0</v>
      </c>
      <c r="AK295" s="341"/>
      <c r="AL295" s="37"/>
      <c r="AM295" s="38"/>
      <c r="AN295" s="38"/>
      <c r="AO295" s="38"/>
      <c r="AP295" s="38"/>
    </row>
    <row r="296" spans="1:42" ht="34.5" hidden="1" customHeight="1">
      <c r="A296" s="625"/>
      <c r="B296" s="667"/>
      <c r="C296" s="515"/>
      <c r="D296" s="78"/>
      <c r="E296" s="85"/>
      <c r="F296" s="35"/>
      <c r="G296" s="336">
        <f t="shared" ref="G296:AJ296" si="244">+F296+G295</f>
        <v>0</v>
      </c>
      <c r="H296" s="336">
        <f t="shared" si="244"/>
        <v>0</v>
      </c>
      <c r="I296" s="335">
        <f t="shared" si="244"/>
        <v>0</v>
      </c>
      <c r="J296" s="461">
        <f t="shared" si="244"/>
        <v>0</v>
      </c>
      <c r="K296" s="352">
        <f t="shared" si="244"/>
        <v>0</v>
      </c>
      <c r="L296" s="336">
        <f t="shared" si="244"/>
        <v>0</v>
      </c>
      <c r="M296" s="336">
        <f t="shared" si="244"/>
        <v>0</v>
      </c>
      <c r="N296" s="336">
        <f t="shared" si="244"/>
        <v>0</v>
      </c>
      <c r="O296" s="336">
        <f t="shared" si="244"/>
        <v>0</v>
      </c>
      <c r="P296" s="335">
        <f t="shared" si="244"/>
        <v>0</v>
      </c>
      <c r="Q296" s="461">
        <f t="shared" si="244"/>
        <v>0</v>
      </c>
      <c r="R296" s="352">
        <f t="shared" si="244"/>
        <v>0</v>
      </c>
      <c r="S296" s="336">
        <f t="shared" si="244"/>
        <v>0</v>
      </c>
      <c r="T296" s="336">
        <f t="shared" si="244"/>
        <v>0</v>
      </c>
      <c r="U296" s="336">
        <f t="shared" si="244"/>
        <v>0</v>
      </c>
      <c r="V296" s="336">
        <f t="shared" si="244"/>
        <v>0</v>
      </c>
      <c r="W296" s="335">
        <f t="shared" si="244"/>
        <v>0</v>
      </c>
      <c r="X296" s="461">
        <f t="shared" si="244"/>
        <v>0</v>
      </c>
      <c r="Y296" s="352">
        <f t="shared" si="244"/>
        <v>0</v>
      </c>
      <c r="Z296" s="336">
        <f t="shared" si="244"/>
        <v>0</v>
      </c>
      <c r="AA296" s="336">
        <f t="shared" si="244"/>
        <v>0</v>
      </c>
      <c r="AB296" s="336">
        <f t="shared" si="244"/>
        <v>0</v>
      </c>
      <c r="AC296" s="336">
        <f t="shared" si="244"/>
        <v>0</v>
      </c>
      <c r="AD296" s="335">
        <f t="shared" si="244"/>
        <v>0</v>
      </c>
      <c r="AE296" s="461">
        <f t="shared" si="244"/>
        <v>0</v>
      </c>
      <c r="AF296" s="352">
        <f t="shared" si="244"/>
        <v>0</v>
      </c>
      <c r="AG296" s="336">
        <f t="shared" si="244"/>
        <v>0</v>
      </c>
      <c r="AH296" s="336">
        <f t="shared" si="244"/>
        <v>0</v>
      </c>
      <c r="AI296" s="336">
        <f t="shared" si="244"/>
        <v>0</v>
      </c>
      <c r="AJ296" s="451">
        <f t="shared" si="244"/>
        <v>0</v>
      </c>
      <c r="AK296" s="336"/>
      <c r="AL296" s="37"/>
    </row>
    <row r="297" spans="1:42" ht="35.1" hidden="1" customHeight="1">
      <c r="A297" s="624">
        <v>15</v>
      </c>
      <c r="B297" s="666" t="s">
        <v>120</v>
      </c>
      <c r="C297" s="511">
        <v>0</v>
      </c>
      <c r="D297" s="71"/>
      <c r="E297" s="49"/>
      <c r="F297" s="337"/>
      <c r="G297" s="341">
        <v>0</v>
      </c>
      <c r="H297" s="339">
        <v>0</v>
      </c>
      <c r="I297" s="339">
        <v>0</v>
      </c>
      <c r="J297" s="465">
        <v>0</v>
      </c>
      <c r="K297" s="355">
        <v>0</v>
      </c>
      <c r="L297" s="339">
        <v>0</v>
      </c>
      <c r="M297" s="339">
        <v>0</v>
      </c>
      <c r="N297" s="339">
        <v>0</v>
      </c>
      <c r="O297" s="339">
        <v>0</v>
      </c>
      <c r="P297" s="339">
        <v>0</v>
      </c>
      <c r="Q297" s="465">
        <v>0</v>
      </c>
      <c r="R297" s="355">
        <v>0</v>
      </c>
      <c r="S297" s="339">
        <v>0</v>
      </c>
      <c r="T297" s="339">
        <v>0</v>
      </c>
      <c r="U297" s="339">
        <v>0</v>
      </c>
      <c r="V297" s="339">
        <v>0</v>
      </c>
      <c r="W297" s="339">
        <v>0</v>
      </c>
      <c r="X297" s="465">
        <v>0</v>
      </c>
      <c r="Y297" s="355">
        <v>0</v>
      </c>
      <c r="Z297" s="339">
        <v>0</v>
      </c>
      <c r="AA297" s="339">
        <v>0</v>
      </c>
      <c r="AB297" s="339">
        <v>0</v>
      </c>
      <c r="AC297" s="339">
        <v>0</v>
      </c>
      <c r="AD297" s="339">
        <v>0</v>
      </c>
      <c r="AE297" s="465">
        <v>0</v>
      </c>
      <c r="AF297" s="355">
        <v>0</v>
      </c>
      <c r="AG297" s="339">
        <v>0</v>
      </c>
      <c r="AH297" s="341">
        <v>0</v>
      </c>
      <c r="AI297" s="341">
        <v>0</v>
      </c>
      <c r="AJ297" s="455">
        <v>0</v>
      </c>
      <c r="AK297" s="341"/>
      <c r="AL297" s="37"/>
      <c r="AM297" s="38"/>
      <c r="AN297" s="38"/>
      <c r="AO297" s="38"/>
      <c r="AP297" s="38"/>
    </row>
    <row r="298" spans="1:42" ht="35.1" hidden="1" customHeight="1">
      <c r="A298" s="625"/>
      <c r="B298" s="667"/>
      <c r="C298" s="513"/>
      <c r="D298" s="88"/>
      <c r="E298" s="41"/>
      <c r="F298" s="74"/>
      <c r="G298" s="336">
        <f t="shared" ref="G298:AJ298" si="245">+F298+G297</f>
        <v>0</v>
      </c>
      <c r="H298" s="336">
        <f t="shared" si="245"/>
        <v>0</v>
      </c>
      <c r="I298" s="335">
        <f t="shared" si="245"/>
        <v>0</v>
      </c>
      <c r="J298" s="461">
        <f t="shared" si="245"/>
        <v>0</v>
      </c>
      <c r="K298" s="352">
        <f t="shared" si="245"/>
        <v>0</v>
      </c>
      <c r="L298" s="336">
        <f t="shared" si="245"/>
        <v>0</v>
      </c>
      <c r="M298" s="336">
        <f t="shared" si="245"/>
        <v>0</v>
      </c>
      <c r="N298" s="336">
        <f t="shared" si="245"/>
        <v>0</v>
      </c>
      <c r="O298" s="336">
        <f t="shared" si="245"/>
        <v>0</v>
      </c>
      <c r="P298" s="335">
        <f t="shared" si="245"/>
        <v>0</v>
      </c>
      <c r="Q298" s="461">
        <f t="shared" si="245"/>
        <v>0</v>
      </c>
      <c r="R298" s="352">
        <f t="shared" si="245"/>
        <v>0</v>
      </c>
      <c r="S298" s="336">
        <f t="shared" si="245"/>
        <v>0</v>
      </c>
      <c r="T298" s="336">
        <f t="shared" si="245"/>
        <v>0</v>
      </c>
      <c r="U298" s="336">
        <f t="shared" si="245"/>
        <v>0</v>
      </c>
      <c r="V298" s="336">
        <f t="shared" si="245"/>
        <v>0</v>
      </c>
      <c r="W298" s="335">
        <f t="shared" si="245"/>
        <v>0</v>
      </c>
      <c r="X298" s="461">
        <f t="shared" si="245"/>
        <v>0</v>
      </c>
      <c r="Y298" s="352">
        <f t="shared" si="245"/>
        <v>0</v>
      </c>
      <c r="Z298" s="336">
        <f t="shared" si="245"/>
        <v>0</v>
      </c>
      <c r="AA298" s="336">
        <f t="shared" si="245"/>
        <v>0</v>
      </c>
      <c r="AB298" s="336">
        <f t="shared" si="245"/>
        <v>0</v>
      </c>
      <c r="AC298" s="336">
        <f t="shared" si="245"/>
        <v>0</v>
      </c>
      <c r="AD298" s="335">
        <f t="shared" si="245"/>
        <v>0</v>
      </c>
      <c r="AE298" s="461">
        <f t="shared" si="245"/>
        <v>0</v>
      </c>
      <c r="AF298" s="352">
        <f t="shared" si="245"/>
        <v>0</v>
      </c>
      <c r="AG298" s="336">
        <f t="shared" si="245"/>
        <v>0</v>
      </c>
      <c r="AH298" s="336">
        <f t="shared" si="245"/>
        <v>0</v>
      </c>
      <c r="AI298" s="336">
        <f t="shared" si="245"/>
        <v>0</v>
      </c>
      <c r="AJ298" s="451">
        <f t="shared" si="245"/>
        <v>0</v>
      </c>
      <c r="AK298" s="336"/>
      <c r="AL298" s="37"/>
    </row>
    <row r="299" spans="1:42" ht="35.1" hidden="1" customHeight="1">
      <c r="A299" s="624">
        <v>16</v>
      </c>
      <c r="B299" s="666" t="s">
        <v>121</v>
      </c>
      <c r="C299" s="511">
        <v>0</v>
      </c>
      <c r="D299" s="53"/>
      <c r="E299" s="89"/>
      <c r="F299" s="337"/>
      <c r="G299" s="341">
        <v>0</v>
      </c>
      <c r="H299" s="339">
        <v>0</v>
      </c>
      <c r="I299" s="339">
        <v>0</v>
      </c>
      <c r="J299" s="465">
        <v>0</v>
      </c>
      <c r="K299" s="355">
        <v>0</v>
      </c>
      <c r="L299" s="339">
        <v>0</v>
      </c>
      <c r="M299" s="339">
        <v>0</v>
      </c>
      <c r="N299" s="339">
        <v>0</v>
      </c>
      <c r="O299" s="339">
        <v>0</v>
      </c>
      <c r="P299" s="339">
        <v>0</v>
      </c>
      <c r="Q299" s="465">
        <v>0</v>
      </c>
      <c r="R299" s="355">
        <v>0</v>
      </c>
      <c r="S299" s="339">
        <v>0</v>
      </c>
      <c r="T299" s="339">
        <v>0</v>
      </c>
      <c r="U299" s="339">
        <v>0</v>
      </c>
      <c r="V299" s="339">
        <v>0</v>
      </c>
      <c r="W299" s="339">
        <v>0</v>
      </c>
      <c r="X299" s="465">
        <v>0</v>
      </c>
      <c r="Y299" s="355">
        <v>0</v>
      </c>
      <c r="Z299" s="339">
        <v>0</v>
      </c>
      <c r="AA299" s="339">
        <v>0</v>
      </c>
      <c r="AB299" s="339">
        <v>0</v>
      </c>
      <c r="AC299" s="339">
        <v>0</v>
      </c>
      <c r="AD299" s="339">
        <v>0</v>
      </c>
      <c r="AE299" s="465">
        <v>0</v>
      </c>
      <c r="AF299" s="355">
        <v>0</v>
      </c>
      <c r="AG299" s="339">
        <v>0</v>
      </c>
      <c r="AH299" s="341">
        <v>0</v>
      </c>
      <c r="AI299" s="341">
        <v>0</v>
      </c>
      <c r="AJ299" s="455">
        <v>0</v>
      </c>
      <c r="AK299" s="341"/>
      <c r="AL299" s="37"/>
    </row>
    <row r="300" spans="1:42" ht="34.5" hidden="1" customHeight="1">
      <c r="A300" s="625"/>
      <c r="B300" s="667"/>
      <c r="C300" s="515"/>
      <c r="D300" s="78"/>
      <c r="E300" s="79"/>
      <c r="F300" s="42"/>
      <c r="G300" s="336">
        <f t="shared" ref="G300:AJ300" si="246">+F300+G299</f>
        <v>0</v>
      </c>
      <c r="H300" s="336">
        <f t="shared" si="246"/>
        <v>0</v>
      </c>
      <c r="I300" s="335">
        <f t="shared" si="246"/>
        <v>0</v>
      </c>
      <c r="J300" s="461">
        <f t="shared" si="246"/>
        <v>0</v>
      </c>
      <c r="K300" s="352">
        <f t="shared" si="246"/>
        <v>0</v>
      </c>
      <c r="L300" s="336">
        <f t="shared" si="246"/>
        <v>0</v>
      </c>
      <c r="M300" s="336">
        <f t="shared" si="246"/>
        <v>0</v>
      </c>
      <c r="N300" s="336">
        <f t="shared" si="246"/>
        <v>0</v>
      </c>
      <c r="O300" s="336">
        <f t="shared" si="246"/>
        <v>0</v>
      </c>
      <c r="P300" s="335">
        <f t="shared" si="246"/>
        <v>0</v>
      </c>
      <c r="Q300" s="461">
        <f t="shared" si="246"/>
        <v>0</v>
      </c>
      <c r="R300" s="352">
        <f t="shared" si="246"/>
        <v>0</v>
      </c>
      <c r="S300" s="336">
        <f t="shared" si="246"/>
        <v>0</v>
      </c>
      <c r="T300" s="336">
        <f t="shared" si="246"/>
        <v>0</v>
      </c>
      <c r="U300" s="336">
        <f t="shared" si="246"/>
        <v>0</v>
      </c>
      <c r="V300" s="336">
        <f t="shared" si="246"/>
        <v>0</v>
      </c>
      <c r="W300" s="335">
        <f t="shared" si="246"/>
        <v>0</v>
      </c>
      <c r="X300" s="461">
        <f t="shared" si="246"/>
        <v>0</v>
      </c>
      <c r="Y300" s="352">
        <f t="shared" si="246"/>
        <v>0</v>
      </c>
      <c r="Z300" s="336">
        <f t="shared" si="246"/>
        <v>0</v>
      </c>
      <c r="AA300" s="336">
        <f t="shared" si="246"/>
        <v>0</v>
      </c>
      <c r="AB300" s="336">
        <f t="shared" si="246"/>
        <v>0</v>
      </c>
      <c r="AC300" s="336">
        <f t="shared" si="246"/>
        <v>0</v>
      </c>
      <c r="AD300" s="335">
        <f t="shared" si="246"/>
        <v>0</v>
      </c>
      <c r="AE300" s="461">
        <f t="shared" si="246"/>
        <v>0</v>
      </c>
      <c r="AF300" s="352">
        <f t="shared" si="246"/>
        <v>0</v>
      </c>
      <c r="AG300" s="336">
        <f t="shared" si="246"/>
        <v>0</v>
      </c>
      <c r="AH300" s="336">
        <f t="shared" si="246"/>
        <v>0</v>
      </c>
      <c r="AI300" s="336">
        <f t="shared" si="246"/>
        <v>0</v>
      </c>
      <c r="AJ300" s="451">
        <f t="shared" si="246"/>
        <v>0</v>
      </c>
      <c r="AK300" s="336"/>
      <c r="AL300" s="37"/>
    </row>
    <row r="301" spans="1:42" ht="35.1" hidden="1" customHeight="1">
      <c r="A301" s="624">
        <v>17</v>
      </c>
      <c r="B301" s="666" t="s">
        <v>122</v>
      </c>
      <c r="C301" s="516"/>
      <c r="D301" s="90"/>
      <c r="E301" s="91"/>
      <c r="F301" s="92"/>
      <c r="G301" s="341">
        <f>+F301</f>
        <v>0</v>
      </c>
      <c r="H301" s="339">
        <v>0</v>
      </c>
      <c r="I301" s="344">
        <v>0</v>
      </c>
      <c r="J301" s="465">
        <v>0</v>
      </c>
      <c r="K301" s="355">
        <v>0</v>
      </c>
      <c r="L301" s="339">
        <v>0</v>
      </c>
      <c r="M301" s="339">
        <v>0</v>
      </c>
      <c r="N301" s="341">
        <v>0</v>
      </c>
      <c r="O301" s="341">
        <v>0</v>
      </c>
      <c r="P301" s="341">
        <v>0</v>
      </c>
      <c r="Q301" s="465">
        <v>0</v>
      </c>
      <c r="R301" s="355">
        <v>0</v>
      </c>
      <c r="S301" s="341">
        <v>0</v>
      </c>
      <c r="T301" s="339">
        <v>0</v>
      </c>
      <c r="U301" s="341">
        <v>0</v>
      </c>
      <c r="V301" s="341">
        <v>0</v>
      </c>
      <c r="W301" s="341">
        <v>0</v>
      </c>
      <c r="X301" s="465">
        <v>0</v>
      </c>
      <c r="Y301" s="355">
        <v>0</v>
      </c>
      <c r="Z301" s="341">
        <v>0</v>
      </c>
      <c r="AA301" s="341">
        <v>0</v>
      </c>
      <c r="AB301" s="341">
        <v>0</v>
      </c>
      <c r="AC301" s="341">
        <v>0</v>
      </c>
      <c r="AD301" s="341">
        <v>0</v>
      </c>
      <c r="AE301" s="465">
        <v>0</v>
      </c>
      <c r="AF301" s="355">
        <v>0</v>
      </c>
      <c r="AG301" s="341">
        <v>0</v>
      </c>
      <c r="AH301" s="339">
        <v>0</v>
      </c>
      <c r="AI301" s="341">
        <v>0</v>
      </c>
      <c r="AJ301" s="454">
        <v>0</v>
      </c>
      <c r="AK301" s="339"/>
      <c r="AL301" s="37"/>
    </row>
    <row r="302" spans="1:42" ht="35.1" hidden="1" customHeight="1" thickBot="1">
      <c r="A302" s="651"/>
      <c r="B302" s="667"/>
      <c r="C302" s="510"/>
      <c r="D302" s="60"/>
      <c r="E302" s="52"/>
      <c r="F302" s="61"/>
      <c r="G302" s="341">
        <f t="shared" ref="G302:AJ302" si="247">+F302+G301</f>
        <v>0</v>
      </c>
      <c r="H302" s="341">
        <f t="shared" si="247"/>
        <v>0</v>
      </c>
      <c r="I302" s="340">
        <f t="shared" si="247"/>
        <v>0</v>
      </c>
      <c r="J302" s="463">
        <f t="shared" si="247"/>
        <v>0</v>
      </c>
      <c r="K302" s="354">
        <f t="shared" si="247"/>
        <v>0</v>
      </c>
      <c r="L302" s="341">
        <f t="shared" si="247"/>
        <v>0</v>
      </c>
      <c r="M302" s="341">
        <f t="shared" si="247"/>
        <v>0</v>
      </c>
      <c r="N302" s="341">
        <f t="shared" si="247"/>
        <v>0</v>
      </c>
      <c r="O302" s="341">
        <f t="shared" si="247"/>
        <v>0</v>
      </c>
      <c r="P302" s="341">
        <f t="shared" si="247"/>
        <v>0</v>
      </c>
      <c r="Q302" s="463">
        <f t="shared" si="247"/>
        <v>0</v>
      </c>
      <c r="R302" s="354">
        <f t="shared" si="247"/>
        <v>0</v>
      </c>
      <c r="S302" s="341">
        <f t="shared" si="247"/>
        <v>0</v>
      </c>
      <c r="T302" s="341">
        <f t="shared" si="247"/>
        <v>0</v>
      </c>
      <c r="U302" s="341">
        <f t="shared" si="247"/>
        <v>0</v>
      </c>
      <c r="V302" s="341">
        <f t="shared" si="247"/>
        <v>0</v>
      </c>
      <c r="W302" s="341">
        <f t="shared" si="247"/>
        <v>0</v>
      </c>
      <c r="X302" s="463">
        <f t="shared" si="247"/>
        <v>0</v>
      </c>
      <c r="Y302" s="354">
        <f t="shared" si="247"/>
        <v>0</v>
      </c>
      <c r="Z302" s="341">
        <f t="shared" si="247"/>
        <v>0</v>
      </c>
      <c r="AA302" s="341">
        <f t="shared" si="247"/>
        <v>0</v>
      </c>
      <c r="AB302" s="341">
        <f t="shared" si="247"/>
        <v>0</v>
      </c>
      <c r="AC302" s="341">
        <f t="shared" si="247"/>
        <v>0</v>
      </c>
      <c r="AD302" s="341">
        <f t="shared" si="247"/>
        <v>0</v>
      </c>
      <c r="AE302" s="463">
        <f t="shared" si="247"/>
        <v>0</v>
      </c>
      <c r="AF302" s="354">
        <f t="shared" si="247"/>
        <v>0</v>
      </c>
      <c r="AG302" s="341">
        <f t="shared" si="247"/>
        <v>0</v>
      </c>
      <c r="AH302" s="341">
        <f t="shared" si="247"/>
        <v>0</v>
      </c>
      <c r="AI302" s="341">
        <f t="shared" si="247"/>
        <v>0</v>
      </c>
      <c r="AJ302" s="451">
        <f t="shared" si="247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11"/>
      <c r="D303" s="53"/>
      <c r="E303" s="54"/>
      <c r="F303" s="337">
        <f>+F163</f>
        <v>0</v>
      </c>
      <c r="G303" s="339">
        <f>+G163</f>
        <v>0</v>
      </c>
      <c r="H303" s="339">
        <f t="shared" ref="H303:AK303" si="248">+H163</f>
        <v>0</v>
      </c>
      <c r="I303" s="339">
        <f t="shared" si="248"/>
        <v>0</v>
      </c>
      <c r="J303" s="465">
        <f t="shared" si="248"/>
        <v>0</v>
      </c>
      <c r="K303" s="355">
        <f t="shared" si="248"/>
        <v>0</v>
      </c>
      <c r="L303" s="339">
        <f t="shared" si="248"/>
        <v>0</v>
      </c>
      <c r="M303" s="339">
        <f t="shared" si="248"/>
        <v>0</v>
      </c>
      <c r="N303" s="339">
        <f t="shared" si="248"/>
        <v>0</v>
      </c>
      <c r="O303" s="343">
        <f t="shared" si="248"/>
        <v>0</v>
      </c>
      <c r="P303" s="339">
        <f t="shared" si="248"/>
        <v>0</v>
      </c>
      <c r="Q303" s="465">
        <f t="shared" si="248"/>
        <v>0</v>
      </c>
      <c r="R303" s="355">
        <f t="shared" si="248"/>
        <v>0</v>
      </c>
      <c r="S303" s="339">
        <f t="shared" si="248"/>
        <v>0</v>
      </c>
      <c r="T303" s="339">
        <f t="shared" si="248"/>
        <v>0</v>
      </c>
      <c r="U303" s="339">
        <f t="shared" si="248"/>
        <v>0</v>
      </c>
      <c r="V303" s="339">
        <f t="shared" si="248"/>
        <v>0</v>
      </c>
      <c r="W303" s="339">
        <f t="shared" si="248"/>
        <v>0</v>
      </c>
      <c r="X303" s="465">
        <f t="shared" si="248"/>
        <v>0</v>
      </c>
      <c r="Y303" s="355">
        <f t="shared" si="248"/>
        <v>0</v>
      </c>
      <c r="Z303" s="339">
        <f t="shared" si="248"/>
        <v>0</v>
      </c>
      <c r="AA303" s="339">
        <f t="shared" si="248"/>
        <v>0</v>
      </c>
      <c r="AB303" s="339">
        <f t="shared" si="248"/>
        <v>0</v>
      </c>
      <c r="AC303" s="339">
        <f t="shared" si="248"/>
        <v>0</v>
      </c>
      <c r="AD303" s="339">
        <f t="shared" si="248"/>
        <v>0</v>
      </c>
      <c r="AE303" s="465">
        <f t="shared" si="248"/>
        <v>0</v>
      </c>
      <c r="AF303" s="355">
        <f t="shared" si="248"/>
        <v>0</v>
      </c>
      <c r="AG303" s="339">
        <f t="shared" si="248"/>
        <v>0</v>
      </c>
      <c r="AH303" s="339">
        <f t="shared" si="248"/>
        <v>0</v>
      </c>
      <c r="AI303" s="339">
        <f t="shared" si="248"/>
        <v>0</v>
      </c>
      <c r="AJ303" s="455">
        <f t="shared" si="248"/>
        <v>0</v>
      </c>
      <c r="AK303" s="339">
        <f t="shared" si="248"/>
        <v>0</v>
      </c>
      <c r="AL303" s="37"/>
      <c r="AM303" s="38"/>
      <c r="AN303" s="38"/>
      <c r="AO303" s="38"/>
      <c r="AP303" s="38"/>
    </row>
    <row r="304" spans="1:42" ht="35.1" hidden="1" customHeight="1">
      <c r="A304" s="625"/>
      <c r="B304" s="672"/>
      <c r="C304" s="515"/>
      <c r="D304" s="95"/>
      <c r="E304" s="79"/>
      <c r="F304" s="42"/>
      <c r="G304" s="336">
        <f t="shared" ref="G304:AK304" si="249">+F304+G303</f>
        <v>0</v>
      </c>
      <c r="H304" s="336">
        <f t="shared" si="249"/>
        <v>0</v>
      </c>
      <c r="I304" s="336">
        <f t="shared" si="249"/>
        <v>0</v>
      </c>
      <c r="J304" s="461">
        <f t="shared" si="249"/>
        <v>0</v>
      </c>
      <c r="K304" s="352">
        <f t="shared" si="249"/>
        <v>0</v>
      </c>
      <c r="L304" s="336">
        <f t="shared" si="249"/>
        <v>0</v>
      </c>
      <c r="M304" s="336">
        <f t="shared" si="249"/>
        <v>0</v>
      </c>
      <c r="N304" s="336">
        <f t="shared" si="249"/>
        <v>0</v>
      </c>
      <c r="O304" s="336">
        <f t="shared" si="249"/>
        <v>0</v>
      </c>
      <c r="P304" s="336">
        <f t="shared" si="249"/>
        <v>0</v>
      </c>
      <c r="Q304" s="461">
        <f t="shared" si="249"/>
        <v>0</v>
      </c>
      <c r="R304" s="352">
        <f t="shared" si="249"/>
        <v>0</v>
      </c>
      <c r="S304" s="336">
        <f t="shared" si="249"/>
        <v>0</v>
      </c>
      <c r="T304" s="336">
        <f t="shared" si="249"/>
        <v>0</v>
      </c>
      <c r="U304" s="336">
        <f t="shared" si="249"/>
        <v>0</v>
      </c>
      <c r="V304" s="336">
        <f t="shared" si="249"/>
        <v>0</v>
      </c>
      <c r="W304" s="336">
        <f t="shared" si="249"/>
        <v>0</v>
      </c>
      <c r="X304" s="461">
        <f t="shared" si="249"/>
        <v>0</v>
      </c>
      <c r="Y304" s="352">
        <f t="shared" si="249"/>
        <v>0</v>
      </c>
      <c r="Z304" s="336">
        <f t="shared" si="249"/>
        <v>0</v>
      </c>
      <c r="AA304" s="336">
        <f t="shared" si="249"/>
        <v>0</v>
      </c>
      <c r="AB304" s="336">
        <f t="shared" si="249"/>
        <v>0</v>
      </c>
      <c r="AC304" s="336">
        <f t="shared" si="249"/>
        <v>0</v>
      </c>
      <c r="AD304" s="336">
        <f t="shared" si="249"/>
        <v>0</v>
      </c>
      <c r="AE304" s="461">
        <f t="shared" si="249"/>
        <v>0</v>
      </c>
      <c r="AF304" s="352">
        <f t="shared" si="249"/>
        <v>0</v>
      </c>
      <c r="AG304" s="336">
        <f t="shared" si="249"/>
        <v>0</v>
      </c>
      <c r="AH304" s="336">
        <f t="shared" si="249"/>
        <v>0</v>
      </c>
      <c r="AI304" s="336">
        <f t="shared" si="249"/>
        <v>0</v>
      </c>
      <c r="AJ304" s="451">
        <f t="shared" si="249"/>
        <v>0</v>
      </c>
      <c r="AK304" s="336">
        <f t="shared" si="249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11"/>
      <c r="D305" s="90"/>
      <c r="E305" s="49"/>
      <c r="F305" s="35">
        <f>+F165</f>
        <v>0</v>
      </c>
      <c r="G305" s="341">
        <f>+G165</f>
        <v>0</v>
      </c>
      <c r="H305" s="341">
        <f t="shared" ref="H305:AK305" si="250">+H165</f>
        <v>0</v>
      </c>
      <c r="I305" s="341">
        <f t="shared" si="250"/>
        <v>0</v>
      </c>
      <c r="J305" s="463">
        <f t="shared" si="250"/>
        <v>0</v>
      </c>
      <c r="K305" s="354">
        <f t="shared" si="250"/>
        <v>0</v>
      </c>
      <c r="L305" s="341">
        <f t="shared" si="250"/>
        <v>0</v>
      </c>
      <c r="M305" s="341">
        <f t="shared" si="250"/>
        <v>0</v>
      </c>
      <c r="N305" s="341">
        <f t="shared" si="250"/>
        <v>0</v>
      </c>
      <c r="O305" s="342">
        <f t="shared" si="250"/>
        <v>0</v>
      </c>
      <c r="P305" s="341">
        <f t="shared" si="250"/>
        <v>0</v>
      </c>
      <c r="Q305" s="463">
        <f t="shared" si="250"/>
        <v>0</v>
      </c>
      <c r="R305" s="354">
        <f t="shared" si="250"/>
        <v>0</v>
      </c>
      <c r="S305" s="341">
        <f t="shared" si="250"/>
        <v>0</v>
      </c>
      <c r="T305" s="341">
        <f t="shared" si="250"/>
        <v>0</v>
      </c>
      <c r="U305" s="341">
        <f t="shared" si="250"/>
        <v>0</v>
      </c>
      <c r="V305" s="341">
        <f t="shared" si="250"/>
        <v>0</v>
      </c>
      <c r="W305" s="341">
        <f t="shared" si="250"/>
        <v>0</v>
      </c>
      <c r="X305" s="463">
        <f t="shared" si="250"/>
        <v>0</v>
      </c>
      <c r="Y305" s="354">
        <f t="shared" si="250"/>
        <v>0</v>
      </c>
      <c r="Z305" s="341">
        <f t="shared" si="250"/>
        <v>0</v>
      </c>
      <c r="AA305" s="341">
        <f t="shared" si="250"/>
        <v>0</v>
      </c>
      <c r="AB305" s="341">
        <f t="shared" si="250"/>
        <v>0</v>
      </c>
      <c r="AC305" s="341">
        <f t="shared" si="250"/>
        <v>0</v>
      </c>
      <c r="AD305" s="341">
        <f t="shared" si="250"/>
        <v>0</v>
      </c>
      <c r="AE305" s="463">
        <f t="shared" si="250"/>
        <v>0</v>
      </c>
      <c r="AF305" s="354">
        <f t="shared" si="250"/>
        <v>0</v>
      </c>
      <c r="AG305" s="341">
        <f t="shared" si="250"/>
        <v>0</v>
      </c>
      <c r="AH305" s="341">
        <f t="shared" si="250"/>
        <v>0</v>
      </c>
      <c r="AI305" s="341">
        <f t="shared" si="250"/>
        <v>0</v>
      </c>
      <c r="AJ305" s="455">
        <f t="shared" si="250"/>
        <v>0</v>
      </c>
      <c r="AK305" s="341">
        <f t="shared" si="250"/>
        <v>0</v>
      </c>
      <c r="AL305" s="37"/>
      <c r="AM305" s="38"/>
      <c r="AN305" s="38"/>
      <c r="AO305" s="38"/>
      <c r="AP305" s="38"/>
    </row>
    <row r="306" spans="1:43" ht="35.1" hidden="1" customHeight="1">
      <c r="A306" s="625"/>
      <c r="B306" s="672"/>
      <c r="C306" s="508"/>
      <c r="D306" s="60"/>
      <c r="E306" s="52"/>
      <c r="F306" s="61"/>
      <c r="G306" s="336">
        <f t="shared" ref="G306:AK306" si="251">+F306+G305</f>
        <v>0</v>
      </c>
      <c r="H306" s="335">
        <f t="shared" si="251"/>
        <v>0</v>
      </c>
      <c r="I306" s="335">
        <f t="shared" si="251"/>
        <v>0</v>
      </c>
      <c r="J306" s="461">
        <f t="shared" si="251"/>
        <v>0</v>
      </c>
      <c r="K306" s="352">
        <f t="shared" si="251"/>
        <v>0</v>
      </c>
      <c r="L306" s="336">
        <f t="shared" si="251"/>
        <v>0</v>
      </c>
      <c r="M306" s="336">
        <f t="shared" si="251"/>
        <v>0</v>
      </c>
      <c r="N306" s="336">
        <f t="shared" si="251"/>
        <v>0</v>
      </c>
      <c r="O306" s="335">
        <f t="shared" si="251"/>
        <v>0</v>
      </c>
      <c r="P306" s="335">
        <f t="shared" si="251"/>
        <v>0</v>
      </c>
      <c r="Q306" s="461">
        <f t="shared" si="251"/>
        <v>0</v>
      </c>
      <c r="R306" s="352">
        <f t="shared" si="251"/>
        <v>0</v>
      </c>
      <c r="S306" s="336">
        <f t="shared" si="251"/>
        <v>0</v>
      </c>
      <c r="T306" s="336">
        <f t="shared" si="251"/>
        <v>0</v>
      </c>
      <c r="U306" s="336">
        <f t="shared" si="251"/>
        <v>0</v>
      </c>
      <c r="V306" s="335">
        <f t="shared" si="251"/>
        <v>0</v>
      </c>
      <c r="W306" s="335">
        <f t="shared" si="251"/>
        <v>0</v>
      </c>
      <c r="X306" s="461">
        <f t="shared" si="251"/>
        <v>0</v>
      </c>
      <c r="Y306" s="352">
        <f t="shared" si="251"/>
        <v>0</v>
      </c>
      <c r="Z306" s="336">
        <f t="shared" si="251"/>
        <v>0</v>
      </c>
      <c r="AA306" s="336">
        <f t="shared" si="251"/>
        <v>0</v>
      </c>
      <c r="AB306" s="336">
        <f t="shared" si="251"/>
        <v>0</v>
      </c>
      <c r="AC306" s="335">
        <f t="shared" si="251"/>
        <v>0</v>
      </c>
      <c r="AD306" s="335">
        <f t="shared" si="251"/>
        <v>0</v>
      </c>
      <c r="AE306" s="461">
        <f t="shared" si="251"/>
        <v>0</v>
      </c>
      <c r="AF306" s="352">
        <f t="shared" si="251"/>
        <v>0</v>
      </c>
      <c r="AG306" s="336">
        <f t="shared" si="251"/>
        <v>0</v>
      </c>
      <c r="AH306" s="336">
        <f t="shared" si="251"/>
        <v>0</v>
      </c>
      <c r="AI306" s="336">
        <f t="shared" si="251"/>
        <v>0</v>
      </c>
      <c r="AJ306" s="450">
        <f t="shared" si="251"/>
        <v>0</v>
      </c>
      <c r="AK306" s="335">
        <f t="shared" si="251"/>
        <v>0</v>
      </c>
      <c r="AL306" s="37"/>
    </row>
    <row r="307" spans="1:43" ht="35.1" hidden="1" customHeight="1">
      <c r="A307" s="624">
        <v>27</v>
      </c>
      <c r="B307" s="671" t="s">
        <v>72</v>
      </c>
      <c r="C307" s="520"/>
      <c r="D307" s="97"/>
      <c r="E307" s="98"/>
      <c r="F307" s="337">
        <f>+F167</f>
        <v>0</v>
      </c>
      <c r="G307" s="341">
        <f>+G167</f>
        <v>0</v>
      </c>
      <c r="H307" s="341">
        <f t="shared" ref="H307:AK307" si="252">+H167</f>
        <v>0</v>
      </c>
      <c r="I307" s="341">
        <f t="shared" si="252"/>
        <v>0</v>
      </c>
      <c r="J307" s="463">
        <f t="shared" si="252"/>
        <v>0</v>
      </c>
      <c r="K307" s="354">
        <f t="shared" si="252"/>
        <v>0</v>
      </c>
      <c r="L307" s="341">
        <f t="shared" si="252"/>
        <v>0</v>
      </c>
      <c r="M307" s="341">
        <f t="shared" si="252"/>
        <v>0</v>
      </c>
      <c r="N307" s="341">
        <f t="shared" si="252"/>
        <v>0</v>
      </c>
      <c r="O307" s="342">
        <f t="shared" si="252"/>
        <v>0</v>
      </c>
      <c r="P307" s="341">
        <f t="shared" si="252"/>
        <v>0</v>
      </c>
      <c r="Q307" s="463">
        <f t="shared" si="252"/>
        <v>0</v>
      </c>
      <c r="R307" s="354">
        <f t="shared" si="252"/>
        <v>0</v>
      </c>
      <c r="S307" s="341">
        <f t="shared" si="252"/>
        <v>0</v>
      </c>
      <c r="T307" s="341">
        <f t="shared" si="252"/>
        <v>0</v>
      </c>
      <c r="U307" s="341">
        <f t="shared" si="252"/>
        <v>0</v>
      </c>
      <c r="V307" s="341">
        <f t="shared" si="252"/>
        <v>0</v>
      </c>
      <c r="W307" s="341">
        <f t="shared" si="252"/>
        <v>0</v>
      </c>
      <c r="X307" s="463">
        <f t="shared" si="252"/>
        <v>0</v>
      </c>
      <c r="Y307" s="354">
        <f t="shared" si="252"/>
        <v>0</v>
      </c>
      <c r="Z307" s="341">
        <f t="shared" si="252"/>
        <v>0</v>
      </c>
      <c r="AA307" s="341">
        <f t="shared" si="252"/>
        <v>0</v>
      </c>
      <c r="AB307" s="341">
        <f t="shared" si="252"/>
        <v>0</v>
      </c>
      <c r="AC307" s="341">
        <f t="shared" si="252"/>
        <v>0</v>
      </c>
      <c r="AD307" s="341">
        <f t="shared" si="252"/>
        <v>0</v>
      </c>
      <c r="AE307" s="463">
        <f t="shared" si="252"/>
        <v>0</v>
      </c>
      <c r="AF307" s="354">
        <f t="shared" si="252"/>
        <v>0</v>
      </c>
      <c r="AG307" s="341">
        <f t="shared" si="252"/>
        <v>0</v>
      </c>
      <c r="AH307" s="341">
        <f t="shared" si="252"/>
        <v>0</v>
      </c>
      <c r="AI307" s="341">
        <f t="shared" si="252"/>
        <v>0</v>
      </c>
      <c r="AJ307" s="455">
        <f t="shared" si="252"/>
        <v>0</v>
      </c>
      <c r="AK307" s="341">
        <f t="shared" si="252"/>
        <v>0</v>
      </c>
      <c r="AL307" s="37"/>
      <c r="AM307" s="38"/>
      <c r="AN307" s="38"/>
      <c r="AO307" s="38"/>
      <c r="AP307" s="38"/>
    </row>
    <row r="308" spans="1:43" ht="35.1" hidden="1" customHeight="1" thickBot="1">
      <c r="A308" s="651"/>
      <c r="B308" s="672"/>
      <c r="C308" s="521"/>
      <c r="D308" s="108"/>
      <c r="E308" s="109"/>
      <c r="F308" s="117"/>
      <c r="G308" s="341">
        <f t="shared" ref="G308:AK308" si="253">+F308+G307</f>
        <v>0</v>
      </c>
      <c r="H308" s="341">
        <f t="shared" si="253"/>
        <v>0</v>
      </c>
      <c r="I308" s="341">
        <f t="shared" si="253"/>
        <v>0</v>
      </c>
      <c r="J308" s="463">
        <f t="shared" si="253"/>
        <v>0</v>
      </c>
      <c r="K308" s="354">
        <f t="shared" si="253"/>
        <v>0</v>
      </c>
      <c r="L308" s="341">
        <f t="shared" si="253"/>
        <v>0</v>
      </c>
      <c r="M308" s="341">
        <f t="shared" si="253"/>
        <v>0</v>
      </c>
      <c r="N308" s="341">
        <f t="shared" si="253"/>
        <v>0</v>
      </c>
      <c r="O308" s="341">
        <f t="shared" si="253"/>
        <v>0</v>
      </c>
      <c r="P308" s="341">
        <f t="shared" si="253"/>
        <v>0</v>
      </c>
      <c r="Q308" s="463">
        <f t="shared" si="253"/>
        <v>0</v>
      </c>
      <c r="R308" s="354">
        <f t="shared" si="253"/>
        <v>0</v>
      </c>
      <c r="S308" s="341">
        <f t="shared" si="253"/>
        <v>0</v>
      </c>
      <c r="T308" s="341">
        <f t="shared" si="253"/>
        <v>0</v>
      </c>
      <c r="U308" s="341">
        <f t="shared" si="253"/>
        <v>0</v>
      </c>
      <c r="V308" s="341">
        <f t="shared" si="253"/>
        <v>0</v>
      </c>
      <c r="W308" s="341">
        <f t="shared" si="253"/>
        <v>0</v>
      </c>
      <c r="X308" s="463">
        <f t="shared" si="253"/>
        <v>0</v>
      </c>
      <c r="Y308" s="354">
        <f t="shared" si="253"/>
        <v>0</v>
      </c>
      <c r="Z308" s="341">
        <f t="shared" si="253"/>
        <v>0</v>
      </c>
      <c r="AA308" s="341">
        <f t="shared" si="253"/>
        <v>0</v>
      </c>
      <c r="AB308" s="341">
        <f t="shared" si="253"/>
        <v>0</v>
      </c>
      <c r="AC308" s="341">
        <f t="shared" si="253"/>
        <v>0</v>
      </c>
      <c r="AD308" s="341">
        <f t="shared" si="253"/>
        <v>0</v>
      </c>
      <c r="AE308" s="463">
        <f t="shared" si="253"/>
        <v>0</v>
      </c>
      <c r="AF308" s="354">
        <f t="shared" si="253"/>
        <v>0</v>
      </c>
      <c r="AG308" s="341">
        <f t="shared" si="253"/>
        <v>0</v>
      </c>
      <c r="AH308" s="341">
        <f t="shared" si="253"/>
        <v>0</v>
      </c>
      <c r="AI308" s="341">
        <f t="shared" si="253"/>
        <v>0</v>
      </c>
      <c r="AJ308" s="451">
        <f t="shared" si="253"/>
        <v>0</v>
      </c>
      <c r="AK308" s="336">
        <f t="shared" si="253"/>
        <v>0</v>
      </c>
      <c r="AL308" s="37"/>
    </row>
    <row r="309" spans="1:43" ht="35.1" hidden="1" customHeight="1" thickTop="1">
      <c r="A309" s="674">
        <v>52</v>
      </c>
      <c r="B309" s="677" t="s">
        <v>73</v>
      </c>
      <c r="C309" s="522">
        <v>0</v>
      </c>
      <c r="D309" s="121"/>
      <c r="E309" s="122"/>
      <c r="F309" s="123">
        <v>0</v>
      </c>
      <c r="G309" s="104">
        <v>0</v>
      </c>
      <c r="H309" s="104">
        <v>0</v>
      </c>
      <c r="I309" s="104">
        <v>0</v>
      </c>
      <c r="J309" s="249">
        <v>0</v>
      </c>
      <c r="K309" s="230">
        <v>0</v>
      </c>
      <c r="L309" s="104">
        <v>0</v>
      </c>
      <c r="M309" s="104">
        <v>0</v>
      </c>
      <c r="N309" s="104">
        <v>0</v>
      </c>
      <c r="O309" s="104">
        <v>0</v>
      </c>
      <c r="P309" s="104">
        <v>0</v>
      </c>
      <c r="Q309" s="249">
        <v>0</v>
      </c>
      <c r="R309" s="230">
        <v>0</v>
      </c>
      <c r="S309" s="104">
        <v>0</v>
      </c>
      <c r="T309" s="104">
        <v>0</v>
      </c>
      <c r="U309" s="104">
        <v>0</v>
      </c>
      <c r="V309" s="104">
        <v>0</v>
      </c>
      <c r="W309" s="104">
        <v>0</v>
      </c>
      <c r="X309" s="249">
        <v>0</v>
      </c>
      <c r="Y309" s="230">
        <v>0</v>
      </c>
      <c r="Z309" s="104">
        <v>0</v>
      </c>
      <c r="AA309" s="104">
        <v>0</v>
      </c>
      <c r="AB309" s="104">
        <v>0</v>
      </c>
      <c r="AC309" s="104">
        <v>0</v>
      </c>
      <c r="AD309" s="104">
        <v>0</v>
      </c>
      <c r="AE309" s="249">
        <v>0</v>
      </c>
      <c r="AF309" s="230">
        <v>0</v>
      </c>
      <c r="AG309" s="104">
        <v>0</v>
      </c>
      <c r="AH309" s="104">
        <v>0</v>
      </c>
      <c r="AI309" s="104">
        <v>0</v>
      </c>
      <c r="AJ309" s="104">
        <v>0</v>
      </c>
      <c r="AK309" s="104">
        <v>0</v>
      </c>
      <c r="AL309" s="37"/>
      <c r="AM309" s="38"/>
      <c r="AN309" s="38"/>
      <c r="AO309" s="38"/>
      <c r="AP309" s="38"/>
    </row>
    <row r="310" spans="1:43" ht="34.5" hidden="1" customHeight="1">
      <c r="A310" s="670"/>
      <c r="B310" s="678"/>
      <c r="C310" s="515"/>
      <c r="D310" s="94"/>
      <c r="E310" s="124"/>
      <c r="F310" s="125"/>
      <c r="G310" s="335">
        <f t="shared" ref="G310:AK310" si="254">F310+G309</f>
        <v>0</v>
      </c>
      <c r="H310" s="335">
        <f t="shared" si="254"/>
        <v>0</v>
      </c>
      <c r="I310" s="335">
        <f t="shared" si="254"/>
        <v>0</v>
      </c>
      <c r="J310" s="464">
        <f t="shared" si="254"/>
        <v>0</v>
      </c>
      <c r="K310" s="356">
        <f t="shared" si="254"/>
        <v>0</v>
      </c>
      <c r="L310" s="335">
        <f t="shared" si="254"/>
        <v>0</v>
      </c>
      <c r="M310" s="335">
        <f t="shared" si="254"/>
        <v>0</v>
      </c>
      <c r="N310" s="335">
        <f t="shared" si="254"/>
        <v>0</v>
      </c>
      <c r="O310" s="335">
        <f t="shared" si="254"/>
        <v>0</v>
      </c>
      <c r="P310" s="335">
        <f t="shared" si="254"/>
        <v>0</v>
      </c>
      <c r="Q310" s="464">
        <f t="shared" si="254"/>
        <v>0</v>
      </c>
      <c r="R310" s="356">
        <f t="shared" si="254"/>
        <v>0</v>
      </c>
      <c r="S310" s="335">
        <f t="shared" si="254"/>
        <v>0</v>
      </c>
      <c r="T310" s="335">
        <f t="shared" si="254"/>
        <v>0</v>
      </c>
      <c r="U310" s="335">
        <f t="shared" si="254"/>
        <v>0</v>
      </c>
      <c r="V310" s="335">
        <f t="shared" si="254"/>
        <v>0</v>
      </c>
      <c r="W310" s="335">
        <f t="shared" si="254"/>
        <v>0</v>
      </c>
      <c r="X310" s="464">
        <f t="shared" si="254"/>
        <v>0</v>
      </c>
      <c r="Y310" s="356">
        <f t="shared" si="254"/>
        <v>0</v>
      </c>
      <c r="Z310" s="335">
        <f t="shared" si="254"/>
        <v>0</v>
      </c>
      <c r="AA310" s="335">
        <f t="shared" si="254"/>
        <v>0</v>
      </c>
      <c r="AB310" s="335">
        <f t="shared" si="254"/>
        <v>0</v>
      </c>
      <c r="AC310" s="335">
        <f t="shared" si="254"/>
        <v>0</v>
      </c>
      <c r="AD310" s="335">
        <f t="shared" si="254"/>
        <v>0</v>
      </c>
      <c r="AE310" s="464">
        <f t="shared" si="254"/>
        <v>0</v>
      </c>
      <c r="AF310" s="356">
        <f t="shared" si="254"/>
        <v>0</v>
      </c>
      <c r="AG310" s="335">
        <f t="shared" si="254"/>
        <v>0</v>
      </c>
      <c r="AH310" s="335">
        <f t="shared" si="254"/>
        <v>0</v>
      </c>
      <c r="AI310" s="335">
        <f t="shared" si="254"/>
        <v>0</v>
      </c>
      <c r="AJ310" s="450">
        <f t="shared" si="254"/>
        <v>0</v>
      </c>
      <c r="AK310" s="335">
        <f t="shared" si="254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11">
        <v>0</v>
      </c>
      <c r="D311" s="126"/>
      <c r="E311" s="34"/>
      <c r="F311" s="337">
        <v>0</v>
      </c>
      <c r="G311" s="341">
        <v>0</v>
      </c>
      <c r="H311" s="341">
        <v>0</v>
      </c>
      <c r="I311" s="341">
        <v>0</v>
      </c>
      <c r="J311" s="463">
        <v>0</v>
      </c>
      <c r="K311" s="354">
        <v>0</v>
      </c>
      <c r="L311" s="341">
        <v>0</v>
      </c>
      <c r="M311" s="341">
        <v>0</v>
      </c>
      <c r="N311" s="341">
        <v>0</v>
      </c>
      <c r="O311" s="341">
        <v>0</v>
      </c>
      <c r="P311" s="341">
        <v>0</v>
      </c>
      <c r="Q311" s="463">
        <v>0</v>
      </c>
      <c r="R311" s="354">
        <v>0</v>
      </c>
      <c r="S311" s="341">
        <v>0</v>
      </c>
      <c r="T311" s="341">
        <v>0</v>
      </c>
      <c r="U311" s="341">
        <v>0</v>
      </c>
      <c r="V311" s="341">
        <v>0</v>
      </c>
      <c r="W311" s="341">
        <v>0</v>
      </c>
      <c r="X311" s="463">
        <v>0</v>
      </c>
      <c r="Y311" s="354">
        <v>0</v>
      </c>
      <c r="Z311" s="341">
        <v>0</v>
      </c>
      <c r="AA311" s="341">
        <v>0</v>
      </c>
      <c r="AB311" s="341">
        <v>0</v>
      </c>
      <c r="AC311" s="341">
        <v>0</v>
      </c>
      <c r="AD311" s="341">
        <v>0</v>
      </c>
      <c r="AE311" s="463">
        <v>0</v>
      </c>
      <c r="AF311" s="354">
        <v>0</v>
      </c>
      <c r="AG311" s="341">
        <v>0</v>
      </c>
      <c r="AH311" s="341">
        <v>0</v>
      </c>
      <c r="AI311" s="341">
        <v>0</v>
      </c>
      <c r="AJ311" s="455">
        <v>0</v>
      </c>
      <c r="AK311" s="341">
        <v>0</v>
      </c>
      <c r="AL311" s="37"/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513"/>
      <c r="D312" s="417"/>
      <c r="E312" s="41"/>
      <c r="F312" s="74"/>
      <c r="G312" s="340">
        <f t="shared" ref="G312:AK312" si="255">F312+G311</f>
        <v>0</v>
      </c>
      <c r="H312" s="340">
        <f t="shared" si="255"/>
        <v>0</v>
      </c>
      <c r="I312" s="340">
        <f t="shared" si="255"/>
        <v>0</v>
      </c>
      <c r="J312" s="250">
        <f t="shared" si="255"/>
        <v>0</v>
      </c>
      <c r="K312" s="231">
        <f t="shared" si="255"/>
        <v>0</v>
      </c>
      <c r="L312" s="340">
        <f t="shared" si="255"/>
        <v>0</v>
      </c>
      <c r="M312" s="340">
        <f t="shared" si="255"/>
        <v>0</v>
      </c>
      <c r="N312" s="340">
        <f t="shared" si="255"/>
        <v>0</v>
      </c>
      <c r="O312" s="340">
        <f t="shared" si="255"/>
        <v>0</v>
      </c>
      <c r="P312" s="340">
        <f t="shared" si="255"/>
        <v>0</v>
      </c>
      <c r="Q312" s="250">
        <f t="shared" si="255"/>
        <v>0</v>
      </c>
      <c r="R312" s="231">
        <f t="shared" si="255"/>
        <v>0</v>
      </c>
      <c r="S312" s="340">
        <f t="shared" si="255"/>
        <v>0</v>
      </c>
      <c r="T312" s="340">
        <f t="shared" si="255"/>
        <v>0</v>
      </c>
      <c r="U312" s="340">
        <f t="shared" si="255"/>
        <v>0</v>
      </c>
      <c r="V312" s="340">
        <f t="shared" si="255"/>
        <v>0</v>
      </c>
      <c r="W312" s="340">
        <f t="shared" si="255"/>
        <v>0</v>
      </c>
      <c r="X312" s="250">
        <f t="shared" si="255"/>
        <v>0</v>
      </c>
      <c r="Y312" s="231">
        <f t="shared" si="255"/>
        <v>0</v>
      </c>
      <c r="Z312" s="340">
        <f t="shared" si="255"/>
        <v>0</v>
      </c>
      <c r="AA312" s="340">
        <f t="shared" si="255"/>
        <v>0</v>
      </c>
      <c r="AB312" s="340">
        <f t="shared" si="255"/>
        <v>0</v>
      </c>
      <c r="AC312" s="340">
        <f t="shared" si="255"/>
        <v>0</v>
      </c>
      <c r="AD312" s="340">
        <f t="shared" si="255"/>
        <v>0</v>
      </c>
      <c r="AE312" s="250">
        <f t="shared" si="255"/>
        <v>0</v>
      </c>
      <c r="AF312" s="231">
        <f t="shared" si="255"/>
        <v>0</v>
      </c>
      <c r="AG312" s="340">
        <f t="shared" si="255"/>
        <v>0</v>
      </c>
      <c r="AH312" s="340">
        <f t="shared" si="255"/>
        <v>0</v>
      </c>
      <c r="AI312" s="340">
        <f t="shared" si="255"/>
        <v>0</v>
      </c>
      <c r="AJ312" s="340">
        <f t="shared" si="255"/>
        <v>0</v>
      </c>
      <c r="AK312" s="340">
        <f t="shared" si="255"/>
        <v>0</v>
      </c>
      <c r="AL312" s="47"/>
    </row>
    <row r="313" spans="1:43" ht="35.1" customHeight="1" thickTop="1" thickBot="1">
      <c r="A313" s="129"/>
      <c r="B313" s="682" t="s">
        <v>37</v>
      </c>
      <c r="C313" s="482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+F8+F10+F12+F14+F16+F18+F20+F22+F24+F26+F28+F30+F32+F34+F36+F44+F46+F49+F57+F59+F61+F63+F117+F119+F121+F123+F129+F131+F133+F135+F137+F139+F141+F143+F145+F147+F149+F151+F111+F113+F115+F125+F127+F99+F101+F103+F95+F97+F105+F107+F109+F65+F69+F77+F67+F71</f>
        <v>27445</v>
      </c>
      <c r="G313" s="142">
        <f>+G8+G10+G12+G14+G16+G18+G20+G22+G24+G26+G28+G30+G32+G34+G36+G44+G46+G49+G57+G59+G61+G63+G117+G119+G121+G123+G129+G131+G133+G135+G137+G139+G141+G143+G145+G147+G149+G151+G111+G113+G115+G125+G127+G99+G101+G103+G95+G97+G105+G107+G109+G65+G69+G77+G67+G71</f>
        <v>653</v>
      </c>
      <c r="H313" s="142">
        <f t="shared" ref="H313:AJ313" si="256">+H8+H10+H12+H14+H16+H18+H20+H22+H24+H26+H28+H30+H32+H34+H36+H44+H46+H49+H57+H59+H61+H63+H117+H119+H121+H123+H129+H131+H133+H135+H137+H139+H141+H143+H145+H147+H149+H151+H111+H113+H115+H125+H127+H99+H101+H103+H95+H97+H105+H107+H109+H65+H69+H77+H67+H71</f>
        <v>873</v>
      </c>
      <c r="I313" s="142">
        <f t="shared" si="256"/>
        <v>1492</v>
      </c>
      <c r="J313" s="251">
        <f t="shared" si="256"/>
        <v>0</v>
      </c>
      <c r="K313" s="232">
        <f t="shared" si="256"/>
        <v>0</v>
      </c>
      <c r="L313" s="142">
        <f t="shared" si="256"/>
        <v>1269</v>
      </c>
      <c r="M313" s="142">
        <f t="shared" si="256"/>
        <v>1546</v>
      </c>
      <c r="N313" s="142">
        <f t="shared" si="256"/>
        <v>887</v>
      </c>
      <c r="O313" s="142">
        <f t="shared" si="256"/>
        <v>707</v>
      </c>
      <c r="P313" s="142">
        <f t="shared" si="256"/>
        <v>1122</v>
      </c>
      <c r="Q313" s="251">
        <f t="shared" si="256"/>
        <v>0</v>
      </c>
      <c r="R313" s="232">
        <f t="shared" si="256"/>
        <v>0</v>
      </c>
      <c r="S313" s="142">
        <f t="shared" si="256"/>
        <v>1012</v>
      </c>
      <c r="T313" s="142">
        <f t="shared" si="256"/>
        <v>1328</v>
      </c>
      <c r="U313" s="142">
        <f t="shared" si="256"/>
        <v>1700</v>
      </c>
      <c r="V313" s="142">
        <f t="shared" si="256"/>
        <v>1902</v>
      </c>
      <c r="W313" s="142">
        <f t="shared" si="256"/>
        <v>1550</v>
      </c>
      <c r="X313" s="251">
        <f t="shared" si="256"/>
        <v>0</v>
      </c>
      <c r="Y313" s="232">
        <f t="shared" si="256"/>
        <v>0</v>
      </c>
      <c r="Z313" s="142">
        <f t="shared" si="256"/>
        <v>1856</v>
      </c>
      <c r="AA313" s="142">
        <f t="shared" si="256"/>
        <v>1600</v>
      </c>
      <c r="AB313" s="142">
        <f t="shared" si="256"/>
        <v>1216</v>
      </c>
      <c r="AC313" s="142">
        <f t="shared" si="256"/>
        <v>1324</v>
      </c>
      <c r="AD313" s="142">
        <f t="shared" si="256"/>
        <v>1055</v>
      </c>
      <c r="AE313" s="251">
        <f t="shared" si="256"/>
        <v>900</v>
      </c>
      <c r="AF313" s="232">
        <f t="shared" si="256"/>
        <v>0</v>
      </c>
      <c r="AG313" s="142">
        <f t="shared" si="256"/>
        <v>1100</v>
      </c>
      <c r="AH313" s="142">
        <f t="shared" si="256"/>
        <v>1250</v>
      </c>
      <c r="AI313" s="142">
        <f t="shared" si="256"/>
        <v>1103</v>
      </c>
      <c r="AJ313" s="142">
        <f t="shared" si="256"/>
        <v>0</v>
      </c>
      <c r="AK313" s="204">
        <f t="shared" ref="AK313" si="257">+AK8+AK10+AK12+AK14+AK16+AK18+AK20+AK22+AK24+AK26+AK28+AK30+AK32+AK34+AK36+AK44+AK46+AK49+AK57+AK59+AK61+AK63+AK117+AK119+AK121+AK123+AK129+AK131+AK133+AK135+AK137+AK139+AK141+AK143+AK145+AK147+AK149+AK151+AK111+AK113+AK115+AK125+AK127+AK99+AK101+AK103+AK95+AK97+AK105+AK107+AK109</f>
        <v>0</v>
      </c>
    </row>
    <row r="314" spans="1:43" ht="35.1" customHeight="1" thickTop="1" thickBot="1">
      <c r="A314" s="132"/>
      <c r="B314" s="682"/>
      <c r="C314" s="523"/>
      <c r="D314" s="134"/>
      <c r="E314" s="135"/>
      <c r="F314" s="136"/>
      <c r="G314" s="137">
        <f t="shared" ref="G314:AI314" si="258">F314+G313</f>
        <v>653</v>
      </c>
      <c r="H314" s="169">
        <f t="shared" si="258"/>
        <v>1526</v>
      </c>
      <c r="I314" s="169">
        <f t="shared" si="258"/>
        <v>3018</v>
      </c>
      <c r="J314" s="252">
        <f t="shared" si="258"/>
        <v>3018</v>
      </c>
      <c r="K314" s="233">
        <f t="shared" si="258"/>
        <v>3018</v>
      </c>
      <c r="L314" s="169">
        <f t="shared" si="258"/>
        <v>4287</v>
      </c>
      <c r="M314" s="169">
        <f t="shared" si="258"/>
        <v>5833</v>
      </c>
      <c r="N314" s="169">
        <f t="shared" si="258"/>
        <v>6720</v>
      </c>
      <c r="O314" s="169">
        <f t="shared" si="258"/>
        <v>7427</v>
      </c>
      <c r="P314" s="169">
        <f t="shared" si="258"/>
        <v>8549</v>
      </c>
      <c r="Q314" s="252">
        <f t="shared" si="258"/>
        <v>8549</v>
      </c>
      <c r="R314" s="233">
        <f t="shared" si="258"/>
        <v>8549</v>
      </c>
      <c r="S314" s="169">
        <f t="shared" si="258"/>
        <v>9561</v>
      </c>
      <c r="T314" s="169">
        <f t="shared" si="258"/>
        <v>10889</v>
      </c>
      <c r="U314" s="169">
        <f t="shared" si="258"/>
        <v>12589</v>
      </c>
      <c r="V314" s="169">
        <f t="shared" si="258"/>
        <v>14491</v>
      </c>
      <c r="W314" s="169">
        <f t="shared" si="258"/>
        <v>16041</v>
      </c>
      <c r="X314" s="252">
        <f t="shared" si="258"/>
        <v>16041</v>
      </c>
      <c r="Y314" s="233">
        <f t="shared" si="258"/>
        <v>16041</v>
      </c>
      <c r="Z314" s="169">
        <f t="shared" si="258"/>
        <v>17897</v>
      </c>
      <c r="AA314" s="169">
        <f t="shared" si="258"/>
        <v>19497</v>
      </c>
      <c r="AB314" s="169">
        <f t="shared" si="258"/>
        <v>20713</v>
      </c>
      <c r="AC314" s="169">
        <f t="shared" si="258"/>
        <v>22037</v>
      </c>
      <c r="AD314" s="169">
        <f t="shared" si="258"/>
        <v>23092</v>
      </c>
      <c r="AE314" s="252">
        <f t="shared" si="258"/>
        <v>23992</v>
      </c>
      <c r="AF314" s="233">
        <f t="shared" si="258"/>
        <v>23992</v>
      </c>
      <c r="AG314" s="169">
        <f t="shared" si="258"/>
        <v>25092</v>
      </c>
      <c r="AH314" s="169">
        <f t="shared" si="258"/>
        <v>26342</v>
      </c>
      <c r="AI314" s="169">
        <f t="shared" si="258"/>
        <v>27445</v>
      </c>
      <c r="AJ314" s="169">
        <f>AI314+AJ313</f>
        <v>27445</v>
      </c>
      <c r="AK314" s="169">
        <f>AJ314+AK313</f>
        <v>27445</v>
      </c>
      <c r="AL314" s="47"/>
      <c r="AM314" s="138"/>
    </row>
    <row r="315" spans="1:43" ht="35.1" customHeight="1" thickTop="1" thickBot="1">
      <c r="A315" s="132"/>
      <c r="B315" s="682"/>
      <c r="C315" s="524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229+F233+F227+F231</f>
        <v>27441</v>
      </c>
      <c r="G315" s="142">
        <f>+G169+G171+G173+G175+G177+G179+G181+G183+G185+G187+G189+G191+G193+G195+G197+G205+G207+G209+G217+G219+G221+G223+G257+G259+G261+G263+G269+G271+G273+G275+G277+G279+G281+G283+G285+G287+G289+G291+G251+G253+G255+G265+G267+G237+G239+G241+G235+G243+G245+G247+G249+G225+G229+G233+G227+G231</f>
        <v>523</v>
      </c>
      <c r="H315" s="142">
        <f t="shared" ref="H315:AJ315" si="259">+H169+H171+H173+H175+H177+H179+H181+H183+H185+H187+H189+H191+H193+H195+H197+H205+H207+H209+H217+H219+H221+H223+H257+H259+H261+H263+H269+H271+H273+H275+H277+H279+H281+H283+H285+H287+H289+H291+H251+H253+H255+H265+H267+H237+H239+H241+H235+H243+H245+H247+H249+H225+H229+H233+H227+H231</f>
        <v>617</v>
      </c>
      <c r="I315" s="142">
        <f t="shared" si="259"/>
        <v>1068</v>
      </c>
      <c r="J315" s="251">
        <f t="shared" si="259"/>
        <v>840</v>
      </c>
      <c r="K315" s="232">
        <f t="shared" si="259"/>
        <v>0</v>
      </c>
      <c r="L315" s="142">
        <f t="shared" si="259"/>
        <v>1147</v>
      </c>
      <c r="M315" s="142">
        <f t="shared" si="259"/>
        <v>1484</v>
      </c>
      <c r="N315" s="142">
        <f t="shared" si="259"/>
        <v>993</v>
      </c>
      <c r="O315" s="142">
        <f t="shared" si="259"/>
        <v>850</v>
      </c>
      <c r="P315" s="142">
        <f t="shared" si="259"/>
        <v>1133</v>
      </c>
      <c r="Q315" s="251">
        <f t="shared" si="259"/>
        <v>0</v>
      </c>
      <c r="R315" s="232">
        <f t="shared" si="259"/>
        <v>0</v>
      </c>
      <c r="S315" s="142">
        <f t="shared" si="259"/>
        <v>922</v>
      </c>
      <c r="T315" s="142">
        <f t="shared" si="259"/>
        <v>1360</v>
      </c>
      <c r="U315" s="142">
        <f t="shared" si="259"/>
        <v>1783</v>
      </c>
      <c r="V315" s="142">
        <f t="shared" si="259"/>
        <v>1820</v>
      </c>
      <c r="W315" s="142">
        <f t="shared" si="259"/>
        <v>1500</v>
      </c>
      <c r="X315" s="251">
        <f t="shared" si="259"/>
        <v>0</v>
      </c>
      <c r="Y315" s="232">
        <f t="shared" si="259"/>
        <v>0</v>
      </c>
      <c r="Z315" s="142">
        <f t="shared" si="259"/>
        <v>1856</v>
      </c>
      <c r="AA315" s="142">
        <f t="shared" si="259"/>
        <v>1600</v>
      </c>
      <c r="AB315" s="142">
        <f t="shared" si="259"/>
        <v>1213</v>
      </c>
      <c r="AC315" s="142">
        <f t="shared" si="259"/>
        <v>1324</v>
      </c>
      <c r="AD315" s="142">
        <f t="shared" si="259"/>
        <v>1055</v>
      </c>
      <c r="AE315" s="251">
        <f t="shared" si="259"/>
        <v>900</v>
      </c>
      <c r="AF315" s="232">
        <f t="shared" si="259"/>
        <v>0</v>
      </c>
      <c r="AG315" s="142">
        <f t="shared" si="259"/>
        <v>1100</v>
      </c>
      <c r="AH315" s="142">
        <f t="shared" si="259"/>
        <v>1250</v>
      </c>
      <c r="AI315" s="142">
        <f t="shared" si="259"/>
        <v>1103</v>
      </c>
      <c r="AJ315" s="142">
        <f t="shared" si="259"/>
        <v>0</v>
      </c>
      <c r="AK315" s="142">
        <f t="shared" ref="AK315" si="260">+AK169+AK171+AK173+AK175+AK177+AK179+AK181+AK183+AK185+AK187+AK189+AK191+AK193+AK195+AK197+AK205+AK207+AK209+AK217+AK219+AK221+AK223+AK257+AK259+AK261+AK263+AK269+AK271+AK273+AK275+AK277+AK279+AK281+AK283+AK285+AK287+AK289+AK291+AK251+AK253+AK255+AK265+AK267+AK237+AK239+AK241+AK235+AK243+AK245+AK247+AK249</f>
        <v>0</v>
      </c>
      <c r="AL315" s="47"/>
    </row>
    <row r="316" spans="1:43" ht="35.1" customHeight="1" thickTop="1" thickBot="1">
      <c r="A316" s="143"/>
      <c r="B316" s="682"/>
      <c r="C316" s="525"/>
      <c r="D316" s="145"/>
      <c r="E316" s="28"/>
      <c r="F316" s="146"/>
      <c r="G316" s="170">
        <f>+F316+G315</f>
        <v>523</v>
      </c>
      <c r="H316" s="171">
        <f t="shared" ref="H316:AJ316" si="261">+G316+H315</f>
        <v>1140</v>
      </c>
      <c r="I316" s="171">
        <f t="shared" si="261"/>
        <v>2208</v>
      </c>
      <c r="J316" s="253">
        <f t="shared" si="261"/>
        <v>3048</v>
      </c>
      <c r="K316" s="234">
        <f>+J316+K315</f>
        <v>3048</v>
      </c>
      <c r="L316" s="171">
        <f t="shared" si="261"/>
        <v>4195</v>
      </c>
      <c r="M316" s="171">
        <f t="shared" si="261"/>
        <v>5679</v>
      </c>
      <c r="N316" s="171">
        <f t="shared" si="261"/>
        <v>6672</v>
      </c>
      <c r="O316" s="171">
        <f t="shared" si="261"/>
        <v>7522</v>
      </c>
      <c r="P316" s="171">
        <f t="shared" si="261"/>
        <v>8655</v>
      </c>
      <c r="Q316" s="253">
        <f t="shared" si="261"/>
        <v>8655</v>
      </c>
      <c r="R316" s="234">
        <f t="shared" si="261"/>
        <v>8655</v>
      </c>
      <c r="S316" s="171">
        <f t="shared" si="261"/>
        <v>9577</v>
      </c>
      <c r="T316" s="171">
        <f t="shared" si="261"/>
        <v>10937</v>
      </c>
      <c r="U316" s="171">
        <f t="shared" si="261"/>
        <v>12720</v>
      </c>
      <c r="V316" s="171">
        <f t="shared" si="261"/>
        <v>14540</v>
      </c>
      <c r="W316" s="171">
        <f t="shared" si="261"/>
        <v>16040</v>
      </c>
      <c r="X316" s="253">
        <f t="shared" si="261"/>
        <v>16040</v>
      </c>
      <c r="Y316" s="234">
        <f t="shared" si="261"/>
        <v>16040</v>
      </c>
      <c r="Z316" s="171">
        <f t="shared" si="261"/>
        <v>17896</v>
      </c>
      <c r="AA316" s="171">
        <f t="shared" si="261"/>
        <v>19496</v>
      </c>
      <c r="AB316" s="171">
        <f t="shared" si="261"/>
        <v>20709</v>
      </c>
      <c r="AC316" s="171">
        <f t="shared" si="261"/>
        <v>22033</v>
      </c>
      <c r="AD316" s="171">
        <f t="shared" si="261"/>
        <v>23088</v>
      </c>
      <c r="AE316" s="253">
        <f t="shared" si="261"/>
        <v>23988</v>
      </c>
      <c r="AF316" s="234">
        <f t="shared" si="261"/>
        <v>23988</v>
      </c>
      <c r="AG316" s="171">
        <f t="shared" si="261"/>
        <v>25088</v>
      </c>
      <c r="AH316" s="171">
        <f t="shared" si="261"/>
        <v>26338</v>
      </c>
      <c r="AI316" s="171">
        <f t="shared" si="261"/>
        <v>27441</v>
      </c>
      <c r="AJ316" s="171">
        <f t="shared" si="261"/>
        <v>27441</v>
      </c>
      <c r="AK316" s="172">
        <f>+AJ316+AK315</f>
        <v>27441</v>
      </c>
      <c r="AL316" s="47"/>
    </row>
    <row r="317" spans="1:43" ht="33.75">
      <c r="A317" s="147" t="e">
        <f ca="1">CELL("Filename")</f>
        <v>#N/A</v>
      </c>
      <c r="B317" s="148"/>
      <c r="C317" s="483"/>
      <c r="D317" s="149"/>
      <c r="E317" s="150"/>
      <c r="F317" s="151"/>
      <c r="G317" s="152">
        <f t="shared" ref="G317:AK317" si="262">(0+G314)/$F$313</f>
        <v>2.3793040626707961E-2</v>
      </c>
      <c r="H317" s="152">
        <f t="shared" si="262"/>
        <v>5.560211331754418E-2</v>
      </c>
      <c r="I317" s="152">
        <f t="shared" si="262"/>
        <v>0.10996538531608673</v>
      </c>
      <c r="J317" s="152">
        <f t="shared" si="262"/>
        <v>0.10996538531608673</v>
      </c>
      <c r="K317" s="152">
        <f t="shared" si="262"/>
        <v>0.10996538531608673</v>
      </c>
      <c r="L317" s="152">
        <f t="shared" si="262"/>
        <v>0.1562033157223538</v>
      </c>
      <c r="M317" s="152">
        <f t="shared" si="262"/>
        <v>0.21253415922754601</v>
      </c>
      <c r="N317" s="152">
        <f t="shared" si="262"/>
        <v>0.24485334304973583</v>
      </c>
      <c r="O317" s="152">
        <f t="shared" si="262"/>
        <v>0.27061395518309345</v>
      </c>
      <c r="P317" s="152">
        <f t="shared" si="262"/>
        <v>0.31149571871014758</v>
      </c>
      <c r="Q317" s="152">
        <f t="shared" si="262"/>
        <v>0.31149571871014758</v>
      </c>
      <c r="R317" s="152">
        <f t="shared" si="262"/>
        <v>0.31149571871014758</v>
      </c>
      <c r="S317" s="152">
        <f t="shared" si="262"/>
        <v>0.34836946620513753</v>
      </c>
      <c r="T317" s="152">
        <f t="shared" si="262"/>
        <v>0.39675715066496631</v>
      </c>
      <c r="U317" s="152">
        <f t="shared" si="262"/>
        <v>0.45869921661504826</v>
      </c>
      <c r="V317" s="152">
        <f t="shared" si="262"/>
        <v>0.5280014574603753</v>
      </c>
      <c r="W317" s="152">
        <f t="shared" si="262"/>
        <v>0.58447804700309713</v>
      </c>
      <c r="X317" s="152">
        <f t="shared" si="262"/>
        <v>0.58447804700309713</v>
      </c>
      <c r="Y317" s="152">
        <f t="shared" si="262"/>
        <v>0.58447804700309713</v>
      </c>
      <c r="Z317" s="152">
        <f t="shared" si="262"/>
        <v>0.6521042084168337</v>
      </c>
      <c r="AA317" s="152">
        <f t="shared" si="262"/>
        <v>0.71040262342867555</v>
      </c>
      <c r="AB317" s="152">
        <f t="shared" si="262"/>
        <v>0.75470941883767539</v>
      </c>
      <c r="AC317" s="152">
        <f t="shared" si="262"/>
        <v>0.80295135725997446</v>
      </c>
      <c r="AD317" s="152">
        <f t="shared" si="262"/>
        <v>0.8413918746584077</v>
      </c>
      <c r="AE317" s="152">
        <f t="shared" si="262"/>
        <v>0.87418473310256872</v>
      </c>
      <c r="AF317" s="152">
        <f t="shared" si="262"/>
        <v>0.87418473310256872</v>
      </c>
      <c r="AG317" s="152">
        <f t="shared" si="262"/>
        <v>0.91426489342321005</v>
      </c>
      <c r="AH317" s="152">
        <f t="shared" si="262"/>
        <v>0.95981053015121154</v>
      </c>
      <c r="AI317" s="152">
        <f t="shared" si="262"/>
        <v>1</v>
      </c>
      <c r="AJ317" s="152">
        <f t="shared" si="262"/>
        <v>1</v>
      </c>
      <c r="AK317" s="152">
        <f t="shared" si="262"/>
        <v>1</v>
      </c>
      <c r="AL317" s="47"/>
    </row>
    <row r="318" spans="1:43" ht="33.75">
      <c r="A318" s="147"/>
      <c r="B318" s="148"/>
      <c r="C318" s="483"/>
      <c r="D318" s="149"/>
      <c r="E318" s="150"/>
      <c r="F318" s="151"/>
      <c r="G318" s="188">
        <v>0</v>
      </c>
      <c r="H318" s="188">
        <v>0</v>
      </c>
      <c r="I318" s="188">
        <v>0</v>
      </c>
      <c r="J318" s="188">
        <v>0</v>
      </c>
      <c r="K318" s="188">
        <v>0</v>
      </c>
      <c r="L318" s="188">
        <v>2</v>
      </c>
      <c r="M318" s="188">
        <v>2</v>
      </c>
      <c r="N318" s="188">
        <v>1</v>
      </c>
      <c r="O318" s="188">
        <v>1</v>
      </c>
      <c r="P318" s="188">
        <v>0</v>
      </c>
      <c r="Q318" s="188">
        <v>0</v>
      </c>
      <c r="R318" s="188">
        <v>0</v>
      </c>
      <c r="S318" s="188"/>
      <c r="T318" s="188">
        <v>2</v>
      </c>
      <c r="U318" s="432">
        <v>2</v>
      </c>
      <c r="V318" s="432">
        <v>3</v>
      </c>
      <c r="W318" s="432">
        <v>2</v>
      </c>
      <c r="X318" s="188">
        <v>0</v>
      </c>
      <c r="Y318" s="188">
        <v>0</v>
      </c>
      <c r="Z318" s="432">
        <v>2</v>
      </c>
      <c r="AA318" s="432">
        <v>2</v>
      </c>
      <c r="AB318" s="188">
        <v>2</v>
      </c>
      <c r="AC318" s="188">
        <v>2</v>
      </c>
      <c r="AD318" s="188">
        <v>1</v>
      </c>
      <c r="AE318" s="188">
        <v>7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88"/>
      <c r="AL318" s="47"/>
    </row>
    <row r="319" spans="1:43" ht="27.75">
      <c r="A319" s="14"/>
      <c r="B319" s="148"/>
      <c r="C319" s="526" t="s">
        <v>40</v>
      </c>
      <c r="D319" s="154"/>
      <c r="E319" s="155" t="s">
        <v>41</v>
      </c>
      <c r="F319" s="155" t="s">
        <v>42</v>
      </c>
      <c r="G319" s="156" t="s">
        <v>4</v>
      </c>
      <c r="H319" s="156" t="s">
        <v>0</v>
      </c>
      <c r="I319" s="156" t="s">
        <v>43</v>
      </c>
      <c r="J319" s="156" t="s">
        <v>38</v>
      </c>
      <c r="K319" s="156" t="s">
        <v>39</v>
      </c>
      <c r="L319" s="156" t="s">
        <v>44</v>
      </c>
      <c r="M319" s="156" t="s">
        <v>45</v>
      </c>
      <c r="N319" s="156" t="s">
        <v>46</v>
      </c>
      <c r="O319" s="156" t="s">
        <v>124</v>
      </c>
      <c r="P319" s="156" t="s">
        <v>47</v>
      </c>
      <c r="Q319" s="156" t="s">
        <v>125</v>
      </c>
      <c r="R319" s="156" t="s">
        <v>1</v>
      </c>
      <c r="S319" s="156" t="s">
        <v>48</v>
      </c>
      <c r="T319" s="157"/>
      <c r="U319" s="158"/>
      <c r="V319" s="159"/>
      <c r="W319" s="159"/>
      <c r="X319" s="158"/>
      <c r="Y319" s="157"/>
      <c r="Z319" s="157"/>
      <c r="AA319" s="157"/>
      <c r="AB319" s="157"/>
      <c r="AC319" s="158"/>
      <c r="AD319" s="159"/>
      <c r="AE319" s="159"/>
      <c r="AF319" s="160"/>
      <c r="AG319" s="159"/>
      <c r="AH319" s="161" t="s">
        <v>49</v>
      </c>
      <c r="AI319" s="159"/>
      <c r="AJ319" s="161"/>
      <c r="AK319" s="159"/>
    </row>
    <row r="320" spans="1:43" ht="27.75">
      <c r="A320" s="162"/>
      <c r="B320" s="163"/>
      <c r="C320" s="526" t="s">
        <v>50</v>
      </c>
      <c r="D320" s="154"/>
      <c r="E320" s="197">
        <v>0</v>
      </c>
      <c r="F320" s="197">
        <v>8</v>
      </c>
      <c r="G320" s="164">
        <v>2</v>
      </c>
      <c r="H320" s="164">
        <v>5</v>
      </c>
      <c r="I320" s="164">
        <v>3</v>
      </c>
      <c r="J320" s="164">
        <v>3</v>
      </c>
      <c r="K320" s="164">
        <v>4</v>
      </c>
      <c r="L320" s="164">
        <v>2</v>
      </c>
      <c r="M320" s="164">
        <v>3</v>
      </c>
      <c r="N320" s="164">
        <v>1</v>
      </c>
      <c r="O320" s="164">
        <v>3</v>
      </c>
      <c r="P320" s="164">
        <v>1</v>
      </c>
      <c r="Q320" s="164">
        <v>1</v>
      </c>
      <c r="R320" s="198">
        <v>2</v>
      </c>
      <c r="S320" s="198">
        <f>+R320+Q320+P320+O320+N320+M320+L320+K320+J320+I320+H320+G320+F320</f>
        <v>38</v>
      </c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</row>
    <row r="322" spans="1:38" s="138" customFormat="1" ht="37.5" customHeight="1">
      <c r="C322" s="527"/>
      <c r="Q322" s="166"/>
      <c r="U322" s="166"/>
      <c r="V322" s="166"/>
      <c r="AK322" s="138">
        <f>SUM(G322:AI322)</f>
        <v>0</v>
      </c>
    </row>
    <row r="325" spans="1:38">
      <c r="AL325" s="1" t="e">
        <f>#REF!-#REF!</f>
        <v>#REF!</v>
      </c>
    </row>
    <row r="330" spans="1:38" ht="35.25">
      <c r="A330" s="486"/>
      <c r="B330" s="486"/>
      <c r="C330" s="488"/>
      <c r="D330" s="486"/>
      <c r="E330" s="486"/>
      <c r="F330" s="486"/>
      <c r="G330" s="486"/>
      <c r="H330" s="486"/>
      <c r="I330" s="486"/>
      <c r="J330" s="486"/>
      <c r="K330" s="486"/>
      <c r="L330" s="486"/>
      <c r="M330" s="486"/>
      <c r="N330" s="486"/>
      <c r="O330" s="486"/>
      <c r="P330" s="486"/>
      <c r="Q330" s="487"/>
      <c r="R330" s="486"/>
      <c r="S330" s="486"/>
      <c r="T330" s="486"/>
      <c r="U330" s="487"/>
      <c r="V330" s="487"/>
      <c r="W330" s="486"/>
      <c r="X330" s="486"/>
      <c r="Y330" s="486"/>
      <c r="Z330" s="486"/>
      <c r="AA330" s="486"/>
      <c r="AB330" s="486"/>
      <c r="AC330" s="486"/>
      <c r="AD330" s="486"/>
      <c r="AE330" s="486"/>
      <c r="AF330" s="486"/>
      <c r="AG330" s="486"/>
      <c r="AH330" s="486"/>
      <c r="AI330" s="486"/>
      <c r="AJ330" s="486"/>
    </row>
    <row r="331" spans="1:38" ht="35.25">
      <c r="A331" s="486"/>
      <c r="B331" s="486"/>
      <c r="C331" s="488"/>
      <c r="D331" s="486"/>
      <c r="E331" s="486"/>
      <c r="F331" s="486"/>
      <c r="G331" s="486"/>
      <c r="H331" s="486"/>
      <c r="I331" s="486"/>
      <c r="J331" s="486"/>
      <c r="K331" s="486"/>
      <c r="L331" s="486"/>
      <c r="M331" s="486"/>
      <c r="N331" s="486"/>
      <c r="O331" s="486"/>
      <c r="P331" s="486"/>
      <c r="Q331" s="487"/>
      <c r="R331" s="486"/>
      <c r="S331" s="486"/>
      <c r="T331" s="486"/>
      <c r="U331" s="487"/>
      <c r="V331" s="487"/>
      <c r="W331" s="486"/>
      <c r="X331" s="486"/>
      <c r="Y331" s="486"/>
      <c r="Z331" s="486"/>
      <c r="AA331" s="486"/>
      <c r="AB331" s="486"/>
      <c r="AC331" s="486"/>
      <c r="AD331" s="486"/>
      <c r="AE331" s="486"/>
      <c r="AF331" s="486"/>
      <c r="AG331" s="486"/>
      <c r="AH331" s="486"/>
      <c r="AI331" s="486"/>
      <c r="AJ331" s="486"/>
    </row>
    <row r="332" spans="1:38" ht="35.25">
      <c r="A332" s="486"/>
      <c r="B332" s="486"/>
      <c r="C332" s="488"/>
      <c r="D332" s="486"/>
      <c r="E332" s="486"/>
      <c r="F332" s="486"/>
      <c r="G332" s="486"/>
      <c r="H332" s="486"/>
      <c r="I332" s="486"/>
      <c r="J332" s="486"/>
      <c r="K332" s="486"/>
      <c r="L332" s="486"/>
      <c r="M332" s="486"/>
      <c r="N332" s="486"/>
      <c r="O332" s="486"/>
      <c r="P332" s="486"/>
      <c r="Q332" s="487"/>
      <c r="R332" s="486"/>
      <c r="S332" s="486"/>
      <c r="T332" s="486"/>
      <c r="U332" s="487"/>
      <c r="V332" s="487"/>
      <c r="W332" s="486"/>
      <c r="X332" s="486"/>
      <c r="Y332" s="486"/>
      <c r="Z332" s="486"/>
      <c r="AA332" s="486"/>
      <c r="AB332" s="486"/>
      <c r="AC332" s="486"/>
      <c r="AD332" s="486"/>
      <c r="AE332" s="486"/>
      <c r="AF332" s="486"/>
      <c r="AG332" s="486"/>
      <c r="AH332" s="486"/>
      <c r="AI332" s="486"/>
      <c r="AJ332" s="486"/>
    </row>
    <row r="333" spans="1:38" ht="35.25">
      <c r="A333" s="486"/>
      <c r="B333" s="486"/>
      <c r="C333" s="488"/>
      <c r="D333" s="486"/>
      <c r="E333" s="486"/>
      <c r="F333" s="486"/>
      <c r="G333" s="486"/>
      <c r="H333" s="486"/>
      <c r="I333" s="486"/>
      <c r="J333" s="486"/>
      <c r="K333" s="486"/>
      <c r="L333" s="486"/>
      <c r="M333" s="486"/>
      <c r="N333" s="486"/>
      <c r="O333" s="486"/>
      <c r="P333" s="486"/>
      <c r="Q333" s="487"/>
      <c r="R333" s="486"/>
      <c r="S333" s="486"/>
      <c r="T333" s="486"/>
      <c r="U333" s="487"/>
      <c r="V333" s="487"/>
      <c r="W333" s="486"/>
      <c r="X333" s="486"/>
      <c r="Y333" s="486"/>
      <c r="Z333" s="486"/>
      <c r="AA333" s="486"/>
      <c r="AB333" s="486"/>
      <c r="AC333" s="486"/>
      <c r="AD333" s="486"/>
      <c r="AE333" s="486"/>
      <c r="AF333" s="486"/>
      <c r="AG333" s="486"/>
      <c r="AH333" s="486"/>
      <c r="AI333" s="486"/>
      <c r="AJ333" s="486"/>
    </row>
    <row r="334" spans="1:38" ht="35.25">
      <c r="A334" s="486"/>
      <c r="B334" s="486"/>
      <c r="C334" s="488"/>
      <c r="D334" s="486"/>
      <c r="E334" s="486"/>
      <c r="F334" s="486"/>
      <c r="G334" s="486"/>
      <c r="H334" s="486"/>
      <c r="I334" s="486"/>
      <c r="J334" s="486"/>
      <c r="K334" s="486"/>
      <c r="L334" s="486"/>
      <c r="M334" s="486"/>
      <c r="N334" s="486"/>
      <c r="O334" s="486"/>
      <c r="P334" s="486"/>
      <c r="Q334" s="487"/>
      <c r="R334" s="486"/>
      <c r="S334" s="486"/>
      <c r="T334" s="486"/>
      <c r="U334" s="487"/>
      <c r="V334" s="487"/>
      <c r="W334" s="486"/>
      <c r="X334" s="486"/>
      <c r="Y334" s="486"/>
      <c r="Z334" s="486"/>
      <c r="AA334" s="486"/>
      <c r="AB334" s="486"/>
      <c r="AC334" s="486"/>
      <c r="AD334" s="486"/>
      <c r="AE334" s="486"/>
      <c r="AF334" s="486"/>
      <c r="AG334" s="486"/>
      <c r="AH334" s="486"/>
      <c r="AI334" s="486"/>
      <c r="AJ334" s="486"/>
    </row>
    <row r="335" spans="1:38" ht="35.25">
      <c r="A335" s="486"/>
      <c r="B335" s="486"/>
      <c r="C335" s="488"/>
      <c r="D335" s="486"/>
      <c r="E335" s="486"/>
      <c r="F335" s="486"/>
      <c r="G335" s="486"/>
      <c r="H335" s="486"/>
      <c r="I335" s="486"/>
      <c r="J335" s="486"/>
      <c r="K335" s="486"/>
      <c r="L335" s="486"/>
      <c r="M335" s="486"/>
      <c r="N335" s="486"/>
      <c r="O335" s="486"/>
      <c r="P335" s="486"/>
      <c r="Q335" s="487"/>
      <c r="R335" s="486"/>
      <c r="S335" s="486"/>
      <c r="T335" s="486"/>
      <c r="U335" s="487"/>
      <c r="V335" s="487"/>
      <c r="W335" s="486"/>
      <c r="X335" s="486"/>
      <c r="Y335" s="486"/>
      <c r="Z335" s="486"/>
      <c r="AA335" s="486"/>
      <c r="AB335" s="486"/>
      <c r="AC335" s="486"/>
      <c r="AD335" s="486"/>
      <c r="AE335" s="486"/>
      <c r="AF335" s="486"/>
      <c r="AG335" s="486"/>
      <c r="AH335" s="486"/>
      <c r="AI335" s="486"/>
      <c r="AJ335" s="486"/>
    </row>
    <row r="336" spans="1:38" ht="35.25">
      <c r="A336" s="486"/>
      <c r="B336" s="486"/>
      <c r="C336" s="488"/>
      <c r="D336" s="486"/>
      <c r="E336" s="486"/>
      <c r="F336" s="486"/>
      <c r="G336" s="486"/>
      <c r="H336" s="486"/>
      <c r="I336" s="486"/>
      <c r="J336" s="486"/>
      <c r="K336" s="486"/>
      <c r="L336" s="486"/>
      <c r="M336" s="486"/>
      <c r="N336" s="486"/>
      <c r="O336" s="486"/>
      <c r="P336" s="486"/>
      <c r="Q336" s="487"/>
      <c r="R336" s="486"/>
      <c r="S336" s="486"/>
      <c r="T336" s="486"/>
      <c r="U336" s="487"/>
      <c r="V336" s="487"/>
      <c r="W336" s="486"/>
      <c r="X336" s="486"/>
      <c r="Y336" s="486"/>
      <c r="Z336" s="486"/>
      <c r="AA336" s="486"/>
      <c r="AB336" s="486"/>
      <c r="AC336" s="486"/>
      <c r="AD336" s="486"/>
      <c r="AE336" s="486"/>
      <c r="AF336" s="486"/>
      <c r="AG336" s="486"/>
      <c r="AH336" s="486"/>
      <c r="AI336" s="486"/>
      <c r="AJ336" s="486"/>
    </row>
    <row r="337" spans="1:50" ht="35.25">
      <c r="A337" s="486"/>
      <c r="B337" s="486"/>
      <c r="C337" s="488"/>
      <c r="D337" s="486"/>
      <c r="E337" s="486"/>
      <c r="F337" s="486"/>
      <c r="G337" s="486"/>
      <c r="H337" s="486"/>
      <c r="I337" s="486"/>
      <c r="J337" s="486"/>
      <c r="K337" s="486"/>
      <c r="L337" s="486"/>
      <c r="M337" s="486"/>
      <c r="N337" s="486"/>
      <c r="O337" s="486"/>
      <c r="P337" s="486"/>
      <c r="Q337" s="487"/>
      <c r="R337" s="486"/>
      <c r="S337" s="486"/>
      <c r="T337" s="486"/>
      <c r="U337" s="487"/>
      <c r="V337" s="487"/>
      <c r="W337" s="486"/>
      <c r="X337" s="486"/>
      <c r="Y337" s="486"/>
      <c r="Z337" s="486"/>
      <c r="AA337" s="486"/>
      <c r="AB337" s="486"/>
      <c r="AC337" s="486"/>
      <c r="AD337" s="486"/>
      <c r="AE337" s="486"/>
      <c r="AF337" s="486"/>
      <c r="AG337" s="486"/>
      <c r="AH337" s="486"/>
      <c r="AI337" s="486"/>
      <c r="AJ337" s="486"/>
    </row>
    <row r="338" spans="1:50" ht="35.25">
      <c r="A338" s="486"/>
      <c r="B338" s="486"/>
      <c r="C338" s="488"/>
      <c r="D338" s="486"/>
      <c r="E338" s="486"/>
      <c r="F338" s="486"/>
      <c r="G338" s="486"/>
      <c r="H338" s="486"/>
      <c r="I338" s="486"/>
      <c r="J338" s="486"/>
      <c r="K338" s="486"/>
      <c r="L338" s="486"/>
      <c r="M338" s="486"/>
      <c r="N338" s="486"/>
      <c r="O338" s="486"/>
      <c r="P338" s="486"/>
      <c r="Q338" s="487"/>
      <c r="R338" s="486"/>
      <c r="S338" s="486"/>
      <c r="T338" s="486"/>
      <c r="U338" s="487"/>
      <c r="V338" s="487"/>
      <c r="W338" s="486"/>
      <c r="X338" s="486"/>
      <c r="Y338" s="486"/>
      <c r="Z338" s="486"/>
      <c r="AA338" s="486"/>
      <c r="AB338" s="486"/>
      <c r="AC338" s="486"/>
      <c r="AD338" s="486"/>
      <c r="AE338" s="486"/>
      <c r="AF338" s="486"/>
      <c r="AG338" s="486"/>
      <c r="AH338" s="486"/>
      <c r="AI338" s="486"/>
      <c r="AJ338" s="486"/>
    </row>
    <row r="339" spans="1:50" ht="35.25">
      <c r="A339" s="486"/>
      <c r="B339" s="486"/>
      <c r="C339" s="488"/>
      <c r="D339" s="486"/>
      <c r="E339" s="486"/>
      <c r="F339" s="486"/>
      <c r="G339" s="486"/>
      <c r="H339" s="486"/>
      <c r="I339" s="486"/>
      <c r="J339" s="486"/>
      <c r="K339" s="486"/>
      <c r="L339" s="486"/>
      <c r="M339" s="486"/>
      <c r="N339" s="486"/>
      <c r="O339" s="486"/>
      <c r="P339" s="486"/>
      <c r="Q339" s="487"/>
      <c r="R339" s="486"/>
      <c r="S339" s="486"/>
      <c r="T339" s="486"/>
      <c r="U339" s="487"/>
      <c r="V339" s="487"/>
      <c r="W339" s="486"/>
      <c r="X339" s="486"/>
      <c r="Y339" s="486"/>
      <c r="Z339" s="486"/>
      <c r="AA339" s="486"/>
      <c r="AB339" s="486"/>
      <c r="AC339" s="486"/>
      <c r="AD339" s="486"/>
      <c r="AE339" s="486"/>
      <c r="AF339" s="486"/>
      <c r="AG339" s="486"/>
      <c r="AH339" s="486"/>
      <c r="AI339" s="486"/>
      <c r="AJ339" s="486"/>
    </row>
    <row r="340" spans="1:50" ht="35.25">
      <c r="A340" s="486"/>
      <c r="B340" s="486"/>
      <c r="C340" s="488"/>
      <c r="D340" s="486"/>
      <c r="E340" s="486"/>
      <c r="F340" s="486"/>
      <c r="G340" s="486"/>
      <c r="H340" s="486"/>
      <c r="I340" s="486"/>
      <c r="J340" s="486"/>
      <c r="K340" s="486"/>
      <c r="L340" s="486"/>
      <c r="M340" s="486"/>
      <c r="N340" s="486"/>
      <c r="O340" s="486"/>
      <c r="P340" s="486"/>
      <c r="Q340" s="487"/>
      <c r="R340" s="486"/>
      <c r="S340" s="486"/>
      <c r="T340" s="486"/>
      <c r="U340" s="487"/>
      <c r="V340" s="487"/>
      <c r="W340" s="486"/>
      <c r="X340" s="486"/>
      <c r="Y340" s="486"/>
      <c r="Z340" s="486"/>
      <c r="AA340" s="486"/>
      <c r="AB340" s="486"/>
      <c r="AC340" s="486"/>
      <c r="AD340" s="486"/>
      <c r="AE340" s="486"/>
      <c r="AF340" s="486"/>
      <c r="AG340" s="486"/>
      <c r="AH340" s="486"/>
      <c r="AI340" s="486"/>
      <c r="AJ340" s="486"/>
    </row>
    <row r="341" spans="1:50" ht="35.25">
      <c r="A341" s="486"/>
      <c r="B341" s="486"/>
      <c r="C341" s="488"/>
      <c r="D341" s="486"/>
      <c r="E341" s="486"/>
      <c r="F341" s="486"/>
      <c r="G341" s="486"/>
      <c r="H341" s="486"/>
      <c r="I341" s="486"/>
      <c r="J341" s="486"/>
      <c r="K341" s="486"/>
      <c r="L341" s="486"/>
      <c r="M341" s="486"/>
      <c r="N341" s="486"/>
      <c r="O341" s="486"/>
      <c r="P341" s="486"/>
      <c r="Q341" s="487"/>
      <c r="R341" s="486"/>
      <c r="S341" s="486"/>
      <c r="T341" s="486"/>
      <c r="U341" s="487"/>
      <c r="V341" s="487"/>
      <c r="W341" s="486"/>
      <c r="X341" s="486"/>
      <c r="Y341" s="486"/>
      <c r="Z341" s="486"/>
      <c r="AA341" s="486"/>
      <c r="AB341" s="486"/>
      <c r="AC341" s="486"/>
      <c r="AD341" s="486"/>
      <c r="AE341" s="486"/>
      <c r="AF341" s="486"/>
      <c r="AG341" s="486"/>
      <c r="AH341" s="486"/>
      <c r="AI341" s="486"/>
      <c r="AJ341" s="486"/>
    </row>
    <row r="342" spans="1:50" ht="35.25">
      <c r="A342" s="486"/>
      <c r="B342" s="486"/>
      <c r="C342" s="488"/>
      <c r="D342" s="486"/>
      <c r="E342" s="486"/>
      <c r="F342" s="486"/>
      <c r="G342" s="486"/>
      <c r="H342" s="486"/>
      <c r="I342" s="486"/>
      <c r="J342" s="486"/>
      <c r="K342" s="486"/>
      <c r="L342" s="486"/>
      <c r="M342" s="486"/>
      <c r="N342" s="486"/>
      <c r="O342" s="486"/>
      <c r="P342" s="486"/>
      <c r="Q342" s="487"/>
      <c r="R342" s="486"/>
      <c r="S342" s="486"/>
      <c r="T342" s="486"/>
      <c r="U342" s="487"/>
      <c r="V342" s="487"/>
      <c r="W342" s="486"/>
      <c r="X342" s="486"/>
      <c r="Y342" s="486"/>
      <c r="Z342" s="486"/>
      <c r="AA342" s="486"/>
      <c r="AB342" s="486"/>
      <c r="AC342" s="486"/>
      <c r="AD342" s="486"/>
      <c r="AE342" s="486"/>
      <c r="AF342" s="486"/>
      <c r="AG342" s="486"/>
      <c r="AH342" s="486"/>
      <c r="AI342" s="486"/>
      <c r="AJ342" s="486"/>
    </row>
    <row r="343" spans="1:50" ht="35.25">
      <c r="A343" s="486"/>
      <c r="B343" s="486"/>
      <c r="C343" s="488"/>
      <c r="D343" s="486"/>
      <c r="E343" s="486"/>
      <c r="F343" s="500" t="s">
        <v>243</v>
      </c>
      <c r="G343" s="490" t="str">
        <f>G5</f>
        <v>Wed</v>
      </c>
      <c r="H343" s="490" t="str">
        <f t="shared" ref="H343:AK343" si="263">H5</f>
        <v>Thu</v>
      </c>
      <c r="I343" s="490" t="str">
        <f t="shared" si="263"/>
        <v>Fri</v>
      </c>
      <c r="J343" s="490" t="str">
        <f t="shared" si="263"/>
        <v>Sat</v>
      </c>
      <c r="K343" s="490" t="str">
        <f t="shared" si="263"/>
        <v>Sun</v>
      </c>
      <c r="L343" s="490" t="str">
        <f t="shared" si="263"/>
        <v>Mon</v>
      </c>
      <c r="M343" s="490" t="str">
        <f t="shared" si="263"/>
        <v>Tue</v>
      </c>
      <c r="N343" s="490" t="str">
        <f t="shared" si="263"/>
        <v>Wed</v>
      </c>
      <c r="O343" s="490" t="str">
        <f t="shared" si="263"/>
        <v>Thu</v>
      </c>
      <c r="P343" s="490" t="str">
        <f t="shared" si="263"/>
        <v>Fri</v>
      </c>
      <c r="Q343" s="490" t="str">
        <f t="shared" si="263"/>
        <v>Sat</v>
      </c>
      <c r="R343" s="490" t="str">
        <f t="shared" si="263"/>
        <v>Sun</v>
      </c>
      <c r="S343" s="490" t="str">
        <f t="shared" si="263"/>
        <v>Mon</v>
      </c>
      <c r="T343" s="490" t="str">
        <f t="shared" si="263"/>
        <v>Tue</v>
      </c>
      <c r="U343" s="490" t="str">
        <f t="shared" si="263"/>
        <v>Wed</v>
      </c>
      <c r="V343" s="490" t="str">
        <f t="shared" si="263"/>
        <v>Thu</v>
      </c>
      <c r="W343" s="490" t="str">
        <f t="shared" si="263"/>
        <v>Fri</v>
      </c>
      <c r="X343" s="490" t="str">
        <f t="shared" si="263"/>
        <v>Sat</v>
      </c>
      <c r="Y343" s="490" t="str">
        <f t="shared" si="263"/>
        <v>Sun</v>
      </c>
      <c r="Z343" s="490" t="str">
        <f t="shared" si="263"/>
        <v>Mon</v>
      </c>
      <c r="AA343" s="490" t="str">
        <f t="shared" si="263"/>
        <v>Tue</v>
      </c>
      <c r="AB343" s="490" t="str">
        <f t="shared" si="263"/>
        <v>Wed</v>
      </c>
      <c r="AC343" s="490" t="str">
        <f t="shared" si="263"/>
        <v>Thu</v>
      </c>
      <c r="AD343" s="490" t="str">
        <f t="shared" si="263"/>
        <v>Fri</v>
      </c>
      <c r="AE343" s="490" t="str">
        <f t="shared" si="263"/>
        <v>Sat</v>
      </c>
      <c r="AF343" s="490" t="str">
        <f t="shared" si="263"/>
        <v>Sun</v>
      </c>
      <c r="AG343" s="490" t="str">
        <f t="shared" si="263"/>
        <v>Mon</v>
      </c>
      <c r="AH343" s="490" t="str">
        <f t="shared" si="263"/>
        <v>Tue</v>
      </c>
      <c r="AI343" s="490" t="str">
        <f t="shared" si="263"/>
        <v>Wed</v>
      </c>
      <c r="AJ343" s="490" t="str">
        <f t="shared" si="263"/>
        <v>Thu</v>
      </c>
      <c r="AK343" s="492" t="str">
        <f t="shared" si="263"/>
        <v>Tue</v>
      </c>
      <c r="AL343" s="489"/>
      <c r="AM343" s="489"/>
      <c r="AN343" s="489"/>
      <c r="AO343" s="489"/>
      <c r="AP343" s="489"/>
      <c r="AQ343" s="489"/>
      <c r="AR343" s="489"/>
      <c r="AS343" s="489"/>
      <c r="AT343" s="489"/>
      <c r="AU343" s="489"/>
      <c r="AV343" s="489"/>
      <c r="AW343" s="489"/>
      <c r="AX343" s="489"/>
    </row>
    <row r="344" spans="1:50" ht="35.25">
      <c r="A344" s="486"/>
      <c r="B344" s="486"/>
      <c r="C344" s="488"/>
      <c r="D344" s="486"/>
      <c r="E344" s="486"/>
      <c r="F344" s="501" t="s">
        <v>244</v>
      </c>
      <c r="G344" s="491">
        <f>G6</f>
        <v>42675</v>
      </c>
      <c r="H344" s="491">
        <f>H6</f>
        <v>42676</v>
      </c>
      <c r="I344" s="491">
        <f t="shared" ref="I344:AK344" si="264">I6</f>
        <v>42677</v>
      </c>
      <c r="J344" s="491">
        <f t="shared" si="264"/>
        <v>42678</v>
      </c>
      <c r="K344" s="491">
        <f t="shared" si="264"/>
        <v>42679</v>
      </c>
      <c r="L344" s="491">
        <f t="shared" si="264"/>
        <v>42680</v>
      </c>
      <c r="M344" s="491">
        <f t="shared" si="264"/>
        <v>42681</v>
      </c>
      <c r="N344" s="491">
        <f t="shared" si="264"/>
        <v>42682</v>
      </c>
      <c r="O344" s="491">
        <f t="shared" si="264"/>
        <v>42683</v>
      </c>
      <c r="P344" s="491">
        <f t="shared" si="264"/>
        <v>42684</v>
      </c>
      <c r="Q344" s="491">
        <f t="shared" si="264"/>
        <v>42685</v>
      </c>
      <c r="R344" s="491">
        <f t="shared" si="264"/>
        <v>42686</v>
      </c>
      <c r="S344" s="491">
        <f t="shared" si="264"/>
        <v>42687</v>
      </c>
      <c r="T344" s="491">
        <f t="shared" si="264"/>
        <v>42688</v>
      </c>
      <c r="U344" s="491">
        <f t="shared" si="264"/>
        <v>42689</v>
      </c>
      <c r="V344" s="491">
        <f t="shared" si="264"/>
        <v>42690</v>
      </c>
      <c r="W344" s="491">
        <f t="shared" si="264"/>
        <v>42691</v>
      </c>
      <c r="X344" s="491">
        <f t="shared" si="264"/>
        <v>42692</v>
      </c>
      <c r="Y344" s="491">
        <f t="shared" si="264"/>
        <v>42693</v>
      </c>
      <c r="Z344" s="491">
        <f t="shared" si="264"/>
        <v>42694</v>
      </c>
      <c r="AA344" s="491">
        <f t="shared" si="264"/>
        <v>42695</v>
      </c>
      <c r="AB344" s="491">
        <f t="shared" si="264"/>
        <v>42696</v>
      </c>
      <c r="AC344" s="491">
        <f t="shared" si="264"/>
        <v>42697</v>
      </c>
      <c r="AD344" s="491">
        <f t="shared" si="264"/>
        <v>42698</v>
      </c>
      <c r="AE344" s="491">
        <f t="shared" si="264"/>
        <v>42699</v>
      </c>
      <c r="AF344" s="491">
        <f t="shared" si="264"/>
        <v>42700</v>
      </c>
      <c r="AG344" s="491">
        <f t="shared" si="264"/>
        <v>42701</v>
      </c>
      <c r="AH344" s="491">
        <f t="shared" si="264"/>
        <v>42702</v>
      </c>
      <c r="AI344" s="491">
        <f t="shared" si="264"/>
        <v>42703</v>
      </c>
      <c r="AJ344" s="491">
        <f t="shared" si="264"/>
        <v>42704</v>
      </c>
      <c r="AK344" s="493">
        <f t="shared" si="264"/>
        <v>42705</v>
      </c>
      <c r="AL344" s="494"/>
      <c r="AM344" s="494"/>
      <c r="AN344" s="494"/>
      <c r="AO344" s="494"/>
      <c r="AP344" s="494"/>
      <c r="AQ344" s="494"/>
      <c r="AR344" s="494"/>
      <c r="AS344" s="494"/>
      <c r="AT344" s="494"/>
      <c r="AU344" s="494"/>
      <c r="AV344" s="494"/>
      <c r="AW344" s="494"/>
      <c r="AX344" s="494"/>
    </row>
    <row r="345" spans="1:50" ht="35.25" customHeight="1">
      <c r="A345" s="486"/>
      <c r="B345" s="486"/>
      <c r="C345" s="528"/>
      <c r="D345" s="721" t="s">
        <v>240</v>
      </c>
      <c r="E345" s="529" t="s">
        <v>174</v>
      </c>
      <c r="F345" s="496">
        <f>SUM(G345:AJ345)</f>
        <v>16172</v>
      </c>
      <c r="G345" s="496">
        <f>SUMIF($C$8:$C$152,$C$8,G8:G152)</f>
        <v>0</v>
      </c>
      <c r="H345" s="496">
        <f t="shared" ref="H345:AJ345" si="265">SUMIF($C$8:$C$152,$C$8,H8:H152)</f>
        <v>214</v>
      </c>
      <c r="I345" s="496">
        <f t="shared" si="265"/>
        <v>1492</v>
      </c>
      <c r="J345" s="496">
        <f t="shared" si="265"/>
        <v>0</v>
      </c>
      <c r="K345" s="496">
        <f t="shared" si="265"/>
        <v>0</v>
      </c>
      <c r="L345" s="496">
        <f t="shared" si="265"/>
        <v>394</v>
      </c>
      <c r="M345" s="496">
        <f t="shared" si="265"/>
        <v>1353</v>
      </c>
      <c r="N345" s="496">
        <f t="shared" si="265"/>
        <v>0</v>
      </c>
      <c r="O345" s="496">
        <f t="shared" si="265"/>
        <v>68</v>
      </c>
      <c r="P345" s="496">
        <f t="shared" si="265"/>
        <v>1122</v>
      </c>
      <c r="Q345" s="496">
        <f t="shared" si="265"/>
        <v>0</v>
      </c>
      <c r="R345" s="496">
        <f t="shared" si="265"/>
        <v>0</v>
      </c>
      <c r="S345" s="496">
        <f t="shared" si="265"/>
        <v>244</v>
      </c>
      <c r="T345" s="496">
        <f t="shared" si="265"/>
        <v>500</v>
      </c>
      <c r="U345" s="496">
        <f t="shared" si="265"/>
        <v>1700</v>
      </c>
      <c r="V345" s="496">
        <f t="shared" si="265"/>
        <v>1300</v>
      </c>
      <c r="W345" s="496">
        <f t="shared" si="265"/>
        <v>1400</v>
      </c>
      <c r="X345" s="496">
        <f t="shared" si="265"/>
        <v>0</v>
      </c>
      <c r="Y345" s="496">
        <f t="shared" si="265"/>
        <v>0</v>
      </c>
      <c r="Z345" s="496">
        <f t="shared" si="265"/>
        <v>1856</v>
      </c>
      <c r="AA345" s="496">
        <f t="shared" si="265"/>
        <v>1600</v>
      </c>
      <c r="AB345" s="496">
        <f t="shared" si="265"/>
        <v>738</v>
      </c>
      <c r="AC345" s="496">
        <f t="shared" si="265"/>
        <v>588</v>
      </c>
      <c r="AD345" s="496">
        <f t="shared" si="265"/>
        <v>0</v>
      </c>
      <c r="AE345" s="496">
        <f t="shared" si="265"/>
        <v>0</v>
      </c>
      <c r="AF345" s="496">
        <f t="shared" si="265"/>
        <v>0</v>
      </c>
      <c r="AG345" s="496">
        <f t="shared" si="265"/>
        <v>250</v>
      </c>
      <c r="AH345" s="496">
        <f t="shared" si="265"/>
        <v>750</v>
      </c>
      <c r="AI345" s="496">
        <f t="shared" si="265"/>
        <v>603</v>
      </c>
      <c r="AJ345" s="496">
        <f t="shared" si="265"/>
        <v>0</v>
      </c>
    </row>
    <row r="346" spans="1:50" ht="35.25" customHeight="1">
      <c r="A346" s="486"/>
      <c r="B346" s="486"/>
      <c r="C346" s="528"/>
      <c r="D346" s="721"/>
      <c r="E346" s="529" t="s">
        <v>176</v>
      </c>
      <c r="F346" s="497">
        <f t="shared" ref="F346:F352" si="266">SUM(G346:AJ346)</f>
        <v>7031</v>
      </c>
      <c r="G346" s="497">
        <f>SUMIF($C$8:$C$152,$C$16,G8:G152)</f>
        <v>0</v>
      </c>
      <c r="H346" s="497">
        <f t="shared" ref="H346:AJ346" si="267">SUMIF($C$8:$C$152,$C$16,H8:H152)</f>
        <v>0</v>
      </c>
      <c r="I346" s="497">
        <f t="shared" si="267"/>
        <v>0</v>
      </c>
      <c r="J346" s="497">
        <f t="shared" si="267"/>
        <v>0</v>
      </c>
      <c r="K346" s="497">
        <f t="shared" si="267"/>
        <v>0</v>
      </c>
      <c r="L346" s="497">
        <f t="shared" si="267"/>
        <v>875</v>
      </c>
      <c r="M346" s="497">
        <f t="shared" si="267"/>
        <v>185</v>
      </c>
      <c r="N346" s="497">
        <f t="shared" si="267"/>
        <v>0</v>
      </c>
      <c r="O346" s="497">
        <f t="shared" si="267"/>
        <v>0</v>
      </c>
      <c r="P346" s="497">
        <f t="shared" si="267"/>
        <v>0</v>
      </c>
      <c r="Q346" s="497">
        <f t="shared" si="267"/>
        <v>0</v>
      </c>
      <c r="R346" s="497">
        <f t="shared" si="267"/>
        <v>0</v>
      </c>
      <c r="S346" s="497">
        <f t="shared" si="267"/>
        <v>738</v>
      </c>
      <c r="T346" s="497">
        <f t="shared" si="267"/>
        <v>828</v>
      </c>
      <c r="U346" s="497">
        <f t="shared" si="267"/>
        <v>0</v>
      </c>
      <c r="V346" s="497">
        <f t="shared" si="267"/>
        <v>0</v>
      </c>
      <c r="W346" s="497">
        <f t="shared" si="267"/>
        <v>0</v>
      </c>
      <c r="X346" s="497">
        <f t="shared" si="267"/>
        <v>0</v>
      </c>
      <c r="Y346" s="497">
        <f t="shared" si="267"/>
        <v>0</v>
      </c>
      <c r="Z346" s="497">
        <f t="shared" si="267"/>
        <v>0</v>
      </c>
      <c r="AA346" s="497">
        <f t="shared" si="267"/>
        <v>0</v>
      </c>
      <c r="AB346" s="497">
        <f t="shared" si="267"/>
        <v>0</v>
      </c>
      <c r="AC346" s="497">
        <f t="shared" si="267"/>
        <v>600</v>
      </c>
      <c r="AD346" s="497">
        <f t="shared" si="267"/>
        <v>1055</v>
      </c>
      <c r="AE346" s="497">
        <f t="shared" si="267"/>
        <v>900</v>
      </c>
      <c r="AF346" s="497">
        <f t="shared" si="267"/>
        <v>0</v>
      </c>
      <c r="AG346" s="497">
        <f t="shared" si="267"/>
        <v>850</v>
      </c>
      <c r="AH346" s="497">
        <f t="shared" si="267"/>
        <v>500</v>
      </c>
      <c r="AI346" s="497">
        <f t="shared" si="267"/>
        <v>500</v>
      </c>
      <c r="AJ346" s="497">
        <f t="shared" si="267"/>
        <v>0</v>
      </c>
    </row>
    <row r="347" spans="1:50" ht="35.25" customHeight="1">
      <c r="A347" s="486"/>
      <c r="B347" s="486"/>
      <c r="C347" s="528"/>
      <c r="D347" s="721" t="s">
        <v>245</v>
      </c>
      <c r="E347" s="530" t="s">
        <v>238</v>
      </c>
      <c r="F347" s="498">
        <f t="shared" si="266"/>
        <v>1349</v>
      </c>
      <c r="G347" s="498">
        <f>SUMIF($C$8:$C$152,$C$129,G8:G152)</f>
        <v>0</v>
      </c>
      <c r="H347" s="498">
        <f t="shared" ref="H347:AJ347" si="268">SUMIF($C$8:$C$152,$C$129,H8:H152)</f>
        <v>0</v>
      </c>
      <c r="I347" s="498">
        <f t="shared" si="268"/>
        <v>0</v>
      </c>
      <c r="J347" s="498">
        <f t="shared" si="268"/>
        <v>0</v>
      </c>
      <c r="K347" s="498">
        <f t="shared" si="268"/>
        <v>0</v>
      </c>
      <c r="L347" s="498">
        <f t="shared" si="268"/>
        <v>0</v>
      </c>
      <c r="M347" s="498">
        <f t="shared" si="268"/>
        <v>8</v>
      </c>
      <c r="N347" s="498">
        <f t="shared" si="268"/>
        <v>887</v>
      </c>
      <c r="O347" s="498">
        <f t="shared" si="268"/>
        <v>176</v>
      </c>
      <c r="P347" s="498">
        <f t="shared" si="268"/>
        <v>0</v>
      </c>
      <c r="Q347" s="498">
        <f t="shared" si="268"/>
        <v>0</v>
      </c>
      <c r="R347" s="498">
        <f t="shared" si="268"/>
        <v>0</v>
      </c>
      <c r="S347" s="498">
        <f t="shared" si="268"/>
        <v>0</v>
      </c>
      <c r="T347" s="498">
        <f t="shared" si="268"/>
        <v>0</v>
      </c>
      <c r="U347" s="498">
        <f t="shared" si="268"/>
        <v>0</v>
      </c>
      <c r="V347" s="498">
        <f t="shared" si="268"/>
        <v>0</v>
      </c>
      <c r="W347" s="498">
        <f t="shared" si="268"/>
        <v>0</v>
      </c>
      <c r="X347" s="498">
        <f t="shared" si="268"/>
        <v>0</v>
      </c>
      <c r="Y347" s="498">
        <f t="shared" si="268"/>
        <v>0</v>
      </c>
      <c r="Z347" s="498">
        <f t="shared" si="268"/>
        <v>0</v>
      </c>
      <c r="AA347" s="498">
        <f t="shared" si="268"/>
        <v>0</v>
      </c>
      <c r="AB347" s="498">
        <f t="shared" si="268"/>
        <v>278</v>
      </c>
      <c r="AC347" s="498">
        <f t="shared" si="268"/>
        <v>0</v>
      </c>
      <c r="AD347" s="498">
        <f t="shared" si="268"/>
        <v>0</v>
      </c>
      <c r="AE347" s="498">
        <f t="shared" si="268"/>
        <v>0</v>
      </c>
      <c r="AF347" s="498">
        <f t="shared" si="268"/>
        <v>0</v>
      </c>
      <c r="AG347" s="498">
        <f t="shared" si="268"/>
        <v>0</v>
      </c>
      <c r="AH347" s="498">
        <f t="shared" si="268"/>
        <v>0</v>
      </c>
      <c r="AI347" s="498">
        <f t="shared" si="268"/>
        <v>0</v>
      </c>
      <c r="AJ347" s="498">
        <f t="shared" si="268"/>
        <v>0</v>
      </c>
    </row>
    <row r="348" spans="1:50" ht="35.25" customHeight="1">
      <c r="A348" s="486"/>
      <c r="B348" s="486"/>
      <c r="C348" s="528"/>
      <c r="D348" s="721"/>
      <c r="E348" s="531" t="s">
        <v>239</v>
      </c>
      <c r="F348" s="499">
        <f t="shared" si="266"/>
        <v>721</v>
      </c>
      <c r="G348" s="499">
        <f>SUMIF($C$8:$C$152,$C$135,G8:G152)</f>
        <v>0</v>
      </c>
      <c r="H348" s="499">
        <f t="shared" ref="H348:AJ348" si="269">SUMIF($C$8:$C$152,$C$135,H8:H152)</f>
        <v>0</v>
      </c>
      <c r="I348" s="499">
        <f t="shared" si="269"/>
        <v>0</v>
      </c>
      <c r="J348" s="499">
        <f t="shared" si="269"/>
        <v>0</v>
      </c>
      <c r="K348" s="499">
        <f t="shared" si="269"/>
        <v>0</v>
      </c>
      <c r="L348" s="499">
        <f t="shared" si="269"/>
        <v>0</v>
      </c>
      <c r="M348" s="499">
        <f t="shared" si="269"/>
        <v>0</v>
      </c>
      <c r="N348" s="499">
        <f t="shared" si="269"/>
        <v>0</v>
      </c>
      <c r="O348" s="499">
        <f t="shared" si="269"/>
        <v>385</v>
      </c>
      <c r="P348" s="499">
        <f t="shared" si="269"/>
        <v>0</v>
      </c>
      <c r="Q348" s="499">
        <f t="shared" si="269"/>
        <v>0</v>
      </c>
      <c r="R348" s="499">
        <f t="shared" si="269"/>
        <v>0</v>
      </c>
      <c r="S348" s="499">
        <f t="shared" si="269"/>
        <v>0</v>
      </c>
      <c r="T348" s="499">
        <f t="shared" si="269"/>
        <v>0</v>
      </c>
      <c r="U348" s="499">
        <f t="shared" si="269"/>
        <v>0</v>
      </c>
      <c r="V348" s="499">
        <f t="shared" si="269"/>
        <v>0</v>
      </c>
      <c r="W348" s="499">
        <f t="shared" si="269"/>
        <v>0</v>
      </c>
      <c r="X348" s="499">
        <f t="shared" si="269"/>
        <v>0</v>
      </c>
      <c r="Y348" s="499">
        <f t="shared" si="269"/>
        <v>0</v>
      </c>
      <c r="Z348" s="499">
        <f t="shared" si="269"/>
        <v>0</v>
      </c>
      <c r="AA348" s="499">
        <f t="shared" si="269"/>
        <v>0</v>
      </c>
      <c r="AB348" s="499">
        <f t="shared" si="269"/>
        <v>200</v>
      </c>
      <c r="AC348" s="499">
        <f t="shared" si="269"/>
        <v>136</v>
      </c>
      <c r="AD348" s="499">
        <f t="shared" si="269"/>
        <v>0</v>
      </c>
      <c r="AE348" s="499">
        <f t="shared" si="269"/>
        <v>0</v>
      </c>
      <c r="AF348" s="499">
        <f t="shared" si="269"/>
        <v>0</v>
      </c>
      <c r="AG348" s="499">
        <f t="shared" si="269"/>
        <v>0</v>
      </c>
      <c r="AH348" s="499">
        <f t="shared" si="269"/>
        <v>0</v>
      </c>
      <c r="AI348" s="499">
        <f t="shared" si="269"/>
        <v>0</v>
      </c>
      <c r="AJ348" s="499">
        <f t="shared" si="269"/>
        <v>0</v>
      </c>
    </row>
    <row r="349" spans="1:50" ht="35.25" customHeight="1">
      <c r="A349" s="486"/>
      <c r="B349" s="486"/>
      <c r="C349" s="528"/>
      <c r="D349" s="721" t="s">
        <v>241</v>
      </c>
      <c r="E349" s="529" t="s">
        <v>236</v>
      </c>
      <c r="F349" s="496">
        <f t="shared" si="266"/>
        <v>126</v>
      </c>
      <c r="G349" s="496">
        <f>SUMIF($C$8:$C$152,$C$117,G8:G152)</f>
        <v>0</v>
      </c>
      <c r="H349" s="496">
        <f t="shared" ref="H349:AJ349" si="270">SUMIF($C$8:$C$152,$C$117,H8:H152)</f>
        <v>0</v>
      </c>
      <c r="I349" s="496">
        <f t="shared" si="270"/>
        <v>0</v>
      </c>
      <c r="J349" s="496">
        <f t="shared" si="270"/>
        <v>0</v>
      </c>
      <c r="K349" s="496">
        <f t="shared" si="270"/>
        <v>0</v>
      </c>
      <c r="L349" s="496">
        <f t="shared" si="270"/>
        <v>0</v>
      </c>
      <c r="M349" s="496">
        <f t="shared" si="270"/>
        <v>0</v>
      </c>
      <c r="N349" s="496">
        <f t="shared" si="270"/>
        <v>0</v>
      </c>
      <c r="O349" s="496">
        <f t="shared" si="270"/>
        <v>0</v>
      </c>
      <c r="P349" s="496">
        <f t="shared" si="270"/>
        <v>0</v>
      </c>
      <c r="Q349" s="496">
        <f t="shared" si="270"/>
        <v>0</v>
      </c>
      <c r="R349" s="496">
        <f t="shared" si="270"/>
        <v>0</v>
      </c>
      <c r="S349" s="496">
        <f t="shared" si="270"/>
        <v>0</v>
      </c>
      <c r="T349" s="496">
        <f t="shared" si="270"/>
        <v>0</v>
      </c>
      <c r="U349" s="496">
        <f t="shared" si="270"/>
        <v>0</v>
      </c>
      <c r="V349" s="496">
        <f t="shared" si="270"/>
        <v>126</v>
      </c>
      <c r="W349" s="496">
        <f t="shared" si="270"/>
        <v>0</v>
      </c>
      <c r="X349" s="496">
        <f t="shared" si="270"/>
        <v>0</v>
      </c>
      <c r="Y349" s="496">
        <f t="shared" si="270"/>
        <v>0</v>
      </c>
      <c r="Z349" s="496">
        <f t="shared" si="270"/>
        <v>0</v>
      </c>
      <c r="AA349" s="496">
        <f t="shared" si="270"/>
        <v>0</v>
      </c>
      <c r="AB349" s="496">
        <f t="shared" si="270"/>
        <v>0</v>
      </c>
      <c r="AC349" s="496">
        <f t="shared" si="270"/>
        <v>0</v>
      </c>
      <c r="AD349" s="496">
        <f t="shared" si="270"/>
        <v>0</v>
      </c>
      <c r="AE349" s="496">
        <f t="shared" si="270"/>
        <v>0</v>
      </c>
      <c r="AF349" s="496">
        <f t="shared" si="270"/>
        <v>0</v>
      </c>
      <c r="AG349" s="496">
        <f t="shared" si="270"/>
        <v>0</v>
      </c>
      <c r="AH349" s="496">
        <f t="shared" si="270"/>
        <v>0</v>
      </c>
      <c r="AI349" s="496">
        <f t="shared" si="270"/>
        <v>0</v>
      </c>
      <c r="AJ349" s="496">
        <f t="shared" si="270"/>
        <v>0</v>
      </c>
    </row>
    <row r="350" spans="1:50" ht="35.25" customHeight="1">
      <c r="A350" s="486"/>
      <c r="B350" s="486"/>
      <c r="C350" s="528"/>
      <c r="D350" s="721"/>
      <c r="E350" s="529" t="s">
        <v>237</v>
      </c>
      <c r="F350" s="497">
        <f t="shared" si="266"/>
        <v>226</v>
      </c>
      <c r="G350" s="497">
        <f>SUMIF($C$8:$C$152,$C$125,G8:G152)</f>
        <v>0</v>
      </c>
      <c r="H350" s="497">
        <f t="shared" ref="H350:AJ350" si="271">SUMIF($C$8:$C$152,$C$125,H8:H152)</f>
        <v>0</v>
      </c>
      <c r="I350" s="497">
        <f t="shared" si="271"/>
        <v>0</v>
      </c>
      <c r="J350" s="497">
        <f t="shared" si="271"/>
        <v>0</v>
      </c>
      <c r="K350" s="497">
        <f t="shared" si="271"/>
        <v>0</v>
      </c>
      <c r="L350" s="497">
        <f t="shared" si="271"/>
        <v>0</v>
      </c>
      <c r="M350" s="497">
        <f t="shared" si="271"/>
        <v>0</v>
      </c>
      <c r="N350" s="497">
        <f t="shared" si="271"/>
        <v>0</v>
      </c>
      <c r="O350" s="497">
        <f t="shared" si="271"/>
        <v>0</v>
      </c>
      <c r="P350" s="497">
        <f t="shared" si="271"/>
        <v>0</v>
      </c>
      <c r="Q350" s="497">
        <f t="shared" si="271"/>
        <v>0</v>
      </c>
      <c r="R350" s="497">
        <f t="shared" si="271"/>
        <v>0</v>
      </c>
      <c r="S350" s="497">
        <f t="shared" si="271"/>
        <v>0</v>
      </c>
      <c r="T350" s="497">
        <f t="shared" si="271"/>
        <v>0</v>
      </c>
      <c r="U350" s="497">
        <f t="shared" si="271"/>
        <v>0</v>
      </c>
      <c r="V350" s="497">
        <f t="shared" si="271"/>
        <v>226</v>
      </c>
      <c r="W350" s="497">
        <f t="shared" si="271"/>
        <v>0</v>
      </c>
      <c r="X350" s="497">
        <f t="shared" si="271"/>
        <v>0</v>
      </c>
      <c r="Y350" s="497">
        <f t="shared" si="271"/>
        <v>0</v>
      </c>
      <c r="Z350" s="497">
        <f t="shared" si="271"/>
        <v>0</v>
      </c>
      <c r="AA350" s="497">
        <f t="shared" si="271"/>
        <v>0</v>
      </c>
      <c r="AB350" s="497">
        <f t="shared" si="271"/>
        <v>0</v>
      </c>
      <c r="AC350" s="497">
        <f t="shared" si="271"/>
        <v>0</v>
      </c>
      <c r="AD350" s="497">
        <f t="shared" si="271"/>
        <v>0</v>
      </c>
      <c r="AE350" s="497">
        <f t="shared" si="271"/>
        <v>0</v>
      </c>
      <c r="AF350" s="497">
        <f t="shared" si="271"/>
        <v>0</v>
      </c>
      <c r="AG350" s="497">
        <f t="shared" si="271"/>
        <v>0</v>
      </c>
      <c r="AH350" s="497">
        <f t="shared" si="271"/>
        <v>0</v>
      </c>
      <c r="AI350" s="497">
        <f t="shared" si="271"/>
        <v>0</v>
      </c>
      <c r="AJ350" s="497">
        <f t="shared" si="271"/>
        <v>0</v>
      </c>
    </row>
    <row r="351" spans="1:50" ht="35.25" customHeight="1">
      <c r="A351" s="486"/>
      <c r="B351" s="486"/>
      <c r="C351" s="528"/>
      <c r="D351" s="721" t="s">
        <v>242</v>
      </c>
      <c r="E351" s="530" t="s">
        <v>234</v>
      </c>
      <c r="F351" s="498">
        <f t="shared" si="266"/>
        <v>703</v>
      </c>
      <c r="G351" s="498">
        <f>SUMIF($C$8:$C$152,$C$95,G8:G152)</f>
        <v>303</v>
      </c>
      <c r="H351" s="498">
        <f t="shared" ref="H351:AJ351" si="272">SUMIF($C$8:$C$152,$C$95,H8:H152)</f>
        <v>0</v>
      </c>
      <c r="I351" s="498">
        <f t="shared" si="272"/>
        <v>0</v>
      </c>
      <c r="J351" s="498">
        <f t="shared" si="272"/>
        <v>0</v>
      </c>
      <c r="K351" s="498">
        <f t="shared" si="272"/>
        <v>0</v>
      </c>
      <c r="L351" s="498">
        <f t="shared" si="272"/>
        <v>0</v>
      </c>
      <c r="M351" s="498">
        <f t="shared" si="272"/>
        <v>0</v>
      </c>
      <c r="N351" s="498">
        <f t="shared" si="272"/>
        <v>0</v>
      </c>
      <c r="O351" s="498">
        <f t="shared" si="272"/>
        <v>0</v>
      </c>
      <c r="P351" s="498">
        <f t="shared" si="272"/>
        <v>0</v>
      </c>
      <c r="Q351" s="498">
        <f t="shared" si="272"/>
        <v>0</v>
      </c>
      <c r="R351" s="498">
        <f t="shared" si="272"/>
        <v>0</v>
      </c>
      <c r="S351" s="498">
        <f t="shared" si="272"/>
        <v>0</v>
      </c>
      <c r="T351" s="498">
        <f t="shared" si="272"/>
        <v>0</v>
      </c>
      <c r="U351" s="498">
        <f t="shared" si="272"/>
        <v>0</v>
      </c>
      <c r="V351" s="498">
        <f t="shared" si="272"/>
        <v>250</v>
      </c>
      <c r="W351" s="498">
        <f t="shared" si="272"/>
        <v>150</v>
      </c>
      <c r="X351" s="498">
        <f t="shared" si="272"/>
        <v>0</v>
      </c>
      <c r="Y351" s="498">
        <f t="shared" si="272"/>
        <v>0</v>
      </c>
      <c r="Z351" s="498">
        <f t="shared" si="272"/>
        <v>0</v>
      </c>
      <c r="AA351" s="498">
        <f t="shared" si="272"/>
        <v>0</v>
      </c>
      <c r="AB351" s="498">
        <f t="shared" si="272"/>
        <v>0</v>
      </c>
      <c r="AC351" s="498">
        <f t="shared" si="272"/>
        <v>0</v>
      </c>
      <c r="AD351" s="498">
        <f t="shared" si="272"/>
        <v>0</v>
      </c>
      <c r="AE351" s="498">
        <f t="shared" si="272"/>
        <v>0</v>
      </c>
      <c r="AF351" s="498">
        <f t="shared" si="272"/>
        <v>0</v>
      </c>
      <c r="AG351" s="498">
        <f t="shared" si="272"/>
        <v>0</v>
      </c>
      <c r="AH351" s="498">
        <f t="shared" si="272"/>
        <v>0</v>
      </c>
      <c r="AI351" s="498">
        <f t="shared" si="272"/>
        <v>0</v>
      </c>
      <c r="AJ351" s="498">
        <f t="shared" si="272"/>
        <v>0</v>
      </c>
    </row>
    <row r="352" spans="1:50" ht="35.25" customHeight="1">
      <c r="A352" s="486"/>
      <c r="B352" s="486"/>
      <c r="C352" s="528"/>
      <c r="D352" s="721"/>
      <c r="E352" s="529" t="s">
        <v>235</v>
      </c>
      <c r="F352" s="497">
        <f t="shared" si="266"/>
        <v>1087</v>
      </c>
      <c r="G352" s="497">
        <f>SUMIF($C$8:$C$152,$C$99,G8:G152)</f>
        <v>350</v>
      </c>
      <c r="H352" s="497">
        <f t="shared" ref="H352:AJ352" si="273">SUMIF($C$8:$C$152,$C$99,H8:H152)</f>
        <v>659</v>
      </c>
      <c r="I352" s="497">
        <f t="shared" si="273"/>
        <v>0</v>
      </c>
      <c r="J352" s="497">
        <f t="shared" si="273"/>
        <v>0</v>
      </c>
      <c r="K352" s="497">
        <f t="shared" si="273"/>
        <v>0</v>
      </c>
      <c r="L352" s="497">
        <f t="shared" si="273"/>
        <v>0</v>
      </c>
      <c r="M352" s="497">
        <f t="shared" si="273"/>
        <v>0</v>
      </c>
      <c r="N352" s="497">
        <f t="shared" si="273"/>
        <v>0</v>
      </c>
      <c r="O352" s="497">
        <f t="shared" si="273"/>
        <v>78</v>
      </c>
      <c r="P352" s="497">
        <f t="shared" si="273"/>
        <v>0</v>
      </c>
      <c r="Q352" s="497">
        <f t="shared" si="273"/>
        <v>0</v>
      </c>
      <c r="R352" s="497">
        <f t="shared" si="273"/>
        <v>0</v>
      </c>
      <c r="S352" s="497">
        <f t="shared" si="273"/>
        <v>0</v>
      </c>
      <c r="T352" s="497">
        <f t="shared" si="273"/>
        <v>0</v>
      </c>
      <c r="U352" s="497">
        <f t="shared" si="273"/>
        <v>0</v>
      </c>
      <c r="V352" s="497">
        <f t="shared" si="273"/>
        <v>0</v>
      </c>
      <c r="W352" s="497">
        <f t="shared" si="273"/>
        <v>0</v>
      </c>
      <c r="X352" s="497">
        <f t="shared" si="273"/>
        <v>0</v>
      </c>
      <c r="Y352" s="497">
        <f t="shared" si="273"/>
        <v>0</v>
      </c>
      <c r="Z352" s="497">
        <f t="shared" si="273"/>
        <v>0</v>
      </c>
      <c r="AA352" s="497">
        <f t="shared" si="273"/>
        <v>0</v>
      </c>
      <c r="AB352" s="497">
        <f t="shared" si="273"/>
        <v>0</v>
      </c>
      <c r="AC352" s="497">
        <f t="shared" si="273"/>
        <v>0</v>
      </c>
      <c r="AD352" s="497">
        <f t="shared" si="273"/>
        <v>0</v>
      </c>
      <c r="AE352" s="497">
        <f t="shared" si="273"/>
        <v>0</v>
      </c>
      <c r="AF352" s="497">
        <f t="shared" si="273"/>
        <v>0</v>
      </c>
      <c r="AG352" s="497">
        <f t="shared" si="273"/>
        <v>0</v>
      </c>
      <c r="AH352" s="497">
        <f t="shared" si="273"/>
        <v>0</v>
      </c>
      <c r="AI352" s="497">
        <f t="shared" si="273"/>
        <v>0</v>
      </c>
      <c r="AJ352" s="497">
        <f t="shared" si="273"/>
        <v>0</v>
      </c>
    </row>
    <row r="353" spans="1:37" ht="35.25">
      <c r="A353" s="486"/>
      <c r="B353" s="486"/>
      <c r="C353" s="488"/>
      <c r="D353" s="486"/>
      <c r="E353" s="532" t="s">
        <v>37</v>
      </c>
      <c r="F353" s="495">
        <f>SUM(F345:F352)</f>
        <v>27415</v>
      </c>
      <c r="G353" s="495">
        <f t="shared" ref="G353:AK353" si="274">SUM(G345:G352)</f>
        <v>653</v>
      </c>
      <c r="H353" s="495">
        <f t="shared" si="274"/>
        <v>873</v>
      </c>
      <c r="I353" s="495">
        <f t="shared" si="274"/>
        <v>1492</v>
      </c>
      <c r="J353" s="495">
        <f t="shared" si="274"/>
        <v>0</v>
      </c>
      <c r="K353" s="495">
        <f t="shared" si="274"/>
        <v>0</v>
      </c>
      <c r="L353" s="495">
        <f t="shared" si="274"/>
        <v>1269</v>
      </c>
      <c r="M353" s="495">
        <f t="shared" si="274"/>
        <v>1546</v>
      </c>
      <c r="N353" s="495">
        <f t="shared" si="274"/>
        <v>887</v>
      </c>
      <c r="O353" s="495">
        <f t="shared" si="274"/>
        <v>707</v>
      </c>
      <c r="P353" s="495">
        <f t="shared" si="274"/>
        <v>1122</v>
      </c>
      <c r="Q353" s="495">
        <f t="shared" si="274"/>
        <v>0</v>
      </c>
      <c r="R353" s="495">
        <f t="shared" si="274"/>
        <v>0</v>
      </c>
      <c r="S353" s="495">
        <f t="shared" si="274"/>
        <v>982</v>
      </c>
      <c r="T353" s="495">
        <f t="shared" si="274"/>
        <v>1328</v>
      </c>
      <c r="U353" s="495">
        <f t="shared" si="274"/>
        <v>1700</v>
      </c>
      <c r="V353" s="495">
        <f t="shared" si="274"/>
        <v>1902</v>
      </c>
      <c r="W353" s="495">
        <f t="shared" si="274"/>
        <v>1550</v>
      </c>
      <c r="X353" s="495">
        <f t="shared" si="274"/>
        <v>0</v>
      </c>
      <c r="Y353" s="495">
        <f t="shared" si="274"/>
        <v>0</v>
      </c>
      <c r="Z353" s="495">
        <f t="shared" si="274"/>
        <v>1856</v>
      </c>
      <c r="AA353" s="495">
        <f t="shared" si="274"/>
        <v>1600</v>
      </c>
      <c r="AB353" s="495">
        <f t="shared" si="274"/>
        <v>1216</v>
      </c>
      <c r="AC353" s="495">
        <f t="shared" si="274"/>
        <v>1324</v>
      </c>
      <c r="AD353" s="495">
        <f t="shared" si="274"/>
        <v>1055</v>
      </c>
      <c r="AE353" s="495">
        <f t="shared" si="274"/>
        <v>900</v>
      </c>
      <c r="AF353" s="495">
        <f t="shared" si="274"/>
        <v>0</v>
      </c>
      <c r="AG353" s="495">
        <f t="shared" si="274"/>
        <v>1100</v>
      </c>
      <c r="AH353" s="495">
        <f t="shared" si="274"/>
        <v>1250</v>
      </c>
      <c r="AI353" s="495">
        <f t="shared" si="274"/>
        <v>1103</v>
      </c>
      <c r="AJ353" s="495">
        <f t="shared" si="274"/>
        <v>0</v>
      </c>
      <c r="AK353" s="495">
        <f t="shared" si="274"/>
        <v>0</v>
      </c>
    </row>
    <row r="354" spans="1:37" ht="35.25">
      <c r="A354" s="486"/>
      <c r="B354" s="486"/>
      <c r="C354" s="488"/>
      <c r="D354" s="486"/>
      <c r="E354" s="486"/>
      <c r="F354" s="486"/>
      <c r="G354" s="486"/>
      <c r="H354" s="486"/>
      <c r="I354" s="486"/>
      <c r="J354" s="486"/>
      <c r="K354" s="486"/>
      <c r="L354" s="486"/>
      <c r="M354" s="486"/>
      <c r="N354" s="486"/>
      <c r="O354" s="486"/>
      <c r="P354" s="486"/>
      <c r="Q354" s="487"/>
      <c r="R354" s="486"/>
      <c r="S354" s="486"/>
      <c r="T354" s="486"/>
      <c r="U354" s="487"/>
      <c r="V354" s="487"/>
      <c r="W354" s="486"/>
      <c r="X354" s="486"/>
      <c r="Y354" s="486"/>
      <c r="Z354" s="486"/>
      <c r="AA354" s="486"/>
      <c r="AB354" s="486"/>
      <c r="AC354" s="486"/>
      <c r="AD354" s="486"/>
      <c r="AE354" s="486"/>
      <c r="AF354" s="486"/>
      <c r="AG354" s="486"/>
      <c r="AH354" s="486"/>
      <c r="AI354" s="486"/>
      <c r="AJ354" s="486"/>
    </row>
    <row r="355" spans="1:37" ht="35.25">
      <c r="A355" s="486"/>
      <c r="B355" s="486"/>
      <c r="C355" s="488"/>
      <c r="D355" s="486"/>
      <c r="E355" s="486"/>
      <c r="F355" s="486"/>
      <c r="G355" s="486"/>
      <c r="H355" s="486"/>
      <c r="I355" s="486"/>
      <c r="J355" s="486"/>
      <c r="K355" s="486"/>
      <c r="L355" s="486"/>
      <c r="M355" s="486"/>
      <c r="N355" s="486"/>
      <c r="O355" s="486"/>
      <c r="P355" s="486"/>
      <c r="Q355" s="487"/>
      <c r="R355" s="486"/>
      <c r="S355" s="486"/>
      <c r="T355" s="486"/>
      <c r="U355" s="487"/>
      <c r="V355" s="487"/>
      <c r="W355" s="486"/>
      <c r="X355" s="486"/>
      <c r="Y355" s="486"/>
      <c r="Z355" s="486"/>
      <c r="AA355" s="486"/>
      <c r="AB355" s="486"/>
      <c r="AC355" s="486"/>
      <c r="AD355" s="486"/>
      <c r="AE355" s="486"/>
      <c r="AF355" s="486"/>
      <c r="AG355" s="486"/>
      <c r="AH355" s="486"/>
      <c r="AI355" s="486"/>
      <c r="AJ355" s="486"/>
    </row>
    <row r="356" spans="1:37" ht="35.25">
      <c r="A356" s="486"/>
      <c r="B356" s="486"/>
      <c r="C356" s="488"/>
      <c r="D356" s="486"/>
      <c r="E356" s="486"/>
      <c r="F356" s="486"/>
      <c r="G356" s="486"/>
      <c r="H356" s="486"/>
      <c r="I356" s="486"/>
      <c r="J356" s="486"/>
      <c r="K356" s="486"/>
      <c r="L356" s="486"/>
      <c r="M356" s="486"/>
      <c r="N356" s="486"/>
      <c r="O356" s="486"/>
      <c r="P356" s="486"/>
      <c r="Q356" s="487"/>
      <c r="R356" s="486"/>
      <c r="S356" s="486"/>
      <c r="T356" s="486"/>
      <c r="U356" s="487"/>
      <c r="V356" s="487"/>
      <c r="W356" s="486"/>
      <c r="X356" s="486"/>
      <c r="Y356" s="486"/>
      <c r="Z356" s="486"/>
      <c r="AA356" s="486"/>
      <c r="AB356" s="486"/>
      <c r="AC356" s="486"/>
      <c r="AD356" s="486"/>
      <c r="AE356" s="486"/>
      <c r="AF356" s="486"/>
      <c r="AG356" s="486"/>
      <c r="AH356" s="486"/>
      <c r="AI356" s="486"/>
      <c r="AJ356" s="486"/>
    </row>
    <row r="357" spans="1:37" ht="35.25">
      <c r="A357" s="486"/>
      <c r="B357" s="486"/>
      <c r="C357" s="488"/>
      <c r="D357" s="486"/>
      <c r="E357" s="486"/>
      <c r="F357" s="486"/>
      <c r="G357" s="486"/>
      <c r="H357" s="486"/>
      <c r="I357" s="486"/>
      <c r="J357" s="486"/>
      <c r="K357" s="486"/>
      <c r="L357" s="486"/>
      <c r="M357" s="486"/>
      <c r="N357" s="486"/>
      <c r="O357" s="486"/>
      <c r="P357" s="486"/>
      <c r="Q357" s="487"/>
      <c r="R357" s="486"/>
      <c r="S357" s="486"/>
      <c r="T357" s="486"/>
      <c r="U357" s="487"/>
      <c r="V357" s="487"/>
      <c r="W357" s="486"/>
      <c r="X357" s="486"/>
      <c r="Y357" s="486"/>
      <c r="Z357" s="486"/>
      <c r="AA357" s="486"/>
      <c r="AB357" s="486"/>
      <c r="AC357" s="486"/>
      <c r="AD357" s="486"/>
      <c r="AE357" s="486"/>
      <c r="AF357" s="486"/>
      <c r="AG357" s="486"/>
      <c r="AH357" s="486"/>
      <c r="AI357" s="486"/>
      <c r="AJ357" s="486"/>
    </row>
    <row r="358" spans="1:37" ht="35.25">
      <c r="A358" s="486"/>
      <c r="B358" s="486"/>
      <c r="C358" s="488"/>
      <c r="D358" s="486"/>
      <c r="E358" s="486"/>
      <c r="F358" s="486"/>
      <c r="G358" s="486"/>
      <c r="H358" s="486"/>
      <c r="I358" s="486"/>
      <c r="J358" s="486"/>
      <c r="K358" s="486"/>
      <c r="L358" s="486"/>
      <c r="M358" s="486"/>
      <c r="N358" s="486"/>
      <c r="O358" s="486"/>
      <c r="P358" s="486"/>
      <c r="Q358" s="487"/>
      <c r="R358" s="486"/>
      <c r="S358" s="486"/>
      <c r="T358" s="486"/>
      <c r="U358" s="487"/>
      <c r="V358" s="487"/>
      <c r="W358" s="486"/>
      <c r="X358" s="486"/>
      <c r="Y358" s="486"/>
      <c r="Z358" s="486"/>
      <c r="AA358" s="486"/>
      <c r="AB358" s="486"/>
      <c r="AC358" s="486"/>
      <c r="AD358" s="486"/>
      <c r="AE358" s="486"/>
      <c r="AF358" s="486"/>
      <c r="AG358" s="486"/>
      <c r="AH358" s="486"/>
      <c r="AI358" s="486"/>
      <c r="AJ358" s="486"/>
    </row>
    <row r="359" spans="1:37" ht="35.25">
      <c r="A359" s="486"/>
      <c r="B359" s="486"/>
      <c r="C359" s="488"/>
      <c r="D359" s="486"/>
      <c r="E359" s="486"/>
      <c r="F359" s="486"/>
      <c r="G359" s="486"/>
      <c r="H359" s="486"/>
      <c r="I359" s="486"/>
      <c r="J359" s="486"/>
      <c r="K359" s="486"/>
      <c r="L359" s="486"/>
      <c r="M359" s="486"/>
      <c r="N359" s="486"/>
      <c r="O359" s="486"/>
      <c r="P359" s="486"/>
      <c r="Q359" s="487"/>
      <c r="R359" s="486"/>
      <c r="S359" s="486"/>
      <c r="T359" s="486"/>
      <c r="U359" s="487"/>
      <c r="V359" s="487"/>
      <c r="W359" s="486"/>
      <c r="X359" s="486"/>
      <c r="Y359" s="486"/>
      <c r="Z359" s="486"/>
      <c r="AA359" s="486"/>
      <c r="AB359" s="486"/>
      <c r="AC359" s="486"/>
      <c r="AD359" s="486"/>
      <c r="AE359" s="486"/>
      <c r="AF359" s="486"/>
      <c r="AG359" s="486"/>
      <c r="AH359" s="486"/>
      <c r="AI359" s="486"/>
      <c r="AJ359" s="486"/>
    </row>
    <row r="360" spans="1:37" ht="35.25">
      <c r="A360" s="486"/>
      <c r="B360" s="486"/>
      <c r="C360" s="488"/>
      <c r="D360" s="486"/>
      <c r="E360" s="486"/>
      <c r="F360" s="486"/>
      <c r="G360" s="486"/>
      <c r="H360" s="486"/>
      <c r="I360" s="486"/>
      <c r="J360" s="486"/>
      <c r="K360" s="486"/>
      <c r="L360" s="486"/>
      <c r="M360" s="486"/>
      <c r="N360" s="486"/>
      <c r="O360" s="486"/>
      <c r="P360" s="486"/>
      <c r="Q360" s="487"/>
      <c r="R360" s="486"/>
      <c r="S360" s="486"/>
      <c r="T360" s="486"/>
      <c r="U360" s="487"/>
      <c r="V360" s="487"/>
      <c r="W360" s="486"/>
      <c r="X360" s="486"/>
      <c r="Y360" s="486"/>
      <c r="Z360" s="486"/>
      <c r="AA360" s="486"/>
      <c r="AB360" s="486"/>
      <c r="AC360" s="486"/>
      <c r="AD360" s="486"/>
      <c r="AE360" s="486"/>
      <c r="AF360" s="486"/>
      <c r="AG360" s="486"/>
      <c r="AH360" s="486"/>
      <c r="AI360" s="486"/>
      <c r="AJ360" s="486"/>
    </row>
    <row r="361" spans="1:37" ht="35.25">
      <c r="A361" s="486"/>
      <c r="B361" s="486"/>
      <c r="C361" s="488"/>
      <c r="D361" s="486"/>
      <c r="E361" s="486"/>
      <c r="F361" s="486"/>
      <c r="G361" s="486"/>
      <c r="H361" s="486"/>
      <c r="I361" s="486"/>
      <c r="J361" s="486"/>
      <c r="K361" s="486"/>
      <c r="L361" s="486"/>
      <c r="M361" s="486"/>
      <c r="N361" s="486"/>
      <c r="O361" s="486"/>
      <c r="P361" s="486"/>
      <c r="Q361" s="487"/>
      <c r="R361" s="486"/>
      <c r="S361" s="486"/>
      <c r="T361" s="486"/>
      <c r="U361" s="487"/>
      <c r="V361" s="487"/>
      <c r="W361" s="486"/>
      <c r="X361" s="486"/>
      <c r="Y361" s="486"/>
      <c r="Z361" s="486"/>
      <c r="AA361" s="486"/>
      <c r="AB361" s="486"/>
      <c r="AC361" s="486"/>
      <c r="AD361" s="486"/>
      <c r="AE361" s="486"/>
      <c r="AF361" s="486"/>
      <c r="AG361" s="486"/>
      <c r="AH361" s="486"/>
      <c r="AI361" s="486"/>
      <c r="AJ361" s="486"/>
    </row>
    <row r="362" spans="1:37" ht="35.25">
      <c r="A362" s="486"/>
      <c r="B362" s="486"/>
      <c r="C362" s="488"/>
      <c r="D362" s="486"/>
      <c r="E362" s="486"/>
      <c r="F362" s="486"/>
      <c r="G362" s="486"/>
      <c r="H362" s="486"/>
      <c r="I362" s="486"/>
      <c r="J362" s="486"/>
      <c r="K362" s="486"/>
      <c r="L362" s="486"/>
      <c r="M362" s="486"/>
      <c r="N362" s="486"/>
      <c r="O362" s="486"/>
      <c r="P362" s="486"/>
      <c r="Q362" s="487"/>
      <c r="R362" s="486"/>
      <c r="S362" s="486"/>
      <c r="T362" s="486"/>
      <c r="U362" s="487"/>
      <c r="V362" s="487"/>
      <c r="W362" s="486"/>
      <c r="X362" s="486"/>
      <c r="Y362" s="486"/>
      <c r="Z362" s="486"/>
      <c r="AA362" s="486"/>
      <c r="AB362" s="486"/>
      <c r="AC362" s="486"/>
      <c r="AD362" s="486"/>
      <c r="AE362" s="486"/>
      <c r="AF362" s="486"/>
      <c r="AG362" s="486"/>
      <c r="AH362" s="486"/>
      <c r="AI362" s="486"/>
      <c r="AJ362" s="486"/>
    </row>
    <row r="363" spans="1:37" ht="35.25">
      <c r="A363" s="486"/>
      <c r="B363" s="486"/>
      <c r="C363" s="488"/>
      <c r="D363" s="486"/>
      <c r="E363" s="486"/>
      <c r="F363" s="486"/>
      <c r="G363" s="486"/>
      <c r="H363" s="486"/>
      <c r="I363" s="486"/>
      <c r="J363" s="486"/>
      <c r="K363" s="486"/>
      <c r="L363" s="486"/>
      <c r="M363" s="486"/>
      <c r="N363" s="486"/>
      <c r="O363" s="486"/>
      <c r="P363" s="486"/>
      <c r="Q363" s="487"/>
      <c r="R363" s="486"/>
      <c r="S363" s="486"/>
      <c r="T363" s="486"/>
      <c r="U363" s="487"/>
      <c r="V363" s="487"/>
      <c r="W363" s="486"/>
      <c r="X363" s="486"/>
      <c r="Y363" s="486"/>
      <c r="Z363" s="486"/>
      <c r="AA363" s="486"/>
      <c r="AB363" s="486"/>
      <c r="AC363" s="486"/>
      <c r="AD363" s="486"/>
      <c r="AE363" s="486"/>
      <c r="AF363" s="486"/>
      <c r="AG363" s="486"/>
      <c r="AH363" s="486"/>
      <c r="AI363" s="486"/>
      <c r="AJ363" s="486"/>
    </row>
    <row r="364" spans="1:37" ht="35.25">
      <c r="A364" s="486"/>
      <c r="B364" s="486"/>
      <c r="C364" s="488"/>
      <c r="D364" s="486"/>
      <c r="E364" s="486"/>
      <c r="F364" s="486"/>
      <c r="G364" s="486"/>
      <c r="H364" s="486"/>
      <c r="I364" s="486"/>
      <c r="J364" s="486"/>
      <c r="K364" s="486"/>
      <c r="L364" s="486"/>
      <c r="M364" s="486"/>
      <c r="N364" s="486"/>
      <c r="O364" s="486"/>
      <c r="P364" s="486"/>
      <c r="Q364" s="487"/>
      <c r="R364" s="486"/>
      <c r="S364" s="486"/>
      <c r="T364" s="486"/>
      <c r="U364" s="487"/>
      <c r="V364" s="487"/>
      <c r="W364" s="486"/>
      <c r="X364" s="486"/>
      <c r="Y364" s="486"/>
      <c r="Z364" s="486"/>
      <c r="AA364" s="486"/>
      <c r="AB364" s="486"/>
      <c r="AC364" s="486"/>
      <c r="AD364" s="486"/>
      <c r="AE364" s="486"/>
      <c r="AF364" s="486"/>
      <c r="AG364" s="486"/>
      <c r="AH364" s="486"/>
      <c r="AI364" s="486"/>
      <c r="AJ364" s="486"/>
    </row>
    <row r="365" spans="1:37" ht="35.25">
      <c r="A365" s="486"/>
      <c r="B365" s="486"/>
      <c r="C365" s="488"/>
      <c r="D365" s="486"/>
      <c r="E365" s="486"/>
      <c r="F365" s="486"/>
      <c r="G365" s="486"/>
      <c r="H365" s="486"/>
      <c r="I365" s="486"/>
      <c r="J365" s="486"/>
      <c r="K365" s="486"/>
      <c r="L365" s="486"/>
      <c r="M365" s="486"/>
      <c r="N365" s="486"/>
      <c r="O365" s="486"/>
      <c r="P365" s="486"/>
      <c r="Q365" s="487"/>
      <c r="R365" s="486"/>
      <c r="S365" s="486"/>
      <c r="T365" s="486"/>
      <c r="U365" s="487"/>
      <c r="V365" s="487"/>
      <c r="W365" s="486"/>
      <c r="X365" s="486"/>
      <c r="Y365" s="486"/>
      <c r="Z365" s="486"/>
      <c r="AA365" s="486"/>
      <c r="AB365" s="486"/>
      <c r="AC365" s="486"/>
      <c r="AD365" s="486"/>
      <c r="AE365" s="486"/>
      <c r="AF365" s="486"/>
      <c r="AG365" s="486"/>
      <c r="AH365" s="486"/>
      <c r="AI365" s="486"/>
      <c r="AJ365" s="486"/>
    </row>
    <row r="366" spans="1:37" ht="35.25">
      <c r="A366" s="486"/>
      <c r="B366" s="486"/>
      <c r="C366" s="488"/>
      <c r="D366" s="486"/>
      <c r="E366" s="486"/>
      <c r="F366" s="486"/>
      <c r="G366" s="486"/>
      <c r="H366" s="486"/>
      <c r="I366" s="486"/>
      <c r="J366" s="486"/>
      <c r="K366" s="486"/>
      <c r="L366" s="486"/>
      <c r="M366" s="486"/>
      <c r="N366" s="486"/>
      <c r="O366" s="486"/>
      <c r="P366" s="486"/>
      <c r="Q366" s="487"/>
      <c r="R366" s="486"/>
      <c r="S366" s="486"/>
      <c r="T366" s="486"/>
      <c r="U366" s="487"/>
      <c r="V366" s="487"/>
      <c r="W366" s="486"/>
      <c r="X366" s="486"/>
      <c r="Y366" s="486"/>
      <c r="Z366" s="486"/>
      <c r="AA366" s="486"/>
      <c r="AB366" s="486"/>
      <c r="AC366" s="486"/>
      <c r="AD366" s="486"/>
      <c r="AE366" s="486"/>
      <c r="AF366" s="486"/>
      <c r="AG366" s="486"/>
      <c r="AH366" s="486"/>
      <c r="AI366" s="486"/>
      <c r="AJ366" s="486"/>
    </row>
    <row r="367" spans="1:37" ht="35.25">
      <c r="A367" s="486"/>
      <c r="B367" s="486"/>
      <c r="C367" s="488"/>
      <c r="D367" s="486"/>
      <c r="E367" s="486"/>
      <c r="F367" s="486"/>
      <c r="G367" s="486"/>
      <c r="H367" s="486"/>
      <c r="I367" s="486"/>
      <c r="J367" s="486"/>
      <c r="K367" s="486"/>
      <c r="L367" s="486"/>
      <c r="M367" s="486"/>
      <c r="N367" s="486"/>
      <c r="O367" s="486"/>
      <c r="P367" s="486"/>
      <c r="Q367" s="487"/>
      <c r="R367" s="486"/>
      <c r="S367" s="486"/>
      <c r="T367" s="486"/>
      <c r="U367" s="487"/>
      <c r="V367" s="487"/>
      <c r="W367" s="486"/>
      <c r="X367" s="486"/>
      <c r="Y367" s="486"/>
      <c r="Z367" s="486"/>
      <c r="AA367" s="486"/>
      <c r="AB367" s="486"/>
      <c r="AC367" s="486"/>
      <c r="AD367" s="486"/>
      <c r="AE367" s="486"/>
      <c r="AF367" s="486"/>
      <c r="AG367" s="486"/>
      <c r="AH367" s="486"/>
      <c r="AI367" s="486"/>
      <c r="AJ367" s="486"/>
    </row>
    <row r="368" spans="1:37" ht="35.25">
      <c r="A368" s="486"/>
      <c r="B368" s="486"/>
      <c r="C368" s="488"/>
      <c r="D368" s="486"/>
      <c r="E368" s="486"/>
      <c r="F368" s="486"/>
      <c r="G368" s="486"/>
      <c r="H368" s="486"/>
      <c r="I368" s="486"/>
      <c r="J368" s="486"/>
      <c r="K368" s="486"/>
      <c r="L368" s="486"/>
      <c r="M368" s="486"/>
      <c r="N368" s="486"/>
      <c r="O368" s="486"/>
      <c r="P368" s="486"/>
      <c r="Q368" s="487"/>
      <c r="R368" s="486"/>
      <c r="S368" s="486"/>
      <c r="T368" s="486"/>
      <c r="U368" s="487"/>
      <c r="V368" s="487"/>
      <c r="W368" s="486"/>
      <c r="X368" s="486"/>
      <c r="Y368" s="486"/>
      <c r="Z368" s="486"/>
      <c r="AA368" s="486"/>
      <c r="AB368" s="486"/>
      <c r="AC368" s="486"/>
      <c r="AD368" s="486"/>
      <c r="AE368" s="486"/>
      <c r="AF368" s="486"/>
      <c r="AG368" s="486"/>
      <c r="AH368" s="486"/>
      <c r="AI368" s="486"/>
      <c r="AJ368" s="486"/>
    </row>
    <row r="369" spans="1:36" ht="35.25">
      <c r="A369" s="486"/>
      <c r="B369" s="486"/>
      <c r="C369" s="488"/>
      <c r="D369" s="486"/>
      <c r="E369" s="486"/>
      <c r="F369" s="486"/>
      <c r="G369" s="486"/>
      <c r="H369" s="486"/>
      <c r="I369" s="486"/>
      <c r="J369" s="486"/>
      <c r="K369" s="486"/>
      <c r="L369" s="486"/>
      <c r="M369" s="486"/>
      <c r="N369" s="486"/>
      <c r="O369" s="486"/>
      <c r="P369" s="486"/>
      <c r="Q369" s="487"/>
      <c r="R369" s="486"/>
      <c r="S369" s="486"/>
      <c r="T369" s="486"/>
      <c r="U369" s="487"/>
      <c r="V369" s="487"/>
      <c r="W369" s="486"/>
      <c r="X369" s="486"/>
      <c r="Y369" s="486"/>
      <c r="Z369" s="486"/>
      <c r="AA369" s="486"/>
      <c r="AB369" s="486"/>
      <c r="AC369" s="486"/>
      <c r="AD369" s="486"/>
      <c r="AE369" s="486"/>
      <c r="AF369" s="486"/>
      <c r="AG369" s="486"/>
      <c r="AH369" s="486"/>
      <c r="AI369" s="486"/>
      <c r="AJ369" s="486"/>
    </row>
    <row r="370" spans="1:36" ht="35.25">
      <c r="A370" s="486"/>
      <c r="B370" s="486"/>
      <c r="C370" s="488"/>
      <c r="D370" s="486"/>
      <c r="E370" s="486"/>
      <c r="F370" s="486"/>
      <c r="G370" s="486"/>
      <c r="H370" s="486"/>
      <c r="I370" s="486"/>
      <c r="J370" s="486"/>
      <c r="K370" s="486"/>
      <c r="L370" s="486"/>
      <c r="M370" s="486"/>
      <c r="N370" s="486"/>
      <c r="O370" s="486"/>
      <c r="P370" s="486"/>
      <c r="Q370" s="487"/>
      <c r="R370" s="486"/>
      <c r="S370" s="486"/>
      <c r="T370" s="486"/>
      <c r="U370" s="487"/>
      <c r="V370" s="487"/>
      <c r="W370" s="486"/>
      <c r="X370" s="486"/>
      <c r="Y370" s="486"/>
      <c r="Z370" s="486"/>
      <c r="AA370" s="486"/>
      <c r="AB370" s="486"/>
      <c r="AC370" s="486"/>
      <c r="AD370" s="486"/>
      <c r="AE370" s="486"/>
      <c r="AF370" s="486"/>
      <c r="AG370" s="486"/>
      <c r="AH370" s="486"/>
      <c r="AI370" s="486"/>
      <c r="AJ370" s="486"/>
    </row>
    <row r="371" spans="1:36" ht="35.25">
      <c r="A371" s="486"/>
      <c r="B371" s="486"/>
      <c r="C371" s="488"/>
      <c r="D371" s="486"/>
      <c r="E371" s="486"/>
      <c r="F371" s="486"/>
      <c r="G371" s="486"/>
      <c r="H371" s="486"/>
      <c r="I371" s="486"/>
      <c r="J371" s="486"/>
      <c r="K371" s="486"/>
      <c r="L371" s="486"/>
      <c r="M371" s="486"/>
      <c r="N371" s="486"/>
      <c r="O371" s="486"/>
      <c r="P371" s="486"/>
      <c r="Q371" s="487"/>
      <c r="R371" s="486"/>
      <c r="S371" s="486"/>
      <c r="T371" s="486"/>
      <c r="U371" s="487"/>
      <c r="V371" s="487"/>
      <c r="W371" s="486"/>
      <c r="X371" s="486"/>
      <c r="Y371" s="486"/>
      <c r="Z371" s="486"/>
      <c r="AA371" s="486"/>
      <c r="AB371" s="486"/>
      <c r="AC371" s="486"/>
      <c r="AD371" s="486"/>
      <c r="AE371" s="486"/>
      <c r="AF371" s="486"/>
      <c r="AG371" s="486"/>
      <c r="AH371" s="486"/>
      <c r="AI371" s="486"/>
      <c r="AJ371" s="486"/>
    </row>
    <row r="372" spans="1:36" ht="35.25">
      <c r="A372" s="486"/>
      <c r="B372" s="486"/>
      <c r="C372" s="488"/>
      <c r="D372" s="486"/>
      <c r="E372" s="486"/>
      <c r="F372" s="486"/>
      <c r="G372" s="486"/>
      <c r="H372" s="486"/>
      <c r="I372" s="486"/>
      <c r="J372" s="486"/>
      <c r="K372" s="486"/>
      <c r="L372" s="486"/>
      <c r="M372" s="486"/>
      <c r="N372" s="486"/>
      <c r="O372" s="486"/>
      <c r="P372" s="486"/>
      <c r="Q372" s="487"/>
      <c r="R372" s="486"/>
      <c r="S372" s="486"/>
      <c r="T372" s="486"/>
      <c r="U372" s="487"/>
      <c r="V372" s="487"/>
      <c r="W372" s="486"/>
      <c r="X372" s="486"/>
      <c r="Y372" s="486"/>
      <c r="Z372" s="486"/>
      <c r="AA372" s="486"/>
      <c r="AB372" s="486"/>
      <c r="AC372" s="486"/>
      <c r="AD372" s="486"/>
      <c r="AE372" s="486"/>
      <c r="AF372" s="486"/>
      <c r="AG372" s="486"/>
      <c r="AH372" s="486"/>
      <c r="AI372" s="486"/>
      <c r="AJ372" s="486"/>
    </row>
    <row r="373" spans="1:36" ht="35.25">
      <c r="A373" s="486"/>
      <c r="B373" s="486"/>
      <c r="C373" s="488"/>
      <c r="D373" s="486"/>
      <c r="E373" s="486"/>
      <c r="F373" s="486"/>
      <c r="G373" s="486"/>
      <c r="H373" s="486"/>
      <c r="I373" s="486"/>
      <c r="J373" s="486"/>
      <c r="K373" s="486"/>
      <c r="L373" s="486"/>
      <c r="M373" s="486"/>
      <c r="N373" s="486"/>
      <c r="O373" s="486"/>
      <c r="P373" s="486"/>
      <c r="Q373" s="487"/>
      <c r="R373" s="486"/>
      <c r="S373" s="486"/>
      <c r="T373" s="486"/>
      <c r="U373" s="487"/>
      <c r="V373" s="487"/>
      <c r="W373" s="486"/>
      <c r="X373" s="486"/>
      <c r="Y373" s="486"/>
      <c r="Z373" s="486"/>
      <c r="AA373" s="486"/>
      <c r="AB373" s="486"/>
      <c r="AC373" s="486"/>
      <c r="AD373" s="486"/>
      <c r="AE373" s="486"/>
      <c r="AF373" s="486"/>
      <c r="AG373" s="486"/>
      <c r="AH373" s="486"/>
      <c r="AI373" s="486"/>
      <c r="AJ373" s="486"/>
    </row>
    <row r="374" spans="1:36" ht="35.25">
      <c r="A374" s="486"/>
      <c r="B374" s="486"/>
      <c r="C374" s="488"/>
      <c r="D374" s="486"/>
      <c r="E374" s="486"/>
      <c r="F374" s="486"/>
      <c r="G374" s="486"/>
      <c r="H374" s="486"/>
      <c r="I374" s="486"/>
      <c r="J374" s="486"/>
      <c r="K374" s="486"/>
      <c r="L374" s="486"/>
      <c r="M374" s="486"/>
      <c r="N374" s="486"/>
      <c r="O374" s="486"/>
      <c r="P374" s="486"/>
      <c r="Q374" s="487"/>
      <c r="R374" s="486"/>
      <c r="S374" s="486"/>
      <c r="T374" s="486"/>
      <c r="U374" s="487"/>
      <c r="V374" s="487"/>
      <c r="W374" s="486"/>
      <c r="X374" s="486"/>
      <c r="Y374" s="486"/>
      <c r="Z374" s="486"/>
      <c r="AA374" s="486"/>
      <c r="AB374" s="486"/>
      <c r="AC374" s="486"/>
      <c r="AD374" s="486"/>
      <c r="AE374" s="486"/>
      <c r="AF374" s="486"/>
      <c r="AG374" s="486"/>
      <c r="AH374" s="486"/>
      <c r="AI374" s="486"/>
      <c r="AJ374" s="486"/>
    </row>
    <row r="375" spans="1:36" ht="35.25">
      <c r="A375" s="486"/>
      <c r="B375" s="486"/>
      <c r="C375" s="488"/>
      <c r="D375" s="486"/>
      <c r="E375" s="486"/>
      <c r="F375" s="486"/>
      <c r="G375" s="486"/>
      <c r="H375" s="486"/>
      <c r="I375" s="486"/>
      <c r="J375" s="486"/>
      <c r="K375" s="486"/>
      <c r="L375" s="486"/>
      <c r="M375" s="486"/>
      <c r="N375" s="486"/>
      <c r="O375" s="486"/>
      <c r="P375" s="486"/>
      <c r="Q375" s="487"/>
      <c r="R375" s="486"/>
      <c r="S375" s="486"/>
      <c r="T375" s="486"/>
      <c r="U375" s="487"/>
      <c r="V375" s="487"/>
      <c r="W375" s="486"/>
      <c r="X375" s="486"/>
      <c r="Y375" s="486"/>
      <c r="Z375" s="486"/>
      <c r="AA375" s="486"/>
      <c r="AB375" s="486"/>
      <c r="AC375" s="486"/>
      <c r="AD375" s="486"/>
      <c r="AE375" s="486"/>
      <c r="AF375" s="486"/>
      <c r="AG375" s="486"/>
      <c r="AH375" s="486"/>
      <c r="AI375" s="486"/>
      <c r="AJ375" s="486"/>
    </row>
    <row r="376" spans="1:36" ht="35.25">
      <c r="A376" s="486"/>
      <c r="B376" s="486"/>
      <c r="C376" s="488"/>
      <c r="D376" s="486"/>
      <c r="E376" s="486"/>
      <c r="F376" s="486"/>
      <c r="G376" s="486"/>
      <c r="H376" s="486"/>
      <c r="I376" s="486"/>
      <c r="J376" s="486"/>
      <c r="K376" s="486"/>
      <c r="L376" s="486"/>
      <c r="M376" s="486"/>
      <c r="N376" s="486"/>
      <c r="O376" s="486"/>
      <c r="P376" s="486"/>
      <c r="Q376" s="487"/>
      <c r="R376" s="486"/>
      <c r="S376" s="486"/>
      <c r="T376" s="486"/>
      <c r="U376" s="487"/>
      <c r="V376" s="487"/>
      <c r="W376" s="486"/>
      <c r="X376" s="486"/>
      <c r="Y376" s="486"/>
      <c r="Z376" s="486"/>
      <c r="AA376" s="486"/>
      <c r="AB376" s="486"/>
      <c r="AC376" s="486"/>
      <c r="AD376" s="486"/>
      <c r="AE376" s="486"/>
      <c r="AF376" s="486"/>
      <c r="AG376" s="486"/>
      <c r="AH376" s="486"/>
      <c r="AI376" s="486"/>
      <c r="AJ376" s="486"/>
    </row>
    <row r="377" spans="1:36" ht="35.25">
      <c r="A377" s="486"/>
      <c r="B377" s="486"/>
      <c r="C377" s="488"/>
      <c r="D377" s="486"/>
      <c r="E377" s="486"/>
      <c r="F377" s="486"/>
      <c r="G377" s="486"/>
      <c r="H377" s="486"/>
      <c r="I377" s="486"/>
      <c r="J377" s="486"/>
      <c r="K377" s="486"/>
      <c r="L377" s="486"/>
      <c r="M377" s="486"/>
      <c r="N377" s="486"/>
      <c r="O377" s="486"/>
      <c r="P377" s="486"/>
      <c r="Q377" s="487"/>
      <c r="R377" s="486"/>
      <c r="S377" s="486"/>
      <c r="T377" s="486"/>
      <c r="U377" s="487"/>
      <c r="V377" s="487"/>
      <c r="W377" s="486"/>
      <c r="X377" s="486"/>
      <c r="Y377" s="486"/>
      <c r="Z377" s="486"/>
      <c r="AA377" s="486"/>
      <c r="AB377" s="486"/>
      <c r="AC377" s="486"/>
      <c r="AD377" s="486"/>
      <c r="AE377" s="486"/>
      <c r="AF377" s="486"/>
      <c r="AG377" s="486"/>
      <c r="AH377" s="486"/>
      <c r="AI377" s="486"/>
      <c r="AJ377" s="486"/>
    </row>
    <row r="378" spans="1:36" ht="35.25">
      <c r="A378" s="486"/>
      <c r="B378" s="486"/>
      <c r="C378" s="488"/>
      <c r="D378" s="486"/>
      <c r="E378" s="486"/>
      <c r="F378" s="486"/>
      <c r="G378" s="486"/>
      <c r="H378" s="486"/>
      <c r="I378" s="486"/>
      <c r="J378" s="486"/>
      <c r="K378" s="486"/>
      <c r="L378" s="486"/>
      <c r="M378" s="486"/>
      <c r="N378" s="486"/>
      <c r="O378" s="486"/>
      <c r="P378" s="486"/>
      <c r="Q378" s="487"/>
      <c r="R378" s="486"/>
      <c r="S378" s="486"/>
      <c r="T378" s="486"/>
      <c r="U378" s="487"/>
      <c r="V378" s="487"/>
      <c r="W378" s="486"/>
      <c r="X378" s="486"/>
      <c r="Y378" s="486"/>
      <c r="Z378" s="486"/>
      <c r="AA378" s="486"/>
      <c r="AB378" s="486"/>
      <c r="AC378" s="486"/>
      <c r="AD378" s="486"/>
      <c r="AE378" s="486"/>
      <c r="AF378" s="486"/>
      <c r="AG378" s="486"/>
      <c r="AH378" s="486"/>
      <c r="AI378" s="486"/>
      <c r="AJ378" s="486"/>
    </row>
    <row r="379" spans="1:36" ht="35.25">
      <c r="A379" s="486"/>
      <c r="B379" s="486"/>
      <c r="C379" s="488"/>
      <c r="D379" s="486"/>
      <c r="E379" s="486"/>
      <c r="F379" s="486"/>
      <c r="G379" s="486"/>
      <c r="H379" s="486"/>
      <c r="I379" s="486"/>
      <c r="J379" s="486"/>
      <c r="K379" s="486"/>
      <c r="L379" s="486"/>
      <c r="M379" s="486"/>
      <c r="N379" s="486"/>
      <c r="O379" s="486"/>
      <c r="P379" s="486"/>
      <c r="Q379" s="487"/>
      <c r="R379" s="486"/>
      <c r="S379" s="486"/>
      <c r="T379" s="486"/>
      <c r="U379" s="487"/>
      <c r="V379" s="487"/>
      <c r="W379" s="486"/>
      <c r="X379" s="486"/>
      <c r="Y379" s="486"/>
      <c r="Z379" s="486"/>
      <c r="AA379" s="486"/>
      <c r="AB379" s="486"/>
      <c r="AC379" s="486"/>
      <c r="AD379" s="486"/>
      <c r="AE379" s="486"/>
      <c r="AF379" s="486"/>
      <c r="AG379" s="486"/>
      <c r="AH379" s="486"/>
      <c r="AI379" s="486"/>
      <c r="AJ379" s="486"/>
    </row>
    <row r="380" spans="1:36" ht="35.25">
      <c r="A380" s="486"/>
      <c r="B380" s="486"/>
      <c r="C380" s="488"/>
      <c r="D380" s="486"/>
      <c r="E380" s="486"/>
      <c r="F380" s="486"/>
      <c r="G380" s="486"/>
      <c r="H380" s="486"/>
      <c r="I380" s="486"/>
      <c r="J380" s="486"/>
      <c r="K380" s="486"/>
      <c r="L380" s="486"/>
      <c r="M380" s="486"/>
      <c r="N380" s="486"/>
      <c r="O380" s="486"/>
      <c r="P380" s="486"/>
      <c r="Q380" s="487"/>
      <c r="R380" s="486"/>
      <c r="S380" s="486"/>
      <c r="T380" s="486"/>
      <c r="U380" s="487"/>
      <c r="V380" s="487"/>
      <c r="W380" s="486"/>
      <c r="X380" s="486"/>
      <c r="Y380" s="486"/>
      <c r="Z380" s="486"/>
      <c r="AA380" s="486"/>
      <c r="AB380" s="486"/>
      <c r="AC380" s="486"/>
      <c r="AD380" s="486"/>
      <c r="AE380" s="486"/>
      <c r="AF380" s="486"/>
      <c r="AG380" s="486"/>
      <c r="AH380" s="486"/>
      <c r="AI380" s="486"/>
      <c r="AJ380" s="486"/>
    </row>
    <row r="381" spans="1:36" ht="35.25">
      <c r="A381" s="486"/>
      <c r="B381" s="486"/>
      <c r="C381" s="488"/>
      <c r="D381" s="486"/>
      <c r="E381" s="486"/>
      <c r="F381" s="486"/>
      <c r="G381" s="486"/>
      <c r="H381" s="486"/>
      <c r="I381" s="486"/>
      <c r="J381" s="486"/>
      <c r="K381" s="486"/>
      <c r="L381" s="486"/>
      <c r="M381" s="486"/>
      <c r="N381" s="486"/>
      <c r="O381" s="486"/>
      <c r="P381" s="486"/>
      <c r="Q381" s="487"/>
      <c r="R381" s="486"/>
      <c r="S381" s="486"/>
      <c r="T381" s="486"/>
      <c r="U381" s="487"/>
      <c r="V381" s="487"/>
      <c r="W381" s="486"/>
      <c r="X381" s="486"/>
      <c r="Y381" s="486"/>
      <c r="Z381" s="486"/>
      <c r="AA381" s="486"/>
      <c r="AB381" s="486"/>
      <c r="AC381" s="486"/>
      <c r="AD381" s="486"/>
      <c r="AE381" s="486"/>
      <c r="AF381" s="486"/>
      <c r="AG381" s="486"/>
      <c r="AH381" s="486"/>
      <c r="AI381" s="486"/>
      <c r="AJ381" s="486"/>
    </row>
    <row r="382" spans="1:36" ht="35.25">
      <c r="A382" s="486"/>
      <c r="B382" s="486"/>
      <c r="C382" s="488"/>
      <c r="D382" s="486"/>
      <c r="E382" s="486"/>
      <c r="F382" s="486"/>
      <c r="G382" s="486"/>
      <c r="H382" s="486"/>
      <c r="I382" s="486"/>
      <c r="J382" s="486"/>
      <c r="K382" s="486"/>
      <c r="L382" s="486"/>
      <c r="M382" s="486"/>
      <c r="N382" s="486"/>
      <c r="O382" s="486"/>
      <c r="P382" s="486"/>
      <c r="Q382" s="487"/>
      <c r="R382" s="486"/>
      <c r="S382" s="486"/>
      <c r="T382" s="486"/>
      <c r="U382" s="487"/>
      <c r="V382" s="487"/>
      <c r="W382" s="486"/>
      <c r="X382" s="486"/>
      <c r="Y382" s="486"/>
      <c r="Z382" s="486"/>
      <c r="AA382" s="486"/>
      <c r="AB382" s="486"/>
      <c r="AC382" s="486"/>
      <c r="AD382" s="486"/>
      <c r="AE382" s="486"/>
      <c r="AF382" s="486"/>
      <c r="AG382" s="486"/>
      <c r="AH382" s="486"/>
      <c r="AI382" s="486"/>
      <c r="AJ382" s="486"/>
    </row>
    <row r="383" spans="1:36" ht="35.25">
      <c r="A383" s="486"/>
      <c r="B383" s="486"/>
      <c r="C383" s="488"/>
      <c r="D383" s="486"/>
      <c r="E383" s="486"/>
      <c r="F383" s="486"/>
      <c r="G383" s="486"/>
      <c r="H383" s="486"/>
      <c r="I383" s="486"/>
      <c r="J383" s="486"/>
      <c r="K383" s="486"/>
      <c r="L383" s="486"/>
      <c r="M383" s="486"/>
      <c r="N383" s="486"/>
      <c r="O383" s="486"/>
      <c r="P383" s="486"/>
      <c r="Q383" s="487"/>
      <c r="R383" s="486"/>
      <c r="S383" s="486"/>
      <c r="T383" s="486"/>
      <c r="U383" s="487"/>
      <c r="V383" s="487"/>
      <c r="W383" s="486"/>
      <c r="X383" s="486"/>
      <c r="Y383" s="486"/>
      <c r="Z383" s="486"/>
      <c r="AA383" s="486"/>
      <c r="AB383" s="486"/>
      <c r="AC383" s="486"/>
      <c r="AD383" s="486"/>
      <c r="AE383" s="486"/>
      <c r="AF383" s="486"/>
      <c r="AG383" s="486"/>
      <c r="AH383" s="486"/>
      <c r="AI383" s="486"/>
      <c r="AJ383" s="486"/>
    </row>
    <row r="384" spans="1:36" ht="35.25">
      <c r="A384" s="486"/>
      <c r="B384" s="486"/>
      <c r="C384" s="488"/>
      <c r="D384" s="486"/>
      <c r="E384" s="486"/>
      <c r="F384" s="486"/>
      <c r="G384" s="486"/>
      <c r="H384" s="486"/>
      <c r="I384" s="486"/>
      <c r="J384" s="486"/>
      <c r="K384" s="486"/>
      <c r="L384" s="486"/>
      <c r="M384" s="486"/>
      <c r="N384" s="486"/>
      <c r="O384" s="486"/>
      <c r="P384" s="486"/>
      <c r="Q384" s="487"/>
      <c r="R384" s="486"/>
      <c r="S384" s="486"/>
      <c r="T384" s="486"/>
      <c r="U384" s="487"/>
      <c r="V384" s="487"/>
      <c r="W384" s="486"/>
      <c r="X384" s="486"/>
      <c r="Y384" s="486"/>
      <c r="Z384" s="486"/>
      <c r="AA384" s="486"/>
      <c r="AB384" s="486"/>
      <c r="AC384" s="486"/>
      <c r="AD384" s="486"/>
      <c r="AE384" s="486"/>
      <c r="AF384" s="486"/>
      <c r="AG384" s="486"/>
      <c r="AH384" s="486"/>
      <c r="AI384" s="486"/>
      <c r="AJ384" s="486"/>
    </row>
    <row r="385" spans="1:36" ht="35.25">
      <c r="A385" s="486"/>
      <c r="B385" s="486"/>
      <c r="C385" s="488"/>
      <c r="D385" s="486"/>
      <c r="E385" s="486"/>
      <c r="F385" s="486"/>
      <c r="G385" s="486"/>
      <c r="H385" s="486"/>
      <c r="I385" s="486"/>
      <c r="J385" s="486"/>
      <c r="K385" s="486"/>
      <c r="L385" s="486"/>
      <c r="M385" s="486"/>
      <c r="N385" s="486"/>
      <c r="O385" s="486"/>
      <c r="P385" s="486"/>
      <c r="Q385" s="487"/>
      <c r="R385" s="486"/>
      <c r="S385" s="486"/>
      <c r="T385" s="486"/>
      <c r="U385" s="487"/>
      <c r="V385" s="487"/>
      <c r="W385" s="486"/>
      <c r="X385" s="486"/>
      <c r="Y385" s="486"/>
      <c r="Z385" s="486"/>
      <c r="AA385" s="486"/>
      <c r="AB385" s="486"/>
      <c r="AC385" s="486"/>
      <c r="AD385" s="486"/>
      <c r="AE385" s="486"/>
      <c r="AF385" s="486"/>
      <c r="AG385" s="486"/>
      <c r="AH385" s="486"/>
      <c r="AI385" s="486"/>
      <c r="AJ385" s="486"/>
    </row>
    <row r="386" spans="1:36" ht="35.25">
      <c r="A386" s="486"/>
      <c r="B386" s="486"/>
      <c r="C386" s="488"/>
      <c r="D386" s="486"/>
      <c r="E386" s="486"/>
      <c r="F386" s="486"/>
      <c r="G386" s="486"/>
      <c r="H386" s="486"/>
      <c r="I386" s="486"/>
      <c r="J386" s="486"/>
      <c r="K386" s="486"/>
      <c r="L386" s="486"/>
      <c r="M386" s="486"/>
      <c r="N386" s="486"/>
      <c r="O386" s="486"/>
      <c r="P386" s="486"/>
      <c r="Q386" s="487"/>
      <c r="R386" s="486"/>
      <c r="S386" s="486"/>
      <c r="T386" s="486"/>
      <c r="U386" s="487"/>
      <c r="V386" s="487"/>
      <c r="W386" s="486"/>
      <c r="X386" s="486"/>
      <c r="Y386" s="486"/>
      <c r="Z386" s="486"/>
      <c r="AA386" s="486"/>
      <c r="AB386" s="486"/>
      <c r="AC386" s="486"/>
      <c r="AD386" s="486"/>
      <c r="AE386" s="486"/>
      <c r="AF386" s="486"/>
      <c r="AG386" s="486"/>
      <c r="AH386" s="486"/>
      <c r="AI386" s="486"/>
      <c r="AJ386" s="486"/>
    </row>
    <row r="387" spans="1:36" ht="35.25">
      <c r="A387" s="486"/>
      <c r="B387" s="486"/>
      <c r="C387" s="488"/>
      <c r="D387" s="486"/>
      <c r="E387" s="486"/>
      <c r="F387" s="486"/>
      <c r="G387" s="486"/>
      <c r="H387" s="486"/>
      <c r="I387" s="486"/>
      <c r="J387" s="486"/>
      <c r="K387" s="486"/>
      <c r="L387" s="486"/>
      <c r="M387" s="486"/>
      <c r="N387" s="486"/>
      <c r="O387" s="486"/>
      <c r="P387" s="486"/>
      <c r="Q387" s="487"/>
      <c r="R387" s="486"/>
      <c r="S387" s="486"/>
      <c r="T387" s="486"/>
      <c r="U387" s="487"/>
      <c r="V387" s="487"/>
      <c r="W387" s="486"/>
      <c r="X387" s="486"/>
      <c r="Y387" s="486"/>
      <c r="Z387" s="486"/>
      <c r="AA387" s="486"/>
      <c r="AB387" s="486"/>
      <c r="AC387" s="486"/>
      <c r="AD387" s="486"/>
      <c r="AE387" s="486"/>
      <c r="AF387" s="486"/>
      <c r="AG387" s="486"/>
      <c r="AH387" s="486"/>
      <c r="AI387" s="486"/>
      <c r="AJ387" s="486"/>
    </row>
    <row r="388" spans="1:36" ht="35.25">
      <c r="A388" s="486"/>
      <c r="B388" s="486"/>
      <c r="C388" s="488"/>
      <c r="D388" s="486"/>
      <c r="E388" s="486"/>
      <c r="F388" s="486"/>
      <c r="G388" s="486"/>
      <c r="H388" s="486"/>
      <c r="I388" s="486"/>
      <c r="J388" s="486"/>
      <c r="K388" s="486"/>
      <c r="L388" s="486"/>
      <c r="M388" s="486"/>
      <c r="N388" s="486"/>
      <c r="O388" s="486"/>
      <c r="P388" s="486"/>
      <c r="Q388" s="487"/>
      <c r="R388" s="486"/>
      <c r="S388" s="486"/>
      <c r="T388" s="486"/>
      <c r="U388" s="487"/>
      <c r="V388" s="487"/>
      <c r="W388" s="486"/>
      <c r="X388" s="486"/>
      <c r="Y388" s="486"/>
      <c r="Z388" s="486"/>
      <c r="AA388" s="486"/>
      <c r="AB388" s="486"/>
      <c r="AC388" s="486"/>
      <c r="AD388" s="486"/>
      <c r="AE388" s="486"/>
      <c r="AF388" s="486"/>
      <c r="AG388" s="486"/>
      <c r="AH388" s="486"/>
      <c r="AI388" s="486"/>
      <c r="AJ388" s="486"/>
    </row>
    <row r="389" spans="1:36" ht="35.25">
      <c r="A389" s="486"/>
      <c r="B389" s="486"/>
      <c r="C389" s="488"/>
      <c r="D389" s="486"/>
      <c r="E389" s="486"/>
      <c r="F389" s="486"/>
      <c r="G389" s="486"/>
      <c r="H389" s="486"/>
      <c r="I389" s="486"/>
      <c r="J389" s="486"/>
      <c r="K389" s="486"/>
      <c r="L389" s="486"/>
      <c r="M389" s="486"/>
      <c r="N389" s="486"/>
      <c r="O389" s="486"/>
      <c r="P389" s="486"/>
      <c r="Q389" s="487"/>
      <c r="R389" s="486"/>
      <c r="S389" s="486"/>
      <c r="T389" s="486"/>
      <c r="U389" s="487"/>
      <c r="V389" s="487"/>
      <c r="W389" s="486"/>
      <c r="X389" s="486"/>
      <c r="Y389" s="486"/>
      <c r="Z389" s="486"/>
      <c r="AA389" s="486"/>
      <c r="AB389" s="486"/>
      <c r="AC389" s="486"/>
      <c r="AD389" s="486"/>
      <c r="AE389" s="486"/>
      <c r="AF389" s="486"/>
      <c r="AG389" s="486"/>
      <c r="AH389" s="486"/>
      <c r="AI389" s="486"/>
      <c r="AJ389" s="486"/>
    </row>
    <row r="390" spans="1:36" ht="35.25">
      <c r="A390" s="486"/>
      <c r="B390" s="486"/>
      <c r="C390" s="488"/>
      <c r="D390" s="486"/>
      <c r="E390" s="486"/>
      <c r="F390" s="486"/>
      <c r="G390" s="486"/>
      <c r="H390" s="486"/>
      <c r="I390" s="486"/>
      <c r="J390" s="486"/>
      <c r="K390" s="486"/>
      <c r="L390" s="486"/>
      <c r="M390" s="486"/>
      <c r="N390" s="486"/>
      <c r="O390" s="486"/>
      <c r="P390" s="486"/>
      <c r="Q390" s="487"/>
      <c r="R390" s="486"/>
      <c r="S390" s="486"/>
      <c r="T390" s="486"/>
      <c r="U390" s="487"/>
      <c r="V390" s="487"/>
      <c r="W390" s="486"/>
      <c r="X390" s="486"/>
      <c r="Y390" s="486"/>
      <c r="Z390" s="486"/>
      <c r="AA390" s="486"/>
      <c r="AB390" s="486"/>
      <c r="AC390" s="486"/>
      <c r="AD390" s="486"/>
      <c r="AE390" s="486"/>
      <c r="AF390" s="486"/>
      <c r="AG390" s="486"/>
      <c r="AH390" s="486"/>
      <c r="AI390" s="486"/>
      <c r="AJ390" s="486"/>
    </row>
    <row r="391" spans="1:36" ht="35.25">
      <c r="A391" s="486"/>
      <c r="B391" s="486"/>
      <c r="C391" s="488"/>
      <c r="D391" s="486"/>
      <c r="E391" s="486"/>
      <c r="F391" s="486"/>
      <c r="G391" s="486"/>
      <c r="H391" s="486"/>
      <c r="I391" s="486"/>
      <c r="J391" s="486"/>
      <c r="K391" s="486"/>
      <c r="L391" s="486"/>
      <c r="M391" s="486"/>
      <c r="N391" s="486"/>
      <c r="O391" s="486"/>
      <c r="P391" s="486"/>
      <c r="Q391" s="487"/>
      <c r="R391" s="486"/>
      <c r="S391" s="486"/>
      <c r="T391" s="486"/>
      <c r="U391" s="487"/>
      <c r="V391" s="487"/>
      <c r="W391" s="486"/>
      <c r="X391" s="486"/>
      <c r="Y391" s="486"/>
      <c r="Z391" s="486"/>
      <c r="AA391" s="486"/>
      <c r="AB391" s="486"/>
      <c r="AC391" s="486"/>
      <c r="AD391" s="486"/>
      <c r="AE391" s="486"/>
      <c r="AF391" s="486"/>
      <c r="AG391" s="486"/>
      <c r="AH391" s="486"/>
      <c r="AI391" s="486"/>
      <c r="AJ391" s="486"/>
    </row>
    <row r="392" spans="1:36" ht="35.25">
      <c r="A392" s="486"/>
      <c r="B392" s="486"/>
      <c r="C392" s="488"/>
      <c r="D392" s="486"/>
      <c r="E392" s="486"/>
      <c r="F392" s="486"/>
      <c r="G392" s="486"/>
      <c r="H392" s="486"/>
      <c r="I392" s="486"/>
      <c r="J392" s="486"/>
      <c r="K392" s="486"/>
      <c r="L392" s="486"/>
      <c r="M392" s="486"/>
      <c r="N392" s="486"/>
      <c r="O392" s="486"/>
      <c r="P392" s="486"/>
      <c r="Q392" s="487"/>
      <c r="R392" s="486"/>
      <c r="S392" s="486"/>
      <c r="T392" s="486"/>
      <c r="U392" s="487"/>
      <c r="V392" s="487"/>
      <c r="W392" s="486"/>
      <c r="X392" s="486"/>
      <c r="Y392" s="486"/>
      <c r="Z392" s="486"/>
      <c r="AA392" s="486"/>
      <c r="AB392" s="486"/>
      <c r="AC392" s="486"/>
      <c r="AD392" s="486"/>
      <c r="AE392" s="486"/>
      <c r="AF392" s="486"/>
      <c r="AG392" s="486"/>
      <c r="AH392" s="486"/>
      <c r="AI392" s="486"/>
      <c r="AJ392" s="486"/>
    </row>
    <row r="393" spans="1:36" ht="35.25">
      <c r="A393" s="486"/>
      <c r="B393" s="486"/>
      <c r="C393" s="488"/>
      <c r="D393" s="486"/>
      <c r="E393" s="486"/>
      <c r="F393" s="486"/>
      <c r="G393" s="486"/>
      <c r="H393" s="486"/>
      <c r="I393" s="486"/>
      <c r="J393" s="486"/>
      <c r="K393" s="486"/>
      <c r="L393" s="486"/>
      <c r="M393" s="486"/>
      <c r="N393" s="486"/>
      <c r="O393" s="486"/>
      <c r="P393" s="486"/>
      <c r="Q393" s="487"/>
      <c r="R393" s="486"/>
      <c r="S393" s="486"/>
      <c r="T393" s="486"/>
      <c r="U393" s="487"/>
      <c r="V393" s="487"/>
      <c r="W393" s="486"/>
      <c r="X393" s="486"/>
      <c r="Y393" s="486"/>
      <c r="Z393" s="486"/>
      <c r="AA393" s="486"/>
      <c r="AB393" s="486"/>
      <c r="AC393" s="486"/>
      <c r="AD393" s="486"/>
      <c r="AE393" s="486"/>
      <c r="AF393" s="486"/>
      <c r="AG393" s="486"/>
      <c r="AH393" s="486"/>
      <c r="AI393" s="486"/>
      <c r="AJ393" s="486"/>
    </row>
    <row r="394" spans="1:36" ht="35.25">
      <c r="A394" s="486"/>
      <c r="B394" s="486"/>
      <c r="C394" s="488"/>
      <c r="D394" s="486"/>
      <c r="E394" s="486"/>
      <c r="F394" s="486"/>
      <c r="G394" s="486"/>
      <c r="H394" s="486"/>
      <c r="I394" s="486"/>
      <c r="J394" s="486"/>
      <c r="K394" s="486"/>
      <c r="L394" s="486"/>
      <c r="M394" s="486"/>
      <c r="N394" s="486"/>
      <c r="O394" s="486"/>
      <c r="P394" s="486"/>
      <c r="Q394" s="487"/>
      <c r="R394" s="486"/>
      <c r="S394" s="486"/>
      <c r="T394" s="486"/>
      <c r="U394" s="487"/>
      <c r="V394" s="487"/>
      <c r="W394" s="486"/>
      <c r="X394" s="486"/>
      <c r="Y394" s="486"/>
      <c r="Z394" s="486"/>
      <c r="AA394" s="486"/>
      <c r="AB394" s="486"/>
      <c r="AC394" s="486"/>
      <c r="AD394" s="486"/>
      <c r="AE394" s="486"/>
      <c r="AF394" s="486"/>
      <c r="AG394" s="486"/>
      <c r="AH394" s="486"/>
      <c r="AI394" s="486"/>
      <c r="AJ394" s="486"/>
    </row>
    <row r="395" spans="1:36" ht="35.25">
      <c r="A395" s="486"/>
      <c r="B395" s="486"/>
      <c r="C395" s="488"/>
      <c r="D395" s="486"/>
      <c r="E395" s="486"/>
      <c r="F395" s="486"/>
      <c r="G395" s="486"/>
      <c r="H395" s="486"/>
      <c r="I395" s="486"/>
      <c r="J395" s="486"/>
      <c r="K395" s="486"/>
      <c r="L395" s="486"/>
      <c r="M395" s="486"/>
      <c r="N395" s="486"/>
      <c r="O395" s="486"/>
      <c r="P395" s="486"/>
      <c r="Q395" s="487"/>
      <c r="R395" s="486"/>
      <c r="S395" s="486"/>
      <c r="T395" s="486"/>
      <c r="U395" s="487"/>
      <c r="V395" s="487"/>
      <c r="W395" s="486"/>
      <c r="X395" s="486"/>
      <c r="Y395" s="486"/>
      <c r="Z395" s="486"/>
      <c r="AA395" s="486"/>
      <c r="AB395" s="486"/>
      <c r="AC395" s="486"/>
      <c r="AD395" s="486"/>
      <c r="AE395" s="486"/>
      <c r="AF395" s="486"/>
      <c r="AG395" s="486"/>
      <c r="AH395" s="486"/>
      <c r="AI395" s="486"/>
      <c r="AJ395" s="486"/>
    </row>
    <row r="396" spans="1:36" ht="35.25">
      <c r="A396" s="486"/>
      <c r="B396" s="486"/>
      <c r="C396" s="488"/>
      <c r="D396" s="486"/>
      <c r="E396" s="486"/>
      <c r="F396" s="486"/>
      <c r="G396" s="486"/>
      <c r="H396" s="486"/>
      <c r="I396" s="486"/>
      <c r="J396" s="486"/>
      <c r="K396" s="486"/>
      <c r="L396" s="486"/>
      <c r="M396" s="486"/>
      <c r="N396" s="486"/>
      <c r="O396" s="486"/>
      <c r="P396" s="486"/>
      <c r="Q396" s="487"/>
      <c r="R396" s="486"/>
      <c r="S396" s="486"/>
      <c r="T396" s="486"/>
      <c r="U396" s="487"/>
      <c r="V396" s="487"/>
      <c r="W396" s="486"/>
      <c r="X396" s="486"/>
      <c r="Y396" s="486"/>
      <c r="Z396" s="486"/>
      <c r="AA396" s="486"/>
      <c r="AB396" s="486"/>
      <c r="AC396" s="486"/>
      <c r="AD396" s="486"/>
      <c r="AE396" s="486"/>
      <c r="AF396" s="486"/>
      <c r="AG396" s="486"/>
      <c r="AH396" s="486"/>
      <c r="AI396" s="486"/>
      <c r="AJ396" s="486"/>
    </row>
    <row r="397" spans="1:36" ht="35.25">
      <c r="A397" s="486"/>
      <c r="B397" s="486"/>
      <c r="C397" s="488"/>
      <c r="D397" s="486"/>
      <c r="E397" s="486"/>
      <c r="F397" s="486"/>
      <c r="G397" s="486"/>
      <c r="H397" s="486"/>
      <c r="I397" s="486"/>
      <c r="J397" s="486"/>
      <c r="K397" s="486"/>
      <c r="L397" s="486"/>
      <c r="M397" s="486"/>
      <c r="N397" s="486"/>
      <c r="O397" s="486"/>
      <c r="P397" s="486"/>
      <c r="Q397" s="487"/>
      <c r="R397" s="486"/>
      <c r="S397" s="486"/>
      <c r="T397" s="486"/>
      <c r="U397" s="487"/>
      <c r="V397" s="487"/>
      <c r="W397" s="486"/>
      <c r="X397" s="486"/>
      <c r="Y397" s="486"/>
      <c r="Z397" s="486"/>
      <c r="AA397" s="486"/>
      <c r="AB397" s="486"/>
      <c r="AC397" s="486"/>
      <c r="AD397" s="486"/>
      <c r="AE397" s="486"/>
      <c r="AF397" s="486"/>
      <c r="AG397" s="486"/>
      <c r="AH397" s="486"/>
      <c r="AI397" s="486"/>
      <c r="AJ397" s="486"/>
    </row>
    <row r="398" spans="1:36" ht="35.25">
      <c r="A398" s="486"/>
      <c r="B398" s="486"/>
      <c r="C398" s="488"/>
      <c r="D398" s="486"/>
      <c r="E398" s="486"/>
      <c r="F398" s="486"/>
      <c r="G398" s="486"/>
      <c r="H398" s="486"/>
      <c r="I398" s="486"/>
      <c r="J398" s="486"/>
      <c r="K398" s="486"/>
      <c r="L398" s="486"/>
      <c r="M398" s="486"/>
      <c r="N398" s="486"/>
      <c r="O398" s="486"/>
      <c r="P398" s="486"/>
      <c r="Q398" s="487"/>
      <c r="R398" s="486"/>
      <c r="S398" s="486"/>
      <c r="T398" s="486"/>
      <c r="U398" s="487"/>
      <c r="V398" s="487"/>
      <c r="W398" s="486"/>
      <c r="X398" s="486"/>
      <c r="Y398" s="486"/>
      <c r="Z398" s="486"/>
      <c r="AA398" s="486"/>
      <c r="AB398" s="486"/>
      <c r="AC398" s="486"/>
      <c r="AD398" s="486"/>
      <c r="AE398" s="486"/>
      <c r="AF398" s="486"/>
      <c r="AG398" s="486"/>
      <c r="AH398" s="486"/>
      <c r="AI398" s="486"/>
      <c r="AJ398" s="486"/>
    </row>
    <row r="399" spans="1:36" ht="35.25">
      <c r="A399" s="486"/>
      <c r="B399" s="486"/>
      <c r="C399" s="488"/>
      <c r="D399" s="486"/>
      <c r="E399" s="486"/>
      <c r="F399" s="486"/>
      <c r="G399" s="486"/>
      <c r="H399" s="486"/>
      <c r="I399" s="486"/>
      <c r="J399" s="486"/>
      <c r="K399" s="486"/>
      <c r="L399" s="486"/>
      <c r="M399" s="486"/>
      <c r="N399" s="486"/>
      <c r="O399" s="486"/>
      <c r="P399" s="486"/>
      <c r="Q399" s="487"/>
      <c r="R399" s="486"/>
      <c r="S399" s="486"/>
      <c r="T399" s="486"/>
      <c r="U399" s="487"/>
      <c r="V399" s="487"/>
      <c r="W399" s="486"/>
      <c r="X399" s="486"/>
      <c r="Y399" s="486"/>
      <c r="Z399" s="486"/>
      <c r="AA399" s="486"/>
      <c r="AB399" s="486"/>
      <c r="AC399" s="486"/>
      <c r="AD399" s="486"/>
      <c r="AE399" s="486"/>
      <c r="AF399" s="486"/>
      <c r="AG399" s="486"/>
      <c r="AH399" s="486"/>
      <c r="AI399" s="486"/>
      <c r="AJ399" s="486"/>
    </row>
    <row r="400" spans="1:36" ht="35.25">
      <c r="A400" s="486"/>
      <c r="B400" s="486"/>
      <c r="C400" s="488"/>
      <c r="D400" s="486"/>
      <c r="E400" s="486"/>
      <c r="F400" s="486"/>
      <c r="G400" s="486"/>
      <c r="H400" s="486"/>
      <c r="I400" s="486"/>
      <c r="J400" s="486"/>
      <c r="K400" s="486"/>
      <c r="L400" s="486"/>
      <c r="M400" s="486"/>
      <c r="N400" s="486"/>
      <c r="O400" s="486"/>
      <c r="P400" s="486"/>
      <c r="Q400" s="487"/>
      <c r="R400" s="486"/>
      <c r="S400" s="486"/>
      <c r="T400" s="486"/>
      <c r="U400" s="487"/>
      <c r="V400" s="487"/>
      <c r="W400" s="486"/>
      <c r="X400" s="486"/>
      <c r="Y400" s="486"/>
      <c r="Z400" s="486"/>
      <c r="AA400" s="486"/>
      <c r="AB400" s="486"/>
      <c r="AC400" s="486"/>
      <c r="AD400" s="486"/>
      <c r="AE400" s="486"/>
      <c r="AF400" s="486"/>
      <c r="AG400" s="486"/>
      <c r="AH400" s="486"/>
      <c r="AI400" s="486"/>
      <c r="AJ400" s="486"/>
    </row>
    <row r="401" spans="1:36" ht="35.25">
      <c r="A401" s="486"/>
      <c r="B401" s="486"/>
      <c r="C401" s="488"/>
      <c r="D401" s="486"/>
      <c r="E401" s="486"/>
      <c r="F401" s="486"/>
      <c r="G401" s="486"/>
      <c r="H401" s="486"/>
      <c r="I401" s="486"/>
      <c r="J401" s="486"/>
      <c r="K401" s="486"/>
      <c r="L401" s="486"/>
      <c r="M401" s="486"/>
      <c r="N401" s="486"/>
      <c r="O401" s="486"/>
      <c r="P401" s="486"/>
      <c r="Q401" s="487"/>
      <c r="R401" s="486"/>
      <c r="S401" s="486"/>
      <c r="T401" s="486"/>
      <c r="U401" s="487"/>
      <c r="V401" s="487"/>
      <c r="W401" s="486"/>
      <c r="X401" s="486"/>
      <c r="Y401" s="486"/>
      <c r="Z401" s="486"/>
      <c r="AA401" s="486"/>
      <c r="AB401" s="486"/>
      <c r="AC401" s="486"/>
      <c r="AD401" s="486"/>
      <c r="AE401" s="486"/>
      <c r="AF401" s="486"/>
      <c r="AG401" s="486"/>
      <c r="AH401" s="486"/>
      <c r="AI401" s="486"/>
      <c r="AJ401" s="486"/>
    </row>
    <row r="402" spans="1:36" ht="35.25">
      <c r="A402" s="486"/>
      <c r="B402" s="486"/>
      <c r="C402" s="488"/>
      <c r="D402" s="486"/>
      <c r="E402" s="486"/>
      <c r="F402" s="486"/>
      <c r="G402" s="486"/>
      <c r="H402" s="486"/>
      <c r="I402" s="486"/>
      <c r="J402" s="486"/>
      <c r="K402" s="486"/>
      <c r="L402" s="486"/>
      <c r="M402" s="486"/>
      <c r="N402" s="486"/>
      <c r="O402" s="486"/>
      <c r="P402" s="486"/>
      <c r="Q402" s="487"/>
      <c r="R402" s="486"/>
      <c r="S402" s="486"/>
      <c r="T402" s="486"/>
      <c r="U402" s="487"/>
      <c r="V402" s="487"/>
      <c r="W402" s="486"/>
      <c r="X402" s="486"/>
      <c r="Y402" s="486"/>
      <c r="Z402" s="486"/>
      <c r="AA402" s="486"/>
      <c r="AB402" s="486"/>
      <c r="AC402" s="486"/>
      <c r="AD402" s="486"/>
      <c r="AE402" s="486"/>
      <c r="AF402" s="486"/>
      <c r="AG402" s="486"/>
      <c r="AH402" s="486"/>
      <c r="AI402" s="486"/>
      <c r="AJ402" s="486"/>
    </row>
    <row r="403" spans="1:36" ht="35.25">
      <c r="A403" s="486"/>
      <c r="B403" s="486"/>
      <c r="C403" s="488"/>
      <c r="D403" s="486"/>
      <c r="E403" s="486"/>
      <c r="F403" s="486"/>
      <c r="G403" s="486"/>
      <c r="H403" s="486"/>
      <c r="I403" s="486"/>
      <c r="J403" s="486"/>
      <c r="K403" s="486"/>
      <c r="L403" s="486"/>
      <c r="M403" s="486"/>
      <c r="N403" s="486"/>
      <c r="O403" s="486"/>
      <c r="P403" s="486"/>
      <c r="Q403" s="487"/>
      <c r="R403" s="486"/>
      <c r="S403" s="486"/>
      <c r="T403" s="486"/>
      <c r="U403" s="487"/>
      <c r="V403" s="487"/>
      <c r="W403" s="486"/>
      <c r="X403" s="486"/>
      <c r="Y403" s="486"/>
      <c r="Z403" s="486"/>
      <c r="AA403" s="486"/>
      <c r="AB403" s="486"/>
      <c r="AC403" s="486"/>
      <c r="AD403" s="486"/>
      <c r="AE403" s="486"/>
      <c r="AF403" s="486"/>
      <c r="AG403" s="486"/>
      <c r="AH403" s="486"/>
      <c r="AI403" s="486"/>
      <c r="AJ403" s="486"/>
    </row>
    <row r="404" spans="1:36" ht="35.25">
      <c r="A404" s="486"/>
      <c r="B404" s="486"/>
      <c r="C404" s="488"/>
      <c r="D404" s="486"/>
      <c r="E404" s="486"/>
      <c r="F404" s="486"/>
      <c r="G404" s="486"/>
      <c r="H404" s="486"/>
      <c r="I404" s="486"/>
      <c r="J404" s="486"/>
      <c r="K404" s="486"/>
      <c r="L404" s="486"/>
      <c r="M404" s="486"/>
      <c r="N404" s="486"/>
      <c r="O404" s="486"/>
      <c r="P404" s="486"/>
      <c r="Q404" s="487"/>
      <c r="R404" s="486"/>
      <c r="S404" s="486"/>
      <c r="T404" s="486"/>
      <c r="U404" s="487"/>
      <c r="V404" s="487"/>
      <c r="W404" s="486"/>
      <c r="X404" s="486"/>
      <c r="Y404" s="486"/>
      <c r="Z404" s="486"/>
      <c r="AA404" s="486"/>
      <c r="AB404" s="486"/>
      <c r="AC404" s="486"/>
      <c r="AD404" s="486"/>
      <c r="AE404" s="486"/>
      <c r="AF404" s="486"/>
      <c r="AG404" s="486"/>
      <c r="AH404" s="486"/>
      <c r="AI404" s="486"/>
      <c r="AJ404" s="486"/>
    </row>
    <row r="405" spans="1:36" ht="35.25">
      <c r="A405" s="486"/>
      <c r="B405" s="486"/>
      <c r="C405" s="488"/>
      <c r="D405" s="486"/>
      <c r="E405" s="486"/>
      <c r="F405" s="486"/>
      <c r="G405" s="486"/>
      <c r="H405" s="486"/>
      <c r="I405" s="486"/>
      <c r="J405" s="486"/>
      <c r="K405" s="486"/>
      <c r="L405" s="486"/>
      <c r="M405" s="486"/>
      <c r="N405" s="486"/>
      <c r="O405" s="486"/>
      <c r="P405" s="486"/>
      <c r="Q405" s="487"/>
      <c r="R405" s="486"/>
      <c r="S405" s="486"/>
      <c r="T405" s="486"/>
      <c r="U405" s="487"/>
      <c r="V405" s="487"/>
      <c r="W405" s="486"/>
      <c r="X405" s="486"/>
      <c r="Y405" s="486"/>
      <c r="Z405" s="486"/>
      <c r="AA405" s="486"/>
      <c r="AB405" s="486"/>
      <c r="AC405" s="486"/>
      <c r="AD405" s="486"/>
      <c r="AE405" s="486"/>
      <c r="AF405" s="486"/>
      <c r="AG405" s="486"/>
      <c r="AH405" s="486"/>
      <c r="AI405" s="486"/>
      <c r="AJ405" s="486"/>
    </row>
    <row r="406" spans="1:36" ht="35.25">
      <c r="A406" s="486"/>
      <c r="B406" s="486"/>
      <c r="C406" s="488"/>
      <c r="D406" s="486"/>
      <c r="E406" s="486"/>
      <c r="F406" s="486"/>
      <c r="G406" s="486"/>
      <c r="H406" s="486"/>
      <c r="I406" s="486"/>
      <c r="J406" s="486"/>
      <c r="K406" s="486"/>
      <c r="L406" s="486"/>
      <c r="M406" s="486"/>
      <c r="N406" s="486"/>
      <c r="O406" s="486"/>
      <c r="P406" s="486"/>
      <c r="Q406" s="487"/>
      <c r="R406" s="486"/>
      <c r="S406" s="486"/>
      <c r="T406" s="486"/>
      <c r="U406" s="487"/>
      <c r="V406" s="487"/>
      <c r="W406" s="486"/>
      <c r="X406" s="486"/>
      <c r="Y406" s="486"/>
      <c r="Z406" s="486"/>
      <c r="AA406" s="486"/>
      <c r="AB406" s="486"/>
      <c r="AC406" s="486"/>
      <c r="AD406" s="486"/>
      <c r="AE406" s="486"/>
      <c r="AF406" s="486"/>
      <c r="AG406" s="486"/>
      <c r="AH406" s="486"/>
      <c r="AI406" s="486"/>
      <c r="AJ406" s="486"/>
    </row>
    <row r="407" spans="1:36" ht="35.25">
      <c r="A407" s="486"/>
      <c r="B407" s="486"/>
      <c r="C407" s="488"/>
      <c r="D407" s="486"/>
      <c r="E407" s="486"/>
      <c r="F407" s="486"/>
      <c r="G407" s="486"/>
      <c r="H407" s="486"/>
      <c r="I407" s="486"/>
      <c r="J407" s="486"/>
      <c r="K407" s="486"/>
      <c r="L407" s="486"/>
      <c r="M407" s="486"/>
      <c r="N407" s="486"/>
      <c r="O407" s="486"/>
      <c r="P407" s="486"/>
      <c r="Q407" s="487"/>
      <c r="R407" s="486"/>
      <c r="S407" s="486"/>
      <c r="T407" s="486"/>
      <c r="U407" s="487"/>
      <c r="V407" s="487"/>
      <c r="W407" s="486"/>
      <c r="X407" s="486"/>
      <c r="Y407" s="486"/>
      <c r="Z407" s="486"/>
      <c r="AA407" s="486"/>
      <c r="AB407" s="486"/>
      <c r="AC407" s="486"/>
      <c r="AD407" s="486"/>
      <c r="AE407" s="486"/>
      <c r="AF407" s="486"/>
      <c r="AG407" s="486"/>
      <c r="AH407" s="486"/>
      <c r="AI407" s="486"/>
      <c r="AJ407" s="486"/>
    </row>
    <row r="408" spans="1:36" ht="35.25">
      <c r="A408" s="486"/>
      <c r="B408" s="486"/>
      <c r="C408" s="488"/>
      <c r="D408" s="486"/>
      <c r="E408" s="486"/>
      <c r="F408" s="486"/>
      <c r="G408" s="486"/>
      <c r="H408" s="486"/>
      <c r="I408" s="486"/>
      <c r="J408" s="486"/>
      <c r="K408" s="486"/>
      <c r="L408" s="486"/>
      <c r="M408" s="486"/>
      <c r="N408" s="486"/>
      <c r="O408" s="486"/>
      <c r="P408" s="486"/>
      <c r="Q408" s="487"/>
      <c r="R408" s="486"/>
      <c r="S408" s="486"/>
      <c r="T408" s="486"/>
      <c r="U408" s="487"/>
      <c r="V408" s="487"/>
      <c r="W408" s="486"/>
      <c r="X408" s="486"/>
      <c r="Y408" s="486"/>
      <c r="Z408" s="486"/>
      <c r="AA408" s="486"/>
      <c r="AB408" s="486"/>
      <c r="AC408" s="486"/>
      <c r="AD408" s="486"/>
      <c r="AE408" s="486"/>
      <c r="AF408" s="486"/>
      <c r="AG408" s="486"/>
      <c r="AH408" s="486"/>
      <c r="AI408" s="486"/>
      <c r="AJ408" s="486"/>
    </row>
    <row r="409" spans="1:36" ht="35.25">
      <c r="A409" s="486"/>
      <c r="B409" s="486"/>
      <c r="C409" s="488"/>
      <c r="D409" s="486"/>
      <c r="E409" s="486"/>
      <c r="F409" s="486"/>
      <c r="G409" s="486"/>
      <c r="H409" s="486"/>
      <c r="I409" s="486"/>
      <c r="J409" s="486"/>
      <c r="K409" s="486"/>
      <c r="L409" s="486"/>
      <c r="M409" s="486"/>
      <c r="N409" s="486"/>
      <c r="O409" s="486"/>
      <c r="P409" s="486"/>
      <c r="Q409" s="487"/>
      <c r="R409" s="486"/>
      <c r="S409" s="486"/>
      <c r="T409" s="486"/>
      <c r="U409" s="487"/>
      <c r="V409" s="487"/>
      <c r="W409" s="486"/>
      <c r="X409" s="486"/>
      <c r="Y409" s="486"/>
      <c r="Z409" s="486"/>
      <c r="AA409" s="486"/>
      <c r="AB409" s="486"/>
      <c r="AC409" s="486"/>
      <c r="AD409" s="486"/>
      <c r="AE409" s="486"/>
      <c r="AF409" s="486"/>
      <c r="AG409" s="486"/>
      <c r="AH409" s="486"/>
      <c r="AI409" s="486"/>
      <c r="AJ409" s="486"/>
    </row>
    <row r="410" spans="1:36" ht="35.25">
      <c r="A410" s="486"/>
      <c r="B410" s="486"/>
      <c r="C410" s="488"/>
      <c r="D410" s="486"/>
      <c r="E410" s="486"/>
      <c r="F410" s="486"/>
      <c r="G410" s="486"/>
      <c r="H410" s="486"/>
      <c r="I410" s="486"/>
      <c r="J410" s="486"/>
      <c r="K410" s="486"/>
      <c r="L410" s="486"/>
      <c r="M410" s="486"/>
      <c r="N410" s="486"/>
      <c r="O410" s="486"/>
      <c r="P410" s="486"/>
      <c r="Q410" s="487"/>
      <c r="R410" s="486"/>
      <c r="S410" s="486"/>
      <c r="T410" s="486"/>
      <c r="U410" s="487"/>
      <c r="V410" s="487"/>
      <c r="W410" s="486"/>
      <c r="X410" s="486"/>
      <c r="Y410" s="486"/>
      <c r="Z410" s="486"/>
      <c r="AA410" s="486"/>
      <c r="AB410" s="486"/>
      <c r="AC410" s="486"/>
      <c r="AD410" s="486"/>
      <c r="AE410" s="486"/>
      <c r="AF410" s="486"/>
      <c r="AG410" s="486"/>
      <c r="AH410" s="486"/>
      <c r="AI410" s="486"/>
      <c r="AJ410" s="486"/>
    </row>
    <row r="411" spans="1:36" ht="35.25">
      <c r="A411" s="486"/>
      <c r="B411" s="486"/>
      <c r="C411" s="488"/>
      <c r="D411" s="486"/>
      <c r="E411" s="486"/>
      <c r="F411" s="486"/>
      <c r="G411" s="486"/>
      <c r="H411" s="486"/>
      <c r="I411" s="486"/>
      <c r="J411" s="486"/>
      <c r="K411" s="486"/>
      <c r="L411" s="486"/>
      <c r="M411" s="486"/>
      <c r="N411" s="486"/>
      <c r="O411" s="486"/>
      <c r="P411" s="486"/>
      <c r="Q411" s="487"/>
      <c r="R411" s="486"/>
      <c r="S411" s="486"/>
      <c r="T411" s="486"/>
      <c r="U411" s="487"/>
      <c r="V411" s="487"/>
      <c r="W411" s="486"/>
      <c r="X411" s="486"/>
      <c r="Y411" s="486"/>
      <c r="Z411" s="486"/>
      <c r="AA411" s="486"/>
      <c r="AB411" s="486"/>
      <c r="AC411" s="486"/>
      <c r="AD411" s="486"/>
      <c r="AE411" s="486"/>
      <c r="AF411" s="486"/>
      <c r="AG411" s="486"/>
      <c r="AH411" s="486"/>
      <c r="AI411" s="486"/>
      <c r="AJ411" s="486"/>
    </row>
    <row r="412" spans="1:36" ht="35.25">
      <c r="A412" s="486"/>
      <c r="B412" s="486"/>
      <c r="C412" s="488"/>
      <c r="D412" s="486"/>
      <c r="E412" s="486"/>
      <c r="F412" s="486"/>
      <c r="G412" s="486"/>
      <c r="H412" s="486"/>
      <c r="I412" s="486"/>
      <c r="J412" s="486"/>
      <c r="K412" s="486"/>
      <c r="L412" s="486"/>
      <c r="M412" s="486"/>
      <c r="N412" s="486"/>
      <c r="O412" s="486"/>
      <c r="P412" s="486"/>
      <c r="Q412" s="487"/>
      <c r="R412" s="486"/>
      <c r="S412" s="486"/>
      <c r="T412" s="486"/>
      <c r="U412" s="487"/>
      <c r="V412" s="487"/>
      <c r="W412" s="486"/>
      <c r="X412" s="486"/>
      <c r="Y412" s="486"/>
      <c r="Z412" s="486"/>
      <c r="AA412" s="486"/>
      <c r="AB412" s="486"/>
      <c r="AC412" s="486"/>
      <c r="AD412" s="486"/>
      <c r="AE412" s="486"/>
      <c r="AF412" s="486"/>
      <c r="AG412" s="486"/>
      <c r="AH412" s="486"/>
      <c r="AI412" s="486"/>
      <c r="AJ412" s="486"/>
    </row>
    <row r="413" spans="1:36" ht="35.25">
      <c r="A413" s="486"/>
      <c r="B413" s="486"/>
      <c r="C413" s="488"/>
      <c r="D413" s="486"/>
      <c r="E413" s="486"/>
      <c r="F413" s="486"/>
      <c r="G413" s="486"/>
      <c r="H413" s="486"/>
      <c r="I413" s="486"/>
      <c r="J413" s="486"/>
      <c r="K413" s="486"/>
      <c r="L413" s="486"/>
      <c r="M413" s="486"/>
      <c r="N413" s="486"/>
      <c r="O413" s="486"/>
      <c r="P413" s="486"/>
      <c r="Q413" s="487"/>
      <c r="R413" s="486"/>
      <c r="S413" s="486"/>
      <c r="T413" s="486"/>
      <c r="U413" s="487"/>
      <c r="V413" s="487"/>
      <c r="W413" s="486"/>
      <c r="X413" s="486"/>
      <c r="Y413" s="486"/>
      <c r="Z413" s="486"/>
      <c r="AA413" s="486"/>
      <c r="AB413" s="486"/>
      <c r="AC413" s="486"/>
      <c r="AD413" s="486"/>
      <c r="AE413" s="486"/>
      <c r="AF413" s="486"/>
      <c r="AG413" s="486"/>
      <c r="AH413" s="486"/>
      <c r="AI413" s="486"/>
      <c r="AJ413" s="486"/>
    </row>
    <row r="414" spans="1:36" ht="35.25">
      <c r="A414" s="486"/>
      <c r="B414" s="486"/>
      <c r="C414" s="488"/>
      <c r="D414" s="486"/>
      <c r="E414" s="486"/>
      <c r="F414" s="486"/>
      <c r="G414" s="486"/>
      <c r="H414" s="486"/>
      <c r="I414" s="486"/>
      <c r="J414" s="486"/>
      <c r="K414" s="486"/>
      <c r="L414" s="486"/>
      <c r="M414" s="486"/>
      <c r="N414" s="486"/>
      <c r="O414" s="486"/>
      <c r="P414" s="486"/>
      <c r="Q414" s="487"/>
      <c r="R414" s="486"/>
      <c r="S414" s="486"/>
      <c r="T414" s="486"/>
      <c r="U414" s="487"/>
      <c r="V414" s="487"/>
      <c r="W414" s="486"/>
      <c r="X414" s="486"/>
      <c r="Y414" s="486"/>
      <c r="Z414" s="486"/>
      <c r="AA414" s="486"/>
      <c r="AB414" s="486"/>
      <c r="AC414" s="486"/>
      <c r="AD414" s="486"/>
      <c r="AE414" s="486"/>
      <c r="AF414" s="486"/>
      <c r="AG414" s="486"/>
      <c r="AH414" s="486"/>
      <c r="AI414" s="486"/>
      <c r="AJ414" s="486"/>
    </row>
    <row r="415" spans="1:36" ht="35.25">
      <c r="A415" s="486"/>
      <c r="B415" s="486"/>
      <c r="C415" s="488"/>
      <c r="D415" s="486"/>
      <c r="E415" s="486"/>
      <c r="F415" s="486"/>
      <c r="G415" s="486"/>
      <c r="H415" s="486"/>
      <c r="I415" s="486"/>
      <c r="J415" s="486"/>
      <c r="K415" s="486"/>
      <c r="L415" s="486"/>
      <c r="M415" s="486"/>
      <c r="N415" s="486"/>
      <c r="O415" s="486"/>
      <c r="P415" s="486"/>
      <c r="Q415" s="487"/>
      <c r="R415" s="486"/>
      <c r="S415" s="486"/>
      <c r="T415" s="486"/>
      <c r="U415" s="487"/>
      <c r="V415" s="487"/>
      <c r="W415" s="486"/>
      <c r="X415" s="486"/>
      <c r="Y415" s="486"/>
      <c r="Z415" s="486"/>
      <c r="AA415" s="486"/>
      <c r="AB415" s="486"/>
      <c r="AC415" s="486"/>
      <c r="AD415" s="486"/>
      <c r="AE415" s="486"/>
      <c r="AF415" s="486"/>
      <c r="AG415" s="486"/>
      <c r="AH415" s="486"/>
      <c r="AI415" s="486"/>
      <c r="AJ415" s="486"/>
    </row>
    <row r="416" spans="1:36" ht="35.25">
      <c r="A416" s="486"/>
      <c r="B416" s="486"/>
      <c r="C416" s="488"/>
      <c r="D416" s="486"/>
      <c r="E416" s="486"/>
      <c r="F416" s="486"/>
      <c r="G416" s="486"/>
      <c r="H416" s="486"/>
      <c r="I416" s="486"/>
      <c r="J416" s="486"/>
      <c r="K416" s="486"/>
      <c r="L416" s="486"/>
      <c r="M416" s="486"/>
      <c r="N416" s="486"/>
      <c r="O416" s="486"/>
      <c r="P416" s="486"/>
      <c r="Q416" s="487"/>
      <c r="R416" s="486"/>
      <c r="S416" s="486"/>
      <c r="T416" s="486"/>
      <c r="U416" s="487"/>
      <c r="V416" s="487"/>
      <c r="W416" s="486"/>
      <c r="X416" s="486"/>
      <c r="Y416" s="486"/>
      <c r="Z416" s="486"/>
      <c r="AA416" s="486"/>
      <c r="AB416" s="486"/>
      <c r="AC416" s="486"/>
      <c r="AD416" s="486"/>
      <c r="AE416" s="486"/>
      <c r="AF416" s="486"/>
      <c r="AG416" s="486"/>
      <c r="AH416" s="486"/>
      <c r="AI416" s="486"/>
      <c r="AJ416" s="486"/>
    </row>
    <row r="417" spans="1:36" ht="35.25">
      <c r="A417" s="486"/>
      <c r="B417" s="486"/>
      <c r="C417" s="488"/>
      <c r="D417" s="486"/>
      <c r="E417" s="486"/>
      <c r="F417" s="486"/>
      <c r="G417" s="486"/>
      <c r="H417" s="486"/>
      <c r="I417" s="486"/>
      <c r="J417" s="486"/>
      <c r="K417" s="486"/>
      <c r="L417" s="486"/>
      <c r="M417" s="486"/>
      <c r="N417" s="486"/>
      <c r="O417" s="486"/>
      <c r="P417" s="486"/>
      <c r="Q417" s="487"/>
      <c r="R417" s="486"/>
      <c r="S417" s="486"/>
      <c r="T417" s="486"/>
      <c r="U417" s="487"/>
      <c r="V417" s="487"/>
      <c r="W417" s="486"/>
      <c r="X417" s="486"/>
      <c r="Y417" s="486"/>
      <c r="Z417" s="486"/>
      <c r="AA417" s="486"/>
      <c r="AB417" s="486"/>
      <c r="AC417" s="486"/>
      <c r="AD417" s="486"/>
      <c r="AE417" s="486"/>
      <c r="AF417" s="486"/>
      <c r="AG417" s="486"/>
      <c r="AH417" s="486"/>
      <c r="AI417" s="486"/>
      <c r="AJ417" s="486"/>
    </row>
    <row r="418" spans="1:36" ht="35.25">
      <c r="A418" s="486"/>
      <c r="B418" s="486"/>
      <c r="C418" s="488"/>
      <c r="D418" s="486"/>
      <c r="E418" s="486"/>
      <c r="F418" s="486"/>
      <c r="G418" s="486"/>
      <c r="H418" s="486"/>
      <c r="I418" s="486"/>
      <c r="J418" s="486"/>
      <c r="K418" s="486"/>
      <c r="L418" s="486"/>
      <c r="M418" s="486"/>
      <c r="N418" s="486"/>
      <c r="O418" s="486"/>
      <c r="P418" s="486"/>
      <c r="Q418" s="487"/>
      <c r="R418" s="486"/>
      <c r="S418" s="486"/>
      <c r="T418" s="486"/>
      <c r="U418" s="487"/>
      <c r="V418" s="487"/>
      <c r="W418" s="486"/>
      <c r="X418" s="486"/>
      <c r="Y418" s="486"/>
      <c r="Z418" s="486"/>
      <c r="AA418" s="486"/>
      <c r="AB418" s="486"/>
      <c r="AC418" s="486"/>
      <c r="AD418" s="486"/>
      <c r="AE418" s="486"/>
      <c r="AF418" s="486"/>
      <c r="AG418" s="486"/>
      <c r="AH418" s="486"/>
      <c r="AI418" s="486"/>
      <c r="AJ418" s="486"/>
    </row>
    <row r="419" spans="1:36" ht="35.25">
      <c r="A419" s="486"/>
      <c r="B419" s="486"/>
      <c r="C419" s="488"/>
      <c r="D419" s="486"/>
      <c r="E419" s="486"/>
      <c r="F419" s="486"/>
      <c r="G419" s="486"/>
      <c r="H419" s="486"/>
      <c r="I419" s="486"/>
      <c r="J419" s="486"/>
      <c r="K419" s="486"/>
      <c r="L419" s="486"/>
      <c r="M419" s="486"/>
      <c r="N419" s="486"/>
      <c r="O419" s="486"/>
      <c r="P419" s="486"/>
      <c r="Q419" s="487"/>
      <c r="R419" s="486"/>
      <c r="S419" s="486"/>
      <c r="T419" s="486"/>
      <c r="U419" s="487"/>
      <c r="V419" s="487"/>
      <c r="W419" s="486"/>
      <c r="X419" s="486"/>
      <c r="Y419" s="486"/>
      <c r="Z419" s="486"/>
      <c r="AA419" s="486"/>
      <c r="AB419" s="486"/>
      <c r="AC419" s="486"/>
      <c r="AD419" s="486"/>
      <c r="AE419" s="486"/>
      <c r="AF419" s="486"/>
      <c r="AG419" s="486"/>
      <c r="AH419" s="486"/>
      <c r="AI419" s="486"/>
      <c r="AJ419" s="486"/>
    </row>
    <row r="420" spans="1:36" ht="35.25">
      <c r="A420" s="486"/>
      <c r="B420" s="486"/>
      <c r="C420" s="488"/>
      <c r="D420" s="486"/>
      <c r="E420" s="486"/>
      <c r="F420" s="486"/>
      <c r="G420" s="486"/>
      <c r="H420" s="486"/>
      <c r="I420" s="486"/>
      <c r="J420" s="486"/>
      <c r="K420" s="486"/>
      <c r="L420" s="486"/>
      <c r="M420" s="486"/>
      <c r="N420" s="486"/>
      <c r="O420" s="486"/>
      <c r="P420" s="486"/>
      <c r="Q420" s="487"/>
      <c r="R420" s="486"/>
      <c r="S420" s="486"/>
      <c r="T420" s="486"/>
      <c r="U420" s="487"/>
      <c r="V420" s="487"/>
      <c r="W420" s="486"/>
      <c r="X420" s="486"/>
      <c r="Y420" s="486"/>
      <c r="Z420" s="486"/>
      <c r="AA420" s="486"/>
      <c r="AB420" s="486"/>
      <c r="AC420" s="486"/>
      <c r="AD420" s="486"/>
      <c r="AE420" s="486"/>
      <c r="AF420" s="486"/>
      <c r="AG420" s="486"/>
      <c r="AH420" s="486"/>
      <c r="AI420" s="486"/>
      <c r="AJ420" s="486"/>
    </row>
    <row r="421" spans="1:36" ht="35.25">
      <c r="A421" s="486"/>
      <c r="B421" s="486"/>
      <c r="C421" s="488"/>
      <c r="D421" s="486"/>
      <c r="E421" s="486"/>
      <c r="F421" s="486"/>
      <c r="G421" s="486"/>
      <c r="H421" s="486"/>
      <c r="I421" s="486"/>
      <c r="J421" s="486"/>
      <c r="K421" s="486"/>
      <c r="L421" s="486"/>
      <c r="M421" s="486"/>
      <c r="N421" s="486"/>
      <c r="O421" s="486"/>
      <c r="P421" s="486"/>
      <c r="Q421" s="487"/>
      <c r="R421" s="486"/>
      <c r="S421" s="486"/>
      <c r="T421" s="486"/>
      <c r="U421" s="487"/>
      <c r="V421" s="487"/>
      <c r="W421" s="486"/>
      <c r="X421" s="486"/>
      <c r="Y421" s="486"/>
      <c r="Z421" s="486"/>
      <c r="AA421" s="486"/>
      <c r="AB421" s="486"/>
      <c r="AC421" s="486"/>
      <c r="AD421" s="486"/>
      <c r="AE421" s="486"/>
      <c r="AF421" s="486"/>
      <c r="AG421" s="486"/>
      <c r="AH421" s="486"/>
      <c r="AI421" s="486"/>
      <c r="AJ421" s="486"/>
    </row>
    <row r="422" spans="1:36" ht="35.25">
      <c r="A422" s="486"/>
      <c r="B422" s="486"/>
      <c r="C422" s="488"/>
      <c r="D422" s="486"/>
      <c r="E422" s="486"/>
      <c r="F422" s="486"/>
      <c r="G422" s="486"/>
      <c r="H422" s="486"/>
      <c r="I422" s="486"/>
      <c r="J422" s="486"/>
      <c r="K422" s="486"/>
      <c r="L422" s="486"/>
      <c r="M422" s="486"/>
      <c r="N422" s="486"/>
      <c r="O422" s="486"/>
      <c r="P422" s="486"/>
      <c r="Q422" s="487"/>
      <c r="R422" s="486"/>
      <c r="S422" s="486"/>
      <c r="T422" s="486"/>
      <c r="U422" s="487"/>
      <c r="V422" s="487"/>
      <c r="W422" s="486"/>
      <c r="X422" s="486"/>
      <c r="Y422" s="486"/>
      <c r="Z422" s="486"/>
      <c r="AA422" s="486"/>
      <c r="AB422" s="486"/>
      <c r="AC422" s="486"/>
      <c r="AD422" s="486"/>
      <c r="AE422" s="486"/>
      <c r="AF422" s="486"/>
      <c r="AG422" s="486"/>
      <c r="AH422" s="486"/>
      <c r="AI422" s="486"/>
      <c r="AJ422" s="486"/>
    </row>
    <row r="423" spans="1:36" ht="35.25">
      <c r="A423" s="486"/>
      <c r="B423" s="486"/>
      <c r="C423" s="488"/>
      <c r="D423" s="486"/>
      <c r="E423" s="486"/>
      <c r="F423" s="486"/>
      <c r="G423" s="486"/>
      <c r="H423" s="486"/>
      <c r="I423" s="486"/>
      <c r="J423" s="486"/>
      <c r="K423" s="486"/>
      <c r="L423" s="486"/>
      <c r="M423" s="486"/>
      <c r="N423" s="486"/>
      <c r="O423" s="486"/>
      <c r="P423" s="486"/>
      <c r="Q423" s="487"/>
      <c r="R423" s="486"/>
      <c r="S423" s="486"/>
      <c r="T423" s="486"/>
      <c r="U423" s="487"/>
      <c r="V423" s="487"/>
      <c r="W423" s="486"/>
      <c r="X423" s="486"/>
      <c r="Y423" s="486"/>
      <c r="Z423" s="486"/>
      <c r="AA423" s="486"/>
      <c r="AB423" s="486"/>
      <c r="AC423" s="486"/>
      <c r="AD423" s="486"/>
      <c r="AE423" s="486"/>
      <c r="AF423" s="486"/>
      <c r="AG423" s="486"/>
      <c r="AH423" s="486"/>
      <c r="AI423" s="486"/>
      <c r="AJ423" s="486"/>
    </row>
    <row r="424" spans="1:36" ht="35.25">
      <c r="A424" s="486"/>
      <c r="B424" s="486"/>
      <c r="C424" s="488"/>
      <c r="D424" s="486"/>
      <c r="E424" s="486"/>
      <c r="F424" s="486"/>
      <c r="G424" s="486"/>
      <c r="H424" s="486"/>
      <c r="I424" s="486"/>
      <c r="J424" s="486"/>
      <c r="K424" s="486"/>
      <c r="L424" s="486"/>
      <c r="M424" s="486"/>
      <c r="N424" s="486"/>
      <c r="O424" s="486"/>
      <c r="P424" s="486"/>
      <c r="Q424" s="487"/>
      <c r="R424" s="486"/>
      <c r="S424" s="486"/>
      <c r="T424" s="486"/>
      <c r="U424" s="487"/>
      <c r="V424" s="487"/>
      <c r="W424" s="486"/>
      <c r="X424" s="486"/>
      <c r="Y424" s="486"/>
      <c r="Z424" s="486"/>
      <c r="AA424" s="486"/>
      <c r="AB424" s="486"/>
      <c r="AC424" s="486"/>
      <c r="AD424" s="486"/>
      <c r="AE424" s="486"/>
      <c r="AF424" s="486"/>
      <c r="AG424" s="486"/>
      <c r="AH424" s="486"/>
      <c r="AI424" s="486"/>
      <c r="AJ424" s="486"/>
    </row>
    <row r="425" spans="1:36" ht="35.25">
      <c r="A425" s="486"/>
      <c r="B425" s="486"/>
      <c r="C425" s="488"/>
      <c r="D425" s="486"/>
      <c r="E425" s="486"/>
      <c r="F425" s="486"/>
      <c r="G425" s="486"/>
      <c r="H425" s="486"/>
      <c r="I425" s="486"/>
      <c r="J425" s="486"/>
      <c r="K425" s="486"/>
      <c r="L425" s="486"/>
      <c r="M425" s="486"/>
      <c r="N425" s="486"/>
      <c r="O425" s="486"/>
      <c r="P425" s="486"/>
      <c r="Q425" s="487"/>
      <c r="R425" s="486"/>
      <c r="S425" s="486"/>
      <c r="T425" s="486"/>
      <c r="U425" s="487"/>
      <c r="V425" s="487"/>
      <c r="W425" s="486"/>
      <c r="X425" s="486"/>
      <c r="Y425" s="486"/>
      <c r="Z425" s="486"/>
      <c r="AA425" s="486"/>
      <c r="AB425" s="486"/>
      <c r="AC425" s="486"/>
      <c r="AD425" s="486"/>
      <c r="AE425" s="486"/>
      <c r="AF425" s="486"/>
      <c r="AG425" s="486"/>
      <c r="AH425" s="486"/>
      <c r="AI425" s="486"/>
      <c r="AJ425" s="486"/>
    </row>
    <row r="426" spans="1:36" ht="35.25">
      <c r="A426" s="486"/>
      <c r="B426" s="486"/>
      <c r="C426" s="488"/>
      <c r="D426" s="486"/>
      <c r="E426" s="486"/>
      <c r="F426" s="486"/>
      <c r="G426" s="486"/>
      <c r="H426" s="486"/>
      <c r="I426" s="486"/>
      <c r="J426" s="486"/>
      <c r="K426" s="486"/>
      <c r="L426" s="486"/>
      <c r="M426" s="486"/>
      <c r="N426" s="486"/>
      <c r="O426" s="486"/>
      <c r="P426" s="486"/>
      <c r="Q426" s="487"/>
      <c r="R426" s="486"/>
      <c r="S426" s="486"/>
      <c r="T426" s="486"/>
      <c r="U426" s="487"/>
      <c r="V426" s="487"/>
      <c r="W426" s="486"/>
      <c r="X426" s="486"/>
      <c r="Y426" s="486"/>
      <c r="Z426" s="486"/>
      <c r="AA426" s="486"/>
      <c r="AB426" s="486"/>
      <c r="AC426" s="486"/>
      <c r="AD426" s="486"/>
      <c r="AE426" s="486"/>
      <c r="AF426" s="486"/>
      <c r="AG426" s="486"/>
      <c r="AH426" s="486"/>
      <c r="AI426" s="486"/>
      <c r="AJ426" s="486"/>
    </row>
    <row r="427" spans="1:36" ht="35.25">
      <c r="A427" s="486"/>
      <c r="B427" s="486"/>
      <c r="C427" s="488"/>
      <c r="D427" s="486"/>
      <c r="E427" s="486"/>
      <c r="F427" s="486"/>
      <c r="G427" s="486"/>
      <c r="H427" s="486"/>
      <c r="I427" s="486"/>
      <c r="J427" s="486"/>
      <c r="K427" s="486"/>
      <c r="L427" s="486"/>
      <c r="M427" s="486"/>
      <c r="N427" s="486"/>
      <c r="O427" s="486"/>
      <c r="P427" s="486"/>
      <c r="Q427" s="487"/>
      <c r="R427" s="486"/>
      <c r="S427" s="486"/>
      <c r="T427" s="486"/>
      <c r="U427" s="487"/>
      <c r="V427" s="487"/>
      <c r="W427" s="486"/>
      <c r="X427" s="486"/>
      <c r="Y427" s="486"/>
      <c r="Z427" s="486"/>
      <c r="AA427" s="486"/>
      <c r="AB427" s="486"/>
      <c r="AC427" s="486"/>
      <c r="AD427" s="486"/>
      <c r="AE427" s="486"/>
      <c r="AF427" s="486"/>
      <c r="AG427" s="486"/>
      <c r="AH427" s="486"/>
      <c r="AI427" s="486"/>
      <c r="AJ427" s="486"/>
    </row>
    <row r="428" spans="1:36" ht="35.25">
      <c r="A428" s="486"/>
      <c r="B428" s="486"/>
      <c r="C428" s="488"/>
      <c r="D428" s="486"/>
      <c r="E428" s="486"/>
      <c r="F428" s="486"/>
      <c r="G428" s="486"/>
      <c r="H428" s="486"/>
      <c r="I428" s="486"/>
      <c r="J428" s="486"/>
      <c r="K428" s="486"/>
      <c r="L428" s="486"/>
      <c r="M428" s="486"/>
      <c r="N428" s="486"/>
      <c r="O428" s="486"/>
      <c r="P428" s="486"/>
      <c r="Q428" s="487"/>
      <c r="R428" s="486"/>
      <c r="S428" s="486"/>
      <c r="T428" s="486"/>
      <c r="U428" s="487"/>
      <c r="V428" s="487"/>
      <c r="W428" s="486"/>
      <c r="X428" s="486"/>
      <c r="Y428" s="486"/>
      <c r="Z428" s="486"/>
      <c r="AA428" s="486"/>
      <c r="AB428" s="486"/>
      <c r="AC428" s="486"/>
      <c r="AD428" s="486"/>
      <c r="AE428" s="486"/>
      <c r="AF428" s="486"/>
      <c r="AG428" s="486"/>
      <c r="AH428" s="486"/>
      <c r="AI428" s="486"/>
      <c r="AJ428" s="486"/>
    </row>
    <row r="429" spans="1:36" ht="35.25">
      <c r="A429" s="486"/>
      <c r="B429" s="486"/>
      <c r="C429" s="488"/>
      <c r="D429" s="486"/>
      <c r="E429" s="486"/>
      <c r="F429" s="486"/>
      <c r="G429" s="486"/>
      <c r="H429" s="486"/>
      <c r="I429" s="486"/>
      <c r="J429" s="486"/>
      <c r="K429" s="486"/>
      <c r="L429" s="486"/>
      <c r="M429" s="486"/>
      <c r="N429" s="486"/>
      <c r="O429" s="486"/>
      <c r="P429" s="486"/>
      <c r="Q429" s="487"/>
      <c r="R429" s="486"/>
      <c r="S429" s="486"/>
      <c r="T429" s="486"/>
      <c r="U429" s="487"/>
      <c r="V429" s="487"/>
      <c r="W429" s="486"/>
      <c r="X429" s="486"/>
      <c r="Y429" s="486"/>
      <c r="Z429" s="486"/>
      <c r="AA429" s="486"/>
      <c r="AB429" s="486"/>
      <c r="AC429" s="486"/>
      <c r="AD429" s="486"/>
      <c r="AE429" s="486"/>
      <c r="AF429" s="486"/>
      <c r="AG429" s="486"/>
      <c r="AH429" s="486"/>
      <c r="AI429" s="486"/>
      <c r="AJ429" s="486"/>
    </row>
    <row r="430" spans="1:36" ht="35.25">
      <c r="A430" s="486"/>
      <c r="B430" s="486"/>
      <c r="C430" s="488"/>
      <c r="D430" s="486"/>
      <c r="E430" s="486"/>
      <c r="F430" s="486"/>
      <c r="G430" s="486"/>
      <c r="H430" s="486"/>
      <c r="I430" s="486"/>
      <c r="J430" s="486"/>
      <c r="K430" s="486"/>
      <c r="L430" s="486"/>
      <c r="M430" s="486"/>
      <c r="N430" s="486"/>
      <c r="O430" s="486"/>
      <c r="P430" s="486"/>
      <c r="Q430" s="487"/>
      <c r="R430" s="486"/>
      <c r="S430" s="486"/>
      <c r="T430" s="486"/>
      <c r="U430" s="487"/>
      <c r="V430" s="487"/>
      <c r="W430" s="486"/>
      <c r="X430" s="486"/>
      <c r="Y430" s="486"/>
      <c r="Z430" s="486"/>
      <c r="AA430" s="486"/>
      <c r="AB430" s="486"/>
      <c r="AC430" s="486"/>
      <c r="AD430" s="486"/>
      <c r="AE430" s="486"/>
      <c r="AF430" s="486"/>
      <c r="AG430" s="486"/>
      <c r="AH430" s="486"/>
      <c r="AI430" s="486"/>
      <c r="AJ430" s="486"/>
    </row>
    <row r="431" spans="1:36" ht="35.25">
      <c r="A431" s="486"/>
      <c r="B431" s="486"/>
      <c r="C431" s="488"/>
      <c r="D431" s="486"/>
      <c r="E431" s="486"/>
      <c r="F431" s="486"/>
      <c r="G431" s="486"/>
      <c r="H431" s="486"/>
      <c r="I431" s="486"/>
      <c r="J431" s="486"/>
      <c r="K431" s="486"/>
      <c r="L431" s="486"/>
      <c r="M431" s="486"/>
      <c r="N431" s="486"/>
      <c r="O431" s="486"/>
      <c r="P431" s="486"/>
      <c r="Q431" s="487"/>
      <c r="R431" s="486"/>
      <c r="S431" s="486"/>
      <c r="T431" s="486"/>
      <c r="U431" s="487"/>
      <c r="V431" s="487"/>
      <c r="W431" s="486"/>
      <c r="X431" s="486"/>
      <c r="Y431" s="486"/>
      <c r="Z431" s="486"/>
      <c r="AA431" s="486"/>
      <c r="AB431" s="486"/>
      <c r="AC431" s="486"/>
      <c r="AD431" s="486"/>
      <c r="AE431" s="486"/>
      <c r="AF431" s="486"/>
      <c r="AG431" s="486"/>
      <c r="AH431" s="486"/>
      <c r="AI431" s="486"/>
      <c r="AJ431" s="486"/>
    </row>
    <row r="432" spans="1:36" ht="35.25">
      <c r="A432" s="486"/>
      <c r="B432" s="486"/>
      <c r="C432" s="488"/>
      <c r="D432" s="486"/>
      <c r="E432" s="486"/>
      <c r="F432" s="486"/>
      <c r="G432" s="486"/>
      <c r="H432" s="486"/>
      <c r="I432" s="486"/>
      <c r="J432" s="486"/>
      <c r="K432" s="486"/>
      <c r="L432" s="486"/>
      <c r="M432" s="486"/>
      <c r="N432" s="486"/>
      <c r="O432" s="486"/>
      <c r="P432" s="486"/>
      <c r="Q432" s="487"/>
      <c r="R432" s="486"/>
      <c r="S432" s="486"/>
      <c r="T432" s="486"/>
      <c r="U432" s="487"/>
      <c r="V432" s="487"/>
      <c r="W432" s="486"/>
      <c r="X432" s="486"/>
      <c r="Y432" s="486"/>
      <c r="Z432" s="486"/>
      <c r="AA432" s="486"/>
      <c r="AB432" s="486"/>
      <c r="AC432" s="486"/>
      <c r="AD432" s="486"/>
      <c r="AE432" s="486"/>
      <c r="AF432" s="486"/>
      <c r="AG432" s="486"/>
      <c r="AH432" s="486"/>
      <c r="AI432" s="486"/>
      <c r="AJ432" s="486"/>
    </row>
    <row r="433" spans="1:36" ht="35.25">
      <c r="A433" s="486"/>
      <c r="B433" s="486"/>
      <c r="C433" s="488"/>
      <c r="D433" s="486"/>
      <c r="E433" s="486"/>
      <c r="F433" s="486"/>
      <c r="G433" s="486"/>
      <c r="H433" s="486"/>
      <c r="I433" s="486"/>
      <c r="J433" s="486"/>
      <c r="K433" s="486"/>
      <c r="L433" s="486"/>
      <c r="M433" s="486"/>
      <c r="N433" s="486"/>
      <c r="O433" s="486"/>
      <c r="P433" s="486"/>
      <c r="Q433" s="487"/>
      <c r="R433" s="486"/>
      <c r="S433" s="486"/>
      <c r="T433" s="486"/>
      <c r="U433" s="487"/>
      <c r="V433" s="487"/>
      <c r="W433" s="486"/>
      <c r="X433" s="486"/>
      <c r="Y433" s="486"/>
      <c r="Z433" s="486"/>
      <c r="AA433" s="486"/>
      <c r="AB433" s="486"/>
      <c r="AC433" s="486"/>
      <c r="AD433" s="486"/>
      <c r="AE433" s="486"/>
      <c r="AF433" s="486"/>
      <c r="AG433" s="486"/>
      <c r="AH433" s="486"/>
      <c r="AI433" s="486"/>
      <c r="AJ433" s="486"/>
    </row>
    <row r="434" spans="1:36" ht="35.25">
      <c r="A434" s="486"/>
      <c r="B434" s="486"/>
      <c r="C434" s="488"/>
      <c r="D434" s="486"/>
      <c r="E434" s="486"/>
      <c r="F434" s="486"/>
      <c r="G434" s="486"/>
      <c r="H434" s="486"/>
      <c r="I434" s="486"/>
      <c r="J434" s="486"/>
      <c r="K434" s="486"/>
      <c r="L434" s="486"/>
      <c r="M434" s="486"/>
      <c r="N434" s="486"/>
      <c r="O434" s="486"/>
      <c r="P434" s="486"/>
      <c r="Q434" s="487"/>
      <c r="R434" s="486"/>
      <c r="S434" s="486"/>
      <c r="T434" s="486"/>
      <c r="U434" s="487"/>
      <c r="V434" s="487"/>
      <c r="W434" s="486"/>
      <c r="X434" s="486"/>
      <c r="Y434" s="486"/>
      <c r="Z434" s="486"/>
      <c r="AA434" s="486"/>
      <c r="AB434" s="486"/>
      <c r="AC434" s="486"/>
      <c r="AD434" s="486"/>
      <c r="AE434" s="486"/>
      <c r="AF434" s="486"/>
      <c r="AG434" s="486"/>
      <c r="AH434" s="486"/>
      <c r="AI434" s="486"/>
      <c r="AJ434" s="486"/>
    </row>
    <row r="435" spans="1:36" ht="35.25">
      <c r="A435" s="486"/>
      <c r="B435" s="486"/>
      <c r="C435" s="488"/>
      <c r="D435" s="486"/>
      <c r="E435" s="486"/>
      <c r="F435" s="486"/>
      <c r="G435" s="486"/>
      <c r="H435" s="486"/>
      <c r="I435" s="486"/>
      <c r="J435" s="486"/>
      <c r="K435" s="486"/>
      <c r="L435" s="486"/>
      <c r="M435" s="486"/>
      <c r="N435" s="486"/>
      <c r="O435" s="486"/>
      <c r="P435" s="486"/>
      <c r="Q435" s="487"/>
      <c r="R435" s="486"/>
      <c r="S435" s="486"/>
      <c r="T435" s="486"/>
      <c r="U435" s="487"/>
      <c r="V435" s="487"/>
      <c r="W435" s="486"/>
      <c r="X435" s="486"/>
      <c r="Y435" s="486"/>
      <c r="Z435" s="486"/>
      <c r="AA435" s="486"/>
      <c r="AB435" s="486"/>
      <c r="AC435" s="486"/>
      <c r="AD435" s="486"/>
      <c r="AE435" s="486"/>
      <c r="AF435" s="486"/>
      <c r="AG435" s="486"/>
      <c r="AH435" s="486"/>
      <c r="AI435" s="486"/>
      <c r="AJ435" s="486"/>
    </row>
    <row r="436" spans="1:36" ht="35.25">
      <c r="A436" s="486"/>
      <c r="B436" s="486"/>
      <c r="C436" s="488"/>
      <c r="D436" s="486"/>
      <c r="E436" s="486"/>
      <c r="F436" s="486"/>
      <c r="G436" s="486"/>
      <c r="H436" s="486"/>
      <c r="I436" s="486"/>
      <c r="J436" s="486"/>
      <c r="K436" s="486"/>
      <c r="L436" s="486"/>
      <c r="M436" s="486"/>
      <c r="N436" s="486"/>
      <c r="O436" s="486"/>
      <c r="P436" s="486"/>
      <c r="Q436" s="487"/>
      <c r="R436" s="486"/>
      <c r="S436" s="486"/>
      <c r="T436" s="486"/>
      <c r="U436" s="487"/>
      <c r="V436" s="487"/>
      <c r="W436" s="486"/>
      <c r="X436" s="486"/>
      <c r="Y436" s="486"/>
      <c r="Z436" s="486"/>
      <c r="AA436" s="486"/>
      <c r="AB436" s="486"/>
      <c r="AC436" s="486"/>
      <c r="AD436" s="486"/>
      <c r="AE436" s="486"/>
      <c r="AF436" s="486"/>
      <c r="AG436" s="486"/>
      <c r="AH436" s="486"/>
      <c r="AI436" s="486"/>
      <c r="AJ436" s="486"/>
    </row>
    <row r="437" spans="1:36" ht="35.25">
      <c r="A437" s="486"/>
      <c r="B437" s="486"/>
      <c r="C437" s="488"/>
      <c r="D437" s="486"/>
      <c r="E437" s="486"/>
      <c r="F437" s="486"/>
      <c r="G437" s="486"/>
      <c r="H437" s="486"/>
      <c r="I437" s="486"/>
      <c r="J437" s="486"/>
      <c r="K437" s="486"/>
      <c r="L437" s="486"/>
      <c r="M437" s="486"/>
      <c r="N437" s="486"/>
      <c r="O437" s="486"/>
      <c r="P437" s="486"/>
      <c r="Q437" s="487"/>
      <c r="R437" s="486"/>
      <c r="S437" s="486"/>
      <c r="T437" s="486"/>
      <c r="U437" s="487"/>
      <c r="V437" s="487"/>
      <c r="W437" s="486"/>
      <c r="X437" s="486"/>
      <c r="Y437" s="486"/>
      <c r="Z437" s="486"/>
      <c r="AA437" s="486"/>
      <c r="AB437" s="486"/>
      <c r="AC437" s="486"/>
      <c r="AD437" s="486"/>
      <c r="AE437" s="486"/>
      <c r="AF437" s="486"/>
      <c r="AG437" s="486"/>
      <c r="AH437" s="486"/>
      <c r="AI437" s="486"/>
      <c r="AJ437" s="486"/>
    </row>
    <row r="438" spans="1:36" ht="35.25">
      <c r="A438" s="486"/>
      <c r="B438" s="486"/>
      <c r="C438" s="488"/>
      <c r="D438" s="486"/>
      <c r="E438" s="486"/>
      <c r="F438" s="486"/>
      <c r="G438" s="486"/>
      <c r="H438" s="486"/>
      <c r="I438" s="486"/>
      <c r="J438" s="486"/>
      <c r="K438" s="486"/>
      <c r="L438" s="486"/>
      <c r="M438" s="486"/>
      <c r="N438" s="486"/>
      <c r="O438" s="486"/>
      <c r="P438" s="486"/>
      <c r="Q438" s="487"/>
      <c r="R438" s="486"/>
      <c r="S438" s="486"/>
      <c r="T438" s="486"/>
      <c r="U438" s="487"/>
      <c r="V438" s="487"/>
      <c r="W438" s="486"/>
      <c r="X438" s="486"/>
      <c r="Y438" s="486"/>
      <c r="Z438" s="486"/>
      <c r="AA438" s="486"/>
      <c r="AB438" s="486"/>
      <c r="AC438" s="486"/>
      <c r="AD438" s="486"/>
      <c r="AE438" s="486"/>
      <c r="AF438" s="486"/>
      <c r="AG438" s="486"/>
      <c r="AH438" s="486"/>
      <c r="AI438" s="486"/>
      <c r="AJ438" s="486"/>
    </row>
    <row r="439" spans="1:36" ht="35.25">
      <c r="A439" s="486"/>
      <c r="B439" s="486"/>
      <c r="C439" s="488"/>
      <c r="D439" s="486"/>
      <c r="E439" s="486"/>
      <c r="F439" s="486"/>
      <c r="G439" s="486"/>
      <c r="H439" s="486"/>
      <c r="I439" s="486"/>
      <c r="J439" s="486"/>
      <c r="K439" s="486"/>
      <c r="L439" s="486"/>
      <c r="M439" s="486"/>
      <c r="N439" s="486"/>
      <c r="O439" s="486"/>
      <c r="P439" s="486"/>
      <c r="Q439" s="487"/>
      <c r="R439" s="486"/>
      <c r="S439" s="486"/>
      <c r="T439" s="486"/>
      <c r="U439" s="487"/>
      <c r="V439" s="487"/>
      <c r="W439" s="486"/>
      <c r="X439" s="486"/>
      <c r="Y439" s="486"/>
      <c r="Z439" s="486"/>
      <c r="AA439" s="486"/>
      <c r="AB439" s="486"/>
      <c r="AC439" s="486"/>
      <c r="AD439" s="486"/>
      <c r="AE439" s="486"/>
      <c r="AF439" s="486"/>
      <c r="AG439" s="486"/>
      <c r="AH439" s="486"/>
      <c r="AI439" s="486"/>
      <c r="AJ439" s="486"/>
    </row>
    <row r="440" spans="1:36" ht="35.25">
      <c r="A440" s="486"/>
      <c r="B440" s="486"/>
      <c r="C440" s="488"/>
      <c r="D440" s="486"/>
      <c r="E440" s="486"/>
      <c r="F440" s="486"/>
      <c r="G440" s="486"/>
      <c r="H440" s="486"/>
      <c r="I440" s="486"/>
      <c r="J440" s="486"/>
      <c r="K440" s="486"/>
      <c r="L440" s="486"/>
      <c r="M440" s="486"/>
      <c r="N440" s="486"/>
      <c r="O440" s="486"/>
      <c r="P440" s="486"/>
      <c r="Q440" s="487"/>
      <c r="R440" s="486"/>
      <c r="S440" s="486"/>
      <c r="T440" s="486"/>
      <c r="U440" s="487"/>
      <c r="V440" s="487"/>
      <c r="W440" s="486"/>
      <c r="X440" s="486"/>
      <c r="Y440" s="486"/>
      <c r="Z440" s="486"/>
      <c r="AA440" s="486"/>
      <c r="AB440" s="486"/>
      <c r="AC440" s="486"/>
      <c r="AD440" s="486"/>
      <c r="AE440" s="486"/>
      <c r="AF440" s="486"/>
      <c r="AG440" s="486"/>
      <c r="AH440" s="486"/>
      <c r="AI440" s="486"/>
      <c r="AJ440" s="486"/>
    </row>
    <row r="441" spans="1:36" ht="35.25">
      <c r="A441" s="486"/>
      <c r="B441" s="486"/>
      <c r="C441" s="488"/>
      <c r="D441" s="486"/>
      <c r="E441" s="486"/>
      <c r="F441" s="486"/>
      <c r="G441" s="486"/>
      <c r="H441" s="486"/>
      <c r="I441" s="486"/>
      <c r="J441" s="486"/>
      <c r="K441" s="486"/>
      <c r="L441" s="486"/>
      <c r="M441" s="486"/>
      <c r="N441" s="486"/>
      <c r="O441" s="486"/>
      <c r="P441" s="486"/>
      <c r="Q441" s="487"/>
      <c r="R441" s="486"/>
      <c r="S441" s="486"/>
      <c r="T441" s="486"/>
      <c r="U441" s="487"/>
      <c r="V441" s="487"/>
      <c r="W441" s="486"/>
      <c r="X441" s="486"/>
      <c r="Y441" s="486"/>
      <c r="Z441" s="486"/>
      <c r="AA441" s="486"/>
      <c r="AB441" s="486"/>
      <c r="AC441" s="486"/>
      <c r="AD441" s="486"/>
      <c r="AE441" s="486"/>
      <c r="AF441" s="486"/>
      <c r="AG441" s="486"/>
      <c r="AH441" s="486"/>
      <c r="AI441" s="486"/>
      <c r="AJ441" s="486"/>
    </row>
    <row r="442" spans="1:36" ht="35.25">
      <c r="A442" s="486"/>
      <c r="B442" s="486"/>
      <c r="C442" s="488"/>
      <c r="D442" s="486"/>
      <c r="E442" s="486"/>
      <c r="F442" s="486"/>
      <c r="G442" s="486"/>
      <c r="H442" s="486"/>
      <c r="I442" s="486"/>
      <c r="J442" s="486"/>
      <c r="K442" s="486"/>
      <c r="L442" s="486"/>
      <c r="M442" s="486"/>
      <c r="N442" s="486"/>
      <c r="O442" s="486"/>
      <c r="P442" s="486"/>
      <c r="Q442" s="487"/>
      <c r="R442" s="486"/>
      <c r="S442" s="486"/>
      <c r="T442" s="486"/>
      <c r="U442" s="487"/>
      <c r="V442" s="487"/>
      <c r="W442" s="486"/>
      <c r="X442" s="486"/>
      <c r="Y442" s="486"/>
      <c r="Z442" s="486"/>
      <c r="AA442" s="486"/>
      <c r="AB442" s="486"/>
      <c r="AC442" s="486"/>
      <c r="AD442" s="486"/>
      <c r="AE442" s="486"/>
      <c r="AF442" s="486"/>
      <c r="AG442" s="486"/>
      <c r="AH442" s="486"/>
      <c r="AI442" s="486"/>
      <c r="AJ442" s="486"/>
    </row>
    <row r="443" spans="1:36" ht="35.25">
      <c r="A443" s="486"/>
      <c r="B443" s="486"/>
      <c r="C443" s="488"/>
      <c r="D443" s="486"/>
      <c r="E443" s="486"/>
      <c r="F443" s="486"/>
      <c r="G443" s="486"/>
      <c r="H443" s="486"/>
      <c r="I443" s="486"/>
      <c r="J443" s="486"/>
      <c r="K443" s="486"/>
      <c r="L443" s="486"/>
      <c r="M443" s="486"/>
      <c r="N443" s="486"/>
      <c r="O443" s="486"/>
      <c r="P443" s="486"/>
      <c r="Q443" s="487"/>
      <c r="R443" s="486"/>
      <c r="S443" s="486"/>
      <c r="T443" s="486"/>
      <c r="U443" s="487"/>
      <c r="V443" s="487"/>
      <c r="W443" s="486"/>
      <c r="X443" s="486"/>
      <c r="Y443" s="486"/>
      <c r="Z443" s="486"/>
      <c r="AA443" s="486"/>
      <c r="AB443" s="486"/>
      <c r="AC443" s="486"/>
      <c r="AD443" s="486"/>
      <c r="AE443" s="486"/>
      <c r="AF443" s="486"/>
      <c r="AG443" s="486"/>
      <c r="AH443" s="486"/>
      <c r="AI443" s="486"/>
      <c r="AJ443" s="486"/>
    </row>
    <row r="444" spans="1:36" ht="35.25">
      <c r="A444" s="486"/>
      <c r="B444" s="486"/>
      <c r="C444" s="488"/>
      <c r="D444" s="486"/>
      <c r="E444" s="486"/>
      <c r="F444" s="486"/>
      <c r="G444" s="486"/>
      <c r="H444" s="486"/>
      <c r="I444" s="486"/>
      <c r="J444" s="486"/>
      <c r="K444" s="486"/>
      <c r="L444" s="486"/>
      <c r="M444" s="486"/>
      <c r="N444" s="486"/>
      <c r="O444" s="486"/>
      <c r="P444" s="486"/>
      <c r="Q444" s="487"/>
      <c r="R444" s="486"/>
      <c r="S444" s="486"/>
      <c r="T444" s="486"/>
      <c r="U444" s="487"/>
      <c r="V444" s="487"/>
      <c r="W444" s="486"/>
      <c r="X444" s="486"/>
      <c r="Y444" s="486"/>
      <c r="Z444" s="486"/>
      <c r="AA444" s="486"/>
      <c r="AB444" s="486"/>
      <c r="AC444" s="486"/>
      <c r="AD444" s="486"/>
      <c r="AE444" s="486"/>
      <c r="AF444" s="486"/>
      <c r="AG444" s="486"/>
      <c r="AH444" s="486"/>
      <c r="AI444" s="486"/>
      <c r="AJ444" s="486"/>
    </row>
    <row r="445" spans="1:36" ht="35.25">
      <c r="A445" s="486"/>
      <c r="B445" s="486"/>
      <c r="C445" s="488"/>
      <c r="D445" s="486"/>
      <c r="E445" s="486"/>
      <c r="F445" s="486"/>
      <c r="G445" s="486"/>
      <c r="H445" s="486"/>
      <c r="I445" s="486"/>
      <c r="J445" s="486"/>
      <c r="K445" s="486"/>
      <c r="L445" s="486"/>
      <c r="M445" s="486"/>
      <c r="N445" s="486"/>
      <c r="O445" s="486"/>
      <c r="P445" s="486"/>
      <c r="Q445" s="487"/>
      <c r="R445" s="486"/>
      <c r="S445" s="486"/>
      <c r="T445" s="486"/>
      <c r="U445" s="487"/>
      <c r="V445" s="487"/>
      <c r="W445" s="486"/>
      <c r="X445" s="486"/>
      <c r="Y445" s="486"/>
      <c r="Z445" s="486"/>
      <c r="AA445" s="486"/>
      <c r="AB445" s="486"/>
      <c r="AC445" s="486"/>
      <c r="AD445" s="486"/>
      <c r="AE445" s="486"/>
      <c r="AF445" s="486"/>
      <c r="AG445" s="486"/>
      <c r="AH445" s="486"/>
      <c r="AI445" s="486"/>
      <c r="AJ445" s="486"/>
    </row>
    <row r="446" spans="1:36" ht="35.25">
      <c r="A446" s="486"/>
      <c r="B446" s="486"/>
      <c r="C446" s="488"/>
      <c r="D446" s="486"/>
      <c r="E446" s="486"/>
      <c r="F446" s="486"/>
      <c r="G446" s="486"/>
      <c r="H446" s="486"/>
      <c r="I446" s="486"/>
      <c r="J446" s="486"/>
      <c r="K446" s="486"/>
      <c r="L446" s="486"/>
      <c r="M446" s="486"/>
      <c r="N446" s="486"/>
      <c r="O446" s="486"/>
      <c r="P446" s="486"/>
      <c r="Q446" s="487"/>
      <c r="R446" s="486"/>
      <c r="S446" s="486"/>
      <c r="T446" s="486"/>
      <c r="U446" s="487"/>
      <c r="V446" s="487"/>
      <c r="W446" s="486"/>
      <c r="X446" s="486"/>
      <c r="Y446" s="486"/>
      <c r="Z446" s="486"/>
      <c r="AA446" s="486"/>
      <c r="AB446" s="486"/>
      <c r="AC446" s="486"/>
      <c r="AD446" s="486"/>
      <c r="AE446" s="486"/>
      <c r="AF446" s="486"/>
      <c r="AG446" s="486"/>
      <c r="AH446" s="486"/>
      <c r="AI446" s="486"/>
      <c r="AJ446" s="486"/>
    </row>
    <row r="447" spans="1:36" ht="35.25">
      <c r="A447" s="486"/>
      <c r="B447" s="486"/>
      <c r="C447" s="488"/>
      <c r="D447" s="486"/>
      <c r="E447" s="486"/>
      <c r="F447" s="486"/>
      <c r="G447" s="486"/>
      <c r="H447" s="486"/>
      <c r="I447" s="486"/>
      <c r="J447" s="486"/>
      <c r="K447" s="486"/>
      <c r="L447" s="486"/>
      <c r="M447" s="486"/>
      <c r="N447" s="486"/>
      <c r="O447" s="486"/>
      <c r="P447" s="486"/>
      <c r="Q447" s="487"/>
      <c r="R447" s="486"/>
      <c r="S447" s="486"/>
      <c r="T447" s="486"/>
      <c r="U447" s="487"/>
      <c r="V447" s="487"/>
      <c r="W447" s="486"/>
      <c r="X447" s="486"/>
      <c r="Y447" s="486"/>
      <c r="Z447" s="486"/>
      <c r="AA447" s="486"/>
      <c r="AB447" s="486"/>
      <c r="AC447" s="486"/>
      <c r="AD447" s="486"/>
      <c r="AE447" s="486"/>
      <c r="AF447" s="486"/>
      <c r="AG447" s="486"/>
      <c r="AH447" s="486"/>
      <c r="AI447" s="486"/>
      <c r="AJ447" s="486"/>
    </row>
    <row r="448" spans="1:36" ht="35.25">
      <c r="A448" s="486"/>
      <c r="B448" s="486"/>
      <c r="C448" s="488"/>
      <c r="D448" s="486"/>
      <c r="E448" s="486"/>
      <c r="F448" s="486"/>
      <c r="G448" s="486"/>
      <c r="H448" s="486"/>
      <c r="I448" s="486"/>
      <c r="J448" s="486"/>
      <c r="K448" s="486"/>
      <c r="L448" s="486"/>
      <c r="M448" s="486"/>
      <c r="N448" s="486"/>
      <c r="O448" s="486"/>
      <c r="P448" s="486"/>
      <c r="Q448" s="487"/>
      <c r="R448" s="486"/>
      <c r="S448" s="486"/>
      <c r="T448" s="486"/>
      <c r="U448" s="487"/>
      <c r="V448" s="487"/>
      <c r="W448" s="486"/>
      <c r="X448" s="486"/>
      <c r="Y448" s="486"/>
      <c r="Z448" s="486"/>
      <c r="AA448" s="486"/>
      <c r="AB448" s="486"/>
      <c r="AC448" s="486"/>
      <c r="AD448" s="486"/>
      <c r="AE448" s="486"/>
      <c r="AF448" s="486"/>
      <c r="AG448" s="486"/>
      <c r="AH448" s="486"/>
      <c r="AI448" s="486"/>
      <c r="AJ448" s="486"/>
    </row>
    <row r="449" spans="1:36" ht="35.25">
      <c r="A449" s="486"/>
      <c r="B449" s="486"/>
      <c r="C449" s="488"/>
      <c r="D449" s="486"/>
      <c r="E449" s="486"/>
      <c r="F449" s="486"/>
      <c r="G449" s="486"/>
      <c r="H449" s="486"/>
      <c r="I449" s="486"/>
      <c r="J449" s="486"/>
      <c r="K449" s="486"/>
      <c r="L449" s="486"/>
      <c r="M449" s="486"/>
      <c r="N449" s="486"/>
      <c r="O449" s="486"/>
      <c r="P449" s="486"/>
      <c r="Q449" s="487"/>
      <c r="R449" s="486"/>
      <c r="S449" s="486"/>
      <c r="T449" s="486"/>
      <c r="U449" s="487"/>
      <c r="V449" s="487"/>
      <c r="W449" s="486"/>
      <c r="X449" s="486"/>
      <c r="Y449" s="486"/>
      <c r="Z449" s="486"/>
      <c r="AA449" s="486"/>
      <c r="AB449" s="486"/>
      <c r="AC449" s="486"/>
      <c r="AD449" s="486"/>
      <c r="AE449" s="486"/>
      <c r="AF449" s="486"/>
      <c r="AG449" s="486"/>
      <c r="AH449" s="486"/>
      <c r="AI449" s="486"/>
      <c r="AJ449" s="486"/>
    </row>
    <row r="450" spans="1:36" ht="35.25">
      <c r="A450" s="486"/>
      <c r="B450" s="486"/>
      <c r="C450" s="488"/>
      <c r="D450" s="486"/>
      <c r="E450" s="486"/>
      <c r="F450" s="486"/>
      <c r="G450" s="486"/>
      <c r="H450" s="486"/>
      <c r="I450" s="486"/>
      <c r="J450" s="486"/>
      <c r="K450" s="486"/>
      <c r="L450" s="486"/>
      <c r="M450" s="486"/>
      <c r="N450" s="486"/>
      <c r="O450" s="486"/>
      <c r="P450" s="486"/>
      <c r="Q450" s="487"/>
      <c r="R450" s="486"/>
      <c r="S450" s="486"/>
      <c r="T450" s="486"/>
      <c r="U450" s="487"/>
      <c r="V450" s="487"/>
      <c r="W450" s="486"/>
      <c r="X450" s="486"/>
      <c r="Y450" s="486"/>
      <c r="Z450" s="486"/>
      <c r="AA450" s="486"/>
      <c r="AB450" s="486"/>
      <c r="AC450" s="486"/>
      <c r="AD450" s="486"/>
      <c r="AE450" s="486"/>
      <c r="AF450" s="486"/>
      <c r="AG450" s="486"/>
      <c r="AH450" s="486"/>
      <c r="AI450" s="486"/>
      <c r="AJ450" s="486"/>
    </row>
    <row r="451" spans="1:36" ht="35.25">
      <c r="A451" s="486"/>
      <c r="B451" s="486"/>
      <c r="C451" s="488"/>
      <c r="D451" s="486"/>
      <c r="E451" s="486"/>
      <c r="F451" s="486"/>
      <c r="G451" s="486"/>
      <c r="H451" s="486"/>
      <c r="I451" s="486"/>
      <c r="J451" s="486"/>
      <c r="K451" s="486"/>
      <c r="L451" s="486"/>
      <c r="M451" s="486"/>
      <c r="N451" s="486"/>
      <c r="O451" s="486"/>
      <c r="P451" s="486"/>
      <c r="Q451" s="487"/>
      <c r="R451" s="486"/>
      <c r="S451" s="486"/>
      <c r="T451" s="486"/>
      <c r="U451" s="487"/>
      <c r="V451" s="487"/>
      <c r="W451" s="486"/>
      <c r="X451" s="486"/>
      <c r="Y451" s="486"/>
      <c r="Z451" s="486"/>
      <c r="AA451" s="486"/>
      <c r="AB451" s="486"/>
      <c r="AC451" s="486"/>
      <c r="AD451" s="486"/>
      <c r="AE451" s="486"/>
      <c r="AF451" s="486"/>
      <c r="AG451" s="486"/>
      <c r="AH451" s="486"/>
      <c r="AI451" s="486"/>
      <c r="AJ451" s="486"/>
    </row>
    <row r="452" spans="1:36" ht="35.25">
      <c r="A452" s="486"/>
      <c r="B452" s="486"/>
      <c r="C452" s="488"/>
      <c r="D452" s="486"/>
      <c r="E452" s="486"/>
      <c r="F452" s="486"/>
      <c r="G452" s="486"/>
      <c r="H452" s="486"/>
      <c r="I452" s="486"/>
      <c r="J452" s="486"/>
      <c r="K452" s="486"/>
      <c r="L452" s="486"/>
      <c r="M452" s="486"/>
      <c r="N452" s="486"/>
      <c r="O452" s="486"/>
      <c r="P452" s="486"/>
      <c r="Q452" s="487"/>
      <c r="R452" s="486"/>
      <c r="S452" s="486"/>
      <c r="T452" s="486"/>
      <c r="U452" s="487"/>
      <c r="V452" s="487"/>
      <c r="W452" s="486"/>
      <c r="X452" s="486"/>
      <c r="Y452" s="486"/>
      <c r="Z452" s="486"/>
      <c r="AA452" s="486"/>
      <c r="AB452" s="486"/>
      <c r="AC452" s="486"/>
      <c r="AD452" s="486"/>
      <c r="AE452" s="486"/>
      <c r="AF452" s="486"/>
      <c r="AG452" s="486"/>
      <c r="AH452" s="486"/>
      <c r="AI452" s="486"/>
      <c r="AJ452" s="486"/>
    </row>
    <row r="453" spans="1:36" ht="35.25">
      <c r="A453" s="486"/>
      <c r="B453" s="486"/>
      <c r="C453" s="488"/>
      <c r="D453" s="486"/>
      <c r="E453" s="486"/>
      <c r="F453" s="486"/>
      <c r="G453" s="486"/>
      <c r="H453" s="486"/>
      <c r="I453" s="486"/>
      <c r="J453" s="486"/>
      <c r="K453" s="486"/>
      <c r="L453" s="486"/>
      <c r="M453" s="486"/>
      <c r="N453" s="486"/>
      <c r="O453" s="486"/>
      <c r="P453" s="486"/>
      <c r="Q453" s="487"/>
      <c r="R453" s="486"/>
      <c r="S453" s="486"/>
      <c r="T453" s="486"/>
      <c r="U453" s="487"/>
      <c r="V453" s="487"/>
      <c r="W453" s="486"/>
      <c r="X453" s="486"/>
      <c r="Y453" s="486"/>
      <c r="Z453" s="486"/>
      <c r="AA453" s="486"/>
      <c r="AB453" s="486"/>
      <c r="AC453" s="486"/>
      <c r="AD453" s="486"/>
      <c r="AE453" s="486"/>
      <c r="AF453" s="486"/>
      <c r="AG453" s="486"/>
      <c r="AH453" s="486"/>
      <c r="AI453" s="486"/>
      <c r="AJ453" s="486"/>
    </row>
  </sheetData>
  <mergeCells count="322">
    <mergeCell ref="D345:D346"/>
    <mergeCell ref="D347:D348"/>
    <mergeCell ref="D349:D350"/>
    <mergeCell ref="D351:D352"/>
    <mergeCell ref="AM6:AO6"/>
    <mergeCell ref="A8:A9"/>
    <mergeCell ref="B8:B9"/>
    <mergeCell ref="A10:A11"/>
    <mergeCell ref="B10:B11"/>
    <mergeCell ref="A12:A13"/>
    <mergeCell ref="B12:B13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5" bottom="0" header="0" footer="0"/>
  <pageSetup paperSize="8" scale="21" firstPageNumber="0" orientation="landscape" r:id="rId1"/>
  <headerFooter alignWithMargins="0"/>
  <rowBreaks count="1" manualBreakCount="1">
    <brk id="168" max="36" man="1"/>
  </rowBreaks>
  <colBreaks count="1" manualBreakCount="1">
    <brk id="37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Q98" activePane="bottomRight" state="frozen"/>
      <selection activeCell="H137" sqref="H137"/>
      <selection pane="topRight" activeCell="H137" sqref="H137"/>
      <selection pane="bottomLeft" activeCell="H137" sqref="H137"/>
      <selection pane="bottomRight" activeCell="H137" sqref="H137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25</v>
      </c>
      <c r="H1" s="642"/>
      <c r="I1" s="647" t="s">
        <v>225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</f>
        <v>45352.593314583333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421" t="s">
        <v>9</v>
      </c>
      <c r="H5" s="421" t="s">
        <v>10</v>
      </c>
      <c r="I5" s="218" t="s">
        <v>11</v>
      </c>
      <c r="J5" s="421" t="s">
        <v>12</v>
      </c>
      <c r="K5" s="421" t="s">
        <v>13</v>
      </c>
      <c r="L5" s="421" t="s">
        <v>14</v>
      </c>
      <c r="M5" s="421" t="s">
        <v>15</v>
      </c>
      <c r="N5" s="421" t="s">
        <v>9</v>
      </c>
      <c r="O5" s="237" t="s">
        <v>10</v>
      </c>
      <c r="P5" s="218" t="s">
        <v>11</v>
      </c>
      <c r="Q5" s="421" t="s">
        <v>12</v>
      </c>
      <c r="R5" s="421" t="s">
        <v>13</v>
      </c>
      <c r="S5" s="421" t="s">
        <v>14</v>
      </c>
      <c r="T5" s="421" t="s">
        <v>15</v>
      </c>
      <c r="U5" s="421" t="s">
        <v>9</v>
      </c>
      <c r="V5" s="277" t="s">
        <v>10</v>
      </c>
      <c r="W5" s="218" t="s">
        <v>11</v>
      </c>
      <c r="X5" s="446" t="s">
        <v>12</v>
      </c>
      <c r="Y5" s="446" t="s">
        <v>13</v>
      </c>
      <c r="Z5" s="421" t="s">
        <v>14</v>
      </c>
      <c r="AA5" s="277" t="s">
        <v>15</v>
      </c>
      <c r="AB5" s="277" t="s">
        <v>9</v>
      </c>
      <c r="AC5" s="237" t="s">
        <v>10</v>
      </c>
      <c r="AD5" s="218" t="s">
        <v>11</v>
      </c>
      <c r="AE5" s="218" t="s">
        <v>12</v>
      </c>
      <c r="AF5" s="218" t="s">
        <v>13</v>
      </c>
      <c r="AG5" s="218" t="s">
        <v>14</v>
      </c>
      <c r="AH5" s="218" t="s">
        <v>15</v>
      </c>
      <c r="AI5" s="218" t="s">
        <v>9</v>
      </c>
      <c r="AJ5" s="237" t="s">
        <v>10</v>
      </c>
      <c r="AK5" s="218" t="s">
        <v>11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422">
        <v>42705</v>
      </c>
      <c r="H6" s="422">
        <f t="shared" ref="H6:AK6" si="0">G6+1</f>
        <v>42706</v>
      </c>
      <c r="I6" s="219">
        <f t="shared" si="0"/>
        <v>42707</v>
      </c>
      <c r="J6" s="422">
        <f t="shared" si="0"/>
        <v>42708</v>
      </c>
      <c r="K6" s="422">
        <f t="shared" si="0"/>
        <v>42709</v>
      </c>
      <c r="L6" s="422">
        <f t="shared" si="0"/>
        <v>42710</v>
      </c>
      <c r="M6" s="422">
        <f t="shared" si="0"/>
        <v>42711</v>
      </c>
      <c r="N6" s="422">
        <f t="shared" si="0"/>
        <v>42712</v>
      </c>
      <c r="O6" s="238">
        <f t="shared" si="0"/>
        <v>42713</v>
      </c>
      <c r="P6" s="219">
        <f t="shared" si="0"/>
        <v>42714</v>
      </c>
      <c r="Q6" s="422">
        <f t="shared" si="0"/>
        <v>42715</v>
      </c>
      <c r="R6" s="422">
        <f t="shared" si="0"/>
        <v>42716</v>
      </c>
      <c r="S6" s="422">
        <f t="shared" si="0"/>
        <v>42717</v>
      </c>
      <c r="T6" s="422">
        <f t="shared" si="0"/>
        <v>42718</v>
      </c>
      <c r="U6" s="422">
        <f t="shared" si="0"/>
        <v>42719</v>
      </c>
      <c r="V6" s="278">
        <f t="shared" si="0"/>
        <v>42720</v>
      </c>
      <c r="W6" s="219">
        <f t="shared" si="0"/>
        <v>42721</v>
      </c>
      <c r="X6" s="447">
        <f t="shared" si="0"/>
        <v>42722</v>
      </c>
      <c r="Y6" s="447">
        <f t="shared" si="0"/>
        <v>42723</v>
      </c>
      <c r="Z6" s="422">
        <f t="shared" si="0"/>
        <v>42724</v>
      </c>
      <c r="AA6" s="278">
        <f t="shared" si="0"/>
        <v>42725</v>
      </c>
      <c r="AB6" s="278">
        <f t="shared" si="0"/>
        <v>42726</v>
      </c>
      <c r="AC6" s="238">
        <f t="shared" si="0"/>
        <v>42727</v>
      </c>
      <c r="AD6" s="219">
        <f t="shared" si="0"/>
        <v>42728</v>
      </c>
      <c r="AE6" s="219">
        <f t="shared" si="0"/>
        <v>42729</v>
      </c>
      <c r="AF6" s="219">
        <f t="shared" si="0"/>
        <v>42730</v>
      </c>
      <c r="AG6" s="219">
        <f t="shared" si="0"/>
        <v>42731</v>
      </c>
      <c r="AH6" s="219">
        <f t="shared" si="0"/>
        <v>42732</v>
      </c>
      <c r="AI6" s="219">
        <f t="shared" si="0"/>
        <v>42733</v>
      </c>
      <c r="AJ6" s="238">
        <f t="shared" si="0"/>
        <v>42734</v>
      </c>
      <c r="AK6" s="219">
        <f t="shared" si="0"/>
        <v>42735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471"/>
      <c r="H7" s="471" t="s">
        <v>200</v>
      </c>
      <c r="I7" s="220" t="s">
        <v>21</v>
      </c>
      <c r="J7" s="471"/>
      <c r="K7" s="471"/>
      <c r="L7" s="471"/>
      <c r="M7" s="471"/>
      <c r="N7" s="471"/>
      <c r="O7" s="239" t="s">
        <v>20</v>
      </c>
      <c r="P7" s="220" t="s">
        <v>21</v>
      </c>
      <c r="Q7" s="471"/>
      <c r="R7" s="471"/>
      <c r="S7" s="471"/>
      <c r="T7" s="471"/>
      <c r="U7" s="471"/>
      <c r="V7" s="279" t="s">
        <v>200</v>
      </c>
      <c r="W7" s="220" t="s">
        <v>21</v>
      </c>
      <c r="X7" s="448"/>
      <c r="Y7" s="448"/>
      <c r="Z7" s="471"/>
      <c r="AA7" s="279"/>
      <c r="AB7" s="279"/>
      <c r="AC7" s="239" t="s">
        <v>20</v>
      </c>
      <c r="AD7" s="220" t="s">
        <v>21</v>
      </c>
      <c r="AE7" s="220" t="s">
        <v>201</v>
      </c>
      <c r="AF7" s="220" t="s">
        <v>202</v>
      </c>
      <c r="AG7" s="220" t="s">
        <v>126</v>
      </c>
      <c r="AH7" s="220" t="s">
        <v>126</v>
      </c>
      <c r="AI7" s="220" t="s">
        <v>126</v>
      </c>
      <c r="AJ7" s="239" t="s">
        <v>20</v>
      </c>
      <c r="AK7" s="220" t="s">
        <v>21</v>
      </c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506" t="s">
        <v>174</v>
      </c>
      <c r="D8" s="33"/>
      <c r="E8" s="34"/>
      <c r="F8" s="200">
        <f>+[1]NEW!$W$102</f>
        <v>2010</v>
      </c>
      <c r="G8" s="449">
        <v>0</v>
      </c>
      <c r="H8" s="449">
        <v>0</v>
      </c>
      <c r="I8" s="351">
        <v>0</v>
      </c>
      <c r="J8" s="449">
        <v>0</v>
      </c>
      <c r="K8" s="449">
        <v>0</v>
      </c>
      <c r="L8" s="449">
        <v>0</v>
      </c>
      <c r="M8" s="449">
        <v>0</v>
      </c>
      <c r="N8" s="449">
        <v>0</v>
      </c>
      <c r="O8" s="469">
        <v>588</v>
      </c>
      <c r="P8" s="469">
        <f>1000-O9</f>
        <v>412</v>
      </c>
      <c r="Q8" s="456">
        <f>1000-P9</f>
        <v>0</v>
      </c>
      <c r="R8" s="537">
        <f>460-183</f>
        <v>277</v>
      </c>
      <c r="S8" s="407">
        <v>0</v>
      </c>
      <c r="T8" s="449">
        <v>0</v>
      </c>
      <c r="U8" s="449">
        <v>0</v>
      </c>
      <c r="V8" s="449">
        <v>0</v>
      </c>
      <c r="W8" s="351">
        <v>0</v>
      </c>
      <c r="X8" s="456">
        <v>0</v>
      </c>
      <c r="Y8" s="479">
        <f>1460-X9</f>
        <v>183</v>
      </c>
      <c r="Z8" s="449">
        <v>0</v>
      </c>
      <c r="AA8" s="449">
        <v>0</v>
      </c>
      <c r="AB8" s="449">
        <v>0</v>
      </c>
      <c r="AC8" s="469">
        <f>2010-AB9</f>
        <v>550</v>
      </c>
      <c r="AD8" s="351">
        <v>0</v>
      </c>
      <c r="AE8" s="351">
        <v>0</v>
      </c>
      <c r="AF8" s="351">
        <v>0</v>
      </c>
      <c r="AG8" s="351">
        <v>0</v>
      </c>
      <c r="AH8" s="351">
        <v>0</v>
      </c>
      <c r="AI8" s="351">
        <v>0</v>
      </c>
      <c r="AJ8" s="460">
        <v>0</v>
      </c>
      <c r="AK8" s="351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507"/>
      <c r="D9" s="40"/>
      <c r="E9" s="41"/>
      <c r="F9" s="201"/>
      <c r="G9" s="451">
        <f t="shared" ref="G9:AD9" si="1">+F9+G8</f>
        <v>0</v>
      </c>
      <c r="H9" s="348">
        <f t="shared" si="1"/>
        <v>0</v>
      </c>
      <c r="I9" s="356">
        <f t="shared" si="1"/>
        <v>0</v>
      </c>
      <c r="J9" s="451">
        <f t="shared" si="1"/>
        <v>0</v>
      </c>
      <c r="K9" s="451">
        <f t="shared" si="1"/>
        <v>0</v>
      </c>
      <c r="L9" s="451">
        <f t="shared" si="1"/>
        <v>0</v>
      </c>
      <c r="M9" s="451">
        <f t="shared" si="1"/>
        <v>0</v>
      </c>
      <c r="N9" s="451">
        <f t="shared" si="1"/>
        <v>0</v>
      </c>
      <c r="O9" s="461">
        <f t="shared" si="1"/>
        <v>588</v>
      </c>
      <c r="P9" s="356">
        <f t="shared" si="1"/>
        <v>1000</v>
      </c>
      <c r="Q9" s="451">
        <f t="shared" si="1"/>
        <v>1000</v>
      </c>
      <c r="R9" s="451">
        <f t="shared" si="1"/>
        <v>1277</v>
      </c>
      <c r="S9" s="451">
        <f t="shared" si="1"/>
        <v>1277</v>
      </c>
      <c r="T9" s="451">
        <f t="shared" si="1"/>
        <v>1277</v>
      </c>
      <c r="U9" s="451">
        <f t="shared" si="1"/>
        <v>1277</v>
      </c>
      <c r="V9" s="451">
        <f t="shared" si="1"/>
        <v>1277</v>
      </c>
      <c r="W9" s="356">
        <f t="shared" si="1"/>
        <v>1277</v>
      </c>
      <c r="X9" s="451">
        <f t="shared" si="1"/>
        <v>1277</v>
      </c>
      <c r="Y9" s="451">
        <f t="shared" si="1"/>
        <v>1460</v>
      </c>
      <c r="Z9" s="451">
        <f t="shared" si="1"/>
        <v>1460</v>
      </c>
      <c r="AA9" s="451">
        <f t="shared" si="1"/>
        <v>1460</v>
      </c>
      <c r="AB9" s="451">
        <f t="shared" si="1"/>
        <v>1460</v>
      </c>
      <c r="AC9" s="461">
        <f t="shared" si="1"/>
        <v>2010</v>
      </c>
      <c r="AD9" s="356">
        <f t="shared" si="1"/>
        <v>2010</v>
      </c>
      <c r="AE9" s="352">
        <f t="shared" ref="AE9:AK9" si="2">+AD9+AE8</f>
        <v>2010</v>
      </c>
      <c r="AF9" s="352">
        <f t="shared" si="2"/>
        <v>2010</v>
      </c>
      <c r="AG9" s="352">
        <f t="shared" si="2"/>
        <v>2010</v>
      </c>
      <c r="AH9" s="352">
        <f t="shared" si="2"/>
        <v>2010</v>
      </c>
      <c r="AI9" s="352">
        <f t="shared" si="2"/>
        <v>2010</v>
      </c>
      <c r="AJ9" s="461">
        <f t="shared" si="2"/>
        <v>2010</v>
      </c>
      <c r="AK9" s="352">
        <f t="shared" si="2"/>
        <v>2010</v>
      </c>
      <c r="AL9" s="47"/>
    </row>
    <row r="10" spans="1:42" ht="34.5" customHeight="1">
      <c r="A10" s="624">
        <v>2</v>
      </c>
      <c r="B10" s="626" t="s">
        <v>75</v>
      </c>
      <c r="C10" s="506" t="s">
        <v>174</v>
      </c>
      <c r="D10" s="48"/>
      <c r="E10" s="49"/>
      <c r="F10" s="202">
        <f>+[1]NEW!$W$105</f>
        <v>1177</v>
      </c>
      <c r="G10" s="449">
        <v>0</v>
      </c>
      <c r="H10" s="449">
        <v>0</v>
      </c>
      <c r="I10" s="351">
        <v>0</v>
      </c>
      <c r="J10" s="449">
        <v>0</v>
      </c>
      <c r="K10" s="449">
        <v>0</v>
      </c>
      <c r="L10" s="449">
        <v>0</v>
      </c>
      <c r="M10" s="449">
        <v>0</v>
      </c>
      <c r="N10" s="449">
        <v>0</v>
      </c>
      <c r="O10" s="460">
        <v>0</v>
      </c>
      <c r="P10" s="469">
        <v>455</v>
      </c>
      <c r="Q10" s="469">
        <f>500-P11</f>
        <v>45</v>
      </c>
      <c r="R10" s="537">
        <f>798-Q11+100</f>
        <v>398</v>
      </c>
      <c r="S10" s="456">
        <f>798-R11+100</f>
        <v>0</v>
      </c>
      <c r="T10" s="449">
        <f>798-S11+100</f>
        <v>0</v>
      </c>
      <c r="U10" s="449">
        <v>0</v>
      </c>
      <c r="V10" s="449">
        <v>0</v>
      </c>
      <c r="W10" s="351">
        <v>0</v>
      </c>
      <c r="X10" s="456">
        <v>0</v>
      </c>
      <c r="Y10" s="449">
        <v>0</v>
      </c>
      <c r="Z10" s="449">
        <v>0</v>
      </c>
      <c r="AA10" s="449">
        <f>798-Z11+100</f>
        <v>0</v>
      </c>
      <c r="AB10" s="469">
        <v>279</v>
      </c>
      <c r="AC10" s="460">
        <f>1177-AB11</f>
        <v>0</v>
      </c>
      <c r="AD10" s="351">
        <v>0</v>
      </c>
      <c r="AE10" s="351">
        <v>0</v>
      </c>
      <c r="AF10" s="351">
        <v>0</v>
      </c>
      <c r="AG10" s="351">
        <v>0</v>
      </c>
      <c r="AH10" s="351">
        <v>0</v>
      </c>
      <c r="AI10" s="351">
        <v>0</v>
      </c>
      <c r="AJ10" s="460">
        <v>0</v>
      </c>
      <c r="AK10" s="351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507"/>
      <c r="D11" s="40"/>
      <c r="E11" s="41"/>
      <c r="F11" s="201"/>
      <c r="G11" s="451">
        <f t="shared" ref="G11:AD11" si="3">+F11+G10</f>
        <v>0</v>
      </c>
      <c r="H11" s="348">
        <f t="shared" si="3"/>
        <v>0</v>
      </c>
      <c r="I11" s="356">
        <f t="shared" si="3"/>
        <v>0</v>
      </c>
      <c r="J11" s="451">
        <f t="shared" si="3"/>
        <v>0</v>
      </c>
      <c r="K11" s="451">
        <f t="shared" si="3"/>
        <v>0</v>
      </c>
      <c r="L11" s="451">
        <f t="shared" si="3"/>
        <v>0</v>
      </c>
      <c r="M11" s="451">
        <f t="shared" si="3"/>
        <v>0</v>
      </c>
      <c r="N11" s="451">
        <f t="shared" si="3"/>
        <v>0</v>
      </c>
      <c r="O11" s="461">
        <f t="shared" si="3"/>
        <v>0</v>
      </c>
      <c r="P11" s="356">
        <f t="shared" si="3"/>
        <v>455</v>
      </c>
      <c r="Q11" s="451">
        <f t="shared" si="3"/>
        <v>500</v>
      </c>
      <c r="R11" s="451">
        <f t="shared" si="3"/>
        <v>898</v>
      </c>
      <c r="S11" s="451">
        <f t="shared" si="3"/>
        <v>898</v>
      </c>
      <c r="T11" s="451">
        <f t="shared" si="3"/>
        <v>898</v>
      </c>
      <c r="U11" s="451">
        <f t="shared" si="3"/>
        <v>898</v>
      </c>
      <c r="V11" s="451">
        <f t="shared" si="3"/>
        <v>898</v>
      </c>
      <c r="W11" s="356">
        <f t="shared" si="3"/>
        <v>898</v>
      </c>
      <c r="X11" s="451">
        <f t="shared" si="3"/>
        <v>898</v>
      </c>
      <c r="Y11" s="451">
        <f t="shared" si="3"/>
        <v>898</v>
      </c>
      <c r="Z11" s="451">
        <f t="shared" si="3"/>
        <v>898</v>
      </c>
      <c r="AA11" s="451">
        <f t="shared" si="3"/>
        <v>898</v>
      </c>
      <c r="AB11" s="451">
        <f t="shared" si="3"/>
        <v>1177</v>
      </c>
      <c r="AC11" s="461">
        <f t="shared" si="3"/>
        <v>1177</v>
      </c>
      <c r="AD11" s="356">
        <f t="shared" si="3"/>
        <v>1177</v>
      </c>
      <c r="AE11" s="352">
        <f t="shared" ref="AE11:AK11" si="4">+AD11+AE10</f>
        <v>1177</v>
      </c>
      <c r="AF11" s="352">
        <f t="shared" si="4"/>
        <v>1177</v>
      </c>
      <c r="AG11" s="352">
        <f t="shared" si="4"/>
        <v>1177</v>
      </c>
      <c r="AH11" s="352">
        <f t="shared" si="4"/>
        <v>1177</v>
      </c>
      <c r="AI11" s="352">
        <f t="shared" si="4"/>
        <v>1177</v>
      </c>
      <c r="AJ11" s="461">
        <f t="shared" si="4"/>
        <v>1177</v>
      </c>
      <c r="AK11" s="352">
        <f t="shared" si="4"/>
        <v>1177</v>
      </c>
      <c r="AL11" s="37"/>
    </row>
    <row r="12" spans="1:42" ht="34.5" customHeight="1">
      <c r="A12" s="624">
        <v>3</v>
      </c>
      <c r="B12" s="629" t="s">
        <v>76</v>
      </c>
      <c r="C12" s="506" t="s">
        <v>174</v>
      </c>
      <c r="D12" s="48"/>
      <c r="E12" s="49"/>
      <c r="F12" s="202">
        <f>+[1]NEW!$W$108</f>
        <v>5923</v>
      </c>
      <c r="G12" s="449">
        <v>0</v>
      </c>
      <c r="H12" s="449">
        <v>0</v>
      </c>
      <c r="I12" s="351">
        <v>0</v>
      </c>
      <c r="J12" s="449">
        <v>0</v>
      </c>
      <c r="K12" s="449">
        <v>0</v>
      </c>
      <c r="L12" s="449">
        <v>0</v>
      </c>
      <c r="M12" s="449">
        <v>0</v>
      </c>
      <c r="N12" s="449">
        <v>0</v>
      </c>
      <c r="O12" s="460">
        <v>0</v>
      </c>
      <c r="P12" s="351">
        <v>0</v>
      </c>
      <c r="Q12" s="469">
        <v>1120</v>
      </c>
      <c r="R12" s="469">
        <f>2000-Q13</f>
        <v>880</v>
      </c>
      <c r="S12" s="469">
        <v>1467</v>
      </c>
      <c r="T12" s="469">
        <f>4463-S13</f>
        <v>996</v>
      </c>
      <c r="U12" s="407">
        <f>4463-T13</f>
        <v>0</v>
      </c>
      <c r="V12" s="407">
        <v>0</v>
      </c>
      <c r="W12" s="351">
        <v>0</v>
      </c>
      <c r="X12" s="457">
        <v>0</v>
      </c>
      <c r="Y12" s="456">
        <v>0</v>
      </c>
      <c r="Z12" s="456">
        <v>0</v>
      </c>
      <c r="AA12" s="479">
        <f>5923-Z13</f>
        <v>1460</v>
      </c>
      <c r="AB12" s="449">
        <v>0</v>
      </c>
      <c r="AC12" s="460">
        <v>0</v>
      </c>
      <c r="AD12" s="351">
        <v>0</v>
      </c>
      <c r="AE12" s="351">
        <v>0</v>
      </c>
      <c r="AF12" s="351">
        <v>0</v>
      </c>
      <c r="AG12" s="351">
        <v>0</v>
      </c>
      <c r="AH12" s="351">
        <v>0</v>
      </c>
      <c r="AI12" s="351">
        <v>0</v>
      </c>
      <c r="AJ12" s="460">
        <v>0</v>
      </c>
      <c r="AK12" s="351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507"/>
      <c r="D13" s="40"/>
      <c r="E13" s="41"/>
      <c r="F13" s="201"/>
      <c r="G13" s="451">
        <f t="shared" ref="G13:AD15" si="5">+F13+G12</f>
        <v>0</v>
      </c>
      <c r="H13" s="348">
        <f t="shared" si="5"/>
        <v>0</v>
      </c>
      <c r="I13" s="356">
        <f t="shared" si="5"/>
        <v>0</v>
      </c>
      <c r="J13" s="451">
        <f t="shared" si="5"/>
        <v>0</v>
      </c>
      <c r="K13" s="451">
        <f t="shared" si="5"/>
        <v>0</v>
      </c>
      <c r="L13" s="451">
        <f t="shared" si="5"/>
        <v>0</v>
      </c>
      <c r="M13" s="451">
        <f t="shared" si="5"/>
        <v>0</v>
      </c>
      <c r="N13" s="451">
        <f t="shared" si="5"/>
        <v>0</v>
      </c>
      <c r="O13" s="461">
        <f t="shared" si="5"/>
        <v>0</v>
      </c>
      <c r="P13" s="356">
        <f t="shared" si="5"/>
        <v>0</v>
      </c>
      <c r="Q13" s="451">
        <f t="shared" si="5"/>
        <v>1120</v>
      </c>
      <c r="R13" s="451">
        <f t="shared" si="5"/>
        <v>2000</v>
      </c>
      <c r="S13" s="451">
        <f t="shared" si="5"/>
        <v>3467</v>
      </c>
      <c r="T13" s="451">
        <f t="shared" si="5"/>
        <v>4463</v>
      </c>
      <c r="U13" s="451">
        <f t="shared" si="5"/>
        <v>4463</v>
      </c>
      <c r="V13" s="451">
        <f t="shared" si="5"/>
        <v>4463</v>
      </c>
      <c r="W13" s="356">
        <f t="shared" si="5"/>
        <v>4463</v>
      </c>
      <c r="X13" s="451">
        <f t="shared" si="5"/>
        <v>4463</v>
      </c>
      <c r="Y13" s="451">
        <f t="shared" si="5"/>
        <v>4463</v>
      </c>
      <c r="Z13" s="451">
        <f t="shared" si="5"/>
        <v>4463</v>
      </c>
      <c r="AA13" s="451">
        <f t="shared" si="5"/>
        <v>5923</v>
      </c>
      <c r="AB13" s="451">
        <f t="shared" si="5"/>
        <v>5923</v>
      </c>
      <c r="AC13" s="461">
        <f t="shared" si="5"/>
        <v>5923</v>
      </c>
      <c r="AD13" s="356">
        <f t="shared" si="5"/>
        <v>5923</v>
      </c>
      <c r="AE13" s="352">
        <f t="shared" ref="AE13:AK15" si="6">+AD13+AE12</f>
        <v>5923</v>
      </c>
      <c r="AF13" s="352">
        <f t="shared" si="6"/>
        <v>5923</v>
      </c>
      <c r="AG13" s="352">
        <f t="shared" si="6"/>
        <v>5923</v>
      </c>
      <c r="AH13" s="352">
        <f t="shared" si="6"/>
        <v>5923</v>
      </c>
      <c r="AI13" s="352">
        <f t="shared" si="6"/>
        <v>5923</v>
      </c>
      <c r="AJ13" s="461">
        <f t="shared" si="6"/>
        <v>5923</v>
      </c>
      <c r="AK13" s="352">
        <f t="shared" si="6"/>
        <v>5923</v>
      </c>
      <c r="AL13" s="37"/>
    </row>
    <row r="14" spans="1:42" ht="34.5" customHeight="1">
      <c r="A14" s="624">
        <v>4</v>
      </c>
      <c r="B14" s="629" t="s">
        <v>77</v>
      </c>
      <c r="C14" s="506" t="s">
        <v>174</v>
      </c>
      <c r="D14" s="48"/>
      <c r="E14" s="49"/>
      <c r="F14" s="533">
        <f>+[1]NEW!$W$111</f>
        <v>2832</v>
      </c>
      <c r="G14" s="453">
        <v>0</v>
      </c>
      <c r="H14" s="453">
        <v>0</v>
      </c>
      <c r="I14" s="353">
        <v>0</v>
      </c>
      <c r="J14" s="453">
        <v>0</v>
      </c>
      <c r="K14" s="453">
        <v>0</v>
      </c>
      <c r="L14" s="453">
        <v>0</v>
      </c>
      <c r="M14" s="453">
        <v>0</v>
      </c>
      <c r="N14" s="453">
        <v>0</v>
      </c>
      <c r="O14" s="462">
        <v>0</v>
      </c>
      <c r="P14" s="469">
        <v>350</v>
      </c>
      <c r="Q14" s="470">
        <f>1000-P15</f>
        <v>650</v>
      </c>
      <c r="R14" s="470">
        <v>318</v>
      </c>
      <c r="S14" s="470">
        <f>1722-R15</f>
        <v>404</v>
      </c>
      <c r="T14" s="408">
        <v>0</v>
      </c>
      <c r="U14" s="453">
        <v>0</v>
      </c>
      <c r="V14" s="453">
        <v>0</v>
      </c>
      <c r="W14" s="353">
        <v>0</v>
      </c>
      <c r="X14" s="457">
        <v>0</v>
      </c>
      <c r="Y14" s="456">
        <v>0</v>
      </c>
      <c r="Z14" s="479">
        <v>670</v>
      </c>
      <c r="AA14" s="536">
        <f>2632-Z15</f>
        <v>240</v>
      </c>
      <c r="AB14" s="457">
        <f>2632-AA15</f>
        <v>0</v>
      </c>
      <c r="AC14" s="470">
        <f>2832-AB15</f>
        <v>200</v>
      </c>
      <c r="AD14" s="353">
        <v>0</v>
      </c>
      <c r="AE14" s="353">
        <v>0</v>
      </c>
      <c r="AF14" s="353">
        <v>0</v>
      </c>
      <c r="AG14" s="353">
        <v>0</v>
      </c>
      <c r="AH14" s="353">
        <v>0</v>
      </c>
      <c r="AI14" s="353">
        <v>0</v>
      </c>
      <c r="AJ14" s="462">
        <v>0</v>
      </c>
      <c r="AK14" s="353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507"/>
      <c r="D15" s="33"/>
      <c r="E15" s="52"/>
      <c r="F15" s="200"/>
      <c r="G15" s="451">
        <f t="shared" si="5"/>
        <v>0</v>
      </c>
      <c r="H15" s="348">
        <f t="shared" si="5"/>
        <v>0</v>
      </c>
      <c r="I15" s="356">
        <f t="shared" si="5"/>
        <v>0</v>
      </c>
      <c r="J15" s="451">
        <f t="shared" si="5"/>
        <v>0</v>
      </c>
      <c r="K15" s="451">
        <f t="shared" si="5"/>
        <v>0</v>
      </c>
      <c r="L15" s="451">
        <f t="shared" si="5"/>
        <v>0</v>
      </c>
      <c r="M15" s="451">
        <f t="shared" si="5"/>
        <v>0</v>
      </c>
      <c r="N15" s="451">
        <f t="shared" si="5"/>
        <v>0</v>
      </c>
      <c r="O15" s="461">
        <f t="shared" si="5"/>
        <v>0</v>
      </c>
      <c r="P15" s="356">
        <f t="shared" si="5"/>
        <v>350</v>
      </c>
      <c r="Q15" s="451">
        <f t="shared" si="5"/>
        <v>1000</v>
      </c>
      <c r="R15" s="451">
        <f t="shared" si="5"/>
        <v>1318</v>
      </c>
      <c r="S15" s="451">
        <f t="shared" si="5"/>
        <v>1722</v>
      </c>
      <c r="T15" s="451">
        <f t="shared" si="5"/>
        <v>1722</v>
      </c>
      <c r="U15" s="451">
        <f t="shared" si="5"/>
        <v>1722</v>
      </c>
      <c r="V15" s="451">
        <f t="shared" si="5"/>
        <v>1722</v>
      </c>
      <c r="W15" s="356">
        <f t="shared" si="5"/>
        <v>1722</v>
      </c>
      <c r="X15" s="451">
        <f t="shared" si="5"/>
        <v>1722</v>
      </c>
      <c r="Y15" s="451">
        <f t="shared" si="5"/>
        <v>1722</v>
      </c>
      <c r="Z15" s="451">
        <f t="shared" si="5"/>
        <v>2392</v>
      </c>
      <c r="AA15" s="451">
        <f t="shared" si="5"/>
        <v>2632</v>
      </c>
      <c r="AB15" s="451">
        <f t="shared" si="5"/>
        <v>2632</v>
      </c>
      <c r="AC15" s="461">
        <f t="shared" si="5"/>
        <v>2832</v>
      </c>
      <c r="AD15" s="356">
        <f t="shared" si="5"/>
        <v>2832</v>
      </c>
      <c r="AE15" s="352">
        <f t="shared" si="6"/>
        <v>2832</v>
      </c>
      <c r="AF15" s="352">
        <f t="shared" si="6"/>
        <v>2832</v>
      </c>
      <c r="AG15" s="352">
        <f t="shared" si="6"/>
        <v>2832</v>
      </c>
      <c r="AH15" s="352">
        <f>+AG15+AH14</f>
        <v>2832</v>
      </c>
      <c r="AI15" s="352">
        <f t="shared" si="6"/>
        <v>2832</v>
      </c>
      <c r="AJ15" s="461">
        <f>+AI15+AJ14</f>
        <v>2832</v>
      </c>
      <c r="AK15" s="352">
        <f>+AJ15+AK14</f>
        <v>2832</v>
      </c>
      <c r="AL15" s="37"/>
    </row>
    <row r="16" spans="1:42" ht="34.5" customHeight="1">
      <c r="A16" s="624">
        <v>5</v>
      </c>
      <c r="B16" s="629" t="s">
        <v>78</v>
      </c>
      <c r="C16" s="508" t="s">
        <v>176</v>
      </c>
      <c r="D16" s="48"/>
      <c r="E16" s="49"/>
      <c r="F16" s="533">
        <f>+[1]NEW!$W$96</f>
        <v>5470</v>
      </c>
      <c r="G16" s="449">
        <v>0</v>
      </c>
      <c r="H16" s="449">
        <v>0</v>
      </c>
      <c r="I16" s="351">
        <v>0</v>
      </c>
      <c r="J16" s="449">
        <v>0</v>
      </c>
      <c r="K16" s="456">
        <v>0</v>
      </c>
      <c r="L16" s="469">
        <f>500-K17</f>
        <v>500</v>
      </c>
      <c r="M16" s="449">
        <v>0</v>
      </c>
      <c r="N16" s="469">
        <v>588</v>
      </c>
      <c r="O16" s="469">
        <f>1500-N17</f>
        <v>412</v>
      </c>
      <c r="P16" s="351">
        <f>1500-O17</f>
        <v>0</v>
      </c>
      <c r="Q16" s="456">
        <v>0</v>
      </c>
      <c r="R16" s="456">
        <v>0</v>
      </c>
      <c r="S16" s="456">
        <v>0</v>
      </c>
      <c r="T16" s="469">
        <v>300</v>
      </c>
      <c r="U16" s="469">
        <v>980</v>
      </c>
      <c r="V16" s="469">
        <v>1070</v>
      </c>
      <c r="W16" s="469">
        <v>700</v>
      </c>
      <c r="X16" s="469">
        <f>4770-W17</f>
        <v>220</v>
      </c>
      <c r="Y16" s="407">
        <v>0</v>
      </c>
      <c r="Z16" s="407">
        <f>4770-Y17</f>
        <v>0</v>
      </c>
      <c r="AA16" s="469">
        <v>120</v>
      </c>
      <c r="AB16" s="469">
        <f>5470-AA17</f>
        <v>580</v>
      </c>
      <c r="AC16" s="460">
        <v>0</v>
      </c>
      <c r="AD16" s="351">
        <v>0</v>
      </c>
      <c r="AE16" s="351">
        <v>0</v>
      </c>
      <c r="AF16" s="351">
        <v>0</v>
      </c>
      <c r="AG16" s="351">
        <v>0</v>
      </c>
      <c r="AH16" s="351">
        <v>0</v>
      </c>
      <c r="AI16" s="351">
        <v>0</v>
      </c>
      <c r="AJ16" s="460">
        <v>0</v>
      </c>
      <c r="AK16" s="351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509"/>
      <c r="D17" s="40"/>
      <c r="E17" s="41"/>
      <c r="F17" s="201"/>
      <c r="G17" s="43">
        <f t="shared" ref="G17:AD17" si="7">+F17+G16</f>
        <v>0</v>
      </c>
      <c r="H17" s="348">
        <f t="shared" si="7"/>
        <v>0</v>
      </c>
      <c r="I17" s="356">
        <f t="shared" si="7"/>
        <v>0</v>
      </c>
      <c r="J17" s="451">
        <f t="shared" si="7"/>
        <v>0</v>
      </c>
      <c r="K17" s="451">
        <f t="shared" si="7"/>
        <v>0</v>
      </c>
      <c r="L17" s="451">
        <f t="shared" si="7"/>
        <v>500</v>
      </c>
      <c r="M17" s="451">
        <f t="shared" si="7"/>
        <v>500</v>
      </c>
      <c r="N17" s="451">
        <f t="shared" si="7"/>
        <v>1088</v>
      </c>
      <c r="O17" s="461">
        <f t="shared" si="7"/>
        <v>1500</v>
      </c>
      <c r="P17" s="356">
        <f t="shared" si="7"/>
        <v>1500</v>
      </c>
      <c r="Q17" s="451">
        <f t="shared" si="7"/>
        <v>1500</v>
      </c>
      <c r="R17" s="451">
        <f t="shared" si="7"/>
        <v>1500</v>
      </c>
      <c r="S17" s="451">
        <f t="shared" si="7"/>
        <v>1500</v>
      </c>
      <c r="T17" s="451">
        <f t="shared" si="7"/>
        <v>1800</v>
      </c>
      <c r="U17" s="451">
        <f t="shared" si="7"/>
        <v>2780</v>
      </c>
      <c r="V17" s="451">
        <f t="shared" si="7"/>
        <v>3850</v>
      </c>
      <c r="W17" s="356">
        <f t="shared" si="7"/>
        <v>4550</v>
      </c>
      <c r="X17" s="451">
        <f t="shared" si="7"/>
        <v>4770</v>
      </c>
      <c r="Y17" s="451">
        <f t="shared" si="7"/>
        <v>4770</v>
      </c>
      <c r="Z17" s="451">
        <f t="shared" si="7"/>
        <v>4770</v>
      </c>
      <c r="AA17" s="451">
        <f t="shared" si="7"/>
        <v>4890</v>
      </c>
      <c r="AB17" s="451">
        <f t="shared" si="7"/>
        <v>5470</v>
      </c>
      <c r="AC17" s="461">
        <f t="shared" si="7"/>
        <v>5470</v>
      </c>
      <c r="AD17" s="356">
        <f t="shared" si="7"/>
        <v>5470</v>
      </c>
      <c r="AE17" s="352">
        <f t="shared" ref="AE17:AK17" si="8">+AD17+AE16</f>
        <v>5470</v>
      </c>
      <c r="AF17" s="352">
        <f t="shared" si="8"/>
        <v>5470</v>
      </c>
      <c r="AG17" s="352">
        <f t="shared" si="8"/>
        <v>5470</v>
      </c>
      <c r="AH17" s="352">
        <f t="shared" si="8"/>
        <v>5470</v>
      </c>
      <c r="AI17" s="352">
        <f t="shared" si="8"/>
        <v>5470</v>
      </c>
      <c r="AJ17" s="461">
        <f t="shared" si="8"/>
        <v>5470</v>
      </c>
      <c r="AK17" s="352">
        <f t="shared" si="8"/>
        <v>5470</v>
      </c>
      <c r="AL17" s="37"/>
    </row>
    <row r="18" spans="1:42" ht="34.5" customHeight="1">
      <c r="A18" s="624">
        <v>6</v>
      </c>
      <c r="B18" s="629" t="s">
        <v>79</v>
      </c>
      <c r="C18" s="508" t="s">
        <v>176</v>
      </c>
      <c r="D18" s="48"/>
      <c r="E18" s="49"/>
      <c r="F18" s="533">
        <f>+[1]NEW!$W$99</f>
        <v>375</v>
      </c>
      <c r="G18" s="453">
        <v>0</v>
      </c>
      <c r="H18" s="453">
        <v>0</v>
      </c>
      <c r="I18" s="353">
        <v>0</v>
      </c>
      <c r="J18" s="453">
        <v>0</v>
      </c>
      <c r="K18" s="453">
        <v>0</v>
      </c>
      <c r="L18" s="453">
        <v>0</v>
      </c>
      <c r="M18" s="453">
        <v>0</v>
      </c>
      <c r="N18" s="453">
        <v>0</v>
      </c>
      <c r="O18" s="462">
        <v>0</v>
      </c>
      <c r="P18" s="353">
        <v>0</v>
      </c>
      <c r="Q18" s="457">
        <v>0</v>
      </c>
      <c r="R18" s="453">
        <v>0</v>
      </c>
      <c r="S18" s="453">
        <v>0</v>
      </c>
      <c r="T18" s="453">
        <v>0</v>
      </c>
      <c r="U18" s="453">
        <v>0</v>
      </c>
      <c r="V18" s="453">
        <v>0</v>
      </c>
      <c r="W18" s="353">
        <v>0</v>
      </c>
      <c r="X18" s="470">
        <f>1060-X16-X28</f>
        <v>40</v>
      </c>
      <c r="Y18" s="470">
        <f>290-X19</f>
        <v>250</v>
      </c>
      <c r="Z18" s="453">
        <f>290-Y19</f>
        <v>0</v>
      </c>
      <c r="AA18" s="457">
        <v>0</v>
      </c>
      <c r="AB18" s="470">
        <f>375-AA19</f>
        <v>85</v>
      </c>
      <c r="AC18" s="462">
        <v>0</v>
      </c>
      <c r="AD18" s="353">
        <v>0</v>
      </c>
      <c r="AE18" s="353">
        <v>0</v>
      </c>
      <c r="AF18" s="353">
        <v>0</v>
      </c>
      <c r="AG18" s="353">
        <v>0</v>
      </c>
      <c r="AH18" s="353">
        <v>0</v>
      </c>
      <c r="AI18" s="353">
        <v>0</v>
      </c>
      <c r="AJ18" s="462">
        <v>0</v>
      </c>
      <c r="AK18" s="353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509"/>
      <c r="D19" s="33"/>
      <c r="E19" s="52"/>
      <c r="F19" s="173"/>
      <c r="G19" s="43">
        <f t="shared" ref="G19:AD19" si="9">+F19+G18</f>
        <v>0</v>
      </c>
      <c r="H19" s="348">
        <f t="shared" si="9"/>
        <v>0</v>
      </c>
      <c r="I19" s="356">
        <f t="shared" si="9"/>
        <v>0</v>
      </c>
      <c r="J19" s="451">
        <f t="shared" si="9"/>
        <v>0</v>
      </c>
      <c r="K19" s="451">
        <f t="shared" si="9"/>
        <v>0</v>
      </c>
      <c r="L19" s="451">
        <f t="shared" si="9"/>
        <v>0</v>
      </c>
      <c r="M19" s="451">
        <f t="shared" si="9"/>
        <v>0</v>
      </c>
      <c r="N19" s="451">
        <f t="shared" si="9"/>
        <v>0</v>
      </c>
      <c r="O19" s="461">
        <f t="shared" si="9"/>
        <v>0</v>
      </c>
      <c r="P19" s="356">
        <f t="shared" si="9"/>
        <v>0</v>
      </c>
      <c r="Q19" s="451">
        <f t="shared" si="9"/>
        <v>0</v>
      </c>
      <c r="R19" s="451">
        <f t="shared" si="9"/>
        <v>0</v>
      </c>
      <c r="S19" s="451">
        <f t="shared" si="9"/>
        <v>0</v>
      </c>
      <c r="T19" s="451">
        <f t="shared" si="9"/>
        <v>0</v>
      </c>
      <c r="U19" s="451">
        <f t="shared" si="9"/>
        <v>0</v>
      </c>
      <c r="V19" s="451">
        <f t="shared" si="9"/>
        <v>0</v>
      </c>
      <c r="W19" s="356">
        <f t="shared" si="9"/>
        <v>0</v>
      </c>
      <c r="X19" s="451">
        <f t="shared" si="9"/>
        <v>40</v>
      </c>
      <c r="Y19" s="451">
        <f t="shared" si="9"/>
        <v>290</v>
      </c>
      <c r="Z19" s="451">
        <f t="shared" si="9"/>
        <v>290</v>
      </c>
      <c r="AA19" s="451">
        <f t="shared" si="9"/>
        <v>290</v>
      </c>
      <c r="AB19" s="451">
        <f t="shared" si="9"/>
        <v>375</v>
      </c>
      <c r="AC19" s="461">
        <f t="shared" si="9"/>
        <v>375</v>
      </c>
      <c r="AD19" s="356">
        <f t="shared" si="9"/>
        <v>375</v>
      </c>
      <c r="AE19" s="352">
        <f t="shared" ref="AE19:AI19" si="10">+AD19+AE18</f>
        <v>375</v>
      </c>
      <c r="AF19" s="352">
        <f t="shared" si="10"/>
        <v>375</v>
      </c>
      <c r="AG19" s="352">
        <f t="shared" si="10"/>
        <v>375</v>
      </c>
      <c r="AH19" s="352">
        <f>+AG19+AH18</f>
        <v>375</v>
      </c>
      <c r="AI19" s="352">
        <f t="shared" si="10"/>
        <v>375</v>
      </c>
      <c r="AJ19" s="461">
        <f>+AI19+AJ18</f>
        <v>375</v>
      </c>
      <c r="AK19" s="352">
        <f>+AJ19+AK18</f>
        <v>375</v>
      </c>
      <c r="AL19" s="37"/>
    </row>
    <row r="20" spans="1:42" ht="34.5" customHeight="1">
      <c r="A20" s="624">
        <v>7</v>
      </c>
      <c r="B20" s="649" t="s">
        <v>80</v>
      </c>
      <c r="C20" s="506" t="s">
        <v>174</v>
      </c>
      <c r="D20" s="53"/>
      <c r="E20" s="54"/>
      <c r="F20" s="174">
        <f>+[1]NEW!$W$6</f>
        <v>550</v>
      </c>
      <c r="G20" s="453">
        <v>0</v>
      </c>
      <c r="H20" s="453">
        <v>0</v>
      </c>
      <c r="I20" s="353">
        <v>0</v>
      </c>
      <c r="J20" s="457">
        <v>0</v>
      </c>
      <c r="K20" s="453">
        <v>0</v>
      </c>
      <c r="L20" s="453">
        <v>0</v>
      </c>
      <c r="M20" s="470">
        <v>151</v>
      </c>
      <c r="N20" s="470">
        <f>450-M21</f>
        <v>299</v>
      </c>
      <c r="O20" s="462">
        <v>0</v>
      </c>
      <c r="P20" s="353">
        <v>0</v>
      </c>
      <c r="Q20" s="453">
        <v>0</v>
      </c>
      <c r="R20" s="453">
        <v>0</v>
      </c>
      <c r="S20" s="453">
        <v>0</v>
      </c>
      <c r="T20" s="453">
        <v>0</v>
      </c>
      <c r="U20" s="453">
        <v>0</v>
      </c>
      <c r="V20" s="453">
        <v>0</v>
      </c>
      <c r="W20" s="353">
        <v>0</v>
      </c>
      <c r="X20" s="457">
        <v>0</v>
      </c>
      <c r="Y20" s="470">
        <f>550-X21</f>
        <v>100</v>
      </c>
      <c r="Z20" s="453">
        <v>0</v>
      </c>
      <c r="AA20" s="453">
        <v>0</v>
      </c>
      <c r="AB20" s="453">
        <v>0</v>
      </c>
      <c r="AC20" s="462">
        <v>0</v>
      </c>
      <c r="AD20" s="353">
        <v>0</v>
      </c>
      <c r="AE20" s="353">
        <v>0</v>
      </c>
      <c r="AF20" s="353">
        <v>0</v>
      </c>
      <c r="AG20" s="353">
        <v>0</v>
      </c>
      <c r="AH20" s="353">
        <v>0</v>
      </c>
      <c r="AI20" s="353">
        <v>0</v>
      </c>
      <c r="AJ20" s="462">
        <v>0</v>
      </c>
      <c r="AK20" s="353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507"/>
      <c r="D21" s="56"/>
      <c r="E21" s="57"/>
      <c r="F21" s="180"/>
      <c r="G21" s="451">
        <f t="shared" ref="G21:AD21" si="11">+F21+G20</f>
        <v>0</v>
      </c>
      <c r="H21" s="348">
        <f t="shared" si="11"/>
        <v>0</v>
      </c>
      <c r="I21" s="356">
        <f t="shared" si="11"/>
        <v>0</v>
      </c>
      <c r="J21" s="451">
        <f t="shared" si="11"/>
        <v>0</v>
      </c>
      <c r="K21" s="451">
        <f t="shared" si="11"/>
        <v>0</v>
      </c>
      <c r="L21" s="451">
        <f t="shared" si="11"/>
        <v>0</v>
      </c>
      <c r="M21" s="451">
        <f t="shared" si="11"/>
        <v>151</v>
      </c>
      <c r="N21" s="451">
        <f t="shared" si="11"/>
        <v>450</v>
      </c>
      <c r="O21" s="461">
        <f t="shared" si="11"/>
        <v>450</v>
      </c>
      <c r="P21" s="356">
        <f t="shared" si="11"/>
        <v>450</v>
      </c>
      <c r="Q21" s="451">
        <f t="shared" si="11"/>
        <v>450</v>
      </c>
      <c r="R21" s="451">
        <f t="shared" si="11"/>
        <v>450</v>
      </c>
      <c r="S21" s="451">
        <f t="shared" si="11"/>
        <v>450</v>
      </c>
      <c r="T21" s="451">
        <f t="shared" si="11"/>
        <v>450</v>
      </c>
      <c r="U21" s="451">
        <f t="shared" si="11"/>
        <v>450</v>
      </c>
      <c r="V21" s="451">
        <f t="shared" si="11"/>
        <v>450</v>
      </c>
      <c r="W21" s="356">
        <f t="shared" si="11"/>
        <v>450</v>
      </c>
      <c r="X21" s="451">
        <f t="shared" si="11"/>
        <v>450</v>
      </c>
      <c r="Y21" s="451">
        <f t="shared" si="11"/>
        <v>550</v>
      </c>
      <c r="Z21" s="451">
        <f t="shared" si="11"/>
        <v>550</v>
      </c>
      <c r="AA21" s="451">
        <f t="shared" si="11"/>
        <v>550</v>
      </c>
      <c r="AB21" s="451">
        <f t="shared" si="11"/>
        <v>550</v>
      </c>
      <c r="AC21" s="461">
        <f t="shared" si="11"/>
        <v>550</v>
      </c>
      <c r="AD21" s="356">
        <f t="shared" si="11"/>
        <v>550</v>
      </c>
      <c r="AE21" s="352">
        <f t="shared" ref="AE21:AK21" si="12">+AD21+AE20</f>
        <v>550</v>
      </c>
      <c r="AF21" s="352">
        <f t="shared" si="12"/>
        <v>550</v>
      </c>
      <c r="AG21" s="352">
        <f t="shared" si="12"/>
        <v>550</v>
      </c>
      <c r="AH21" s="352">
        <f t="shared" si="12"/>
        <v>550</v>
      </c>
      <c r="AI21" s="352">
        <f t="shared" si="12"/>
        <v>550</v>
      </c>
      <c r="AJ21" s="461">
        <f t="shared" si="12"/>
        <v>550</v>
      </c>
      <c r="AK21" s="352">
        <f t="shared" si="12"/>
        <v>550</v>
      </c>
      <c r="AL21" s="37"/>
    </row>
    <row r="22" spans="1:42" ht="34.5" customHeight="1">
      <c r="A22" s="624">
        <v>8</v>
      </c>
      <c r="B22" s="649" t="s">
        <v>81</v>
      </c>
      <c r="C22" s="506" t="s">
        <v>174</v>
      </c>
      <c r="D22" s="60"/>
      <c r="E22" s="34"/>
      <c r="F22" s="174">
        <f>+[1]NEW!$W$9</f>
        <v>294</v>
      </c>
      <c r="G22" s="449">
        <v>0</v>
      </c>
      <c r="H22" s="449">
        <v>0</v>
      </c>
      <c r="I22" s="351">
        <v>0</v>
      </c>
      <c r="J22" s="449">
        <v>0</v>
      </c>
      <c r="K22" s="449">
        <v>0</v>
      </c>
      <c r="L22" s="449">
        <v>0</v>
      </c>
      <c r="M22" s="469">
        <v>294</v>
      </c>
      <c r="N22" s="407">
        <f>294-M23</f>
        <v>0</v>
      </c>
      <c r="O22" s="460">
        <v>0</v>
      </c>
      <c r="P22" s="351">
        <v>0</v>
      </c>
      <c r="Q22" s="449">
        <v>0</v>
      </c>
      <c r="R22" s="449">
        <v>0</v>
      </c>
      <c r="S22" s="449">
        <v>0</v>
      </c>
      <c r="T22" s="449">
        <v>0</v>
      </c>
      <c r="U22" s="449">
        <v>0</v>
      </c>
      <c r="V22" s="449">
        <v>0</v>
      </c>
      <c r="W22" s="351">
        <v>0</v>
      </c>
      <c r="X22" s="449">
        <v>0</v>
      </c>
      <c r="Y22" s="449">
        <v>0</v>
      </c>
      <c r="Z22" s="449">
        <v>0</v>
      </c>
      <c r="AA22" s="449">
        <v>0</v>
      </c>
      <c r="AB22" s="449">
        <v>0</v>
      </c>
      <c r="AC22" s="460">
        <v>0</v>
      </c>
      <c r="AD22" s="351">
        <v>0</v>
      </c>
      <c r="AE22" s="351">
        <v>0</v>
      </c>
      <c r="AF22" s="351">
        <v>0</v>
      </c>
      <c r="AG22" s="351">
        <v>0</v>
      </c>
      <c r="AH22" s="351">
        <v>0</v>
      </c>
      <c r="AI22" s="351">
        <v>0</v>
      </c>
      <c r="AJ22" s="460">
        <v>0</v>
      </c>
      <c r="AK22" s="351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507"/>
      <c r="D23" s="60"/>
      <c r="E23" s="52"/>
      <c r="F23" s="181"/>
      <c r="G23" s="451">
        <f t="shared" ref="G23:AD23" si="13">+F23+G22</f>
        <v>0</v>
      </c>
      <c r="H23" s="348">
        <f t="shared" si="13"/>
        <v>0</v>
      </c>
      <c r="I23" s="356">
        <f t="shared" si="13"/>
        <v>0</v>
      </c>
      <c r="J23" s="451">
        <f t="shared" si="13"/>
        <v>0</v>
      </c>
      <c r="K23" s="451">
        <f t="shared" si="13"/>
        <v>0</v>
      </c>
      <c r="L23" s="451">
        <f t="shared" si="13"/>
        <v>0</v>
      </c>
      <c r="M23" s="451">
        <f t="shared" si="13"/>
        <v>294</v>
      </c>
      <c r="N23" s="451">
        <f t="shared" si="13"/>
        <v>294</v>
      </c>
      <c r="O23" s="461">
        <f t="shared" si="13"/>
        <v>294</v>
      </c>
      <c r="P23" s="356">
        <f t="shared" si="13"/>
        <v>294</v>
      </c>
      <c r="Q23" s="451">
        <f t="shared" si="13"/>
        <v>294</v>
      </c>
      <c r="R23" s="451">
        <f t="shared" si="13"/>
        <v>294</v>
      </c>
      <c r="S23" s="451">
        <f t="shared" si="13"/>
        <v>294</v>
      </c>
      <c r="T23" s="451">
        <f t="shared" si="13"/>
        <v>294</v>
      </c>
      <c r="U23" s="451">
        <f t="shared" si="13"/>
        <v>294</v>
      </c>
      <c r="V23" s="451">
        <f t="shared" si="13"/>
        <v>294</v>
      </c>
      <c r="W23" s="356">
        <f t="shared" si="13"/>
        <v>294</v>
      </c>
      <c r="X23" s="451">
        <f t="shared" si="13"/>
        <v>294</v>
      </c>
      <c r="Y23" s="451">
        <f t="shared" si="13"/>
        <v>294</v>
      </c>
      <c r="Z23" s="451">
        <f t="shared" si="13"/>
        <v>294</v>
      </c>
      <c r="AA23" s="451">
        <f t="shared" si="13"/>
        <v>294</v>
      </c>
      <c r="AB23" s="451">
        <f t="shared" si="13"/>
        <v>294</v>
      </c>
      <c r="AC23" s="461">
        <f t="shared" si="13"/>
        <v>294</v>
      </c>
      <c r="AD23" s="356">
        <f t="shared" si="13"/>
        <v>294</v>
      </c>
      <c r="AE23" s="352">
        <f t="shared" ref="AE23:AK23" si="14">+AD23+AE22</f>
        <v>294</v>
      </c>
      <c r="AF23" s="352">
        <f t="shared" si="14"/>
        <v>294</v>
      </c>
      <c r="AG23" s="352">
        <f t="shared" si="14"/>
        <v>294</v>
      </c>
      <c r="AH23" s="352">
        <f t="shared" si="14"/>
        <v>294</v>
      </c>
      <c r="AI23" s="352">
        <f t="shared" si="14"/>
        <v>294</v>
      </c>
      <c r="AJ23" s="461">
        <f t="shared" si="14"/>
        <v>294</v>
      </c>
      <c r="AK23" s="352">
        <f t="shared" si="14"/>
        <v>294</v>
      </c>
      <c r="AL23" s="37"/>
    </row>
    <row r="24" spans="1:42" ht="34.5" customHeight="1">
      <c r="A24" s="624">
        <v>9</v>
      </c>
      <c r="B24" s="649" t="s">
        <v>82</v>
      </c>
      <c r="C24" s="506" t="s">
        <v>174</v>
      </c>
      <c r="D24" s="63"/>
      <c r="E24" s="54"/>
      <c r="F24" s="174">
        <f>+[1]NEW!$W$12</f>
        <v>590</v>
      </c>
      <c r="G24" s="449">
        <v>0</v>
      </c>
      <c r="H24" s="449">
        <v>0</v>
      </c>
      <c r="I24" s="351">
        <v>0</v>
      </c>
      <c r="J24" s="449">
        <v>0</v>
      </c>
      <c r="K24" s="449">
        <v>0</v>
      </c>
      <c r="L24" s="449">
        <v>0</v>
      </c>
      <c r="M24" s="469">
        <v>590</v>
      </c>
      <c r="N24" s="407">
        <f>590-M25</f>
        <v>0</v>
      </c>
      <c r="O24" s="460">
        <v>0</v>
      </c>
      <c r="P24" s="351">
        <v>0</v>
      </c>
      <c r="Q24" s="449">
        <v>0</v>
      </c>
      <c r="R24" s="449">
        <v>0</v>
      </c>
      <c r="S24" s="449">
        <v>0</v>
      </c>
      <c r="T24" s="449">
        <v>0</v>
      </c>
      <c r="U24" s="449">
        <v>0</v>
      </c>
      <c r="V24" s="449">
        <v>0</v>
      </c>
      <c r="W24" s="351">
        <v>0</v>
      </c>
      <c r="X24" s="449">
        <v>0</v>
      </c>
      <c r="Y24" s="449">
        <v>0</v>
      </c>
      <c r="Z24" s="449">
        <v>0</v>
      </c>
      <c r="AA24" s="449">
        <v>0</v>
      </c>
      <c r="AB24" s="449">
        <v>0</v>
      </c>
      <c r="AC24" s="460">
        <v>0</v>
      </c>
      <c r="AD24" s="351">
        <v>0</v>
      </c>
      <c r="AE24" s="351">
        <v>0</v>
      </c>
      <c r="AF24" s="351">
        <v>0</v>
      </c>
      <c r="AG24" s="351">
        <v>0</v>
      </c>
      <c r="AH24" s="351">
        <v>0</v>
      </c>
      <c r="AI24" s="351">
        <v>0</v>
      </c>
      <c r="AJ24" s="460">
        <v>0</v>
      </c>
      <c r="AK24" s="351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507"/>
      <c r="D25" s="65"/>
      <c r="E25" s="66"/>
      <c r="F25" s="182"/>
      <c r="G25" s="451">
        <f t="shared" ref="G25:AD25" si="15">+F25+G24</f>
        <v>0</v>
      </c>
      <c r="H25" s="348">
        <f t="shared" si="15"/>
        <v>0</v>
      </c>
      <c r="I25" s="356">
        <f t="shared" si="15"/>
        <v>0</v>
      </c>
      <c r="J25" s="451">
        <f t="shared" si="15"/>
        <v>0</v>
      </c>
      <c r="K25" s="451">
        <f t="shared" si="15"/>
        <v>0</v>
      </c>
      <c r="L25" s="451">
        <f t="shared" si="15"/>
        <v>0</v>
      </c>
      <c r="M25" s="451">
        <f t="shared" si="15"/>
        <v>590</v>
      </c>
      <c r="N25" s="451">
        <f t="shared" si="15"/>
        <v>590</v>
      </c>
      <c r="O25" s="461">
        <f t="shared" si="15"/>
        <v>590</v>
      </c>
      <c r="P25" s="356">
        <f t="shared" si="15"/>
        <v>590</v>
      </c>
      <c r="Q25" s="451">
        <f t="shared" si="15"/>
        <v>590</v>
      </c>
      <c r="R25" s="451">
        <f t="shared" si="15"/>
        <v>590</v>
      </c>
      <c r="S25" s="451">
        <f t="shared" si="15"/>
        <v>590</v>
      </c>
      <c r="T25" s="451">
        <f t="shared" si="15"/>
        <v>590</v>
      </c>
      <c r="U25" s="451">
        <f t="shared" si="15"/>
        <v>590</v>
      </c>
      <c r="V25" s="451">
        <f t="shared" si="15"/>
        <v>590</v>
      </c>
      <c r="W25" s="356">
        <f t="shared" si="15"/>
        <v>590</v>
      </c>
      <c r="X25" s="451">
        <f t="shared" si="15"/>
        <v>590</v>
      </c>
      <c r="Y25" s="451">
        <f t="shared" si="15"/>
        <v>590</v>
      </c>
      <c r="Z25" s="451">
        <f t="shared" si="15"/>
        <v>590</v>
      </c>
      <c r="AA25" s="451">
        <f t="shared" si="15"/>
        <v>590</v>
      </c>
      <c r="AB25" s="451">
        <f t="shared" si="15"/>
        <v>590</v>
      </c>
      <c r="AC25" s="461">
        <f t="shared" si="15"/>
        <v>590</v>
      </c>
      <c r="AD25" s="356">
        <f t="shared" si="15"/>
        <v>590</v>
      </c>
      <c r="AE25" s="352">
        <f t="shared" ref="AE25:AK25" si="16">+AD25+AE24</f>
        <v>590</v>
      </c>
      <c r="AF25" s="352">
        <f t="shared" si="16"/>
        <v>590</v>
      </c>
      <c r="AG25" s="352">
        <f t="shared" si="16"/>
        <v>590</v>
      </c>
      <c r="AH25" s="352">
        <f t="shared" si="16"/>
        <v>590</v>
      </c>
      <c r="AI25" s="352">
        <f t="shared" si="16"/>
        <v>590</v>
      </c>
      <c r="AJ25" s="461">
        <f t="shared" si="16"/>
        <v>590</v>
      </c>
      <c r="AK25" s="352">
        <f t="shared" si="16"/>
        <v>590</v>
      </c>
      <c r="AL25" s="37"/>
    </row>
    <row r="26" spans="1:42" ht="34.5" customHeight="1">
      <c r="A26" s="624">
        <v>10</v>
      </c>
      <c r="B26" s="649" t="s">
        <v>83</v>
      </c>
      <c r="C26" s="506" t="s">
        <v>174</v>
      </c>
      <c r="D26" s="53"/>
      <c r="E26" s="54"/>
      <c r="F26" s="174">
        <f>+[1]NEW!$W$15</f>
        <v>689</v>
      </c>
      <c r="G26" s="449">
        <v>0</v>
      </c>
      <c r="H26" s="449">
        <v>0</v>
      </c>
      <c r="I26" s="351">
        <v>0</v>
      </c>
      <c r="J26" s="449">
        <v>0</v>
      </c>
      <c r="K26" s="449">
        <v>0</v>
      </c>
      <c r="L26" s="449">
        <v>0</v>
      </c>
      <c r="M26" s="469">
        <f>289-L27</f>
        <v>289</v>
      </c>
      <c r="N26" s="449">
        <v>0</v>
      </c>
      <c r="O26" s="460">
        <v>0</v>
      </c>
      <c r="P26" s="351">
        <v>0</v>
      </c>
      <c r="Q26" s="449">
        <v>0</v>
      </c>
      <c r="R26" s="449">
        <v>0</v>
      </c>
      <c r="S26" s="449">
        <v>0</v>
      </c>
      <c r="T26" s="449">
        <v>0</v>
      </c>
      <c r="U26" s="449">
        <v>0</v>
      </c>
      <c r="V26" s="449">
        <v>0</v>
      </c>
      <c r="W26" s="351">
        <v>0</v>
      </c>
      <c r="X26" s="449">
        <v>0</v>
      </c>
      <c r="Y26" s="449">
        <v>0</v>
      </c>
      <c r="Z26" s="449">
        <v>0</v>
      </c>
      <c r="AA26" s="449">
        <v>0</v>
      </c>
      <c r="AB26" s="456">
        <v>0</v>
      </c>
      <c r="AC26" s="469">
        <v>350</v>
      </c>
      <c r="AD26" s="469">
        <f>689-AC27</f>
        <v>50</v>
      </c>
      <c r="AE26" s="351">
        <v>0</v>
      </c>
      <c r="AF26" s="351">
        <v>0</v>
      </c>
      <c r="AG26" s="351">
        <v>0</v>
      </c>
      <c r="AH26" s="351">
        <v>0</v>
      </c>
      <c r="AI26" s="351">
        <v>0</v>
      </c>
      <c r="AJ26" s="460">
        <v>0</v>
      </c>
      <c r="AK26" s="351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507"/>
      <c r="D27" s="56"/>
      <c r="E27" s="57"/>
      <c r="F27" s="180"/>
      <c r="G27" s="451">
        <f t="shared" ref="G27:AD27" si="17">+F27+G26</f>
        <v>0</v>
      </c>
      <c r="H27" s="348">
        <f t="shared" si="17"/>
        <v>0</v>
      </c>
      <c r="I27" s="356">
        <f t="shared" si="17"/>
        <v>0</v>
      </c>
      <c r="J27" s="451">
        <f t="shared" si="17"/>
        <v>0</v>
      </c>
      <c r="K27" s="451">
        <f t="shared" si="17"/>
        <v>0</v>
      </c>
      <c r="L27" s="451">
        <f t="shared" si="17"/>
        <v>0</v>
      </c>
      <c r="M27" s="451">
        <f t="shared" si="17"/>
        <v>289</v>
      </c>
      <c r="N27" s="451">
        <f t="shared" si="17"/>
        <v>289</v>
      </c>
      <c r="O27" s="461">
        <f t="shared" si="17"/>
        <v>289</v>
      </c>
      <c r="P27" s="356">
        <f t="shared" si="17"/>
        <v>289</v>
      </c>
      <c r="Q27" s="451">
        <f t="shared" si="17"/>
        <v>289</v>
      </c>
      <c r="R27" s="451">
        <f t="shared" si="17"/>
        <v>289</v>
      </c>
      <c r="S27" s="451">
        <f t="shared" si="17"/>
        <v>289</v>
      </c>
      <c r="T27" s="451">
        <f t="shared" si="17"/>
        <v>289</v>
      </c>
      <c r="U27" s="451">
        <f t="shared" si="17"/>
        <v>289</v>
      </c>
      <c r="V27" s="451">
        <f t="shared" si="17"/>
        <v>289</v>
      </c>
      <c r="W27" s="356">
        <f t="shared" si="17"/>
        <v>289</v>
      </c>
      <c r="X27" s="451">
        <f t="shared" si="17"/>
        <v>289</v>
      </c>
      <c r="Y27" s="451">
        <f t="shared" si="17"/>
        <v>289</v>
      </c>
      <c r="Z27" s="451">
        <f t="shared" si="17"/>
        <v>289</v>
      </c>
      <c r="AA27" s="451">
        <f t="shared" si="17"/>
        <v>289</v>
      </c>
      <c r="AB27" s="451">
        <f t="shared" si="17"/>
        <v>289</v>
      </c>
      <c r="AC27" s="461">
        <f t="shared" si="17"/>
        <v>639</v>
      </c>
      <c r="AD27" s="356">
        <f t="shared" si="17"/>
        <v>689</v>
      </c>
      <c r="AE27" s="352">
        <f t="shared" ref="AE27:AG27" si="18">+AD27+AE26</f>
        <v>689</v>
      </c>
      <c r="AF27" s="352">
        <f t="shared" si="18"/>
        <v>689</v>
      </c>
      <c r="AG27" s="352">
        <f t="shared" si="18"/>
        <v>689</v>
      </c>
      <c r="AH27" s="352">
        <f>+AG27+AH26</f>
        <v>689</v>
      </c>
      <c r="AI27" s="352">
        <f>+AH27+AI26</f>
        <v>689</v>
      </c>
      <c r="AJ27" s="461">
        <f>+AI27+AJ26</f>
        <v>689</v>
      </c>
      <c r="AK27" s="352">
        <f>+AJ27+AK26</f>
        <v>689</v>
      </c>
      <c r="AL27" s="37"/>
    </row>
    <row r="28" spans="1:42" ht="34.5" customHeight="1">
      <c r="A28" s="624">
        <v>11</v>
      </c>
      <c r="B28" s="649" t="s">
        <v>84</v>
      </c>
      <c r="C28" s="508" t="s">
        <v>176</v>
      </c>
      <c r="D28" s="63"/>
      <c r="E28" s="54"/>
      <c r="F28" s="440">
        <f>+[1]NEW!$W$18</f>
        <v>2060</v>
      </c>
      <c r="G28" s="449">
        <v>0</v>
      </c>
      <c r="H28" s="449">
        <v>0</v>
      </c>
      <c r="I28" s="351">
        <v>0</v>
      </c>
      <c r="J28" s="449">
        <v>0</v>
      </c>
      <c r="K28" s="469">
        <v>500</v>
      </c>
      <c r="L28" s="407">
        <f>500-K29</f>
        <v>0</v>
      </c>
      <c r="M28" s="449">
        <v>0</v>
      </c>
      <c r="N28" s="469">
        <v>500</v>
      </c>
      <c r="O28" s="460">
        <f>1000-N29</f>
        <v>0</v>
      </c>
      <c r="P28" s="351">
        <v>0</v>
      </c>
      <c r="Q28" s="449">
        <v>0</v>
      </c>
      <c r="R28" s="449">
        <v>0</v>
      </c>
      <c r="S28" s="449">
        <v>0</v>
      </c>
      <c r="T28" s="449">
        <v>0</v>
      </c>
      <c r="U28" s="449">
        <v>0</v>
      </c>
      <c r="V28" s="456">
        <v>0</v>
      </c>
      <c r="W28" s="351">
        <v>0</v>
      </c>
      <c r="X28" s="469">
        <f>1800-W29</f>
        <v>800</v>
      </c>
      <c r="Y28" s="407">
        <f>1800-X29</f>
        <v>0</v>
      </c>
      <c r="Z28" s="449">
        <f>1800-Y29</f>
        <v>0</v>
      </c>
      <c r="AA28" s="456">
        <v>0</v>
      </c>
      <c r="AB28" s="469">
        <f>2060-AA29</f>
        <v>260</v>
      </c>
      <c r="AC28" s="460">
        <v>0</v>
      </c>
      <c r="AD28" s="351">
        <v>0</v>
      </c>
      <c r="AE28" s="351">
        <v>0</v>
      </c>
      <c r="AF28" s="351">
        <v>0</v>
      </c>
      <c r="AG28" s="351">
        <v>0</v>
      </c>
      <c r="AH28" s="351">
        <v>0</v>
      </c>
      <c r="AI28" s="351">
        <v>0</v>
      </c>
      <c r="AJ28" s="460">
        <v>0</v>
      </c>
      <c r="AK28" s="351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509"/>
      <c r="D29" s="65"/>
      <c r="E29" s="66"/>
      <c r="F29" s="182"/>
      <c r="G29" s="451">
        <f t="shared" ref="G29:AD29" si="19">+F29+G28</f>
        <v>0</v>
      </c>
      <c r="H29" s="348">
        <f t="shared" si="19"/>
        <v>0</v>
      </c>
      <c r="I29" s="356">
        <f t="shared" si="19"/>
        <v>0</v>
      </c>
      <c r="J29" s="451">
        <f t="shared" si="19"/>
        <v>0</v>
      </c>
      <c r="K29" s="451">
        <f t="shared" si="19"/>
        <v>500</v>
      </c>
      <c r="L29" s="451">
        <f t="shared" si="19"/>
        <v>500</v>
      </c>
      <c r="M29" s="451">
        <f t="shared" si="19"/>
        <v>500</v>
      </c>
      <c r="N29" s="451">
        <f t="shared" si="19"/>
        <v>1000</v>
      </c>
      <c r="O29" s="461">
        <f t="shared" si="19"/>
        <v>1000</v>
      </c>
      <c r="P29" s="356">
        <f t="shared" si="19"/>
        <v>1000</v>
      </c>
      <c r="Q29" s="451">
        <f t="shared" si="19"/>
        <v>1000</v>
      </c>
      <c r="R29" s="451">
        <f t="shared" si="19"/>
        <v>1000</v>
      </c>
      <c r="S29" s="451">
        <f t="shared" si="19"/>
        <v>1000</v>
      </c>
      <c r="T29" s="451">
        <f t="shared" si="19"/>
        <v>1000</v>
      </c>
      <c r="U29" s="451">
        <f t="shared" si="19"/>
        <v>1000</v>
      </c>
      <c r="V29" s="451">
        <f t="shared" si="19"/>
        <v>1000</v>
      </c>
      <c r="W29" s="356">
        <f t="shared" si="19"/>
        <v>1000</v>
      </c>
      <c r="X29" s="451">
        <f t="shared" si="19"/>
        <v>1800</v>
      </c>
      <c r="Y29" s="451">
        <f t="shared" si="19"/>
        <v>1800</v>
      </c>
      <c r="Z29" s="451">
        <f t="shared" si="19"/>
        <v>1800</v>
      </c>
      <c r="AA29" s="451">
        <f t="shared" si="19"/>
        <v>1800</v>
      </c>
      <c r="AB29" s="451">
        <f t="shared" si="19"/>
        <v>2060</v>
      </c>
      <c r="AC29" s="461">
        <f t="shared" si="19"/>
        <v>2060</v>
      </c>
      <c r="AD29" s="356">
        <f t="shared" si="19"/>
        <v>2060</v>
      </c>
      <c r="AE29" s="352">
        <f t="shared" ref="AE29:AK29" si="20">+AD29+AE28</f>
        <v>2060</v>
      </c>
      <c r="AF29" s="352">
        <f t="shared" si="20"/>
        <v>2060</v>
      </c>
      <c r="AG29" s="352">
        <f t="shared" si="20"/>
        <v>2060</v>
      </c>
      <c r="AH29" s="352">
        <f t="shared" si="20"/>
        <v>2060</v>
      </c>
      <c r="AI29" s="352">
        <f t="shared" si="20"/>
        <v>2060</v>
      </c>
      <c r="AJ29" s="461">
        <f t="shared" si="20"/>
        <v>2060</v>
      </c>
      <c r="AK29" s="352">
        <f t="shared" si="20"/>
        <v>2060</v>
      </c>
      <c r="AL29" s="37"/>
    </row>
    <row r="30" spans="1:42" ht="34.5" customHeight="1">
      <c r="A30" s="624">
        <v>12</v>
      </c>
      <c r="B30" s="649" t="s">
        <v>85</v>
      </c>
      <c r="C30" s="508" t="s">
        <v>176</v>
      </c>
      <c r="D30" s="53"/>
      <c r="E30" s="54"/>
      <c r="F30" s="174">
        <f>+[1]NEW!$W$21</f>
        <v>94</v>
      </c>
      <c r="G30" s="449">
        <v>0</v>
      </c>
      <c r="H30" s="449">
        <v>0</v>
      </c>
      <c r="I30" s="351">
        <v>0</v>
      </c>
      <c r="J30" s="449">
        <v>0</v>
      </c>
      <c r="K30" s="469">
        <v>65</v>
      </c>
      <c r="L30" s="449">
        <f>65-K31</f>
        <v>0</v>
      </c>
      <c r="M30" s="449">
        <f>65-L31</f>
        <v>0</v>
      </c>
      <c r="N30" s="449">
        <f>65-M31</f>
        <v>0</v>
      </c>
      <c r="O30" s="460">
        <v>0</v>
      </c>
      <c r="P30" s="351">
        <v>0</v>
      </c>
      <c r="Q30" s="449">
        <f>65-P31</f>
        <v>0</v>
      </c>
      <c r="R30" s="449">
        <v>0</v>
      </c>
      <c r="S30" s="449">
        <v>0</v>
      </c>
      <c r="T30" s="449">
        <v>0</v>
      </c>
      <c r="U30" s="449">
        <v>0</v>
      </c>
      <c r="V30" s="449">
        <v>0</v>
      </c>
      <c r="W30" s="351">
        <v>0</v>
      </c>
      <c r="X30" s="449">
        <v>0</v>
      </c>
      <c r="Y30" s="449">
        <v>0</v>
      </c>
      <c r="Z30" s="449">
        <v>0</v>
      </c>
      <c r="AA30" s="449">
        <v>0</v>
      </c>
      <c r="AB30" s="469">
        <v>29</v>
      </c>
      <c r="AC30" s="460">
        <f>94-AB31</f>
        <v>0</v>
      </c>
      <c r="AD30" s="351">
        <v>0</v>
      </c>
      <c r="AE30" s="351">
        <v>0</v>
      </c>
      <c r="AF30" s="351">
        <v>0</v>
      </c>
      <c r="AG30" s="351">
        <v>0</v>
      </c>
      <c r="AH30" s="351">
        <v>0</v>
      </c>
      <c r="AI30" s="351">
        <v>0</v>
      </c>
      <c r="AJ30" s="460">
        <v>0</v>
      </c>
      <c r="AK30" s="351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509"/>
      <c r="D31" s="56"/>
      <c r="E31" s="57"/>
      <c r="F31" s="180"/>
      <c r="G31" s="451">
        <f t="shared" ref="G31:AD31" si="21">+F31+G30</f>
        <v>0</v>
      </c>
      <c r="H31" s="348">
        <f t="shared" si="21"/>
        <v>0</v>
      </c>
      <c r="I31" s="356">
        <f t="shared" si="21"/>
        <v>0</v>
      </c>
      <c r="J31" s="451">
        <f t="shared" si="21"/>
        <v>0</v>
      </c>
      <c r="K31" s="451">
        <f t="shared" si="21"/>
        <v>65</v>
      </c>
      <c r="L31" s="451">
        <f t="shared" si="21"/>
        <v>65</v>
      </c>
      <c r="M31" s="451">
        <f t="shared" si="21"/>
        <v>65</v>
      </c>
      <c r="N31" s="451">
        <f t="shared" si="21"/>
        <v>65</v>
      </c>
      <c r="O31" s="461">
        <f t="shared" si="21"/>
        <v>65</v>
      </c>
      <c r="P31" s="356">
        <f t="shared" si="21"/>
        <v>65</v>
      </c>
      <c r="Q31" s="451">
        <f t="shared" si="21"/>
        <v>65</v>
      </c>
      <c r="R31" s="451">
        <f t="shared" si="21"/>
        <v>65</v>
      </c>
      <c r="S31" s="451">
        <f t="shared" si="21"/>
        <v>65</v>
      </c>
      <c r="T31" s="451">
        <f t="shared" si="21"/>
        <v>65</v>
      </c>
      <c r="U31" s="451">
        <f t="shared" si="21"/>
        <v>65</v>
      </c>
      <c r="V31" s="451">
        <f t="shared" si="21"/>
        <v>65</v>
      </c>
      <c r="W31" s="356">
        <f t="shared" si="21"/>
        <v>65</v>
      </c>
      <c r="X31" s="451">
        <f t="shared" si="21"/>
        <v>65</v>
      </c>
      <c r="Y31" s="451">
        <f t="shared" si="21"/>
        <v>65</v>
      </c>
      <c r="Z31" s="451">
        <f t="shared" si="21"/>
        <v>65</v>
      </c>
      <c r="AA31" s="451">
        <f t="shared" si="21"/>
        <v>65</v>
      </c>
      <c r="AB31" s="451">
        <f t="shared" si="21"/>
        <v>94</v>
      </c>
      <c r="AC31" s="461">
        <f t="shared" si="21"/>
        <v>94</v>
      </c>
      <c r="AD31" s="356">
        <f t="shared" si="21"/>
        <v>94</v>
      </c>
      <c r="AE31" s="352">
        <f t="shared" ref="AE31:AG31" si="22">+AD31+AE30</f>
        <v>94</v>
      </c>
      <c r="AF31" s="352">
        <f t="shared" si="22"/>
        <v>94</v>
      </c>
      <c r="AG31" s="352">
        <f t="shared" si="22"/>
        <v>94</v>
      </c>
      <c r="AH31" s="352">
        <f>+AG31+AH30</f>
        <v>94</v>
      </c>
      <c r="AI31" s="352">
        <f>+AH31+AI30</f>
        <v>94</v>
      </c>
      <c r="AJ31" s="461">
        <f>+AI31+AJ30</f>
        <v>94</v>
      </c>
      <c r="AK31" s="352">
        <f>+AJ31+AK30</f>
        <v>94</v>
      </c>
      <c r="AL31" s="37"/>
    </row>
    <row r="32" spans="1:42" ht="35.1" customHeight="1">
      <c r="A32" s="652">
        <v>13</v>
      </c>
      <c r="B32" s="653" t="s">
        <v>86</v>
      </c>
      <c r="C32" s="506" t="s">
        <v>174</v>
      </c>
      <c r="D32" s="60"/>
      <c r="E32" s="34"/>
      <c r="F32" s="173">
        <f>+[1]NEW!$W$30</f>
        <v>33</v>
      </c>
      <c r="G32" s="449">
        <v>0</v>
      </c>
      <c r="H32" s="449">
        <v>0</v>
      </c>
      <c r="I32" s="351">
        <v>0</v>
      </c>
      <c r="J32" s="449">
        <v>0</v>
      </c>
      <c r="K32" s="449">
        <v>0</v>
      </c>
      <c r="L32" s="449">
        <v>0</v>
      </c>
      <c r="M32" s="449">
        <v>0</v>
      </c>
      <c r="N32" s="456">
        <v>0</v>
      </c>
      <c r="O32" s="460">
        <v>0</v>
      </c>
      <c r="P32" s="351">
        <v>0</v>
      </c>
      <c r="Q32" s="449">
        <v>0</v>
      </c>
      <c r="R32" s="449">
        <v>0</v>
      </c>
      <c r="S32" s="449">
        <v>0</v>
      </c>
      <c r="T32" s="449">
        <v>0</v>
      </c>
      <c r="U32" s="449">
        <v>0</v>
      </c>
      <c r="V32" s="449">
        <v>0</v>
      </c>
      <c r="W32" s="351">
        <v>0</v>
      </c>
      <c r="X32" s="456">
        <v>0</v>
      </c>
      <c r="Y32" s="469">
        <f>33-X33</f>
        <v>33</v>
      </c>
      <c r="Z32" s="449">
        <v>0</v>
      </c>
      <c r="AA32" s="449">
        <v>0</v>
      </c>
      <c r="AB32" s="449">
        <v>0</v>
      </c>
      <c r="AC32" s="460">
        <v>0</v>
      </c>
      <c r="AD32" s="351">
        <v>0</v>
      </c>
      <c r="AE32" s="351">
        <v>0</v>
      </c>
      <c r="AF32" s="351">
        <v>0</v>
      </c>
      <c r="AG32" s="351">
        <v>0</v>
      </c>
      <c r="AH32" s="351">
        <v>0</v>
      </c>
      <c r="AI32" s="351">
        <v>0</v>
      </c>
      <c r="AJ32" s="460">
        <v>0</v>
      </c>
      <c r="AK32" s="351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507"/>
      <c r="D33" s="60"/>
      <c r="E33" s="52"/>
      <c r="F33" s="181"/>
      <c r="G33" s="451">
        <f t="shared" ref="G33:AD33" si="23">+F33+G32</f>
        <v>0</v>
      </c>
      <c r="H33" s="348">
        <f t="shared" si="23"/>
        <v>0</v>
      </c>
      <c r="I33" s="356">
        <f t="shared" si="23"/>
        <v>0</v>
      </c>
      <c r="J33" s="451">
        <f t="shared" si="23"/>
        <v>0</v>
      </c>
      <c r="K33" s="451">
        <f t="shared" si="23"/>
        <v>0</v>
      </c>
      <c r="L33" s="451">
        <f t="shared" si="23"/>
        <v>0</v>
      </c>
      <c r="M33" s="451">
        <f t="shared" si="23"/>
        <v>0</v>
      </c>
      <c r="N33" s="451">
        <f t="shared" si="23"/>
        <v>0</v>
      </c>
      <c r="O33" s="461">
        <f t="shared" si="23"/>
        <v>0</v>
      </c>
      <c r="P33" s="356">
        <f t="shared" si="23"/>
        <v>0</v>
      </c>
      <c r="Q33" s="451">
        <f t="shared" si="23"/>
        <v>0</v>
      </c>
      <c r="R33" s="451">
        <f t="shared" si="23"/>
        <v>0</v>
      </c>
      <c r="S33" s="451">
        <f t="shared" si="23"/>
        <v>0</v>
      </c>
      <c r="T33" s="451">
        <f t="shared" si="23"/>
        <v>0</v>
      </c>
      <c r="U33" s="451">
        <f t="shared" si="23"/>
        <v>0</v>
      </c>
      <c r="V33" s="451">
        <f t="shared" si="23"/>
        <v>0</v>
      </c>
      <c r="W33" s="356">
        <f t="shared" si="23"/>
        <v>0</v>
      </c>
      <c r="X33" s="451">
        <f t="shared" si="23"/>
        <v>0</v>
      </c>
      <c r="Y33" s="451">
        <f t="shared" si="23"/>
        <v>33</v>
      </c>
      <c r="Z33" s="451">
        <f t="shared" si="23"/>
        <v>33</v>
      </c>
      <c r="AA33" s="451">
        <f t="shared" si="23"/>
        <v>33</v>
      </c>
      <c r="AB33" s="451">
        <f t="shared" si="23"/>
        <v>33</v>
      </c>
      <c r="AC33" s="461">
        <f t="shared" si="23"/>
        <v>33</v>
      </c>
      <c r="AD33" s="356">
        <f t="shared" si="23"/>
        <v>33</v>
      </c>
      <c r="AE33" s="352">
        <f t="shared" ref="AE33:AG33" si="24">+AD33+AE32</f>
        <v>33</v>
      </c>
      <c r="AF33" s="352">
        <f t="shared" si="24"/>
        <v>33</v>
      </c>
      <c r="AG33" s="352">
        <f t="shared" si="24"/>
        <v>33</v>
      </c>
      <c r="AH33" s="352">
        <f>+AG33+AH32</f>
        <v>33</v>
      </c>
      <c r="AI33" s="352">
        <f>+AH33+AI32</f>
        <v>33</v>
      </c>
      <c r="AJ33" s="461">
        <f>+AI33+AJ32</f>
        <v>33</v>
      </c>
      <c r="AK33" s="352">
        <f>+AJ33+AK32</f>
        <v>33</v>
      </c>
      <c r="AL33" s="37"/>
    </row>
    <row r="34" spans="1:42" ht="35.1" customHeight="1">
      <c r="A34" s="624">
        <v>14</v>
      </c>
      <c r="B34" s="653" t="s">
        <v>87</v>
      </c>
      <c r="C34" s="506" t="s">
        <v>174</v>
      </c>
      <c r="D34" s="63"/>
      <c r="E34" s="54"/>
      <c r="F34" s="174">
        <f>+[1]NEW!$W$33</f>
        <v>0</v>
      </c>
      <c r="G34" s="449">
        <v>0</v>
      </c>
      <c r="H34" s="449">
        <v>0</v>
      </c>
      <c r="I34" s="351">
        <v>0</v>
      </c>
      <c r="J34" s="449">
        <v>0</v>
      </c>
      <c r="K34" s="449">
        <v>0</v>
      </c>
      <c r="L34" s="449">
        <v>0</v>
      </c>
      <c r="M34" s="449">
        <v>0</v>
      </c>
      <c r="N34" s="449">
        <v>0</v>
      </c>
      <c r="O34" s="460">
        <v>0</v>
      </c>
      <c r="P34" s="351">
        <v>0</v>
      </c>
      <c r="Q34" s="449">
        <v>0</v>
      </c>
      <c r="R34" s="449">
        <v>0</v>
      </c>
      <c r="S34" s="449">
        <v>0</v>
      </c>
      <c r="T34" s="449">
        <v>0</v>
      </c>
      <c r="U34" s="449">
        <v>0</v>
      </c>
      <c r="V34" s="449">
        <v>0</v>
      </c>
      <c r="W34" s="351">
        <v>0</v>
      </c>
      <c r="X34" s="449">
        <v>0</v>
      </c>
      <c r="Y34" s="449">
        <v>0</v>
      </c>
      <c r="Z34" s="449">
        <v>0</v>
      </c>
      <c r="AA34" s="449">
        <v>0</v>
      </c>
      <c r="AB34" s="449">
        <v>0</v>
      </c>
      <c r="AC34" s="460">
        <v>0</v>
      </c>
      <c r="AD34" s="351">
        <v>0</v>
      </c>
      <c r="AE34" s="351">
        <v>0</v>
      </c>
      <c r="AF34" s="351">
        <v>0</v>
      </c>
      <c r="AG34" s="351">
        <v>0</v>
      </c>
      <c r="AH34" s="351">
        <v>0</v>
      </c>
      <c r="AI34" s="351">
        <v>0</v>
      </c>
      <c r="AJ34" s="460">
        <v>0</v>
      </c>
      <c r="AK34" s="355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507"/>
      <c r="D35" s="65"/>
      <c r="E35" s="57"/>
      <c r="F35" s="180"/>
      <c r="G35" s="451">
        <f t="shared" ref="G35:AD35" si="25">+F35+G34</f>
        <v>0</v>
      </c>
      <c r="H35" s="348">
        <f t="shared" si="25"/>
        <v>0</v>
      </c>
      <c r="I35" s="356">
        <f t="shared" si="25"/>
        <v>0</v>
      </c>
      <c r="J35" s="451">
        <f t="shared" si="25"/>
        <v>0</v>
      </c>
      <c r="K35" s="451">
        <f t="shared" si="25"/>
        <v>0</v>
      </c>
      <c r="L35" s="451">
        <f t="shared" si="25"/>
        <v>0</v>
      </c>
      <c r="M35" s="451">
        <f t="shared" si="25"/>
        <v>0</v>
      </c>
      <c r="N35" s="451">
        <f t="shared" si="25"/>
        <v>0</v>
      </c>
      <c r="O35" s="461">
        <f t="shared" si="25"/>
        <v>0</v>
      </c>
      <c r="P35" s="356">
        <f t="shared" si="25"/>
        <v>0</v>
      </c>
      <c r="Q35" s="451">
        <f t="shared" si="25"/>
        <v>0</v>
      </c>
      <c r="R35" s="451">
        <f t="shared" si="25"/>
        <v>0</v>
      </c>
      <c r="S35" s="451">
        <f t="shared" si="25"/>
        <v>0</v>
      </c>
      <c r="T35" s="451">
        <f t="shared" si="25"/>
        <v>0</v>
      </c>
      <c r="U35" s="451">
        <f t="shared" si="25"/>
        <v>0</v>
      </c>
      <c r="V35" s="451">
        <f t="shared" si="25"/>
        <v>0</v>
      </c>
      <c r="W35" s="356">
        <f t="shared" si="25"/>
        <v>0</v>
      </c>
      <c r="X35" s="451">
        <f t="shared" si="25"/>
        <v>0</v>
      </c>
      <c r="Y35" s="451">
        <f t="shared" si="25"/>
        <v>0</v>
      </c>
      <c r="Z35" s="451">
        <f t="shared" si="25"/>
        <v>0</v>
      </c>
      <c r="AA35" s="451">
        <f t="shared" si="25"/>
        <v>0</v>
      </c>
      <c r="AB35" s="451">
        <f t="shared" si="25"/>
        <v>0</v>
      </c>
      <c r="AC35" s="461">
        <f t="shared" si="25"/>
        <v>0</v>
      </c>
      <c r="AD35" s="356">
        <f t="shared" si="25"/>
        <v>0</v>
      </c>
      <c r="AE35" s="352">
        <f t="shared" ref="AE35:AG35" si="26">+AD35+AE34</f>
        <v>0</v>
      </c>
      <c r="AF35" s="352">
        <f t="shared" si="26"/>
        <v>0</v>
      </c>
      <c r="AG35" s="352">
        <f t="shared" si="26"/>
        <v>0</v>
      </c>
      <c r="AH35" s="352">
        <f>+AG35+AH34</f>
        <v>0</v>
      </c>
      <c r="AI35" s="352">
        <f>+AH35+AI34</f>
        <v>0</v>
      </c>
      <c r="AJ35" s="461">
        <f>+AI35+AJ34</f>
        <v>0</v>
      </c>
      <c r="AK35" s="352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506" t="s">
        <v>174</v>
      </c>
      <c r="D36" s="71"/>
      <c r="E36" s="34"/>
      <c r="F36" s="173">
        <f>+[1]NEW!$W$36</f>
        <v>37</v>
      </c>
      <c r="G36" s="449">
        <v>0</v>
      </c>
      <c r="H36" s="449">
        <v>0</v>
      </c>
      <c r="I36" s="351">
        <v>0</v>
      </c>
      <c r="J36" s="449">
        <v>0</v>
      </c>
      <c r="K36" s="449">
        <v>0</v>
      </c>
      <c r="L36" s="449">
        <v>0</v>
      </c>
      <c r="M36" s="469">
        <v>37</v>
      </c>
      <c r="N36" s="449">
        <f>37-M37</f>
        <v>0</v>
      </c>
      <c r="O36" s="460">
        <v>0</v>
      </c>
      <c r="P36" s="351">
        <v>0</v>
      </c>
      <c r="Q36" s="449">
        <v>0</v>
      </c>
      <c r="R36" s="449">
        <v>0</v>
      </c>
      <c r="S36" s="449">
        <v>0</v>
      </c>
      <c r="T36" s="449">
        <v>0</v>
      </c>
      <c r="U36" s="449">
        <v>0</v>
      </c>
      <c r="V36" s="449">
        <v>0</v>
      </c>
      <c r="W36" s="351">
        <v>0</v>
      </c>
      <c r="X36" s="449">
        <v>0</v>
      </c>
      <c r="Y36" s="449">
        <v>0</v>
      </c>
      <c r="Z36" s="449">
        <v>0</v>
      </c>
      <c r="AA36" s="449">
        <v>0</v>
      </c>
      <c r="AB36" s="449">
        <v>0</v>
      </c>
      <c r="AC36" s="460">
        <v>0</v>
      </c>
      <c r="AD36" s="351">
        <v>0</v>
      </c>
      <c r="AE36" s="351">
        <v>0</v>
      </c>
      <c r="AF36" s="351">
        <v>0</v>
      </c>
      <c r="AG36" s="351">
        <v>0</v>
      </c>
      <c r="AH36" s="351">
        <v>0</v>
      </c>
      <c r="AI36" s="351">
        <v>0</v>
      </c>
      <c r="AJ36" s="460">
        <v>0</v>
      </c>
      <c r="AK36" s="351">
        <v>0</v>
      </c>
      <c r="AL36" s="37">
        <f>AK37</f>
        <v>37</v>
      </c>
      <c r="AM36" s="38">
        <f>AL36</f>
        <v>37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507"/>
      <c r="D37" s="73"/>
      <c r="E37" s="41"/>
      <c r="F37" s="183"/>
      <c r="G37" s="451">
        <f t="shared" ref="G37:AD37" si="27">+F37+G36</f>
        <v>0</v>
      </c>
      <c r="H37" s="348">
        <f t="shared" si="27"/>
        <v>0</v>
      </c>
      <c r="I37" s="356">
        <f t="shared" si="27"/>
        <v>0</v>
      </c>
      <c r="J37" s="451">
        <f t="shared" si="27"/>
        <v>0</v>
      </c>
      <c r="K37" s="451">
        <f t="shared" si="27"/>
        <v>0</v>
      </c>
      <c r="L37" s="451">
        <f t="shared" si="27"/>
        <v>0</v>
      </c>
      <c r="M37" s="451">
        <f t="shared" si="27"/>
        <v>37</v>
      </c>
      <c r="N37" s="451">
        <f t="shared" si="27"/>
        <v>37</v>
      </c>
      <c r="O37" s="461">
        <f t="shared" si="27"/>
        <v>37</v>
      </c>
      <c r="P37" s="356">
        <f t="shared" si="27"/>
        <v>37</v>
      </c>
      <c r="Q37" s="451">
        <f t="shared" si="27"/>
        <v>37</v>
      </c>
      <c r="R37" s="451">
        <f t="shared" si="27"/>
        <v>37</v>
      </c>
      <c r="S37" s="451">
        <f t="shared" si="27"/>
        <v>37</v>
      </c>
      <c r="T37" s="451">
        <f t="shared" si="27"/>
        <v>37</v>
      </c>
      <c r="U37" s="451">
        <f t="shared" si="27"/>
        <v>37</v>
      </c>
      <c r="V37" s="451">
        <f t="shared" si="27"/>
        <v>37</v>
      </c>
      <c r="W37" s="356">
        <f t="shared" si="27"/>
        <v>37</v>
      </c>
      <c r="X37" s="451">
        <f t="shared" si="27"/>
        <v>37</v>
      </c>
      <c r="Y37" s="451">
        <f t="shared" si="27"/>
        <v>37</v>
      </c>
      <c r="Z37" s="451">
        <f t="shared" si="27"/>
        <v>37</v>
      </c>
      <c r="AA37" s="451">
        <f t="shared" si="27"/>
        <v>37</v>
      </c>
      <c r="AB37" s="451">
        <f t="shared" si="27"/>
        <v>37</v>
      </c>
      <c r="AC37" s="461">
        <f t="shared" si="27"/>
        <v>37</v>
      </c>
      <c r="AD37" s="356">
        <f t="shared" si="27"/>
        <v>37</v>
      </c>
      <c r="AE37" s="352">
        <f t="shared" ref="AE37:AG37" si="28">+AD37+AE36</f>
        <v>37</v>
      </c>
      <c r="AF37" s="352">
        <f t="shared" si="28"/>
        <v>37</v>
      </c>
      <c r="AG37" s="352">
        <f t="shared" si="28"/>
        <v>37</v>
      </c>
      <c r="AH37" s="352">
        <f>+AG37+AH36</f>
        <v>37</v>
      </c>
      <c r="AI37" s="352">
        <f>+AH37+AI36</f>
        <v>37</v>
      </c>
      <c r="AJ37" s="461">
        <f>+AI37+AJ36</f>
        <v>37</v>
      </c>
      <c r="AK37" s="352">
        <f>+AJ37+AK36</f>
        <v>37</v>
      </c>
      <c r="AL37" s="37"/>
    </row>
    <row r="38" spans="1:42" ht="35.1" hidden="1" customHeight="1">
      <c r="A38" s="652">
        <v>9</v>
      </c>
      <c r="B38" s="653" t="s">
        <v>55</v>
      </c>
      <c r="C38" s="510"/>
      <c r="D38" s="60"/>
      <c r="E38" s="34"/>
      <c r="F38" s="173">
        <v>0</v>
      </c>
      <c r="G38" s="449">
        <v>0</v>
      </c>
      <c r="H38" s="449">
        <v>0</v>
      </c>
      <c r="I38" s="351">
        <v>0</v>
      </c>
      <c r="J38" s="449">
        <v>0</v>
      </c>
      <c r="K38" s="449">
        <v>0</v>
      </c>
      <c r="L38" s="449">
        <v>0</v>
      </c>
      <c r="M38" s="449">
        <v>0</v>
      </c>
      <c r="N38" s="449">
        <v>0</v>
      </c>
      <c r="O38" s="460">
        <v>0</v>
      </c>
      <c r="P38" s="351">
        <v>0</v>
      </c>
      <c r="Q38" s="449">
        <v>0</v>
      </c>
      <c r="R38" s="449">
        <v>0</v>
      </c>
      <c r="S38" s="449">
        <v>0</v>
      </c>
      <c r="T38" s="449">
        <v>0</v>
      </c>
      <c r="U38" s="449">
        <v>0</v>
      </c>
      <c r="V38" s="449">
        <v>0</v>
      </c>
      <c r="W38" s="351">
        <v>0</v>
      </c>
      <c r="X38" s="449">
        <v>0</v>
      </c>
      <c r="Y38" s="449">
        <v>0</v>
      </c>
      <c r="Z38" s="449">
        <v>0</v>
      </c>
      <c r="AA38" s="449">
        <v>0</v>
      </c>
      <c r="AB38" s="449">
        <v>0</v>
      </c>
      <c r="AC38" s="460">
        <v>0</v>
      </c>
      <c r="AD38" s="351">
        <v>0</v>
      </c>
      <c r="AE38" s="351">
        <v>0</v>
      </c>
      <c r="AF38" s="351">
        <v>0</v>
      </c>
      <c r="AG38" s="351">
        <v>0</v>
      </c>
      <c r="AH38" s="351">
        <v>0</v>
      </c>
      <c r="AI38" s="351">
        <v>0</v>
      </c>
      <c r="AJ38" s="460">
        <v>0</v>
      </c>
      <c r="AK38" s="351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10"/>
      <c r="D39" s="60"/>
      <c r="E39" s="52"/>
      <c r="F39" s="181"/>
      <c r="G39" s="451">
        <f t="shared" ref="G39:AD39" si="29">+F39+G38</f>
        <v>0</v>
      </c>
      <c r="H39" s="348">
        <f t="shared" si="29"/>
        <v>0</v>
      </c>
      <c r="I39" s="356">
        <f t="shared" si="29"/>
        <v>0</v>
      </c>
      <c r="J39" s="451">
        <f t="shared" si="29"/>
        <v>0</v>
      </c>
      <c r="K39" s="451">
        <f t="shared" si="29"/>
        <v>0</v>
      </c>
      <c r="L39" s="451">
        <f t="shared" si="29"/>
        <v>0</v>
      </c>
      <c r="M39" s="451">
        <f t="shared" si="29"/>
        <v>0</v>
      </c>
      <c r="N39" s="451">
        <f t="shared" si="29"/>
        <v>0</v>
      </c>
      <c r="O39" s="461">
        <f t="shared" si="29"/>
        <v>0</v>
      </c>
      <c r="P39" s="356">
        <f t="shared" si="29"/>
        <v>0</v>
      </c>
      <c r="Q39" s="451">
        <f t="shared" si="29"/>
        <v>0</v>
      </c>
      <c r="R39" s="451">
        <f t="shared" si="29"/>
        <v>0</v>
      </c>
      <c r="S39" s="451">
        <f t="shared" si="29"/>
        <v>0</v>
      </c>
      <c r="T39" s="451">
        <f t="shared" si="29"/>
        <v>0</v>
      </c>
      <c r="U39" s="451">
        <f t="shared" si="29"/>
        <v>0</v>
      </c>
      <c r="V39" s="451">
        <f t="shared" si="29"/>
        <v>0</v>
      </c>
      <c r="W39" s="356">
        <f t="shared" si="29"/>
        <v>0</v>
      </c>
      <c r="X39" s="451">
        <f t="shared" si="29"/>
        <v>0</v>
      </c>
      <c r="Y39" s="451">
        <f t="shared" si="29"/>
        <v>0</v>
      </c>
      <c r="Z39" s="451">
        <f t="shared" si="29"/>
        <v>0</v>
      </c>
      <c r="AA39" s="451">
        <f t="shared" si="29"/>
        <v>0</v>
      </c>
      <c r="AB39" s="451">
        <f t="shared" si="29"/>
        <v>0</v>
      </c>
      <c r="AC39" s="461">
        <f t="shared" si="29"/>
        <v>0</v>
      </c>
      <c r="AD39" s="356">
        <f t="shared" si="29"/>
        <v>0</v>
      </c>
      <c r="AE39" s="352">
        <f t="shared" ref="AE39:AG39" si="30">+AD39+AE38</f>
        <v>0</v>
      </c>
      <c r="AF39" s="352">
        <f t="shared" si="30"/>
        <v>0</v>
      </c>
      <c r="AG39" s="352">
        <f t="shared" si="30"/>
        <v>0</v>
      </c>
      <c r="AH39" s="352">
        <f>+AG39+AH38</f>
        <v>0</v>
      </c>
      <c r="AI39" s="352">
        <f>+AH39+AI38</f>
        <v>0</v>
      </c>
      <c r="AJ39" s="461">
        <f>+AI39+AJ38</f>
        <v>0</v>
      </c>
      <c r="AK39" s="352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511">
        <v>0</v>
      </c>
      <c r="D40" s="63"/>
      <c r="E40" s="54"/>
      <c r="F40" s="174">
        <v>0</v>
      </c>
      <c r="G40" s="449">
        <v>0</v>
      </c>
      <c r="H40" s="449">
        <v>0</v>
      </c>
      <c r="I40" s="351">
        <v>0</v>
      </c>
      <c r="J40" s="449">
        <v>0</v>
      </c>
      <c r="K40" s="449">
        <v>0</v>
      </c>
      <c r="L40" s="449">
        <v>0</v>
      </c>
      <c r="M40" s="449">
        <v>0</v>
      </c>
      <c r="N40" s="449">
        <v>0</v>
      </c>
      <c r="O40" s="460">
        <v>0</v>
      </c>
      <c r="P40" s="351">
        <v>0</v>
      </c>
      <c r="Q40" s="449">
        <v>0</v>
      </c>
      <c r="R40" s="449">
        <v>0</v>
      </c>
      <c r="S40" s="449">
        <v>0</v>
      </c>
      <c r="T40" s="449">
        <v>0</v>
      </c>
      <c r="U40" s="449">
        <v>0</v>
      </c>
      <c r="V40" s="449">
        <v>0</v>
      </c>
      <c r="W40" s="351">
        <v>0</v>
      </c>
      <c r="X40" s="449">
        <v>0</v>
      </c>
      <c r="Y40" s="449">
        <v>0</v>
      </c>
      <c r="Z40" s="449">
        <v>0</v>
      </c>
      <c r="AA40" s="449">
        <v>0</v>
      </c>
      <c r="AB40" s="449">
        <v>0</v>
      </c>
      <c r="AC40" s="460">
        <v>0</v>
      </c>
      <c r="AD40" s="351">
        <v>0</v>
      </c>
      <c r="AE40" s="351">
        <v>0</v>
      </c>
      <c r="AF40" s="351">
        <v>0</v>
      </c>
      <c r="AG40" s="351">
        <v>0</v>
      </c>
      <c r="AH40" s="351">
        <v>0</v>
      </c>
      <c r="AI40" s="351">
        <v>0</v>
      </c>
      <c r="AJ40" s="460">
        <v>0</v>
      </c>
      <c r="AK40" s="355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512"/>
      <c r="D41" s="65"/>
      <c r="E41" s="57"/>
      <c r="F41" s="180"/>
      <c r="G41" s="451">
        <f t="shared" ref="G41:AD41" si="31">+F41+G40</f>
        <v>0</v>
      </c>
      <c r="H41" s="348">
        <f t="shared" si="31"/>
        <v>0</v>
      </c>
      <c r="I41" s="356">
        <f t="shared" si="31"/>
        <v>0</v>
      </c>
      <c r="J41" s="451">
        <f t="shared" si="31"/>
        <v>0</v>
      </c>
      <c r="K41" s="451">
        <f t="shared" si="31"/>
        <v>0</v>
      </c>
      <c r="L41" s="451">
        <f t="shared" si="31"/>
        <v>0</v>
      </c>
      <c r="M41" s="451">
        <f t="shared" si="31"/>
        <v>0</v>
      </c>
      <c r="N41" s="451">
        <f t="shared" si="31"/>
        <v>0</v>
      </c>
      <c r="O41" s="461">
        <f t="shared" si="31"/>
        <v>0</v>
      </c>
      <c r="P41" s="356">
        <f t="shared" si="31"/>
        <v>0</v>
      </c>
      <c r="Q41" s="451">
        <f t="shared" si="31"/>
        <v>0</v>
      </c>
      <c r="R41" s="451">
        <f t="shared" si="31"/>
        <v>0</v>
      </c>
      <c r="S41" s="451">
        <f t="shared" si="31"/>
        <v>0</v>
      </c>
      <c r="T41" s="451">
        <f t="shared" si="31"/>
        <v>0</v>
      </c>
      <c r="U41" s="451">
        <f t="shared" si="31"/>
        <v>0</v>
      </c>
      <c r="V41" s="451">
        <f t="shared" si="31"/>
        <v>0</v>
      </c>
      <c r="W41" s="356">
        <f t="shared" si="31"/>
        <v>0</v>
      </c>
      <c r="X41" s="451">
        <f t="shared" si="31"/>
        <v>0</v>
      </c>
      <c r="Y41" s="451">
        <f t="shared" si="31"/>
        <v>0</v>
      </c>
      <c r="Z41" s="451">
        <f t="shared" si="31"/>
        <v>0</v>
      </c>
      <c r="AA41" s="451">
        <f t="shared" si="31"/>
        <v>0</v>
      </c>
      <c r="AB41" s="451">
        <f t="shared" si="31"/>
        <v>0</v>
      </c>
      <c r="AC41" s="461">
        <f t="shared" si="31"/>
        <v>0</v>
      </c>
      <c r="AD41" s="356">
        <f t="shared" si="31"/>
        <v>0</v>
      </c>
      <c r="AE41" s="352">
        <f t="shared" ref="AE41:AG41" si="32">+AD41+AE40</f>
        <v>0</v>
      </c>
      <c r="AF41" s="352">
        <f t="shared" si="32"/>
        <v>0</v>
      </c>
      <c r="AG41" s="352">
        <f t="shared" si="32"/>
        <v>0</v>
      </c>
      <c r="AH41" s="352">
        <f>+AG41+AH40</f>
        <v>0</v>
      </c>
      <c r="AI41" s="352">
        <f>+AH41+AI40</f>
        <v>0</v>
      </c>
      <c r="AJ41" s="461">
        <f>+AI41+AJ40</f>
        <v>0</v>
      </c>
      <c r="AK41" s="352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511">
        <v>0</v>
      </c>
      <c r="D42" s="71"/>
      <c r="E42" s="34"/>
      <c r="F42" s="173">
        <v>0</v>
      </c>
      <c r="G42" s="449">
        <v>0</v>
      </c>
      <c r="H42" s="449">
        <v>0</v>
      </c>
      <c r="I42" s="351">
        <v>0</v>
      </c>
      <c r="J42" s="449">
        <v>0</v>
      </c>
      <c r="K42" s="449">
        <v>0</v>
      </c>
      <c r="L42" s="449">
        <v>0</v>
      </c>
      <c r="M42" s="449">
        <v>0</v>
      </c>
      <c r="N42" s="449">
        <v>0</v>
      </c>
      <c r="O42" s="460">
        <v>0</v>
      </c>
      <c r="P42" s="351">
        <v>0</v>
      </c>
      <c r="Q42" s="449">
        <v>0</v>
      </c>
      <c r="R42" s="449">
        <v>0</v>
      </c>
      <c r="S42" s="449">
        <v>0</v>
      </c>
      <c r="T42" s="449">
        <v>0</v>
      </c>
      <c r="U42" s="449">
        <v>0</v>
      </c>
      <c r="V42" s="449">
        <v>0</v>
      </c>
      <c r="W42" s="351">
        <v>0</v>
      </c>
      <c r="X42" s="449">
        <v>0</v>
      </c>
      <c r="Y42" s="449">
        <v>0</v>
      </c>
      <c r="Z42" s="449">
        <v>0</v>
      </c>
      <c r="AA42" s="449">
        <v>0</v>
      </c>
      <c r="AB42" s="449">
        <v>0</v>
      </c>
      <c r="AC42" s="460">
        <v>0</v>
      </c>
      <c r="AD42" s="351">
        <v>0</v>
      </c>
      <c r="AE42" s="351">
        <v>0</v>
      </c>
      <c r="AF42" s="351">
        <v>0</v>
      </c>
      <c r="AG42" s="351">
        <v>0</v>
      </c>
      <c r="AH42" s="351">
        <v>0</v>
      </c>
      <c r="AI42" s="351">
        <v>0</v>
      </c>
      <c r="AJ42" s="460">
        <v>0</v>
      </c>
      <c r="AK42" s="351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513"/>
      <c r="D43" s="73"/>
      <c r="E43" s="41"/>
      <c r="F43" s="183"/>
      <c r="G43" s="451">
        <f t="shared" ref="G43:AD43" si="33">+F43+G42</f>
        <v>0</v>
      </c>
      <c r="H43" s="348">
        <f t="shared" si="33"/>
        <v>0</v>
      </c>
      <c r="I43" s="356">
        <f t="shared" si="33"/>
        <v>0</v>
      </c>
      <c r="J43" s="451">
        <f t="shared" si="33"/>
        <v>0</v>
      </c>
      <c r="K43" s="451">
        <f t="shared" si="33"/>
        <v>0</v>
      </c>
      <c r="L43" s="451">
        <f t="shared" si="33"/>
        <v>0</v>
      </c>
      <c r="M43" s="451">
        <f t="shared" si="33"/>
        <v>0</v>
      </c>
      <c r="N43" s="451">
        <f t="shared" si="33"/>
        <v>0</v>
      </c>
      <c r="O43" s="461">
        <f t="shared" si="33"/>
        <v>0</v>
      </c>
      <c r="P43" s="356">
        <f t="shared" si="33"/>
        <v>0</v>
      </c>
      <c r="Q43" s="451">
        <f t="shared" si="33"/>
        <v>0</v>
      </c>
      <c r="R43" s="451">
        <f t="shared" si="33"/>
        <v>0</v>
      </c>
      <c r="S43" s="451">
        <f t="shared" si="33"/>
        <v>0</v>
      </c>
      <c r="T43" s="451">
        <f t="shared" si="33"/>
        <v>0</v>
      </c>
      <c r="U43" s="451">
        <f t="shared" si="33"/>
        <v>0</v>
      </c>
      <c r="V43" s="451">
        <f t="shared" si="33"/>
        <v>0</v>
      </c>
      <c r="W43" s="356">
        <f t="shared" si="33"/>
        <v>0</v>
      </c>
      <c r="X43" s="451">
        <f t="shared" si="33"/>
        <v>0</v>
      </c>
      <c r="Y43" s="451">
        <f t="shared" si="33"/>
        <v>0</v>
      </c>
      <c r="Z43" s="451">
        <f t="shared" si="33"/>
        <v>0</v>
      </c>
      <c r="AA43" s="451">
        <f t="shared" si="33"/>
        <v>0</v>
      </c>
      <c r="AB43" s="451">
        <f t="shared" si="33"/>
        <v>0</v>
      </c>
      <c r="AC43" s="461">
        <f t="shared" si="33"/>
        <v>0</v>
      </c>
      <c r="AD43" s="356">
        <f t="shared" si="33"/>
        <v>0</v>
      </c>
      <c r="AE43" s="352">
        <f t="shared" ref="AE43:AG43" si="34">+AD43+AE42</f>
        <v>0</v>
      </c>
      <c r="AF43" s="352">
        <f t="shared" si="34"/>
        <v>0</v>
      </c>
      <c r="AG43" s="352">
        <f t="shared" si="34"/>
        <v>0</v>
      </c>
      <c r="AH43" s="352">
        <f>+AG43+AH42</f>
        <v>0</v>
      </c>
      <c r="AI43" s="352">
        <f>+AH43+AI42</f>
        <v>0</v>
      </c>
      <c r="AJ43" s="461">
        <f>+AI43+AJ42</f>
        <v>0</v>
      </c>
      <c r="AK43" s="352">
        <f>+AJ43+AK42</f>
        <v>0</v>
      </c>
      <c r="AL43" s="37"/>
    </row>
    <row r="44" spans="1:42" ht="35.1" customHeight="1">
      <c r="A44" s="624">
        <v>16</v>
      </c>
      <c r="B44" s="655" t="s">
        <v>89</v>
      </c>
      <c r="C44" s="506" t="s">
        <v>174</v>
      </c>
      <c r="D44" s="63"/>
      <c r="E44" s="76"/>
      <c r="F44" s="173">
        <f>+[1]NEW!$W$54</f>
        <v>103</v>
      </c>
      <c r="G44" s="449">
        <v>0</v>
      </c>
      <c r="H44" s="449">
        <v>0</v>
      </c>
      <c r="I44" s="351">
        <v>0</v>
      </c>
      <c r="J44" s="449">
        <v>0</v>
      </c>
      <c r="K44" s="449">
        <v>0</v>
      </c>
      <c r="L44" s="449">
        <v>0</v>
      </c>
      <c r="M44" s="449">
        <v>0</v>
      </c>
      <c r="N44" s="548">
        <v>0</v>
      </c>
      <c r="O44" s="460">
        <v>0</v>
      </c>
      <c r="P44" s="351">
        <v>0</v>
      </c>
      <c r="Q44" s="449">
        <v>0</v>
      </c>
      <c r="R44" s="449">
        <v>0</v>
      </c>
      <c r="S44" s="449">
        <v>0</v>
      </c>
      <c r="T44" s="449">
        <v>0</v>
      </c>
      <c r="U44" s="449">
        <v>0</v>
      </c>
      <c r="V44" s="449">
        <v>0</v>
      </c>
      <c r="W44" s="256">
        <v>0</v>
      </c>
      <c r="X44" s="456">
        <v>0</v>
      </c>
      <c r="Y44" s="469">
        <f>103-X45</f>
        <v>103</v>
      </c>
      <c r="Z44" s="449">
        <v>0</v>
      </c>
      <c r="AA44" s="449">
        <v>0</v>
      </c>
      <c r="AB44" s="449">
        <v>0</v>
      </c>
      <c r="AC44" s="460">
        <v>0</v>
      </c>
      <c r="AD44" s="351">
        <v>0</v>
      </c>
      <c r="AE44" s="351">
        <v>0</v>
      </c>
      <c r="AF44" s="351">
        <v>0</v>
      </c>
      <c r="AG44" s="351">
        <v>0</v>
      </c>
      <c r="AH44" s="351">
        <v>0</v>
      </c>
      <c r="AI44" s="351">
        <v>0</v>
      </c>
      <c r="AJ44" s="460">
        <v>0</v>
      </c>
      <c r="AK44" s="351">
        <v>0</v>
      </c>
      <c r="AL44" s="37">
        <f>SUM(G44:AK44)</f>
        <v>103</v>
      </c>
      <c r="AM44" s="38">
        <f>AL44</f>
        <v>103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656"/>
      <c r="C45" s="507"/>
      <c r="D45" s="78"/>
      <c r="E45" s="79"/>
      <c r="F45" s="179"/>
      <c r="G45" s="451">
        <f t="shared" ref="G45:AD45" si="35">+F45+G44</f>
        <v>0</v>
      </c>
      <c r="H45" s="348">
        <f t="shared" si="35"/>
        <v>0</v>
      </c>
      <c r="I45" s="356">
        <f t="shared" si="35"/>
        <v>0</v>
      </c>
      <c r="J45" s="451">
        <f t="shared" si="35"/>
        <v>0</v>
      </c>
      <c r="K45" s="451">
        <f t="shared" si="35"/>
        <v>0</v>
      </c>
      <c r="L45" s="451">
        <f t="shared" si="35"/>
        <v>0</v>
      </c>
      <c r="M45" s="451">
        <f t="shared" si="35"/>
        <v>0</v>
      </c>
      <c r="N45" s="451">
        <f t="shared" si="35"/>
        <v>0</v>
      </c>
      <c r="O45" s="461">
        <f t="shared" si="35"/>
        <v>0</v>
      </c>
      <c r="P45" s="356">
        <f t="shared" si="35"/>
        <v>0</v>
      </c>
      <c r="Q45" s="451">
        <f t="shared" si="35"/>
        <v>0</v>
      </c>
      <c r="R45" s="451">
        <f t="shared" si="35"/>
        <v>0</v>
      </c>
      <c r="S45" s="451">
        <f t="shared" si="35"/>
        <v>0</v>
      </c>
      <c r="T45" s="451">
        <f t="shared" si="35"/>
        <v>0</v>
      </c>
      <c r="U45" s="451">
        <f t="shared" si="35"/>
        <v>0</v>
      </c>
      <c r="V45" s="451">
        <f t="shared" si="35"/>
        <v>0</v>
      </c>
      <c r="W45" s="356">
        <f t="shared" si="35"/>
        <v>0</v>
      </c>
      <c r="X45" s="451">
        <f t="shared" si="35"/>
        <v>0</v>
      </c>
      <c r="Y45" s="451">
        <f t="shared" si="35"/>
        <v>103</v>
      </c>
      <c r="Z45" s="451">
        <f t="shared" si="35"/>
        <v>103</v>
      </c>
      <c r="AA45" s="451">
        <f t="shared" si="35"/>
        <v>103</v>
      </c>
      <c r="AB45" s="451">
        <f t="shared" si="35"/>
        <v>103</v>
      </c>
      <c r="AC45" s="461">
        <f t="shared" si="35"/>
        <v>103</v>
      </c>
      <c r="AD45" s="356">
        <f t="shared" si="35"/>
        <v>103</v>
      </c>
      <c r="AE45" s="352">
        <f t="shared" ref="AE45:AG45" si="36">+AD45+AE44</f>
        <v>103</v>
      </c>
      <c r="AF45" s="352">
        <f t="shared" si="36"/>
        <v>103</v>
      </c>
      <c r="AG45" s="352">
        <f t="shared" si="36"/>
        <v>103</v>
      </c>
      <c r="AH45" s="352">
        <f>+AG45+AH44</f>
        <v>103</v>
      </c>
      <c r="AI45" s="352">
        <f>+AH45+AI44</f>
        <v>103</v>
      </c>
      <c r="AJ45" s="461">
        <f>+AI45+AJ44</f>
        <v>103</v>
      </c>
      <c r="AK45" s="352">
        <f>+AJ45+AK44</f>
        <v>103</v>
      </c>
      <c r="AL45" s="37"/>
    </row>
    <row r="46" spans="1:42" ht="34.5" customHeight="1">
      <c r="A46" s="624">
        <v>17</v>
      </c>
      <c r="B46" s="655" t="s">
        <v>90</v>
      </c>
      <c r="C46" s="506" t="s">
        <v>174</v>
      </c>
      <c r="D46" s="71"/>
      <c r="E46" s="49"/>
      <c r="F46" s="173">
        <f>+[1]NEW!$W$57</f>
        <v>45</v>
      </c>
      <c r="G46" s="449">
        <v>0</v>
      </c>
      <c r="H46" s="449">
        <v>0</v>
      </c>
      <c r="I46" s="351">
        <v>0</v>
      </c>
      <c r="J46" s="449">
        <v>0</v>
      </c>
      <c r="K46" s="449">
        <v>0</v>
      </c>
      <c r="L46" s="449">
        <v>0</v>
      </c>
      <c r="M46" s="469">
        <v>45</v>
      </c>
      <c r="N46" s="449">
        <f>45-M47</f>
        <v>0</v>
      </c>
      <c r="O46" s="460">
        <v>0</v>
      </c>
      <c r="P46" s="351">
        <v>0</v>
      </c>
      <c r="Q46" s="449">
        <v>0</v>
      </c>
      <c r="R46" s="449">
        <v>0</v>
      </c>
      <c r="S46" s="449">
        <v>0</v>
      </c>
      <c r="T46" s="449">
        <v>0</v>
      </c>
      <c r="U46" s="449">
        <v>0</v>
      </c>
      <c r="V46" s="449">
        <v>0</v>
      </c>
      <c r="W46" s="351">
        <v>0</v>
      </c>
      <c r="X46" s="449">
        <v>0</v>
      </c>
      <c r="Y46" s="449">
        <v>0</v>
      </c>
      <c r="Z46" s="449">
        <v>0</v>
      </c>
      <c r="AA46" s="449">
        <v>0</v>
      </c>
      <c r="AB46" s="449">
        <v>0</v>
      </c>
      <c r="AC46" s="460">
        <v>0</v>
      </c>
      <c r="AD46" s="351">
        <v>0</v>
      </c>
      <c r="AE46" s="351">
        <v>0</v>
      </c>
      <c r="AF46" s="351">
        <v>0</v>
      </c>
      <c r="AG46" s="351">
        <v>0</v>
      </c>
      <c r="AH46" s="351">
        <v>0</v>
      </c>
      <c r="AI46" s="351">
        <v>0</v>
      </c>
      <c r="AJ46" s="460">
        <v>0</v>
      </c>
      <c r="AK46" s="351">
        <v>0</v>
      </c>
      <c r="AL46" s="37">
        <f>AK47</f>
        <v>45</v>
      </c>
      <c r="AM46" s="38">
        <f>AL46</f>
        <v>45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656"/>
      <c r="C47" s="507"/>
      <c r="D47" s="73"/>
      <c r="E47" s="52"/>
      <c r="F47" s="181"/>
      <c r="G47" s="451">
        <f t="shared" ref="G47:AD47" si="37">+F47+G46</f>
        <v>0</v>
      </c>
      <c r="H47" s="348">
        <f t="shared" si="37"/>
        <v>0</v>
      </c>
      <c r="I47" s="356">
        <f t="shared" si="37"/>
        <v>0</v>
      </c>
      <c r="J47" s="451">
        <f t="shared" si="37"/>
        <v>0</v>
      </c>
      <c r="K47" s="451">
        <f t="shared" si="37"/>
        <v>0</v>
      </c>
      <c r="L47" s="451">
        <f t="shared" si="37"/>
        <v>0</v>
      </c>
      <c r="M47" s="451">
        <f t="shared" si="37"/>
        <v>45</v>
      </c>
      <c r="N47" s="451">
        <f t="shared" si="37"/>
        <v>45</v>
      </c>
      <c r="O47" s="461">
        <f t="shared" si="37"/>
        <v>45</v>
      </c>
      <c r="P47" s="356">
        <f t="shared" si="37"/>
        <v>45</v>
      </c>
      <c r="Q47" s="451">
        <f t="shared" si="37"/>
        <v>45</v>
      </c>
      <c r="R47" s="451">
        <f t="shared" si="37"/>
        <v>45</v>
      </c>
      <c r="S47" s="451">
        <f t="shared" si="37"/>
        <v>45</v>
      </c>
      <c r="T47" s="451">
        <f t="shared" si="37"/>
        <v>45</v>
      </c>
      <c r="U47" s="451">
        <f t="shared" si="37"/>
        <v>45</v>
      </c>
      <c r="V47" s="451">
        <f t="shared" si="37"/>
        <v>45</v>
      </c>
      <c r="W47" s="356">
        <f t="shared" si="37"/>
        <v>45</v>
      </c>
      <c r="X47" s="451">
        <f t="shared" si="37"/>
        <v>45</v>
      </c>
      <c r="Y47" s="451">
        <f t="shared" si="37"/>
        <v>45</v>
      </c>
      <c r="Z47" s="451">
        <f t="shared" si="37"/>
        <v>45</v>
      </c>
      <c r="AA47" s="451">
        <f t="shared" si="37"/>
        <v>45</v>
      </c>
      <c r="AB47" s="451">
        <f t="shared" si="37"/>
        <v>45</v>
      </c>
      <c r="AC47" s="461">
        <f t="shared" si="37"/>
        <v>45</v>
      </c>
      <c r="AD47" s="356">
        <f t="shared" si="37"/>
        <v>45</v>
      </c>
      <c r="AE47" s="352">
        <f t="shared" ref="AE47:AG47" si="38">+AD47+AE46</f>
        <v>45</v>
      </c>
      <c r="AF47" s="352">
        <f t="shared" si="38"/>
        <v>45</v>
      </c>
      <c r="AG47" s="352">
        <f t="shared" si="38"/>
        <v>45</v>
      </c>
      <c r="AH47" s="352">
        <f>+AG47+AH46</f>
        <v>45</v>
      </c>
      <c r="AI47" s="352">
        <f>+AH47+AI46</f>
        <v>45</v>
      </c>
      <c r="AJ47" s="461">
        <f>+AI47+AJ46</f>
        <v>45</v>
      </c>
      <c r="AK47" s="352">
        <f>+AJ47+AK46</f>
        <v>45</v>
      </c>
      <c r="AL47" s="37"/>
    </row>
    <row r="48" spans="1:42" ht="35.1" hidden="1" customHeight="1">
      <c r="A48" s="415"/>
      <c r="B48" s="416"/>
      <c r="C48" s="510"/>
      <c r="D48" s="81"/>
      <c r="E48" s="52"/>
      <c r="F48" s="181"/>
      <c r="G48" s="455"/>
      <c r="H48" s="349"/>
      <c r="I48" s="231"/>
      <c r="J48" s="455"/>
      <c r="K48" s="455"/>
      <c r="L48" s="455"/>
      <c r="M48" s="455"/>
      <c r="N48" s="455"/>
      <c r="O48" s="463"/>
      <c r="P48" s="231"/>
      <c r="Q48" s="455"/>
      <c r="R48" s="455"/>
      <c r="S48" s="455"/>
      <c r="T48" s="455"/>
      <c r="U48" s="455"/>
      <c r="V48" s="455"/>
      <c r="W48" s="231"/>
      <c r="X48" s="455"/>
      <c r="Y48" s="455"/>
      <c r="Z48" s="455"/>
      <c r="AA48" s="455"/>
      <c r="AB48" s="455"/>
      <c r="AC48" s="463"/>
      <c r="AD48" s="354"/>
      <c r="AE48" s="354"/>
      <c r="AF48" s="354"/>
      <c r="AG48" s="354"/>
      <c r="AH48" s="354"/>
      <c r="AI48" s="354"/>
      <c r="AJ48" s="463"/>
      <c r="AK48" s="354"/>
      <c r="AL48" s="37"/>
    </row>
    <row r="49" spans="1:42" ht="34.5" customHeight="1">
      <c r="A49" s="624">
        <v>18</v>
      </c>
      <c r="B49" s="657" t="s">
        <v>91</v>
      </c>
      <c r="C49" s="506" t="s">
        <v>174</v>
      </c>
      <c r="D49" s="63"/>
      <c r="E49" s="54"/>
      <c r="F49" s="178">
        <f>+[1]NEW!$W$60</f>
        <v>89</v>
      </c>
      <c r="G49" s="449">
        <v>0</v>
      </c>
      <c r="H49" s="449">
        <v>0</v>
      </c>
      <c r="I49" s="351">
        <v>0</v>
      </c>
      <c r="J49" s="449">
        <v>0</v>
      </c>
      <c r="K49" s="449">
        <v>0</v>
      </c>
      <c r="L49" s="456">
        <v>0</v>
      </c>
      <c r="M49" s="469">
        <f>89-L50</f>
        <v>89</v>
      </c>
      <c r="N49" s="449">
        <f>89-M50</f>
        <v>0</v>
      </c>
      <c r="O49" s="460">
        <v>0</v>
      </c>
      <c r="P49" s="351">
        <v>0</v>
      </c>
      <c r="Q49" s="449">
        <v>0</v>
      </c>
      <c r="R49" s="449">
        <v>0</v>
      </c>
      <c r="S49" s="449">
        <v>0</v>
      </c>
      <c r="T49" s="449">
        <v>0</v>
      </c>
      <c r="U49" s="449">
        <v>0</v>
      </c>
      <c r="V49" s="449">
        <v>0</v>
      </c>
      <c r="W49" s="351">
        <v>0</v>
      </c>
      <c r="X49" s="449">
        <v>0</v>
      </c>
      <c r="Y49" s="449">
        <v>0</v>
      </c>
      <c r="Z49" s="449">
        <v>0</v>
      </c>
      <c r="AA49" s="449">
        <v>0</v>
      </c>
      <c r="AB49" s="449">
        <v>0</v>
      </c>
      <c r="AC49" s="460">
        <v>0</v>
      </c>
      <c r="AD49" s="351">
        <v>0</v>
      </c>
      <c r="AE49" s="351">
        <v>0</v>
      </c>
      <c r="AF49" s="351">
        <v>0</v>
      </c>
      <c r="AG49" s="351">
        <v>0</v>
      </c>
      <c r="AH49" s="351">
        <v>0</v>
      </c>
      <c r="AI49" s="351">
        <v>0</v>
      </c>
      <c r="AJ49" s="460">
        <v>0</v>
      </c>
      <c r="AK49" s="351">
        <v>0</v>
      </c>
      <c r="AL49" s="37">
        <f>SUM(G49:AK49)</f>
        <v>89</v>
      </c>
      <c r="AM49" s="38">
        <f>AL49</f>
        <v>89</v>
      </c>
      <c r="AN49" s="38">
        <v>863000</v>
      </c>
      <c r="AO49" s="38">
        <f>AL49*AN49/1000</f>
        <v>76807</v>
      </c>
      <c r="AP49" s="38">
        <f>AN49*AM49/1000</f>
        <v>76807</v>
      </c>
    </row>
    <row r="50" spans="1:42" ht="34.5" customHeight="1">
      <c r="A50" s="625"/>
      <c r="B50" s="658"/>
      <c r="C50" s="507"/>
      <c r="D50" s="78"/>
      <c r="E50" s="85"/>
      <c r="F50" s="185"/>
      <c r="G50" s="451">
        <f t="shared" ref="G50:AD50" si="39">+F50+G49</f>
        <v>0</v>
      </c>
      <c r="H50" s="348">
        <f t="shared" si="39"/>
        <v>0</v>
      </c>
      <c r="I50" s="356">
        <f t="shared" si="39"/>
        <v>0</v>
      </c>
      <c r="J50" s="451">
        <f t="shared" si="39"/>
        <v>0</v>
      </c>
      <c r="K50" s="451">
        <f t="shared" si="39"/>
        <v>0</v>
      </c>
      <c r="L50" s="451">
        <f t="shared" si="39"/>
        <v>0</v>
      </c>
      <c r="M50" s="451">
        <f t="shared" si="39"/>
        <v>89</v>
      </c>
      <c r="N50" s="451">
        <f t="shared" si="39"/>
        <v>89</v>
      </c>
      <c r="O50" s="461">
        <f t="shared" si="39"/>
        <v>89</v>
      </c>
      <c r="P50" s="356">
        <f t="shared" si="39"/>
        <v>89</v>
      </c>
      <c r="Q50" s="451">
        <f t="shared" si="39"/>
        <v>89</v>
      </c>
      <c r="R50" s="451">
        <f t="shared" si="39"/>
        <v>89</v>
      </c>
      <c r="S50" s="451">
        <f t="shared" si="39"/>
        <v>89</v>
      </c>
      <c r="T50" s="451">
        <f t="shared" si="39"/>
        <v>89</v>
      </c>
      <c r="U50" s="451">
        <f t="shared" si="39"/>
        <v>89</v>
      </c>
      <c r="V50" s="451">
        <f t="shared" si="39"/>
        <v>89</v>
      </c>
      <c r="W50" s="356">
        <f t="shared" si="39"/>
        <v>89</v>
      </c>
      <c r="X50" s="451">
        <f t="shared" si="39"/>
        <v>89</v>
      </c>
      <c r="Y50" s="451">
        <f t="shared" si="39"/>
        <v>89</v>
      </c>
      <c r="Z50" s="451">
        <f t="shared" si="39"/>
        <v>89</v>
      </c>
      <c r="AA50" s="451">
        <f t="shared" si="39"/>
        <v>89</v>
      </c>
      <c r="AB50" s="451">
        <f t="shared" si="39"/>
        <v>89</v>
      </c>
      <c r="AC50" s="461">
        <f t="shared" si="39"/>
        <v>89</v>
      </c>
      <c r="AD50" s="356">
        <f t="shared" si="39"/>
        <v>89</v>
      </c>
      <c r="AE50" s="352">
        <f t="shared" ref="AE50:AG50" si="40">+AD50+AE49</f>
        <v>89</v>
      </c>
      <c r="AF50" s="352">
        <f t="shared" si="40"/>
        <v>89</v>
      </c>
      <c r="AG50" s="352">
        <f t="shared" si="40"/>
        <v>89</v>
      </c>
      <c r="AH50" s="352">
        <f>+AG50+AH49</f>
        <v>89</v>
      </c>
      <c r="AI50" s="352">
        <f>+AH50+AI49</f>
        <v>89</v>
      </c>
      <c r="AJ50" s="461">
        <f>+AI50+AJ49</f>
        <v>89</v>
      </c>
      <c r="AK50" s="352">
        <f>+AJ50+AK49</f>
        <v>89</v>
      </c>
      <c r="AL50" s="37"/>
    </row>
    <row r="51" spans="1:42" ht="35.1" hidden="1" customHeight="1">
      <c r="A51" s="624">
        <v>12</v>
      </c>
      <c r="B51" s="655" t="s">
        <v>58</v>
      </c>
      <c r="C51" s="514">
        <v>0</v>
      </c>
      <c r="D51" s="63"/>
      <c r="E51" s="49"/>
      <c r="F51" s="186">
        <v>0</v>
      </c>
      <c r="G51" s="449">
        <v>0</v>
      </c>
      <c r="H51" s="449">
        <v>0</v>
      </c>
      <c r="I51" s="351">
        <v>0</v>
      </c>
      <c r="J51" s="449">
        <v>0</v>
      </c>
      <c r="K51" s="449">
        <v>0</v>
      </c>
      <c r="L51" s="449">
        <v>0</v>
      </c>
      <c r="M51" s="449">
        <v>0</v>
      </c>
      <c r="N51" s="449">
        <v>0</v>
      </c>
      <c r="O51" s="460">
        <v>0</v>
      </c>
      <c r="P51" s="351">
        <v>0</v>
      </c>
      <c r="Q51" s="449">
        <v>0</v>
      </c>
      <c r="R51" s="449">
        <v>0</v>
      </c>
      <c r="S51" s="449">
        <v>0</v>
      </c>
      <c r="T51" s="449">
        <v>0</v>
      </c>
      <c r="U51" s="449">
        <v>0</v>
      </c>
      <c r="V51" s="449">
        <v>0</v>
      </c>
      <c r="W51" s="351">
        <v>0</v>
      </c>
      <c r="X51" s="449">
        <v>0</v>
      </c>
      <c r="Y51" s="449">
        <v>0</v>
      </c>
      <c r="Z51" s="449">
        <v>0</v>
      </c>
      <c r="AA51" s="449">
        <v>0</v>
      </c>
      <c r="AB51" s="449">
        <v>0</v>
      </c>
      <c r="AC51" s="460">
        <v>0</v>
      </c>
      <c r="AD51" s="351">
        <v>0</v>
      </c>
      <c r="AE51" s="351">
        <v>0</v>
      </c>
      <c r="AF51" s="351">
        <v>0</v>
      </c>
      <c r="AG51" s="351">
        <v>0</v>
      </c>
      <c r="AH51" s="351">
        <v>0</v>
      </c>
      <c r="AI51" s="351">
        <v>0</v>
      </c>
      <c r="AJ51" s="460">
        <v>0</v>
      </c>
      <c r="AK51" s="351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515"/>
      <c r="D52" s="78"/>
      <c r="E52" s="52"/>
      <c r="F52" s="187"/>
      <c r="G52" s="451">
        <f t="shared" ref="G52:AD52" si="41">+F52+G51</f>
        <v>0</v>
      </c>
      <c r="H52" s="348">
        <f t="shared" si="41"/>
        <v>0</v>
      </c>
      <c r="I52" s="356">
        <f t="shared" si="41"/>
        <v>0</v>
      </c>
      <c r="J52" s="451">
        <f t="shared" si="41"/>
        <v>0</v>
      </c>
      <c r="K52" s="451">
        <f t="shared" si="41"/>
        <v>0</v>
      </c>
      <c r="L52" s="451">
        <f t="shared" si="41"/>
        <v>0</v>
      </c>
      <c r="M52" s="451">
        <f t="shared" si="41"/>
        <v>0</v>
      </c>
      <c r="N52" s="451">
        <f t="shared" si="41"/>
        <v>0</v>
      </c>
      <c r="O52" s="461">
        <f t="shared" si="41"/>
        <v>0</v>
      </c>
      <c r="P52" s="356">
        <f t="shared" si="41"/>
        <v>0</v>
      </c>
      <c r="Q52" s="451">
        <f t="shared" si="41"/>
        <v>0</v>
      </c>
      <c r="R52" s="451">
        <f t="shared" si="41"/>
        <v>0</v>
      </c>
      <c r="S52" s="451">
        <f t="shared" si="41"/>
        <v>0</v>
      </c>
      <c r="T52" s="451">
        <f t="shared" si="41"/>
        <v>0</v>
      </c>
      <c r="U52" s="451">
        <f t="shared" si="41"/>
        <v>0</v>
      </c>
      <c r="V52" s="451">
        <f t="shared" si="41"/>
        <v>0</v>
      </c>
      <c r="W52" s="356">
        <f t="shared" si="41"/>
        <v>0</v>
      </c>
      <c r="X52" s="451">
        <f t="shared" si="41"/>
        <v>0</v>
      </c>
      <c r="Y52" s="451">
        <f t="shared" si="41"/>
        <v>0</v>
      </c>
      <c r="Z52" s="451">
        <f t="shared" si="41"/>
        <v>0</v>
      </c>
      <c r="AA52" s="451">
        <f t="shared" si="41"/>
        <v>0</v>
      </c>
      <c r="AB52" s="451">
        <f t="shared" si="41"/>
        <v>0</v>
      </c>
      <c r="AC52" s="461">
        <f t="shared" si="41"/>
        <v>0</v>
      </c>
      <c r="AD52" s="356">
        <f t="shared" si="41"/>
        <v>0</v>
      </c>
      <c r="AE52" s="352">
        <f t="shared" ref="AE52:AG52" si="42">+AD52+AE51</f>
        <v>0</v>
      </c>
      <c r="AF52" s="352">
        <f t="shared" si="42"/>
        <v>0</v>
      </c>
      <c r="AG52" s="352">
        <f t="shared" si="42"/>
        <v>0</v>
      </c>
      <c r="AH52" s="352">
        <f>+AG52+AH51</f>
        <v>0</v>
      </c>
      <c r="AI52" s="352">
        <f>+AH52+AI51</f>
        <v>0</v>
      </c>
      <c r="AJ52" s="461">
        <f>+AI52+AJ51</f>
        <v>0</v>
      </c>
      <c r="AK52" s="352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516"/>
      <c r="D53" s="71"/>
      <c r="E53" s="49"/>
      <c r="F53" s="173">
        <v>0</v>
      </c>
      <c r="G53" s="449">
        <v>0</v>
      </c>
      <c r="H53" s="449">
        <v>0</v>
      </c>
      <c r="I53" s="351">
        <v>0</v>
      </c>
      <c r="J53" s="449">
        <v>0</v>
      </c>
      <c r="K53" s="449">
        <v>0</v>
      </c>
      <c r="L53" s="449">
        <v>0</v>
      </c>
      <c r="M53" s="449">
        <v>0</v>
      </c>
      <c r="N53" s="449">
        <v>0</v>
      </c>
      <c r="O53" s="460">
        <v>0</v>
      </c>
      <c r="P53" s="351">
        <v>0</v>
      </c>
      <c r="Q53" s="449">
        <v>0</v>
      </c>
      <c r="R53" s="449">
        <v>0</v>
      </c>
      <c r="S53" s="449">
        <v>0</v>
      </c>
      <c r="T53" s="449">
        <v>0</v>
      </c>
      <c r="U53" s="449">
        <v>0</v>
      </c>
      <c r="V53" s="449">
        <v>0</v>
      </c>
      <c r="W53" s="351">
        <v>0</v>
      </c>
      <c r="X53" s="449">
        <v>0</v>
      </c>
      <c r="Y53" s="449">
        <v>0</v>
      </c>
      <c r="Z53" s="449">
        <v>0</v>
      </c>
      <c r="AA53" s="449">
        <v>0</v>
      </c>
      <c r="AB53" s="449">
        <v>0</v>
      </c>
      <c r="AC53" s="460">
        <v>0</v>
      </c>
      <c r="AD53" s="351">
        <v>0</v>
      </c>
      <c r="AE53" s="351">
        <v>0</v>
      </c>
      <c r="AF53" s="351">
        <v>0</v>
      </c>
      <c r="AG53" s="351">
        <v>0</v>
      </c>
      <c r="AH53" s="351">
        <v>0</v>
      </c>
      <c r="AI53" s="351">
        <v>0</v>
      </c>
      <c r="AJ53" s="460">
        <v>0</v>
      </c>
      <c r="AK53" s="351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513"/>
      <c r="D54" s="73"/>
      <c r="E54" s="52"/>
      <c r="F54" s="181"/>
      <c r="G54" s="451">
        <f t="shared" ref="G54:AD54" si="43">+F54+G53</f>
        <v>0</v>
      </c>
      <c r="H54" s="348">
        <f t="shared" si="43"/>
        <v>0</v>
      </c>
      <c r="I54" s="356">
        <f t="shared" si="43"/>
        <v>0</v>
      </c>
      <c r="J54" s="451">
        <f t="shared" si="43"/>
        <v>0</v>
      </c>
      <c r="K54" s="451">
        <f t="shared" si="43"/>
        <v>0</v>
      </c>
      <c r="L54" s="451">
        <f t="shared" si="43"/>
        <v>0</v>
      </c>
      <c r="M54" s="451">
        <f t="shared" si="43"/>
        <v>0</v>
      </c>
      <c r="N54" s="451">
        <f t="shared" si="43"/>
        <v>0</v>
      </c>
      <c r="O54" s="461">
        <f t="shared" si="43"/>
        <v>0</v>
      </c>
      <c r="P54" s="356">
        <f t="shared" si="43"/>
        <v>0</v>
      </c>
      <c r="Q54" s="451">
        <f t="shared" si="43"/>
        <v>0</v>
      </c>
      <c r="R54" s="451">
        <f t="shared" si="43"/>
        <v>0</v>
      </c>
      <c r="S54" s="451">
        <f t="shared" si="43"/>
        <v>0</v>
      </c>
      <c r="T54" s="451">
        <f t="shared" si="43"/>
        <v>0</v>
      </c>
      <c r="U54" s="451">
        <f t="shared" si="43"/>
        <v>0</v>
      </c>
      <c r="V54" s="451">
        <f t="shared" si="43"/>
        <v>0</v>
      </c>
      <c r="W54" s="356">
        <f t="shared" si="43"/>
        <v>0</v>
      </c>
      <c r="X54" s="451">
        <f t="shared" si="43"/>
        <v>0</v>
      </c>
      <c r="Y54" s="451">
        <f t="shared" si="43"/>
        <v>0</v>
      </c>
      <c r="Z54" s="451">
        <f t="shared" si="43"/>
        <v>0</v>
      </c>
      <c r="AA54" s="451">
        <f t="shared" si="43"/>
        <v>0</v>
      </c>
      <c r="AB54" s="451">
        <f t="shared" si="43"/>
        <v>0</v>
      </c>
      <c r="AC54" s="461">
        <f t="shared" si="43"/>
        <v>0</v>
      </c>
      <c r="AD54" s="356">
        <f t="shared" si="43"/>
        <v>0</v>
      </c>
      <c r="AE54" s="352">
        <f t="shared" ref="AE54:AG54" si="44">+AD54+AE53</f>
        <v>0</v>
      </c>
      <c r="AF54" s="352">
        <f t="shared" si="44"/>
        <v>0</v>
      </c>
      <c r="AG54" s="352">
        <f t="shared" si="44"/>
        <v>0</v>
      </c>
      <c r="AH54" s="352">
        <f>+AG54+AH53</f>
        <v>0</v>
      </c>
      <c r="AI54" s="352">
        <f>+AH54+AI53</f>
        <v>0</v>
      </c>
      <c r="AJ54" s="461">
        <f>+AI54+AJ53</f>
        <v>0</v>
      </c>
      <c r="AK54" s="352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511">
        <v>0</v>
      </c>
      <c r="D55" s="63"/>
      <c r="E55" s="54"/>
      <c r="F55" s="174">
        <v>0</v>
      </c>
      <c r="G55" s="449">
        <v>0</v>
      </c>
      <c r="H55" s="449">
        <v>0</v>
      </c>
      <c r="I55" s="351">
        <v>0</v>
      </c>
      <c r="J55" s="449">
        <v>0</v>
      </c>
      <c r="K55" s="449">
        <v>0</v>
      </c>
      <c r="L55" s="449">
        <v>0</v>
      </c>
      <c r="M55" s="449">
        <v>0</v>
      </c>
      <c r="N55" s="449">
        <v>0</v>
      </c>
      <c r="O55" s="460">
        <v>0</v>
      </c>
      <c r="P55" s="351">
        <v>0</v>
      </c>
      <c r="Q55" s="449">
        <v>0</v>
      </c>
      <c r="R55" s="449">
        <v>0</v>
      </c>
      <c r="S55" s="449">
        <v>0</v>
      </c>
      <c r="T55" s="449">
        <v>0</v>
      </c>
      <c r="U55" s="449">
        <v>0</v>
      </c>
      <c r="V55" s="449">
        <v>0</v>
      </c>
      <c r="W55" s="351">
        <v>0</v>
      </c>
      <c r="X55" s="449">
        <v>0</v>
      </c>
      <c r="Y55" s="449">
        <v>0</v>
      </c>
      <c r="Z55" s="449">
        <v>0</v>
      </c>
      <c r="AA55" s="449">
        <v>0</v>
      </c>
      <c r="AB55" s="449">
        <v>0</v>
      </c>
      <c r="AC55" s="460">
        <v>0</v>
      </c>
      <c r="AD55" s="351">
        <v>0</v>
      </c>
      <c r="AE55" s="351">
        <v>0</v>
      </c>
      <c r="AF55" s="351">
        <v>0</v>
      </c>
      <c r="AG55" s="351">
        <v>0</v>
      </c>
      <c r="AH55" s="351">
        <v>0</v>
      </c>
      <c r="AI55" s="351">
        <v>0</v>
      </c>
      <c r="AJ55" s="460">
        <v>0</v>
      </c>
      <c r="AK55" s="351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515"/>
      <c r="D56" s="78"/>
      <c r="E56" s="85"/>
      <c r="F56" s="173"/>
      <c r="G56" s="451">
        <f t="shared" ref="G56:AD56" si="45">+F56+G55</f>
        <v>0</v>
      </c>
      <c r="H56" s="348">
        <f t="shared" si="45"/>
        <v>0</v>
      </c>
      <c r="I56" s="356">
        <f t="shared" si="45"/>
        <v>0</v>
      </c>
      <c r="J56" s="451">
        <f t="shared" si="45"/>
        <v>0</v>
      </c>
      <c r="K56" s="451">
        <f t="shared" si="45"/>
        <v>0</v>
      </c>
      <c r="L56" s="451">
        <f t="shared" si="45"/>
        <v>0</v>
      </c>
      <c r="M56" s="451">
        <f t="shared" si="45"/>
        <v>0</v>
      </c>
      <c r="N56" s="451">
        <f t="shared" si="45"/>
        <v>0</v>
      </c>
      <c r="O56" s="461">
        <f t="shared" si="45"/>
        <v>0</v>
      </c>
      <c r="P56" s="356">
        <f t="shared" si="45"/>
        <v>0</v>
      </c>
      <c r="Q56" s="451">
        <f t="shared" si="45"/>
        <v>0</v>
      </c>
      <c r="R56" s="451">
        <f t="shared" si="45"/>
        <v>0</v>
      </c>
      <c r="S56" s="451">
        <f t="shared" si="45"/>
        <v>0</v>
      </c>
      <c r="T56" s="451">
        <f t="shared" si="45"/>
        <v>0</v>
      </c>
      <c r="U56" s="451">
        <f t="shared" si="45"/>
        <v>0</v>
      </c>
      <c r="V56" s="451">
        <f t="shared" si="45"/>
        <v>0</v>
      </c>
      <c r="W56" s="356">
        <f t="shared" si="45"/>
        <v>0</v>
      </c>
      <c r="X56" s="451">
        <f t="shared" si="45"/>
        <v>0</v>
      </c>
      <c r="Y56" s="451">
        <f t="shared" si="45"/>
        <v>0</v>
      </c>
      <c r="Z56" s="451">
        <f t="shared" si="45"/>
        <v>0</v>
      </c>
      <c r="AA56" s="451">
        <f t="shared" si="45"/>
        <v>0</v>
      </c>
      <c r="AB56" s="451">
        <f t="shared" si="45"/>
        <v>0</v>
      </c>
      <c r="AC56" s="461">
        <f t="shared" si="45"/>
        <v>0</v>
      </c>
      <c r="AD56" s="356">
        <f t="shared" si="45"/>
        <v>0</v>
      </c>
      <c r="AE56" s="352">
        <f t="shared" ref="AE56:AG56" si="46">+AD56+AE55</f>
        <v>0</v>
      </c>
      <c r="AF56" s="352">
        <f t="shared" si="46"/>
        <v>0</v>
      </c>
      <c r="AG56" s="352">
        <f t="shared" si="46"/>
        <v>0</v>
      </c>
      <c r="AH56" s="352">
        <f>+AG56+AH55</f>
        <v>0</v>
      </c>
      <c r="AI56" s="352">
        <f>+AH56+AI55</f>
        <v>0</v>
      </c>
      <c r="AJ56" s="461">
        <f>+AI56+AJ55</f>
        <v>0</v>
      </c>
      <c r="AK56" s="352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506" t="s">
        <v>174</v>
      </c>
      <c r="D57" s="71"/>
      <c r="E57" s="49"/>
      <c r="F57" s="174">
        <f>+[1]NEW!$W$78</f>
        <v>1432</v>
      </c>
      <c r="G57" s="456">
        <v>0</v>
      </c>
      <c r="H57" s="469">
        <v>1084</v>
      </c>
      <c r="I57" s="351">
        <v>0</v>
      </c>
      <c r="J57" s="469">
        <f>1122-I58</f>
        <v>38</v>
      </c>
      <c r="K57" s="456">
        <f>1122-J58</f>
        <v>0</v>
      </c>
      <c r="L57" s="456">
        <v>0</v>
      </c>
      <c r="M57" s="456">
        <v>0</v>
      </c>
      <c r="N57" s="456">
        <v>0</v>
      </c>
      <c r="O57" s="460">
        <v>0</v>
      </c>
      <c r="P57" s="351">
        <v>0</v>
      </c>
      <c r="Q57" s="456">
        <v>0</v>
      </c>
      <c r="R57" s="456">
        <v>0</v>
      </c>
      <c r="S57" s="456">
        <v>0</v>
      </c>
      <c r="T57" s="456">
        <v>0</v>
      </c>
      <c r="U57" s="456">
        <v>0</v>
      </c>
      <c r="V57" s="456">
        <v>0</v>
      </c>
      <c r="W57" s="351">
        <v>0</v>
      </c>
      <c r="X57" s="456">
        <v>0</v>
      </c>
      <c r="Y57" s="456">
        <v>0</v>
      </c>
      <c r="Z57" s="456">
        <v>0</v>
      </c>
      <c r="AA57" s="456">
        <v>0</v>
      </c>
      <c r="AB57" s="456">
        <v>0</v>
      </c>
      <c r="AC57" s="460">
        <f>550-AC8</f>
        <v>0</v>
      </c>
      <c r="AD57" s="469">
        <f>1432-AC58</f>
        <v>310</v>
      </c>
      <c r="AE57" s="351">
        <v>0</v>
      </c>
      <c r="AF57" s="351">
        <v>0</v>
      </c>
      <c r="AG57" s="351">
        <v>0</v>
      </c>
      <c r="AH57" s="351">
        <v>0</v>
      </c>
      <c r="AI57" s="351">
        <v>0</v>
      </c>
      <c r="AJ57" s="460">
        <v>0</v>
      </c>
      <c r="AK57" s="351">
        <v>0</v>
      </c>
      <c r="AL57" s="37">
        <f>AK58</f>
        <v>1432</v>
      </c>
      <c r="AM57" s="38">
        <f>AL57</f>
        <v>1432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507"/>
      <c r="D58" s="88"/>
      <c r="E58" s="41"/>
      <c r="F58" s="183"/>
      <c r="G58" s="451">
        <f t="shared" ref="G58:AD58" si="47">+F58+G57</f>
        <v>0</v>
      </c>
      <c r="H58" s="451">
        <f t="shared" si="47"/>
        <v>1084</v>
      </c>
      <c r="I58" s="356">
        <f t="shared" si="47"/>
        <v>1084</v>
      </c>
      <c r="J58" s="451">
        <f t="shared" si="47"/>
        <v>1122</v>
      </c>
      <c r="K58" s="451">
        <f t="shared" si="47"/>
        <v>1122</v>
      </c>
      <c r="L58" s="451">
        <f t="shared" si="47"/>
        <v>1122</v>
      </c>
      <c r="M58" s="451">
        <f t="shared" si="47"/>
        <v>1122</v>
      </c>
      <c r="N58" s="451">
        <f t="shared" si="47"/>
        <v>1122</v>
      </c>
      <c r="O58" s="461">
        <f t="shared" si="47"/>
        <v>1122</v>
      </c>
      <c r="P58" s="356">
        <f t="shared" si="47"/>
        <v>1122</v>
      </c>
      <c r="Q58" s="451">
        <f t="shared" si="47"/>
        <v>1122</v>
      </c>
      <c r="R58" s="451">
        <f t="shared" si="47"/>
        <v>1122</v>
      </c>
      <c r="S58" s="451">
        <f t="shared" si="47"/>
        <v>1122</v>
      </c>
      <c r="T58" s="451">
        <f t="shared" si="47"/>
        <v>1122</v>
      </c>
      <c r="U58" s="451">
        <f t="shared" si="47"/>
        <v>1122</v>
      </c>
      <c r="V58" s="451">
        <f t="shared" si="47"/>
        <v>1122</v>
      </c>
      <c r="W58" s="356">
        <f t="shared" si="47"/>
        <v>1122</v>
      </c>
      <c r="X58" s="451">
        <f t="shared" si="47"/>
        <v>1122</v>
      </c>
      <c r="Y58" s="451">
        <f t="shared" si="47"/>
        <v>1122</v>
      </c>
      <c r="Z58" s="451">
        <f t="shared" si="47"/>
        <v>1122</v>
      </c>
      <c r="AA58" s="451">
        <f t="shared" si="47"/>
        <v>1122</v>
      </c>
      <c r="AB58" s="451">
        <f t="shared" si="47"/>
        <v>1122</v>
      </c>
      <c r="AC58" s="461">
        <f t="shared" si="47"/>
        <v>1122</v>
      </c>
      <c r="AD58" s="356">
        <f t="shared" si="47"/>
        <v>1432</v>
      </c>
      <c r="AE58" s="352">
        <f t="shared" ref="AE58:AK58" si="48">+AD58+AE57</f>
        <v>1432</v>
      </c>
      <c r="AF58" s="352">
        <f t="shared" si="48"/>
        <v>1432</v>
      </c>
      <c r="AG58" s="352">
        <f t="shared" si="48"/>
        <v>1432</v>
      </c>
      <c r="AH58" s="352">
        <f t="shared" si="48"/>
        <v>1432</v>
      </c>
      <c r="AI58" s="352">
        <f t="shared" si="48"/>
        <v>1432</v>
      </c>
      <c r="AJ58" s="461">
        <f t="shared" si="48"/>
        <v>1432</v>
      </c>
      <c r="AK58" s="352">
        <f t="shared" si="48"/>
        <v>1432</v>
      </c>
      <c r="AL58" s="37"/>
    </row>
    <row r="59" spans="1:42" ht="35.1" customHeight="1">
      <c r="A59" s="624">
        <v>20</v>
      </c>
      <c r="B59" s="659" t="s">
        <v>93</v>
      </c>
      <c r="C59" s="506" t="s">
        <v>174</v>
      </c>
      <c r="D59" s="53"/>
      <c r="E59" s="89"/>
      <c r="F59" s="174">
        <f>+[1]NEW!$W$81</f>
        <v>355</v>
      </c>
      <c r="G59" s="456">
        <v>0</v>
      </c>
      <c r="H59" s="456">
        <v>0</v>
      </c>
      <c r="I59" s="351">
        <v>0</v>
      </c>
      <c r="J59" s="469">
        <v>230</v>
      </c>
      <c r="K59" s="456">
        <f>230-J60</f>
        <v>0</v>
      </c>
      <c r="L59" s="456">
        <v>0</v>
      </c>
      <c r="M59" s="456">
        <v>0</v>
      </c>
      <c r="N59" s="456">
        <v>0</v>
      </c>
      <c r="O59" s="460">
        <v>0</v>
      </c>
      <c r="P59" s="351">
        <v>0</v>
      </c>
      <c r="Q59" s="456">
        <v>0</v>
      </c>
      <c r="R59" s="456">
        <v>0</v>
      </c>
      <c r="S59" s="456">
        <v>0</v>
      </c>
      <c r="T59" s="456">
        <v>0</v>
      </c>
      <c r="U59" s="456">
        <v>0</v>
      </c>
      <c r="V59" s="456">
        <v>0</v>
      </c>
      <c r="W59" s="351">
        <v>0</v>
      </c>
      <c r="X59" s="456">
        <v>0</v>
      </c>
      <c r="Y59" s="456">
        <v>0</v>
      </c>
      <c r="Z59" s="456">
        <v>0</v>
      </c>
      <c r="AA59" s="456">
        <v>0</v>
      </c>
      <c r="AB59" s="456">
        <v>0</v>
      </c>
      <c r="AC59" s="478">
        <v>0</v>
      </c>
      <c r="AD59" s="469">
        <f>355-AC60</f>
        <v>125</v>
      </c>
      <c r="AE59" s="351">
        <v>0</v>
      </c>
      <c r="AF59" s="351">
        <v>0</v>
      </c>
      <c r="AG59" s="351">
        <v>0</v>
      </c>
      <c r="AH59" s="351">
        <v>0</v>
      </c>
      <c r="AI59" s="351">
        <v>0</v>
      </c>
      <c r="AJ59" s="460">
        <v>0</v>
      </c>
      <c r="AK59" s="351">
        <v>0</v>
      </c>
      <c r="AL59" s="37"/>
    </row>
    <row r="60" spans="1:42" ht="34.5" customHeight="1">
      <c r="A60" s="625"/>
      <c r="B60" s="660"/>
      <c r="C60" s="507"/>
      <c r="D60" s="78"/>
      <c r="E60" s="79"/>
      <c r="F60" s="179"/>
      <c r="G60" s="451">
        <f t="shared" ref="G60:AD60" si="49">+F60+G59</f>
        <v>0</v>
      </c>
      <c r="H60" s="451">
        <f t="shared" si="49"/>
        <v>0</v>
      </c>
      <c r="I60" s="356">
        <f t="shared" si="49"/>
        <v>0</v>
      </c>
      <c r="J60" s="451">
        <f t="shared" si="49"/>
        <v>230</v>
      </c>
      <c r="K60" s="451">
        <f t="shared" si="49"/>
        <v>230</v>
      </c>
      <c r="L60" s="451">
        <f t="shared" si="49"/>
        <v>230</v>
      </c>
      <c r="M60" s="451">
        <f t="shared" si="49"/>
        <v>230</v>
      </c>
      <c r="N60" s="451">
        <f t="shared" si="49"/>
        <v>230</v>
      </c>
      <c r="O60" s="461">
        <f t="shared" si="49"/>
        <v>230</v>
      </c>
      <c r="P60" s="356">
        <f t="shared" si="49"/>
        <v>230</v>
      </c>
      <c r="Q60" s="451">
        <f t="shared" si="49"/>
        <v>230</v>
      </c>
      <c r="R60" s="451">
        <f t="shared" si="49"/>
        <v>230</v>
      </c>
      <c r="S60" s="451">
        <f t="shared" si="49"/>
        <v>230</v>
      </c>
      <c r="T60" s="451">
        <f t="shared" si="49"/>
        <v>230</v>
      </c>
      <c r="U60" s="451">
        <f t="shared" si="49"/>
        <v>230</v>
      </c>
      <c r="V60" s="451">
        <f t="shared" si="49"/>
        <v>230</v>
      </c>
      <c r="W60" s="356">
        <f t="shared" si="49"/>
        <v>230</v>
      </c>
      <c r="X60" s="451">
        <f t="shared" si="49"/>
        <v>230</v>
      </c>
      <c r="Y60" s="451">
        <f t="shared" si="49"/>
        <v>230</v>
      </c>
      <c r="Z60" s="451">
        <f t="shared" si="49"/>
        <v>230</v>
      </c>
      <c r="AA60" s="451">
        <f t="shared" si="49"/>
        <v>230</v>
      </c>
      <c r="AB60" s="451">
        <f t="shared" si="49"/>
        <v>230</v>
      </c>
      <c r="AC60" s="461">
        <f t="shared" si="49"/>
        <v>230</v>
      </c>
      <c r="AD60" s="356">
        <f t="shared" si="49"/>
        <v>355</v>
      </c>
      <c r="AE60" s="352">
        <f t="shared" ref="AE60:AK60" si="50">+AD60+AE59</f>
        <v>355</v>
      </c>
      <c r="AF60" s="352">
        <f t="shared" si="50"/>
        <v>355</v>
      </c>
      <c r="AG60" s="352">
        <f t="shared" si="50"/>
        <v>355</v>
      </c>
      <c r="AH60" s="352">
        <f t="shared" si="50"/>
        <v>355</v>
      </c>
      <c r="AI60" s="352">
        <f t="shared" si="50"/>
        <v>355</v>
      </c>
      <c r="AJ60" s="461">
        <f t="shared" si="50"/>
        <v>355</v>
      </c>
      <c r="AK60" s="352">
        <f t="shared" si="50"/>
        <v>355</v>
      </c>
      <c r="AL60" s="37"/>
    </row>
    <row r="61" spans="1:42" ht="35.1" customHeight="1">
      <c r="A61" s="624">
        <v>21</v>
      </c>
      <c r="B61" s="659" t="s">
        <v>94</v>
      </c>
      <c r="C61" s="506" t="s">
        <v>174</v>
      </c>
      <c r="D61" s="90"/>
      <c r="E61" s="91"/>
      <c r="F61" s="178">
        <f>+[1]NEW!$W$84</f>
        <v>1562</v>
      </c>
      <c r="G61" s="456">
        <v>0</v>
      </c>
      <c r="H61" s="456">
        <v>0</v>
      </c>
      <c r="I61" s="351">
        <v>0</v>
      </c>
      <c r="J61" s="537">
        <f>1067-I62</f>
        <v>1067</v>
      </c>
      <c r="K61" s="456">
        <f>1062-J62+5</f>
        <v>0</v>
      </c>
      <c r="L61" s="456">
        <f>1062-K62+5</f>
        <v>0</v>
      </c>
      <c r="M61" s="456">
        <v>0</v>
      </c>
      <c r="N61" s="456">
        <v>0</v>
      </c>
      <c r="O61" s="460">
        <v>0</v>
      </c>
      <c r="P61" s="351">
        <v>0</v>
      </c>
      <c r="Q61" s="456">
        <v>0</v>
      </c>
      <c r="R61" s="456">
        <v>0</v>
      </c>
      <c r="S61" s="456">
        <v>0</v>
      </c>
      <c r="T61" s="456">
        <v>0</v>
      </c>
      <c r="U61" s="456">
        <v>0</v>
      </c>
      <c r="V61" s="456">
        <v>0</v>
      </c>
      <c r="W61" s="351">
        <v>0</v>
      </c>
      <c r="X61" s="456">
        <v>0</v>
      </c>
      <c r="Y61" s="456">
        <v>0</v>
      </c>
      <c r="Z61" s="456">
        <v>0</v>
      </c>
      <c r="AA61" s="456">
        <v>0</v>
      </c>
      <c r="AB61" s="456">
        <v>0</v>
      </c>
      <c r="AC61" s="460">
        <v>0</v>
      </c>
      <c r="AD61" s="469">
        <f>1562-AC62</f>
        <v>495</v>
      </c>
      <c r="AE61" s="351">
        <v>0</v>
      </c>
      <c r="AF61" s="351">
        <v>0</v>
      </c>
      <c r="AG61" s="351">
        <v>0</v>
      </c>
      <c r="AH61" s="351">
        <v>0</v>
      </c>
      <c r="AI61" s="351">
        <v>0</v>
      </c>
      <c r="AJ61" s="460">
        <v>0</v>
      </c>
      <c r="AK61" s="351">
        <v>0</v>
      </c>
      <c r="AL61" s="37"/>
    </row>
    <row r="62" spans="1:42" ht="35.1" customHeight="1">
      <c r="A62" s="651"/>
      <c r="B62" s="660"/>
      <c r="C62" s="507"/>
      <c r="D62" s="60"/>
      <c r="E62" s="52"/>
      <c r="F62" s="181"/>
      <c r="G62" s="455">
        <f>+F62+G61</f>
        <v>0</v>
      </c>
      <c r="H62" s="455">
        <f t="shared" ref="H62:AD62" si="51">+G62+H61</f>
        <v>0</v>
      </c>
      <c r="I62" s="231">
        <f t="shared" si="51"/>
        <v>0</v>
      </c>
      <c r="J62" s="455">
        <f t="shared" si="51"/>
        <v>1067</v>
      </c>
      <c r="K62" s="455">
        <f t="shared" si="51"/>
        <v>1067</v>
      </c>
      <c r="L62" s="455">
        <f t="shared" si="51"/>
        <v>1067</v>
      </c>
      <c r="M62" s="455">
        <f t="shared" si="51"/>
        <v>1067</v>
      </c>
      <c r="N62" s="455">
        <f t="shared" si="51"/>
        <v>1067</v>
      </c>
      <c r="O62" s="463">
        <f t="shared" si="51"/>
        <v>1067</v>
      </c>
      <c r="P62" s="231">
        <f t="shared" si="51"/>
        <v>1067</v>
      </c>
      <c r="Q62" s="455">
        <f t="shared" si="51"/>
        <v>1067</v>
      </c>
      <c r="R62" s="455">
        <f t="shared" si="51"/>
        <v>1067</v>
      </c>
      <c r="S62" s="455">
        <f t="shared" si="51"/>
        <v>1067</v>
      </c>
      <c r="T62" s="455">
        <f t="shared" si="51"/>
        <v>1067</v>
      </c>
      <c r="U62" s="455">
        <f t="shared" si="51"/>
        <v>1067</v>
      </c>
      <c r="V62" s="455">
        <f t="shared" si="51"/>
        <v>1067</v>
      </c>
      <c r="W62" s="231">
        <f t="shared" si="51"/>
        <v>1067</v>
      </c>
      <c r="X62" s="455">
        <f t="shared" si="51"/>
        <v>1067</v>
      </c>
      <c r="Y62" s="455">
        <f t="shared" si="51"/>
        <v>1067</v>
      </c>
      <c r="Z62" s="455">
        <f t="shared" si="51"/>
        <v>1067</v>
      </c>
      <c r="AA62" s="455">
        <f t="shared" si="51"/>
        <v>1067</v>
      </c>
      <c r="AB62" s="455">
        <f t="shared" si="51"/>
        <v>1067</v>
      </c>
      <c r="AC62" s="463">
        <f t="shared" si="51"/>
        <v>1067</v>
      </c>
      <c r="AD62" s="354">
        <f t="shared" si="51"/>
        <v>1562</v>
      </c>
      <c r="AE62" s="354">
        <f t="shared" ref="AE62:AK62" si="52">+AD62+AE61</f>
        <v>1562</v>
      </c>
      <c r="AF62" s="354">
        <f t="shared" si="52"/>
        <v>1562</v>
      </c>
      <c r="AG62" s="354">
        <f t="shared" si="52"/>
        <v>1562</v>
      </c>
      <c r="AH62" s="354">
        <f t="shared" si="52"/>
        <v>1562</v>
      </c>
      <c r="AI62" s="354">
        <f t="shared" si="52"/>
        <v>1562</v>
      </c>
      <c r="AJ62" s="463">
        <f t="shared" si="52"/>
        <v>1562</v>
      </c>
      <c r="AK62" s="354">
        <f t="shared" si="52"/>
        <v>1562</v>
      </c>
      <c r="AL62" s="37"/>
    </row>
    <row r="63" spans="1:42" ht="35.1" customHeight="1">
      <c r="A63" s="624">
        <v>22</v>
      </c>
      <c r="B63" s="659" t="s">
        <v>95</v>
      </c>
      <c r="C63" s="506" t="s">
        <v>174</v>
      </c>
      <c r="D63" s="53"/>
      <c r="E63" s="54"/>
      <c r="F63" s="174">
        <f>+[1]NEW!$W$87</f>
        <v>690</v>
      </c>
      <c r="G63" s="457">
        <v>0</v>
      </c>
      <c r="H63" s="457">
        <v>0</v>
      </c>
      <c r="I63" s="353">
        <v>0</v>
      </c>
      <c r="J63" s="470">
        <v>405</v>
      </c>
      <c r="K63" s="470">
        <f>690-J64</f>
        <v>285</v>
      </c>
      <c r="L63" s="457">
        <f>690-K64</f>
        <v>0</v>
      </c>
      <c r="M63" s="457">
        <v>0</v>
      </c>
      <c r="N63" s="457">
        <v>0</v>
      </c>
      <c r="O63" s="462">
        <v>0</v>
      </c>
      <c r="P63" s="353">
        <v>0</v>
      </c>
      <c r="Q63" s="457">
        <v>0</v>
      </c>
      <c r="R63" s="457">
        <v>0</v>
      </c>
      <c r="S63" s="457">
        <v>0</v>
      </c>
      <c r="T63" s="457">
        <v>0</v>
      </c>
      <c r="U63" s="457">
        <v>0</v>
      </c>
      <c r="V63" s="457">
        <v>0</v>
      </c>
      <c r="W63" s="353">
        <v>0</v>
      </c>
      <c r="X63" s="457">
        <v>0</v>
      </c>
      <c r="Y63" s="457">
        <v>0</v>
      </c>
      <c r="Z63" s="457">
        <v>0</v>
      </c>
      <c r="AA63" s="457">
        <v>0</v>
      </c>
      <c r="AB63" s="457">
        <v>0</v>
      </c>
      <c r="AC63" s="462">
        <v>0</v>
      </c>
      <c r="AD63" s="353">
        <v>0</v>
      </c>
      <c r="AE63" s="353">
        <v>0</v>
      </c>
      <c r="AF63" s="353">
        <v>0</v>
      </c>
      <c r="AG63" s="353">
        <v>0</v>
      </c>
      <c r="AH63" s="353">
        <v>0</v>
      </c>
      <c r="AI63" s="353">
        <v>0</v>
      </c>
      <c r="AJ63" s="462">
        <v>0</v>
      </c>
      <c r="AK63" s="353">
        <v>0</v>
      </c>
      <c r="AL63" s="37">
        <f>SUM(G63:AK63)</f>
        <v>690</v>
      </c>
      <c r="AM63" s="38">
        <f>AL63</f>
        <v>690</v>
      </c>
      <c r="AN63" s="38">
        <v>893900</v>
      </c>
      <c r="AO63" s="38">
        <f>AL63*AN63/1000</f>
        <v>616791</v>
      </c>
      <c r="AP63" s="38">
        <f>AN63*AM63/1000</f>
        <v>616791</v>
      </c>
    </row>
    <row r="64" spans="1:42" ht="35.1" customHeight="1">
      <c r="A64" s="625"/>
      <c r="B64" s="660"/>
      <c r="C64" s="507"/>
      <c r="D64" s="95"/>
      <c r="E64" s="79"/>
      <c r="F64" s="179"/>
      <c r="G64" s="451">
        <f t="shared" ref="G64:AD64" si="53">+F64+G63</f>
        <v>0</v>
      </c>
      <c r="H64" s="451">
        <f t="shared" si="53"/>
        <v>0</v>
      </c>
      <c r="I64" s="352">
        <f t="shared" si="53"/>
        <v>0</v>
      </c>
      <c r="J64" s="451">
        <f t="shared" si="53"/>
        <v>405</v>
      </c>
      <c r="K64" s="451">
        <f t="shared" si="53"/>
        <v>690</v>
      </c>
      <c r="L64" s="451">
        <f t="shared" si="53"/>
        <v>690</v>
      </c>
      <c r="M64" s="451">
        <f t="shared" si="53"/>
        <v>690</v>
      </c>
      <c r="N64" s="451">
        <f t="shared" si="53"/>
        <v>690</v>
      </c>
      <c r="O64" s="461">
        <f t="shared" si="53"/>
        <v>690</v>
      </c>
      <c r="P64" s="352">
        <f t="shared" si="53"/>
        <v>690</v>
      </c>
      <c r="Q64" s="451">
        <f t="shared" si="53"/>
        <v>690</v>
      </c>
      <c r="R64" s="451">
        <f t="shared" si="53"/>
        <v>690</v>
      </c>
      <c r="S64" s="451">
        <f t="shared" si="53"/>
        <v>690</v>
      </c>
      <c r="T64" s="451">
        <f t="shared" si="53"/>
        <v>690</v>
      </c>
      <c r="U64" s="451">
        <f t="shared" si="53"/>
        <v>690</v>
      </c>
      <c r="V64" s="451">
        <f t="shared" si="53"/>
        <v>690</v>
      </c>
      <c r="W64" s="352">
        <f t="shared" si="53"/>
        <v>690</v>
      </c>
      <c r="X64" s="451">
        <f t="shared" si="53"/>
        <v>690</v>
      </c>
      <c r="Y64" s="451">
        <f t="shared" si="53"/>
        <v>690</v>
      </c>
      <c r="Z64" s="451">
        <f t="shared" si="53"/>
        <v>690</v>
      </c>
      <c r="AA64" s="451">
        <f t="shared" si="53"/>
        <v>690</v>
      </c>
      <c r="AB64" s="451">
        <f t="shared" si="53"/>
        <v>690</v>
      </c>
      <c r="AC64" s="461">
        <f t="shared" si="53"/>
        <v>690</v>
      </c>
      <c r="AD64" s="352">
        <f t="shared" si="53"/>
        <v>690</v>
      </c>
      <c r="AE64" s="352">
        <f t="shared" ref="AE64:AK64" si="54">+AD64+AE63</f>
        <v>690</v>
      </c>
      <c r="AF64" s="352">
        <f t="shared" si="54"/>
        <v>690</v>
      </c>
      <c r="AG64" s="352">
        <f t="shared" si="54"/>
        <v>690</v>
      </c>
      <c r="AH64" s="352">
        <f t="shared" si="54"/>
        <v>690</v>
      </c>
      <c r="AI64" s="352">
        <f t="shared" si="54"/>
        <v>690</v>
      </c>
      <c r="AJ64" s="461">
        <f t="shared" si="54"/>
        <v>690</v>
      </c>
      <c r="AK64" s="352">
        <f t="shared" si="54"/>
        <v>690</v>
      </c>
      <c r="AL64" s="37"/>
    </row>
    <row r="65" spans="1:42" ht="35.1" hidden="1" customHeight="1">
      <c r="A65" s="624">
        <v>17</v>
      </c>
      <c r="B65" s="655" t="s">
        <v>171</v>
      </c>
      <c r="C65" s="516" t="s">
        <v>174</v>
      </c>
      <c r="D65" s="90"/>
      <c r="E65" s="91"/>
      <c r="F65" s="178">
        <v>0</v>
      </c>
      <c r="G65" s="456">
        <v>0</v>
      </c>
      <c r="H65" s="457">
        <v>0</v>
      </c>
      <c r="I65" s="423">
        <v>0</v>
      </c>
      <c r="J65" s="457">
        <v>0</v>
      </c>
      <c r="K65" s="457">
        <v>0</v>
      </c>
      <c r="L65" s="457">
        <v>0</v>
      </c>
      <c r="M65" s="457">
        <v>0</v>
      </c>
      <c r="N65" s="456">
        <v>0</v>
      </c>
      <c r="O65" s="460">
        <v>0</v>
      </c>
      <c r="P65" s="423">
        <v>0</v>
      </c>
      <c r="Q65" s="456">
        <v>0</v>
      </c>
      <c r="R65" s="456">
        <v>0</v>
      </c>
      <c r="S65" s="456">
        <v>0</v>
      </c>
      <c r="T65" s="457">
        <v>0</v>
      </c>
      <c r="U65" s="456">
        <v>0</v>
      </c>
      <c r="V65" s="456">
        <v>0</v>
      </c>
      <c r="W65" s="423">
        <v>0</v>
      </c>
      <c r="X65" s="456">
        <v>0</v>
      </c>
      <c r="Y65" s="456">
        <v>0</v>
      </c>
      <c r="Z65" s="456">
        <v>0</v>
      </c>
      <c r="AA65" s="456">
        <v>0</v>
      </c>
      <c r="AB65" s="456">
        <v>0</v>
      </c>
      <c r="AC65" s="460">
        <v>0</v>
      </c>
      <c r="AD65" s="351">
        <v>0</v>
      </c>
      <c r="AE65" s="351">
        <v>0</v>
      </c>
      <c r="AF65" s="351">
        <v>0</v>
      </c>
      <c r="AG65" s="351">
        <v>0</v>
      </c>
      <c r="AH65" s="353">
        <v>0</v>
      </c>
      <c r="AI65" s="351">
        <v>0</v>
      </c>
      <c r="AJ65" s="460">
        <v>0</v>
      </c>
      <c r="AK65" s="353">
        <v>0</v>
      </c>
      <c r="AL65" s="37"/>
    </row>
    <row r="66" spans="1:42" ht="35.1" hidden="1" customHeight="1">
      <c r="A66" s="651"/>
      <c r="B66" s="656"/>
      <c r="C66" s="510"/>
      <c r="D66" s="60"/>
      <c r="E66" s="52"/>
      <c r="F66" s="181"/>
      <c r="G66" s="455">
        <f t="shared" ref="G66:AD66" si="55">+F66+G65</f>
        <v>0</v>
      </c>
      <c r="H66" s="455">
        <f t="shared" si="55"/>
        <v>0</v>
      </c>
      <c r="I66" s="231">
        <f t="shared" si="55"/>
        <v>0</v>
      </c>
      <c r="J66" s="455">
        <f t="shared" si="55"/>
        <v>0</v>
      </c>
      <c r="K66" s="455">
        <f t="shared" si="55"/>
        <v>0</v>
      </c>
      <c r="L66" s="455">
        <f t="shared" si="55"/>
        <v>0</v>
      </c>
      <c r="M66" s="455">
        <f t="shared" si="55"/>
        <v>0</v>
      </c>
      <c r="N66" s="455">
        <f t="shared" si="55"/>
        <v>0</v>
      </c>
      <c r="O66" s="463">
        <f t="shared" si="55"/>
        <v>0</v>
      </c>
      <c r="P66" s="231">
        <f t="shared" si="55"/>
        <v>0</v>
      </c>
      <c r="Q66" s="455">
        <f t="shared" si="55"/>
        <v>0</v>
      </c>
      <c r="R66" s="455">
        <f t="shared" si="55"/>
        <v>0</v>
      </c>
      <c r="S66" s="455">
        <f t="shared" si="55"/>
        <v>0</v>
      </c>
      <c r="T66" s="455">
        <f t="shared" si="55"/>
        <v>0</v>
      </c>
      <c r="U66" s="455">
        <f t="shared" si="55"/>
        <v>0</v>
      </c>
      <c r="V66" s="455">
        <f t="shared" si="55"/>
        <v>0</v>
      </c>
      <c r="W66" s="231">
        <f t="shared" si="55"/>
        <v>0</v>
      </c>
      <c r="X66" s="455">
        <f t="shared" si="55"/>
        <v>0</v>
      </c>
      <c r="Y66" s="455">
        <f t="shared" si="55"/>
        <v>0</v>
      </c>
      <c r="Z66" s="455">
        <f t="shared" si="55"/>
        <v>0</v>
      </c>
      <c r="AA66" s="455">
        <f t="shared" si="55"/>
        <v>0</v>
      </c>
      <c r="AB66" s="455">
        <f t="shared" si="55"/>
        <v>0</v>
      </c>
      <c r="AC66" s="463">
        <f t="shared" si="55"/>
        <v>0</v>
      </c>
      <c r="AD66" s="354">
        <f t="shared" si="55"/>
        <v>0</v>
      </c>
      <c r="AE66" s="354">
        <f t="shared" ref="AE66:AK66" si="56">+AD66+AE65</f>
        <v>0</v>
      </c>
      <c r="AF66" s="354">
        <f t="shared" si="56"/>
        <v>0</v>
      </c>
      <c r="AG66" s="354">
        <f t="shared" si="56"/>
        <v>0</v>
      </c>
      <c r="AH66" s="354">
        <f t="shared" si="56"/>
        <v>0</v>
      </c>
      <c r="AI66" s="354">
        <f t="shared" si="56"/>
        <v>0</v>
      </c>
      <c r="AJ66" s="463">
        <f t="shared" si="56"/>
        <v>0</v>
      </c>
      <c r="AK66" s="354">
        <f t="shared" si="56"/>
        <v>0</v>
      </c>
      <c r="AL66" s="37"/>
    </row>
    <row r="67" spans="1:42" ht="35.1" hidden="1" customHeight="1">
      <c r="A67" s="624">
        <v>18</v>
      </c>
      <c r="B67" s="655" t="s">
        <v>172</v>
      </c>
      <c r="C67" s="511"/>
      <c r="D67" s="53"/>
      <c r="E67" s="54"/>
      <c r="F67" s="174">
        <v>0</v>
      </c>
      <c r="G67" s="457">
        <v>0</v>
      </c>
      <c r="H67" s="457">
        <v>0</v>
      </c>
      <c r="I67" s="353">
        <v>0</v>
      </c>
      <c r="J67" s="457">
        <v>0</v>
      </c>
      <c r="K67" s="457">
        <v>0</v>
      </c>
      <c r="L67" s="457">
        <v>0</v>
      </c>
      <c r="M67" s="457">
        <v>0</v>
      </c>
      <c r="N67" s="457">
        <v>0</v>
      </c>
      <c r="O67" s="462">
        <v>0</v>
      </c>
      <c r="P67" s="353">
        <v>0</v>
      </c>
      <c r="Q67" s="457">
        <v>0</v>
      </c>
      <c r="R67" s="457">
        <v>0</v>
      </c>
      <c r="S67" s="457">
        <v>0</v>
      </c>
      <c r="T67" s="457">
        <v>0</v>
      </c>
      <c r="U67" s="457">
        <v>0</v>
      </c>
      <c r="V67" s="457">
        <v>0</v>
      </c>
      <c r="W67" s="353">
        <v>0</v>
      </c>
      <c r="X67" s="457">
        <v>0</v>
      </c>
      <c r="Y67" s="457">
        <v>0</v>
      </c>
      <c r="Z67" s="457">
        <v>0</v>
      </c>
      <c r="AA67" s="457">
        <v>0</v>
      </c>
      <c r="AB67" s="457">
        <v>0</v>
      </c>
      <c r="AC67" s="462">
        <v>0</v>
      </c>
      <c r="AD67" s="353">
        <v>0</v>
      </c>
      <c r="AE67" s="353">
        <v>0</v>
      </c>
      <c r="AF67" s="353">
        <v>0</v>
      </c>
      <c r="AG67" s="353">
        <v>0</v>
      </c>
      <c r="AH67" s="353">
        <v>0</v>
      </c>
      <c r="AI67" s="353">
        <v>0</v>
      </c>
      <c r="AJ67" s="462">
        <v>0</v>
      </c>
      <c r="AK67" s="353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hidden="1" customHeight="1">
      <c r="A68" s="625"/>
      <c r="B68" s="656"/>
      <c r="C68" s="515"/>
      <c r="D68" s="95"/>
      <c r="E68" s="79"/>
      <c r="F68" s="179"/>
      <c r="G68" s="451">
        <f t="shared" ref="G68:AD68" si="57">+F68+G67</f>
        <v>0</v>
      </c>
      <c r="H68" s="451">
        <f t="shared" si="57"/>
        <v>0</v>
      </c>
      <c r="I68" s="352">
        <f t="shared" si="57"/>
        <v>0</v>
      </c>
      <c r="J68" s="451">
        <f t="shared" si="57"/>
        <v>0</v>
      </c>
      <c r="K68" s="451">
        <f t="shared" si="57"/>
        <v>0</v>
      </c>
      <c r="L68" s="451">
        <f t="shared" si="57"/>
        <v>0</v>
      </c>
      <c r="M68" s="451">
        <f t="shared" si="57"/>
        <v>0</v>
      </c>
      <c r="N68" s="451">
        <f t="shared" si="57"/>
        <v>0</v>
      </c>
      <c r="O68" s="461">
        <f t="shared" si="57"/>
        <v>0</v>
      </c>
      <c r="P68" s="352">
        <f t="shared" si="57"/>
        <v>0</v>
      </c>
      <c r="Q68" s="451">
        <f t="shared" si="57"/>
        <v>0</v>
      </c>
      <c r="R68" s="451">
        <f t="shared" si="57"/>
        <v>0</v>
      </c>
      <c r="S68" s="451">
        <f t="shared" si="57"/>
        <v>0</v>
      </c>
      <c r="T68" s="451">
        <f t="shared" si="57"/>
        <v>0</v>
      </c>
      <c r="U68" s="451">
        <f t="shared" si="57"/>
        <v>0</v>
      </c>
      <c r="V68" s="451">
        <f t="shared" si="57"/>
        <v>0</v>
      </c>
      <c r="W68" s="352">
        <f t="shared" si="57"/>
        <v>0</v>
      </c>
      <c r="X68" s="451">
        <f t="shared" si="57"/>
        <v>0</v>
      </c>
      <c r="Y68" s="451">
        <f t="shared" si="57"/>
        <v>0</v>
      </c>
      <c r="Z68" s="451">
        <f t="shared" si="57"/>
        <v>0</v>
      </c>
      <c r="AA68" s="451">
        <f t="shared" si="57"/>
        <v>0</v>
      </c>
      <c r="AB68" s="451">
        <f t="shared" si="57"/>
        <v>0</v>
      </c>
      <c r="AC68" s="461">
        <f t="shared" si="57"/>
        <v>0</v>
      </c>
      <c r="AD68" s="352">
        <f t="shared" si="57"/>
        <v>0</v>
      </c>
      <c r="AE68" s="352">
        <f t="shared" ref="AE68:AK68" si="58">+AD68+AE67</f>
        <v>0</v>
      </c>
      <c r="AF68" s="352">
        <f t="shared" si="58"/>
        <v>0</v>
      </c>
      <c r="AG68" s="352">
        <f t="shared" si="58"/>
        <v>0</v>
      </c>
      <c r="AH68" s="352">
        <f t="shared" si="58"/>
        <v>0</v>
      </c>
      <c r="AI68" s="352">
        <f t="shared" si="58"/>
        <v>0</v>
      </c>
      <c r="AJ68" s="461">
        <f t="shared" si="58"/>
        <v>0</v>
      </c>
      <c r="AK68" s="352">
        <f t="shared" si="58"/>
        <v>0</v>
      </c>
      <c r="AL68" s="37"/>
    </row>
    <row r="69" spans="1:42" ht="34.5" hidden="1" customHeight="1">
      <c r="A69" s="624">
        <v>1</v>
      </c>
      <c r="B69" s="655" t="s">
        <v>173</v>
      </c>
      <c r="C69" s="516" t="s">
        <v>174</v>
      </c>
      <c r="D69" s="33"/>
      <c r="E69" s="34"/>
      <c r="F69" s="173"/>
      <c r="G69" s="449"/>
      <c r="H69" s="449"/>
      <c r="I69" s="351"/>
      <c r="J69" s="449"/>
      <c r="K69" s="449"/>
      <c r="L69" s="449"/>
      <c r="M69" s="449"/>
      <c r="N69" s="449"/>
      <c r="O69" s="460"/>
      <c r="P69" s="351"/>
      <c r="Q69" s="449"/>
      <c r="R69" s="449"/>
      <c r="S69" s="449"/>
      <c r="T69" s="449"/>
      <c r="U69" s="449"/>
      <c r="V69" s="449"/>
      <c r="W69" s="351"/>
      <c r="X69" s="449"/>
      <c r="Y69" s="449"/>
      <c r="Z69" s="449"/>
      <c r="AA69" s="449"/>
      <c r="AB69" s="449"/>
      <c r="AC69" s="460"/>
      <c r="AD69" s="351"/>
      <c r="AE69" s="351"/>
      <c r="AF69" s="351"/>
      <c r="AG69" s="351"/>
      <c r="AH69" s="351"/>
      <c r="AI69" s="351"/>
      <c r="AJ69" s="460"/>
      <c r="AK69" s="351"/>
      <c r="AL69" s="37"/>
      <c r="AM69" s="38"/>
      <c r="AN69" s="38"/>
      <c r="AO69" s="38"/>
      <c r="AP69" s="38"/>
    </row>
    <row r="70" spans="1:42" ht="34.5" hidden="1" customHeight="1">
      <c r="A70" s="625"/>
      <c r="B70" s="656"/>
      <c r="C70" s="510"/>
      <c r="D70" s="40"/>
      <c r="E70" s="41"/>
      <c r="F70" s="179"/>
      <c r="G70" s="43"/>
      <c r="H70" s="348"/>
      <c r="I70" s="356"/>
      <c r="J70" s="451"/>
      <c r="K70" s="451"/>
      <c r="L70" s="451"/>
      <c r="M70" s="451"/>
      <c r="N70" s="451"/>
      <c r="O70" s="461"/>
      <c r="P70" s="356"/>
      <c r="Q70" s="451"/>
      <c r="R70" s="451"/>
      <c r="S70" s="451"/>
      <c r="T70" s="451"/>
      <c r="U70" s="451"/>
      <c r="V70" s="451"/>
      <c r="W70" s="356"/>
      <c r="X70" s="451"/>
      <c r="Y70" s="451"/>
      <c r="Z70" s="451"/>
      <c r="AA70" s="451"/>
      <c r="AB70" s="451"/>
      <c r="AC70" s="461"/>
      <c r="AD70" s="356"/>
      <c r="AE70" s="352"/>
      <c r="AF70" s="352"/>
      <c r="AG70" s="352"/>
      <c r="AH70" s="352"/>
      <c r="AI70" s="352"/>
      <c r="AJ70" s="461"/>
      <c r="AK70" s="352"/>
      <c r="AL70" s="47"/>
    </row>
    <row r="71" spans="1:42" ht="34.5" hidden="1" customHeight="1">
      <c r="A71" s="624">
        <v>2</v>
      </c>
      <c r="B71" s="626" t="s">
        <v>27</v>
      </c>
      <c r="C71" s="517"/>
      <c r="D71" s="48"/>
      <c r="E71" s="49"/>
      <c r="F71" s="174"/>
      <c r="G71" s="449"/>
      <c r="H71" s="449"/>
      <c r="I71" s="351"/>
      <c r="J71" s="449"/>
      <c r="K71" s="449"/>
      <c r="L71" s="449"/>
      <c r="M71" s="449"/>
      <c r="N71" s="449"/>
      <c r="O71" s="460"/>
      <c r="P71" s="351"/>
      <c r="Q71" s="449"/>
      <c r="R71" s="449"/>
      <c r="S71" s="449"/>
      <c r="T71" s="449"/>
      <c r="U71" s="449"/>
      <c r="V71" s="449"/>
      <c r="W71" s="351"/>
      <c r="X71" s="449"/>
      <c r="Y71" s="449"/>
      <c r="Z71" s="449"/>
      <c r="AA71" s="449"/>
      <c r="AB71" s="449"/>
      <c r="AC71" s="460"/>
      <c r="AD71" s="351"/>
      <c r="AE71" s="351"/>
      <c r="AF71" s="351"/>
      <c r="AG71" s="351"/>
      <c r="AH71" s="351"/>
      <c r="AI71" s="351"/>
      <c r="AJ71" s="460"/>
      <c r="AK71" s="351"/>
      <c r="AL71" s="37"/>
      <c r="AM71" s="38"/>
      <c r="AN71" s="38"/>
      <c r="AO71" s="38"/>
      <c r="AP71" s="38"/>
    </row>
    <row r="72" spans="1:42" ht="34.5" hidden="1" customHeight="1">
      <c r="A72" s="625"/>
      <c r="B72" s="628"/>
      <c r="C72" s="509"/>
      <c r="D72" s="40"/>
      <c r="E72" s="41"/>
      <c r="F72" s="179"/>
      <c r="G72" s="43"/>
      <c r="H72" s="348"/>
      <c r="I72" s="356"/>
      <c r="J72" s="451"/>
      <c r="K72" s="451"/>
      <c r="L72" s="451"/>
      <c r="M72" s="451"/>
      <c r="N72" s="451"/>
      <c r="O72" s="461"/>
      <c r="P72" s="356"/>
      <c r="Q72" s="451"/>
      <c r="R72" s="451"/>
      <c r="S72" s="451"/>
      <c r="T72" s="451"/>
      <c r="U72" s="451"/>
      <c r="V72" s="451"/>
      <c r="W72" s="356"/>
      <c r="X72" s="451"/>
      <c r="Y72" s="451"/>
      <c r="Z72" s="451"/>
      <c r="AA72" s="451"/>
      <c r="AB72" s="451"/>
      <c r="AC72" s="461"/>
      <c r="AD72" s="356"/>
      <c r="AE72" s="352"/>
      <c r="AF72" s="352"/>
      <c r="AG72" s="352"/>
      <c r="AH72" s="352"/>
      <c r="AI72" s="352"/>
      <c r="AJ72" s="461"/>
      <c r="AK72" s="352"/>
      <c r="AL72" s="37"/>
    </row>
    <row r="73" spans="1:42" ht="34.5" hidden="1" customHeight="1">
      <c r="A73" s="624">
        <v>23</v>
      </c>
      <c r="B73" s="629" t="s">
        <v>28</v>
      </c>
      <c r="C73" s="517"/>
      <c r="D73" s="48"/>
      <c r="E73" s="49"/>
      <c r="F73" s="174" t="e">
        <f>+#REF!</f>
        <v>#REF!</v>
      </c>
      <c r="G73" s="457">
        <v>0</v>
      </c>
      <c r="H73" s="457">
        <v>0</v>
      </c>
      <c r="I73" s="353">
        <v>0</v>
      </c>
      <c r="J73" s="457">
        <v>0</v>
      </c>
      <c r="K73" s="457">
        <v>0</v>
      </c>
      <c r="L73" s="457">
        <v>0</v>
      </c>
      <c r="M73" s="457">
        <v>0</v>
      </c>
      <c r="N73" s="457">
        <v>0</v>
      </c>
      <c r="O73" s="462">
        <v>0</v>
      </c>
      <c r="P73" s="353">
        <v>0</v>
      </c>
      <c r="Q73" s="457">
        <v>0</v>
      </c>
      <c r="R73" s="457">
        <v>0</v>
      </c>
      <c r="S73" s="457">
        <v>0</v>
      </c>
      <c r="T73" s="457">
        <v>0</v>
      </c>
      <c r="U73" s="457">
        <v>0</v>
      </c>
      <c r="V73" s="457">
        <v>0</v>
      </c>
      <c r="W73" s="353">
        <v>0</v>
      </c>
      <c r="X73" s="457">
        <v>0</v>
      </c>
      <c r="Y73" s="457">
        <v>0</v>
      </c>
      <c r="Z73" s="457">
        <v>0</v>
      </c>
      <c r="AA73" s="457">
        <v>0</v>
      </c>
      <c r="AB73" s="457">
        <v>0</v>
      </c>
      <c r="AC73" s="462">
        <v>0</v>
      </c>
      <c r="AD73" s="353">
        <v>0</v>
      </c>
      <c r="AE73" s="353">
        <v>0</v>
      </c>
      <c r="AF73" s="353">
        <v>0</v>
      </c>
      <c r="AG73" s="353">
        <v>0</v>
      </c>
      <c r="AH73" s="353">
        <v>0</v>
      </c>
      <c r="AI73" s="353">
        <v>0</v>
      </c>
      <c r="AJ73" s="462">
        <v>0</v>
      </c>
      <c r="AK73" s="353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509"/>
      <c r="D74" s="40"/>
      <c r="E74" s="41"/>
      <c r="F74" s="179"/>
      <c r="G74" s="451">
        <f t="shared" ref="G74:AD74" si="59">+F74+G73</f>
        <v>0</v>
      </c>
      <c r="H74" s="451">
        <f t="shared" si="59"/>
        <v>0</v>
      </c>
      <c r="I74" s="352">
        <f t="shared" si="59"/>
        <v>0</v>
      </c>
      <c r="J74" s="451">
        <f t="shared" si="59"/>
        <v>0</v>
      </c>
      <c r="K74" s="451">
        <f t="shared" si="59"/>
        <v>0</v>
      </c>
      <c r="L74" s="451">
        <f t="shared" si="59"/>
        <v>0</v>
      </c>
      <c r="M74" s="451">
        <f t="shared" si="59"/>
        <v>0</v>
      </c>
      <c r="N74" s="451">
        <f t="shared" si="59"/>
        <v>0</v>
      </c>
      <c r="O74" s="461">
        <f t="shared" si="59"/>
        <v>0</v>
      </c>
      <c r="P74" s="352">
        <f t="shared" si="59"/>
        <v>0</v>
      </c>
      <c r="Q74" s="451">
        <f t="shared" si="59"/>
        <v>0</v>
      </c>
      <c r="R74" s="451">
        <f t="shared" si="59"/>
        <v>0</v>
      </c>
      <c r="S74" s="451">
        <f t="shared" si="59"/>
        <v>0</v>
      </c>
      <c r="T74" s="451">
        <f t="shared" si="59"/>
        <v>0</v>
      </c>
      <c r="U74" s="451">
        <f t="shared" si="59"/>
        <v>0</v>
      </c>
      <c r="V74" s="451">
        <f t="shared" si="59"/>
        <v>0</v>
      </c>
      <c r="W74" s="352">
        <f t="shared" si="59"/>
        <v>0</v>
      </c>
      <c r="X74" s="451">
        <f t="shared" si="59"/>
        <v>0</v>
      </c>
      <c r="Y74" s="451">
        <f t="shared" si="59"/>
        <v>0</v>
      </c>
      <c r="Z74" s="451">
        <f t="shared" si="59"/>
        <v>0</v>
      </c>
      <c r="AA74" s="451">
        <f t="shared" si="59"/>
        <v>0</v>
      </c>
      <c r="AB74" s="451">
        <f t="shared" si="59"/>
        <v>0</v>
      </c>
      <c r="AC74" s="461">
        <f t="shared" si="59"/>
        <v>0</v>
      </c>
      <c r="AD74" s="352">
        <f t="shared" si="59"/>
        <v>0</v>
      </c>
      <c r="AE74" s="352">
        <f t="shared" ref="AE74:AJ74" si="60">+AD74+AE73</f>
        <v>0</v>
      </c>
      <c r="AF74" s="352">
        <f t="shared" si="60"/>
        <v>0</v>
      </c>
      <c r="AG74" s="352">
        <f t="shared" si="60"/>
        <v>0</v>
      </c>
      <c r="AH74" s="352">
        <f t="shared" si="60"/>
        <v>0</v>
      </c>
      <c r="AI74" s="352">
        <f t="shared" si="60"/>
        <v>0</v>
      </c>
      <c r="AJ74" s="461">
        <f t="shared" si="60"/>
        <v>0</v>
      </c>
      <c r="AK74" s="352"/>
      <c r="AL74" s="37"/>
    </row>
    <row r="75" spans="1:42" ht="34.5" hidden="1" customHeight="1">
      <c r="A75" s="624">
        <v>24</v>
      </c>
      <c r="B75" s="629" t="s">
        <v>29</v>
      </c>
      <c r="C75" s="517"/>
      <c r="D75" s="48"/>
      <c r="E75" s="49"/>
      <c r="F75" s="174" t="e">
        <f>+#REF!</f>
        <v>#REF!</v>
      </c>
      <c r="G75" s="457">
        <v>0</v>
      </c>
      <c r="H75" s="457">
        <v>0</v>
      </c>
      <c r="I75" s="353">
        <v>0</v>
      </c>
      <c r="J75" s="457">
        <v>0</v>
      </c>
      <c r="K75" s="457">
        <v>0</v>
      </c>
      <c r="L75" s="457">
        <v>0</v>
      </c>
      <c r="M75" s="457">
        <v>0</v>
      </c>
      <c r="N75" s="457">
        <v>0</v>
      </c>
      <c r="O75" s="462">
        <v>0</v>
      </c>
      <c r="P75" s="353">
        <v>0</v>
      </c>
      <c r="Q75" s="457">
        <v>0</v>
      </c>
      <c r="R75" s="457">
        <v>0</v>
      </c>
      <c r="S75" s="457">
        <v>0</v>
      </c>
      <c r="T75" s="457">
        <v>0</v>
      </c>
      <c r="U75" s="457">
        <v>0</v>
      </c>
      <c r="V75" s="457">
        <v>0</v>
      </c>
      <c r="W75" s="353">
        <v>0</v>
      </c>
      <c r="X75" s="457">
        <v>0</v>
      </c>
      <c r="Y75" s="457">
        <v>0</v>
      </c>
      <c r="Z75" s="457">
        <v>0</v>
      </c>
      <c r="AA75" s="457">
        <v>0</v>
      </c>
      <c r="AB75" s="457">
        <v>0</v>
      </c>
      <c r="AC75" s="462">
        <v>0</v>
      </c>
      <c r="AD75" s="353">
        <v>0</v>
      </c>
      <c r="AE75" s="353">
        <v>0</v>
      </c>
      <c r="AF75" s="353">
        <v>0</v>
      </c>
      <c r="AG75" s="353">
        <v>0</v>
      </c>
      <c r="AH75" s="353">
        <v>0</v>
      </c>
      <c r="AI75" s="353">
        <v>0</v>
      </c>
      <c r="AJ75" s="462">
        <v>0</v>
      </c>
      <c r="AK75" s="353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508"/>
      <c r="D76" s="33"/>
      <c r="E76" s="52"/>
      <c r="F76" s="173"/>
      <c r="G76" s="451">
        <f t="shared" ref="G76:AD76" si="61">+F76+G75</f>
        <v>0</v>
      </c>
      <c r="H76" s="451">
        <f t="shared" si="61"/>
        <v>0</v>
      </c>
      <c r="I76" s="352">
        <f t="shared" si="61"/>
        <v>0</v>
      </c>
      <c r="J76" s="451">
        <f t="shared" si="61"/>
        <v>0</v>
      </c>
      <c r="K76" s="451">
        <f t="shared" si="61"/>
        <v>0</v>
      </c>
      <c r="L76" s="451">
        <f t="shared" si="61"/>
        <v>0</v>
      </c>
      <c r="M76" s="451">
        <f t="shared" si="61"/>
        <v>0</v>
      </c>
      <c r="N76" s="451">
        <f t="shared" si="61"/>
        <v>0</v>
      </c>
      <c r="O76" s="461">
        <f t="shared" si="61"/>
        <v>0</v>
      </c>
      <c r="P76" s="352">
        <f t="shared" si="61"/>
        <v>0</v>
      </c>
      <c r="Q76" s="451">
        <f t="shared" si="61"/>
        <v>0</v>
      </c>
      <c r="R76" s="451">
        <f t="shared" si="61"/>
        <v>0</v>
      </c>
      <c r="S76" s="451">
        <f t="shared" si="61"/>
        <v>0</v>
      </c>
      <c r="T76" s="451">
        <f t="shared" si="61"/>
        <v>0</v>
      </c>
      <c r="U76" s="451">
        <f t="shared" si="61"/>
        <v>0</v>
      </c>
      <c r="V76" s="451">
        <f t="shared" si="61"/>
        <v>0</v>
      </c>
      <c r="W76" s="352">
        <f t="shared" si="61"/>
        <v>0</v>
      </c>
      <c r="X76" s="451">
        <f t="shared" si="61"/>
        <v>0</v>
      </c>
      <c r="Y76" s="451">
        <f t="shared" si="61"/>
        <v>0</v>
      </c>
      <c r="Z76" s="451">
        <f t="shared" si="61"/>
        <v>0</v>
      </c>
      <c r="AA76" s="451">
        <f t="shared" si="61"/>
        <v>0</v>
      </c>
      <c r="AB76" s="451">
        <f t="shared" si="61"/>
        <v>0</v>
      </c>
      <c r="AC76" s="461">
        <f t="shared" si="61"/>
        <v>0</v>
      </c>
      <c r="AD76" s="352">
        <f t="shared" si="61"/>
        <v>0</v>
      </c>
      <c r="AE76" s="352">
        <f t="shared" ref="AE76:AJ76" si="62">+AD76+AE75</f>
        <v>0</v>
      </c>
      <c r="AF76" s="352">
        <f t="shared" si="62"/>
        <v>0</v>
      </c>
      <c r="AG76" s="352">
        <f t="shared" si="62"/>
        <v>0</v>
      </c>
      <c r="AH76" s="352">
        <f t="shared" si="62"/>
        <v>0</v>
      </c>
      <c r="AI76" s="352">
        <f t="shared" si="62"/>
        <v>0</v>
      </c>
      <c r="AJ76" s="461">
        <f t="shared" si="62"/>
        <v>0</v>
      </c>
      <c r="AK76" s="352"/>
      <c r="AL76" s="37"/>
    </row>
    <row r="77" spans="1:42" ht="34.5" hidden="1" customHeight="1">
      <c r="A77" s="624">
        <v>23</v>
      </c>
      <c r="B77" s="629" t="s">
        <v>51</v>
      </c>
      <c r="C77" s="517" t="s">
        <v>176</v>
      </c>
      <c r="D77" s="48"/>
      <c r="E77" s="49"/>
      <c r="F77" s="174">
        <v>0</v>
      </c>
      <c r="G77" s="457">
        <v>0</v>
      </c>
      <c r="H77" s="457">
        <v>0</v>
      </c>
      <c r="I77" s="353">
        <v>0</v>
      </c>
      <c r="J77" s="457">
        <v>0</v>
      </c>
      <c r="K77" s="457">
        <v>0</v>
      </c>
      <c r="L77" s="457">
        <v>0</v>
      </c>
      <c r="M77" s="457">
        <v>0</v>
      </c>
      <c r="N77" s="457">
        <v>0</v>
      </c>
      <c r="O77" s="462">
        <v>0</v>
      </c>
      <c r="P77" s="353">
        <v>0</v>
      </c>
      <c r="Q77" s="457">
        <v>0</v>
      </c>
      <c r="R77" s="457">
        <v>0</v>
      </c>
      <c r="S77" s="457">
        <v>0</v>
      </c>
      <c r="T77" s="457">
        <v>0</v>
      </c>
      <c r="U77" s="457">
        <v>0</v>
      </c>
      <c r="V77" s="457">
        <v>0</v>
      </c>
      <c r="W77" s="353">
        <v>0</v>
      </c>
      <c r="X77" s="457">
        <v>0</v>
      </c>
      <c r="Y77" s="457">
        <v>0</v>
      </c>
      <c r="Z77" s="457">
        <v>0</v>
      </c>
      <c r="AA77" s="457">
        <v>0</v>
      </c>
      <c r="AB77" s="457">
        <v>0</v>
      </c>
      <c r="AC77" s="462">
        <v>0</v>
      </c>
      <c r="AD77" s="353">
        <v>0</v>
      </c>
      <c r="AE77" s="353">
        <v>0</v>
      </c>
      <c r="AF77" s="353">
        <v>0</v>
      </c>
      <c r="AG77" s="353">
        <v>0</v>
      </c>
      <c r="AH77" s="353">
        <v>0</v>
      </c>
      <c r="AI77" s="353">
        <v>0</v>
      </c>
      <c r="AJ77" s="462">
        <v>0</v>
      </c>
      <c r="AK77" s="353">
        <v>0</v>
      </c>
      <c r="AL77" s="37"/>
      <c r="AM77" s="38"/>
      <c r="AN77" s="38"/>
      <c r="AO77" s="38"/>
      <c r="AP77" s="38"/>
    </row>
    <row r="78" spans="1:42" ht="34.5" hidden="1" customHeight="1">
      <c r="A78" s="625"/>
      <c r="B78" s="630"/>
      <c r="C78" s="509"/>
      <c r="D78" s="40"/>
      <c r="E78" s="41"/>
      <c r="F78" s="179"/>
      <c r="G78" s="451">
        <f t="shared" ref="G78:AD78" si="63">+F78+G77</f>
        <v>0</v>
      </c>
      <c r="H78" s="451">
        <f t="shared" si="63"/>
        <v>0</v>
      </c>
      <c r="I78" s="352">
        <f t="shared" si="63"/>
        <v>0</v>
      </c>
      <c r="J78" s="451">
        <f t="shared" si="63"/>
        <v>0</v>
      </c>
      <c r="K78" s="451">
        <f t="shared" si="63"/>
        <v>0</v>
      </c>
      <c r="L78" s="451">
        <f t="shared" si="63"/>
        <v>0</v>
      </c>
      <c r="M78" s="451">
        <f t="shared" si="63"/>
        <v>0</v>
      </c>
      <c r="N78" s="451">
        <f t="shared" si="63"/>
        <v>0</v>
      </c>
      <c r="O78" s="461">
        <f t="shared" si="63"/>
        <v>0</v>
      </c>
      <c r="P78" s="352">
        <f t="shared" si="63"/>
        <v>0</v>
      </c>
      <c r="Q78" s="451">
        <f t="shared" si="63"/>
        <v>0</v>
      </c>
      <c r="R78" s="451">
        <f t="shared" si="63"/>
        <v>0</v>
      </c>
      <c r="S78" s="451">
        <f t="shared" si="63"/>
        <v>0</v>
      </c>
      <c r="T78" s="451">
        <f t="shared" si="63"/>
        <v>0</v>
      </c>
      <c r="U78" s="451">
        <f t="shared" si="63"/>
        <v>0</v>
      </c>
      <c r="V78" s="451">
        <f t="shared" si="63"/>
        <v>0</v>
      </c>
      <c r="W78" s="352">
        <f t="shared" si="63"/>
        <v>0</v>
      </c>
      <c r="X78" s="451">
        <f t="shared" si="63"/>
        <v>0</v>
      </c>
      <c r="Y78" s="451">
        <f t="shared" si="63"/>
        <v>0</v>
      </c>
      <c r="Z78" s="451">
        <f t="shared" si="63"/>
        <v>0</v>
      </c>
      <c r="AA78" s="451">
        <f t="shared" si="63"/>
        <v>0</v>
      </c>
      <c r="AB78" s="451">
        <f t="shared" si="63"/>
        <v>0</v>
      </c>
      <c r="AC78" s="461">
        <f t="shared" si="63"/>
        <v>0</v>
      </c>
      <c r="AD78" s="352">
        <f t="shared" si="63"/>
        <v>0</v>
      </c>
      <c r="AE78" s="352">
        <f t="shared" ref="AE78:AK78" si="64">+AD78+AE77</f>
        <v>0</v>
      </c>
      <c r="AF78" s="352">
        <f t="shared" si="64"/>
        <v>0</v>
      </c>
      <c r="AG78" s="352">
        <f t="shared" si="64"/>
        <v>0</v>
      </c>
      <c r="AH78" s="352">
        <f t="shared" si="64"/>
        <v>0</v>
      </c>
      <c r="AI78" s="352">
        <f t="shared" si="64"/>
        <v>0</v>
      </c>
      <c r="AJ78" s="461">
        <f t="shared" si="64"/>
        <v>0</v>
      </c>
      <c r="AK78" s="352">
        <f t="shared" si="64"/>
        <v>0</v>
      </c>
      <c r="AL78" s="37"/>
    </row>
    <row r="79" spans="1:42" ht="34.5" hidden="1" customHeight="1">
      <c r="A79" s="624">
        <v>25</v>
      </c>
      <c r="B79" s="629" t="s">
        <v>52</v>
      </c>
      <c r="C79" s="517"/>
      <c r="D79" s="48"/>
      <c r="E79" s="49"/>
      <c r="F79" s="174" t="e">
        <f>+#REF!</f>
        <v>#REF!</v>
      </c>
      <c r="G79" s="457">
        <v>0</v>
      </c>
      <c r="H79" s="457">
        <v>0</v>
      </c>
      <c r="I79" s="353">
        <v>0</v>
      </c>
      <c r="J79" s="457">
        <v>0</v>
      </c>
      <c r="K79" s="457">
        <v>0</v>
      </c>
      <c r="L79" s="457">
        <v>0</v>
      </c>
      <c r="M79" s="457">
        <v>0</v>
      </c>
      <c r="N79" s="457">
        <v>0</v>
      </c>
      <c r="O79" s="462">
        <v>0</v>
      </c>
      <c r="P79" s="353">
        <v>0</v>
      </c>
      <c r="Q79" s="457">
        <v>0</v>
      </c>
      <c r="R79" s="457">
        <v>0</v>
      </c>
      <c r="S79" s="457">
        <v>0</v>
      </c>
      <c r="T79" s="457">
        <v>0</v>
      </c>
      <c r="U79" s="457">
        <v>0</v>
      </c>
      <c r="V79" s="457">
        <v>0</v>
      </c>
      <c r="W79" s="353">
        <v>0</v>
      </c>
      <c r="X79" s="457">
        <v>0</v>
      </c>
      <c r="Y79" s="457">
        <v>0</v>
      </c>
      <c r="Z79" s="457">
        <v>0</v>
      </c>
      <c r="AA79" s="457">
        <v>0</v>
      </c>
      <c r="AB79" s="457">
        <v>0</v>
      </c>
      <c r="AC79" s="462">
        <v>0</v>
      </c>
      <c r="AD79" s="353">
        <v>0</v>
      </c>
      <c r="AE79" s="353">
        <v>0</v>
      </c>
      <c r="AF79" s="353">
        <v>0</v>
      </c>
      <c r="AG79" s="353">
        <v>0</v>
      </c>
      <c r="AH79" s="353">
        <v>0</v>
      </c>
      <c r="AI79" s="353">
        <v>0</v>
      </c>
      <c r="AJ79" s="462">
        <v>0</v>
      </c>
      <c r="AK79" s="353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508"/>
      <c r="D80" s="33"/>
      <c r="E80" s="52"/>
      <c r="F80" s="173"/>
      <c r="G80" s="451">
        <f t="shared" ref="G80:AD80" si="65">+F80+G79</f>
        <v>0</v>
      </c>
      <c r="H80" s="451">
        <f t="shared" si="65"/>
        <v>0</v>
      </c>
      <c r="I80" s="352">
        <f t="shared" si="65"/>
        <v>0</v>
      </c>
      <c r="J80" s="451">
        <f t="shared" si="65"/>
        <v>0</v>
      </c>
      <c r="K80" s="451">
        <f t="shared" si="65"/>
        <v>0</v>
      </c>
      <c r="L80" s="451">
        <f t="shared" si="65"/>
        <v>0</v>
      </c>
      <c r="M80" s="451">
        <f t="shared" si="65"/>
        <v>0</v>
      </c>
      <c r="N80" s="451">
        <f t="shared" si="65"/>
        <v>0</v>
      </c>
      <c r="O80" s="461">
        <f t="shared" si="65"/>
        <v>0</v>
      </c>
      <c r="P80" s="352">
        <f t="shared" si="65"/>
        <v>0</v>
      </c>
      <c r="Q80" s="451">
        <f t="shared" si="65"/>
        <v>0</v>
      </c>
      <c r="R80" s="451">
        <f t="shared" si="65"/>
        <v>0</v>
      </c>
      <c r="S80" s="451">
        <f t="shared" si="65"/>
        <v>0</v>
      </c>
      <c r="T80" s="451">
        <f t="shared" si="65"/>
        <v>0</v>
      </c>
      <c r="U80" s="451">
        <f t="shared" si="65"/>
        <v>0</v>
      </c>
      <c r="V80" s="451">
        <f t="shared" si="65"/>
        <v>0</v>
      </c>
      <c r="W80" s="352">
        <f t="shared" si="65"/>
        <v>0</v>
      </c>
      <c r="X80" s="451">
        <f t="shared" si="65"/>
        <v>0</v>
      </c>
      <c r="Y80" s="451">
        <f t="shared" si="65"/>
        <v>0</v>
      </c>
      <c r="Z80" s="451">
        <f t="shared" si="65"/>
        <v>0</v>
      </c>
      <c r="AA80" s="451">
        <f t="shared" si="65"/>
        <v>0</v>
      </c>
      <c r="AB80" s="451">
        <f t="shared" si="65"/>
        <v>0</v>
      </c>
      <c r="AC80" s="461">
        <f t="shared" si="65"/>
        <v>0</v>
      </c>
      <c r="AD80" s="352">
        <f t="shared" si="65"/>
        <v>0</v>
      </c>
      <c r="AE80" s="352">
        <f t="shared" ref="AE80:AJ80" si="66">+AD80+AE79</f>
        <v>0</v>
      </c>
      <c r="AF80" s="352">
        <f t="shared" si="66"/>
        <v>0</v>
      </c>
      <c r="AG80" s="352">
        <f t="shared" si="66"/>
        <v>0</v>
      </c>
      <c r="AH80" s="352">
        <f t="shared" si="66"/>
        <v>0</v>
      </c>
      <c r="AI80" s="352">
        <f t="shared" si="66"/>
        <v>0</v>
      </c>
      <c r="AJ80" s="461">
        <f t="shared" si="66"/>
        <v>0</v>
      </c>
      <c r="AK80" s="352"/>
      <c r="AL80" s="37"/>
    </row>
    <row r="81" spans="1:42" ht="34.5" hidden="1" customHeight="1">
      <c r="A81" s="624">
        <v>5</v>
      </c>
      <c r="B81" s="649" t="s">
        <v>30</v>
      </c>
      <c r="C81" s="511"/>
      <c r="D81" s="53"/>
      <c r="E81" s="54"/>
      <c r="F81" s="174"/>
      <c r="G81" s="453"/>
      <c r="H81" s="453"/>
      <c r="I81" s="353"/>
      <c r="J81" s="453"/>
      <c r="K81" s="453"/>
      <c r="L81" s="453"/>
      <c r="M81" s="453"/>
      <c r="N81" s="453"/>
      <c r="O81" s="462"/>
      <c r="P81" s="353"/>
      <c r="Q81" s="453"/>
      <c r="R81" s="453"/>
      <c r="S81" s="453"/>
      <c r="T81" s="453"/>
      <c r="U81" s="453"/>
      <c r="V81" s="453"/>
      <c r="W81" s="353"/>
      <c r="X81" s="453"/>
      <c r="Y81" s="453"/>
      <c r="Z81" s="453"/>
      <c r="AA81" s="453"/>
      <c r="AB81" s="453"/>
      <c r="AC81" s="462"/>
      <c r="AD81" s="353"/>
      <c r="AE81" s="353"/>
      <c r="AF81" s="353"/>
      <c r="AG81" s="353"/>
      <c r="AH81" s="353"/>
      <c r="AI81" s="353"/>
      <c r="AJ81" s="462"/>
      <c r="AK81" s="353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12"/>
      <c r="D82" s="56"/>
      <c r="E82" s="57"/>
      <c r="F82" s="180"/>
      <c r="G82" s="348"/>
      <c r="H82" s="348"/>
      <c r="I82" s="356"/>
      <c r="J82" s="451"/>
      <c r="K82" s="451"/>
      <c r="L82" s="451"/>
      <c r="M82" s="451"/>
      <c r="N82" s="451"/>
      <c r="O82" s="461"/>
      <c r="P82" s="356"/>
      <c r="Q82" s="451"/>
      <c r="R82" s="451"/>
      <c r="S82" s="451"/>
      <c r="T82" s="451"/>
      <c r="U82" s="451"/>
      <c r="V82" s="451"/>
      <c r="W82" s="356"/>
      <c r="X82" s="451"/>
      <c r="Y82" s="451"/>
      <c r="Z82" s="451"/>
      <c r="AA82" s="451"/>
      <c r="AB82" s="451"/>
      <c r="AC82" s="461"/>
      <c r="AD82" s="356"/>
      <c r="AE82" s="352"/>
      <c r="AF82" s="352"/>
      <c r="AG82" s="352"/>
      <c r="AH82" s="352"/>
      <c r="AI82" s="352"/>
      <c r="AJ82" s="461"/>
      <c r="AK82" s="352"/>
      <c r="AL82" s="37"/>
    </row>
    <row r="83" spans="1:42" ht="34.5" hidden="1" customHeight="1">
      <c r="A83" s="624">
        <v>6</v>
      </c>
      <c r="B83" s="649" t="s">
        <v>31</v>
      </c>
      <c r="C83" s="510"/>
      <c r="D83" s="60"/>
      <c r="E83" s="34"/>
      <c r="F83" s="174"/>
      <c r="G83" s="449"/>
      <c r="H83" s="449"/>
      <c r="I83" s="351"/>
      <c r="J83" s="449"/>
      <c r="K83" s="449"/>
      <c r="L83" s="449"/>
      <c r="M83" s="449"/>
      <c r="N83" s="449"/>
      <c r="O83" s="460"/>
      <c r="P83" s="351"/>
      <c r="Q83" s="449"/>
      <c r="R83" s="449"/>
      <c r="S83" s="449"/>
      <c r="T83" s="449"/>
      <c r="U83" s="449"/>
      <c r="V83" s="449"/>
      <c r="W83" s="351"/>
      <c r="X83" s="449"/>
      <c r="Y83" s="449"/>
      <c r="Z83" s="449"/>
      <c r="AA83" s="449"/>
      <c r="AB83" s="449"/>
      <c r="AC83" s="460"/>
      <c r="AD83" s="351"/>
      <c r="AE83" s="351"/>
      <c r="AF83" s="351"/>
      <c r="AG83" s="351"/>
      <c r="AH83" s="351"/>
      <c r="AI83" s="351"/>
      <c r="AJ83" s="460"/>
      <c r="AK83" s="351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10"/>
      <c r="D84" s="60"/>
      <c r="E84" s="52"/>
      <c r="F84" s="181"/>
      <c r="G84" s="348"/>
      <c r="H84" s="348"/>
      <c r="I84" s="356"/>
      <c r="J84" s="451"/>
      <c r="K84" s="451"/>
      <c r="L84" s="451"/>
      <c r="M84" s="451"/>
      <c r="N84" s="451"/>
      <c r="O84" s="461"/>
      <c r="P84" s="356"/>
      <c r="Q84" s="451"/>
      <c r="R84" s="451"/>
      <c r="S84" s="451"/>
      <c r="T84" s="451"/>
      <c r="U84" s="451"/>
      <c r="V84" s="451"/>
      <c r="W84" s="356"/>
      <c r="X84" s="451"/>
      <c r="Y84" s="451"/>
      <c r="Z84" s="451"/>
      <c r="AA84" s="451"/>
      <c r="AB84" s="451"/>
      <c r="AC84" s="461"/>
      <c r="AD84" s="356"/>
      <c r="AE84" s="352"/>
      <c r="AF84" s="352"/>
      <c r="AG84" s="352"/>
      <c r="AH84" s="352"/>
      <c r="AI84" s="352"/>
      <c r="AJ84" s="461"/>
      <c r="AK84" s="352"/>
      <c r="AL84" s="37"/>
    </row>
    <row r="85" spans="1:42" ht="34.5" hidden="1" customHeight="1">
      <c r="A85" s="624">
        <v>7</v>
      </c>
      <c r="B85" s="649" t="s">
        <v>32</v>
      </c>
      <c r="C85" s="511">
        <v>0</v>
      </c>
      <c r="D85" s="63"/>
      <c r="E85" s="54"/>
      <c r="F85" s="174"/>
      <c r="G85" s="449"/>
      <c r="H85" s="449"/>
      <c r="I85" s="351"/>
      <c r="J85" s="449"/>
      <c r="K85" s="449"/>
      <c r="L85" s="449"/>
      <c r="M85" s="449"/>
      <c r="N85" s="449"/>
      <c r="O85" s="460"/>
      <c r="P85" s="351"/>
      <c r="Q85" s="449"/>
      <c r="R85" s="449"/>
      <c r="S85" s="449"/>
      <c r="T85" s="449"/>
      <c r="U85" s="449"/>
      <c r="V85" s="449"/>
      <c r="W85" s="351"/>
      <c r="X85" s="449"/>
      <c r="Y85" s="449"/>
      <c r="Z85" s="449"/>
      <c r="AA85" s="449"/>
      <c r="AB85" s="449"/>
      <c r="AC85" s="460"/>
      <c r="AD85" s="351"/>
      <c r="AE85" s="351"/>
      <c r="AF85" s="351"/>
      <c r="AG85" s="351"/>
      <c r="AH85" s="351"/>
      <c r="AI85" s="351"/>
      <c r="AJ85" s="460"/>
      <c r="AK85" s="351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518"/>
      <c r="D86" s="65"/>
      <c r="E86" s="66"/>
      <c r="F86" s="182"/>
      <c r="G86" s="348"/>
      <c r="H86" s="348"/>
      <c r="I86" s="356"/>
      <c r="J86" s="451"/>
      <c r="K86" s="451"/>
      <c r="L86" s="451"/>
      <c r="M86" s="451"/>
      <c r="N86" s="451"/>
      <c r="O86" s="461"/>
      <c r="P86" s="356"/>
      <c r="Q86" s="451"/>
      <c r="R86" s="451"/>
      <c r="S86" s="451"/>
      <c r="T86" s="451"/>
      <c r="U86" s="451"/>
      <c r="V86" s="451"/>
      <c r="W86" s="356"/>
      <c r="X86" s="451"/>
      <c r="Y86" s="451"/>
      <c r="Z86" s="451"/>
      <c r="AA86" s="451"/>
      <c r="AB86" s="451"/>
      <c r="AC86" s="461"/>
      <c r="AD86" s="356"/>
      <c r="AE86" s="352"/>
      <c r="AF86" s="352"/>
      <c r="AG86" s="352"/>
      <c r="AH86" s="352"/>
      <c r="AI86" s="352"/>
      <c r="AJ86" s="461"/>
      <c r="AK86" s="352"/>
      <c r="AL86" s="37"/>
    </row>
    <row r="87" spans="1:42" ht="34.5" hidden="1" customHeight="1">
      <c r="A87" s="624">
        <v>8</v>
      </c>
      <c r="B87" s="649" t="s">
        <v>33</v>
      </c>
      <c r="C87" s="511">
        <v>650</v>
      </c>
      <c r="D87" s="53"/>
      <c r="E87" s="54"/>
      <c r="F87" s="174"/>
      <c r="G87" s="449"/>
      <c r="H87" s="449"/>
      <c r="I87" s="351"/>
      <c r="J87" s="449"/>
      <c r="K87" s="449"/>
      <c r="L87" s="449"/>
      <c r="M87" s="449"/>
      <c r="N87" s="449"/>
      <c r="O87" s="460"/>
      <c r="P87" s="351"/>
      <c r="Q87" s="449"/>
      <c r="R87" s="449"/>
      <c r="S87" s="449"/>
      <c r="T87" s="449"/>
      <c r="U87" s="449"/>
      <c r="V87" s="449"/>
      <c r="W87" s="351"/>
      <c r="X87" s="449"/>
      <c r="Y87" s="449"/>
      <c r="Z87" s="449"/>
      <c r="AA87" s="449"/>
      <c r="AB87" s="449"/>
      <c r="AC87" s="460"/>
      <c r="AD87" s="351"/>
      <c r="AE87" s="351"/>
      <c r="AF87" s="351"/>
      <c r="AG87" s="351"/>
      <c r="AH87" s="351"/>
      <c r="AI87" s="351"/>
      <c r="AJ87" s="460"/>
      <c r="AK87" s="351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512"/>
      <c r="D88" s="56"/>
      <c r="E88" s="57"/>
      <c r="F88" s="180"/>
      <c r="G88" s="348"/>
      <c r="H88" s="348"/>
      <c r="I88" s="356"/>
      <c r="J88" s="451"/>
      <c r="K88" s="451"/>
      <c r="L88" s="451"/>
      <c r="M88" s="451"/>
      <c r="N88" s="451"/>
      <c r="O88" s="461"/>
      <c r="P88" s="356"/>
      <c r="Q88" s="451"/>
      <c r="R88" s="451"/>
      <c r="S88" s="451"/>
      <c r="T88" s="451"/>
      <c r="U88" s="451"/>
      <c r="V88" s="451"/>
      <c r="W88" s="356"/>
      <c r="X88" s="451"/>
      <c r="Y88" s="451"/>
      <c r="Z88" s="451"/>
      <c r="AA88" s="451"/>
      <c r="AB88" s="451"/>
      <c r="AC88" s="461"/>
      <c r="AD88" s="356"/>
      <c r="AE88" s="352"/>
      <c r="AF88" s="352"/>
      <c r="AG88" s="352"/>
      <c r="AH88" s="352"/>
      <c r="AI88" s="352"/>
      <c r="AJ88" s="461"/>
      <c r="AK88" s="352"/>
      <c r="AL88" s="37"/>
    </row>
    <row r="89" spans="1:42" ht="34.5" hidden="1" customHeight="1">
      <c r="A89" s="624">
        <v>7</v>
      </c>
      <c r="B89" s="649" t="s">
        <v>53</v>
      </c>
      <c r="C89" s="511">
        <v>0</v>
      </c>
      <c r="D89" s="63"/>
      <c r="E89" s="54"/>
      <c r="F89" s="174"/>
      <c r="G89" s="449"/>
      <c r="H89" s="449"/>
      <c r="I89" s="351"/>
      <c r="J89" s="449"/>
      <c r="K89" s="449"/>
      <c r="L89" s="449"/>
      <c r="M89" s="449"/>
      <c r="N89" s="449"/>
      <c r="O89" s="460"/>
      <c r="P89" s="351"/>
      <c r="Q89" s="449"/>
      <c r="R89" s="449"/>
      <c r="S89" s="449"/>
      <c r="T89" s="449"/>
      <c r="U89" s="449"/>
      <c r="V89" s="449"/>
      <c r="W89" s="351"/>
      <c r="X89" s="449"/>
      <c r="Y89" s="449"/>
      <c r="Z89" s="449"/>
      <c r="AA89" s="449"/>
      <c r="AB89" s="449"/>
      <c r="AC89" s="460"/>
      <c r="AD89" s="351"/>
      <c r="AE89" s="351"/>
      <c r="AF89" s="351"/>
      <c r="AG89" s="351"/>
      <c r="AH89" s="351"/>
      <c r="AI89" s="351"/>
      <c r="AJ89" s="460"/>
      <c r="AK89" s="351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518"/>
      <c r="D90" s="65"/>
      <c r="E90" s="66"/>
      <c r="F90" s="182"/>
      <c r="G90" s="348"/>
      <c r="H90" s="348"/>
      <c r="I90" s="356"/>
      <c r="J90" s="451"/>
      <c r="K90" s="451"/>
      <c r="L90" s="451"/>
      <c r="M90" s="451"/>
      <c r="N90" s="451"/>
      <c r="O90" s="461"/>
      <c r="P90" s="356"/>
      <c r="Q90" s="451"/>
      <c r="R90" s="451"/>
      <c r="S90" s="451"/>
      <c r="T90" s="451"/>
      <c r="U90" s="451"/>
      <c r="V90" s="451"/>
      <c r="W90" s="356"/>
      <c r="X90" s="451"/>
      <c r="Y90" s="451"/>
      <c r="Z90" s="451"/>
      <c r="AA90" s="451"/>
      <c r="AB90" s="451"/>
      <c r="AC90" s="461"/>
      <c r="AD90" s="356"/>
      <c r="AE90" s="352"/>
      <c r="AF90" s="352"/>
      <c r="AG90" s="352"/>
      <c r="AH90" s="352"/>
      <c r="AI90" s="352"/>
      <c r="AJ90" s="461"/>
      <c r="AK90" s="352"/>
      <c r="AL90" s="37"/>
    </row>
    <row r="91" spans="1:42" ht="34.5" hidden="1" customHeight="1">
      <c r="A91" s="624">
        <v>8</v>
      </c>
      <c r="B91" s="649" t="s">
        <v>54</v>
      </c>
      <c r="C91" s="511">
        <v>650</v>
      </c>
      <c r="D91" s="53"/>
      <c r="E91" s="54"/>
      <c r="F91" s="174"/>
      <c r="G91" s="449"/>
      <c r="H91" s="449"/>
      <c r="I91" s="351"/>
      <c r="J91" s="449"/>
      <c r="K91" s="449"/>
      <c r="L91" s="449"/>
      <c r="M91" s="449"/>
      <c r="N91" s="449"/>
      <c r="O91" s="460"/>
      <c r="P91" s="351"/>
      <c r="Q91" s="449"/>
      <c r="R91" s="449"/>
      <c r="S91" s="449"/>
      <c r="T91" s="449"/>
      <c r="U91" s="449"/>
      <c r="V91" s="449"/>
      <c r="W91" s="351"/>
      <c r="X91" s="449"/>
      <c r="Y91" s="449"/>
      <c r="Z91" s="449"/>
      <c r="AA91" s="449"/>
      <c r="AB91" s="449"/>
      <c r="AC91" s="460"/>
      <c r="AD91" s="351"/>
      <c r="AE91" s="351"/>
      <c r="AF91" s="351"/>
      <c r="AG91" s="351"/>
      <c r="AH91" s="351"/>
      <c r="AI91" s="351"/>
      <c r="AJ91" s="460"/>
      <c r="AK91" s="351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512"/>
      <c r="D92" s="56"/>
      <c r="E92" s="57"/>
      <c r="F92" s="180"/>
      <c r="G92" s="348"/>
      <c r="H92" s="348"/>
      <c r="I92" s="356"/>
      <c r="J92" s="451"/>
      <c r="K92" s="451"/>
      <c r="L92" s="451"/>
      <c r="M92" s="451"/>
      <c r="N92" s="451"/>
      <c r="O92" s="461"/>
      <c r="P92" s="356"/>
      <c r="Q92" s="451"/>
      <c r="R92" s="451"/>
      <c r="S92" s="451"/>
      <c r="T92" s="451"/>
      <c r="U92" s="451"/>
      <c r="V92" s="451"/>
      <c r="W92" s="356"/>
      <c r="X92" s="451"/>
      <c r="Y92" s="451"/>
      <c r="Z92" s="451"/>
      <c r="AA92" s="451"/>
      <c r="AB92" s="451"/>
      <c r="AC92" s="461"/>
      <c r="AD92" s="356"/>
      <c r="AE92" s="352"/>
      <c r="AF92" s="352"/>
      <c r="AG92" s="352"/>
      <c r="AH92" s="352"/>
      <c r="AI92" s="352"/>
      <c r="AJ92" s="461"/>
      <c r="AK92" s="352"/>
      <c r="AL92" s="37"/>
    </row>
    <row r="93" spans="1:42" ht="35.1" hidden="1" customHeight="1">
      <c r="A93" s="652">
        <v>9</v>
      </c>
      <c r="B93" s="653" t="s">
        <v>34</v>
      </c>
      <c r="C93" s="510"/>
      <c r="D93" s="60"/>
      <c r="E93" s="34"/>
      <c r="F93" s="173"/>
      <c r="G93" s="449"/>
      <c r="H93" s="449"/>
      <c r="I93" s="351"/>
      <c r="J93" s="449"/>
      <c r="K93" s="449"/>
      <c r="L93" s="449"/>
      <c r="M93" s="449"/>
      <c r="N93" s="449"/>
      <c r="O93" s="460"/>
      <c r="P93" s="351"/>
      <c r="Q93" s="449"/>
      <c r="R93" s="449"/>
      <c r="S93" s="449"/>
      <c r="T93" s="449"/>
      <c r="U93" s="449"/>
      <c r="V93" s="449"/>
      <c r="W93" s="351"/>
      <c r="X93" s="449"/>
      <c r="Y93" s="449"/>
      <c r="Z93" s="449"/>
      <c r="AA93" s="449"/>
      <c r="AB93" s="449"/>
      <c r="AC93" s="460"/>
      <c r="AD93" s="351"/>
      <c r="AE93" s="351"/>
      <c r="AF93" s="351"/>
      <c r="AG93" s="351"/>
      <c r="AH93" s="351"/>
      <c r="AI93" s="351"/>
      <c r="AJ93" s="460"/>
      <c r="AK93" s="351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10"/>
      <c r="D94" s="60"/>
      <c r="E94" s="52"/>
      <c r="F94" s="181"/>
      <c r="G94" s="348"/>
      <c r="H94" s="348"/>
      <c r="I94" s="356"/>
      <c r="J94" s="451"/>
      <c r="K94" s="451"/>
      <c r="L94" s="451"/>
      <c r="M94" s="451"/>
      <c r="N94" s="451"/>
      <c r="O94" s="461"/>
      <c r="P94" s="356"/>
      <c r="Q94" s="451"/>
      <c r="R94" s="451"/>
      <c r="S94" s="451"/>
      <c r="T94" s="451"/>
      <c r="U94" s="451"/>
      <c r="V94" s="451"/>
      <c r="W94" s="356"/>
      <c r="X94" s="451"/>
      <c r="Y94" s="451"/>
      <c r="Z94" s="451"/>
      <c r="AA94" s="451"/>
      <c r="AB94" s="451"/>
      <c r="AC94" s="461"/>
      <c r="AD94" s="356"/>
      <c r="AE94" s="352"/>
      <c r="AF94" s="352"/>
      <c r="AG94" s="352"/>
      <c r="AH94" s="352"/>
      <c r="AI94" s="352"/>
      <c r="AJ94" s="461"/>
      <c r="AK94" s="352"/>
      <c r="AL94" s="37"/>
    </row>
    <row r="95" spans="1:42" ht="35.1" customHeight="1">
      <c r="A95" s="624">
        <v>23</v>
      </c>
      <c r="B95" s="661" t="s">
        <v>183</v>
      </c>
      <c r="C95" s="511" t="s">
        <v>234</v>
      </c>
      <c r="D95" s="63"/>
      <c r="E95" s="54"/>
      <c r="F95" s="174">
        <f>+[1]NEW!$W$414</f>
        <v>1006</v>
      </c>
      <c r="G95" s="469">
        <v>1006</v>
      </c>
      <c r="H95" s="456">
        <v>0</v>
      </c>
      <c r="I95" s="351">
        <v>0</v>
      </c>
      <c r="J95" s="456">
        <v>0</v>
      </c>
      <c r="K95" s="456">
        <v>0</v>
      </c>
      <c r="L95" s="456">
        <v>0</v>
      </c>
      <c r="M95" s="456">
        <v>0</v>
      </c>
      <c r="N95" s="456">
        <v>0</v>
      </c>
      <c r="O95" s="460">
        <v>0</v>
      </c>
      <c r="P95" s="351">
        <v>0</v>
      </c>
      <c r="Q95" s="456">
        <v>0</v>
      </c>
      <c r="R95" s="456">
        <v>0</v>
      </c>
      <c r="S95" s="456">
        <v>0</v>
      </c>
      <c r="T95" s="456">
        <v>0</v>
      </c>
      <c r="U95" s="456">
        <v>0</v>
      </c>
      <c r="V95" s="456">
        <v>0</v>
      </c>
      <c r="W95" s="351">
        <v>0</v>
      </c>
      <c r="X95" s="456">
        <v>0</v>
      </c>
      <c r="Y95" s="456">
        <v>0</v>
      </c>
      <c r="Z95" s="456">
        <v>0</v>
      </c>
      <c r="AA95" s="456">
        <v>0</v>
      </c>
      <c r="AB95" s="456">
        <v>0</v>
      </c>
      <c r="AC95" s="460">
        <v>0</v>
      </c>
      <c r="AD95" s="351">
        <v>0</v>
      </c>
      <c r="AE95" s="351">
        <v>0</v>
      </c>
      <c r="AF95" s="351">
        <v>0</v>
      </c>
      <c r="AG95" s="351">
        <v>0</v>
      </c>
      <c r="AH95" s="351">
        <v>0</v>
      </c>
      <c r="AI95" s="351">
        <v>0</v>
      </c>
      <c r="AJ95" s="460">
        <v>0</v>
      </c>
      <c r="AK95" s="351">
        <v>0</v>
      </c>
      <c r="AL95" s="37">
        <f>SUM(G95:AK95)</f>
        <v>1006</v>
      </c>
      <c r="AM95" s="38">
        <f>AL95</f>
        <v>1006</v>
      </c>
      <c r="AN95" s="38">
        <v>800000</v>
      </c>
      <c r="AO95" s="38">
        <f>AL95*AN95/1000</f>
        <v>804800</v>
      </c>
      <c r="AP95" s="38">
        <f>AN95*AM95/1000</f>
        <v>804800</v>
      </c>
    </row>
    <row r="96" spans="1:42" ht="35.1" customHeight="1">
      <c r="A96" s="625"/>
      <c r="B96" s="662"/>
      <c r="C96" s="512"/>
      <c r="D96" s="65"/>
      <c r="E96" s="57"/>
      <c r="F96" s="180"/>
      <c r="G96" s="451">
        <f t="shared" ref="G96:AD96" si="67">+F96+G95</f>
        <v>1006</v>
      </c>
      <c r="H96" s="451">
        <f t="shared" si="67"/>
        <v>1006</v>
      </c>
      <c r="I96" s="352">
        <f t="shared" si="67"/>
        <v>1006</v>
      </c>
      <c r="J96" s="451">
        <f t="shared" si="67"/>
        <v>1006</v>
      </c>
      <c r="K96" s="451">
        <f t="shared" si="67"/>
        <v>1006</v>
      </c>
      <c r="L96" s="451">
        <f t="shared" si="67"/>
        <v>1006</v>
      </c>
      <c r="M96" s="451">
        <f t="shared" si="67"/>
        <v>1006</v>
      </c>
      <c r="N96" s="451">
        <f t="shared" si="67"/>
        <v>1006</v>
      </c>
      <c r="O96" s="461">
        <f t="shared" si="67"/>
        <v>1006</v>
      </c>
      <c r="P96" s="352">
        <f t="shared" si="67"/>
        <v>1006</v>
      </c>
      <c r="Q96" s="451">
        <f t="shared" si="67"/>
        <v>1006</v>
      </c>
      <c r="R96" s="451">
        <f t="shared" si="67"/>
        <v>1006</v>
      </c>
      <c r="S96" s="451">
        <f t="shared" si="67"/>
        <v>1006</v>
      </c>
      <c r="T96" s="451">
        <f t="shared" si="67"/>
        <v>1006</v>
      </c>
      <c r="U96" s="451">
        <f t="shared" si="67"/>
        <v>1006</v>
      </c>
      <c r="V96" s="451">
        <f t="shared" si="67"/>
        <v>1006</v>
      </c>
      <c r="W96" s="352">
        <f t="shared" si="67"/>
        <v>1006</v>
      </c>
      <c r="X96" s="451">
        <f t="shared" si="67"/>
        <v>1006</v>
      </c>
      <c r="Y96" s="451">
        <f t="shared" si="67"/>
        <v>1006</v>
      </c>
      <c r="Z96" s="451">
        <f t="shared" si="67"/>
        <v>1006</v>
      </c>
      <c r="AA96" s="451">
        <f t="shared" si="67"/>
        <v>1006</v>
      </c>
      <c r="AB96" s="451">
        <f t="shared" si="67"/>
        <v>1006</v>
      </c>
      <c r="AC96" s="461">
        <f t="shared" si="67"/>
        <v>1006</v>
      </c>
      <c r="AD96" s="352">
        <f t="shared" si="67"/>
        <v>1006</v>
      </c>
      <c r="AE96" s="352">
        <f t="shared" ref="AE96:AK96" si="68">+AD96+AE95</f>
        <v>1006</v>
      </c>
      <c r="AF96" s="352">
        <f t="shared" si="68"/>
        <v>1006</v>
      </c>
      <c r="AG96" s="352">
        <f t="shared" si="68"/>
        <v>1006</v>
      </c>
      <c r="AH96" s="352">
        <f t="shared" si="68"/>
        <v>1006</v>
      </c>
      <c r="AI96" s="352">
        <f t="shared" si="68"/>
        <v>1006</v>
      </c>
      <c r="AJ96" s="461">
        <f t="shared" si="68"/>
        <v>1006</v>
      </c>
      <c r="AK96" s="352">
        <f t="shared" si="68"/>
        <v>1006</v>
      </c>
      <c r="AL96" s="37"/>
    </row>
    <row r="97" spans="1:42" ht="35.1" customHeight="1">
      <c r="A97" s="624">
        <v>24</v>
      </c>
      <c r="B97" s="661" t="s">
        <v>184</v>
      </c>
      <c r="C97" s="511" t="s">
        <v>234</v>
      </c>
      <c r="D97" s="71"/>
      <c r="E97" s="34"/>
      <c r="F97" s="173">
        <f>+[1]NEW!$W$417</f>
        <v>0</v>
      </c>
      <c r="G97" s="456">
        <v>0</v>
      </c>
      <c r="H97" s="456">
        <v>0</v>
      </c>
      <c r="I97" s="351">
        <v>0</v>
      </c>
      <c r="J97" s="456">
        <v>0</v>
      </c>
      <c r="K97" s="456">
        <v>0</v>
      </c>
      <c r="L97" s="456">
        <v>0</v>
      </c>
      <c r="M97" s="456">
        <v>0</v>
      </c>
      <c r="N97" s="456">
        <v>0</v>
      </c>
      <c r="O97" s="460">
        <v>0</v>
      </c>
      <c r="P97" s="351">
        <v>0</v>
      </c>
      <c r="Q97" s="456">
        <v>0</v>
      </c>
      <c r="R97" s="456">
        <v>0</v>
      </c>
      <c r="S97" s="456">
        <v>0</v>
      </c>
      <c r="T97" s="456">
        <v>0</v>
      </c>
      <c r="U97" s="456">
        <v>0</v>
      </c>
      <c r="V97" s="456">
        <v>0</v>
      </c>
      <c r="W97" s="351">
        <v>0</v>
      </c>
      <c r="X97" s="456">
        <v>0</v>
      </c>
      <c r="Y97" s="456">
        <v>0</v>
      </c>
      <c r="Z97" s="456">
        <v>0</v>
      </c>
      <c r="AA97" s="456">
        <v>0</v>
      </c>
      <c r="AB97" s="456">
        <v>0</v>
      </c>
      <c r="AC97" s="460">
        <v>0</v>
      </c>
      <c r="AD97" s="351">
        <v>0</v>
      </c>
      <c r="AE97" s="351">
        <v>0</v>
      </c>
      <c r="AF97" s="351">
        <v>0</v>
      </c>
      <c r="AG97" s="351">
        <v>0</v>
      </c>
      <c r="AH97" s="351">
        <v>0</v>
      </c>
      <c r="AI97" s="351">
        <v>0</v>
      </c>
      <c r="AJ97" s="460">
        <v>0</v>
      </c>
      <c r="AK97" s="351">
        <v>0</v>
      </c>
      <c r="AL97" s="37">
        <f>AK98</f>
        <v>0</v>
      </c>
      <c r="AM97" s="38">
        <f>AL97</f>
        <v>0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663"/>
      <c r="C98" s="513"/>
      <c r="D98" s="73"/>
      <c r="E98" s="41"/>
      <c r="F98" s="183"/>
      <c r="G98" s="451">
        <f t="shared" ref="G98:AD98" si="69">+F98+G97</f>
        <v>0</v>
      </c>
      <c r="H98" s="451">
        <f t="shared" si="69"/>
        <v>0</v>
      </c>
      <c r="I98" s="352">
        <f t="shared" si="69"/>
        <v>0</v>
      </c>
      <c r="J98" s="451">
        <f t="shared" si="69"/>
        <v>0</v>
      </c>
      <c r="K98" s="451">
        <f t="shared" si="69"/>
        <v>0</v>
      </c>
      <c r="L98" s="451">
        <f t="shared" si="69"/>
        <v>0</v>
      </c>
      <c r="M98" s="451">
        <f t="shared" si="69"/>
        <v>0</v>
      </c>
      <c r="N98" s="451">
        <f t="shared" si="69"/>
        <v>0</v>
      </c>
      <c r="O98" s="461">
        <f t="shared" si="69"/>
        <v>0</v>
      </c>
      <c r="P98" s="352">
        <f t="shared" si="69"/>
        <v>0</v>
      </c>
      <c r="Q98" s="451">
        <f t="shared" si="69"/>
        <v>0</v>
      </c>
      <c r="R98" s="451">
        <f t="shared" si="69"/>
        <v>0</v>
      </c>
      <c r="S98" s="451">
        <f t="shared" si="69"/>
        <v>0</v>
      </c>
      <c r="T98" s="451">
        <f t="shared" si="69"/>
        <v>0</v>
      </c>
      <c r="U98" s="451">
        <f t="shared" si="69"/>
        <v>0</v>
      </c>
      <c r="V98" s="451">
        <f t="shared" si="69"/>
        <v>0</v>
      </c>
      <c r="W98" s="352">
        <f t="shared" si="69"/>
        <v>0</v>
      </c>
      <c r="X98" s="451">
        <f t="shared" si="69"/>
        <v>0</v>
      </c>
      <c r="Y98" s="451">
        <f t="shared" si="69"/>
        <v>0</v>
      </c>
      <c r="Z98" s="451">
        <f t="shared" si="69"/>
        <v>0</v>
      </c>
      <c r="AA98" s="451">
        <f t="shared" si="69"/>
        <v>0</v>
      </c>
      <c r="AB98" s="451">
        <f t="shared" si="69"/>
        <v>0</v>
      </c>
      <c r="AC98" s="461">
        <f t="shared" si="69"/>
        <v>0</v>
      </c>
      <c r="AD98" s="352">
        <f t="shared" si="69"/>
        <v>0</v>
      </c>
      <c r="AE98" s="352">
        <f t="shared" ref="AE98:AK98" si="70">+AD98+AE97</f>
        <v>0</v>
      </c>
      <c r="AF98" s="352">
        <f t="shared" si="70"/>
        <v>0</v>
      </c>
      <c r="AG98" s="352">
        <f t="shared" si="70"/>
        <v>0</v>
      </c>
      <c r="AH98" s="352">
        <f t="shared" si="70"/>
        <v>0</v>
      </c>
      <c r="AI98" s="352">
        <f t="shared" si="70"/>
        <v>0</v>
      </c>
      <c r="AJ98" s="461">
        <f t="shared" si="70"/>
        <v>0</v>
      </c>
      <c r="AK98" s="352">
        <f t="shared" si="70"/>
        <v>0</v>
      </c>
      <c r="AL98" s="37"/>
    </row>
    <row r="99" spans="1:42" ht="35.1" customHeight="1">
      <c r="A99" s="652">
        <v>25</v>
      </c>
      <c r="B99" s="661" t="s">
        <v>185</v>
      </c>
      <c r="C99" s="510" t="s">
        <v>235</v>
      </c>
      <c r="D99" s="60"/>
      <c r="E99" s="34"/>
      <c r="F99" s="173">
        <f>+[1]NEW!$W$420</f>
        <v>768</v>
      </c>
      <c r="G99" s="469">
        <v>301</v>
      </c>
      <c r="H99" s="469">
        <f>768-G100</f>
        <v>467</v>
      </c>
      <c r="I99" s="351">
        <v>0</v>
      </c>
      <c r="J99" s="456">
        <v>0</v>
      </c>
      <c r="K99" s="456">
        <v>0</v>
      </c>
      <c r="L99" s="456">
        <v>0</v>
      </c>
      <c r="M99" s="456">
        <v>0</v>
      </c>
      <c r="N99" s="456">
        <v>0</v>
      </c>
      <c r="O99" s="460">
        <v>0</v>
      </c>
      <c r="P99" s="351">
        <v>0</v>
      </c>
      <c r="Q99" s="456">
        <v>0</v>
      </c>
      <c r="R99" s="456">
        <v>0</v>
      </c>
      <c r="S99" s="456">
        <v>0</v>
      </c>
      <c r="T99" s="456">
        <v>0</v>
      </c>
      <c r="U99" s="456">
        <v>0</v>
      </c>
      <c r="V99" s="456">
        <v>0</v>
      </c>
      <c r="W99" s="351">
        <v>0</v>
      </c>
      <c r="X99" s="456">
        <v>0</v>
      </c>
      <c r="Y99" s="456">
        <v>0</v>
      </c>
      <c r="Z99" s="456">
        <v>0</v>
      </c>
      <c r="AA99" s="456">
        <v>0</v>
      </c>
      <c r="AB99" s="456">
        <v>0</v>
      </c>
      <c r="AC99" s="460">
        <v>0</v>
      </c>
      <c r="AD99" s="351">
        <v>0</v>
      </c>
      <c r="AE99" s="351">
        <v>0</v>
      </c>
      <c r="AF99" s="351">
        <v>0</v>
      </c>
      <c r="AG99" s="351">
        <v>0</v>
      </c>
      <c r="AH99" s="351">
        <v>0</v>
      </c>
      <c r="AI99" s="351">
        <v>0</v>
      </c>
      <c r="AJ99" s="460">
        <v>0</v>
      </c>
      <c r="AK99" s="351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663"/>
      <c r="C100" s="510"/>
      <c r="D100" s="60"/>
      <c r="E100" s="52"/>
      <c r="F100" s="181"/>
      <c r="G100" s="451">
        <f t="shared" ref="G100:AD100" si="71">+F100+G99</f>
        <v>301</v>
      </c>
      <c r="H100" s="451">
        <f t="shared" si="71"/>
        <v>768</v>
      </c>
      <c r="I100" s="352">
        <f t="shared" si="71"/>
        <v>768</v>
      </c>
      <c r="J100" s="451">
        <f t="shared" si="71"/>
        <v>768</v>
      </c>
      <c r="K100" s="451">
        <f t="shared" si="71"/>
        <v>768</v>
      </c>
      <c r="L100" s="451">
        <f t="shared" si="71"/>
        <v>768</v>
      </c>
      <c r="M100" s="451">
        <f t="shared" si="71"/>
        <v>768</v>
      </c>
      <c r="N100" s="451">
        <f t="shared" si="71"/>
        <v>768</v>
      </c>
      <c r="O100" s="461">
        <f t="shared" si="71"/>
        <v>768</v>
      </c>
      <c r="P100" s="352">
        <f t="shared" si="71"/>
        <v>768</v>
      </c>
      <c r="Q100" s="451">
        <f t="shared" si="71"/>
        <v>768</v>
      </c>
      <c r="R100" s="451">
        <f t="shared" si="71"/>
        <v>768</v>
      </c>
      <c r="S100" s="451">
        <f t="shared" si="71"/>
        <v>768</v>
      </c>
      <c r="T100" s="451">
        <f t="shared" si="71"/>
        <v>768</v>
      </c>
      <c r="U100" s="451">
        <f t="shared" si="71"/>
        <v>768</v>
      </c>
      <c r="V100" s="451">
        <f t="shared" si="71"/>
        <v>768</v>
      </c>
      <c r="W100" s="352">
        <f t="shared" si="71"/>
        <v>768</v>
      </c>
      <c r="X100" s="451">
        <f t="shared" si="71"/>
        <v>768</v>
      </c>
      <c r="Y100" s="451">
        <f t="shared" si="71"/>
        <v>768</v>
      </c>
      <c r="Z100" s="451">
        <f t="shared" si="71"/>
        <v>768</v>
      </c>
      <c r="AA100" s="451">
        <f t="shared" si="71"/>
        <v>768</v>
      </c>
      <c r="AB100" s="451">
        <f t="shared" si="71"/>
        <v>768</v>
      </c>
      <c r="AC100" s="461">
        <f t="shared" si="71"/>
        <v>768</v>
      </c>
      <c r="AD100" s="352">
        <f t="shared" si="71"/>
        <v>768</v>
      </c>
      <c r="AE100" s="352">
        <f t="shared" ref="AE100:AK100" si="72">+AD100+AE99</f>
        <v>768</v>
      </c>
      <c r="AF100" s="352">
        <f t="shared" si="72"/>
        <v>768</v>
      </c>
      <c r="AG100" s="352">
        <f t="shared" si="72"/>
        <v>768</v>
      </c>
      <c r="AH100" s="352">
        <f t="shared" si="72"/>
        <v>768</v>
      </c>
      <c r="AI100" s="352">
        <f t="shared" si="72"/>
        <v>768</v>
      </c>
      <c r="AJ100" s="461">
        <f t="shared" si="72"/>
        <v>768</v>
      </c>
      <c r="AK100" s="352">
        <f t="shared" si="72"/>
        <v>768</v>
      </c>
      <c r="AL100" s="37"/>
    </row>
    <row r="101" spans="1:42" ht="35.1" customHeight="1">
      <c r="A101" s="624">
        <v>26</v>
      </c>
      <c r="B101" s="664" t="s">
        <v>186</v>
      </c>
      <c r="C101" s="511" t="s">
        <v>235</v>
      </c>
      <c r="D101" s="63"/>
      <c r="E101" s="54"/>
      <c r="F101" s="174">
        <f>+[1]NEW!$W$423</f>
        <v>157</v>
      </c>
      <c r="G101" s="456">
        <v>0</v>
      </c>
      <c r="H101" s="456">
        <v>0</v>
      </c>
      <c r="I101" s="351">
        <v>0</v>
      </c>
      <c r="J101" s="456">
        <v>0</v>
      </c>
      <c r="K101" s="469">
        <f>157-J102</f>
        <v>157</v>
      </c>
      <c r="L101" s="456">
        <v>0</v>
      </c>
      <c r="M101" s="456">
        <v>0</v>
      </c>
      <c r="N101" s="456">
        <v>0</v>
      </c>
      <c r="O101" s="460">
        <v>0</v>
      </c>
      <c r="P101" s="351">
        <v>0</v>
      </c>
      <c r="Q101" s="456">
        <v>0</v>
      </c>
      <c r="R101" s="456">
        <v>0</v>
      </c>
      <c r="S101" s="456">
        <v>0</v>
      </c>
      <c r="T101" s="456">
        <v>0</v>
      </c>
      <c r="U101" s="456">
        <v>0</v>
      </c>
      <c r="V101" s="456">
        <v>0</v>
      </c>
      <c r="W101" s="351">
        <v>0</v>
      </c>
      <c r="X101" s="456">
        <v>0</v>
      </c>
      <c r="Y101" s="456">
        <v>0</v>
      </c>
      <c r="Z101" s="456">
        <v>0</v>
      </c>
      <c r="AA101" s="456">
        <v>0</v>
      </c>
      <c r="AB101" s="456">
        <v>0</v>
      </c>
      <c r="AC101" s="460">
        <v>0</v>
      </c>
      <c r="AD101" s="351">
        <v>0</v>
      </c>
      <c r="AE101" s="351">
        <v>0</v>
      </c>
      <c r="AF101" s="351">
        <v>0</v>
      </c>
      <c r="AG101" s="351">
        <v>0</v>
      </c>
      <c r="AH101" s="351">
        <v>0</v>
      </c>
      <c r="AI101" s="351">
        <v>0</v>
      </c>
      <c r="AJ101" s="460">
        <v>0</v>
      </c>
      <c r="AK101" s="351">
        <v>0</v>
      </c>
      <c r="AL101" s="37">
        <f>SUM(G101:AK101)</f>
        <v>157</v>
      </c>
      <c r="AM101" s="38">
        <f>AL101</f>
        <v>157</v>
      </c>
      <c r="AN101" s="38">
        <v>800000</v>
      </c>
      <c r="AO101" s="38">
        <f>AL101*AN101/1000</f>
        <v>125600</v>
      </c>
      <c r="AP101" s="38">
        <f>AN101*AM101/1000</f>
        <v>125600</v>
      </c>
    </row>
    <row r="102" spans="1:42" ht="35.1" customHeight="1">
      <c r="A102" s="625"/>
      <c r="B102" s="665"/>
      <c r="C102" s="512"/>
      <c r="D102" s="65"/>
      <c r="E102" s="57"/>
      <c r="F102" s="180"/>
      <c r="G102" s="451">
        <f t="shared" ref="G102:AD102" si="73">+F102+G101</f>
        <v>0</v>
      </c>
      <c r="H102" s="451">
        <f t="shared" si="73"/>
        <v>0</v>
      </c>
      <c r="I102" s="352">
        <f t="shared" si="73"/>
        <v>0</v>
      </c>
      <c r="J102" s="451">
        <f t="shared" si="73"/>
        <v>0</v>
      </c>
      <c r="K102" s="451">
        <f t="shared" si="73"/>
        <v>157</v>
      </c>
      <c r="L102" s="451">
        <f t="shared" si="73"/>
        <v>157</v>
      </c>
      <c r="M102" s="451">
        <f t="shared" si="73"/>
        <v>157</v>
      </c>
      <c r="N102" s="451">
        <f t="shared" si="73"/>
        <v>157</v>
      </c>
      <c r="O102" s="461">
        <f t="shared" si="73"/>
        <v>157</v>
      </c>
      <c r="P102" s="352">
        <f t="shared" si="73"/>
        <v>157</v>
      </c>
      <c r="Q102" s="451">
        <f t="shared" si="73"/>
        <v>157</v>
      </c>
      <c r="R102" s="451">
        <f t="shared" si="73"/>
        <v>157</v>
      </c>
      <c r="S102" s="451">
        <f t="shared" si="73"/>
        <v>157</v>
      </c>
      <c r="T102" s="451">
        <f t="shared" si="73"/>
        <v>157</v>
      </c>
      <c r="U102" s="451">
        <f t="shared" si="73"/>
        <v>157</v>
      </c>
      <c r="V102" s="451">
        <f t="shared" si="73"/>
        <v>157</v>
      </c>
      <c r="W102" s="352">
        <f t="shared" si="73"/>
        <v>157</v>
      </c>
      <c r="X102" s="451">
        <f t="shared" si="73"/>
        <v>157</v>
      </c>
      <c r="Y102" s="451">
        <f t="shared" si="73"/>
        <v>157</v>
      </c>
      <c r="Z102" s="451">
        <f t="shared" si="73"/>
        <v>157</v>
      </c>
      <c r="AA102" s="451">
        <f t="shared" si="73"/>
        <v>157</v>
      </c>
      <c r="AB102" s="451">
        <f t="shared" si="73"/>
        <v>157</v>
      </c>
      <c r="AC102" s="461">
        <f t="shared" si="73"/>
        <v>157</v>
      </c>
      <c r="AD102" s="352">
        <f t="shared" si="73"/>
        <v>157</v>
      </c>
      <c r="AE102" s="352">
        <f t="shared" ref="AE102:AK102" si="74">+AD102+AE101</f>
        <v>157</v>
      </c>
      <c r="AF102" s="352">
        <f t="shared" si="74"/>
        <v>157</v>
      </c>
      <c r="AG102" s="352">
        <f t="shared" si="74"/>
        <v>157</v>
      </c>
      <c r="AH102" s="352">
        <f t="shared" si="74"/>
        <v>157</v>
      </c>
      <c r="AI102" s="352">
        <f t="shared" si="74"/>
        <v>157</v>
      </c>
      <c r="AJ102" s="461">
        <f t="shared" si="74"/>
        <v>157</v>
      </c>
      <c r="AK102" s="352">
        <f t="shared" si="74"/>
        <v>157</v>
      </c>
      <c r="AL102" s="37"/>
    </row>
    <row r="103" spans="1:42" ht="35.1" hidden="1" customHeight="1">
      <c r="A103" s="624">
        <v>27</v>
      </c>
      <c r="B103" s="661" t="s">
        <v>187</v>
      </c>
      <c r="C103" s="511" t="s">
        <v>234</v>
      </c>
      <c r="D103" s="71"/>
      <c r="E103" s="34"/>
      <c r="F103" s="173">
        <f>+[1]NEW!$W$426</f>
        <v>0</v>
      </c>
      <c r="G103" s="456">
        <v>0</v>
      </c>
      <c r="H103" s="456">
        <v>0</v>
      </c>
      <c r="I103" s="351">
        <v>0</v>
      </c>
      <c r="J103" s="456">
        <v>0</v>
      </c>
      <c r="K103" s="456">
        <v>0</v>
      </c>
      <c r="L103" s="456">
        <v>0</v>
      </c>
      <c r="M103" s="456">
        <v>0</v>
      </c>
      <c r="N103" s="456">
        <v>0</v>
      </c>
      <c r="O103" s="460">
        <v>0</v>
      </c>
      <c r="P103" s="351">
        <v>0</v>
      </c>
      <c r="Q103" s="456">
        <v>0</v>
      </c>
      <c r="R103" s="456">
        <v>0</v>
      </c>
      <c r="S103" s="456">
        <v>0</v>
      </c>
      <c r="T103" s="456">
        <v>0</v>
      </c>
      <c r="U103" s="456">
        <v>0</v>
      </c>
      <c r="V103" s="456">
        <v>0</v>
      </c>
      <c r="W103" s="351">
        <v>0</v>
      </c>
      <c r="X103" s="456">
        <v>0</v>
      </c>
      <c r="Y103" s="456">
        <v>0</v>
      </c>
      <c r="Z103" s="456">
        <v>0</v>
      </c>
      <c r="AA103" s="456">
        <v>0</v>
      </c>
      <c r="AB103" s="456">
        <v>0</v>
      </c>
      <c r="AC103" s="460">
        <v>0</v>
      </c>
      <c r="AD103" s="351">
        <v>0</v>
      </c>
      <c r="AE103" s="351">
        <v>0</v>
      </c>
      <c r="AF103" s="351">
        <v>0</v>
      </c>
      <c r="AG103" s="351">
        <v>0</v>
      </c>
      <c r="AH103" s="351">
        <v>0</v>
      </c>
      <c r="AI103" s="351">
        <v>0</v>
      </c>
      <c r="AJ103" s="460">
        <v>0</v>
      </c>
      <c r="AK103" s="351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hidden="1" customHeight="1">
      <c r="A104" s="625"/>
      <c r="B104" s="663"/>
      <c r="C104" s="512"/>
      <c r="D104" s="73"/>
      <c r="E104" s="41"/>
      <c r="F104" s="183"/>
      <c r="G104" s="451">
        <f>+F104+G103</f>
        <v>0</v>
      </c>
      <c r="H104" s="451">
        <f t="shared" ref="H104:AD104" si="75">+G104+H103</f>
        <v>0</v>
      </c>
      <c r="I104" s="352">
        <f t="shared" si="75"/>
        <v>0</v>
      </c>
      <c r="J104" s="451">
        <f t="shared" si="75"/>
        <v>0</v>
      </c>
      <c r="K104" s="451">
        <f t="shared" si="75"/>
        <v>0</v>
      </c>
      <c r="L104" s="451">
        <f t="shared" si="75"/>
        <v>0</v>
      </c>
      <c r="M104" s="451">
        <f t="shared" si="75"/>
        <v>0</v>
      </c>
      <c r="N104" s="451">
        <f t="shared" si="75"/>
        <v>0</v>
      </c>
      <c r="O104" s="461">
        <f t="shared" si="75"/>
        <v>0</v>
      </c>
      <c r="P104" s="352">
        <f t="shared" si="75"/>
        <v>0</v>
      </c>
      <c r="Q104" s="451">
        <f t="shared" si="75"/>
        <v>0</v>
      </c>
      <c r="R104" s="451">
        <f t="shared" si="75"/>
        <v>0</v>
      </c>
      <c r="S104" s="451">
        <f t="shared" si="75"/>
        <v>0</v>
      </c>
      <c r="T104" s="451">
        <f t="shared" si="75"/>
        <v>0</v>
      </c>
      <c r="U104" s="451">
        <f t="shared" si="75"/>
        <v>0</v>
      </c>
      <c r="V104" s="451">
        <f t="shared" si="75"/>
        <v>0</v>
      </c>
      <c r="W104" s="352">
        <f t="shared" si="75"/>
        <v>0</v>
      </c>
      <c r="X104" s="451">
        <f t="shared" si="75"/>
        <v>0</v>
      </c>
      <c r="Y104" s="451">
        <f t="shared" si="75"/>
        <v>0</v>
      </c>
      <c r="Z104" s="451">
        <f t="shared" si="75"/>
        <v>0</v>
      </c>
      <c r="AA104" s="451">
        <f t="shared" si="75"/>
        <v>0</v>
      </c>
      <c r="AB104" s="451">
        <f t="shared" si="75"/>
        <v>0</v>
      </c>
      <c r="AC104" s="461">
        <f t="shared" si="75"/>
        <v>0</v>
      </c>
      <c r="AD104" s="352">
        <f t="shared" si="75"/>
        <v>0</v>
      </c>
      <c r="AE104" s="352">
        <f t="shared" ref="AE104:AK104" si="76">+AD104+AE103</f>
        <v>0</v>
      </c>
      <c r="AF104" s="352">
        <f t="shared" si="76"/>
        <v>0</v>
      </c>
      <c r="AG104" s="352">
        <f t="shared" si="76"/>
        <v>0</v>
      </c>
      <c r="AH104" s="352">
        <f t="shared" si="76"/>
        <v>0</v>
      </c>
      <c r="AI104" s="352">
        <f t="shared" si="76"/>
        <v>0</v>
      </c>
      <c r="AJ104" s="461">
        <f t="shared" si="76"/>
        <v>0</v>
      </c>
      <c r="AK104" s="352">
        <f t="shared" si="76"/>
        <v>0</v>
      </c>
      <c r="AL104" s="37"/>
    </row>
    <row r="105" spans="1:42" ht="35.1" hidden="1" customHeight="1">
      <c r="A105" s="624">
        <v>28</v>
      </c>
      <c r="B105" s="661" t="s">
        <v>188</v>
      </c>
      <c r="C105" s="511" t="s">
        <v>234</v>
      </c>
      <c r="D105" s="63"/>
      <c r="E105" s="76"/>
      <c r="F105" s="173">
        <f>+[1]NEW!$W$429</f>
        <v>0</v>
      </c>
      <c r="G105" s="456">
        <v>0</v>
      </c>
      <c r="H105" s="456">
        <v>0</v>
      </c>
      <c r="I105" s="351">
        <v>0</v>
      </c>
      <c r="J105" s="456">
        <v>0</v>
      </c>
      <c r="K105" s="456">
        <v>0</v>
      </c>
      <c r="L105" s="456">
        <v>0</v>
      </c>
      <c r="M105" s="456">
        <v>0</v>
      </c>
      <c r="N105" s="456">
        <v>0</v>
      </c>
      <c r="O105" s="460">
        <v>0</v>
      </c>
      <c r="P105" s="351">
        <v>0</v>
      </c>
      <c r="Q105" s="456">
        <v>0</v>
      </c>
      <c r="R105" s="456">
        <v>0</v>
      </c>
      <c r="S105" s="456">
        <v>0</v>
      </c>
      <c r="T105" s="456">
        <v>0</v>
      </c>
      <c r="U105" s="456">
        <v>0</v>
      </c>
      <c r="V105" s="456">
        <v>0</v>
      </c>
      <c r="W105" s="351">
        <v>0</v>
      </c>
      <c r="X105" s="456">
        <v>0</v>
      </c>
      <c r="Y105" s="456">
        <v>0</v>
      </c>
      <c r="Z105" s="456">
        <v>0</v>
      </c>
      <c r="AA105" s="456">
        <v>0</v>
      </c>
      <c r="AB105" s="456">
        <v>0</v>
      </c>
      <c r="AC105" s="460">
        <v>0</v>
      </c>
      <c r="AD105" s="351">
        <v>0</v>
      </c>
      <c r="AE105" s="351">
        <v>0</v>
      </c>
      <c r="AF105" s="351">
        <v>0</v>
      </c>
      <c r="AG105" s="351">
        <v>0</v>
      </c>
      <c r="AH105" s="351">
        <v>0</v>
      </c>
      <c r="AI105" s="351">
        <v>0</v>
      </c>
      <c r="AJ105" s="460">
        <v>0</v>
      </c>
      <c r="AK105" s="351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hidden="1" customHeight="1">
      <c r="A106" s="625"/>
      <c r="B106" s="663"/>
      <c r="C106" s="513"/>
      <c r="D106" s="78"/>
      <c r="E106" s="79"/>
      <c r="F106" s="179"/>
      <c r="G106" s="451">
        <f t="shared" ref="G106:AD106" si="77">+F106+G105</f>
        <v>0</v>
      </c>
      <c r="H106" s="451">
        <f t="shared" si="77"/>
        <v>0</v>
      </c>
      <c r="I106" s="352">
        <f t="shared" si="77"/>
        <v>0</v>
      </c>
      <c r="J106" s="451">
        <f t="shared" si="77"/>
        <v>0</v>
      </c>
      <c r="K106" s="451">
        <f t="shared" si="77"/>
        <v>0</v>
      </c>
      <c r="L106" s="451">
        <f t="shared" si="77"/>
        <v>0</v>
      </c>
      <c r="M106" s="451">
        <f t="shared" si="77"/>
        <v>0</v>
      </c>
      <c r="N106" s="451">
        <f t="shared" si="77"/>
        <v>0</v>
      </c>
      <c r="O106" s="461">
        <f t="shared" si="77"/>
        <v>0</v>
      </c>
      <c r="P106" s="352">
        <f t="shared" si="77"/>
        <v>0</v>
      </c>
      <c r="Q106" s="451">
        <f t="shared" si="77"/>
        <v>0</v>
      </c>
      <c r="R106" s="451">
        <f t="shared" si="77"/>
        <v>0</v>
      </c>
      <c r="S106" s="451">
        <f t="shared" si="77"/>
        <v>0</v>
      </c>
      <c r="T106" s="451">
        <f t="shared" si="77"/>
        <v>0</v>
      </c>
      <c r="U106" s="451">
        <f t="shared" si="77"/>
        <v>0</v>
      </c>
      <c r="V106" s="451">
        <f t="shared" si="77"/>
        <v>0</v>
      </c>
      <c r="W106" s="352">
        <f t="shared" si="77"/>
        <v>0</v>
      </c>
      <c r="X106" s="451">
        <f t="shared" si="77"/>
        <v>0</v>
      </c>
      <c r="Y106" s="451">
        <f t="shared" si="77"/>
        <v>0</v>
      </c>
      <c r="Z106" s="451">
        <f t="shared" si="77"/>
        <v>0</v>
      </c>
      <c r="AA106" s="451">
        <f t="shared" si="77"/>
        <v>0</v>
      </c>
      <c r="AB106" s="451">
        <f t="shared" si="77"/>
        <v>0</v>
      </c>
      <c r="AC106" s="461">
        <f t="shared" si="77"/>
        <v>0</v>
      </c>
      <c r="AD106" s="352">
        <f t="shared" si="77"/>
        <v>0</v>
      </c>
      <c r="AE106" s="352">
        <f t="shared" ref="AE106:AK106" si="78">+AD106+AE105</f>
        <v>0</v>
      </c>
      <c r="AF106" s="352">
        <f t="shared" si="78"/>
        <v>0</v>
      </c>
      <c r="AG106" s="352">
        <f t="shared" si="78"/>
        <v>0</v>
      </c>
      <c r="AH106" s="352">
        <f t="shared" si="78"/>
        <v>0</v>
      </c>
      <c r="AI106" s="352">
        <f t="shared" si="78"/>
        <v>0</v>
      </c>
      <c r="AJ106" s="461">
        <f t="shared" si="78"/>
        <v>0</v>
      </c>
      <c r="AK106" s="352">
        <f t="shared" si="78"/>
        <v>0</v>
      </c>
      <c r="AL106" s="37"/>
    </row>
    <row r="107" spans="1:42" ht="34.5" hidden="1" customHeight="1">
      <c r="A107" s="624">
        <v>29</v>
      </c>
      <c r="B107" s="661" t="s">
        <v>189</v>
      </c>
      <c r="C107" s="510" t="s">
        <v>235</v>
      </c>
      <c r="D107" s="71"/>
      <c r="E107" s="49"/>
      <c r="F107" s="173">
        <f>+[1]NEW!$W$432</f>
        <v>0</v>
      </c>
      <c r="G107" s="456">
        <v>0</v>
      </c>
      <c r="H107" s="456">
        <v>0</v>
      </c>
      <c r="I107" s="351">
        <v>0</v>
      </c>
      <c r="J107" s="456">
        <v>0</v>
      </c>
      <c r="K107" s="456">
        <v>0</v>
      </c>
      <c r="L107" s="456">
        <v>0</v>
      </c>
      <c r="M107" s="456">
        <v>0</v>
      </c>
      <c r="N107" s="456">
        <v>0</v>
      </c>
      <c r="O107" s="460">
        <v>0</v>
      </c>
      <c r="P107" s="351">
        <v>0</v>
      </c>
      <c r="Q107" s="456">
        <v>0</v>
      </c>
      <c r="R107" s="456">
        <v>0</v>
      </c>
      <c r="S107" s="456">
        <v>0</v>
      </c>
      <c r="T107" s="456">
        <v>0</v>
      </c>
      <c r="U107" s="456">
        <v>0</v>
      </c>
      <c r="V107" s="456">
        <v>0</v>
      </c>
      <c r="W107" s="351">
        <v>0</v>
      </c>
      <c r="X107" s="456">
        <v>0</v>
      </c>
      <c r="Y107" s="456">
        <v>0</v>
      </c>
      <c r="Z107" s="456">
        <v>0</v>
      </c>
      <c r="AA107" s="456">
        <v>0</v>
      </c>
      <c r="AB107" s="456">
        <v>0</v>
      </c>
      <c r="AC107" s="460">
        <v>0</v>
      </c>
      <c r="AD107" s="351">
        <v>0</v>
      </c>
      <c r="AE107" s="351">
        <v>0</v>
      </c>
      <c r="AF107" s="351">
        <v>0</v>
      </c>
      <c r="AG107" s="351">
        <v>0</v>
      </c>
      <c r="AH107" s="351">
        <v>0</v>
      </c>
      <c r="AI107" s="351">
        <v>0</v>
      </c>
      <c r="AJ107" s="460">
        <v>0</v>
      </c>
      <c r="AK107" s="351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hidden="1" customHeight="1">
      <c r="A108" s="625"/>
      <c r="B108" s="663"/>
      <c r="C108" s="510"/>
      <c r="D108" s="73"/>
      <c r="E108" s="52"/>
      <c r="F108" s="181"/>
      <c r="G108" s="451">
        <f t="shared" ref="G108:AD108" si="79">+F108+G107</f>
        <v>0</v>
      </c>
      <c r="H108" s="451">
        <f t="shared" si="79"/>
        <v>0</v>
      </c>
      <c r="I108" s="352">
        <f t="shared" si="79"/>
        <v>0</v>
      </c>
      <c r="J108" s="451">
        <f t="shared" si="79"/>
        <v>0</v>
      </c>
      <c r="K108" s="451">
        <f t="shared" si="79"/>
        <v>0</v>
      </c>
      <c r="L108" s="451">
        <f t="shared" si="79"/>
        <v>0</v>
      </c>
      <c r="M108" s="451">
        <f t="shared" si="79"/>
        <v>0</v>
      </c>
      <c r="N108" s="451">
        <f t="shared" si="79"/>
        <v>0</v>
      </c>
      <c r="O108" s="461">
        <f t="shared" si="79"/>
        <v>0</v>
      </c>
      <c r="P108" s="352">
        <f t="shared" si="79"/>
        <v>0</v>
      </c>
      <c r="Q108" s="451">
        <f t="shared" si="79"/>
        <v>0</v>
      </c>
      <c r="R108" s="451">
        <f t="shared" si="79"/>
        <v>0</v>
      </c>
      <c r="S108" s="451">
        <f t="shared" si="79"/>
        <v>0</v>
      </c>
      <c r="T108" s="451">
        <f t="shared" si="79"/>
        <v>0</v>
      </c>
      <c r="U108" s="451">
        <f t="shared" si="79"/>
        <v>0</v>
      </c>
      <c r="V108" s="451">
        <f t="shared" si="79"/>
        <v>0</v>
      </c>
      <c r="W108" s="352">
        <f t="shared" si="79"/>
        <v>0</v>
      </c>
      <c r="X108" s="451">
        <f t="shared" si="79"/>
        <v>0</v>
      </c>
      <c r="Y108" s="451">
        <f t="shared" si="79"/>
        <v>0</v>
      </c>
      <c r="Z108" s="451">
        <f t="shared" si="79"/>
        <v>0</v>
      </c>
      <c r="AA108" s="451">
        <f t="shared" si="79"/>
        <v>0</v>
      </c>
      <c r="AB108" s="451">
        <f t="shared" si="79"/>
        <v>0</v>
      </c>
      <c r="AC108" s="461">
        <f t="shared" si="79"/>
        <v>0</v>
      </c>
      <c r="AD108" s="352">
        <f t="shared" si="79"/>
        <v>0</v>
      </c>
      <c r="AE108" s="352">
        <f t="shared" ref="AE108:AK108" si="80">+AD108+AE107</f>
        <v>0</v>
      </c>
      <c r="AF108" s="352">
        <f t="shared" si="80"/>
        <v>0</v>
      </c>
      <c r="AG108" s="352">
        <f t="shared" si="80"/>
        <v>0</v>
      </c>
      <c r="AH108" s="352">
        <f t="shared" si="80"/>
        <v>0</v>
      </c>
      <c r="AI108" s="352">
        <f t="shared" si="80"/>
        <v>0</v>
      </c>
      <c r="AJ108" s="461">
        <f t="shared" si="80"/>
        <v>0</v>
      </c>
      <c r="AK108" s="352">
        <f t="shared" si="80"/>
        <v>0</v>
      </c>
      <c r="AL108" s="37"/>
    </row>
    <row r="109" spans="1:42" ht="34.5" hidden="1" customHeight="1">
      <c r="A109" s="624">
        <v>30</v>
      </c>
      <c r="B109" s="661" t="s">
        <v>190</v>
      </c>
      <c r="C109" s="511" t="s">
        <v>235</v>
      </c>
      <c r="D109" s="63"/>
      <c r="E109" s="54"/>
      <c r="F109" s="174">
        <f>+[1]NEW!$W$435</f>
        <v>0</v>
      </c>
      <c r="G109" s="457">
        <v>0</v>
      </c>
      <c r="H109" s="457">
        <v>0</v>
      </c>
      <c r="I109" s="353">
        <v>0</v>
      </c>
      <c r="J109" s="457">
        <v>0</v>
      </c>
      <c r="K109" s="457">
        <v>0</v>
      </c>
      <c r="L109" s="457">
        <v>0</v>
      </c>
      <c r="M109" s="457">
        <v>0</v>
      </c>
      <c r="N109" s="457">
        <v>0</v>
      </c>
      <c r="O109" s="462">
        <v>0</v>
      </c>
      <c r="P109" s="353">
        <v>0</v>
      </c>
      <c r="Q109" s="457">
        <v>0</v>
      </c>
      <c r="R109" s="457">
        <v>0</v>
      </c>
      <c r="S109" s="457">
        <v>0</v>
      </c>
      <c r="T109" s="457">
        <v>0</v>
      </c>
      <c r="U109" s="457">
        <v>0</v>
      </c>
      <c r="V109" s="457">
        <v>0</v>
      </c>
      <c r="W109" s="353">
        <v>0</v>
      </c>
      <c r="X109" s="457">
        <v>0</v>
      </c>
      <c r="Y109" s="457">
        <v>0</v>
      </c>
      <c r="Z109" s="457">
        <v>0</v>
      </c>
      <c r="AA109" s="457">
        <v>0</v>
      </c>
      <c r="AB109" s="457">
        <v>0</v>
      </c>
      <c r="AC109" s="462">
        <v>0</v>
      </c>
      <c r="AD109" s="353">
        <v>0</v>
      </c>
      <c r="AE109" s="353">
        <v>0</v>
      </c>
      <c r="AF109" s="353">
        <v>0</v>
      </c>
      <c r="AG109" s="353">
        <v>0</v>
      </c>
      <c r="AH109" s="353">
        <v>0</v>
      </c>
      <c r="AI109" s="353">
        <v>0</v>
      </c>
      <c r="AJ109" s="462">
        <v>0</v>
      </c>
      <c r="AK109" s="351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hidden="1" customHeight="1">
      <c r="A110" s="625"/>
      <c r="B110" s="663"/>
      <c r="C110" s="512"/>
      <c r="D110" s="78"/>
      <c r="E110" s="79"/>
      <c r="F110" s="184"/>
      <c r="G110" s="451">
        <f t="shared" ref="G110:AD110" si="81">+F110+G109</f>
        <v>0</v>
      </c>
      <c r="H110" s="451">
        <f t="shared" si="81"/>
        <v>0</v>
      </c>
      <c r="I110" s="352">
        <f t="shared" si="81"/>
        <v>0</v>
      </c>
      <c r="J110" s="451">
        <f t="shared" si="81"/>
        <v>0</v>
      </c>
      <c r="K110" s="451">
        <f t="shared" si="81"/>
        <v>0</v>
      </c>
      <c r="L110" s="451">
        <f t="shared" si="81"/>
        <v>0</v>
      </c>
      <c r="M110" s="451">
        <f t="shared" si="81"/>
        <v>0</v>
      </c>
      <c r="N110" s="451">
        <f t="shared" si="81"/>
        <v>0</v>
      </c>
      <c r="O110" s="461">
        <f t="shared" si="81"/>
        <v>0</v>
      </c>
      <c r="P110" s="352">
        <f t="shared" si="81"/>
        <v>0</v>
      </c>
      <c r="Q110" s="451">
        <f t="shared" si="81"/>
        <v>0</v>
      </c>
      <c r="R110" s="451">
        <f t="shared" si="81"/>
        <v>0</v>
      </c>
      <c r="S110" s="451">
        <f t="shared" si="81"/>
        <v>0</v>
      </c>
      <c r="T110" s="451">
        <f t="shared" si="81"/>
        <v>0</v>
      </c>
      <c r="U110" s="451">
        <f t="shared" si="81"/>
        <v>0</v>
      </c>
      <c r="V110" s="451">
        <f t="shared" si="81"/>
        <v>0</v>
      </c>
      <c r="W110" s="352">
        <f t="shared" si="81"/>
        <v>0</v>
      </c>
      <c r="X110" s="451">
        <f t="shared" si="81"/>
        <v>0</v>
      </c>
      <c r="Y110" s="451">
        <f t="shared" si="81"/>
        <v>0</v>
      </c>
      <c r="Z110" s="451">
        <f t="shared" si="81"/>
        <v>0</v>
      </c>
      <c r="AA110" s="451">
        <f t="shared" si="81"/>
        <v>0</v>
      </c>
      <c r="AB110" s="451">
        <f t="shared" si="81"/>
        <v>0</v>
      </c>
      <c r="AC110" s="461">
        <f t="shared" si="81"/>
        <v>0</v>
      </c>
      <c r="AD110" s="352">
        <f t="shared" si="81"/>
        <v>0</v>
      </c>
      <c r="AE110" s="352">
        <f t="shared" ref="AE110:AJ110" si="82">+AD110+AE109</f>
        <v>0</v>
      </c>
      <c r="AF110" s="352">
        <f t="shared" si="82"/>
        <v>0</v>
      </c>
      <c r="AG110" s="352">
        <f t="shared" si="82"/>
        <v>0</v>
      </c>
      <c r="AH110" s="352">
        <f t="shared" si="82"/>
        <v>0</v>
      </c>
      <c r="AI110" s="352">
        <f t="shared" si="82"/>
        <v>0</v>
      </c>
      <c r="AJ110" s="461">
        <f t="shared" si="82"/>
        <v>0</v>
      </c>
      <c r="AK110" s="352"/>
      <c r="AL110" s="37"/>
    </row>
    <row r="111" spans="1:42" ht="35.1" hidden="1" customHeight="1">
      <c r="A111" s="624">
        <v>31</v>
      </c>
      <c r="B111" s="668" t="s">
        <v>150</v>
      </c>
      <c r="C111" s="514" t="s">
        <v>178</v>
      </c>
      <c r="D111" s="63"/>
      <c r="E111" s="76"/>
      <c r="F111" s="173">
        <f>+[1]NEW!$W$591</f>
        <v>0</v>
      </c>
      <c r="G111" s="456">
        <v>0</v>
      </c>
      <c r="H111" s="456">
        <v>0</v>
      </c>
      <c r="I111" s="351">
        <v>0</v>
      </c>
      <c r="J111" s="456">
        <v>0</v>
      </c>
      <c r="K111" s="456">
        <v>0</v>
      </c>
      <c r="L111" s="456">
        <v>0</v>
      </c>
      <c r="M111" s="456">
        <v>0</v>
      </c>
      <c r="N111" s="456">
        <v>0</v>
      </c>
      <c r="O111" s="460">
        <v>0</v>
      </c>
      <c r="P111" s="351">
        <v>0</v>
      </c>
      <c r="Q111" s="456">
        <v>0</v>
      </c>
      <c r="R111" s="456">
        <v>0</v>
      </c>
      <c r="S111" s="456">
        <v>0</v>
      </c>
      <c r="T111" s="456">
        <v>0</v>
      </c>
      <c r="U111" s="456">
        <v>0</v>
      </c>
      <c r="V111" s="456">
        <v>0</v>
      </c>
      <c r="W111" s="351">
        <v>0</v>
      </c>
      <c r="X111" s="456">
        <v>0</v>
      </c>
      <c r="Y111" s="456">
        <v>0</v>
      </c>
      <c r="Z111" s="456">
        <v>0</v>
      </c>
      <c r="AA111" s="456">
        <v>0</v>
      </c>
      <c r="AB111" s="456">
        <v>0</v>
      </c>
      <c r="AC111" s="460">
        <v>0</v>
      </c>
      <c r="AD111" s="351">
        <v>0</v>
      </c>
      <c r="AE111" s="351">
        <v>0</v>
      </c>
      <c r="AF111" s="351">
        <v>0</v>
      </c>
      <c r="AG111" s="351">
        <v>0</v>
      </c>
      <c r="AH111" s="351">
        <v>0</v>
      </c>
      <c r="AI111" s="351">
        <v>0</v>
      </c>
      <c r="AJ111" s="460">
        <v>0</v>
      </c>
      <c r="AK111" s="351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515"/>
      <c r="D112" s="78"/>
      <c r="E112" s="79"/>
      <c r="F112" s="179"/>
      <c r="G112" s="451">
        <f t="shared" ref="G112:AD112" si="83">+F112+G111</f>
        <v>0</v>
      </c>
      <c r="H112" s="451">
        <f t="shared" si="83"/>
        <v>0</v>
      </c>
      <c r="I112" s="352">
        <f t="shared" si="83"/>
        <v>0</v>
      </c>
      <c r="J112" s="451">
        <f t="shared" si="83"/>
        <v>0</v>
      </c>
      <c r="K112" s="451">
        <f t="shared" si="83"/>
        <v>0</v>
      </c>
      <c r="L112" s="451">
        <f t="shared" si="83"/>
        <v>0</v>
      </c>
      <c r="M112" s="451">
        <f t="shared" si="83"/>
        <v>0</v>
      </c>
      <c r="N112" s="451">
        <f t="shared" si="83"/>
        <v>0</v>
      </c>
      <c r="O112" s="461">
        <f t="shared" si="83"/>
        <v>0</v>
      </c>
      <c r="P112" s="352">
        <f t="shared" si="83"/>
        <v>0</v>
      </c>
      <c r="Q112" s="451">
        <f t="shared" si="83"/>
        <v>0</v>
      </c>
      <c r="R112" s="451">
        <f t="shared" si="83"/>
        <v>0</v>
      </c>
      <c r="S112" s="451">
        <f t="shared" si="83"/>
        <v>0</v>
      </c>
      <c r="T112" s="451">
        <f t="shared" si="83"/>
        <v>0</v>
      </c>
      <c r="U112" s="451">
        <f t="shared" si="83"/>
        <v>0</v>
      </c>
      <c r="V112" s="451">
        <f t="shared" si="83"/>
        <v>0</v>
      </c>
      <c r="W112" s="352">
        <f t="shared" si="83"/>
        <v>0</v>
      </c>
      <c r="X112" s="451">
        <f t="shared" si="83"/>
        <v>0</v>
      </c>
      <c r="Y112" s="451">
        <f t="shared" si="83"/>
        <v>0</v>
      </c>
      <c r="Z112" s="451">
        <f t="shared" si="83"/>
        <v>0</v>
      </c>
      <c r="AA112" s="451">
        <f t="shared" si="83"/>
        <v>0</v>
      </c>
      <c r="AB112" s="451">
        <f t="shared" si="83"/>
        <v>0</v>
      </c>
      <c r="AC112" s="461">
        <f t="shared" si="83"/>
        <v>0</v>
      </c>
      <c r="AD112" s="352">
        <f t="shared" si="83"/>
        <v>0</v>
      </c>
      <c r="AE112" s="352">
        <f t="shared" ref="AE112:AK112" si="84">+AD112+AE111</f>
        <v>0</v>
      </c>
      <c r="AF112" s="352">
        <f t="shared" si="84"/>
        <v>0</v>
      </c>
      <c r="AG112" s="352">
        <f t="shared" si="84"/>
        <v>0</v>
      </c>
      <c r="AH112" s="352">
        <f t="shared" si="84"/>
        <v>0</v>
      </c>
      <c r="AI112" s="352">
        <f t="shared" si="84"/>
        <v>0</v>
      </c>
      <c r="AJ112" s="461">
        <f t="shared" si="84"/>
        <v>0</v>
      </c>
      <c r="AK112" s="352">
        <f t="shared" si="84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516" t="s">
        <v>178</v>
      </c>
      <c r="D113" s="71"/>
      <c r="E113" s="49"/>
      <c r="F113" s="173">
        <f>+[1]NEW!$W$594</f>
        <v>0</v>
      </c>
      <c r="G113" s="456">
        <v>0</v>
      </c>
      <c r="H113" s="456">
        <v>0</v>
      </c>
      <c r="I113" s="351">
        <v>0</v>
      </c>
      <c r="J113" s="456">
        <v>0</v>
      </c>
      <c r="K113" s="456">
        <v>0</v>
      </c>
      <c r="L113" s="456">
        <v>0</v>
      </c>
      <c r="M113" s="456">
        <v>0</v>
      </c>
      <c r="N113" s="456">
        <v>0</v>
      </c>
      <c r="O113" s="460">
        <v>0</v>
      </c>
      <c r="P113" s="351">
        <v>0</v>
      </c>
      <c r="Q113" s="456">
        <v>0</v>
      </c>
      <c r="R113" s="456">
        <v>0</v>
      </c>
      <c r="S113" s="456">
        <v>0</v>
      </c>
      <c r="T113" s="456">
        <v>0</v>
      </c>
      <c r="U113" s="456">
        <v>0</v>
      </c>
      <c r="V113" s="456">
        <v>0</v>
      </c>
      <c r="W113" s="351">
        <v>0</v>
      </c>
      <c r="X113" s="456">
        <v>0</v>
      </c>
      <c r="Y113" s="456">
        <v>0</v>
      </c>
      <c r="Z113" s="456">
        <v>0</v>
      </c>
      <c r="AA113" s="456">
        <v>0</v>
      </c>
      <c r="AB113" s="456">
        <v>0</v>
      </c>
      <c r="AC113" s="460">
        <v>0</v>
      </c>
      <c r="AD113" s="351">
        <v>0</v>
      </c>
      <c r="AE113" s="351">
        <v>0</v>
      </c>
      <c r="AF113" s="351">
        <v>0</v>
      </c>
      <c r="AG113" s="351">
        <v>0</v>
      </c>
      <c r="AH113" s="351">
        <v>0</v>
      </c>
      <c r="AI113" s="351">
        <v>0</v>
      </c>
      <c r="AJ113" s="460">
        <v>0</v>
      </c>
      <c r="AK113" s="351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515"/>
      <c r="D114" s="73"/>
      <c r="E114" s="52"/>
      <c r="F114" s="181"/>
      <c r="G114" s="451">
        <f t="shared" ref="G114:AD114" si="85">+F114+G113</f>
        <v>0</v>
      </c>
      <c r="H114" s="451">
        <f t="shared" si="85"/>
        <v>0</v>
      </c>
      <c r="I114" s="352">
        <f t="shared" si="85"/>
        <v>0</v>
      </c>
      <c r="J114" s="451">
        <f t="shared" si="85"/>
        <v>0</v>
      </c>
      <c r="K114" s="451">
        <f t="shared" si="85"/>
        <v>0</v>
      </c>
      <c r="L114" s="451">
        <f t="shared" si="85"/>
        <v>0</v>
      </c>
      <c r="M114" s="451">
        <f t="shared" si="85"/>
        <v>0</v>
      </c>
      <c r="N114" s="451">
        <f t="shared" si="85"/>
        <v>0</v>
      </c>
      <c r="O114" s="461">
        <f t="shared" si="85"/>
        <v>0</v>
      </c>
      <c r="P114" s="352">
        <f t="shared" si="85"/>
        <v>0</v>
      </c>
      <c r="Q114" s="451">
        <f t="shared" si="85"/>
        <v>0</v>
      </c>
      <c r="R114" s="451">
        <f t="shared" si="85"/>
        <v>0</v>
      </c>
      <c r="S114" s="451">
        <f t="shared" si="85"/>
        <v>0</v>
      </c>
      <c r="T114" s="451">
        <f t="shared" si="85"/>
        <v>0</v>
      </c>
      <c r="U114" s="451">
        <f t="shared" si="85"/>
        <v>0</v>
      </c>
      <c r="V114" s="451">
        <f t="shared" si="85"/>
        <v>0</v>
      </c>
      <c r="W114" s="352">
        <f t="shared" si="85"/>
        <v>0</v>
      </c>
      <c r="X114" s="451">
        <f t="shared" si="85"/>
        <v>0</v>
      </c>
      <c r="Y114" s="451">
        <f t="shared" si="85"/>
        <v>0</v>
      </c>
      <c r="Z114" s="451">
        <f t="shared" si="85"/>
        <v>0</v>
      </c>
      <c r="AA114" s="451">
        <f t="shared" si="85"/>
        <v>0</v>
      </c>
      <c r="AB114" s="451">
        <f t="shared" si="85"/>
        <v>0</v>
      </c>
      <c r="AC114" s="461">
        <f t="shared" si="85"/>
        <v>0</v>
      </c>
      <c r="AD114" s="352">
        <f t="shared" si="85"/>
        <v>0</v>
      </c>
      <c r="AE114" s="352">
        <f t="shared" ref="AE114:AK114" si="86">+AD114+AE113</f>
        <v>0</v>
      </c>
      <c r="AF114" s="352">
        <f t="shared" si="86"/>
        <v>0</v>
      </c>
      <c r="AG114" s="352">
        <f t="shared" si="86"/>
        <v>0</v>
      </c>
      <c r="AH114" s="352">
        <f t="shared" si="86"/>
        <v>0</v>
      </c>
      <c r="AI114" s="352">
        <f t="shared" si="86"/>
        <v>0</v>
      </c>
      <c r="AJ114" s="461">
        <f t="shared" si="86"/>
        <v>0</v>
      </c>
      <c r="AK114" s="352">
        <f t="shared" si="86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514" t="s">
        <v>179</v>
      </c>
      <c r="D115" s="63"/>
      <c r="E115" s="54"/>
      <c r="F115" s="174">
        <f>+[1]NEW!$W$597</f>
        <v>0</v>
      </c>
      <c r="G115" s="456">
        <v>0</v>
      </c>
      <c r="H115" s="456">
        <v>0</v>
      </c>
      <c r="I115" s="351">
        <v>0</v>
      </c>
      <c r="J115" s="456">
        <v>0</v>
      </c>
      <c r="K115" s="456">
        <v>0</v>
      </c>
      <c r="L115" s="456">
        <v>0</v>
      </c>
      <c r="M115" s="456">
        <v>0</v>
      </c>
      <c r="N115" s="456">
        <v>0</v>
      </c>
      <c r="O115" s="460">
        <v>0</v>
      </c>
      <c r="P115" s="351">
        <v>0</v>
      </c>
      <c r="Q115" s="456">
        <v>0</v>
      </c>
      <c r="R115" s="456">
        <v>0</v>
      </c>
      <c r="S115" s="456">
        <v>0</v>
      </c>
      <c r="T115" s="456">
        <v>0</v>
      </c>
      <c r="U115" s="456">
        <v>0</v>
      </c>
      <c r="V115" s="456">
        <v>0</v>
      </c>
      <c r="W115" s="351">
        <v>0</v>
      </c>
      <c r="X115" s="456">
        <v>0</v>
      </c>
      <c r="Y115" s="456">
        <v>0</v>
      </c>
      <c r="Z115" s="456">
        <v>0</v>
      </c>
      <c r="AA115" s="456">
        <v>0</v>
      </c>
      <c r="AB115" s="456">
        <v>0</v>
      </c>
      <c r="AC115" s="460">
        <v>0</v>
      </c>
      <c r="AD115" s="351">
        <v>0</v>
      </c>
      <c r="AE115" s="351">
        <v>0</v>
      </c>
      <c r="AF115" s="351">
        <v>0</v>
      </c>
      <c r="AG115" s="351">
        <v>0</v>
      </c>
      <c r="AH115" s="351">
        <v>0</v>
      </c>
      <c r="AI115" s="351">
        <v>0</v>
      </c>
      <c r="AJ115" s="460">
        <v>0</v>
      </c>
      <c r="AK115" s="351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515"/>
      <c r="D116" s="78"/>
      <c r="E116" s="85"/>
      <c r="F116" s="173"/>
      <c r="G116" s="451">
        <f t="shared" ref="G116:AD116" si="87">+F116+G115</f>
        <v>0</v>
      </c>
      <c r="H116" s="451">
        <f t="shared" si="87"/>
        <v>0</v>
      </c>
      <c r="I116" s="352">
        <f t="shared" si="87"/>
        <v>0</v>
      </c>
      <c r="J116" s="451">
        <f t="shared" si="87"/>
        <v>0</v>
      </c>
      <c r="K116" s="451">
        <f t="shared" si="87"/>
        <v>0</v>
      </c>
      <c r="L116" s="451">
        <f t="shared" si="87"/>
        <v>0</v>
      </c>
      <c r="M116" s="451">
        <f t="shared" si="87"/>
        <v>0</v>
      </c>
      <c r="N116" s="451">
        <f t="shared" si="87"/>
        <v>0</v>
      </c>
      <c r="O116" s="461">
        <f t="shared" si="87"/>
        <v>0</v>
      </c>
      <c r="P116" s="352">
        <f t="shared" si="87"/>
        <v>0</v>
      </c>
      <c r="Q116" s="451">
        <f t="shared" si="87"/>
        <v>0</v>
      </c>
      <c r="R116" s="451">
        <f t="shared" si="87"/>
        <v>0</v>
      </c>
      <c r="S116" s="451">
        <f t="shared" si="87"/>
        <v>0</v>
      </c>
      <c r="T116" s="451">
        <f t="shared" si="87"/>
        <v>0</v>
      </c>
      <c r="U116" s="451">
        <f t="shared" si="87"/>
        <v>0</v>
      </c>
      <c r="V116" s="451">
        <f t="shared" si="87"/>
        <v>0</v>
      </c>
      <c r="W116" s="352">
        <f t="shared" si="87"/>
        <v>0</v>
      </c>
      <c r="X116" s="451">
        <f t="shared" si="87"/>
        <v>0</v>
      </c>
      <c r="Y116" s="451">
        <f t="shared" si="87"/>
        <v>0</v>
      </c>
      <c r="Z116" s="451">
        <f t="shared" si="87"/>
        <v>0</v>
      </c>
      <c r="AA116" s="451">
        <f t="shared" si="87"/>
        <v>0</v>
      </c>
      <c r="AB116" s="451">
        <f t="shared" si="87"/>
        <v>0</v>
      </c>
      <c r="AC116" s="461">
        <f t="shared" si="87"/>
        <v>0</v>
      </c>
      <c r="AD116" s="352">
        <f t="shared" si="87"/>
        <v>0</v>
      </c>
      <c r="AE116" s="352">
        <f t="shared" ref="AE116:AK116" si="88">+AD116+AE115</f>
        <v>0</v>
      </c>
      <c r="AF116" s="352">
        <f t="shared" si="88"/>
        <v>0</v>
      </c>
      <c r="AG116" s="352">
        <f t="shared" si="88"/>
        <v>0</v>
      </c>
      <c r="AH116" s="352">
        <f t="shared" si="88"/>
        <v>0</v>
      </c>
      <c r="AI116" s="352">
        <f t="shared" si="88"/>
        <v>0</v>
      </c>
      <c r="AJ116" s="461">
        <f t="shared" si="88"/>
        <v>0</v>
      </c>
      <c r="AK116" s="352">
        <f t="shared" si="88"/>
        <v>0</v>
      </c>
      <c r="AL116" s="37"/>
    </row>
    <row r="117" spans="1:42" ht="35.1" customHeight="1">
      <c r="A117" s="624">
        <v>27</v>
      </c>
      <c r="B117" s="666" t="s">
        <v>157</v>
      </c>
      <c r="C117" s="506" t="s">
        <v>236</v>
      </c>
      <c r="D117" s="71"/>
      <c r="E117" s="49"/>
      <c r="F117" s="174">
        <f>+[1]NEW!$W$345</f>
        <v>0</v>
      </c>
      <c r="G117" s="456">
        <v>0</v>
      </c>
      <c r="H117" s="456">
        <v>0</v>
      </c>
      <c r="I117" s="351">
        <v>0</v>
      </c>
      <c r="J117" s="456">
        <v>0</v>
      </c>
      <c r="K117" s="456">
        <v>0</v>
      </c>
      <c r="L117" s="456">
        <v>0</v>
      </c>
      <c r="M117" s="456">
        <v>0</v>
      </c>
      <c r="N117" s="456">
        <v>0</v>
      </c>
      <c r="O117" s="460">
        <v>0</v>
      </c>
      <c r="P117" s="351">
        <v>0</v>
      </c>
      <c r="Q117" s="456">
        <v>0</v>
      </c>
      <c r="R117" s="456">
        <v>0</v>
      </c>
      <c r="S117" s="407">
        <v>0</v>
      </c>
      <c r="T117" s="456">
        <v>0</v>
      </c>
      <c r="U117" s="456">
        <v>0</v>
      </c>
      <c r="V117" s="456">
        <v>0</v>
      </c>
      <c r="W117" s="351">
        <v>0</v>
      </c>
      <c r="X117" s="456">
        <v>0</v>
      </c>
      <c r="Y117" s="456">
        <v>0</v>
      </c>
      <c r="Z117" s="456">
        <v>0</v>
      </c>
      <c r="AA117" s="456">
        <v>0</v>
      </c>
      <c r="AB117" s="456">
        <v>0</v>
      </c>
      <c r="AC117" s="460">
        <v>0</v>
      </c>
      <c r="AD117" s="351">
        <v>0</v>
      </c>
      <c r="AE117" s="351">
        <v>0</v>
      </c>
      <c r="AF117" s="351">
        <v>0</v>
      </c>
      <c r="AG117" s="351">
        <v>0</v>
      </c>
      <c r="AH117" s="351">
        <v>0</v>
      </c>
      <c r="AI117" s="351">
        <v>0</v>
      </c>
      <c r="AJ117" s="460">
        <v>0</v>
      </c>
      <c r="AK117" s="351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customHeight="1">
      <c r="A118" s="625"/>
      <c r="B118" s="667"/>
      <c r="C118" s="507"/>
      <c r="D118" s="88"/>
      <c r="E118" s="41"/>
      <c r="F118" s="183"/>
      <c r="G118" s="451">
        <f t="shared" ref="G118:AD132" si="89">+F118+G117</f>
        <v>0</v>
      </c>
      <c r="H118" s="451">
        <f t="shared" si="89"/>
        <v>0</v>
      </c>
      <c r="I118" s="352">
        <f t="shared" si="89"/>
        <v>0</v>
      </c>
      <c r="J118" s="451">
        <f t="shared" si="89"/>
        <v>0</v>
      </c>
      <c r="K118" s="451">
        <f t="shared" si="89"/>
        <v>0</v>
      </c>
      <c r="L118" s="451">
        <f t="shared" si="89"/>
        <v>0</v>
      </c>
      <c r="M118" s="451">
        <f t="shared" si="89"/>
        <v>0</v>
      </c>
      <c r="N118" s="451">
        <f t="shared" si="89"/>
        <v>0</v>
      </c>
      <c r="O118" s="461">
        <f t="shared" si="89"/>
        <v>0</v>
      </c>
      <c r="P118" s="352">
        <f t="shared" si="89"/>
        <v>0</v>
      </c>
      <c r="Q118" s="451">
        <f t="shared" si="89"/>
        <v>0</v>
      </c>
      <c r="R118" s="451">
        <f t="shared" si="89"/>
        <v>0</v>
      </c>
      <c r="S118" s="451">
        <f t="shared" si="89"/>
        <v>0</v>
      </c>
      <c r="T118" s="451">
        <f t="shared" si="89"/>
        <v>0</v>
      </c>
      <c r="U118" s="451">
        <f t="shared" si="89"/>
        <v>0</v>
      </c>
      <c r="V118" s="451">
        <f t="shared" si="89"/>
        <v>0</v>
      </c>
      <c r="W118" s="352">
        <f t="shared" si="89"/>
        <v>0</v>
      </c>
      <c r="X118" s="451">
        <f t="shared" si="89"/>
        <v>0</v>
      </c>
      <c r="Y118" s="451">
        <f t="shared" si="89"/>
        <v>0</v>
      </c>
      <c r="Z118" s="451">
        <f t="shared" si="89"/>
        <v>0</v>
      </c>
      <c r="AA118" s="451">
        <f t="shared" si="89"/>
        <v>0</v>
      </c>
      <c r="AB118" s="451">
        <f t="shared" si="89"/>
        <v>0</v>
      </c>
      <c r="AC118" s="461">
        <f t="shared" si="89"/>
        <v>0</v>
      </c>
      <c r="AD118" s="352">
        <f t="shared" si="89"/>
        <v>0</v>
      </c>
      <c r="AE118" s="352">
        <f t="shared" ref="AE118:AK132" si="90">+AD118+AE117</f>
        <v>0</v>
      </c>
      <c r="AF118" s="352">
        <f t="shared" si="90"/>
        <v>0</v>
      </c>
      <c r="AG118" s="352">
        <f t="shared" si="90"/>
        <v>0</v>
      </c>
      <c r="AH118" s="352">
        <f t="shared" si="90"/>
        <v>0</v>
      </c>
      <c r="AI118" s="352">
        <f t="shared" si="90"/>
        <v>0</v>
      </c>
      <c r="AJ118" s="461">
        <f t="shared" si="90"/>
        <v>0</v>
      </c>
      <c r="AK118" s="352">
        <f t="shared" si="90"/>
        <v>0</v>
      </c>
      <c r="AL118" s="37"/>
    </row>
    <row r="119" spans="1:42" ht="35.1" customHeight="1">
      <c r="A119" s="624">
        <v>28</v>
      </c>
      <c r="B119" s="666" t="s">
        <v>158</v>
      </c>
      <c r="C119" s="506" t="s">
        <v>236</v>
      </c>
      <c r="D119" s="53"/>
      <c r="E119" s="89"/>
      <c r="F119" s="174">
        <f>+[1]NEW!$W$348</f>
        <v>0</v>
      </c>
      <c r="G119" s="456">
        <v>0</v>
      </c>
      <c r="H119" s="456">
        <v>0</v>
      </c>
      <c r="I119" s="351">
        <v>0</v>
      </c>
      <c r="J119" s="456">
        <v>0</v>
      </c>
      <c r="K119" s="456">
        <v>0</v>
      </c>
      <c r="L119" s="456">
        <v>0</v>
      </c>
      <c r="M119" s="456">
        <v>0</v>
      </c>
      <c r="N119" s="456">
        <v>0</v>
      </c>
      <c r="O119" s="460">
        <v>0</v>
      </c>
      <c r="P119" s="351">
        <v>0</v>
      </c>
      <c r="Q119" s="456">
        <v>0</v>
      </c>
      <c r="R119" s="456">
        <v>0</v>
      </c>
      <c r="S119" s="456">
        <v>0</v>
      </c>
      <c r="T119" s="456">
        <v>0</v>
      </c>
      <c r="U119" s="456">
        <v>0</v>
      </c>
      <c r="V119" s="456">
        <v>0</v>
      </c>
      <c r="W119" s="351">
        <v>0</v>
      </c>
      <c r="X119" s="456">
        <v>0</v>
      </c>
      <c r="Y119" s="456">
        <v>0</v>
      </c>
      <c r="Z119" s="456">
        <v>0</v>
      </c>
      <c r="AA119" s="456">
        <v>0</v>
      </c>
      <c r="AB119" s="456">
        <v>0</v>
      </c>
      <c r="AC119" s="460">
        <v>0</v>
      </c>
      <c r="AD119" s="351">
        <v>0</v>
      </c>
      <c r="AE119" s="351">
        <v>0</v>
      </c>
      <c r="AF119" s="351">
        <v>0</v>
      </c>
      <c r="AG119" s="351">
        <v>0</v>
      </c>
      <c r="AH119" s="351">
        <v>0</v>
      </c>
      <c r="AI119" s="351">
        <v>0</v>
      </c>
      <c r="AJ119" s="460">
        <v>0</v>
      </c>
      <c r="AK119" s="351">
        <v>0</v>
      </c>
      <c r="AL119" s="37"/>
    </row>
    <row r="120" spans="1:42" ht="34.5" customHeight="1">
      <c r="A120" s="625"/>
      <c r="B120" s="667"/>
      <c r="C120" s="507"/>
      <c r="D120" s="78"/>
      <c r="E120" s="79"/>
      <c r="F120" s="179"/>
      <c r="G120" s="451">
        <f t="shared" si="89"/>
        <v>0</v>
      </c>
      <c r="H120" s="451">
        <f t="shared" si="89"/>
        <v>0</v>
      </c>
      <c r="I120" s="352">
        <f t="shared" si="89"/>
        <v>0</v>
      </c>
      <c r="J120" s="451">
        <f t="shared" si="89"/>
        <v>0</v>
      </c>
      <c r="K120" s="451">
        <f t="shared" si="89"/>
        <v>0</v>
      </c>
      <c r="L120" s="451">
        <f t="shared" si="89"/>
        <v>0</v>
      </c>
      <c r="M120" s="451">
        <f t="shared" si="89"/>
        <v>0</v>
      </c>
      <c r="N120" s="451">
        <f t="shared" si="89"/>
        <v>0</v>
      </c>
      <c r="O120" s="461">
        <f t="shared" si="89"/>
        <v>0</v>
      </c>
      <c r="P120" s="352">
        <f t="shared" si="89"/>
        <v>0</v>
      </c>
      <c r="Q120" s="451">
        <f t="shared" si="89"/>
        <v>0</v>
      </c>
      <c r="R120" s="451">
        <f t="shared" si="89"/>
        <v>0</v>
      </c>
      <c r="S120" s="451">
        <f t="shared" si="89"/>
        <v>0</v>
      </c>
      <c r="T120" s="451">
        <f t="shared" si="89"/>
        <v>0</v>
      </c>
      <c r="U120" s="451">
        <f t="shared" si="89"/>
        <v>0</v>
      </c>
      <c r="V120" s="451">
        <f t="shared" si="89"/>
        <v>0</v>
      </c>
      <c r="W120" s="352">
        <f t="shared" si="89"/>
        <v>0</v>
      </c>
      <c r="X120" s="451">
        <f t="shared" si="89"/>
        <v>0</v>
      </c>
      <c r="Y120" s="451">
        <f t="shared" si="89"/>
        <v>0</v>
      </c>
      <c r="Z120" s="451">
        <f t="shared" si="89"/>
        <v>0</v>
      </c>
      <c r="AA120" s="451">
        <f t="shared" si="89"/>
        <v>0</v>
      </c>
      <c r="AB120" s="451">
        <f t="shared" si="89"/>
        <v>0</v>
      </c>
      <c r="AC120" s="461">
        <f t="shared" si="89"/>
        <v>0</v>
      </c>
      <c r="AD120" s="352">
        <f t="shared" si="89"/>
        <v>0</v>
      </c>
      <c r="AE120" s="352">
        <f t="shared" si="90"/>
        <v>0</v>
      </c>
      <c r="AF120" s="352">
        <f t="shared" si="90"/>
        <v>0</v>
      </c>
      <c r="AG120" s="352">
        <f t="shared" si="90"/>
        <v>0</v>
      </c>
      <c r="AH120" s="352">
        <f t="shared" si="90"/>
        <v>0</v>
      </c>
      <c r="AI120" s="352">
        <f t="shared" si="90"/>
        <v>0</v>
      </c>
      <c r="AJ120" s="461">
        <f t="shared" si="90"/>
        <v>0</v>
      </c>
      <c r="AK120" s="352">
        <f t="shared" si="90"/>
        <v>0</v>
      </c>
      <c r="AL120" s="37"/>
    </row>
    <row r="121" spans="1:42" ht="35.1" customHeight="1">
      <c r="A121" s="624">
        <v>29</v>
      </c>
      <c r="B121" s="666" t="s">
        <v>159</v>
      </c>
      <c r="C121" s="506" t="s">
        <v>236</v>
      </c>
      <c r="D121" s="90"/>
      <c r="E121" s="91"/>
      <c r="F121" s="178">
        <f>+[1]NEW!$W$351</f>
        <v>0</v>
      </c>
      <c r="G121" s="456">
        <v>0</v>
      </c>
      <c r="H121" s="456">
        <v>0</v>
      </c>
      <c r="I121" s="351">
        <v>0</v>
      </c>
      <c r="J121" s="456">
        <v>0</v>
      </c>
      <c r="K121" s="456">
        <v>0</v>
      </c>
      <c r="L121" s="456">
        <v>0</v>
      </c>
      <c r="M121" s="456">
        <v>0</v>
      </c>
      <c r="N121" s="456">
        <v>0</v>
      </c>
      <c r="O121" s="460">
        <v>0</v>
      </c>
      <c r="P121" s="351">
        <v>0</v>
      </c>
      <c r="Q121" s="456">
        <v>0</v>
      </c>
      <c r="R121" s="456">
        <v>0</v>
      </c>
      <c r="S121" s="456">
        <v>0</v>
      </c>
      <c r="T121" s="456">
        <v>0</v>
      </c>
      <c r="U121" s="456">
        <v>0</v>
      </c>
      <c r="V121" s="456">
        <v>0</v>
      </c>
      <c r="W121" s="351">
        <v>0</v>
      </c>
      <c r="X121" s="456">
        <v>0</v>
      </c>
      <c r="Y121" s="456">
        <v>0</v>
      </c>
      <c r="Z121" s="456">
        <v>0</v>
      </c>
      <c r="AA121" s="456">
        <v>0</v>
      </c>
      <c r="AB121" s="456">
        <v>0</v>
      </c>
      <c r="AC121" s="460">
        <v>0</v>
      </c>
      <c r="AD121" s="351">
        <v>0</v>
      </c>
      <c r="AE121" s="351">
        <v>0</v>
      </c>
      <c r="AF121" s="351">
        <v>0</v>
      </c>
      <c r="AG121" s="351">
        <v>0</v>
      </c>
      <c r="AH121" s="351">
        <v>0</v>
      </c>
      <c r="AI121" s="351">
        <v>0</v>
      </c>
      <c r="AJ121" s="460">
        <v>0</v>
      </c>
      <c r="AK121" s="351">
        <v>0</v>
      </c>
      <c r="AL121" s="37"/>
    </row>
    <row r="122" spans="1:42" ht="35.1" customHeight="1">
      <c r="A122" s="651"/>
      <c r="B122" s="667"/>
      <c r="C122" s="507"/>
      <c r="D122" s="60"/>
      <c r="E122" s="52"/>
      <c r="F122" s="181"/>
      <c r="G122" s="451">
        <f t="shared" si="89"/>
        <v>0</v>
      </c>
      <c r="H122" s="451">
        <f t="shared" si="89"/>
        <v>0</v>
      </c>
      <c r="I122" s="352">
        <f t="shared" si="89"/>
        <v>0</v>
      </c>
      <c r="J122" s="451">
        <f t="shared" si="89"/>
        <v>0</v>
      </c>
      <c r="K122" s="451">
        <f t="shared" si="89"/>
        <v>0</v>
      </c>
      <c r="L122" s="451">
        <f t="shared" si="89"/>
        <v>0</v>
      </c>
      <c r="M122" s="451">
        <f t="shared" si="89"/>
        <v>0</v>
      </c>
      <c r="N122" s="451">
        <f t="shared" si="89"/>
        <v>0</v>
      </c>
      <c r="O122" s="461">
        <f t="shared" si="89"/>
        <v>0</v>
      </c>
      <c r="P122" s="352">
        <f t="shared" si="89"/>
        <v>0</v>
      </c>
      <c r="Q122" s="451">
        <f t="shared" si="89"/>
        <v>0</v>
      </c>
      <c r="R122" s="451">
        <f t="shared" si="89"/>
        <v>0</v>
      </c>
      <c r="S122" s="451">
        <f t="shared" si="89"/>
        <v>0</v>
      </c>
      <c r="T122" s="451">
        <f t="shared" si="89"/>
        <v>0</v>
      </c>
      <c r="U122" s="451">
        <f t="shared" si="89"/>
        <v>0</v>
      </c>
      <c r="V122" s="451">
        <f t="shared" si="89"/>
        <v>0</v>
      </c>
      <c r="W122" s="352">
        <f t="shared" si="89"/>
        <v>0</v>
      </c>
      <c r="X122" s="451">
        <f t="shared" si="89"/>
        <v>0</v>
      </c>
      <c r="Y122" s="451">
        <f t="shared" si="89"/>
        <v>0</v>
      </c>
      <c r="Z122" s="451">
        <f t="shared" si="89"/>
        <v>0</v>
      </c>
      <c r="AA122" s="451">
        <f t="shared" si="89"/>
        <v>0</v>
      </c>
      <c r="AB122" s="451">
        <f t="shared" si="89"/>
        <v>0</v>
      </c>
      <c r="AC122" s="461">
        <f t="shared" si="89"/>
        <v>0</v>
      </c>
      <c r="AD122" s="352">
        <f t="shared" si="89"/>
        <v>0</v>
      </c>
      <c r="AE122" s="352">
        <f t="shared" si="90"/>
        <v>0</v>
      </c>
      <c r="AF122" s="352">
        <f t="shared" si="90"/>
        <v>0</v>
      </c>
      <c r="AG122" s="352">
        <f t="shared" si="90"/>
        <v>0</v>
      </c>
      <c r="AH122" s="352">
        <f t="shared" si="90"/>
        <v>0</v>
      </c>
      <c r="AI122" s="352">
        <f t="shared" si="90"/>
        <v>0</v>
      </c>
      <c r="AJ122" s="461">
        <f t="shared" si="90"/>
        <v>0</v>
      </c>
      <c r="AK122" s="352">
        <f t="shared" si="90"/>
        <v>0</v>
      </c>
      <c r="AL122" s="37"/>
    </row>
    <row r="123" spans="1:42" ht="35.1" customHeight="1">
      <c r="A123" s="624">
        <v>30</v>
      </c>
      <c r="B123" s="666" t="s">
        <v>160</v>
      </c>
      <c r="C123" s="506" t="s">
        <v>236</v>
      </c>
      <c r="D123" s="53"/>
      <c r="E123" s="54"/>
      <c r="F123" s="174">
        <f>+[1]NEW!$W$354</f>
        <v>0</v>
      </c>
      <c r="G123" s="457">
        <v>0</v>
      </c>
      <c r="H123" s="457">
        <v>0</v>
      </c>
      <c r="I123" s="353">
        <v>0</v>
      </c>
      <c r="J123" s="457">
        <v>0</v>
      </c>
      <c r="K123" s="457">
        <v>0</v>
      </c>
      <c r="L123" s="457">
        <v>0</v>
      </c>
      <c r="M123" s="457">
        <v>0</v>
      </c>
      <c r="N123" s="457">
        <v>0</v>
      </c>
      <c r="O123" s="462">
        <v>0</v>
      </c>
      <c r="P123" s="353">
        <v>0</v>
      </c>
      <c r="Q123" s="457">
        <v>0</v>
      </c>
      <c r="R123" s="457">
        <v>0</v>
      </c>
      <c r="S123" s="457">
        <v>0</v>
      </c>
      <c r="T123" s="457">
        <v>0</v>
      </c>
      <c r="U123" s="457">
        <v>0</v>
      </c>
      <c r="V123" s="457">
        <v>0</v>
      </c>
      <c r="W123" s="353">
        <v>0</v>
      </c>
      <c r="X123" s="457">
        <v>0</v>
      </c>
      <c r="Y123" s="457">
        <v>0</v>
      </c>
      <c r="Z123" s="457">
        <v>0</v>
      </c>
      <c r="AA123" s="457">
        <v>0</v>
      </c>
      <c r="AB123" s="457">
        <v>0</v>
      </c>
      <c r="AC123" s="462">
        <v>0</v>
      </c>
      <c r="AD123" s="353">
        <v>0</v>
      </c>
      <c r="AE123" s="353">
        <v>0</v>
      </c>
      <c r="AF123" s="353">
        <v>0</v>
      </c>
      <c r="AG123" s="353">
        <v>0</v>
      </c>
      <c r="AH123" s="353">
        <v>0</v>
      </c>
      <c r="AI123" s="353">
        <v>0</v>
      </c>
      <c r="AJ123" s="462">
        <v>0</v>
      </c>
      <c r="AK123" s="353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customHeight="1">
      <c r="A124" s="625"/>
      <c r="B124" s="667"/>
      <c r="C124" s="507"/>
      <c r="D124" s="95"/>
      <c r="E124" s="79"/>
      <c r="F124" s="179"/>
      <c r="G124" s="451">
        <f t="shared" si="89"/>
        <v>0</v>
      </c>
      <c r="H124" s="451">
        <f t="shared" si="89"/>
        <v>0</v>
      </c>
      <c r="I124" s="352">
        <f t="shared" si="89"/>
        <v>0</v>
      </c>
      <c r="J124" s="451">
        <f t="shared" si="89"/>
        <v>0</v>
      </c>
      <c r="K124" s="451">
        <f t="shared" si="89"/>
        <v>0</v>
      </c>
      <c r="L124" s="451">
        <f t="shared" si="89"/>
        <v>0</v>
      </c>
      <c r="M124" s="451">
        <f t="shared" si="89"/>
        <v>0</v>
      </c>
      <c r="N124" s="451">
        <f t="shared" si="89"/>
        <v>0</v>
      </c>
      <c r="O124" s="461">
        <f t="shared" si="89"/>
        <v>0</v>
      </c>
      <c r="P124" s="352">
        <f t="shared" si="89"/>
        <v>0</v>
      </c>
      <c r="Q124" s="451">
        <f t="shared" si="89"/>
        <v>0</v>
      </c>
      <c r="R124" s="451">
        <f t="shared" si="89"/>
        <v>0</v>
      </c>
      <c r="S124" s="451">
        <f t="shared" si="89"/>
        <v>0</v>
      </c>
      <c r="T124" s="451">
        <f t="shared" si="89"/>
        <v>0</v>
      </c>
      <c r="U124" s="451">
        <f t="shared" si="89"/>
        <v>0</v>
      </c>
      <c r="V124" s="451">
        <f t="shared" si="89"/>
        <v>0</v>
      </c>
      <c r="W124" s="352">
        <f t="shared" si="89"/>
        <v>0</v>
      </c>
      <c r="X124" s="451">
        <f t="shared" si="89"/>
        <v>0</v>
      </c>
      <c r="Y124" s="451">
        <f t="shared" si="89"/>
        <v>0</v>
      </c>
      <c r="Z124" s="451">
        <f t="shared" si="89"/>
        <v>0</v>
      </c>
      <c r="AA124" s="451">
        <f t="shared" si="89"/>
        <v>0</v>
      </c>
      <c r="AB124" s="451">
        <f t="shared" si="89"/>
        <v>0</v>
      </c>
      <c r="AC124" s="461">
        <f t="shared" si="89"/>
        <v>0</v>
      </c>
      <c r="AD124" s="352">
        <f t="shared" si="89"/>
        <v>0</v>
      </c>
      <c r="AE124" s="352">
        <f t="shared" si="90"/>
        <v>0</v>
      </c>
      <c r="AF124" s="352">
        <f t="shared" si="90"/>
        <v>0</v>
      </c>
      <c r="AG124" s="352">
        <f t="shared" si="90"/>
        <v>0</v>
      </c>
      <c r="AH124" s="352">
        <f t="shared" si="90"/>
        <v>0</v>
      </c>
      <c r="AI124" s="352">
        <f t="shared" si="90"/>
        <v>0</v>
      </c>
      <c r="AJ124" s="461">
        <f t="shared" si="90"/>
        <v>0</v>
      </c>
      <c r="AK124" s="352">
        <f t="shared" si="90"/>
        <v>0</v>
      </c>
      <c r="AL124" s="37"/>
    </row>
    <row r="125" spans="1:42" ht="35.1" customHeight="1">
      <c r="A125" s="624">
        <v>31</v>
      </c>
      <c r="B125" s="666" t="s">
        <v>161</v>
      </c>
      <c r="C125" s="514" t="s">
        <v>237</v>
      </c>
      <c r="D125" s="90"/>
      <c r="E125" s="91"/>
      <c r="F125" s="178">
        <f>+[1]NEW!$W$357</f>
        <v>80</v>
      </c>
      <c r="G125" s="456">
        <v>0</v>
      </c>
      <c r="H125" s="456">
        <v>0</v>
      </c>
      <c r="I125" s="351">
        <v>0</v>
      </c>
      <c r="J125" s="456">
        <v>0</v>
      </c>
      <c r="K125" s="456">
        <v>0</v>
      </c>
      <c r="L125" s="456">
        <v>0</v>
      </c>
      <c r="M125" s="456">
        <v>0</v>
      </c>
      <c r="N125" s="456">
        <v>0</v>
      </c>
      <c r="O125" s="460">
        <v>0</v>
      </c>
      <c r="P125" s="351">
        <v>0</v>
      </c>
      <c r="Q125" s="456">
        <v>0</v>
      </c>
      <c r="R125" s="456">
        <v>0</v>
      </c>
      <c r="S125" s="456">
        <v>0</v>
      </c>
      <c r="T125" s="469">
        <f>80-S126</f>
        <v>80</v>
      </c>
      <c r="U125" s="456">
        <v>0</v>
      </c>
      <c r="V125" s="456">
        <v>0</v>
      </c>
      <c r="W125" s="351">
        <v>0</v>
      </c>
      <c r="X125" s="456">
        <v>0</v>
      </c>
      <c r="Y125" s="456">
        <v>0</v>
      </c>
      <c r="Z125" s="456">
        <v>0</v>
      </c>
      <c r="AA125" s="456">
        <v>0</v>
      </c>
      <c r="AB125" s="456">
        <v>0</v>
      </c>
      <c r="AC125" s="460">
        <v>0</v>
      </c>
      <c r="AD125" s="351">
        <v>0</v>
      </c>
      <c r="AE125" s="351">
        <v>0</v>
      </c>
      <c r="AF125" s="351">
        <v>0</v>
      </c>
      <c r="AG125" s="351">
        <v>0</v>
      </c>
      <c r="AH125" s="351">
        <v>0</v>
      </c>
      <c r="AI125" s="351">
        <v>0</v>
      </c>
      <c r="AJ125" s="460">
        <v>0</v>
      </c>
      <c r="AK125" s="351">
        <v>0</v>
      </c>
      <c r="AL125" s="37"/>
    </row>
    <row r="126" spans="1:42" ht="35.1" customHeight="1">
      <c r="A126" s="651"/>
      <c r="B126" s="667"/>
      <c r="C126" s="515"/>
      <c r="D126" s="60"/>
      <c r="E126" s="52"/>
      <c r="F126" s="181"/>
      <c r="G126" s="451">
        <f t="shared" si="89"/>
        <v>0</v>
      </c>
      <c r="H126" s="451">
        <f t="shared" si="89"/>
        <v>0</v>
      </c>
      <c r="I126" s="352">
        <f t="shared" si="89"/>
        <v>0</v>
      </c>
      <c r="J126" s="451">
        <f t="shared" si="89"/>
        <v>0</v>
      </c>
      <c r="K126" s="451">
        <f t="shared" si="89"/>
        <v>0</v>
      </c>
      <c r="L126" s="451">
        <f t="shared" si="89"/>
        <v>0</v>
      </c>
      <c r="M126" s="451">
        <f t="shared" si="89"/>
        <v>0</v>
      </c>
      <c r="N126" s="451">
        <f t="shared" si="89"/>
        <v>0</v>
      </c>
      <c r="O126" s="461">
        <f t="shared" si="89"/>
        <v>0</v>
      </c>
      <c r="P126" s="352">
        <f t="shared" si="89"/>
        <v>0</v>
      </c>
      <c r="Q126" s="451">
        <f t="shared" si="89"/>
        <v>0</v>
      </c>
      <c r="R126" s="451">
        <f t="shared" si="89"/>
        <v>0</v>
      </c>
      <c r="S126" s="451">
        <f t="shared" si="89"/>
        <v>0</v>
      </c>
      <c r="T126" s="451">
        <f t="shared" si="89"/>
        <v>80</v>
      </c>
      <c r="U126" s="451">
        <f t="shared" si="89"/>
        <v>80</v>
      </c>
      <c r="V126" s="451">
        <f t="shared" si="89"/>
        <v>80</v>
      </c>
      <c r="W126" s="352">
        <f t="shared" si="89"/>
        <v>80</v>
      </c>
      <c r="X126" s="451">
        <f t="shared" si="89"/>
        <v>80</v>
      </c>
      <c r="Y126" s="451">
        <f t="shared" si="89"/>
        <v>80</v>
      </c>
      <c r="Z126" s="451">
        <f t="shared" si="89"/>
        <v>80</v>
      </c>
      <c r="AA126" s="451">
        <f t="shared" si="89"/>
        <v>80</v>
      </c>
      <c r="AB126" s="451">
        <f t="shared" si="89"/>
        <v>80</v>
      </c>
      <c r="AC126" s="461">
        <f t="shared" si="89"/>
        <v>80</v>
      </c>
      <c r="AD126" s="352">
        <f t="shared" si="89"/>
        <v>80</v>
      </c>
      <c r="AE126" s="352">
        <f t="shared" si="90"/>
        <v>80</v>
      </c>
      <c r="AF126" s="352">
        <f t="shared" si="90"/>
        <v>80</v>
      </c>
      <c r="AG126" s="352">
        <f t="shared" si="90"/>
        <v>80</v>
      </c>
      <c r="AH126" s="352">
        <f t="shared" si="90"/>
        <v>80</v>
      </c>
      <c r="AI126" s="352">
        <f t="shared" si="90"/>
        <v>80</v>
      </c>
      <c r="AJ126" s="461">
        <f t="shared" si="90"/>
        <v>80</v>
      </c>
      <c r="AK126" s="352">
        <f t="shared" si="90"/>
        <v>80</v>
      </c>
      <c r="AL126" s="37"/>
    </row>
    <row r="127" spans="1:42" ht="35.1" hidden="1" customHeight="1">
      <c r="A127" s="624">
        <v>36</v>
      </c>
      <c r="B127" s="666" t="s">
        <v>162</v>
      </c>
      <c r="C127" s="514" t="s">
        <v>181</v>
      </c>
      <c r="D127" s="53"/>
      <c r="E127" s="54"/>
      <c r="F127" s="174">
        <f>+[1]NEW!$W$360</f>
        <v>0</v>
      </c>
      <c r="G127" s="457">
        <v>0</v>
      </c>
      <c r="H127" s="457">
        <v>0</v>
      </c>
      <c r="I127" s="353">
        <v>0</v>
      </c>
      <c r="J127" s="457">
        <v>0</v>
      </c>
      <c r="K127" s="457">
        <v>0</v>
      </c>
      <c r="L127" s="457">
        <v>0</v>
      </c>
      <c r="M127" s="457">
        <v>0</v>
      </c>
      <c r="N127" s="457">
        <v>0</v>
      </c>
      <c r="O127" s="462">
        <v>0</v>
      </c>
      <c r="P127" s="353">
        <v>0</v>
      </c>
      <c r="Q127" s="457">
        <v>0</v>
      </c>
      <c r="R127" s="457">
        <v>0</v>
      </c>
      <c r="S127" s="457">
        <v>0</v>
      </c>
      <c r="T127" s="457">
        <v>0</v>
      </c>
      <c r="U127" s="457">
        <v>0</v>
      </c>
      <c r="V127" s="457">
        <v>0</v>
      </c>
      <c r="W127" s="353">
        <v>0</v>
      </c>
      <c r="X127" s="457">
        <v>0</v>
      </c>
      <c r="Y127" s="457">
        <v>0</v>
      </c>
      <c r="Z127" s="457">
        <v>0</v>
      </c>
      <c r="AA127" s="457">
        <v>0</v>
      </c>
      <c r="AB127" s="457">
        <v>0</v>
      </c>
      <c r="AC127" s="462">
        <v>0</v>
      </c>
      <c r="AD127" s="353">
        <v>0</v>
      </c>
      <c r="AE127" s="353">
        <v>0</v>
      </c>
      <c r="AF127" s="353">
        <v>0</v>
      </c>
      <c r="AG127" s="353">
        <v>0</v>
      </c>
      <c r="AH127" s="353">
        <v>0</v>
      </c>
      <c r="AI127" s="353">
        <v>0</v>
      </c>
      <c r="AJ127" s="462">
        <v>0</v>
      </c>
      <c r="AK127" s="353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515"/>
      <c r="D128" s="95"/>
      <c r="E128" s="79"/>
      <c r="F128" s="179"/>
      <c r="G128" s="451">
        <f t="shared" si="89"/>
        <v>0</v>
      </c>
      <c r="H128" s="451">
        <f t="shared" si="89"/>
        <v>0</v>
      </c>
      <c r="I128" s="352">
        <f t="shared" si="89"/>
        <v>0</v>
      </c>
      <c r="J128" s="451">
        <f t="shared" si="89"/>
        <v>0</v>
      </c>
      <c r="K128" s="451">
        <f t="shared" si="89"/>
        <v>0</v>
      </c>
      <c r="L128" s="451">
        <f t="shared" si="89"/>
        <v>0</v>
      </c>
      <c r="M128" s="451">
        <f t="shared" si="89"/>
        <v>0</v>
      </c>
      <c r="N128" s="451">
        <f t="shared" si="89"/>
        <v>0</v>
      </c>
      <c r="O128" s="461">
        <f t="shared" si="89"/>
        <v>0</v>
      </c>
      <c r="P128" s="352">
        <f t="shared" si="89"/>
        <v>0</v>
      </c>
      <c r="Q128" s="451">
        <f t="shared" si="89"/>
        <v>0</v>
      </c>
      <c r="R128" s="451">
        <f t="shared" si="89"/>
        <v>0</v>
      </c>
      <c r="S128" s="451">
        <f t="shared" si="89"/>
        <v>0</v>
      </c>
      <c r="T128" s="451">
        <f t="shared" si="89"/>
        <v>0</v>
      </c>
      <c r="U128" s="451">
        <f t="shared" si="89"/>
        <v>0</v>
      </c>
      <c r="V128" s="451">
        <f t="shared" si="89"/>
        <v>0</v>
      </c>
      <c r="W128" s="352">
        <f t="shared" si="89"/>
        <v>0</v>
      </c>
      <c r="X128" s="451">
        <f t="shared" si="89"/>
        <v>0</v>
      </c>
      <c r="Y128" s="451">
        <f t="shared" si="89"/>
        <v>0</v>
      </c>
      <c r="Z128" s="451">
        <f t="shared" si="89"/>
        <v>0</v>
      </c>
      <c r="AA128" s="451">
        <f t="shared" si="89"/>
        <v>0</v>
      </c>
      <c r="AB128" s="451">
        <f t="shared" si="89"/>
        <v>0</v>
      </c>
      <c r="AC128" s="461">
        <f t="shared" si="89"/>
        <v>0</v>
      </c>
      <c r="AD128" s="352">
        <f t="shared" si="89"/>
        <v>0</v>
      </c>
      <c r="AE128" s="352">
        <f t="shared" si="90"/>
        <v>0</v>
      </c>
      <c r="AF128" s="352">
        <f t="shared" si="90"/>
        <v>0</v>
      </c>
      <c r="AG128" s="352">
        <f t="shared" si="90"/>
        <v>0</v>
      </c>
      <c r="AH128" s="352">
        <f t="shared" si="90"/>
        <v>0</v>
      </c>
      <c r="AI128" s="352">
        <f t="shared" si="90"/>
        <v>0</v>
      </c>
      <c r="AJ128" s="461">
        <f t="shared" si="90"/>
        <v>0</v>
      </c>
      <c r="AK128" s="352">
        <f t="shared" si="90"/>
        <v>0</v>
      </c>
      <c r="AL128" s="37"/>
    </row>
    <row r="129" spans="1:42" ht="34.5" customHeight="1">
      <c r="A129" s="624">
        <v>32</v>
      </c>
      <c r="B129" s="661" t="s">
        <v>127</v>
      </c>
      <c r="C129" s="506" t="s">
        <v>238</v>
      </c>
      <c r="D129" s="48"/>
      <c r="E129" s="49"/>
      <c r="F129" s="178">
        <f>+[1]NEW!$W$114</f>
        <v>499</v>
      </c>
      <c r="G129" s="457">
        <v>0</v>
      </c>
      <c r="H129" s="457">
        <v>0</v>
      </c>
      <c r="I129" s="353">
        <v>0</v>
      </c>
      <c r="J129" s="457">
        <v>0</v>
      </c>
      <c r="K129" s="457">
        <v>0</v>
      </c>
      <c r="L129" s="480">
        <v>132</v>
      </c>
      <c r="M129" s="258">
        <v>0</v>
      </c>
      <c r="N129" s="470">
        <v>2</v>
      </c>
      <c r="O129" s="462">
        <v>0</v>
      </c>
      <c r="P129" s="353">
        <v>0</v>
      </c>
      <c r="Q129" s="457">
        <v>0</v>
      </c>
      <c r="R129" s="457">
        <v>0</v>
      </c>
      <c r="S129" s="457">
        <v>0</v>
      </c>
      <c r="T129" s="408">
        <v>0</v>
      </c>
      <c r="U129" s="457">
        <v>0</v>
      </c>
      <c r="V129" s="457">
        <v>0</v>
      </c>
      <c r="W129" s="259">
        <v>0</v>
      </c>
      <c r="X129" s="408">
        <v>0</v>
      </c>
      <c r="Y129" s="480">
        <f>499-X130</f>
        <v>365</v>
      </c>
      <c r="Z129" s="457">
        <f>499-Y130</f>
        <v>0</v>
      </c>
      <c r="AA129" s="457">
        <v>0</v>
      </c>
      <c r="AB129" s="457">
        <v>0</v>
      </c>
      <c r="AC129" s="462">
        <v>0</v>
      </c>
      <c r="AD129" s="353">
        <v>0</v>
      </c>
      <c r="AE129" s="353">
        <v>0</v>
      </c>
      <c r="AF129" s="353">
        <v>0</v>
      </c>
      <c r="AG129" s="353">
        <v>0</v>
      </c>
      <c r="AH129" s="353">
        <v>0</v>
      </c>
      <c r="AI129" s="353">
        <v>0</v>
      </c>
      <c r="AJ129" s="462">
        <v>0</v>
      </c>
      <c r="AK129" s="353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663"/>
      <c r="C130" s="507"/>
      <c r="D130" s="40"/>
      <c r="E130" s="41"/>
      <c r="F130" s="184"/>
      <c r="G130" s="451">
        <f t="shared" si="89"/>
        <v>0</v>
      </c>
      <c r="H130" s="451">
        <f t="shared" si="89"/>
        <v>0</v>
      </c>
      <c r="I130" s="356">
        <f t="shared" si="89"/>
        <v>0</v>
      </c>
      <c r="J130" s="451">
        <f t="shared" si="89"/>
        <v>0</v>
      </c>
      <c r="K130" s="451">
        <f t="shared" si="89"/>
        <v>0</v>
      </c>
      <c r="L130" s="451">
        <f t="shared" si="89"/>
        <v>132</v>
      </c>
      <c r="M130" s="381">
        <f t="shared" si="89"/>
        <v>132</v>
      </c>
      <c r="N130" s="451">
        <f t="shared" si="89"/>
        <v>134</v>
      </c>
      <c r="O130" s="461">
        <f t="shared" si="89"/>
        <v>134</v>
      </c>
      <c r="P130" s="356">
        <f t="shared" si="89"/>
        <v>134</v>
      </c>
      <c r="Q130" s="451">
        <f t="shared" si="89"/>
        <v>134</v>
      </c>
      <c r="R130" s="451">
        <f t="shared" si="89"/>
        <v>134</v>
      </c>
      <c r="S130" s="451">
        <f t="shared" si="89"/>
        <v>134</v>
      </c>
      <c r="T130" s="451">
        <f t="shared" si="89"/>
        <v>134</v>
      </c>
      <c r="U130" s="451">
        <f t="shared" si="89"/>
        <v>134</v>
      </c>
      <c r="V130" s="451">
        <f t="shared" si="89"/>
        <v>134</v>
      </c>
      <c r="W130" s="550">
        <f t="shared" si="89"/>
        <v>134</v>
      </c>
      <c r="X130" s="451">
        <f t="shared" si="89"/>
        <v>134</v>
      </c>
      <c r="Y130" s="451">
        <f t="shared" si="89"/>
        <v>499</v>
      </c>
      <c r="Z130" s="451">
        <f t="shared" si="89"/>
        <v>499</v>
      </c>
      <c r="AA130" s="451">
        <f t="shared" si="89"/>
        <v>499</v>
      </c>
      <c r="AB130" s="451">
        <f t="shared" si="89"/>
        <v>499</v>
      </c>
      <c r="AC130" s="461">
        <f t="shared" si="89"/>
        <v>499</v>
      </c>
      <c r="AD130" s="356">
        <f t="shared" si="89"/>
        <v>499</v>
      </c>
      <c r="AE130" s="352">
        <f t="shared" si="90"/>
        <v>499</v>
      </c>
      <c r="AF130" s="352">
        <f t="shared" si="90"/>
        <v>499</v>
      </c>
      <c r="AG130" s="352">
        <f t="shared" si="90"/>
        <v>499</v>
      </c>
      <c r="AH130" s="352">
        <f t="shared" si="90"/>
        <v>499</v>
      </c>
      <c r="AI130" s="352">
        <f t="shared" si="90"/>
        <v>499</v>
      </c>
      <c r="AJ130" s="461">
        <f t="shared" si="90"/>
        <v>499</v>
      </c>
      <c r="AK130" s="352">
        <f t="shared" si="90"/>
        <v>499</v>
      </c>
      <c r="AL130" s="47"/>
    </row>
    <row r="131" spans="1:42" ht="34.5" customHeight="1">
      <c r="A131" s="624">
        <v>33</v>
      </c>
      <c r="B131" s="661" t="s">
        <v>128</v>
      </c>
      <c r="C131" s="506" t="s">
        <v>238</v>
      </c>
      <c r="D131" s="48"/>
      <c r="E131" s="49"/>
      <c r="F131" s="174">
        <f>+[1]NEW!$W$117</f>
        <v>142</v>
      </c>
      <c r="G131" s="457">
        <v>0</v>
      </c>
      <c r="H131" s="457">
        <v>0</v>
      </c>
      <c r="I131" s="353">
        <v>0</v>
      </c>
      <c r="J131" s="457">
        <v>0</v>
      </c>
      <c r="K131" s="457">
        <v>0</v>
      </c>
      <c r="L131" s="470">
        <v>66</v>
      </c>
      <c r="M131" s="258">
        <v>0</v>
      </c>
      <c r="N131" s="470">
        <f>67-M132</f>
        <v>1</v>
      </c>
      <c r="O131" s="462">
        <v>0</v>
      </c>
      <c r="P131" s="353">
        <v>0</v>
      </c>
      <c r="Q131" s="457">
        <v>0</v>
      </c>
      <c r="R131" s="457">
        <v>0</v>
      </c>
      <c r="S131" s="457">
        <v>0</v>
      </c>
      <c r="T131" s="457">
        <v>0</v>
      </c>
      <c r="U131" s="457">
        <v>0</v>
      </c>
      <c r="V131" s="457">
        <v>0</v>
      </c>
      <c r="W131" s="259">
        <v>0</v>
      </c>
      <c r="X131" s="408">
        <v>0</v>
      </c>
      <c r="Y131" s="470">
        <v>75</v>
      </c>
      <c r="Z131" s="457">
        <f>142-Y132</f>
        <v>0</v>
      </c>
      <c r="AA131" s="457">
        <v>0</v>
      </c>
      <c r="AB131" s="457">
        <v>0</v>
      </c>
      <c r="AC131" s="462">
        <v>0</v>
      </c>
      <c r="AD131" s="353">
        <v>0</v>
      </c>
      <c r="AE131" s="353">
        <v>0</v>
      </c>
      <c r="AF131" s="353">
        <v>0</v>
      </c>
      <c r="AG131" s="353">
        <v>0</v>
      </c>
      <c r="AH131" s="353">
        <v>0</v>
      </c>
      <c r="AI131" s="353">
        <v>0</v>
      </c>
      <c r="AJ131" s="462">
        <v>0</v>
      </c>
      <c r="AK131" s="353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663"/>
      <c r="C132" s="507"/>
      <c r="D132" s="40"/>
      <c r="E132" s="41"/>
      <c r="F132" s="179"/>
      <c r="G132" s="451">
        <f t="shared" si="89"/>
        <v>0</v>
      </c>
      <c r="H132" s="451">
        <f t="shared" si="89"/>
        <v>0</v>
      </c>
      <c r="I132" s="356">
        <f t="shared" si="89"/>
        <v>0</v>
      </c>
      <c r="J132" s="451">
        <f t="shared" si="89"/>
        <v>0</v>
      </c>
      <c r="K132" s="451">
        <f t="shared" si="89"/>
        <v>0</v>
      </c>
      <c r="L132" s="451">
        <f t="shared" si="89"/>
        <v>66</v>
      </c>
      <c r="M132" s="381">
        <f t="shared" si="89"/>
        <v>66</v>
      </c>
      <c r="N132" s="451">
        <f t="shared" si="89"/>
        <v>67</v>
      </c>
      <c r="O132" s="461">
        <f t="shared" si="89"/>
        <v>67</v>
      </c>
      <c r="P132" s="356">
        <f t="shared" si="89"/>
        <v>67</v>
      </c>
      <c r="Q132" s="451">
        <f t="shared" si="89"/>
        <v>67</v>
      </c>
      <c r="R132" s="451">
        <f t="shared" si="89"/>
        <v>67</v>
      </c>
      <c r="S132" s="451">
        <f t="shared" si="89"/>
        <v>67</v>
      </c>
      <c r="T132" s="451">
        <f t="shared" si="89"/>
        <v>67</v>
      </c>
      <c r="U132" s="451">
        <f t="shared" si="89"/>
        <v>67</v>
      </c>
      <c r="V132" s="451">
        <f t="shared" si="89"/>
        <v>67</v>
      </c>
      <c r="W132" s="550">
        <f t="shared" si="89"/>
        <v>67</v>
      </c>
      <c r="X132" s="451">
        <f t="shared" si="89"/>
        <v>67</v>
      </c>
      <c r="Y132" s="451">
        <f t="shared" si="89"/>
        <v>142</v>
      </c>
      <c r="Z132" s="451">
        <f t="shared" si="89"/>
        <v>142</v>
      </c>
      <c r="AA132" s="451">
        <f t="shared" si="89"/>
        <v>142</v>
      </c>
      <c r="AB132" s="451">
        <f t="shared" si="89"/>
        <v>142</v>
      </c>
      <c r="AC132" s="461">
        <f t="shared" si="89"/>
        <v>142</v>
      </c>
      <c r="AD132" s="356">
        <f t="shared" si="89"/>
        <v>142</v>
      </c>
      <c r="AE132" s="352">
        <f t="shared" si="90"/>
        <v>142</v>
      </c>
      <c r="AF132" s="352">
        <f t="shared" si="90"/>
        <v>142</v>
      </c>
      <c r="AG132" s="352">
        <f t="shared" si="90"/>
        <v>142</v>
      </c>
      <c r="AH132" s="352">
        <f t="shared" si="90"/>
        <v>142</v>
      </c>
      <c r="AI132" s="352">
        <f t="shared" si="90"/>
        <v>142</v>
      </c>
      <c r="AJ132" s="461">
        <f t="shared" si="90"/>
        <v>142</v>
      </c>
      <c r="AK132" s="352">
        <f t="shared" si="90"/>
        <v>142</v>
      </c>
      <c r="AL132" s="37"/>
    </row>
    <row r="133" spans="1:42" ht="34.5" customHeight="1">
      <c r="A133" s="624">
        <v>34</v>
      </c>
      <c r="B133" s="661" t="s">
        <v>129</v>
      </c>
      <c r="C133" s="506" t="s">
        <v>238</v>
      </c>
      <c r="D133" s="48"/>
      <c r="E133" s="49"/>
      <c r="F133" s="174">
        <f>+[1]NEW!$W$120</f>
        <v>206</v>
      </c>
      <c r="G133" s="457">
        <v>0</v>
      </c>
      <c r="H133" s="457">
        <v>0</v>
      </c>
      <c r="I133" s="353">
        <v>0</v>
      </c>
      <c r="J133" s="457">
        <v>0</v>
      </c>
      <c r="K133" s="457">
        <v>0</v>
      </c>
      <c r="L133" s="470">
        <v>186</v>
      </c>
      <c r="M133" s="258">
        <v>0</v>
      </c>
      <c r="N133" s="470">
        <v>2</v>
      </c>
      <c r="O133" s="470">
        <f>190-N134</f>
        <v>2</v>
      </c>
      <c r="P133" s="353">
        <v>0</v>
      </c>
      <c r="Q133" s="457">
        <v>0</v>
      </c>
      <c r="R133" s="457">
        <v>0</v>
      </c>
      <c r="S133" s="457">
        <v>0</v>
      </c>
      <c r="T133" s="457">
        <v>0</v>
      </c>
      <c r="U133" s="457">
        <v>0</v>
      </c>
      <c r="V133" s="457">
        <v>0</v>
      </c>
      <c r="W133" s="259">
        <v>0</v>
      </c>
      <c r="X133" s="408">
        <v>0</v>
      </c>
      <c r="Y133" s="470">
        <v>16</v>
      </c>
      <c r="Z133" s="457">
        <f>206-Y134</f>
        <v>0</v>
      </c>
      <c r="AA133" s="457">
        <v>0</v>
      </c>
      <c r="AB133" s="457">
        <v>0</v>
      </c>
      <c r="AC133" s="462">
        <v>0</v>
      </c>
      <c r="AD133" s="353">
        <v>0</v>
      </c>
      <c r="AE133" s="353">
        <v>0</v>
      </c>
      <c r="AF133" s="353">
        <v>0</v>
      </c>
      <c r="AG133" s="353">
        <v>0</v>
      </c>
      <c r="AH133" s="353">
        <v>0</v>
      </c>
      <c r="AI133" s="353">
        <v>0</v>
      </c>
      <c r="AJ133" s="462">
        <v>0</v>
      </c>
      <c r="AK133" s="353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663"/>
      <c r="C134" s="507"/>
      <c r="D134" s="40"/>
      <c r="E134" s="41"/>
      <c r="F134" s="179"/>
      <c r="G134" s="451">
        <f t="shared" ref="G134:AD136" si="91">+F134+G133</f>
        <v>0</v>
      </c>
      <c r="H134" s="451">
        <f t="shared" si="91"/>
        <v>0</v>
      </c>
      <c r="I134" s="356">
        <f t="shared" si="91"/>
        <v>0</v>
      </c>
      <c r="J134" s="451">
        <f t="shared" si="91"/>
        <v>0</v>
      </c>
      <c r="K134" s="451">
        <f t="shared" si="91"/>
        <v>0</v>
      </c>
      <c r="L134" s="451">
        <f t="shared" si="91"/>
        <v>186</v>
      </c>
      <c r="M134" s="451">
        <f t="shared" si="91"/>
        <v>186</v>
      </c>
      <c r="N134" s="451">
        <f t="shared" si="91"/>
        <v>188</v>
      </c>
      <c r="O134" s="461">
        <f t="shared" si="91"/>
        <v>190</v>
      </c>
      <c r="P134" s="356">
        <f t="shared" si="91"/>
        <v>190</v>
      </c>
      <c r="Q134" s="451">
        <f t="shared" si="91"/>
        <v>190</v>
      </c>
      <c r="R134" s="451">
        <f t="shared" si="91"/>
        <v>190</v>
      </c>
      <c r="S134" s="451">
        <f t="shared" si="91"/>
        <v>190</v>
      </c>
      <c r="T134" s="451">
        <f t="shared" si="91"/>
        <v>190</v>
      </c>
      <c r="U134" s="451">
        <f t="shared" si="91"/>
        <v>190</v>
      </c>
      <c r="V134" s="451">
        <f t="shared" si="91"/>
        <v>190</v>
      </c>
      <c r="W134" s="550">
        <f t="shared" si="91"/>
        <v>190</v>
      </c>
      <c r="X134" s="451">
        <f t="shared" si="91"/>
        <v>190</v>
      </c>
      <c r="Y134" s="451">
        <f t="shared" si="91"/>
        <v>206</v>
      </c>
      <c r="Z134" s="451">
        <f t="shared" si="91"/>
        <v>206</v>
      </c>
      <c r="AA134" s="451">
        <f t="shared" si="91"/>
        <v>206</v>
      </c>
      <c r="AB134" s="451">
        <f t="shared" si="91"/>
        <v>206</v>
      </c>
      <c r="AC134" s="461">
        <f t="shared" si="91"/>
        <v>206</v>
      </c>
      <c r="AD134" s="356">
        <f t="shared" si="91"/>
        <v>206</v>
      </c>
      <c r="AE134" s="352">
        <f t="shared" ref="AE134:AK136" si="92">+AD134+AE133</f>
        <v>206</v>
      </c>
      <c r="AF134" s="352">
        <f t="shared" si="92"/>
        <v>206</v>
      </c>
      <c r="AG134" s="352">
        <f t="shared" si="92"/>
        <v>206</v>
      </c>
      <c r="AH134" s="352">
        <f t="shared" si="92"/>
        <v>206</v>
      </c>
      <c r="AI134" s="352">
        <f t="shared" si="92"/>
        <v>206</v>
      </c>
      <c r="AJ134" s="461">
        <f t="shared" si="92"/>
        <v>206</v>
      </c>
      <c r="AK134" s="352">
        <f t="shared" si="92"/>
        <v>206</v>
      </c>
      <c r="AL134" s="37"/>
    </row>
    <row r="135" spans="1:42" ht="34.5" customHeight="1">
      <c r="A135" s="624">
        <v>35</v>
      </c>
      <c r="B135" s="661" t="s">
        <v>130</v>
      </c>
      <c r="C135" s="506" t="s">
        <v>239</v>
      </c>
      <c r="D135" s="48"/>
      <c r="E135" s="49"/>
      <c r="F135" s="174">
        <f>+[1]NEW!$W$123</f>
        <v>132</v>
      </c>
      <c r="G135" s="457">
        <v>0</v>
      </c>
      <c r="H135" s="457">
        <v>0</v>
      </c>
      <c r="I135" s="353">
        <v>0</v>
      </c>
      <c r="J135" s="457">
        <v>0</v>
      </c>
      <c r="K135" s="457">
        <v>0</v>
      </c>
      <c r="L135" s="480">
        <v>11</v>
      </c>
      <c r="M135" s="470">
        <f>52-L136</f>
        <v>41</v>
      </c>
      <c r="N135" s="457">
        <v>0</v>
      </c>
      <c r="O135" s="462">
        <v>0</v>
      </c>
      <c r="P135" s="353">
        <v>0</v>
      </c>
      <c r="Q135" s="457">
        <v>0</v>
      </c>
      <c r="R135" s="457">
        <v>0</v>
      </c>
      <c r="S135" s="457">
        <v>0</v>
      </c>
      <c r="T135" s="457">
        <v>0</v>
      </c>
      <c r="U135" s="457">
        <v>0</v>
      </c>
      <c r="V135" s="457">
        <v>0</v>
      </c>
      <c r="W135" s="259">
        <v>0</v>
      </c>
      <c r="X135" s="408">
        <v>0</v>
      </c>
      <c r="Y135" s="470">
        <v>80</v>
      </c>
      <c r="Z135" s="457">
        <f>132-Y136</f>
        <v>0</v>
      </c>
      <c r="AA135" s="457">
        <f>132-Z136</f>
        <v>0</v>
      </c>
      <c r="AB135" s="457">
        <v>0</v>
      </c>
      <c r="AC135" s="462">
        <v>0</v>
      </c>
      <c r="AD135" s="353">
        <v>0</v>
      </c>
      <c r="AE135" s="353">
        <v>0</v>
      </c>
      <c r="AF135" s="353">
        <v>0</v>
      </c>
      <c r="AG135" s="353">
        <v>0</v>
      </c>
      <c r="AH135" s="353">
        <v>0</v>
      </c>
      <c r="AI135" s="353">
        <v>0</v>
      </c>
      <c r="AJ135" s="462">
        <v>0</v>
      </c>
      <c r="AK135" s="353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663"/>
      <c r="C136" s="507"/>
      <c r="D136" s="33"/>
      <c r="E136" s="52"/>
      <c r="F136" s="181"/>
      <c r="G136" s="451">
        <f t="shared" si="91"/>
        <v>0</v>
      </c>
      <c r="H136" s="451">
        <f t="shared" si="91"/>
        <v>0</v>
      </c>
      <c r="I136" s="356">
        <f t="shared" si="91"/>
        <v>0</v>
      </c>
      <c r="J136" s="451">
        <f t="shared" si="91"/>
        <v>0</v>
      </c>
      <c r="K136" s="451">
        <f t="shared" si="91"/>
        <v>0</v>
      </c>
      <c r="L136" s="451">
        <f t="shared" si="91"/>
        <v>11</v>
      </c>
      <c r="M136" s="451">
        <f t="shared" si="91"/>
        <v>52</v>
      </c>
      <c r="N136" s="451">
        <f t="shared" si="91"/>
        <v>52</v>
      </c>
      <c r="O136" s="461">
        <f t="shared" si="91"/>
        <v>52</v>
      </c>
      <c r="P136" s="356">
        <f t="shared" si="91"/>
        <v>52</v>
      </c>
      <c r="Q136" s="451">
        <f t="shared" si="91"/>
        <v>52</v>
      </c>
      <c r="R136" s="451">
        <f t="shared" si="91"/>
        <v>52</v>
      </c>
      <c r="S136" s="451">
        <f t="shared" si="91"/>
        <v>52</v>
      </c>
      <c r="T136" s="451">
        <f t="shared" si="91"/>
        <v>52</v>
      </c>
      <c r="U136" s="451">
        <f t="shared" si="91"/>
        <v>52</v>
      </c>
      <c r="V136" s="451">
        <f t="shared" si="91"/>
        <v>52</v>
      </c>
      <c r="W136" s="550">
        <f t="shared" si="91"/>
        <v>52</v>
      </c>
      <c r="X136" s="451">
        <f t="shared" si="91"/>
        <v>52</v>
      </c>
      <c r="Y136" s="451">
        <f t="shared" si="91"/>
        <v>132</v>
      </c>
      <c r="Z136" s="451">
        <f t="shared" si="91"/>
        <v>132</v>
      </c>
      <c r="AA136" s="451">
        <f t="shared" si="91"/>
        <v>132</v>
      </c>
      <c r="AB136" s="451">
        <f t="shared" si="91"/>
        <v>132</v>
      </c>
      <c r="AC136" s="461">
        <f t="shared" si="91"/>
        <v>132</v>
      </c>
      <c r="AD136" s="356">
        <f t="shared" si="91"/>
        <v>132</v>
      </c>
      <c r="AE136" s="352">
        <f t="shared" si="92"/>
        <v>132</v>
      </c>
      <c r="AF136" s="352">
        <f t="shared" si="92"/>
        <v>132</v>
      </c>
      <c r="AG136" s="352">
        <f t="shared" si="92"/>
        <v>132</v>
      </c>
      <c r="AH136" s="352">
        <f t="shared" si="92"/>
        <v>132</v>
      </c>
      <c r="AI136" s="352">
        <f t="shared" si="92"/>
        <v>132</v>
      </c>
      <c r="AJ136" s="461">
        <f t="shared" si="92"/>
        <v>132</v>
      </c>
      <c r="AK136" s="352">
        <f t="shared" si="92"/>
        <v>132</v>
      </c>
      <c r="AL136" s="37"/>
    </row>
    <row r="137" spans="1:42" ht="34.5" customHeight="1">
      <c r="A137" s="624">
        <v>36</v>
      </c>
      <c r="B137" s="661" t="s">
        <v>131</v>
      </c>
      <c r="C137" s="511" t="s">
        <v>239</v>
      </c>
      <c r="D137" s="53"/>
      <c r="E137" s="54"/>
      <c r="F137" s="174">
        <f>+[1]NEW!$W$126</f>
        <v>550</v>
      </c>
      <c r="G137" s="457">
        <v>0</v>
      </c>
      <c r="H137" s="457">
        <v>0</v>
      </c>
      <c r="I137" s="353">
        <v>0</v>
      </c>
      <c r="J137" s="457">
        <v>0</v>
      </c>
      <c r="K137" s="457">
        <v>0</v>
      </c>
      <c r="L137" s="457">
        <v>0</v>
      </c>
      <c r="M137" s="470">
        <f>45-L138</f>
        <v>45</v>
      </c>
      <c r="N137" s="457">
        <f>70-M138-25</f>
        <v>0</v>
      </c>
      <c r="O137" s="470">
        <f>70-N138</f>
        <v>25</v>
      </c>
      <c r="P137" s="353">
        <f>70-O138</f>
        <v>0</v>
      </c>
      <c r="Q137" s="457">
        <v>0</v>
      </c>
      <c r="R137" s="457">
        <v>0</v>
      </c>
      <c r="S137" s="457">
        <v>0</v>
      </c>
      <c r="T137" s="457">
        <v>0</v>
      </c>
      <c r="U137" s="457">
        <v>0</v>
      </c>
      <c r="V137" s="457">
        <v>0</v>
      </c>
      <c r="W137" s="259">
        <v>0</v>
      </c>
      <c r="X137" s="457">
        <v>0</v>
      </c>
      <c r="Y137" s="470">
        <v>30</v>
      </c>
      <c r="Z137" s="470">
        <f>550-Y138-32</f>
        <v>418</v>
      </c>
      <c r="AA137" s="457">
        <v>0</v>
      </c>
      <c r="AB137" s="470">
        <f>550-AA138</f>
        <v>32</v>
      </c>
      <c r="AC137" s="462">
        <v>0</v>
      </c>
      <c r="AD137" s="353">
        <v>0</v>
      </c>
      <c r="AE137" s="353">
        <v>0</v>
      </c>
      <c r="AF137" s="353">
        <v>0</v>
      </c>
      <c r="AG137" s="353">
        <v>0</v>
      </c>
      <c r="AH137" s="353">
        <v>0</v>
      </c>
      <c r="AI137" s="353">
        <v>0</v>
      </c>
      <c r="AJ137" s="462">
        <v>0</v>
      </c>
      <c r="AK137" s="353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663"/>
      <c r="C138" s="512"/>
      <c r="D138" s="56"/>
      <c r="E138" s="57"/>
      <c r="F138" s="180"/>
      <c r="G138" s="451">
        <f t="shared" ref="G138:AD138" si="93">+F138+G137</f>
        <v>0</v>
      </c>
      <c r="H138" s="451">
        <f t="shared" si="93"/>
        <v>0</v>
      </c>
      <c r="I138" s="356">
        <f t="shared" si="93"/>
        <v>0</v>
      </c>
      <c r="J138" s="451">
        <f t="shared" si="93"/>
        <v>0</v>
      </c>
      <c r="K138" s="451">
        <f t="shared" si="93"/>
        <v>0</v>
      </c>
      <c r="L138" s="451">
        <f t="shared" si="93"/>
        <v>0</v>
      </c>
      <c r="M138" s="451">
        <f t="shared" si="93"/>
        <v>45</v>
      </c>
      <c r="N138" s="451">
        <f t="shared" si="93"/>
        <v>45</v>
      </c>
      <c r="O138" s="461">
        <f t="shared" si="93"/>
        <v>70</v>
      </c>
      <c r="P138" s="356">
        <f t="shared" si="93"/>
        <v>70</v>
      </c>
      <c r="Q138" s="451">
        <f t="shared" si="93"/>
        <v>70</v>
      </c>
      <c r="R138" s="451">
        <f t="shared" si="93"/>
        <v>70</v>
      </c>
      <c r="S138" s="451">
        <f t="shared" si="93"/>
        <v>70</v>
      </c>
      <c r="T138" s="451">
        <f t="shared" si="93"/>
        <v>70</v>
      </c>
      <c r="U138" s="451">
        <f t="shared" si="93"/>
        <v>70</v>
      </c>
      <c r="V138" s="451">
        <f t="shared" si="93"/>
        <v>70</v>
      </c>
      <c r="W138" s="550">
        <f t="shared" si="93"/>
        <v>70</v>
      </c>
      <c r="X138" s="451">
        <f t="shared" si="93"/>
        <v>70</v>
      </c>
      <c r="Y138" s="451">
        <f t="shared" si="93"/>
        <v>100</v>
      </c>
      <c r="Z138" s="451">
        <f t="shared" si="93"/>
        <v>518</v>
      </c>
      <c r="AA138" s="451">
        <f t="shared" si="93"/>
        <v>518</v>
      </c>
      <c r="AB138" s="451">
        <f t="shared" si="93"/>
        <v>550</v>
      </c>
      <c r="AC138" s="461">
        <f t="shared" si="93"/>
        <v>550</v>
      </c>
      <c r="AD138" s="356">
        <f t="shared" si="93"/>
        <v>550</v>
      </c>
      <c r="AE138" s="352">
        <f t="shared" ref="AE138:AK138" si="94">+AD138+AE137</f>
        <v>550</v>
      </c>
      <c r="AF138" s="352">
        <f t="shared" si="94"/>
        <v>550</v>
      </c>
      <c r="AG138" s="352">
        <f t="shared" si="94"/>
        <v>550</v>
      </c>
      <c r="AH138" s="352">
        <f t="shared" si="94"/>
        <v>550</v>
      </c>
      <c r="AI138" s="352">
        <f t="shared" si="94"/>
        <v>550</v>
      </c>
      <c r="AJ138" s="461">
        <f t="shared" si="94"/>
        <v>550</v>
      </c>
      <c r="AK138" s="352">
        <f t="shared" si="94"/>
        <v>550</v>
      </c>
      <c r="AL138" s="37"/>
    </row>
    <row r="139" spans="1:42" ht="34.5" customHeight="1">
      <c r="A139" s="624">
        <v>37</v>
      </c>
      <c r="B139" s="661" t="s">
        <v>132</v>
      </c>
      <c r="C139" s="511" t="s">
        <v>239</v>
      </c>
      <c r="D139" s="60"/>
      <c r="E139" s="34"/>
      <c r="F139" s="174">
        <f>+[1]NEW!$W$129</f>
        <v>99</v>
      </c>
      <c r="G139" s="456">
        <v>0</v>
      </c>
      <c r="H139" s="457">
        <v>0</v>
      </c>
      <c r="I139" s="353">
        <v>0</v>
      </c>
      <c r="J139" s="457">
        <v>0</v>
      </c>
      <c r="K139" s="457">
        <v>0</v>
      </c>
      <c r="L139" s="457">
        <v>0</v>
      </c>
      <c r="M139" s="470">
        <f>32-L140</f>
        <v>32</v>
      </c>
      <c r="N139" s="457">
        <v>0</v>
      </c>
      <c r="O139" s="462">
        <v>0</v>
      </c>
      <c r="P139" s="353">
        <v>0</v>
      </c>
      <c r="Q139" s="457">
        <v>0</v>
      </c>
      <c r="R139" s="457">
        <v>0</v>
      </c>
      <c r="S139" s="457">
        <v>0</v>
      </c>
      <c r="T139" s="457">
        <v>0</v>
      </c>
      <c r="U139" s="457">
        <v>0</v>
      </c>
      <c r="V139" s="457">
        <v>0</v>
      </c>
      <c r="W139" s="259">
        <v>0</v>
      </c>
      <c r="X139" s="457">
        <v>0</v>
      </c>
      <c r="Y139" s="457">
        <v>0</v>
      </c>
      <c r="Z139" s="470">
        <f>67-30</f>
        <v>37</v>
      </c>
      <c r="AA139" s="457">
        <v>0</v>
      </c>
      <c r="AB139" s="470">
        <f>99-AA140</f>
        <v>30</v>
      </c>
      <c r="AC139" s="462">
        <v>0</v>
      </c>
      <c r="AD139" s="353">
        <v>0</v>
      </c>
      <c r="AE139" s="353">
        <v>0</v>
      </c>
      <c r="AF139" s="353">
        <v>0</v>
      </c>
      <c r="AG139" s="353">
        <v>0</v>
      </c>
      <c r="AH139" s="351">
        <v>0</v>
      </c>
      <c r="AI139" s="351">
        <v>0</v>
      </c>
      <c r="AJ139" s="462">
        <v>0</v>
      </c>
      <c r="AK139" s="351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663"/>
      <c r="C140" s="510"/>
      <c r="D140" s="60"/>
      <c r="E140" s="52"/>
      <c r="F140" s="181"/>
      <c r="G140" s="451">
        <f t="shared" ref="G140:AD140" si="95">+F140+G139</f>
        <v>0</v>
      </c>
      <c r="H140" s="451">
        <f t="shared" si="95"/>
        <v>0</v>
      </c>
      <c r="I140" s="356">
        <f t="shared" si="95"/>
        <v>0</v>
      </c>
      <c r="J140" s="451">
        <f t="shared" si="95"/>
        <v>0</v>
      </c>
      <c r="K140" s="451">
        <f t="shared" si="95"/>
        <v>0</v>
      </c>
      <c r="L140" s="451">
        <f t="shared" si="95"/>
        <v>0</v>
      </c>
      <c r="M140" s="451">
        <f t="shared" si="95"/>
        <v>32</v>
      </c>
      <c r="N140" s="451">
        <f t="shared" si="95"/>
        <v>32</v>
      </c>
      <c r="O140" s="461">
        <f t="shared" si="95"/>
        <v>32</v>
      </c>
      <c r="P140" s="356">
        <f t="shared" si="95"/>
        <v>32</v>
      </c>
      <c r="Q140" s="451">
        <f t="shared" si="95"/>
        <v>32</v>
      </c>
      <c r="R140" s="451">
        <f t="shared" si="95"/>
        <v>32</v>
      </c>
      <c r="S140" s="451">
        <f t="shared" si="95"/>
        <v>32</v>
      </c>
      <c r="T140" s="451">
        <f t="shared" si="95"/>
        <v>32</v>
      </c>
      <c r="U140" s="451">
        <f t="shared" si="95"/>
        <v>32</v>
      </c>
      <c r="V140" s="451">
        <f t="shared" si="95"/>
        <v>32</v>
      </c>
      <c r="W140" s="550">
        <f t="shared" si="95"/>
        <v>32</v>
      </c>
      <c r="X140" s="451">
        <f t="shared" si="95"/>
        <v>32</v>
      </c>
      <c r="Y140" s="451">
        <f t="shared" si="95"/>
        <v>32</v>
      </c>
      <c r="Z140" s="451">
        <f t="shared" si="95"/>
        <v>69</v>
      </c>
      <c r="AA140" s="451">
        <f t="shared" si="95"/>
        <v>69</v>
      </c>
      <c r="AB140" s="451">
        <f t="shared" si="95"/>
        <v>99</v>
      </c>
      <c r="AC140" s="461">
        <f t="shared" si="95"/>
        <v>99</v>
      </c>
      <c r="AD140" s="356">
        <f t="shared" si="95"/>
        <v>99</v>
      </c>
      <c r="AE140" s="352">
        <f t="shared" ref="AE140:AK140" si="96">+AD140+AE139</f>
        <v>99</v>
      </c>
      <c r="AF140" s="352">
        <f t="shared" si="96"/>
        <v>99</v>
      </c>
      <c r="AG140" s="352">
        <f t="shared" si="96"/>
        <v>99</v>
      </c>
      <c r="AH140" s="352">
        <f t="shared" si="96"/>
        <v>99</v>
      </c>
      <c r="AI140" s="352">
        <f t="shared" si="96"/>
        <v>99</v>
      </c>
      <c r="AJ140" s="461">
        <f t="shared" si="96"/>
        <v>99</v>
      </c>
      <c r="AK140" s="352">
        <f t="shared" si="96"/>
        <v>99</v>
      </c>
      <c r="AL140" s="37"/>
    </row>
    <row r="141" spans="1:42" ht="34.5" customHeight="1">
      <c r="A141" s="624">
        <v>38</v>
      </c>
      <c r="B141" s="668" t="s">
        <v>133</v>
      </c>
      <c r="C141" s="519" t="s">
        <v>238</v>
      </c>
      <c r="D141" s="63"/>
      <c r="E141" s="54"/>
      <c r="F141" s="174">
        <f>+[1]NEW!$W$135</f>
        <v>57</v>
      </c>
      <c r="G141" s="456">
        <v>0</v>
      </c>
      <c r="H141" s="457">
        <v>0</v>
      </c>
      <c r="I141" s="353">
        <v>0</v>
      </c>
      <c r="J141" s="457">
        <v>0</v>
      </c>
      <c r="K141" s="457">
        <v>0</v>
      </c>
      <c r="L141" s="470">
        <v>55</v>
      </c>
      <c r="M141" s="258">
        <v>0</v>
      </c>
      <c r="N141" s="408">
        <v>0</v>
      </c>
      <c r="O141" s="462">
        <v>0</v>
      </c>
      <c r="P141" s="353">
        <v>0</v>
      </c>
      <c r="Q141" s="457">
        <v>0</v>
      </c>
      <c r="R141" s="457">
        <v>0</v>
      </c>
      <c r="S141" s="457">
        <v>0</v>
      </c>
      <c r="T141" s="408">
        <v>0</v>
      </c>
      <c r="U141" s="457">
        <v>0</v>
      </c>
      <c r="V141" s="457">
        <v>0</v>
      </c>
      <c r="W141" s="259">
        <v>0</v>
      </c>
      <c r="X141" s="457">
        <v>0</v>
      </c>
      <c r="Y141" s="480">
        <f>57-X142</f>
        <v>2</v>
      </c>
      <c r="Z141" s="457">
        <v>0</v>
      </c>
      <c r="AA141" s="457">
        <v>0</v>
      </c>
      <c r="AB141" s="457">
        <v>0</v>
      </c>
      <c r="AC141" s="462">
        <v>0</v>
      </c>
      <c r="AD141" s="353">
        <v>0</v>
      </c>
      <c r="AE141" s="353">
        <v>0</v>
      </c>
      <c r="AF141" s="353">
        <v>0</v>
      </c>
      <c r="AG141" s="353">
        <v>0</v>
      </c>
      <c r="AH141" s="351">
        <v>0</v>
      </c>
      <c r="AI141" s="351">
        <v>0</v>
      </c>
      <c r="AJ141" s="462">
        <v>0</v>
      </c>
      <c r="AK141" s="351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669"/>
      <c r="C142" s="507"/>
      <c r="D142" s="65"/>
      <c r="E142" s="66"/>
      <c r="F142" s="182"/>
      <c r="G142" s="451">
        <f t="shared" ref="G142:AD142" si="97">+F142+G141</f>
        <v>0</v>
      </c>
      <c r="H142" s="451">
        <f t="shared" si="97"/>
        <v>0</v>
      </c>
      <c r="I142" s="356">
        <f t="shared" si="97"/>
        <v>0</v>
      </c>
      <c r="J142" s="451">
        <f t="shared" si="97"/>
        <v>0</v>
      </c>
      <c r="K142" s="451">
        <f t="shared" si="97"/>
        <v>0</v>
      </c>
      <c r="L142" s="451">
        <f t="shared" si="97"/>
        <v>55</v>
      </c>
      <c r="M142" s="381">
        <f t="shared" si="97"/>
        <v>55</v>
      </c>
      <c r="N142" s="400">
        <f t="shared" si="97"/>
        <v>55</v>
      </c>
      <c r="O142" s="461">
        <f t="shared" si="97"/>
        <v>55</v>
      </c>
      <c r="P142" s="356">
        <f t="shared" si="97"/>
        <v>55</v>
      </c>
      <c r="Q142" s="451">
        <f t="shared" si="97"/>
        <v>55</v>
      </c>
      <c r="R142" s="451">
        <f t="shared" si="97"/>
        <v>55</v>
      </c>
      <c r="S142" s="451">
        <f t="shared" si="97"/>
        <v>55</v>
      </c>
      <c r="T142" s="451">
        <f t="shared" si="97"/>
        <v>55</v>
      </c>
      <c r="U142" s="451">
        <f t="shared" si="97"/>
        <v>55</v>
      </c>
      <c r="V142" s="451">
        <f t="shared" si="97"/>
        <v>55</v>
      </c>
      <c r="W142" s="550">
        <f t="shared" si="97"/>
        <v>55</v>
      </c>
      <c r="X142" s="451">
        <f t="shared" si="97"/>
        <v>55</v>
      </c>
      <c r="Y142" s="451">
        <f t="shared" si="97"/>
        <v>57</v>
      </c>
      <c r="Z142" s="451">
        <f t="shared" si="97"/>
        <v>57</v>
      </c>
      <c r="AA142" s="451">
        <f t="shared" si="97"/>
        <v>57</v>
      </c>
      <c r="AB142" s="451">
        <f t="shared" si="97"/>
        <v>57</v>
      </c>
      <c r="AC142" s="461">
        <f t="shared" si="97"/>
        <v>57</v>
      </c>
      <c r="AD142" s="356">
        <f t="shared" si="97"/>
        <v>57</v>
      </c>
      <c r="AE142" s="352">
        <f t="shared" ref="AE142:AK142" si="98">+AD142+AE141</f>
        <v>57</v>
      </c>
      <c r="AF142" s="352">
        <f t="shared" si="98"/>
        <v>57</v>
      </c>
      <c r="AG142" s="352">
        <f t="shared" si="98"/>
        <v>57</v>
      </c>
      <c r="AH142" s="354">
        <f t="shared" si="98"/>
        <v>57</v>
      </c>
      <c r="AI142" s="352">
        <f t="shared" si="98"/>
        <v>57</v>
      </c>
      <c r="AJ142" s="461">
        <f t="shared" si="98"/>
        <v>57</v>
      </c>
      <c r="AK142" s="354">
        <f t="shared" si="98"/>
        <v>57</v>
      </c>
      <c r="AL142" s="37"/>
    </row>
    <row r="143" spans="1:42" ht="34.5" customHeight="1">
      <c r="A143" s="624">
        <v>39</v>
      </c>
      <c r="B143" s="668" t="s">
        <v>141</v>
      </c>
      <c r="C143" s="506" t="s">
        <v>238</v>
      </c>
      <c r="D143" s="53"/>
      <c r="E143" s="54"/>
      <c r="F143" s="174">
        <f>+[1]NEW!$W$138</f>
        <v>32</v>
      </c>
      <c r="G143" s="456">
        <v>0</v>
      </c>
      <c r="H143" s="457">
        <v>0</v>
      </c>
      <c r="I143" s="353">
        <v>0</v>
      </c>
      <c r="J143" s="457">
        <v>0</v>
      </c>
      <c r="K143" s="457">
        <v>0</v>
      </c>
      <c r="L143" s="470">
        <v>30</v>
      </c>
      <c r="M143" s="258">
        <v>0</v>
      </c>
      <c r="N143" s="408">
        <v>0</v>
      </c>
      <c r="O143" s="462">
        <v>0</v>
      </c>
      <c r="P143" s="353">
        <v>0</v>
      </c>
      <c r="Q143" s="457">
        <v>0</v>
      </c>
      <c r="R143" s="457">
        <v>0</v>
      </c>
      <c r="S143" s="457">
        <v>0</v>
      </c>
      <c r="T143" s="408">
        <v>0</v>
      </c>
      <c r="U143" s="457">
        <v>0</v>
      </c>
      <c r="V143" s="457">
        <v>0</v>
      </c>
      <c r="W143" s="259">
        <v>0</v>
      </c>
      <c r="X143" s="457">
        <v>0</v>
      </c>
      <c r="Y143" s="480">
        <f>32-X144</f>
        <v>2</v>
      </c>
      <c r="Z143" s="457">
        <v>0</v>
      </c>
      <c r="AA143" s="457">
        <v>0</v>
      </c>
      <c r="AB143" s="457">
        <v>0</v>
      </c>
      <c r="AC143" s="462">
        <v>0</v>
      </c>
      <c r="AD143" s="353">
        <v>0</v>
      </c>
      <c r="AE143" s="353">
        <v>0</v>
      </c>
      <c r="AF143" s="353">
        <v>0</v>
      </c>
      <c r="AG143" s="353">
        <v>0</v>
      </c>
      <c r="AH143" s="353">
        <v>0</v>
      </c>
      <c r="AI143" s="351">
        <v>0</v>
      </c>
      <c r="AJ143" s="462">
        <v>0</v>
      </c>
      <c r="AK143" s="353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669"/>
      <c r="C144" s="507"/>
      <c r="D144" s="56"/>
      <c r="E144" s="57"/>
      <c r="F144" s="180"/>
      <c r="G144" s="451">
        <f t="shared" ref="G144:AD144" si="99">+F144+G143</f>
        <v>0</v>
      </c>
      <c r="H144" s="451">
        <f t="shared" si="99"/>
        <v>0</v>
      </c>
      <c r="I144" s="356">
        <f t="shared" si="99"/>
        <v>0</v>
      </c>
      <c r="J144" s="451">
        <f t="shared" si="99"/>
        <v>0</v>
      </c>
      <c r="K144" s="451">
        <f t="shared" si="99"/>
        <v>0</v>
      </c>
      <c r="L144" s="451">
        <f t="shared" si="99"/>
        <v>30</v>
      </c>
      <c r="M144" s="451">
        <f t="shared" si="99"/>
        <v>30</v>
      </c>
      <c r="N144" s="451">
        <f t="shared" si="99"/>
        <v>30</v>
      </c>
      <c r="O144" s="461">
        <f t="shared" si="99"/>
        <v>30</v>
      </c>
      <c r="P144" s="356">
        <f t="shared" si="99"/>
        <v>30</v>
      </c>
      <c r="Q144" s="451">
        <f t="shared" si="99"/>
        <v>30</v>
      </c>
      <c r="R144" s="451">
        <f t="shared" si="99"/>
        <v>30</v>
      </c>
      <c r="S144" s="451">
        <f t="shared" si="99"/>
        <v>30</v>
      </c>
      <c r="T144" s="451">
        <f t="shared" si="99"/>
        <v>30</v>
      </c>
      <c r="U144" s="451">
        <f t="shared" si="99"/>
        <v>30</v>
      </c>
      <c r="V144" s="451">
        <f t="shared" si="99"/>
        <v>30</v>
      </c>
      <c r="W144" s="550">
        <f t="shared" si="99"/>
        <v>30</v>
      </c>
      <c r="X144" s="451">
        <f t="shared" si="99"/>
        <v>30</v>
      </c>
      <c r="Y144" s="451">
        <f t="shared" si="99"/>
        <v>32</v>
      </c>
      <c r="Z144" s="451">
        <f t="shared" si="99"/>
        <v>32</v>
      </c>
      <c r="AA144" s="451">
        <f t="shared" si="99"/>
        <v>32</v>
      </c>
      <c r="AB144" s="451">
        <f t="shared" si="99"/>
        <v>32</v>
      </c>
      <c r="AC144" s="461">
        <f t="shared" si="99"/>
        <v>32</v>
      </c>
      <c r="AD144" s="356">
        <f t="shared" si="99"/>
        <v>32</v>
      </c>
      <c r="AE144" s="352">
        <f t="shared" ref="AE144:AK144" si="100">+AD144+AE143</f>
        <v>32</v>
      </c>
      <c r="AF144" s="352">
        <f t="shared" si="100"/>
        <v>32</v>
      </c>
      <c r="AG144" s="352">
        <f t="shared" si="100"/>
        <v>32</v>
      </c>
      <c r="AH144" s="352">
        <f t="shared" si="100"/>
        <v>32</v>
      </c>
      <c r="AI144" s="352">
        <f t="shared" si="100"/>
        <v>32</v>
      </c>
      <c r="AJ144" s="461">
        <f t="shared" si="100"/>
        <v>32</v>
      </c>
      <c r="AK144" s="352">
        <f t="shared" si="100"/>
        <v>32</v>
      </c>
      <c r="AL144" s="37"/>
    </row>
    <row r="145" spans="1:42" ht="35.1" customHeight="1">
      <c r="A145" s="624">
        <v>40</v>
      </c>
      <c r="B145" s="668" t="s">
        <v>142</v>
      </c>
      <c r="C145" s="506" t="s">
        <v>238</v>
      </c>
      <c r="D145" s="60"/>
      <c r="E145" s="34"/>
      <c r="F145" s="173">
        <f>+[1]NEW!$W$141</f>
        <v>205</v>
      </c>
      <c r="G145" s="456">
        <v>0</v>
      </c>
      <c r="H145" s="457">
        <v>0</v>
      </c>
      <c r="I145" s="353">
        <v>0</v>
      </c>
      <c r="J145" s="457">
        <v>0</v>
      </c>
      <c r="K145" s="457">
        <v>0</v>
      </c>
      <c r="L145" s="480">
        <v>185</v>
      </c>
      <c r="M145" s="470">
        <v>3</v>
      </c>
      <c r="N145" s="470">
        <v>1</v>
      </c>
      <c r="O145" s="470">
        <f>190-N146</f>
        <v>1</v>
      </c>
      <c r="P145" s="353">
        <v>0</v>
      </c>
      <c r="Q145" s="457">
        <v>0</v>
      </c>
      <c r="R145" s="457">
        <v>0</v>
      </c>
      <c r="S145" s="457">
        <v>0</v>
      </c>
      <c r="T145" s="457">
        <v>0</v>
      </c>
      <c r="U145" s="457">
        <v>0</v>
      </c>
      <c r="V145" s="457">
        <v>0</v>
      </c>
      <c r="W145" s="259">
        <v>0</v>
      </c>
      <c r="X145" s="408">
        <v>0</v>
      </c>
      <c r="Y145" s="470">
        <v>15</v>
      </c>
      <c r="Z145" s="457">
        <f>205-Y146</f>
        <v>0</v>
      </c>
      <c r="AA145" s="457">
        <v>0</v>
      </c>
      <c r="AB145" s="457">
        <v>0</v>
      </c>
      <c r="AC145" s="462">
        <v>0</v>
      </c>
      <c r="AD145" s="353">
        <v>0</v>
      </c>
      <c r="AE145" s="353">
        <v>0</v>
      </c>
      <c r="AF145" s="353">
        <v>0</v>
      </c>
      <c r="AG145" s="353">
        <v>0</v>
      </c>
      <c r="AH145" s="351">
        <v>0</v>
      </c>
      <c r="AI145" s="351">
        <v>0</v>
      </c>
      <c r="AJ145" s="462">
        <v>0</v>
      </c>
      <c r="AK145" s="351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669"/>
      <c r="C146" s="507"/>
      <c r="D146" s="60"/>
      <c r="E146" s="52"/>
      <c r="F146" s="181"/>
      <c r="G146" s="451">
        <f t="shared" ref="G146:AD146" si="101">+F146+G145</f>
        <v>0</v>
      </c>
      <c r="H146" s="451">
        <f t="shared" si="101"/>
        <v>0</v>
      </c>
      <c r="I146" s="356">
        <f t="shared" si="101"/>
        <v>0</v>
      </c>
      <c r="J146" s="451">
        <f t="shared" si="101"/>
        <v>0</v>
      </c>
      <c r="K146" s="451">
        <f t="shared" si="101"/>
        <v>0</v>
      </c>
      <c r="L146" s="451">
        <f t="shared" si="101"/>
        <v>185</v>
      </c>
      <c r="M146" s="451">
        <f t="shared" si="101"/>
        <v>188</v>
      </c>
      <c r="N146" s="451">
        <f t="shared" si="101"/>
        <v>189</v>
      </c>
      <c r="O146" s="461">
        <f t="shared" si="101"/>
        <v>190</v>
      </c>
      <c r="P146" s="356">
        <f t="shared" si="101"/>
        <v>190</v>
      </c>
      <c r="Q146" s="451">
        <f t="shared" si="101"/>
        <v>190</v>
      </c>
      <c r="R146" s="451">
        <f t="shared" si="101"/>
        <v>190</v>
      </c>
      <c r="S146" s="451">
        <f t="shared" si="101"/>
        <v>190</v>
      </c>
      <c r="T146" s="451">
        <f t="shared" si="101"/>
        <v>190</v>
      </c>
      <c r="U146" s="451">
        <f t="shared" si="101"/>
        <v>190</v>
      </c>
      <c r="V146" s="451">
        <f t="shared" si="101"/>
        <v>190</v>
      </c>
      <c r="W146" s="356">
        <f t="shared" si="101"/>
        <v>190</v>
      </c>
      <c r="X146" s="451">
        <f t="shared" si="101"/>
        <v>190</v>
      </c>
      <c r="Y146" s="451">
        <f t="shared" si="101"/>
        <v>205</v>
      </c>
      <c r="Z146" s="451">
        <f t="shared" si="101"/>
        <v>205</v>
      </c>
      <c r="AA146" s="451">
        <f t="shared" si="101"/>
        <v>205</v>
      </c>
      <c r="AB146" s="451">
        <f t="shared" si="101"/>
        <v>205</v>
      </c>
      <c r="AC146" s="461">
        <f t="shared" si="101"/>
        <v>205</v>
      </c>
      <c r="AD146" s="356">
        <f t="shared" si="101"/>
        <v>205</v>
      </c>
      <c r="AE146" s="352">
        <f t="shared" ref="AE146:AK146" si="102">+AD146+AE145</f>
        <v>205</v>
      </c>
      <c r="AF146" s="352">
        <f t="shared" si="102"/>
        <v>205</v>
      </c>
      <c r="AG146" s="352">
        <f t="shared" si="102"/>
        <v>205</v>
      </c>
      <c r="AH146" s="352">
        <f t="shared" si="102"/>
        <v>205</v>
      </c>
      <c r="AI146" s="352">
        <f t="shared" si="102"/>
        <v>205</v>
      </c>
      <c r="AJ146" s="461">
        <f t="shared" si="102"/>
        <v>205</v>
      </c>
      <c r="AK146" s="352">
        <f t="shared" si="102"/>
        <v>205</v>
      </c>
      <c r="AL146" s="37"/>
    </row>
    <row r="147" spans="1:42" ht="35.1" customHeight="1">
      <c r="A147" s="624">
        <v>41</v>
      </c>
      <c r="B147" s="668" t="s">
        <v>143</v>
      </c>
      <c r="C147" s="506" t="s">
        <v>239</v>
      </c>
      <c r="D147" s="63"/>
      <c r="E147" s="54"/>
      <c r="F147" s="174">
        <f>+[1]NEW!$W$144</f>
        <v>29</v>
      </c>
      <c r="G147" s="456">
        <v>0</v>
      </c>
      <c r="H147" s="457">
        <v>0</v>
      </c>
      <c r="I147" s="353">
        <v>0</v>
      </c>
      <c r="J147" s="457">
        <v>0</v>
      </c>
      <c r="K147" s="457">
        <v>0</v>
      </c>
      <c r="L147" s="470">
        <v>27</v>
      </c>
      <c r="M147" s="470">
        <f>29-L148</f>
        <v>2</v>
      </c>
      <c r="N147" s="457">
        <f>29-M148</f>
        <v>0</v>
      </c>
      <c r="O147" s="462">
        <v>0</v>
      </c>
      <c r="P147" s="353">
        <v>0</v>
      </c>
      <c r="Q147" s="457">
        <v>0</v>
      </c>
      <c r="R147" s="457">
        <v>0</v>
      </c>
      <c r="S147" s="457">
        <v>0</v>
      </c>
      <c r="T147" s="457">
        <v>0</v>
      </c>
      <c r="U147" s="457">
        <v>0</v>
      </c>
      <c r="V147" s="457">
        <v>0</v>
      </c>
      <c r="W147" s="353">
        <v>0</v>
      </c>
      <c r="X147" s="457">
        <v>0</v>
      </c>
      <c r="Y147" s="457">
        <v>0</v>
      </c>
      <c r="Z147" s="457">
        <v>0</v>
      </c>
      <c r="AA147" s="457">
        <v>0</v>
      </c>
      <c r="AB147" s="457">
        <v>0</v>
      </c>
      <c r="AC147" s="462">
        <v>0</v>
      </c>
      <c r="AD147" s="353">
        <v>0</v>
      </c>
      <c r="AE147" s="353">
        <v>0</v>
      </c>
      <c r="AF147" s="353">
        <v>0</v>
      </c>
      <c r="AG147" s="353">
        <v>0</v>
      </c>
      <c r="AH147" s="351">
        <v>0</v>
      </c>
      <c r="AI147" s="351">
        <v>0</v>
      </c>
      <c r="AJ147" s="462">
        <v>0</v>
      </c>
      <c r="AK147" s="351">
        <v>0</v>
      </c>
      <c r="AL147" s="37">
        <f>SUM(G147:AK147)</f>
        <v>29</v>
      </c>
      <c r="AM147" s="38">
        <f>AL147</f>
        <v>29</v>
      </c>
      <c r="AN147" s="38">
        <v>800000</v>
      </c>
      <c r="AO147" s="38">
        <f>AL147*AN147/1000</f>
        <v>23200</v>
      </c>
      <c r="AP147" s="38">
        <f>AN147*AM147/1000</f>
        <v>23200</v>
      </c>
    </row>
    <row r="148" spans="1:42" ht="35.1" customHeight="1">
      <c r="A148" s="670"/>
      <c r="B148" s="669"/>
      <c r="C148" s="507"/>
      <c r="D148" s="65"/>
      <c r="E148" s="57"/>
      <c r="F148" s="180"/>
      <c r="G148" s="450">
        <f t="shared" ref="G148:AD152" si="103">+F148+G147</f>
        <v>0</v>
      </c>
      <c r="H148" s="451">
        <f t="shared" si="103"/>
        <v>0</v>
      </c>
      <c r="I148" s="356">
        <f t="shared" si="103"/>
        <v>0</v>
      </c>
      <c r="J148" s="451">
        <f t="shared" si="103"/>
        <v>0</v>
      </c>
      <c r="K148" s="451">
        <f t="shared" si="103"/>
        <v>0</v>
      </c>
      <c r="L148" s="451">
        <f t="shared" si="103"/>
        <v>27</v>
      </c>
      <c r="M148" s="451">
        <f t="shared" si="103"/>
        <v>29</v>
      </c>
      <c r="N148" s="451">
        <f t="shared" si="103"/>
        <v>29</v>
      </c>
      <c r="O148" s="461">
        <f t="shared" si="103"/>
        <v>29</v>
      </c>
      <c r="P148" s="356">
        <f t="shared" si="103"/>
        <v>29</v>
      </c>
      <c r="Q148" s="451">
        <f t="shared" si="103"/>
        <v>29</v>
      </c>
      <c r="R148" s="451">
        <f t="shared" si="103"/>
        <v>29</v>
      </c>
      <c r="S148" s="451">
        <f t="shared" si="103"/>
        <v>29</v>
      </c>
      <c r="T148" s="451">
        <f t="shared" si="103"/>
        <v>29</v>
      </c>
      <c r="U148" s="451">
        <f t="shared" si="103"/>
        <v>29</v>
      </c>
      <c r="V148" s="451">
        <f t="shared" si="103"/>
        <v>29</v>
      </c>
      <c r="W148" s="356">
        <f t="shared" si="103"/>
        <v>29</v>
      </c>
      <c r="X148" s="451">
        <f t="shared" si="103"/>
        <v>29</v>
      </c>
      <c r="Y148" s="451">
        <f t="shared" si="103"/>
        <v>29</v>
      </c>
      <c r="Z148" s="451">
        <f t="shared" si="103"/>
        <v>29</v>
      </c>
      <c r="AA148" s="451">
        <f t="shared" si="103"/>
        <v>29</v>
      </c>
      <c r="AB148" s="451">
        <f t="shared" si="103"/>
        <v>29</v>
      </c>
      <c r="AC148" s="461">
        <f t="shared" si="103"/>
        <v>29</v>
      </c>
      <c r="AD148" s="356">
        <f t="shared" si="103"/>
        <v>29</v>
      </c>
      <c r="AE148" s="352">
        <f t="shared" ref="AE148:AK152" si="104">+AD148+AE147</f>
        <v>29</v>
      </c>
      <c r="AF148" s="352">
        <f t="shared" si="104"/>
        <v>29</v>
      </c>
      <c r="AG148" s="352">
        <f t="shared" si="104"/>
        <v>29</v>
      </c>
      <c r="AH148" s="356">
        <f t="shared" si="104"/>
        <v>29</v>
      </c>
      <c r="AI148" s="356">
        <f t="shared" si="104"/>
        <v>29</v>
      </c>
      <c r="AJ148" s="461">
        <f t="shared" si="104"/>
        <v>29</v>
      </c>
      <c r="AK148" s="356">
        <f t="shared" si="104"/>
        <v>29</v>
      </c>
      <c r="AL148" s="37"/>
    </row>
    <row r="149" spans="1:42" ht="35.1" customHeight="1">
      <c r="A149" s="624">
        <v>42</v>
      </c>
      <c r="B149" s="668" t="s">
        <v>144</v>
      </c>
      <c r="C149" s="511" t="s">
        <v>239</v>
      </c>
      <c r="D149" s="71"/>
      <c r="E149" s="34"/>
      <c r="F149" s="173">
        <f>+[1]NEW!$W$147</f>
        <v>70</v>
      </c>
      <c r="G149" s="456">
        <v>0</v>
      </c>
      <c r="H149" s="457">
        <v>0</v>
      </c>
      <c r="I149" s="353">
        <v>0</v>
      </c>
      <c r="J149" s="457">
        <v>0</v>
      </c>
      <c r="K149" s="457">
        <v>0</v>
      </c>
      <c r="L149" s="457">
        <v>0</v>
      </c>
      <c r="M149" s="470">
        <f>20+50-L150</f>
        <v>70</v>
      </c>
      <c r="N149" s="457">
        <f>70-M150</f>
        <v>0</v>
      </c>
      <c r="O149" s="462">
        <v>0</v>
      </c>
      <c r="P149" s="353">
        <v>0</v>
      </c>
      <c r="Q149" s="457">
        <v>0</v>
      </c>
      <c r="R149" s="457">
        <v>0</v>
      </c>
      <c r="S149" s="457">
        <v>0</v>
      </c>
      <c r="T149" s="457">
        <v>0</v>
      </c>
      <c r="U149" s="457">
        <v>0</v>
      </c>
      <c r="V149" s="457">
        <v>0</v>
      </c>
      <c r="W149" s="353">
        <v>0</v>
      </c>
      <c r="X149" s="457">
        <v>0</v>
      </c>
      <c r="Y149" s="457">
        <v>0</v>
      </c>
      <c r="Z149" s="457">
        <v>0</v>
      </c>
      <c r="AA149" s="457">
        <v>0</v>
      </c>
      <c r="AB149" s="457">
        <v>0</v>
      </c>
      <c r="AC149" s="462">
        <v>0</v>
      </c>
      <c r="AD149" s="353">
        <v>0</v>
      </c>
      <c r="AE149" s="353">
        <v>0</v>
      </c>
      <c r="AF149" s="353">
        <v>0</v>
      </c>
      <c r="AG149" s="353">
        <v>0</v>
      </c>
      <c r="AH149" s="351">
        <v>0</v>
      </c>
      <c r="AI149" s="351">
        <v>0</v>
      </c>
      <c r="AJ149" s="462">
        <v>0</v>
      </c>
      <c r="AK149" s="351">
        <v>0</v>
      </c>
      <c r="AL149" s="37">
        <f>AK150</f>
        <v>70</v>
      </c>
      <c r="AM149" s="38">
        <f>AL149</f>
        <v>70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669"/>
      <c r="C150" s="513"/>
      <c r="D150" s="73"/>
      <c r="E150" s="41"/>
      <c r="F150" s="183"/>
      <c r="G150" s="450">
        <f t="shared" si="103"/>
        <v>0</v>
      </c>
      <c r="H150" s="451">
        <f t="shared" si="103"/>
        <v>0</v>
      </c>
      <c r="I150" s="356">
        <f t="shared" si="103"/>
        <v>0</v>
      </c>
      <c r="J150" s="451">
        <f t="shared" si="103"/>
        <v>0</v>
      </c>
      <c r="K150" s="451">
        <f t="shared" si="103"/>
        <v>0</v>
      </c>
      <c r="L150" s="451">
        <f t="shared" si="103"/>
        <v>0</v>
      </c>
      <c r="M150" s="451">
        <f t="shared" si="103"/>
        <v>70</v>
      </c>
      <c r="N150" s="451">
        <f t="shared" si="103"/>
        <v>70</v>
      </c>
      <c r="O150" s="461">
        <f t="shared" si="103"/>
        <v>70</v>
      </c>
      <c r="P150" s="356">
        <f t="shared" si="103"/>
        <v>70</v>
      </c>
      <c r="Q150" s="451">
        <f t="shared" si="103"/>
        <v>70</v>
      </c>
      <c r="R150" s="451">
        <f t="shared" si="103"/>
        <v>70</v>
      </c>
      <c r="S150" s="451">
        <f t="shared" si="103"/>
        <v>70</v>
      </c>
      <c r="T150" s="451">
        <f t="shared" si="103"/>
        <v>70</v>
      </c>
      <c r="U150" s="451">
        <f t="shared" si="103"/>
        <v>70</v>
      </c>
      <c r="V150" s="451">
        <f t="shared" si="103"/>
        <v>70</v>
      </c>
      <c r="W150" s="356">
        <f t="shared" si="103"/>
        <v>70</v>
      </c>
      <c r="X150" s="451">
        <f t="shared" si="103"/>
        <v>70</v>
      </c>
      <c r="Y150" s="451">
        <f t="shared" si="103"/>
        <v>70</v>
      </c>
      <c r="Z150" s="451">
        <f t="shared" si="103"/>
        <v>70</v>
      </c>
      <c r="AA150" s="451">
        <f t="shared" si="103"/>
        <v>70</v>
      </c>
      <c r="AB150" s="451">
        <f t="shared" si="103"/>
        <v>70</v>
      </c>
      <c r="AC150" s="461">
        <f t="shared" si="103"/>
        <v>70</v>
      </c>
      <c r="AD150" s="356">
        <f t="shared" si="103"/>
        <v>70</v>
      </c>
      <c r="AE150" s="352">
        <f t="shared" si="104"/>
        <v>70</v>
      </c>
      <c r="AF150" s="352">
        <f t="shared" si="104"/>
        <v>70</v>
      </c>
      <c r="AG150" s="352">
        <f t="shared" si="104"/>
        <v>70</v>
      </c>
      <c r="AH150" s="352">
        <f t="shared" si="104"/>
        <v>70</v>
      </c>
      <c r="AI150" s="352">
        <f t="shared" si="104"/>
        <v>70</v>
      </c>
      <c r="AJ150" s="461">
        <f t="shared" si="104"/>
        <v>70</v>
      </c>
      <c r="AK150" s="352">
        <f t="shared" si="104"/>
        <v>70</v>
      </c>
      <c r="AL150" s="37"/>
    </row>
    <row r="151" spans="1:42" ht="35.1" customHeight="1">
      <c r="A151" s="624">
        <v>43</v>
      </c>
      <c r="B151" s="668" t="s">
        <v>145</v>
      </c>
      <c r="C151" s="511" t="s">
        <v>239</v>
      </c>
      <c r="D151" s="63"/>
      <c r="E151" s="76"/>
      <c r="F151" s="173">
        <f>+[1]NEW!$W$150</f>
        <v>0</v>
      </c>
      <c r="G151" s="456">
        <v>0</v>
      </c>
      <c r="H151" s="457">
        <v>0</v>
      </c>
      <c r="I151" s="353">
        <v>0</v>
      </c>
      <c r="J151" s="457">
        <v>0</v>
      </c>
      <c r="K151" s="457">
        <v>0</v>
      </c>
      <c r="L151" s="457">
        <v>0</v>
      </c>
      <c r="M151" s="457">
        <v>0</v>
      </c>
      <c r="N151" s="457">
        <v>0</v>
      </c>
      <c r="O151" s="462">
        <v>0</v>
      </c>
      <c r="P151" s="353">
        <v>0</v>
      </c>
      <c r="Q151" s="457">
        <v>0</v>
      </c>
      <c r="R151" s="457">
        <v>0</v>
      </c>
      <c r="S151" s="457">
        <v>0</v>
      </c>
      <c r="T151" s="457">
        <v>0</v>
      </c>
      <c r="U151" s="457">
        <v>0</v>
      </c>
      <c r="V151" s="457">
        <v>0</v>
      </c>
      <c r="W151" s="353">
        <v>0</v>
      </c>
      <c r="X151" s="457">
        <v>0</v>
      </c>
      <c r="Y151" s="457">
        <v>0</v>
      </c>
      <c r="Z151" s="457">
        <v>0</v>
      </c>
      <c r="AA151" s="457">
        <v>0</v>
      </c>
      <c r="AB151" s="457">
        <v>0</v>
      </c>
      <c r="AC151" s="462">
        <v>0</v>
      </c>
      <c r="AD151" s="353">
        <v>0</v>
      </c>
      <c r="AE151" s="353">
        <v>0</v>
      </c>
      <c r="AF151" s="353">
        <v>0</v>
      </c>
      <c r="AG151" s="353">
        <v>0</v>
      </c>
      <c r="AH151" s="351">
        <v>0</v>
      </c>
      <c r="AI151" s="351">
        <v>0</v>
      </c>
      <c r="AJ151" s="462">
        <v>0</v>
      </c>
      <c r="AK151" s="351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669"/>
      <c r="C152" s="515"/>
      <c r="D152" s="78"/>
      <c r="E152" s="79"/>
      <c r="F152" s="179"/>
      <c r="G152" s="450">
        <f t="shared" si="103"/>
        <v>0</v>
      </c>
      <c r="H152" s="451">
        <f t="shared" si="103"/>
        <v>0</v>
      </c>
      <c r="I152" s="356">
        <f t="shared" si="103"/>
        <v>0</v>
      </c>
      <c r="J152" s="451">
        <f t="shared" si="103"/>
        <v>0</v>
      </c>
      <c r="K152" s="451">
        <f t="shared" si="103"/>
        <v>0</v>
      </c>
      <c r="L152" s="451">
        <f t="shared" si="103"/>
        <v>0</v>
      </c>
      <c r="M152" s="451">
        <f t="shared" si="103"/>
        <v>0</v>
      </c>
      <c r="N152" s="451">
        <f t="shared" si="103"/>
        <v>0</v>
      </c>
      <c r="O152" s="461">
        <f t="shared" si="103"/>
        <v>0</v>
      </c>
      <c r="P152" s="356">
        <f t="shared" si="103"/>
        <v>0</v>
      </c>
      <c r="Q152" s="451">
        <f t="shared" si="103"/>
        <v>0</v>
      </c>
      <c r="R152" s="451">
        <f t="shared" si="103"/>
        <v>0</v>
      </c>
      <c r="S152" s="451">
        <f t="shared" si="103"/>
        <v>0</v>
      </c>
      <c r="T152" s="451">
        <f t="shared" si="103"/>
        <v>0</v>
      </c>
      <c r="U152" s="451">
        <f t="shared" si="103"/>
        <v>0</v>
      </c>
      <c r="V152" s="451">
        <f t="shared" si="103"/>
        <v>0</v>
      </c>
      <c r="W152" s="356">
        <f t="shared" si="103"/>
        <v>0</v>
      </c>
      <c r="X152" s="451">
        <f t="shared" si="103"/>
        <v>0</v>
      </c>
      <c r="Y152" s="451">
        <f t="shared" si="103"/>
        <v>0</v>
      </c>
      <c r="Z152" s="451">
        <f t="shared" si="103"/>
        <v>0</v>
      </c>
      <c r="AA152" s="451">
        <f t="shared" si="103"/>
        <v>0</v>
      </c>
      <c r="AB152" s="451">
        <f t="shared" si="103"/>
        <v>0</v>
      </c>
      <c r="AC152" s="461">
        <f t="shared" si="103"/>
        <v>0</v>
      </c>
      <c r="AD152" s="356">
        <f t="shared" si="103"/>
        <v>0</v>
      </c>
      <c r="AE152" s="352">
        <f t="shared" si="104"/>
        <v>0</v>
      </c>
      <c r="AF152" s="352">
        <f t="shared" si="104"/>
        <v>0</v>
      </c>
      <c r="AG152" s="352">
        <f t="shared" si="104"/>
        <v>0</v>
      </c>
      <c r="AH152" s="352">
        <f t="shared" si="104"/>
        <v>0</v>
      </c>
      <c r="AI152" s="352">
        <f t="shared" si="104"/>
        <v>0</v>
      </c>
      <c r="AJ152" s="461">
        <f t="shared" si="104"/>
        <v>0</v>
      </c>
      <c r="AK152" s="352">
        <f t="shared" si="104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455">
        <v>0</v>
      </c>
      <c r="H153" s="454">
        <v>0</v>
      </c>
      <c r="I153" s="355">
        <v>0</v>
      </c>
      <c r="J153" s="454">
        <v>0</v>
      </c>
      <c r="K153" s="454">
        <v>0</v>
      </c>
      <c r="L153" s="454">
        <v>0</v>
      </c>
      <c r="M153" s="454">
        <v>0</v>
      </c>
      <c r="N153" s="454">
        <v>0</v>
      </c>
      <c r="O153" s="465">
        <v>0</v>
      </c>
      <c r="P153" s="355">
        <v>0</v>
      </c>
      <c r="Q153" s="454">
        <v>0</v>
      </c>
      <c r="R153" s="454">
        <v>0</v>
      </c>
      <c r="S153" s="454">
        <v>0</v>
      </c>
      <c r="T153" s="454">
        <v>0</v>
      </c>
      <c r="U153" s="454">
        <v>0</v>
      </c>
      <c r="V153" s="454">
        <v>0</v>
      </c>
      <c r="W153" s="355">
        <v>0</v>
      </c>
      <c r="X153" s="454">
        <v>0</v>
      </c>
      <c r="Y153" s="454">
        <v>0</v>
      </c>
      <c r="Z153" s="454">
        <v>0</v>
      </c>
      <c r="AA153" s="454">
        <v>0</v>
      </c>
      <c r="AB153" s="454">
        <v>0</v>
      </c>
      <c r="AC153" s="465">
        <v>0</v>
      </c>
      <c r="AD153" s="355">
        <v>0</v>
      </c>
      <c r="AE153" s="355">
        <v>0</v>
      </c>
      <c r="AF153" s="355">
        <v>0</v>
      </c>
      <c r="AG153" s="355">
        <v>0</v>
      </c>
      <c r="AH153" s="354">
        <v>0</v>
      </c>
      <c r="AI153" s="354">
        <v>0</v>
      </c>
      <c r="AJ153" s="465">
        <v>0</v>
      </c>
      <c r="AK153" s="354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451">
        <f t="shared" ref="G154:AD154" si="105">+F154+G153</f>
        <v>0</v>
      </c>
      <c r="H154" s="451">
        <f t="shared" si="105"/>
        <v>0</v>
      </c>
      <c r="I154" s="356">
        <f t="shared" si="105"/>
        <v>0</v>
      </c>
      <c r="J154" s="451">
        <f t="shared" si="105"/>
        <v>0</v>
      </c>
      <c r="K154" s="451">
        <f t="shared" si="105"/>
        <v>0</v>
      </c>
      <c r="L154" s="451">
        <f t="shared" si="105"/>
        <v>0</v>
      </c>
      <c r="M154" s="451">
        <f t="shared" si="105"/>
        <v>0</v>
      </c>
      <c r="N154" s="451">
        <f t="shared" si="105"/>
        <v>0</v>
      </c>
      <c r="O154" s="461">
        <f t="shared" si="105"/>
        <v>0</v>
      </c>
      <c r="P154" s="356">
        <f t="shared" si="105"/>
        <v>0</v>
      </c>
      <c r="Q154" s="451">
        <f t="shared" si="105"/>
        <v>0</v>
      </c>
      <c r="R154" s="451">
        <f t="shared" si="105"/>
        <v>0</v>
      </c>
      <c r="S154" s="451">
        <f t="shared" si="105"/>
        <v>0</v>
      </c>
      <c r="T154" s="451">
        <f t="shared" si="105"/>
        <v>0</v>
      </c>
      <c r="U154" s="451">
        <f t="shared" si="105"/>
        <v>0</v>
      </c>
      <c r="V154" s="451">
        <f t="shared" si="105"/>
        <v>0</v>
      </c>
      <c r="W154" s="356">
        <f t="shared" si="105"/>
        <v>0</v>
      </c>
      <c r="X154" s="451">
        <f t="shared" si="105"/>
        <v>0</v>
      </c>
      <c r="Y154" s="451">
        <f t="shared" si="105"/>
        <v>0</v>
      </c>
      <c r="Z154" s="451">
        <f t="shared" si="105"/>
        <v>0</v>
      </c>
      <c r="AA154" s="451">
        <f t="shared" si="105"/>
        <v>0</v>
      </c>
      <c r="AB154" s="451">
        <f t="shared" si="105"/>
        <v>0</v>
      </c>
      <c r="AC154" s="461">
        <f t="shared" si="105"/>
        <v>0</v>
      </c>
      <c r="AD154" s="356">
        <f t="shared" si="105"/>
        <v>0</v>
      </c>
      <c r="AE154" s="352">
        <f t="shared" ref="AE154:AJ154" si="106">+AD154+AE153</f>
        <v>0</v>
      </c>
      <c r="AF154" s="352">
        <f t="shared" si="106"/>
        <v>0</v>
      </c>
      <c r="AG154" s="352">
        <f t="shared" si="106"/>
        <v>0</v>
      </c>
      <c r="AH154" s="352">
        <f t="shared" si="106"/>
        <v>0</v>
      </c>
      <c r="AI154" s="352">
        <f t="shared" si="106"/>
        <v>0</v>
      </c>
      <c r="AJ154" s="461">
        <f t="shared" si="106"/>
        <v>0</v>
      </c>
      <c r="AK154" s="352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337"/>
      <c r="G155" s="455">
        <v>0</v>
      </c>
      <c r="H155" s="454">
        <v>0</v>
      </c>
      <c r="I155" s="355">
        <v>0</v>
      </c>
      <c r="J155" s="454">
        <v>0</v>
      </c>
      <c r="K155" s="454">
        <v>0</v>
      </c>
      <c r="L155" s="454">
        <v>0</v>
      </c>
      <c r="M155" s="454">
        <v>0</v>
      </c>
      <c r="N155" s="454">
        <v>0</v>
      </c>
      <c r="O155" s="465">
        <v>0</v>
      </c>
      <c r="P155" s="355">
        <v>0</v>
      </c>
      <c r="Q155" s="454">
        <v>0</v>
      </c>
      <c r="R155" s="454">
        <v>0</v>
      </c>
      <c r="S155" s="454">
        <v>0</v>
      </c>
      <c r="T155" s="454">
        <v>0</v>
      </c>
      <c r="U155" s="454">
        <v>0</v>
      </c>
      <c r="V155" s="454">
        <v>0</v>
      </c>
      <c r="W155" s="355">
        <v>0</v>
      </c>
      <c r="X155" s="454">
        <v>0</v>
      </c>
      <c r="Y155" s="454">
        <v>0</v>
      </c>
      <c r="Z155" s="454">
        <v>0</v>
      </c>
      <c r="AA155" s="454">
        <v>0</v>
      </c>
      <c r="AB155" s="454">
        <v>0</v>
      </c>
      <c r="AC155" s="465">
        <v>0</v>
      </c>
      <c r="AD155" s="355">
        <v>0</v>
      </c>
      <c r="AE155" s="355">
        <v>0</v>
      </c>
      <c r="AF155" s="355">
        <v>0</v>
      </c>
      <c r="AG155" s="355">
        <v>0</v>
      </c>
      <c r="AH155" s="354">
        <v>0</v>
      </c>
      <c r="AI155" s="354">
        <v>0</v>
      </c>
      <c r="AJ155" s="465">
        <v>0</v>
      </c>
      <c r="AK155" s="354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451">
        <f t="shared" ref="G156:AD156" si="107">+F156+G155</f>
        <v>0</v>
      </c>
      <c r="H156" s="451">
        <f t="shared" si="107"/>
        <v>0</v>
      </c>
      <c r="I156" s="356">
        <f t="shared" si="107"/>
        <v>0</v>
      </c>
      <c r="J156" s="451">
        <f t="shared" si="107"/>
        <v>0</v>
      </c>
      <c r="K156" s="451">
        <f t="shared" si="107"/>
        <v>0</v>
      </c>
      <c r="L156" s="451">
        <f t="shared" si="107"/>
        <v>0</v>
      </c>
      <c r="M156" s="451">
        <f t="shared" si="107"/>
        <v>0</v>
      </c>
      <c r="N156" s="451">
        <f t="shared" si="107"/>
        <v>0</v>
      </c>
      <c r="O156" s="461">
        <f t="shared" si="107"/>
        <v>0</v>
      </c>
      <c r="P156" s="356">
        <f t="shared" si="107"/>
        <v>0</v>
      </c>
      <c r="Q156" s="451">
        <f t="shared" si="107"/>
        <v>0</v>
      </c>
      <c r="R156" s="451">
        <f t="shared" si="107"/>
        <v>0</v>
      </c>
      <c r="S156" s="451">
        <f t="shared" si="107"/>
        <v>0</v>
      </c>
      <c r="T156" s="451">
        <f t="shared" si="107"/>
        <v>0</v>
      </c>
      <c r="U156" s="451">
        <f t="shared" si="107"/>
        <v>0</v>
      </c>
      <c r="V156" s="451">
        <f t="shared" si="107"/>
        <v>0</v>
      </c>
      <c r="W156" s="356">
        <f t="shared" si="107"/>
        <v>0</v>
      </c>
      <c r="X156" s="451">
        <f t="shared" si="107"/>
        <v>0</v>
      </c>
      <c r="Y156" s="451">
        <f t="shared" si="107"/>
        <v>0</v>
      </c>
      <c r="Z156" s="451">
        <f t="shared" si="107"/>
        <v>0</v>
      </c>
      <c r="AA156" s="451">
        <f t="shared" si="107"/>
        <v>0</v>
      </c>
      <c r="AB156" s="451">
        <f t="shared" si="107"/>
        <v>0</v>
      </c>
      <c r="AC156" s="461">
        <f t="shared" si="107"/>
        <v>0</v>
      </c>
      <c r="AD156" s="356">
        <f t="shared" si="107"/>
        <v>0</v>
      </c>
      <c r="AE156" s="352">
        <f t="shared" ref="AE156:AJ156" si="108">+AD156+AE155</f>
        <v>0</v>
      </c>
      <c r="AF156" s="352">
        <f t="shared" si="108"/>
        <v>0</v>
      </c>
      <c r="AG156" s="352">
        <f t="shared" si="108"/>
        <v>0</v>
      </c>
      <c r="AH156" s="352">
        <f t="shared" si="108"/>
        <v>0</v>
      </c>
      <c r="AI156" s="352">
        <f t="shared" si="108"/>
        <v>0</v>
      </c>
      <c r="AJ156" s="461">
        <f t="shared" si="108"/>
        <v>0</v>
      </c>
      <c r="AK156" s="352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337"/>
      <c r="G157" s="455">
        <v>0</v>
      </c>
      <c r="H157" s="454">
        <v>0</v>
      </c>
      <c r="I157" s="355">
        <v>0</v>
      </c>
      <c r="J157" s="454">
        <v>0</v>
      </c>
      <c r="K157" s="454">
        <v>0</v>
      </c>
      <c r="L157" s="454">
        <v>0</v>
      </c>
      <c r="M157" s="454">
        <v>0</v>
      </c>
      <c r="N157" s="454">
        <v>0</v>
      </c>
      <c r="O157" s="465">
        <v>0</v>
      </c>
      <c r="P157" s="355">
        <v>0</v>
      </c>
      <c r="Q157" s="454">
        <v>0</v>
      </c>
      <c r="R157" s="454">
        <v>0</v>
      </c>
      <c r="S157" s="454">
        <v>0</v>
      </c>
      <c r="T157" s="454">
        <v>0</v>
      </c>
      <c r="U157" s="454">
        <v>0</v>
      </c>
      <c r="V157" s="454">
        <v>0</v>
      </c>
      <c r="W157" s="355">
        <v>0</v>
      </c>
      <c r="X157" s="454">
        <v>0</v>
      </c>
      <c r="Y157" s="454">
        <v>0</v>
      </c>
      <c r="Z157" s="454">
        <v>0</v>
      </c>
      <c r="AA157" s="454">
        <v>0</v>
      </c>
      <c r="AB157" s="454">
        <v>0</v>
      </c>
      <c r="AC157" s="465">
        <v>0</v>
      </c>
      <c r="AD157" s="355">
        <v>0</v>
      </c>
      <c r="AE157" s="355">
        <v>0</v>
      </c>
      <c r="AF157" s="355">
        <v>0</v>
      </c>
      <c r="AG157" s="355">
        <v>0</v>
      </c>
      <c r="AH157" s="354">
        <v>0</v>
      </c>
      <c r="AI157" s="354">
        <v>0</v>
      </c>
      <c r="AJ157" s="465">
        <v>0</v>
      </c>
      <c r="AK157" s="354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451">
        <f t="shared" ref="G158:AD158" si="109">+F158+G157</f>
        <v>0</v>
      </c>
      <c r="H158" s="451">
        <f t="shared" si="109"/>
        <v>0</v>
      </c>
      <c r="I158" s="356">
        <f t="shared" si="109"/>
        <v>0</v>
      </c>
      <c r="J158" s="451">
        <f t="shared" si="109"/>
        <v>0</v>
      </c>
      <c r="K158" s="451">
        <f t="shared" si="109"/>
        <v>0</v>
      </c>
      <c r="L158" s="451">
        <f t="shared" si="109"/>
        <v>0</v>
      </c>
      <c r="M158" s="451">
        <f t="shared" si="109"/>
        <v>0</v>
      </c>
      <c r="N158" s="451">
        <f t="shared" si="109"/>
        <v>0</v>
      </c>
      <c r="O158" s="461">
        <f t="shared" si="109"/>
        <v>0</v>
      </c>
      <c r="P158" s="356">
        <f t="shared" si="109"/>
        <v>0</v>
      </c>
      <c r="Q158" s="451">
        <f t="shared" si="109"/>
        <v>0</v>
      </c>
      <c r="R158" s="451">
        <f t="shared" si="109"/>
        <v>0</v>
      </c>
      <c r="S158" s="451">
        <f t="shared" si="109"/>
        <v>0</v>
      </c>
      <c r="T158" s="451">
        <f t="shared" si="109"/>
        <v>0</v>
      </c>
      <c r="U158" s="451">
        <f t="shared" si="109"/>
        <v>0</v>
      </c>
      <c r="V158" s="451">
        <f t="shared" si="109"/>
        <v>0</v>
      </c>
      <c r="W158" s="356">
        <f t="shared" si="109"/>
        <v>0</v>
      </c>
      <c r="X158" s="451">
        <f t="shared" si="109"/>
        <v>0</v>
      </c>
      <c r="Y158" s="451">
        <f t="shared" si="109"/>
        <v>0</v>
      </c>
      <c r="Z158" s="451">
        <f t="shared" si="109"/>
        <v>0</v>
      </c>
      <c r="AA158" s="451">
        <f t="shared" si="109"/>
        <v>0</v>
      </c>
      <c r="AB158" s="451">
        <f t="shared" si="109"/>
        <v>0</v>
      </c>
      <c r="AC158" s="461">
        <f t="shared" si="109"/>
        <v>0</v>
      </c>
      <c r="AD158" s="356">
        <f t="shared" si="109"/>
        <v>0</v>
      </c>
      <c r="AE158" s="352">
        <f t="shared" ref="AE158:AJ158" si="110">+AD158+AE157</f>
        <v>0</v>
      </c>
      <c r="AF158" s="352">
        <f t="shared" si="110"/>
        <v>0</v>
      </c>
      <c r="AG158" s="352">
        <f t="shared" si="110"/>
        <v>0</v>
      </c>
      <c r="AH158" s="352">
        <f t="shared" si="110"/>
        <v>0</v>
      </c>
      <c r="AI158" s="352">
        <f t="shared" si="110"/>
        <v>0</v>
      </c>
      <c r="AJ158" s="461">
        <f t="shared" si="110"/>
        <v>0</v>
      </c>
      <c r="AK158" s="352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337"/>
      <c r="G159" s="455">
        <v>0</v>
      </c>
      <c r="H159" s="454">
        <v>0</v>
      </c>
      <c r="I159" s="355">
        <v>0</v>
      </c>
      <c r="J159" s="454">
        <v>0</v>
      </c>
      <c r="K159" s="454">
        <v>0</v>
      </c>
      <c r="L159" s="454">
        <v>0</v>
      </c>
      <c r="M159" s="454">
        <v>0</v>
      </c>
      <c r="N159" s="454">
        <v>0</v>
      </c>
      <c r="O159" s="465">
        <v>0</v>
      </c>
      <c r="P159" s="355">
        <v>0</v>
      </c>
      <c r="Q159" s="454">
        <v>0</v>
      </c>
      <c r="R159" s="454">
        <v>0</v>
      </c>
      <c r="S159" s="454">
        <v>0</v>
      </c>
      <c r="T159" s="454">
        <v>0</v>
      </c>
      <c r="U159" s="454">
        <v>0</v>
      </c>
      <c r="V159" s="454">
        <v>0</v>
      </c>
      <c r="W159" s="355">
        <v>0</v>
      </c>
      <c r="X159" s="454">
        <v>0</v>
      </c>
      <c r="Y159" s="454">
        <v>0</v>
      </c>
      <c r="Z159" s="454">
        <v>0</v>
      </c>
      <c r="AA159" s="454">
        <v>0</v>
      </c>
      <c r="AB159" s="454">
        <v>0</v>
      </c>
      <c r="AC159" s="465">
        <v>0</v>
      </c>
      <c r="AD159" s="355">
        <v>0</v>
      </c>
      <c r="AE159" s="355">
        <v>0</v>
      </c>
      <c r="AF159" s="355">
        <v>0</v>
      </c>
      <c r="AG159" s="355">
        <v>0</v>
      </c>
      <c r="AH159" s="354">
        <v>0</v>
      </c>
      <c r="AI159" s="354">
        <v>0</v>
      </c>
      <c r="AJ159" s="465">
        <v>0</v>
      </c>
      <c r="AK159" s="354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451">
        <f t="shared" ref="G160:AD160" si="111">+F160+G159</f>
        <v>0</v>
      </c>
      <c r="H160" s="451">
        <f t="shared" si="111"/>
        <v>0</v>
      </c>
      <c r="I160" s="356">
        <f t="shared" si="111"/>
        <v>0</v>
      </c>
      <c r="J160" s="451">
        <f t="shared" si="111"/>
        <v>0</v>
      </c>
      <c r="K160" s="451">
        <f t="shared" si="111"/>
        <v>0</v>
      </c>
      <c r="L160" s="451">
        <f t="shared" si="111"/>
        <v>0</v>
      </c>
      <c r="M160" s="451">
        <f t="shared" si="111"/>
        <v>0</v>
      </c>
      <c r="N160" s="451">
        <f t="shared" si="111"/>
        <v>0</v>
      </c>
      <c r="O160" s="461">
        <f t="shared" si="111"/>
        <v>0</v>
      </c>
      <c r="P160" s="356">
        <f t="shared" si="111"/>
        <v>0</v>
      </c>
      <c r="Q160" s="451">
        <f t="shared" si="111"/>
        <v>0</v>
      </c>
      <c r="R160" s="451">
        <f t="shared" si="111"/>
        <v>0</v>
      </c>
      <c r="S160" s="451">
        <f t="shared" si="111"/>
        <v>0</v>
      </c>
      <c r="T160" s="451">
        <f t="shared" si="111"/>
        <v>0</v>
      </c>
      <c r="U160" s="451">
        <f t="shared" si="111"/>
        <v>0</v>
      </c>
      <c r="V160" s="451">
        <f t="shared" si="111"/>
        <v>0</v>
      </c>
      <c r="W160" s="356">
        <f t="shared" si="111"/>
        <v>0</v>
      </c>
      <c r="X160" s="451">
        <f t="shared" si="111"/>
        <v>0</v>
      </c>
      <c r="Y160" s="451">
        <f t="shared" si="111"/>
        <v>0</v>
      </c>
      <c r="Z160" s="451">
        <f t="shared" si="111"/>
        <v>0</v>
      </c>
      <c r="AA160" s="451">
        <f t="shared" si="111"/>
        <v>0</v>
      </c>
      <c r="AB160" s="451">
        <f t="shared" si="111"/>
        <v>0</v>
      </c>
      <c r="AC160" s="461">
        <f t="shared" si="111"/>
        <v>0</v>
      </c>
      <c r="AD160" s="356">
        <f t="shared" si="111"/>
        <v>0</v>
      </c>
      <c r="AE160" s="352">
        <f t="shared" ref="AE160:AJ160" si="112">+AD160+AE159</f>
        <v>0</v>
      </c>
      <c r="AF160" s="352">
        <f t="shared" si="112"/>
        <v>0</v>
      </c>
      <c r="AG160" s="352">
        <f t="shared" si="112"/>
        <v>0</v>
      </c>
      <c r="AH160" s="352">
        <f t="shared" si="112"/>
        <v>0</v>
      </c>
      <c r="AI160" s="352">
        <f t="shared" si="112"/>
        <v>0</v>
      </c>
      <c r="AJ160" s="461">
        <f t="shared" si="112"/>
        <v>0</v>
      </c>
      <c r="AK160" s="352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455">
        <f>+F161</f>
        <v>0</v>
      </c>
      <c r="H161" s="454">
        <v>0</v>
      </c>
      <c r="I161" s="424">
        <v>0</v>
      </c>
      <c r="J161" s="454">
        <v>0</v>
      </c>
      <c r="K161" s="454">
        <v>0</v>
      </c>
      <c r="L161" s="454">
        <v>0</v>
      </c>
      <c r="M161" s="454">
        <v>0</v>
      </c>
      <c r="N161" s="455">
        <v>0</v>
      </c>
      <c r="O161" s="463">
        <v>0</v>
      </c>
      <c r="P161" s="424">
        <v>0</v>
      </c>
      <c r="Q161" s="455">
        <v>0</v>
      </c>
      <c r="R161" s="455">
        <v>0</v>
      </c>
      <c r="S161" s="455">
        <v>0</v>
      </c>
      <c r="T161" s="454">
        <v>0</v>
      </c>
      <c r="U161" s="455">
        <v>0</v>
      </c>
      <c r="V161" s="455">
        <v>0</v>
      </c>
      <c r="W161" s="424">
        <v>0</v>
      </c>
      <c r="X161" s="455">
        <v>0</v>
      </c>
      <c r="Y161" s="455">
        <v>0</v>
      </c>
      <c r="Z161" s="455">
        <v>0</v>
      </c>
      <c r="AA161" s="455">
        <v>0</v>
      </c>
      <c r="AB161" s="455">
        <v>0</v>
      </c>
      <c r="AC161" s="463">
        <v>0</v>
      </c>
      <c r="AD161" s="354">
        <v>0</v>
      </c>
      <c r="AE161" s="354">
        <v>0</v>
      </c>
      <c r="AF161" s="354">
        <v>0</v>
      </c>
      <c r="AG161" s="354">
        <v>0</v>
      </c>
      <c r="AH161" s="355">
        <v>0</v>
      </c>
      <c r="AI161" s="354">
        <v>0</v>
      </c>
      <c r="AJ161" s="463">
        <v>0</v>
      </c>
      <c r="AK161" s="355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455">
        <f t="shared" ref="G162:AD162" si="113">+F162+G161</f>
        <v>0</v>
      </c>
      <c r="H162" s="455">
        <f t="shared" si="113"/>
        <v>0</v>
      </c>
      <c r="I162" s="231">
        <f t="shared" si="113"/>
        <v>0</v>
      </c>
      <c r="J162" s="455">
        <f t="shared" si="113"/>
        <v>0</v>
      </c>
      <c r="K162" s="455">
        <f t="shared" si="113"/>
        <v>0</v>
      </c>
      <c r="L162" s="455">
        <f t="shared" si="113"/>
        <v>0</v>
      </c>
      <c r="M162" s="455">
        <f t="shared" si="113"/>
        <v>0</v>
      </c>
      <c r="N162" s="455">
        <f t="shared" si="113"/>
        <v>0</v>
      </c>
      <c r="O162" s="463">
        <f t="shared" si="113"/>
        <v>0</v>
      </c>
      <c r="P162" s="231">
        <f t="shared" si="113"/>
        <v>0</v>
      </c>
      <c r="Q162" s="455">
        <f t="shared" si="113"/>
        <v>0</v>
      </c>
      <c r="R162" s="455">
        <f t="shared" si="113"/>
        <v>0</v>
      </c>
      <c r="S162" s="455">
        <f t="shared" si="113"/>
        <v>0</v>
      </c>
      <c r="T162" s="455">
        <f t="shared" si="113"/>
        <v>0</v>
      </c>
      <c r="U162" s="455">
        <f t="shared" si="113"/>
        <v>0</v>
      </c>
      <c r="V162" s="455">
        <f t="shared" si="113"/>
        <v>0</v>
      </c>
      <c r="W162" s="231">
        <f t="shared" si="113"/>
        <v>0</v>
      </c>
      <c r="X162" s="455">
        <f t="shared" si="113"/>
        <v>0</v>
      </c>
      <c r="Y162" s="455">
        <f t="shared" si="113"/>
        <v>0</v>
      </c>
      <c r="Z162" s="455">
        <f t="shared" si="113"/>
        <v>0</v>
      </c>
      <c r="AA162" s="455">
        <f t="shared" si="113"/>
        <v>0</v>
      </c>
      <c r="AB162" s="455">
        <f t="shared" si="113"/>
        <v>0</v>
      </c>
      <c r="AC162" s="463">
        <f t="shared" si="113"/>
        <v>0</v>
      </c>
      <c r="AD162" s="354">
        <f t="shared" si="113"/>
        <v>0</v>
      </c>
      <c r="AE162" s="354">
        <f t="shared" ref="AE162:AJ162" si="114">+AD162+AE161</f>
        <v>0</v>
      </c>
      <c r="AF162" s="354">
        <f t="shared" si="114"/>
        <v>0</v>
      </c>
      <c r="AG162" s="354">
        <f t="shared" si="114"/>
        <v>0</v>
      </c>
      <c r="AH162" s="354">
        <f t="shared" si="114"/>
        <v>0</v>
      </c>
      <c r="AI162" s="354">
        <f t="shared" si="114"/>
        <v>0</v>
      </c>
      <c r="AJ162" s="463">
        <f t="shared" si="114"/>
        <v>0</v>
      </c>
      <c r="AK162" s="361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337">
        <v>0</v>
      </c>
      <c r="G163" s="454">
        <v>0</v>
      </c>
      <c r="H163" s="454">
        <v>0</v>
      </c>
      <c r="I163" s="355">
        <v>0</v>
      </c>
      <c r="J163" s="454">
        <v>0</v>
      </c>
      <c r="K163" s="454">
        <v>0</v>
      </c>
      <c r="L163" s="454">
        <v>0</v>
      </c>
      <c r="M163" s="454">
        <v>0</v>
      </c>
      <c r="N163" s="454">
        <v>0</v>
      </c>
      <c r="O163" s="462">
        <v>0</v>
      </c>
      <c r="P163" s="355">
        <v>0</v>
      </c>
      <c r="Q163" s="454">
        <v>0</v>
      </c>
      <c r="R163" s="454">
        <v>0</v>
      </c>
      <c r="S163" s="454">
        <v>0</v>
      </c>
      <c r="T163" s="454">
        <v>0</v>
      </c>
      <c r="U163" s="454">
        <v>0</v>
      </c>
      <c r="V163" s="454">
        <v>0</v>
      </c>
      <c r="W163" s="355">
        <v>0</v>
      </c>
      <c r="X163" s="454">
        <v>0</v>
      </c>
      <c r="Y163" s="454">
        <v>0</v>
      </c>
      <c r="Z163" s="454">
        <v>0</v>
      </c>
      <c r="AA163" s="454">
        <v>0</v>
      </c>
      <c r="AB163" s="454">
        <v>0</v>
      </c>
      <c r="AC163" s="462">
        <v>0</v>
      </c>
      <c r="AD163" s="355">
        <v>0</v>
      </c>
      <c r="AE163" s="355">
        <v>0</v>
      </c>
      <c r="AF163" s="355">
        <v>0</v>
      </c>
      <c r="AG163" s="355">
        <v>0</v>
      </c>
      <c r="AH163" s="355">
        <v>0</v>
      </c>
      <c r="AI163" s="355">
        <v>0</v>
      </c>
      <c r="AJ163" s="462">
        <v>0</v>
      </c>
      <c r="AK163" s="354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451">
        <f t="shared" ref="G164:AD164" si="115">+F164+G163</f>
        <v>0</v>
      </c>
      <c r="H164" s="451">
        <f t="shared" si="115"/>
        <v>0</v>
      </c>
      <c r="I164" s="352">
        <f t="shared" si="115"/>
        <v>0</v>
      </c>
      <c r="J164" s="451">
        <f t="shared" si="115"/>
        <v>0</v>
      </c>
      <c r="K164" s="451">
        <f t="shared" si="115"/>
        <v>0</v>
      </c>
      <c r="L164" s="451">
        <f t="shared" si="115"/>
        <v>0</v>
      </c>
      <c r="M164" s="451">
        <f t="shared" si="115"/>
        <v>0</v>
      </c>
      <c r="N164" s="451">
        <f t="shared" si="115"/>
        <v>0</v>
      </c>
      <c r="O164" s="461">
        <f t="shared" si="115"/>
        <v>0</v>
      </c>
      <c r="P164" s="352">
        <f t="shared" si="115"/>
        <v>0</v>
      </c>
      <c r="Q164" s="451">
        <f t="shared" si="115"/>
        <v>0</v>
      </c>
      <c r="R164" s="451">
        <f t="shared" si="115"/>
        <v>0</v>
      </c>
      <c r="S164" s="451">
        <f t="shared" si="115"/>
        <v>0</v>
      </c>
      <c r="T164" s="451">
        <f t="shared" si="115"/>
        <v>0</v>
      </c>
      <c r="U164" s="451">
        <f t="shared" si="115"/>
        <v>0</v>
      </c>
      <c r="V164" s="451">
        <f t="shared" si="115"/>
        <v>0</v>
      </c>
      <c r="W164" s="352">
        <f t="shared" si="115"/>
        <v>0</v>
      </c>
      <c r="X164" s="451">
        <f t="shared" si="115"/>
        <v>0</v>
      </c>
      <c r="Y164" s="451">
        <f t="shared" si="115"/>
        <v>0</v>
      </c>
      <c r="Z164" s="451">
        <f t="shared" si="115"/>
        <v>0</v>
      </c>
      <c r="AA164" s="451">
        <f t="shared" si="115"/>
        <v>0</v>
      </c>
      <c r="AB164" s="451">
        <f t="shared" si="115"/>
        <v>0</v>
      </c>
      <c r="AC164" s="461">
        <f t="shared" si="115"/>
        <v>0</v>
      </c>
      <c r="AD164" s="352">
        <f t="shared" si="115"/>
        <v>0</v>
      </c>
      <c r="AE164" s="352">
        <f t="shared" ref="AE164:AK164" si="116">+AD164+AE163</f>
        <v>0</v>
      </c>
      <c r="AF164" s="352">
        <f t="shared" si="116"/>
        <v>0</v>
      </c>
      <c r="AG164" s="352">
        <f t="shared" si="116"/>
        <v>0</v>
      </c>
      <c r="AH164" s="352">
        <f t="shared" si="116"/>
        <v>0</v>
      </c>
      <c r="AI164" s="352">
        <f t="shared" si="116"/>
        <v>0</v>
      </c>
      <c r="AJ164" s="461">
        <f t="shared" si="116"/>
        <v>0</v>
      </c>
      <c r="AK164" s="352">
        <f t="shared" si="116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455">
        <v>0</v>
      </c>
      <c r="H165" s="455">
        <v>0</v>
      </c>
      <c r="I165" s="354">
        <v>0</v>
      </c>
      <c r="J165" s="455">
        <v>0</v>
      </c>
      <c r="K165" s="455">
        <v>0</v>
      </c>
      <c r="L165" s="455">
        <v>0</v>
      </c>
      <c r="M165" s="455">
        <v>0</v>
      </c>
      <c r="N165" s="455">
        <v>0</v>
      </c>
      <c r="O165" s="460">
        <v>0</v>
      </c>
      <c r="P165" s="354">
        <v>0</v>
      </c>
      <c r="Q165" s="455">
        <v>0</v>
      </c>
      <c r="R165" s="455">
        <v>0</v>
      </c>
      <c r="S165" s="455">
        <v>0</v>
      </c>
      <c r="T165" s="455">
        <v>0</v>
      </c>
      <c r="U165" s="455">
        <v>0</v>
      </c>
      <c r="V165" s="455">
        <v>0</v>
      </c>
      <c r="W165" s="354">
        <v>0</v>
      </c>
      <c r="X165" s="455">
        <v>0</v>
      </c>
      <c r="Y165" s="455">
        <v>0</v>
      </c>
      <c r="Z165" s="455">
        <v>0</v>
      </c>
      <c r="AA165" s="455">
        <v>0</v>
      </c>
      <c r="AB165" s="455">
        <v>0</v>
      </c>
      <c r="AC165" s="460">
        <v>0</v>
      </c>
      <c r="AD165" s="354">
        <v>0</v>
      </c>
      <c r="AE165" s="354">
        <v>0</v>
      </c>
      <c r="AF165" s="354">
        <v>0</v>
      </c>
      <c r="AG165" s="354">
        <v>0</v>
      </c>
      <c r="AH165" s="354">
        <v>0</v>
      </c>
      <c r="AI165" s="354">
        <v>0</v>
      </c>
      <c r="AJ165" s="460">
        <v>0</v>
      </c>
      <c r="AK165" s="354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451">
        <f t="shared" ref="G166:AD166" si="117">+F166+G165</f>
        <v>0</v>
      </c>
      <c r="H166" s="450">
        <f t="shared" si="117"/>
        <v>0</v>
      </c>
      <c r="I166" s="356">
        <f t="shared" si="117"/>
        <v>0</v>
      </c>
      <c r="J166" s="451">
        <f t="shared" si="117"/>
        <v>0</v>
      </c>
      <c r="K166" s="451">
        <f t="shared" si="117"/>
        <v>0</v>
      </c>
      <c r="L166" s="451">
        <f t="shared" si="117"/>
        <v>0</v>
      </c>
      <c r="M166" s="451">
        <f t="shared" si="117"/>
        <v>0</v>
      </c>
      <c r="N166" s="451">
        <f t="shared" si="117"/>
        <v>0</v>
      </c>
      <c r="O166" s="464">
        <f t="shared" si="117"/>
        <v>0</v>
      </c>
      <c r="P166" s="356">
        <f t="shared" si="117"/>
        <v>0</v>
      </c>
      <c r="Q166" s="451">
        <f t="shared" si="117"/>
        <v>0</v>
      </c>
      <c r="R166" s="451">
        <f t="shared" si="117"/>
        <v>0</v>
      </c>
      <c r="S166" s="451">
        <f t="shared" si="117"/>
        <v>0</v>
      </c>
      <c r="T166" s="451">
        <f t="shared" si="117"/>
        <v>0</v>
      </c>
      <c r="U166" s="451">
        <f t="shared" si="117"/>
        <v>0</v>
      </c>
      <c r="V166" s="450">
        <f t="shared" si="117"/>
        <v>0</v>
      </c>
      <c r="W166" s="356">
        <f t="shared" si="117"/>
        <v>0</v>
      </c>
      <c r="X166" s="451">
        <f t="shared" si="117"/>
        <v>0</v>
      </c>
      <c r="Y166" s="451">
        <f t="shared" si="117"/>
        <v>0</v>
      </c>
      <c r="Z166" s="451">
        <f t="shared" si="117"/>
        <v>0</v>
      </c>
      <c r="AA166" s="451">
        <f t="shared" si="117"/>
        <v>0</v>
      </c>
      <c r="AB166" s="451">
        <f t="shared" si="117"/>
        <v>0</v>
      </c>
      <c r="AC166" s="464">
        <f t="shared" si="117"/>
        <v>0</v>
      </c>
      <c r="AD166" s="356">
        <f t="shared" si="117"/>
        <v>0</v>
      </c>
      <c r="AE166" s="352">
        <f t="shared" ref="AE166:AK166" si="118">+AD166+AE165</f>
        <v>0</v>
      </c>
      <c r="AF166" s="352">
        <f t="shared" si="118"/>
        <v>0</v>
      </c>
      <c r="AG166" s="352">
        <f t="shared" si="118"/>
        <v>0</v>
      </c>
      <c r="AH166" s="352">
        <f t="shared" si="118"/>
        <v>0</v>
      </c>
      <c r="AI166" s="352">
        <f t="shared" si="118"/>
        <v>0</v>
      </c>
      <c r="AJ166" s="464">
        <f t="shared" si="118"/>
        <v>0</v>
      </c>
      <c r="AK166" s="356">
        <f t="shared" si="118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455">
        <v>0</v>
      </c>
      <c r="H167" s="455">
        <v>0</v>
      </c>
      <c r="I167" s="354">
        <v>0</v>
      </c>
      <c r="J167" s="455">
        <v>0</v>
      </c>
      <c r="K167" s="455">
        <v>0</v>
      </c>
      <c r="L167" s="455">
        <v>0</v>
      </c>
      <c r="M167" s="455">
        <v>0</v>
      </c>
      <c r="N167" s="455">
        <v>0</v>
      </c>
      <c r="O167" s="460">
        <v>0</v>
      </c>
      <c r="P167" s="354">
        <v>0</v>
      </c>
      <c r="Q167" s="455">
        <v>0</v>
      </c>
      <c r="R167" s="455">
        <v>0</v>
      </c>
      <c r="S167" s="455">
        <v>0</v>
      </c>
      <c r="T167" s="455">
        <v>0</v>
      </c>
      <c r="U167" s="455">
        <v>0</v>
      </c>
      <c r="V167" s="455">
        <v>0</v>
      </c>
      <c r="W167" s="354">
        <v>0</v>
      </c>
      <c r="X167" s="455">
        <v>0</v>
      </c>
      <c r="Y167" s="455">
        <v>0</v>
      </c>
      <c r="Z167" s="455">
        <v>0</v>
      </c>
      <c r="AA167" s="455">
        <v>0</v>
      </c>
      <c r="AB167" s="455">
        <v>0</v>
      </c>
      <c r="AC167" s="460">
        <v>0</v>
      </c>
      <c r="AD167" s="354">
        <v>0</v>
      </c>
      <c r="AE167" s="354">
        <v>0</v>
      </c>
      <c r="AF167" s="354">
        <v>0</v>
      </c>
      <c r="AG167" s="354">
        <v>0</v>
      </c>
      <c r="AH167" s="354">
        <v>0</v>
      </c>
      <c r="AI167" s="354">
        <v>0</v>
      </c>
      <c r="AJ167" s="460">
        <v>0</v>
      </c>
      <c r="AK167" s="354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455">
        <f t="shared" ref="G168:AD168" si="119">+F168+G167</f>
        <v>0</v>
      </c>
      <c r="H168" s="455">
        <f t="shared" si="119"/>
        <v>0</v>
      </c>
      <c r="I168" s="354">
        <f t="shared" si="119"/>
        <v>0</v>
      </c>
      <c r="J168" s="455">
        <f t="shared" si="119"/>
        <v>0</v>
      </c>
      <c r="K168" s="455">
        <f t="shared" si="119"/>
        <v>0</v>
      </c>
      <c r="L168" s="455">
        <f t="shared" si="119"/>
        <v>0</v>
      </c>
      <c r="M168" s="455">
        <f t="shared" si="119"/>
        <v>0</v>
      </c>
      <c r="N168" s="455">
        <f t="shared" si="119"/>
        <v>0</v>
      </c>
      <c r="O168" s="463">
        <f t="shared" si="119"/>
        <v>0</v>
      </c>
      <c r="P168" s="354">
        <f t="shared" si="119"/>
        <v>0</v>
      </c>
      <c r="Q168" s="455">
        <f t="shared" si="119"/>
        <v>0</v>
      </c>
      <c r="R168" s="455">
        <f t="shared" si="119"/>
        <v>0</v>
      </c>
      <c r="S168" s="455">
        <f t="shared" si="119"/>
        <v>0</v>
      </c>
      <c r="T168" s="455">
        <f t="shared" si="119"/>
        <v>0</v>
      </c>
      <c r="U168" s="455">
        <f t="shared" si="119"/>
        <v>0</v>
      </c>
      <c r="V168" s="455">
        <f t="shared" si="119"/>
        <v>0</v>
      </c>
      <c r="W168" s="354">
        <f t="shared" si="119"/>
        <v>0</v>
      </c>
      <c r="X168" s="455">
        <f t="shared" si="119"/>
        <v>0</v>
      </c>
      <c r="Y168" s="455">
        <f t="shared" si="119"/>
        <v>0</v>
      </c>
      <c r="Z168" s="455">
        <f t="shared" si="119"/>
        <v>0</v>
      </c>
      <c r="AA168" s="455">
        <f t="shared" si="119"/>
        <v>0</v>
      </c>
      <c r="AB168" s="455">
        <f t="shared" si="119"/>
        <v>0</v>
      </c>
      <c r="AC168" s="463">
        <f t="shared" si="119"/>
        <v>0</v>
      </c>
      <c r="AD168" s="354">
        <f t="shared" si="119"/>
        <v>0</v>
      </c>
      <c r="AE168" s="354">
        <f t="shared" ref="AE168:AK168" si="120">+AD168+AE167</f>
        <v>0</v>
      </c>
      <c r="AF168" s="354">
        <f t="shared" si="120"/>
        <v>0</v>
      </c>
      <c r="AG168" s="354">
        <f t="shared" si="120"/>
        <v>0</v>
      </c>
      <c r="AH168" s="354">
        <f t="shared" si="120"/>
        <v>0</v>
      </c>
      <c r="AI168" s="354">
        <f t="shared" si="120"/>
        <v>0</v>
      </c>
      <c r="AJ168" s="463">
        <f t="shared" si="120"/>
        <v>0</v>
      </c>
      <c r="AK168" s="352">
        <f t="shared" si="120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2010</v>
      </c>
      <c r="G169" s="449">
        <f>+G8</f>
        <v>0</v>
      </c>
      <c r="H169" s="449">
        <f t="shared" ref="H169:AD169" si="121">+H8</f>
        <v>0</v>
      </c>
      <c r="I169" s="351">
        <f t="shared" si="121"/>
        <v>0</v>
      </c>
      <c r="J169" s="449">
        <f t="shared" si="121"/>
        <v>0</v>
      </c>
      <c r="K169" s="449">
        <f t="shared" si="121"/>
        <v>0</v>
      </c>
      <c r="L169" s="449">
        <f t="shared" si="121"/>
        <v>0</v>
      </c>
      <c r="M169" s="449">
        <f t="shared" si="121"/>
        <v>0</v>
      </c>
      <c r="N169" s="469">
        <v>500</v>
      </c>
      <c r="O169" s="460">
        <v>0</v>
      </c>
      <c r="P169" s="469">
        <f>1000-O170</f>
        <v>500</v>
      </c>
      <c r="Q169" s="456">
        <f t="shared" si="121"/>
        <v>0</v>
      </c>
      <c r="R169" s="407">
        <v>0</v>
      </c>
      <c r="S169" s="469">
        <f>1277-R170</f>
        <v>277</v>
      </c>
      <c r="T169" s="449">
        <f t="shared" si="121"/>
        <v>0</v>
      </c>
      <c r="U169" s="449">
        <f t="shared" si="121"/>
        <v>0</v>
      </c>
      <c r="V169" s="449">
        <f t="shared" si="121"/>
        <v>0</v>
      </c>
      <c r="W169" s="351">
        <f t="shared" si="121"/>
        <v>0</v>
      </c>
      <c r="X169" s="456">
        <f t="shared" si="121"/>
        <v>0</v>
      </c>
      <c r="Y169" s="469">
        <f t="shared" si="121"/>
        <v>183</v>
      </c>
      <c r="Z169" s="449">
        <f t="shared" si="121"/>
        <v>0</v>
      </c>
      <c r="AA169" s="449">
        <f t="shared" si="121"/>
        <v>0</v>
      </c>
      <c r="AB169" s="449">
        <f t="shared" si="121"/>
        <v>0</v>
      </c>
      <c r="AC169" s="469">
        <f t="shared" si="121"/>
        <v>550</v>
      </c>
      <c r="AD169" s="351">
        <f t="shared" si="121"/>
        <v>0</v>
      </c>
      <c r="AE169" s="351">
        <f t="shared" ref="AE169:AJ169" si="122">+AE8</f>
        <v>0</v>
      </c>
      <c r="AF169" s="351">
        <f t="shared" si="122"/>
        <v>0</v>
      </c>
      <c r="AG169" s="351">
        <f t="shared" si="122"/>
        <v>0</v>
      </c>
      <c r="AH169" s="351">
        <f t="shared" si="122"/>
        <v>0</v>
      </c>
      <c r="AI169" s="351">
        <f t="shared" si="122"/>
        <v>0</v>
      </c>
      <c r="AJ169" s="460">
        <f t="shared" si="122"/>
        <v>0</v>
      </c>
      <c r="AK169" s="542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451">
        <f t="shared" ref="G170:AD170" si="123">+F170+G169</f>
        <v>0</v>
      </c>
      <c r="H170" s="348">
        <f t="shared" si="123"/>
        <v>0</v>
      </c>
      <c r="I170" s="356">
        <f t="shared" si="123"/>
        <v>0</v>
      </c>
      <c r="J170" s="451">
        <f t="shared" si="123"/>
        <v>0</v>
      </c>
      <c r="K170" s="451">
        <f t="shared" si="123"/>
        <v>0</v>
      </c>
      <c r="L170" s="451">
        <f t="shared" si="123"/>
        <v>0</v>
      </c>
      <c r="M170" s="451">
        <f t="shared" si="123"/>
        <v>0</v>
      </c>
      <c r="N170" s="451">
        <f t="shared" si="123"/>
        <v>500</v>
      </c>
      <c r="O170" s="461">
        <f t="shared" si="123"/>
        <v>500</v>
      </c>
      <c r="P170" s="356">
        <f t="shared" si="123"/>
        <v>1000</v>
      </c>
      <c r="Q170" s="451">
        <f t="shared" si="123"/>
        <v>1000</v>
      </c>
      <c r="R170" s="451">
        <f t="shared" si="123"/>
        <v>1000</v>
      </c>
      <c r="S170" s="451">
        <f t="shared" si="123"/>
        <v>1277</v>
      </c>
      <c r="T170" s="451">
        <f t="shared" si="123"/>
        <v>1277</v>
      </c>
      <c r="U170" s="451">
        <f t="shared" si="123"/>
        <v>1277</v>
      </c>
      <c r="V170" s="451">
        <f t="shared" si="123"/>
        <v>1277</v>
      </c>
      <c r="W170" s="356">
        <f t="shared" si="123"/>
        <v>1277</v>
      </c>
      <c r="X170" s="451">
        <f t="shared" si="123"/>
        <v>1277</v>
      </c>
      <c r="Y170" s="451">
        <f t="shared" si="123"/>
        <v>1460</v>
      </c>
      <c r="Z170" s="451">
        <f t="shared" si="123"/>
        <v>1460</v>
      </c>
      <c r="AA170" s="451">
        <f t="shared" si="123"/>
        <v>1460</v>
      </c>
      <c r="AB170" s="451">
        <f t="shared" si="123"/>
        <v>1460</v>
      </c>
      <c r="AC170" s="461">
        <f t="shared" si="123"/>
        <v>2010</v>
      </c>
      <c r="AD170" s="356">
        <f t="shared" si="123"/>
        <v>2010</v>
      </c>
      <c r="AE170" s="352">
        <f t="shared" ref="AE170:AK170" si="124">+AD170+AE169</f>
        <v>2010</v>
      </c>
      <c r="AF170" s="352">
        <f t="shared" si="124"/>
        <v>2010</v>
      </c>
      <c r="AG170" s="352">
        <f t="shared" si="124"/>
        <v>2010</v>
      </c>
      <c r="AH170" s="352">
        <f t="shared" si="124"/>
        <v>2010</v>
      </c>
      <c r="AI170" s="352">
        <f t="shared" si="124"/>
        <v>2010</v>
      </c>
      <c r="AJ170" s="461">
        <f t="shared" si="124"/>
        <v>2010</v>
      </c>
      <c r="AK170" s="356">
        <f t="shared" si="124"/>
        <v>2010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337">
        <f>+F10</f>
        <v>1177</v>
      </c>
      <c r="G171" s="449">
        <f>+G10</f>
        <v>0</v>
      </c>
      <c r="H171" s="449">
        <f t="shared" ref="H171:AD171" si="125">+H10</f>
        <v>0</v>
      </c>
      <c r="I171" s="351">
        <f t="shared" si="125"/>
        <v>0</v>
      </c>
      <c r="J171" s="449">
        <f t="shared" si="125"/>
        <v>0</v>
      </c>
      <c r="K171" s="449">
        <f t="shared" si="125"/>
        <v>0</v>
      </c>
      <c r="L171" s="449">
        <f t="shared" si="125"/>
        <v>0</v>
      </c>
      <c r="M171" s="449">
        <f t="shared" si="125"/>
        <v>0</v>
      </c>
      <c r="N171" s="449">
        <f t="shared" si="125"/>
        <v>0</v>
      </c>
      <c r="O171" s="460">
        <f t="shared" si="125"/>
        <v>0</v>
      </c>
      <c r="P171" s="469">
        <v>31</v>
      </c>
      <c r="Q171" s="469">
        <f>500-P172</f>
        <v>469</v>
      </c>
      <c r="R171" s="407">
        <v>0</v>
      </c>
      <c r="S171" s="469">
        <f>898-R172</f>
        <v>398</v>
      </c>
      <c r="T171" s="449">
        <f t="shared" si="125"/>
        <v>0</v>
      </c>
      <c r="U171" s="449">
        <f t="shared" si="125"/>
        <v>0</v>
      </c>
      <c r="V171" s="449">
        <f t="shared" si="125"/>
        <v>0</v>
      </c>
      <c r="W171" s="351">
        <f t="shared" si="125"/>
        <v>0</v>
      </c>
      <c r="X171" s="449">
        <f t="shared" si="125"/>
        <v>0</v>
      </c>
      <c r="Y171" s="449">
        <f t="shared" si="125"/>
        <v>0</v>
      </c>
      <c r="Z171" s="449">
        <f t="shared" si="125"/>
        <v>0</v>
      </c>
      <c r="AA171" s="449">
        <f t="shared" si="125"/>
        <v>0</v>
      </c>
      <c r="AB171" s="469">
        <f t="shared" si="125"/>
        <v>279</v>
      </c>
      <c r="AC171" s="460">
        <f t="shared" si="125"/>
        <v>0</v>
      </c>
      <c r="AD171" s="351">
        <f t="shared" si="125"/>
        <v>0</v>
      </c>
      <c r="AE171" s="351">
        <f t="shared" ref="AE171:AJ171" si="126">+AE10</f>
        <v>0</v>
      </c>
      <c r="AF171" s="351">
        <f t="shared" si="126"/>
        <v>0</v>
      </c>
      <c r="AG171" s="351">
        <f t="shared" si="126"/>
        <v>0</v>
      </c>
      <c r="AH171" s="351">
        <f t="shared" si="126"/>
        <v>0</v>
      </c>
      <c r="AI171" s="351">
        <f t="shared" si="126"/>
        <v>0</v>
      </c>
      <c r="AJ171" s="460">
        <f t="shared" si="126"/>
        <v>0</v>
      </c>
      <c r="AK171" s="358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451">
        <f t="shared" ref="G172:AD172" si="127">+F172+G171</f>
        <v>0</v>
      </c>
      <c r="H172" s="348">
        <f t="shared" si="127"/>
        <v>0</v>
      </c>
      <c r="I172" s="356">
        <f t="shared" si="127"/>
        <v>0</v>
      </c>
      <c r="J172" s="451">
        <f t="shared" si="127"/>
        <v>0</v>
      </c>
      <c r="K172" s="451">
        <f t="shared" si="127"/>
        <v>0</v>
      </c>
      <c r="L172" s="451">
        <f t="shared" si="127"/>
        <v>0</v>
      </c>
      <c r="M172" s="451">
        <f t="shared" si="127"/>
        <v>0</v>
      </c>
      <c r="N172" s="451">
        <f t="shared" si="127"/>
        <v>0</v>
      </c>
      <c r="O172" s="461">
        <f t="shared" si="127"/>
        <v>0</v>
      </c>
      <c r="P172" s="356">
        <f t="shared" si="127"/>
        <v>31</v>
      </c>
      <c r="Q172" s="451">
        <f t="shared" si="127"/>
        <v>500</v>
      </c>
      <c r="R172" s="451">
        <f t="shared" si="127"/>
        <v>500</v>
      </c>
      <c r="S172" s="451">
        <f t="shared" si="127"/>
        <v>898</v>
      </c>
      <c r="T172" s="451">
        <f t="shared" si="127"/>
        <v>898</v>
      </c>
      <c r="U172" s="451">
        <f t="shared" si="127"/>
        <v>898</v>
      </c>
      <c r="V172" s="451">
        <f t="shared" si="127"/>
        <v>898</v>
      </c>
      <c r="W172" s="356">
        <f t="shared" si="127"/>
        <v>898</v>
      </c>
      <c r="X172" s="451">
        <f t="shared" si="127"/>
        <v>898</v>
      </c>
      <c r="Y172" s="451">
        <f t="shared" si="127"/>
        <v>898</v>
      </c>
      <c r="Z172" s="451">
        <f t="shared" si="127"/>
        <v>898</v>
      </c>
      <c r="AA172" s="451">
        <f t="shared" si="127"/>
        <v>898</v>
      </c>
      <c r="AB172" s="451">
        <f t="shared" si="127"/>
        <v>1177</v>
      </c>
      <c r="AC172" s="461">
        <f t="shared" si="127"/>
        <v>1177</v>
      </c>
      <c r="AD172" s="356">
        <f t="shared" si="127"/>
        <v>1177</v>
      </c>
      <c r="AE172" s="352">
        <f t="shared" ref="AE172:AK172" si="128">+AD172+AE171</f>
        <v>1177</v>
      </c>
      <c r="AF172" s="352">
        <f t="shared" si="128"/>
        <v>1177</v>
      </c>
      <c r="AG172" s="352">
        <f t="shared" si="128"/>
        <v>1177</v>
      </c>
      <c r="AH172" s="352">
        <f t="shared" si="128"/>
        <v>1177</v>
      </c>
      <c r="AI172" s="352">
        <f t="shared" si="128"/>
        <v>1177</v>
      </c>
      <c r="AJ172" s="461">
        <f t="shared" si="128"/>
        <v>1177</v>
      </c>
      <c r="AK172" s="356">
        <f t="shared" si="128"/>
        <v>1177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337">
        <f>+F12</f>
        <v>5923</v>
      </c>
      <c r="G173" s="449">
        <f>+G12</f>
        <v>0</v>
      </c>
      <c r="H173" s="449">
        <f t="shared" ref="H173:AD173" si="129">+H12</f>
        <v>0</v>
      </c>
      <c r="I173" s="351">
        <f t="shared" si="129"/>
        <v>0</v>
      </c>
      <c r="J173" s="449">
        <f t="shared" si="129"/>
        <v>0</v>
      </c>
      <c r="K173" s="449">
        <f t="shared" si="129"/>
        <v>0</v>
      </c>
      <c r="L173" s="449">
        <f t="shared" si="129"/>
        <v>0</v>
      </c>
      <c r="M173" s="449">
        <f t="shared" si="129"/>
        <v>0</v>
      </c>
      <c r="N173" s="449">
        <f t="shared" si="129"/>
        <v>0</v>
      </c>
      <c r="O173" s="460">
        <f t="shared" si="129"/>
        <v>0</v>
      </c>
      <c r="P173" s="351">
        <f t="shared" si="129"/>
        <v>0</v>
      </c>
      <c r="Q173" s="407">
        <v>0</v>
      </c>
      <c r="R173" s="469">
        <v>1892</v>
      </c>
      <c r="S173" s="469">
        <f>2000-R174</f>
        <v>108</v>
      </c>
      <c r="T173" s="469">
        <v>1863</v>
      </c>
      <c r="U173" s="469">
        <f>4463-T174</f>
        <v>600</v>
      </c>
      <c r="V173" s="407">
        <f t="shared" si="129"/>
        <v>0</v>
      </c>
      <c r="W173" s="351">
        <f t="shared" si="129"/>
        <v>0</v>
      </c>
      <c r="X173" s="456">
        <f t="shared" si="129"/>
        <v>0</v>
      </c>
      <c r="Y173" s="456">
        <f t="shared" si="129"/>
        <v>0</v>
      </c>
      <c r="Z173" s="456">
        <f t="shared" si="129"/>
        <v>0</v>
      </c>
      <c r="AA173" s="469">
        <f t="shared" si="129"/>
        <v>1460</v>
      </c>
      <c r="AB173" s="449">
        <f t="shared" si="129"/>
        <v>0</v>
      </c>
      <c r="AC173" s="460">
        <f t="shared" si="129"/>
        <v>0</v>
      </c>
      <c r="AD173" s="351">
        <f t="shared" si="129"/>
        <v>0</v>
      </c>
      <c r="AE173" s="351">
        <f t="shared" ref="AE173:AJ173" si="130">+AE12</f>
        <v>0</v>
      </c>
      <c r="AF173" s="351">
        <f t="shared" si="130"/>
        <v>0</v>
      </c>
      <c r="AG173" s="351">
        <f t="shared" si="130"/>
        <v>0</v>
      </c>
      <c r="AH173" s="351">
        <f t="shared" si="130"/>
        <v>0</v>
      </c>
      <c r="AI173" s="351">
        <f t="shared" si="130"/>
        <v>0</v>
      </c>
      <c r="AJ173" s="460">
        <f t="shared" si="130"/>
        <v>0</v>
      </c>
      <c r="AK173" s="358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451">
        <f t="shared" ref="G174:AD174" si="131">+F174+G173</f>
        <v>0</v>
      </c>
      <c r="H174" s="348">
        <f t="shared" si="131"/>
        <v>0</v>
      </c>
      <c r="I174" s="356">
        <f t="shared" si="131"/>
        <v>0</v>
      </c>
      <c r="J174" s="451">
        <f t="shared" si="131"/>
        <v>0</v>
      </c>
      <c r="K174" s="451">
        <f t="shared" si="131"/>
        <v>0</v>
      </c>
      <c r="L174" s="451">
        <f t="shared" si="131"/>
        <v>0</v>
      </c>
      <c r="M174" s="451">
        <f t="shared" si="131"/>
        <v>0</v>
      </c>
      <c r="N174" s="451">
        <f t="shared" si="131"/>
        <v>0</v>
      </c>
      <c r="O174" s="461">
        <f t="shared" si="131"/>
        <v>0</v>
      </c>
      <c r="P174" s="356">
        <f t="shared" si="131"/>
        <v>0</v>
      </c>
      <c r="Q174" s="451">
        <f t="shared" si="131"/>
        <v>0</v>
      </c>
      <c r="R174" s="451">
        <f t="shared" si="131"/>
        <v>1892</v>
      </c>
      <c r="S174" s="451">
        <f t="shared" si="131"/>
        <v>2000</v>
      </c>
      <c r="T174" s="451">
        <f t="shared" si="131"/>
        <v>3863</v>
      </c>
      <c r="U174" s="451">
        <f t="shared" si="131"/>
        <v>4463</v>
      </c>
      <c r="V174" s="451">
        <f t="shared" si="131"/>
        <v>4463</v>
      </c>
      <c r="W174" s="356">
        <f t="shared" si="131"/>
        <v>4463</v>
      </c>
      <c r="X174" s="451">
        <f t="shared" si="131"/>
        <v>4463</v>
      </c>
      <c r="Y174" s="451">
        <f t="shared" si="131"/>
        <v>4463</v>
      </c>
      <c r="Z174" s="451">
        <f t="shared" si="131"/>
        <v>4463</v>
      </c>
      <c r="AA174" s="451">
        <f t="shared" si="131"/>
        <v>5923</v>
      </c>
      <c r="AB174" s="451">
        <f t="shared" si="131"/>
        <v>5923</v>
      </c>
      <c r="AC174" s="461">
        <f t="shared" si="131"/>
        <v>5923</v>
      </c>
      <c r="AD174" s="356">
        <f t="shared" si="131"/>
        <v>5923</v>
      </c>
      <c r="AE174" s="352">
        <f t="shared" ref="AE174:AK174" si="132">+AD174+AE173</f>
        <v>5923</v>
      </c>
      <c r="AF174" s="352">
        <f t="shared" si="132"/>
        <v>5923</v>
      </c>
      <c r="AG174" s="352">
        <f t="shared" si="132"/>
        <v>5923</v>
      </c>
      <c r="AH174" s="352">
        <f t="shared" si="132"/>
        <v>5923</v>
      </c>
      <c r="AI174" s="352">
        <f t="shared" si="132"/>
        <v>5923</v>
      </c>
      <c r="AJ174" s="461">
        <f t="shared" si="132"/>
        <v>5923</v>
      </c>
      <c r="AK174" s="356">
        <f t="shared" si="132"/>
        <v>5923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337">
        <f>+F14</f>
        <v>2832</v>
      </c>
      <c r="G175" s="453">
        <f>+G14</f>
        <v>0</v>
      </c>
      <c r="H175" s="453">
        <f t="shared" ref="H175:AD175" si="133">+H14</f>
        <v>0</v>
      </c>
      <c r="I175" s="353">
        <f t="shared" si="133"/>
        <v>0</v>
      </c>
      <c r="J175" s="453">
        <f t="shared" si="133"/>
        <v>0</v>
      </c>
      <c r="K175" s="453">
        <f t="shared" si="133"/>
        <v>0</v>
      </c>
      <c r="L175" s="453">
        <f t="shared" si="133"/>
        <v>0</v>
      </c>
      <c r="M175" s="453">
        <f t="shared" si="133"/>
        <v>0</v>
      </c>
      <c r="N175" s="453">
        <f t="shared" si="133"/>
        <v>0</v>
      </c>
      <c r="O175" s="462">
        <f t="shared" si="133"/>
        <v>0</v>
      </c>
      <c r="P175" s="353">
        <v>0</v>
      </c>
      <c r="Q175" s="470">
        <v>931</v>
      </c>
      <c r="R175" s="470">
        <f>1000-Q176</f>
        <v>69</v>
      </c>
      <c r="S175" s="470">
        <v>679</v>
      </c>
      <c r="T175" s="470">
        <f>1722-S176</f>
        <v>43</v>
      </c>
      <c r="U175" s="453">
        <f t="shared" si="133"/>
        <v>0</v>
      </c>
      <c r="V175" s="453">
        <f t="shared" si="133"/>
        <v>0</v>
      </c>
      <c r="W175" s="353">
        <f t="shared" si="133"/>
        <v>0</v>
      </c>
      <c r="X175" s="457">
        <f t="shared" si="133"/>
        <v>0</v>
      </c>
      <c r="Y175" s="457">
        <f t="shared" si="133"/>
        <v>0</v>
      </c>
      <c r="Z175" s="470">
        <f t="shared" si="133"/>
        <v>670</v>
      </c>
      <c r="AA175" s="470">
        <f t="shared" si="133"/>
        <v>240</v>
      </c>
      <c r="AB175" s="457">
        <f t="shared" si="133"/>
        <v>0</v>
      </c>
      <c r="AC175" s="470">
        <f t="shared" si="133"/>
        <v>200</v>
      </c>
      <c r="AD175" s="353">
        <f t="shared" si="133"/>
        <v>0</v>
      </c>
      <c r="AE175" s="353">
        <f t="shared" ref="AE175:AJ175" si="134">+AE14</f>
        <v>0</v>
      </c>
      <c r="AF175" s="353">
        <f t="shared" si="134"/>
        <v>0</v>
      </c>
      <c r="AG175" s="353">
        <f t="shared" si="134"/>
        <v>0</v>
      </c>
      <c r="AH175" s="353">
        <f t="shared" si="134"/>
        <v>0</v>
      </c>
      <c r="AI175" s="353">
        <f t="shared" si="134"/>
        <v>0</v>
      </c>
      <c r="AJ175" s="462">
        <f t="shared" si="134"/>
        <v>0</v>
      </c>
      <c r="AK175" s="358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451">
        <f t="shared" ref="G176:AD176" si="135">+F176+G175</f>
        <v>0</v>
      </c>
      <c r="H176" s="348">
        <f t="shared" si="135"/>
        <v>0</v>
      </c>
      <c r="I176" s="356">
        <f t="shared" si="135"/>
        <v>0</v>
      </c>
      <c r="J176" s="451">
        <f t="shared" si="135"/>
        <v>0</v>
      </c>
      <c r="K176" s="451">
        <f t="shared" si="135"/>
        <v>0</v>
      </c>
      <c r="L176" s="451">
        <f t="shared" si="135"/>
        <v>0</v>
      </c>
      <c r="M176" s="451">
        <f t="shared" si="135"/>
        <v>0</v>
      </c>
      <c r="N176" s="451">
        <f t="shared" si="135"/>
        <v>0</v>
      </c>
      <c r="O176" s="461">
        <f t="shared" si="135"/>
        <v>0</v>
      </c>
      <c r="P176" s="356">
        <f t="shared" si="135"/>
        <v>0</v>
      </c>
      <c r="Q176" s="451">
        <f t="shared" si="135"/>
        <v>931</v>
      </c>
      <c r="R176" s="451">
        <f t="shared" si="135"/>
        <v>1000</v>
      </c>
      <c r="S176" s="451">
        <f t="shared" si="135"/>
        <v>1679</v>
      </c>
      <c r="T176" s="451">
        <f t="shared" si="135"/>
        <v>1722</v>
      </c>
      <c r="U176" s="451">
        <f t="shared" si="135"/>
        <v>1722</v>
      </c>
      <c r="V176" s="451">
        <f t="shared" si="135"/>
        <v>1722</v>
      </c>
      <c r="W176" s="356">
        <f t="shared" si="135"/>
        <v>1722</v>
      </c>
      <c r="X176" s="451">
        <f t="shared" si="135"/>
        <v>1722</v>
      </c>
      <c r="Y176" s="451">
        <f t="shared" si="135"/>
        <v>1722</v>
      </c>
      <c r="Z176" s="451">
        <f t="shared" si="135"/>
        <v>2392</v>
      </c>
      <c r="AA176" s="451">
        <f t="shared" si="135"/>
        <v>2632</v>
      </c>
      <c r="AB176" s="451">
        <f t="shared" si="135"/>
        <v>2632</v>
      </c>
      <c r="AC176" s="461">
        <f t="shared" si="135"/>
        <v>2832</v>
      </c>
      <c r="AD176" s="356">
        <f t="shared" si="135"/>
        <v>2832</v>
      </c>
      <c r="AE176" s="352">
        <f t="shared" ref="AE176:AG176" si="136">+AD176+AE175</f>
        <v>2832</v>
      </c>
      <c r="AF176" s="352">
        <f t="shared" si="136"/>
        <v>2832</v>
      </c>
      <c r="AG176" s="352">
        <f t="shared" si="136"/>
        <v>2832</v>
      </c>
      <c r="AH176" s="352">
        <f>+AG176+AH175</f>
        <v>2832</v>
      </c>
      <c r="AI176" s="352">
        <f t="shared" ref="AI176" si="137">+AH176+AI175</f>
        <v>2832</v>
      </c>
      <c r="AJ176" s="461">
        <f>+AI176+AJ175</f>
        <v>2832</v>
      </c>
      <c r="AK176" s="356">
        <f>+AJ176+AK175</f>
        <v>2832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337">
        <f>+F16</f>
        <v>5470</v>
      </c>
      <c r="G177" s="449">
        <f>+G16</f>
        <v>0</v>
      </c>
      <c r="H177" s="449">
        <f t="shared" ref="H177:AD177" si="138">+H16</f>
        <v>0</v>
      </c>
      <c r="I177" s="351">
        <f t="shared" si="138"/>
        <v>0</v>
      </c>
      <c r="J177" s="449">
        <f t="shared" si="138"/>
        <v>0</v>
      </c>
      <c r="K177" s="456">
        <v>0</v>
      </c>
      <c r="L177" s="469">
        <f>500-K178</f>
        <v>500</v>
      </c>
      <c r="M177" s="449">
        <f t="shared" si="138"/>
        <v>0</v>
      </c>
      <c r="N177" s="456">
        <v>0</v>
      </c>
      <c r="O177" s="469">
        <v>427</v>
      </c>
      <c r="P177" s="469">
        <f>1500-O178</f>
        <v>573</v>
      </c>
      <c r="Q177" s="449">
        <f t="shared" si="138"/>
        <v>0</v>
      </c>
      <c r="R177" s="469">
        <v>147</v>
      </c>
      <c r="S177" s="456">
        <v>0</v>
      </c>
      <c r="T177" s="469">
        <f>1650-S178</f>
        <v>3</v>
      </c>
      <c r="U177" s="469">
        <v>750</v>
      </c>
      <c r="V177" s="469">
        <v>1350</v>
      </c>
      <c r="W177" s="469">
        <f>4550-V178</f>
        <v>800</v>
      </c>
      <c r="X177" s="469">
        <f>4770-W178</f>
        <v>220</v>
      </c>
      <c r="Y177" s="407">
        <f t="shared" si="138"/>
        <v>0</v>
      </c>
      <c r="Z177" s="407">
        <f t="shared" si="138"/>
        <v>0</v>
      </c>
      <c r="AA177" s="469">
        <f t="shared" si="138"/>
        <v>120</v>
      </c>
      <c r="AB177" s="469">
        <f t="shared" si="138"/>
        <v>580</v>
      </c>
      <c r="AC177" s="460">
        <f t="shared" si="138"/>
        <v>0</v>
      </c>
      <c r="AD177" s="351">
        <f t="shared" si="138"/>
        <v>0</v>
      </c>
      <c r="AE177" s="351">
        <f t="shared" ref="AE177:AJ177" si="139">+AE16</f>
        <v>0</v>
      </c>
      <c r="AF177" s="351">
        <f t="shared" si="139"/>
        <v>0</v>
      </c>
      <c r="AG177" s="351">
        <f t="shared" si="139"/>
        <v>0</v>
      </c>
      <c r="AH177" s="351">
        <f t="shared" si="139"/>
        <v>0</v>
      </c>
      <c r="AI177" s="351">
        <f t="shared" si="139"/>
        <v>0</v>
      </c>
      <c r="AJ177" s="460">
        <f t="shared" si="139"/>
        <v>0</v>
      </c>
      <c r="AK177" s="358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43">
        <f t="shared" ref="G178:AD178" si="140">+F178+G177</f>
        <v>0</v>
      </c>
      <c r="H178" s="348">
        <f t="shared" si="140"/>
        <v>0</v>
      </c>
      <c r="I178" s="356">
        <f t="shared" si="140"/>
        <v>0</v>
      </c>
      <c r="J178" s="451">
        <f t="shared" si="140"/>
        <v>0</v>
      </c>
      <c r="K178" s="451">
        <f t="shared" si="140"/>
        <v>0</v>
      </c>
      <c r="L178" s="451">
        <f t="shared" si="140"/>
        <v>500</v>
      </c>
      <c r="M178" s="451">
        <f t="shared" si="140"/>
        <v>500</v>
      </c>
      <c r="N178" s="451">
        <f t="shared" si="140"/>
        <v>500</v>
      </c>
      <c r="O178" s="461">
        <f t="shared" si="140"/>
        <v>927</v>
      </c>
      <c r="P178" s="356">
        <f t="shared" si="140"/>
        <v>1500</v>
      </c>
      <c r="Q178" s="451">
        <f t="shared" si="140"/>
        <v>1500</v>
      </c>
      <c r="R178" s="451">
        <f t="shared" si="140"/>
        <v>1647</v>
      </c>
      <c r="S178" s="451">
        <f t="shared" si="140"/>
        <v>1647</v>
      </c>
      <c r="T178" s="451">
        <f t="shared" si="140"/>
        <v>1650</v>
      </c>
      <c r="U178" s="451">
        <f t="shared" si="140"/>
        <v>2400</v>
      </c>
      <c r="V178" s="451">
        <f t="shared" si="140"/>
        <v>3750</v>
      </c>
      <c r="W178" s="356">
        <f t="shared" si="140"/>
        <v>4550</v>
      </c>
      <c r="X178" s="451">
        <f t="shared" si="140"/>
        <v>4770</v>
      </c>
      <c r="Y178" s="451">
        <f t="shared" si="140"/>
        <v>4770</v>
      </c>
      <c r="Z178" s="451">
        <f t="shared" si="140"/>
        <v>4770</v>
      </c>
      <c r="AA178" s="451">
        <f t="shared" si="140"/>
        <v>4890</v>
      </c>
      <c r="AB178" s="451">
        <f t="shared" si="140"/>
        <v>5470</v>
      </c>
      <c r="AC178" s="461">
        <f t="shared" si="140"/>
        <v>5470</v>
      </c>
      <c r="AD178" s="356">
        <f t="shared" si="140"/>
        <v>5470</v>
      </c>
      <c r="AE178" s="352">
        <f t="shared" ref="AE178:AK178" si="141">+AD178+AE177</f>
        <v>5470</v>
      </c>
      <c r="AF178" s="352">
        <f t="shared" si="141"/>
        <v>5470</v>
      </c>
      <c r="AG178" s="352">
        <f t="shared" si="141"/>
        <v>5470</v>
      </c>
      <c r="AH178" s="352">
        <f t="shared" si="141"/>
        <v>5470</v>
      </c>
      <c r="AI178" s="352">
        <f t="shared" si="141"/>
        <v>5470</v>
      </c>
      <c r="AJ178" s="461">
        <f t="shared" si="141"/>
        <v>5470</v>
      </c>
      <c r="AK178" s="356">
        <f t="shared" si="141"/>
        <v>5470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337">
        <f>+F18</f>
        <v>375</v>
      </c>
      <c r="G179" s="453">
        <f>+G18</f>
        <v>0</v>
      </c>
      <c r="H179" s="453">
        <f t="shared" ref="H179:AD179" si="142">+H18</f>
        <v>0</v>
      </c>
      <c r="I179" s="353">
        <f t="shared" si="142"/>
        <v>0</v>
      </c>
      <c r="J179" s="453">
        <f t="shared" si="142"/>
        <v>0</v>
      </c>
      <c r="K179" s="453">
        <f t="shared" si="142"/>
        <v>0</v>
      </c>
      <c r="L179" s="453">
        <f t="shared" si="142"/>
        <v>0</v>
      </c>
      <c r="M179" s="453">
        <f t="shared" si="142"/>
        <v>0</v>
      </c>
      <c r="N179" s="453">
        <f t="shared" si="142"/>
        <v>0</v>
      </c>
      <c r="O179" s="462">
        <f t="shared" si="142"/>
        <v>0</v>
      </c>
      <c r="P179" s="353">
        <f t="shared" si="142"/>
        <v>0</v>
      </c>
      <c r="Q179" s="453">
        <f t="shared" si="142"/>
        <v>0</v>
      </c>
      <c r="R179" s="453">
        <f t="shared" si="142"/>
        <v>0</v>
      </c>
      <c r="S179" s="453">
        <f t="shared" si="142"/>
        <v>0</v>
      </c>
      <c r="T179" s="453">
        <f t="shared" si="142"/>
        <v>0</v>
      </c>
      <c r="U179" s="453">
        <f t="shared" si="142"/>
        <v>0</v>
      </c>
      <c r="V179" s="453">
        <f t="shared" si="142"/>
        <v>0</v>
      </c>
      <c r="W179" s="353">
        <f t="shared" si="142"/>
        <v>0</v>
      </c>
      <c r="X179" s="470">
        <f t="shared" si="142"/>
        <v>40</v>
      </c>
      <c r="Y179" s="470">
        <f t="shared" si="142"/>
        <v>250</v>
      </c>
      <c r="Z179" s="453">
        <f t="shared" si="142"/>
        <v>0</v>
      </c>
      <c r="AA179" s="457">
        <f t="shared" si="142"/>
        <v>0</v>
      </c>
      <c r="AB179" s="470">
        <f t="shared" si="142"/>
        <v>85</v>
      </c>
      <c r="AC179" s="462">
        <f t="shared" si="142"/>
        <v>0</v>
      </c>
      <c r="AD179" s="353">
        <f t="shared" si="142"/>
        <v>0</v>
      </c>
      <c r="AE179" s="353">
        <f t="shared" ref="AE179:AJ179" si="143">+AE18</f>
        <v>0</v>
      </c>
      <c r="AF179" s="353">
        <f t="shared" si="143"/>
        <v>0</v>
      </c>
      <c r="AG179" s="353">
        <f t="shared" si="143"/>
        <v>0</v>
      </c>
      <c r="AH179" s="353">
        <f t="shared" si="143"/>
        <v>0</v>
      </c>
      <c r="AI179" s="353">
        <f t="shared" si="143"/>
        <v>0</v>
      </c>
      <c r="AJ179" s="462">
        <f t="shared" si="143"/>
        <v>0</v>
      </c>
      <c r="AK179" s="358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43">
        <f t="shared" ref="G180:AD180" si="144">+F180+G179</f>
        <v>0</v>
      </c>
      <c r="H180" s="348">
        <f t="shared" si="144"/>
        <v>0</v>
      </c>
      <c r="I180" s="356">
        <f t="shared" si="144"/>
        <v>0</v>
      </c>
      <c r="J180" s="451">
        <f t="shared" si="144"/>
        <v>0</v>
      </c>
      <c r="K180" s="451">
        <f t="shared" si="144"/>
        <v>0</v>
      </c>
      <c r="L180" s="451">
        <f t="shared" si="144"/>
        <v>0</v>
      </c>
      <c r="M180" s="451">
        <f t="shared" si="144"/>
        <v>0</v>
      </c>
      <c r="N180" s="451">
        <f t="shared" si="144"/>
        <v>0</v>
      </c>
      <c r="O180" s="461">
        <f t="shared" si="144"/>
        <v>0</v>
      </c>
      <c r="P180" s="356">
        <f t="shared" si="144"/>
        <v>0</v>
      </c>
      <c r="Q180" s="451">
        <f t="shared" si="144"/>
        <v>0</v>
      </c>
      <c r="R180" s="451">
        <f t="shared" si="144"/>
        <v>0</v>
      </c>
      <c r="S180" s="451">
        <f t="shared" si="144"/>
        <v>0</v>
      </c>
      <c r="T180" s="451">
        <f t="shared" si="144"/>
        <v>0</v>
      </c>
      <c r="U180" s="451">
        <f t="shared" si="144"/>
        <v>0</v>
      </c>
      <c r="V180" s="451">
        <f t="shared" si="144"/>
        <v>0</v>
      </c>
      <c r="W180" s="356">
        <f t="shared" si="144"/>
        <v>0</v>
      </c>
      <c r="X180" s="451">
        <f t="shared" si="144"/>
        <v>40</v>
      </c>
      <c r="Y180" s="451">
        <f t="shared" si="144"/>
        <v>290</v>
      </c>
      <c r="Z180" s="451">
        <f t="shared" si="144"/>
        <v>290</v>
      </c>
      <c r="AA180" s="451">
        <f t="shared" si="144"/>
        <v>290</v>
      </c>
      <c r="AB180" s="451">
        <f t="shared" si="144"/>
        <v>375</v>
      </c>
      <c r="AC180" s="461">
        <f t="shared" si="144"/>
        <v>375</v>
      </c>
      <c r="AD180" s="356">
        <f t="shared" si="144"/>
        <v>375</v>
      </c>
      <c r="AE180" s="352">
        <f t="shared" ref="AE180:AG180" si="145">+AD180+AE179</f>
        <v>375</v>
      </c>
      <c r="AF180" s="352">
        <f t="shared" si="145"/>
        <v>375</v>
      </c>
      <c r="AG180" s="352">
        <f t="shared" si="145"/>
        <v>375</v>
      </c>
      <c r="AH180" s="352">
        <f>+AG180+AH179</f>
        <v>375</v>
      </c>
      <c r="AI180" s="352">
        <f t="shared" ref="AI180" si="146">+AH180+AI179</f>
        <v>375</v>
      </c>
      <c r="AJ180" s="461">
        <f>+AI180+AJ179</f>
        <v>375</v>
      </c>
      <c r="AK180" s="356">
        <f>+AJ180+AK179</f>
        <v>375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337">
        <f>+F20</f>
        <v>550</v>
      </c>
      <c r="G181" s="453">
        <f>+G20</f>
        <v>0</v>
      </c>
      <c r="H181" s="453">
        <f t="shared" ref="H181:AD181" si="147">+H20</f>
        <v>0</v>
      </c>
      <c r="I181" s="353">
        <f t="shared" si="147"/>
        <v>0</v>
      </c>
      <c r="J181" s="453">
        <f t="shared" si="147"/>
        <v>0</v>
      </c>
      <c r="K181" s="453">
        <f t="shared" si="147"/>
        <v>0</v>
      </c>
      <c r="L181" s="453">
        <f t="shared" si="147"/>
        <v>0</v>
      </c>
      <c r="M181" s="457">
        <v>0</v>
      </c>
      <c r="N181" s="470">
        <f>450-M182</f>
        <v>450</v>
      </c>
      <c r="O181" s="462">
        <f t="shared" si="147"/>
        <v>0</v>
      </c>
      <c r="P181" s="353">
        <f t="shared" si="147"/>
        <v>0</v>
      </c>
      <c r="Q181" s="453">
        <f t="shared" si="147"/>
        <v>0</v>
      </c>
      <c r="R181" s="453">
        <f t="shared" si="147"/>
        <v>0</v>
      </c>
      <c r="S181" s="453">
        <f t="shared" si="147"/>
        <v>0</v>
      </c>
      <c r="T181" s="453">
        <f t="shared" si="147"/>
        <v>0</v>
      </c>
      <c r="U181" s="453">
        <f t="shared" si="147"/>
        <v>0</v>
      </c>
      <c r="V181" s="453">
        <f t="shared" si="147"/>
        <v>0</v>
      </c>
      <c r="W181" s="353">
        <f t="shared" si="147"/>
        <v>0</v>
      </c>
      <c r="X181" s="457">
        <f t="shared" si="147"/>
        <v>0</v>
      </c>
      <c r="Y181" s="470">
        <f t="shared" si="147"/>
        <v>100</v>
      </c>
      <c r="Z181" s="453">
        <f t="shared" si="147"/>
        <v>0</v>
      </c>
      <c r="AA181" s="453">
        <f t="shared" si="147"/>
        <v>0</v>
      </c>
      <c r="AB181" s="453">
        <f t="shared" si="147"/>
        <v>0</v>
      </c>
      <c r="AC181" s="462">
        <f t="shared" si="147"/>
        <v>0</v>
      </c>
      <c r="AD181" s="353">
        <f t="shared" si="147"/>
        <v>0</v>
      </c>
      <c r="AE181" s="353">
        <f t="shared" ref="AE181:AJ181" si="148">+AE20</f>
        <v>0</v>
      </c>
      <c r="AF181" s="353">
        <f t="shared" si="148"/>
        <v>0</v>
      </c>
      <c r="AG181" s="353">
        <f t="shared" si="148"/>
        <v>0</v>
      </c>
      <c r="AH181" s="353">
        <f t="shared" si="148"/>
        <v>0</v>
      </c>
      <c r="AI181" s="353">
        <f t="shared" si="148"/>
        <v>0</v>
      </c>
      <c r="AJ181" s="462">
        <f t="shared" si="148"/>
        <v>0</v>
      </c>
      <c r="AK181" s="358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451">
        <f t="shared" ref="G182:AD182" si="149">+F182+G181</f>
        <v>0</v>
      </c>
      <c r="H182" s="348">
        <f t="shared" si="149"/>
        <v>0</v>
      </c>
      <c r="I182" s="356">
        <f t="shared" si="149"/>
        <v>0</v>
      </c>
      <c r="J182" s="451">
        <f t="shared" si="149"/>
        <v>0</v>
      </c>
      <c r="K182" s="451">
        <f t="shared" si="149"/>
        <v>0</v>
      </c>
      <c r="L182" s="451">
        <f t="shared" si="149"/>
        <v>0</v>
      </c>
      <c r="M182" s="451">
        <f t="shared" si="149"/>
        <v>0</v>
      </c>
      <c r="N182" s="451">
        <f t="shared" si="149"/>
        <v>450</v>
      </c>
      <c r="O182" s="461">
        <f t="shared" si="149"/>
        <v>450</v>
      </c>
      <c r="P182" s="356">
        <f t="shared" si="149"/>
        <v>450</v>
      </c>
      <c r="Q182" s="451">
        <f t="shared" si="149"/>
        <v>450</v>
      </c>
      <c r="R182" s="451">
        <f t="shared" si="149"/>
        <v>450</v>
      </c>
      <c r="S182" s="451">
        <f t="shared" si="149"/>
        <v>450</v>
      </c>
      <c r="T182" s="451">
        <f t="shared" si="149"/>
        <v>450</v>
      </c>
      <c r="U182" s="451">
        <f t="shared" si="149"/>
        <v>450</v>
      </c>
      <c r="V182" s="451">
        <f t="shared" si="149"/>
        <v>450</v>
      </c>
      <c r="W182" s="356">
        <f t="shared" si="149"/>
        <v>450</v>
      </c>
      <c r="X182" s="451">
        <f t="shared" si="149"/>
        <v>450</v>
      </c>
      <c r="Y182" s="451">
        <f t="shared" si="149"/>
        <v>550</v>
      </c>
      <c r="Z182" s="451">
        <f t="shared" si="149"/>
        <v>550</v>
      </c>
      <c r="AA182" s="451">
        <f t="shared" si="149"/>
        <v>550</v>
      </c>
      <c r="AB182" s="451">
        <f t="shared" si="149"/>
        <v>550</v>
      </c>
      <c r="AC182" s="461">
        <f t="shared" si="149"/>
        <v>550</v>
      </c>
      <c r="AD182" s="356">
        <f t="shared" si="149"/>
        <v>550</v>
      </c>
      <c r="AE182" s="352">
        <f t="shared" ref="AE182:AK182" si="150">+AD182+AE181</f>
        <v>550</v>
      </c>
      <c r="AF182" s="352">
        <f t="shared" si="150"/>
        <v>550</v>
      </c>
      <c r="AG182" s="352">
        <f t="shared" si="150"/>
        <v>550</v>
      </c>
      <c r="AH182" s="352">
        <f t="shared" si="150"/>
        <v>550</v>
      </c>
      <c r="AI182" s="352">
        <f t="shared" si="150"/>
        <v>550</v>
      </c>
      <c r="AJ182" s="461">
        <f t="shared" si="150"/>
        <v>550</v>
      </c>
      <c r="AK182" s="356">
        <f t="shared" si="150"/>
        <v>550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337">
        <f>+F22</f>
        <v>294</v>
      </c>
      <c r="G183" s="449">
        <f>+G22</f>
        <v>0</v>
      </c>
      <c r="H183" s="449">
        <f t="shared" ref="H183:AD183" si="151">+H22</f>
        <v>0</v>
      </c>
      <c r="I183" s="351">
        <f t="shared" si="151"/>
        <v>0</v>
      </c>
      <c r="J183" s="449">
        <f t="shared" si="151"/>
        <v>0</v>
      </c>
      <c r="K183" s="449">
        <f t="shared" si="151"/>
        <v>0</v>
      </c>
      <c r="L183" s="449">
        <f t="shared" si="151"/>
        <v>0</v>
      </c>
      <c r="M183" s="456">
        <v>0</v>
      </c>
      <c r="N183" s="469">
        <f>294-M184</f>
        <v>294</v>
      </c>
      <c r="O183" s="460">
        <f t="shared" si="151"/>
        <v>0</v>
      </c>
      <c r="P183" s="351">
        <f t="shared" si="151"/>
        <v>0</v>
      </c>
      <c r="Q183" s="449">
        <f t="shared" si="151"/>
        <v>0</v>
      </c>
      <c r="R183" s="449">
        <f t="shared" si="151"/>
        <v>0</v>
      </c>
      <c r="S183" s="449">
        <f t="shared" si="151"/>
        <v>0</v>
      </c>
      <c r="T183" s="449">
        <f t="shared" si="151"/>
        <v>0</v>
      </c>
      <c r="U183" s="449">
        <f t="shared" si="151"/>
        <v>0</v>
      </c>
      <c r="V183" s="449">
        <f t="shared" si="151"/>
        <v>0</v>
      </c>
      <c r="W183" s="351">
        <f t="shared" si="151"/>
        <v>0</v>
      </c>
      <c r="X183" s="449">
        <f t="shared" si="151"/>
        <v>0</v>
      </c>
      <c r="Y183" s="449">
        <f t="shared" si="151"/>
        <v>0</v>
      </c>
      <c r="Z183" s="449">
        <f t="shared" si="151"/>
        <v>0</v>
      </c>
      <c r="AA183" s="449">
        <f t="shared" si="151"/>
        <v>0</v>
      </c>
      <c r="AB183" s="449">
        <f t="shared" si="151"/>
        <v>0</v>
      </c>
      <c r="AC183" s="460">
        <f t="shared" si="151"/>
        <v>0</v>
      </c>
      <c r="AD183" s="351">
        <f t="shared" si="151"/>
        <v>0</v>
      </c>
      <c r="AE183" s="351">
        <f t="shared" ref="AE183:AJ183" si="152">+AE22</f>
        <v>0</v>
      </c>
      <c r="AF183" s="351">
        <f t="shared" si="152"/>
        <v>0</v>
      </c>
      <c r="AG183" s="351">
        <f t="shared" si="152"/>
        <v>0</v>
      </c>
      <c r="AH183" s="351">
        <f t="shared" si="152"/>
        <v>0</v>
      </c>
      <c r="AI183" s="351">
        <f t="shared" si="152"/>
        <v>0</v>
      </c>
      <c r="AJ183" s="460">
        <f t="shared" si="152"/>
        <v>0</v>
      </c>
      <c r="AK183" s="358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451">
        <f t="shared" ref="G184:AD184" si="153">+F184+G183</f>
        <v>0</v>
      </c>
      <c r="H184" s="348">
        <f t="shared" si="153"/>
        <v>0</v>
      </c>
      <c r="I184" s="356">
        <f t="shared" si="153"/>
        <v>0</v>
      </c>
      <c r="J184" s="451">
        <f t="shared" si="153"/>
        <v>0</v>
      </c>
      <c r="K184" s="451">
        <f t="shared" si="153"/>
        <v>0</v>
      </c>
      <c r="L184" s="451">
        <f t="shared" si="153"/>
        <v>0</v>
      </c>
      <c r="M184" s="451">
        <f t="shared" si="153"/>
        <v>0</v>
      </c>
      <c r="N184" s="451">
        <f t="shared" si="153"/>
        <v>294</v>
      </c>
      <c r="O184" s="461">
        <f t="shared" si="153"/>
        <v>294</v>
      </c>
      <c r="P184" s="356">
        <f t="shared" si="153"/>
        <v>294</v>
      </c>
      <c r="Q184" s="451">
        <f t="shared" si="153"/>
        <v>294</v>
      </c>
      <c r="R184" s="451">
        <f t="shared" si="153"/>
        <v>294</v>
      </c>
      <c r="S184" s="451">
        <f t="shared" si="153"/>
        <v>294</v>
      </c>
      <c r="T184" s="451">
        <f t="shared" si="153"/>
        <v>294</v>
      </c>
      <c r="U184" s="451">
        <f t="shared" si="153"/>
        <v>294</v>
      </c>
      <c r="V184" s="451">
        <f t="shared" si="153"/>
        <v>294</v>
      </c>
      <c r="W184" s="356">
        <f t="shared" si="153"/>
        <v>294</v>
      </c>
      <c r="X184" s="451">
        <f t="shared" si="153"/>
        <v>294</v>
      </c>
      <c r="Y184" s="451">
        <f t="shared" si="153"/>
        <v>294</v>
      </c>
      <c r="Z184" s="451">
        <f t="shared" si="153"/>
        <v>294</v>
      </c>
      <c r="AA184" s="451">
        <f t="shared" si="153"/>
        <v>294</v>
      </c>
      <c r="AB184" s="451">
        <f t="shared" si="153"/>
        <v>294</v>
      </c>
      <c r="AC184" s="461">
        <f t="shared" si="153"/>
        <v>294</v>
      </c>
      <c r="AD184" s="356">
        <f t="shared" si="153"/>
        <v>294</v>
      </c>
      <c r="AE184" s="352">
        <f t="shared" ref="AE184:AK184" si="154">+AD184+AE183</f>
        <v>294</v>
      </c>
      <c r="AF184" s="352">
        <f t="shared" si="154"/>
        <v>294</v>
      </c>
      <c r="AG184" s="352">
        <f t="shared" si="154"/>
        <v>294</v>
      </c>
      <c r="AH184" s="352">
        <f t="shared" si="154"/>
        <v>294</v>
      </c>
      <c r="AI184" s="352">
        <f t="shared" si="154"/>
        <v>294</v>
      </c>
      <c r="AJ184" s="461">
        <f t="shared" si="154"/>
        <v>294</v>
      </c>
      <c r="AK184" s="356">
        <f t="shared" si="154"/>
        <v>294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337">
        <f>+F24</f>
        <v>590</v>
      </c>
      <c r="G185" s="449">
        <f>+G24</f>
        <v>0</v>
      </c>
      <c r="H185" s="449">
        <f t="shared" ref="H185:AD185" si="155">+H24</f>
        <v>0</v>
      </c>
      <c r="I185" s="351">
        <f t="shared" si="155"/>
        <v>0</v>
      </c>
      <c r="J185" s="449">
        <f t="shared" si="155"/>
        <v>0</v>
      </c>
      <c r="K185" s="449">
        <f t="shared" si="155"/>
        <v>0</v>
      </c>
      <c r="L185" s="449">
        <f t="shared" si="155"/>
        <v>0</v>
      </c>
      <c r="M185" s="469">
        <v>356</v>
      </c>
      <c r="N185" s="469">
        <f>590-M186</f>
        <v>234</v>
      </c>
      <c r="O185" s="460">
        <f t="shared" si="155"/>
        <v>0</v>
      </c>
      <c r="P185" s="351">
        <f t="shared" si="155"/>
        <v>0</v>
      </c>
      <c r="Q185" s="449">
        <f t="shared" si="155"/>
        <v>0</v>
      </c>
      <c r="R185" s="449">
        <f t="shared" si="155"/>
        <v>0</v>
      </c>
      <c r="S185" s="449">
        <f t="shared" si="155"/>
        <v>0</v>
      </c>
      <c r="T185" s="449">
        <f t="shared" si="155"/>
        <v>0</v>
      </c>
      <c r="U185" s="449">
        <f t="shared" si="155"/>
        <v>0</v>
      </c>
      <c r="V185" s="449">
        <f t="shared" si="155"/>
        <v>0</v>
      </c>
      <c r="W185" s="351">
        <f t="shared" si="155"/>
        <v>0</v>
      </c>
      <c r="X185" s="449">
        <f t="shared" si="155"/>
        <v>0</v>
      </c>
      <c r="Y185" s="449">
        <f t="shared" si="155"/>
        <v>0</v>
      </c>
      <c r="Z185" s="449">
        <f t="shared" si="155"/>
        <v>0</v>
      </c>
      <c r="AA185" s="449">
        <f t="shared" si="155"/>
        <v>0</v>
      </c>
      <c r="AB185" s="449">
        <f t="shared" si="155"/>
        <v>0</v>
      </c>
      <c r="AC185" s="460">
        <f t="shared" si="155"/>
        <v>0</v>
      </c>
      <c r="AD185" s="351">
        <f t="shared" si="155"/>
        <v>0</v>
      </c>
      <c r="AE185" s="351">
        <f t="shared" ref="AE185:AJ185" si="156">+AE24</f>
        <v>0</v>
      </c>
      <c r="AF185" s="351">
        <f t="shared" si="156"/>
        <v>0</v>
      </c>
      <c r="AG185" s="351">
        <f t="shared" si="156"/>
        <v>0</v>
      </c>
      <c r="AH185" s="351">
        <f t="shared" si="156"/>
        <v>0</v>
      </c>
      <c r="AI185" s="351">
        <f t="shared" si="156"/>
        <v>0</v>
      </c>
      <c r="AJ185" s="460">
        <f t="shared" si="156"/>
        <v>0</v>
      </c>
      <c r="AK185" s="358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451">
        <f t="shared" ref="G186:AD186" si="157">+F186+G185</f>
        <v>0</v>
      </c>
      <c r="H186" s="348">
        <f t="shared" si="157"/>
        <v>0</v>
      </c>
      <c r="I186" s="356">
        <f t="shared" si="157"/>
        <v>0</v>
      </c>
      <c r="J186" s="451">
        <f t="shared" si="157"/>
        <v>0</v>
      </c>
      <c r="K186" s="451">
        <f t="shared" si="157"/>
        <v>0</v>
      </c>
      <c r="L186" s="451">
        <f t="shared" si="157"/>
        <v>0</v>
      </c>
      <c r="M186" s="451">
        <f t="shared" si="157"/>
        <v>356</v>
      </c>
      <c r="N186" s="451">
        <f t="shared" si="157"/>
        <v>590</v>
      </c>
      <c r="O186" s="461">
        <f t="shared" si="157"/>
        <v>590</v>
      </c>
      <c r="P186" s="356">
        <f t="shared" si="157"/>
        <v>590</v>
      </c>
      <c r="Q186" s="451">
        <f t="shared" si="157"/>
        <v>590</v>
      </c>
      <c r="R186" s="451">
        <f t="shared" si="157"/>
        <v>590</v>
      </c>
      <c r="S186" s="451">
        <f t="shared" si="157"/>
        <v>590</v>
      </c>
      <c r="T186" s="451">
        <f t="shared" si="157"/>
        <v>590</v>
      </c>
      <c r="U186" s="451">
        <f t="shared" si="157"/>
        <v>590</v>
      </c>
      <c r="V186" s="451">
        <f t="shared" si="157"/>
        <v>590</v>
      </c>
      <c r="W186" s="356">
        <f t="shared" si="157"/>
        <v>590</v>
      </c>
      <c r="X186" s="451">
        <f t="shared" si="157"/>
        <v>590</v>
      </c>
      <c r="Y186" s="451">
        <f t="shared" si="157"/>
        <v>590</v>
      </c>
      <c r="Z186" s="451">
        <f t="shared" si="157"/>
        <v>590</v>
      </c>
      <c r="AA186" s="451">
        <f t="shared" si="157"/>
        <v>590</v>
      </c>
      <c r="AB186" s="451">
        <f t="shared" si="157"/>
        <v>590</v>
      </c>
      <c r="AC186" s="461">
        <f t="shared" si="157"/>
        <v>590</v>
      </c>
      <c r="AD186" s="356">
        <f t="shared" si="157"/>
        <v>590</v>
      </c>
      <c r="AE186" s="352">
        <f t="shared" ref="AE186:AK186" si="158">+AD186+AE185</f>
        <v>590</v>
      </c>
      <c r="AF186" s="352">
        <f t="shared" si="158"/>
        <v>590</v>
      </c>
      <c r="AG186" s="352">
        <f t="shared" si="158"/>
        <v>590</v>
      </c>
      <c r="AH186" s="352">
        <f t="shared" si="158"/>
        <v>590</v>
      </c>
      <c r="AI186" s="352">
        <f t="shared" si="158"/>
        <v>590</v>
      </c>
      <c r="AJ186" s="461">
        <f t="shared" si="158"/>
        <v>590</v>
      </c>
      <c r="AK186" s="356">
        <f t="shared" si="158"/>
        <v>590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337">
        <f>+F26</f>
        <v>689</v>
      </c>
      <c r="G187" s="449">
        <f>+G26</f>
        <v>0</v>
      </c>
      <c r="H187" s="449">
        <f t="shared" ref="H187:AD187" si="159">+H26</f>
        <v>0</v>
      </c>
      <c r="I187" s="351">
        <f t="shared" si="159"/>
        <v>0</v>
      </c>
      <c r="J187" s="449">
        <f t="shared" si="159"/>
        <v>0</v>
      </c>
      <c r="K187" s="449">
        <f t="shared" si="159"/>
        <v>0</v>
      </c>
      <c r="L187" s="449">
        <f t="shared" si="159"/>
        <v>0</v>
      </c>
      <c r="M187" s="469">
        <v>289</v>
      </c>
      <c r="N187" s="449">
        <f t="shared" si="159"/>
        <v>0</v>
      </c>
      <c r="O187" s="460">
        <f t="shared" si="159"/>
        <v>0</v>
      </c>
      <c r="P187" s="351">
        <f t="shared" si="159"/>
        <v>0</v>
      </c>
      <c r="Q187" s="449">
        <f t="shared" si="159"/>
        <v>0</v>
      </c>
      <c r="R187" s="449">
        <f t="shared" si="159"/>
        <v>0</v>
      </c>
      <c r="S187" s="449">
        <f t="shared" si="159"/>
        <v>0</v>
      </c>
      <c r="T187" s="449">
        <f t="shared" si="159"/>
        <v>0</v>
      </c>
      <c r="U187" s="449">
        <f t="shared" si="159"/>
        <v>0</v>
      </c>
      <c r="V187" s="449">
        <f t="shared" si="159"/>
        <v>0</v>
      </c>
      <c r="W187" s="351">
        <f t="shared" si="159"/>
        <v>0</v>
      </c>
      <c r="X187" s="449">
        <f t="shared" si="159"/>
        <v>0</v>
      </c>
      <c r="Y187" s="449">
        <f t="shared" si="159"/>
        <v>0</v>
      </c>
      <c r="Z187" s="449">
        <f t="shared" si="159"/>
        <v>0</v>
      </c>
      <c r="AA187" s="449">
        <f t="shared" si="159"/>
        <v>0</v>
      </c>
      <c r="AB187" s="456">
        <f t="shared" si="159"/>
        <v>0</v>
      </c>
      <c r="AC187" s="469">
        <f t="shared" si="159"/>
        <v>350</v>
      </c>
      <c r="AD187" s="469">
        <f t="shared" si="159"/>
        <v>50</v>
      </c>
      <c r="AE187" s="351">
        <f t="shared" ref="AE187:AJ187" si="160">+AE26</f>
        <v>0</v>
      </c>
      <c r="AF187" s="351">
        <f t="shared" si="160"/>
        <v>0</v>
      </c>
      <c r="AG187" s="351">
        <f t="shared" si="160"/>
        <v>0</v>
      </c>
      <c r="AH187" s="351">
        <f t="shared" si="160"/>
        <v>0</v>
      </c>
      <c r="AI187" s="351">
        <f t="shared" si="160"/>
        <v>0</v>
      </c>
      <c r="AJ187" s="460">
        <f t="shared" si="160"/>
        <v>0</v>
      </c>
      <c r="AK187" s="358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451">
        <f t="shared" ref="G188:AD188" si="161">+F188+G187</f>
        <v>0</v>
      </c>
      <c r="H188" s="348">
        <f t="shared" si="161"/>
        <v>0</v>
      </c>
      <c r="I188" s="356">
        <f t="shared" si="161"/>
        <v>0</v>
      </c>
      <c r="J188" s="451">
        <f t="shared" si="161"/>
        <v>0</v>
      </c>
      <c r="K188" s="451">
        <f t="shared" si="161"/>
        <v>0</v>
      </c>
      <c r="L188" s="451">
        <f t="shared" si="161"/>
        <v>0</v>
      </c>
      <c r="M188" s="451">
        <f t="shared" si="161"/>
        <v>289</v>
      </c>
      <c r="N188" s="451">
        <f t="shared" si="161"/>
        <v>289</v>
      </c>
      <c r="O188" s="461">
        <f t="shared" si="161"/>
        <v>289</v>
      </c>
      <c r="P188" s="356">
        <f t="shared" si="161"/>
        <v>289</v>
      </c>
      <c r="Q188" s="451">
        <f t="shared" si="161"/>
        <v>289</v>
      </c>
      <c r="R188" s="451">
        <f t="shared" si="161"/>
        <v>289</v>
      </c>
      <c r="S188" s="451">
        <f t="shared" si="161"/>
        <v>289</v>
      </c>
      <c r="T188" s="451">
        <f t="shared" si="161"/>
        <v>289</v>
      </c>
      <c r="U188" s="451">
        <f t="shared" si="161"/>
        <v>289</v>
      </c>
      <c r="V188" s="451">
        <f t="shared" si="161"/>
        <v>289</v>
      </c>
      <c r="W188" s="356">
        <f t="shared" si="161"/>
        <v>289</v>
      </c>
      <c r="X188" s="451">
        <f t="shared" si="161"/>
        <v>289</v>
      </c>
      <c r="Y188" s="451">
        <f t="shared" si="161"/>
        <v>289</v>
      </c>
      <c r="Z188" s="451">
        <f t="shared" si="161"/>
        <v>289</v>
      </c>
      <c r="AA188" s="451">
        <f t="shared" si="161"/>
        <v>289</v>
      </c>
      <c r="AB188" s="451">
        <f t="shared" si="161"/>
        <v>289</v>
      </c>
      <c r="AC188" s="461">
        <f t="shared" si="161"/>
        <v>639</v>
      </c>
      <c r="AD188" s="356">
        <f t="shared" si="161"/>
        <v>689</v>
      </c>
      <c r="AE188" s="352">
        <f t="shared" ref="AE188:AG188" si="162">+AD188+AE187</f>
        <v>689</v>
      </c>
      <c r="AF188" s="352">
        <f t="shared" si="162"/>
        <v>689</v>
      </c>
      <c r="AG188" s="352">
        <f t="shared" si="162"/>
        <v>689</v>
      </c>
      <c r="AH188" s="352">
        <f>+AG188+AH187</f>
        <v>689</v>
      </c>
      <c r="AI188" s="352">
        <f>+AH188+AI187</f>
        <v>689</v>
      </c>
      <c r="AJ188" s="461">
        <f>+AI188+AJ187</f>
        <v>689</v>
      </c>
      <c r="AK188" s="356">
        <f>+AJ188+AK187</f>
        <v>689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337">
        <f>+F28</f>
        <v>2060</v>
      </c>
      <c r="G189" s="449">
        <f>+G28</f>
        <v>0</v>
      </c>
      <c r="H189" s="449">
        <f t="shared" ref="H189:AD189" si="163">+H28</f>
        <v>0</v>
      </c>
      <c r="I189" s="351">
        <f t="shared" si="163"/>
        <v>0</v>
      </c>
      <c r="J189" s="449">
        <f t="shared" si="163"/>
        <v>0</v>
      </c>
      <c r="K189" s="469">
        <v>366</v>
      </c>
      <c r="L189" s="469">
        <f>500-K190</f>
        <v>134</v>
      </c>
      <c r="M189" s="449">
        <f t="shared" si="163"/>
        <v>0</v>
      </c>
      <c r="N189" s="469">
        <v>54</v>
      </c>
      <c r="O189" s="469">
        <f>1000-N190</f>
        <v>446</v>
      </c>
      <c r="P189" s="351">
        <f t="shared" si="163"/>
        <v>0</v>
      </c>
      <c r="Q189" s="449">
        <f t="shared" si="163"/>
        <v>0</v>
      </c>
      <c r="R189" s="449">
        <f t="shared" si="163"/>
        <v>0</v>
      </c>
      <c r="S189" s="449">
        <f t="shared" si="163"/>
        <v>0</v>
      </c>
      <c r="T189" s="449">
        <f t="shared" si="163"/>
        <v>0</v>
      </c>
      <c r="U189" s="449">
        <f t="shared" si="163"/>
        <v>0</v>
      </c>
      <c r="V189" s="449">
        <f t="shared" si="163"/>
        <v>0</v>
      </c>
      <c r="W189" s="351">
        <f t="shared" si="163"/>
        <v>0</v>
      </c>
      <c r="X189" s="469">
        <f t="shared" si="163"/>
        <v>800</v>
      </c>
      <c r="Y189" s="407">
        <f t="shared" si="163"/>
        <v>0</v>
      </c>
      <c r="Z189" s="449">
        <f t="shared" si="163"/>
        <v>0</v>
      </c>
      <c r="AA189" s="456">
        <f t="shared" si="163"/>
        <v>0</v>
      </c>
      <c r="AB189" s="469">
        <f t="shared" si="163"/>
        <v>260</v>
      </c>
      <c r="AC189" s="460">
        <f t="shared" si="163"/>
        <v>0</v>
      </c>
      <c r="AD189" s="351">
        <f t="shared" si="163"/>
        <v>0</v>
      </c>
      <c r="AE189" s="351">
        <f t="shared" ref="AE189:AJ189" si="164">+AE28</f>
        <v>0</v>
      </c>
      <c r="AF189" s="351">
        <f t="shared" si="164"/>
        <v>0</v>
      </c>
      <c r="AG189" s="351">
        <f t="shared" si="164"/>
        <v>0</v>
      </c>
      <c r="AH189" s="351">
        <f t="shared" si="164"/>
        <v>0</v>
      </c>
      <c r="AI189" s="351">
        <f t="shared" si="164"/>
        <v>0</v>
      </c>
      <c r="AJ189" s="460">
        <f t="shared" si="164"/>
        <v>0</v>
      </c>
      <c r="AK189" s="358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451">
        <f t="shared" ref="G190:AD190" si="165">+F190+G189</f>
        <v>0</v>
      </c>
      <c r="H190" s="348">
        <f t="shared" si="165"/>
        <v>0</v>
      </c>
      <c r="I190" s="356">
        <f t="shared" si="165"/>
        <v>0</v>
      </c>
      <c r="J190" s="451">
        <f t="shared" si="165"/>
        <v>0</v>
      </c>
      <c r="K190" s="451">
        <f t="shared" si="165"/>
        <v>366</v>
      </c>
      <c r="L190" s="451">
        <f t="shared" si="165"/>
        <v>500</v>
      </c>
      <c r="M190" s="451">
        <f t="shared" si="165"/>
        <v>500</v>
      </c>
      <c r="N190" s="451">
        <f t="shared" si="165"/>
        <v>554</v>
      </c>
      <c r="O190" s="461">
        <f t="shared" si="165"/>
        <v>1000</v>
      </c>
      <c r="P190" s="356">
        <f t="shared" si="165"/>
        <v>1000</v>
      </c>
      <c r="Q190" s="451">
        <f t="shared" si="165"/>
        <v>1000</v>
      </c>
      <c r="R190" s="451">
        <f t="shared" si="165"/>
        <v>1000</v>
      </c>
      <c r="S190" s="451">
        <f t="shared" si="165"/>
        <v>1000</v>
      </c>
      <c r="T190" s="451">
        <f t="shared" si="165"/>
        <v>1000</v>
      </c>
      <c r="U190" s="451">
        <f t="shared" si="165"/>
        <v>1000</v>
      </c>
      <c r="V190" s="451">
        <f t="shared" si="165"/>
        <v>1000</v>
      </c>
      <c r="W190" s="356">
        <f t="shared" si="165"/>
        <v>1000</v>
      </c>
      <c r="X190" s="451">
        <f t="shared" si="165"/>
        <v>1800</v>
      </c>
      <c r="Y190" s="451">
        <f t="shared" si="165"/>
        <v>1800</v>
      </c>
      <c r="Z190" s="451">
        <f t="shared" si="165"/>
        <v>1800</v>
      </c>
      <c r="AA190" s="451">
        <f t="shared" si="165"/>
        <v>1800</v>
      </c>
      <c r="AB190" s="451">
        <f t="shared" si="165"/>
        <v>2060</v>
      </c>
      <c r="AC190" s="461">
        <f t="shared" si="165"/>
        <v>2060</v>
      </c>
      <c r="AD190" s="356">
        <f t="shared" si="165"/>
        <v>2060</v>
      </c>
      <c r="AE190" s="352">
        <f t="shared" ref="AE190:AK190" si="166">+AD190+AE189</f>
        <v>2060</v>
      </c>
      <c r="AF190" s="352">
        <f t="shared" si="166"/>
        <v>2060</v>
      </c>
      <c r="AG190" s="352">
        <f t="shared" si="166"/>
        <v>2060</v>
      </c>
      <c r="AH190" s="352">
        <f t="shared" si="166"/>
        <v>2060</v>
      </c>
      <c r="AI190" s="352">
        <f t="shared" si="166"/>
        <v>2060</v>
      </c>
      <c r="AJ190" s="461">
        <f t="shared" si="166"/>
        <v>2060</v>
      </c>
      <c r="AK190" s="356">
        <f t="shared" si="166"/>
        <v>2060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337">
        <f>+F30</f>
        <v>94</v>
      </c>
      <c r="G191" s="449">
        <f>+G30</f>
        <v>0</v>
      </c>
      <c r="H191" s="449">
        <f t="shared" ref="H191:AD191" si="167">+H30</f>
        <v>0</v>
      </c>
      <c r="I191" s="351">
        <f t="shared" si="167"/>
        <v>0</v>
      </c>
      <c r="J191" s="449">
        <f t="shared" si="167"/>
        <v>0</v>
      </c>
      <c r="K191" s="469">
        <f t="shared" si="167"/>
        <v>65</v>
      </c>
      <c r="L191" s="449">
        <f t="shared" si="167"/>
        <v>0</v>
      </c>
      <c r="M191" s="449">
        <f t="shared" si="167"/>
        <v>0</v>
      </c>
      <c r="N191" s="449">
        <f t="shared" si="167"/>
        <v>0</v>
      </c>
      <c r="O191" s="460">
        <f t="shared" si="167"/>
        <v>0</v>
      </c>
      <c r="P191" s="351">
        <f t="shared" si="167"/>
        <v>0</v>
      </c>
      <c r="Q191" s="449">
        <f t="shared" si="167"/>
        <v>0</v>
      </c>
      <c r="R191" s="449">
        <f t="shared" si="167"/>
        <v>0</v>
      </c>
      <c r="S191" s="449">
        <f t="shared" si="167"/>
        <v>0</v>
      </c>
      <c r="T191" s="449">
        <f t="shared" si="167"/>
        <v>0</v>
      </c>
      <c r="U191" s="449">
        <f t="shared" si="167"/>
        <v>0</v>
      </c>
      <c r="V191" s="449">
        <f t="shared" si="167"/>
        <v>0</v>
      </c>
      <c r="W191" s="351">
        <f t="shared" si="167"/>
        <v>0</v>
      </c>
      <c r="X191" s="449">
        <f t="shared" si="167"/>
        <v>0</v>
      </c>
      <c r="Y191" s="449">
        <f t="shared" si="167"/>
        <v>0</v>
      </c>
      <c r="Z191" s="449">
        <f t="shared" si="167"/>
        <v>0</v>
      </c>
      <c r="AA191" s="449">
        <f t="shared" si="167"/>
        <v>0</v>
      </c>
      <c r="AB191" s="469">
        <f t="shared" si="167"/>
        <v>29</v>
      </c>
      <c r="AC191" s="460">
        <f t="shared" si="167"/>
        <v>0</v>
      </c>
      <c r="AD191" s="351">
        <f t="shared" si="167"/>
        <v>0</v>
      </c>
      <c r="AE191" s="351">
        <f t="shared" ref="AE191:AJ191" si="168">+AE30</f>
        <v>0</v>
      </c>
      <c r="AF191" s="351">
        <f t="shared" si="168"/>
        <v>0</v>
      </c>
      <c r="AG191" s="351">
        <f t="shared" si="168"/>
        <v>0</v>
      </c>
      <c r="AH191" s="351">
        <f t="shared" si="168"/>
        <v>0</v>
      </c>
      <c r="AI191" s="351">
        <f t="shared" si="168"/>
        <v>0</v>
      </c>
      <c r="AJ191" s="460">
        <f t="shared" si="168"/>
        <v>0</v>
      </c>
      <c r="AK191" s="358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451">
        <f t="shared" ref="G192:AD192" si="169">+F192+G191</f>
        <v>0</v>
      </c>
      <c r="H192" s="348">
        <f t="shared" si="169"/>
        <v>0</v>
      </c>
      <c r="I192" s="356">
        <f t="shared" si="169"/>
        <v>0</v>
      </c>
      <c r="J192" s="451">
        <f t="shared" si="169"/>
        <v>0</v>
      </c>
      <c r="K192" s="451">
        <f t="shared" si="169"/>
        <v>65</v>
      </c>
      <c r="L192" s="451">
        <f t="shared" si="169"/>
        <v>65</v>
      </c>
      <c r="M192" s="451">
        <f t="shared" si="169"/>
        <v>65</v>
      </c>
      <c r="N192" s="451">
        <f t="shared" si="169"/>
        <v>65</v>
      </c>
      <c r="O192" s="461">
        <f t="shared" si="169"/>
        <v>65</v>
      </c>
      <c r="P192" s="356">
        <f t="shared" si="169"/>
        <v>65</v>
      </c>
      <c r="Q192" s="451">
        <f t="shared" si="169"/>
        <v>65</v>
      </c>
      <c r="R192" s="451">
        <f t="shared" si="169"/>
        <v>65</v>
      </c>
      <c r="S192" s="451">
        <f t="shared" si="169"/>
        <v>65</v>
      </c>
      <c r="T192" s="451">
        <f t="shared" si="169"/>
        <v>65</v>
      </c>
      <c r="U192" s="451">
        <f t="shared" si="169"/>
        <v>65</v>
      </c>
      <c r="V192" s="451">
        <f t="shared" si="169"/>
        <v>65</v>
      </c>
      <c r="W192" s="356">
        <f t="shared" si="169"/>
        <v>65</v>
      </c>
      <c r="X192" s="451">
        <f t="shared" si="169"/>
        <v>65</v>
      </c>
      <c r="Y192" s="451">
        <f t="shared" si="169"/>
        <v>65</v>
      </c>
      <c r="Z192" s="451">
        <f t="shared" si="169"/>
        <v>65</v>
      </c>
      <c r="AA192" s="451">
        <f t="shared" si="169"/>
        <v>65</v>
      </c>
      <c r="AB192" s="451">
        <f t="shared" si="169"/>
        <v>94</v>
      </c>
      <c r="AC192" s="461">
        <f t="shared" si="169"/>
        <v>94</v>
      </c>
      <c r="AD192" s="356">
        <f t="shared" si="169"/>
        <v>94</v>
      </c>
      <c r="AE192" s="352">
        <f t="shared" ref="AE192:AG192" si="170">+AD192+AE191</f>
        <v>94</v>
      </c>
      <c r="AF192" s="352">
        <f t="shared" si="170"/>
        <v>94</v>
      </c>
      <c r="AG192" s="352">
        <f t="shared" si="170"/>
        <v>94</v>
      </c>
      <c r="AH192" s="352">
        <f>+AG192+AH191</f>
        <v>94</v>
      </c>
      <c r="AI192" s="352">
        <f>+AH192+AI191</f>
        <v>94</v>
      </c>
      <c r="AJ192" s="461">
        <f>+AI192+AJ191</f>
        <v>94</v>
      </c>
      <c r="AK192" s="356">
        <f>+AJ192+AK191</f>
        <v>94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33</v>
      </c>
      <c r="G193" s="449">
        <f>+G32</f>
        <v>0</v>
      </c>
      <c r="H193" s="449">
        <f t="shared" ref="H193:AD193" si="171">+H32</f>
        <v>0</v>
      </c>
      <c r="I193" s="351">
        <f t="shared" si="171"/>
        <v>0</v>
      </c>
      <c r="J193" s="449">
        <f t="shared" si="171"/>
        <v>0</v>
      </c>
      <c r="K193" s="449">
        <f t="shared" si="171"/>
        <v>0</v>
      </c>
      <c r="L193" s="449">
        <f t="shared" si="171"/>
        <v>0</v>
      </c>
      <c r="M193" s="449">
        <f t="shared" si="171"/>
        <v>0</v>
      </c>
      <c r="N193" s="449">
        <f t="shared" si="171"/>
        <v>0</v>
      </c>
      <c r="O193" s="460">
        <f t="shared" si="171"/>
        <v>0</v>
      </c>
      <c r="P193" s="351">
        <f t="shared" si="171"/>
        <v>0</v>
      </c>
      <c r="Q193" s="449">
        <f t="shared" si="171"/>
        <v>0</v>
      </c>
      <c r="R193" s="449">
        <f t="shared" si="171"/>
        <v>0</v>
      </c>
      <c r="S193" s="449">
        <f t="shared" si="171"/>
        <v>0</v>
      </c>
      <c r="T193" s="449">
        <f t="shared" si="171"/>
        <v>0</v>
      </c>
      <c r="U193" s="449">
        <f t="shared" si="171"/>
        <v>0</v>
      </c>
      <c r="V193" s="449">
        <f t="shared" si="171"/>
        <v>0</v>
      </c>
      <c r="W193" s="351">
        <f t="shared" si="171"/>
        <v>0</v>
      </c>
      <c r="X193" s="456">
        <f t="shared" si="171"/>
        <v>0</v>
      </c>
      <c r="Y193" s="469">
        <f t="shared" si="171"/>
        <v>33</v>
      </c>
      <c r="Z193" s="449">
        <f t="shared" si="171"/>
        <v>0</v>
      </c>
      <c r="AA193" s="449">
        <f t="shared" si="171"/>
        <v>0</v>
      </c>
      <c r="AB193" s="449">
        <f t="shared" si="171"/>
        <v>0</v>
      </c>
      <c r="AC193" s="460">
        <f t="shared" si="171"/>
        <v>0</v>
      </c>
      <c r="AD193" s="351">
        <f t="shared" si="171"/>
        <v>0</v>
      </c>
      <c r="AE193" s="351">
        <f t="shared" ref="AE193:AJ193" si="172">+AE32</f>
        <v>0</v>
      </c>
      <c r="AF193" s="351">
        <f t="shared" si="172"/>
        <v>0</v>
      </c>
      <c r="AG193" s="351">
        <f t="shared" si="172"/>
        <v>0</v>
      </c>
      <c r="AH193" s="351">
        <f t="shared" si="172"/>
        <v>0</v>
      </c>
      <c r="AI193" s="351">
        <f t="shared" si="172"/>
        <v>0</v>
      </c>
      <c r="AJ193" s="460">
        <f t="shared" si="172"/>
        <v>0</v>
      </c>
      <c r="AK193" s="357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451">
        <f t="shared" ref="G194:AD194" si="173">+F194+G193</f>
        <v>0</v>
      </c>
      <c r="H194" s="348">
        <f t="shared" si="173"/>
        <v>0</v>
      </c>
      <c r="I194" s="356">
        <f t="shared" si="173"/>
        <v>0</v>
      </c>
      <c r="J194" s="451">
        <f t="shared" si="173"/>
        <v>0</v>
      </c>
      <c r="K194" s="451">
        <f t="shared" si="173"/>
        <v>0</v>
      </c>
      <c r="L194" s="451">
        <f t="shared" si="173"/>
        <v>0</v>
      </c>
      <c r="M194" s="451">
        <f t="shared" si="173"/>
        <v>0</v>
      </c>
      <c r="N194" s="451">
        <f t="shared" si="173"/>
        <v>0</v>
      </c>
      <c r="O194" s="461">
        <f t="shared" si="173"/>
        <v>0</v>
      </c>
      <c r="P194" s="356">
        <f t="shared" si="173"/>
        <v>0</v>
      </c>
      <c r="Q194" s="451">
        <f t="shared" si="173"/>
        <v>0</v>
      </c>
      <c r="R194" s="451">
        <f t="shared" si="173"/>
        <v>0</v>
      </c>
      <c r="S194" s="451">
        <f t="shared" si="173"/>
        <v>0</v>
      </c>
      <c r="T194" s="451">
        <f t="shared" si="173"/>
        <v>0</v>
      </c>
      <c r="U194" s="451">
        <f t="shared" si="173"/>
        <v>0</v>
      </c>
      <c r="V194" s="451">
        <f t="shared" si="173"/>
        <v>0</v>
      </c>
      <c r="W194" s="356">
        <f t="shared" si="173"/>
        <v>0</v>
      </c>
      <c r="X194" s="451">
        <f t="shared" si="173"/>
        <v>0</v>
      </c>
      <c r="Y194" s="451">
        <f t="shared" si="173"/>
        <v>33</v>
      </c>
      <c r="Z194" s="451">
        <f t="shared" si="173"/>
        <v>33</v>
      </c>
      <c r="AA194" s="451">
        <f t="shared" si="173"/>
        <v>33</v>
      </c>
      <c r="AB194" s="451">
        <f t="shared" si="173"/>
        <v>33</v>
      </c>
      <c r="AC194" s="461">
        <f t="shared" si="173"/>
        <v>33</v>
      </c>
      <c r="AD194" s="356">
        <f t="shared" si="173"/>
        <v>33</v>
      </c>
      <c r="AE194" s="352">
        <f t="shared" ref="AE194:AG194" si="174">+AD194+AE193</f>
        <v>33</v>
      </c>
      <c r="AF194" s="352">
        <f t="shared" si="174"/>
        <v>33</v>
      </c>
      <c r="AG194" s="352">
        <f t="shared" si="174"/>
        <v>33</v>
      </c>
      <c r="AH194" s="352">
        <f>+AG194+AH193</f>
        <v>33</v>
      </c>
      <c r="AI194" s="352">
        <f>+AH194+AI193</f>
        <v>33</v>
      </c>
      <c r="AJ194" s="461">
        <f>+AI194+AJ193</f>
        <v>33</v>
      </c>
      <c r="AK194" s="356">
        <f>+AJ194+AK193</f>
        <v>33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337">
        <f>+F34</f>
        <v>0</v>
      </c>
      <c r="G195" s="449">
        <f>+G34</f>
        <v>0</v>
      </c>
      <c r="H195" s="449">
        <f t="shared" ref="H195:AD195" si="175">+H34</f>
        <v>0</v>
      </c>
      <c r="I195" s="351">
        <f t="shared" si="175"/>
        <v>0</v>
      </c>
      <c r="J195" s="449">
        <f t="shared" si="175"/>
        <v>0</v>
      </c>
      <c r="K195" s="449">
        <f t="shared" si="175"/>
        <v>0</v>
      </c>
      <c r="L195" s="449">
        <f t="shared" si="175"/>
        <v>0</v>
      </c>
      <c r="M195" s="449">
        <f t="shared" si="175"/>
        <v>0</v>
      </c>
      <c r="N195" s="449">
        <f t="shared" si="175"/>
        <v>0</v>
      </c>
      <c r="O195" s="460">
        <f t="shared" si="175"/>
        <v>0</v>
      </c>
      <c r="P195" s="351">
        <f t="shared" si="175"/>
        <v>0</v>
      </c>
      <c r="Q195" s="449">
        <f t="shared" si="175"/>
        <v>0</v>
      </c>
      <c r="R195" s="449">
        <f t="shared" si="175"/>
        <v>0</v>
      </c>
      <c r="S195" s="449">
        <f t="shared" si="175"/>
        <v>0</v>
      </c>
      <c r="T195" s="449">
        <f t="shared" si="175"/>
        <v>0</v>
      </c>
      <c r="U195" s="449">
        <f t="shared" si="175"/>
        <v>0</v>
      </c>
      <c r="V195" s="449">
        <f t="shared" si="175"/>
        <v>0</v>
      </c>
      <c r="W195" s="351">
        <f t="shared" si="175"/>
        <v>0</v>
      </c>
      <c r="X195" s="449">
        <f t="shared" si="175"/>
        <v>0</v>
      </c>
      <c r="Y195" s="449">
        <f t="shared" si="175"/>
        <v>0</v>
      </c>
      <c r="Z195" s="449">
        <f t="shared" si="175"/>
        <v>0</v>
      </c>
      <c r="AA195" s="449">
        <f t="shared" si="175"/>
        <v>0</v>
      </c>
      <c r="AB195" s="449">
        <f t="shared" si="175"/>
        <v>0</v>
      </c>
      <c r="AC195" s="460">
        <f t="shared" si="175"/>
        <v>0</v>
      </c>
      <c r="AD195" s="351">
        <f t="shared" si="175"/>
        <v>0</v>
      </c>
      <c r="AE195" s="351">
        <f t="shared" ref="AE195:AJ195" si="176">+AE34</f>
        <v>0</v>
      </c>
      <c r="AF195" s="351">
        <f t="shared" si="176"/>
        <v>0</v>
      </c>
      <c r="AG195" s="351">
        <f t="shared" si="176"/>
        <v>0</v>
      </c>
      <c r="AH195" s="351">
        <f t="shared" si="176"/>
        <v>0</v>
      </c>
      <c r="AI195" s="351">
        <f t="shared" si="176"/>
        <v>0</v>
      </c>
      <c r="AJ195" s="460">
        <f t="shared" si="176"/>
        <v>0</v>
      </c>
      <c r="AK195" s="358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451">
        <f t="shared" ref="G196:AD196" si="177">+F196+G195</f>
        <v>0</v>
      </c>
      <c r="H196" s="348">
        <f t="shared" si="177"/>
        <v>0</v>
      </c>
      <c r="I196" s="356">
        <f t="shared" si="177"/>
        <v>0</v>
      </c>
      <c r="J196" s="451">
        <f t="shared" si="177"/>
        <v>0</v>
      </c>
      <c r="K196" s="451">
        <f t="shared" si="177"/>
        <v>0</v>
      </c>
      <c r="L196" s="451">
        <f t="shared" si="177"/>
        <v>0</v>
      </c>
      <c r="M196" s="451">
        <f t="shared" si="177"/>
        <v>0</v>
      </c>
      <c r="N196" s="451">
        <f t="shared" si="177"/>
        <v>0</v>
      </c>
      <c r="O196" s="461">
        <f t="shared" si="177"/>
        <v>0</v>
      </c>
      <c r="P196" s="356">
        <f t="shared" si="177"/>
        <v>0</v>
      </c>
      <c r="Q196" s="451">
        <f t="shared" si="177"/>
        <v>0</v>
      </c>
      <c r="R196" s="451">
        <f t="shared" si="177"/>
        <v>0</v>
      </c>
      <c r="S196" s="451">
        <f t="shared" si="177"/>
        <v>0</v>
      </c>
      <c r="T196" s="451">
        <f t="shared" si="177"/>
        <v>0</v>
      </c>
      <c r="U196" s="451">
        <f t="shared" si="177"/>
        <v>0</v>
      </c>
      <c r="V196" s="451">
        <f t="shared" si="177"/>
        <v>0</v>
      </c>
      <c r="W196" s="356">
        <f t="shared" si="177"/>
        <v>0</v>
      </c>
      <c r="X196" s="451">
        <f t="shared" si="177"/>
        <v>0</v>
      </c>
      <c r="Y196" s="451">
        <f t="shared" si="177"/>
        <v>0</v>
      </c>
      <c r="Z196" s="451">
        <f t="shared" si="177"/>
        <v>0</v>
      </c>
      <c r="AA196" s="451">
        <f t="shared" si="177"/>
        <v>0</v>
      </c>
      <c r="AB196" s="451">
        <f t="shared" si="177"/>
        <v>0</v>
      </c>
      <c r="AC196" s="461">
        <f t="shared" si="177"/>
        <v>0</v>
      </c>
      <c r="AD196" s="356">
        <f t="shared" si="177"/>
        <v>0</v>
      </c>
      <c r="AE196" s="352">
        <f t="shared" ref="AE196:AG196" si="178">+AD196+AE195</f>
        <v>0</v>
      </c>
      <c r="AF196" s="352">
        <f t="shared" si="178"/>
        <v>0</v>
      </c>
      <c r="AG196" s="352">
        <f t="shared" si="178"/>
        <v>0</v>
      </c>
      <c r="AH196" s="352">
        <f>+AG196+AH195</f>
        <v>0</v>
      </c>
      <c r="AI196" s="352">
        <f>+AH196+AI195</f>
        <v>0</v>
      </c>
      <c r="AJ196" s="461">
        <f>+AI196+AJ195</f>
        <v>0</v>
      </c>
      <c r="AK196" s="356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37</v>
      </c>
      <c r="G197" s="449">
        <f>+G36</f>
        <v>0</v>
      </c>
      <c r="H197" s="449">
        <f t="shared" ref="H197:AD197" si="179">+H36</f>
        <v>0</v>
      </c>
      <c r="I197" s="351">
        <f t="shared" si="179"/>
        <v>0</v>
      </c>
      <c r="J197" s="449">
        <f t="shared" si="179"/>
        <v>0</v>
      </c>
      <c r="K197" s="449">
        <f t="shared" si="179"/>
        <v>0</v>
      </c>
      <c r="L197" s="449">
        <f t="shared" si="179"/>
        <v>0</v>
      </c>
      <c r="M197" s="469">
        <f t="shared" si="179"/>
        <v>37</v>
      </c>
      <c r="N197" s="449">
        <f t="shared" si="179"/>
        <v>0</v>
      </c>
      <c r="O197" s="460">
        <f t="shared" si="179"/>
        <v>0</v>
      </c>
      <c r="P197" s="351">
        <f t="shared" si="179"/>
        <v>0</v>
      </c>
      <c r="Q197" s="449">
        <f t="shared" si="179"/>
        <v>0</v>
      </c>
      <c r="R197" s="449">
        <f t="shared" si="179"/>
        <v>0</v>
      </c>
      <c r="S197" s="449">
        <f t="shared" si="179"/>
        <v>0</v>
      </c>
      <c r="T197" s="449">
        <f t="shared" si="179"/>
        <v>0</v>
      </c>
      <c r="U197" s="449">
        <f t="shared" si="179"/>
        <v>0</v>
      </c>
      <c r="V197" s="449">
        <f t="shared" si="179"/>
        <v>0</v>
      </c>
      <c r="W197" s="351">
        <f t="shared" si="179"/>
        <v>0</v>
      </c>
      <c r="X197" s="449">
        <f t="shared" si="179"/>
        <v>0</v>
      </c>
      <c r="Y197" s="449">
        <f t="shared" si="179"/>
        <v>0</v>
      </c>
      <c r="Z197" s="449">
        <f t="shared" si="179"/>
        <v>0</v>
      </c>
      <c r="AA197" s="449">
        <f t="shared" si="179"/>
        <v>0</v>
      </c>
      <c r="AB197" s="449">
        <f t="shared" si="179"/>
        <v>0</v>
      </c>
      <c r="AC197" s="460">
        <f t="shared" si="179"/>
        <v>0</v>
      </c>
      <c r="AD197" s="351">
        <f t="shared" si="179"/>
        <v>0</v>
      </c>
      <c r="AE197" s="351">
        <f t="shared" ref="AE197:AJ197" si="180">+AE36</f>
        <v>0</v>
      </c>
      <c r="AF197" s="351">
        <f t="shared" si="180"/>
        <v>0</v>
      </c>
      <c r="AG197" s="351">
        <f t="shared" si="180"/>
        <v>0</v>
      </c>
      <c r="AH197" s="351">
        <f t="shared" si="180"/>
        <v>0</v>
      </c>
      <c r="AI197" s="351">
        <f t="shared" si="180"/>
        <v>0</v>
      </c>
      <c r="AJ197" s="460">
        <f t="shared" si="180"/>
        <v>0</v>
      </c>
      <c r="AK197" s="357">
        <f>+AK36</f>
        <v>0</v>
      </c>
      <c r="AL197" s="37">
        <f>AK198</f>
        <v>37</v>
      </c>
      <c r="AM197" s="38">
        <f>AL197</f>
        <v>37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451">
        <f t="shared" ref="G198:AD198" si="181">+F198+G197</f>
        <v>0</v>
      </c>
      <c r="H198" s="348">
        <f t="shared" si="181"/>
        <v>0</v>
      </c>
      <c r="I198" s="356">
        <f t="shared" si="181"/>
        <v>0</v>
      </c>
      <c r="J198" s="451">
        <f t="shared" si="181"/>
        <v>0</v>
      </c>
      <c r="K198" s="451">
        <f t="shared" si="181"/>
        <v>0</v>
      </c>
      <c r="L198" s="451">
        <f t="shared" si="181"/>
        <v>0</v>
      </c>
      <c r="M198" s="451">
        <f t="shared" si="181"/>
        <v>37</v>
      </c>
      <c r="N198" s="451">
        <f t="shared" si="181"/>
        <v>37</v>
      </c>
      <c r="O198" s="461">
        <f t="shared" si="181"/>
        <v>37</v>
      </c>
      <c r="P198" s="356">
        <f t="shared" si="181"/>
        <v>37</v>
      </c>
      <c r="Q198" s="451">
        <f t="shared" si="181"/>
        <v>37</v>
      </c>
      <c r="R198" s="451">
        <f t="shared" si="181"/>
        <v>37</v>
      </c>
      <c r="S198" s="451">
        <f t="shared" si="181"/>
        <v>37</v>
      </c>
      <c r="T198" s="451">
        <f t="shared" si="181"/>
        <v>37</v>
      </c>
      <c r="U198" s="451">
        <f t="shared" si="181"/>
        <v>37</v>
      </c>
      <c r="V198" s="451">
        <f t="shared" si="181"/>
        <v>37</v>
      </c>
      <c r="W198" s="356">
        <f t="shared" si="181"/>
        <v>37</v>
      </c>
      <c r="X198" s="451">
        <f t="shared" si="181"/>
        <v>37</v>
      </c>
      <c r="Y198" s="451">
        <f t="shared" si="181"/>
        <v>37</v>
      </c>
      <c r="Z198" s="451">
        <f t="shared" si="181"/>
        <v>37</v>
      </c>
      <c r="AA198" s="451">
        <f t="shared" si="181"/>
        <v>37</v>
      </c>
      <c r="AB198" s="451">
        <f t="shared" si="181"/>
        <v>37</v>
      </c>
      <c r="AC198" s="461">
        <f t="shared" si="181"/>
        <v>37</v>
      </c>
      <c r="AD198" s="356">
        <f t="shared" si="181"/>
        <v>37</v>
      </c>
      <c r="AE198" s="352">
        <f t="shared" ref="AE198:AG198" si="182">+AD198+AE197</f>
        <v>37</v>
      </c>
      <c r="AF198" s="352">
        <f t="shared" si="182"/>
        <v>37</v>
      </c>
      <c r="AG198" s="352">
        <f t="shared" si="182"/>
        <v>37</v>
      </c>
      <c r="AH198" s="352">
        <f>+AG198+AH197</f>
        <v>37</v>
      </c>
      <c r="AI198" s="352">
        <f>+AH198+AI197</f>
        <v>37</v>
      </c>
      <c r="AJ198" s="461">
        <f>+AI198+AJ197</f>
        <v>37</v>
      </c>
      <c r="AK198" s="356">
        <f>+AJ198+AK197</f>
        <v>37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83">+F38</f>
        <v>0</v>
      </c>
      <c r="G199" s="459">
        <f t="shared" si="183"/>
        <v>0</v>
      </c>
      <c r="H199" s="459">
        <f t="shared" si="183"/>
        <v>0</v>
      </c>
      <c r="I199" s="357">
        <f t="shared" si="183"/>
        <v>0</v>
      </c>
      <c r="J199" s="459">
        <f t="shared" si="183"/>
        <v>0</v>
      </c>
      <c r="K199" s="459">
        <f t="shared" si="183"/>
        <v>0</v>
      </c>
      <c r="L199" s="459">
        <f t="shared" si="183"/>
        <v>0</v>
      </c>
      <c r="M199" s="459">
        <f t="shared" si="183"/>
        <v>0</v>
      </c>
      <c r="N199" s="459">
        <f t="shared" si="183"/>
        <v>0</v>
      </c>
      <c r="O199" s="466">
        <f t="shared" si="183"/>
        <v>0</v>
      </c>
      <c r="P199" s="357">
        <f t="shared" si="183"/>
        <v>0</v>
      </c>
      <c r="Q199" s="459">
        <f t="shared" si="183"/>
        <v>0</v>
      </c>
      <c r="R199" s="459">
        <f t="shared" si="183"/>
        <v>0</v>
      </c>
      <c r="S199" s="459">
        <f t="shared" si="183"/>
        <v>0</v>
      </c>
      <c r="T199" s="459">
        <f t="shared" si="183"/>
        <v>0</v>
      </c>
      <c r="U199" s="459">
        <f t="shared" si="183"/>
        <v>0</v>
      </c>
      <c r="V199" s="459">
        <f t="shared" si="183"/>
        <v>0</v>
      </c>
      <c r="W199" s="357">
        <f t="shared" si="183"/>
        <v>0</v>
      </c>
      <c r="X199" s="459">
        <f t="shared" si="183"/>
        <v>0</v>
      </c>
      <c r="Y199" s="459">
        <f t="shared" si="183"/>
        <v>0</v>
      </c>
      <c r="Z199" s="459">
        <f t="shared" si="183"/>
        <v>0</v>
      </c>
      <c r="AA199" s="459">
        <f t="shared" si="183"/>
        <v>0</v>
      </c>
      <c r="AB199" s="459">
        <f t="shared" si="183"/>
        <v>0</v>
      </c>
      <c r="AC199" s="466">
        <f t="shared" si="183"/>
        <v>0</v>
      </c>
      <c r="AD199" s="357">
        <f t="shared" si="183"/>
        <v>0</v>
      </c>
      <c r="AE199" s="357">
        <f t="shared" si="183"/>
        <v>0</v>
      </c>
      <c r="AF199" s="357">
        <f t="shared" si="183"/>
        <v>0</v>
      </c>
      <c r="AG199" s="357">
        <f t="shared" si="183"/>
        <v>0</v>
      </c>
      <c r="AH199" s="357">
        <f t="shared" si="183"/>
        <v>0</v>
      </c>
      <c r="AI199" s="357">
        <f t="shared" si="183"/>
        <v>0</v>
      </c>
      <c r="AJ199" s="466">
        <f t="shared" si="183"/>
        <v>0</v>
      </c>
      <c r="AK199" s="357">
        <f t="shared" si="183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48">
        <f t="shared" ref="G200:AD200" si="184">+F200+G199</f>
        <v>0</v>
      </c>
      <c r="H200" s="348">
        <f t="shared" si="184"/>
        <v>0</v>
      </c>
      <c r="I200" s="356">
        <f t="shared" si="184"/>
        <v>0</v>
      </c>
      <c r="J200" s="450">
        <f t="shared" si="184"/>
        <v>0</v>
      </c>
      <c r="K200" s="450">
        <f t="shared" si="184"/>
        <v>0</v>
      </c>
      <c r="L200" s="450">
        <f t="shared" si="184"/>
        <v>0</v>
      </c>
      <c r="M200" s="450">
        <f t="shared" si="184"/>
        <v>0</v>
      </c>
      <c r="N200" s="450">
        <f t="shared" si="184"/>
        <v>0</v>
      </c>
      <c r="O200" s="464">
        <f t="shared" si="184"/>
        <v>0</v>
      </c>
      <c r="P200" s="356">
        <f t="shared" si="184"/>
        <v>0</v>
      </c>
      <c r="Q200" s="450">
        <f t="shared" si="184"/>
        <v>0</v>
      </c>
      <c r="R200" s="450">
        <f t="shared" si="184"/>
        <v>0</v>
      </c>
      <c r="S200" s="450">
        <f t="shared" si="184"/>
        <v>0</v>
      </c>
      <c r="T200" s="450">
        <f t="shared" si="184"/>
        <v>0</v>
      </c>
      <c r="U200" s="450">
        <f t="shared" si="184"/>
        <v>0</v>
      </c>
      <c r="V200" s="450">
        <f t="shared" si="184"/>
        <v>0</v>
      </c>
      <c r="W200" s="356">
        <f t="shared" si="184"/>
        <v>0</v>
      </c>
      <c r="X200" s="450">
        <f t="shared" si="184"/>
        <v>0</v>
      </c>
      <c r="Y200" s="450">
        <f t="shared" si="184"/>
        <v>0</v>
      </c>
      <c r="Z200" s="450">
        <f t="shared" si="184"/>
        <v>0</v>
      </c>
      <c r="AA200" s="450">
        <f t="shared" si="184"/>
        <v>0</v>
      </c>
      <c r="AB200" s="450">
        <f t="shared" si="184"/>
        <v>0</v>
      </c>
      <c r="AC200" s="464">
        <f t="shared" si="184"/>
        <v>0</v>
      </c>
      <c r="AD200" s="356">
        <f t="shared" si="184"/>
        <v>0</v>
      </c>
      <c r="AE200" s="356">
        <f t="shared" ref="AE200:AK200" si="185">+AD200+AE199</f>
        <v>0</v>
      </c>
      <c r="AF200" s="356">
        <f t="shared" si="185"/>
        <v>0</v>
      </c>
      <c r="AG200" s="356">
        <f t="shared" si="185"/>
        <v>0</v>
      </c>
      <c r="AH200" s="356">
        <f t="shared" si="185"/>
        <v>0</v>
      </c>
      <c r="AI200" s="356">
        <f t="shared" si="185"/>
        <v>0</v>
      </c>
      <c r="AJ200" s="464">
        <f t="shared" si="185"/>
        <v>0</v>
      </c>
      <c r="AK200" s="356">
        <f t="shared" si="185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337">
        <f t="shared" ref="F201:AK201" si="186">+F40</f>
        <v>0</v>
      </c>
      <c r="G201" s="458">
        <f t="shared" si="186"/>
        <v>0</v>
      </c>
      <c r="H201" s="458">
        <f t="shared" si="186"/>
        <v>0</v>
      </c>
      <c r="I201" s="358">
        <f t="shared" si="186"/>
        <v>0</v>
      </c>
      <c r="J201" s="458">
        <f t="shared" si="186"/>
        <v>0</v>
      </c>
      <c r="K201" s="458">
        <f t="shared" si="186"/>
        <v>0</v>
      </c>
      <c r="L201" s="458">
        <f t="shared" si="186"/>
        <v>0</v>
      </c>
      <c r="M201" s="458">
        <f t="shared" si="186"/>
        <v>0</v>
      </c>
      <c r="N201" s="458">
        <f t="shared" si="186"/>
        <v>0</v>
      </c>
      <c r="O201" s="467">
        <f t="shared" si="186"/>
        <v>0</v>
      </c>
      <c r="P201" s="358">
        <f t="shared" si="186"/>
        <v>0</v>
      </c>
      <c r="Q201" s="458">
        <f t="shared" si="186"/>
        <v>0</v>
      </c>
      <c r="R201" s="458">
        <f t="shared" si="186"/>
        <v>0</v>
      </c>
      <c r="S201" s="458">
        <f t="shared" si="186"/>
        <v>0</v>
      </c>
      <c r="T201" s="458">
        <f t="shared" si="186"/>
        <v>0</v>
      </c>
      <c r="U201" s="458">
        <f t="shared" si="186"/>
        <v>0</v>
      </c>
      <c r="V201" s="458">
        <f t="shared" si="186"/>
        <v>0</v>
      </c>
      <c r="W201" s="358">
        <f t="shared" si="186"/>
        <v>0</v>
      </c>
      <c r="X201" s="458">
        <f t="shared" si="186"/>
        <v>0</v>
      </c>
      <c r="Y201" s="458">
        <f t="shared" si="186"/>
        <v>0</v>
      </c>
      <c r="Z201" s="458">
        <f t="shared" si="186"/>
        <v>0</v>
      </c>
      <c r="AA201" s="458">
        <f t="shared" si="186"/>
        <v>0</v>
      </c>
      <c r="AB201" s="458">
        <f t="shared" si="186"/>
        <v>0</v>
      </c>
      <c r="AC201" s="467">
        <f t="shared" si="186"/>
        <v>0</v>
      </c>
      <c r="AD201" s="358">
        <f t="shared" si="186"/>
        <v>0</v>
      </c>
      <c r="AE201" s="358">
        <f t="shared" si="186"/>
        <v>0</v>
      </c>
      <c r="AF201" s="358">
        <f t="shared" si="186"/>
        <v>0</v>
      </c>
      <c r="AG201" s="358">
        <f t="shared" si="186"/>
        <v>0</v>
      </c>
      <c r="AH201" s="358">
        <f t="shared" si="186"/>
        <v>0</v>
      </c>
      <c r="AI201" s="358">
        <f t="shared" si="186"/>
        <v>0</v>
      </c>
      <c r="AJ201" s="467">
        <f t="shared" si="186"/>
        <v>0</v>
      </c>
      <c r="AK201" s="358">
        <f t="shared" si="186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D202" si="187">+F202+G201</f>
        <v>0</v>
      </c>
      <c r="H202" s="348">
        <f t="shared" si="187"/>
        <v>0</v>
      </c>
      <c r="I202" s="356">
        <f t="shared" si="187"/>
        <v>0</v>
      </c>
      <c r="J202" s="450">
        <f t="shared" si="187"/>
        <v>0</v>
      </c>
      <c r="K202" s="450">
        <f t="shared" si="187"/>
        <v>0</v>
      </c>
      <c r="L202" s="450">
        <f t="shared" si="187"/>
        <v>0</v>
      </c>
      <c r="M202" s="450">
        <f t="shared" si="187"/>
        <v>0</v>
      </c>
      <c r="N202" s="450">
        <f t="shared" si="187"/>
        <v>0</v>
      </c>
      <c r="O202" s="464">
        <f t="shared" si="187"/>
        <v>0</v>
      </c>
      <c r="P202" s="356">
        <f t="shared" si="187"/>
        <v>0</v>
      </c>
      <c r="Q202" s="450">
        <f t="shared" si="187"/>
        <v>0</v>
      </c>
      <c r="R202" s="450">
        <f t="shared" si="187"/>
        <v>0</v>
      </c>
      <c r="S202" s="450">
        <f t="shared" si="187"/>
        <v>0</v>
      </c>
      <c r="T202" s="450">
        <f t="shared" si="187"/>
        <v>0</v>
      </c>
      <c r="U202" s="450">
        <f t="shared" si="187"/>
        <v>0</v>
      </c>
      <c r="V202" s="450">
        <f t="shared" si="187"/>
        <v>0</v>
      </c>
      <c r="W202" s="356">
        <f t="shared" si="187"/>
        <v>0</v>
      </c>
      <c r="X202" s="450">
        <f t="shared" si="187"/>
        <v>0</v>
      </c>
      <c r="Y202" s="450">
        <f t="shared" si="187"/>
        <v>0</v>
      </c>
      <c r="Z202" s="450">
        <f t="shared" si="187"/>
        <v>0</v>
      </c>
      <c r="AA202" s="450">
        <f t="shared" si="187"/>
        <v>0</v>
      </c>
      <c r="AB202" s="450">
        <f t="shared" si="187"/>
        <v>0</v>
      </c>
      <c r="AC202" s="464">
        <f t="shared" si="187"/>
        <v>0</v>
      </c>
      <c r="AD202" s="356">
        <f t="shared" si="187"/>
        <v>0</v>
      </c>
      <c r="AE202" s="356">
        <f t="shared" ref="AE202:AK202" si="188">+AD202+AE201</f>
        <v>0</v>
      </c>
      <c r="AF202" s="356">
        <f t="shared" si="188"/>
        <v>0</v>
      </c>
      <c r="AG202" s="356">
        <f t="shared" si="188"/>
        <v>0</v>
      </c>
      <c r="AH202" s="356">
        <f t="shared" si="188"/>
        <v>0</v>
      </c>
      <c r="AI202" s="356">
        <f t="shared" si="188"/>
        <v>0</v>
      </c>
      <c r="AJ202" s="464">
        <f t="shared" si="188"/>
        <v>0</v>
      </c>
      <c r="AK202" s="356">
        <f t="shared" si="188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89">+F42</f>
        <v>0</v>
      </c>
      <c r="G203" s="459">
        <f t="shared" si="189"/>
        <v>0</v>
      </c>
      <c r="H203" s="459">
        <f t="shared" si="189"/>
        <v>0</v>
      </c>
      <c r="I203" s="357">
        <f t="shared" si="189"/>
        <v>0</v>
      </c>
      <c r="J203" s="459">
        <f t="shared" si="189"/>
        <v>0</v>
      </c>
      <c r="K203" s="459">
        <f t="shared" si="189"/>
        <v>0</v>
      </c>
      <c r="L203" s="459">
        <f t="shared" si="189"/>
        <v>0</v>
      </c>
      <c r="M203" s="459">
        <f t="shared" si="189"/>
        <v>0</v>
      </c>
      <c r="N203" s="459">
        <f t="shared" si="189"/>
        <v>0</v>
      </c>
      <c r="O203" s="466">
        <f t="shared" si="189"/>
        <v>0</v>
      </c>
      <c r="P203" s="357">
        <f t="shared" si="189"/>
        <v>0</v>
      </c>
      <c r="Q203" s="459">
        <f t="shared" si="189"/>
        <v>0</v>
      </c>
      <c r="R203" s="459">
        <f t="shared" si="189"/>
        <v>0</v>
      </c>
      <c r="S203" s="459">
        <f t="shared" si="189"/>
        <v>0</v>
      </c>
      <c r="T203" s="459">
        <f t="shared" si="189"/>
        <v>0</v>
      </c>
      <c r="U203" s="459">
        <f t="shared" si="189"/>
        <v>0</v>
      </c>
      <c r="V203" s="459">
        <f t="shared" si="189"/>
        <v>0</v>
      </c>
      <c r="W203" s="357">
        <f t="shared" si="189"/>
        <v>0</v>
      </c>
      <c r="X203" s="459">
        <f t="shared" si="189"/>
        <v>0</v>
      </c>
      <c r="Y203" s="459">
        <f t="shared" si="189"/>
        <v>0</v>
      </c>
      <c r="Z203" s="459">
        <f t="shared" si="189"/>
        <v>0</v>
      </c>
      <c r="AA203" s="459">
        <f t="shared" si="189"/>
        <v>0</v>
      </c>
      <c r="AB203" s="459">
        <f t="shared" si="189"/>
        <v>0</v>
      </c>
      <c r="AC203" s="466">
        <f t="shared" si="189"/>
        <v>0</v>
      </c>
      <c r="AD203" s="357">
        <f t="shared" si="189"/>
        <v>0</v>
      </c>
      <c r="AE203" s="357">
        <f t="shared" si="189"/>
        <v>0</v>
      </c>
      <c r="AF203" s="357">
        <f t="shared" si="189"/>
        <v>0</v>
      </c>
      <c r="AG203" s="357">
        <f t="shared" si="189"/>
        <v>0</v>
      </c>
      <c r="AH203" s="357">
        <f t="shared" si="189"/>
        <v>0</v>
      </c>
      <c r="AI203" s="357">
        <f t="shared" si="189"/>
        <v>0</v>
      </c>
      <c r="AJ203" s="466">
        <f t="shared" si="189"/>
        <v>0</v>
      </c>
      <c r="AK203" s="357">
        <f t="shared" si="189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48">
        <f t="shared" ref="G204:AD204" si="190">+F204+G203</f>
        <v>0</v>
      </c>
      <c r="H204" s="348">
        <f t="shared" si="190"/>
        <v>0</v>
      </c>
      <c r="I204" s="356">
        <f t="shared" si="190"/>
        <v>0</v>
      </c>
      <c r="J204" s="450">
        <f t="shared" si="190"/>
        <v>0</v>
      </c>
      <c r="K204" s="450">
        <f t="shared" si="190"/>
        <v>0</v>
      </c>
      <c r="L204" s="450">
        <f t="shared" si="190"/>
        <v>0</v>
      </c>
      <c r="M204" s="450">
        <f t="shared" si="190"/>
        <v>0</v>
      </c>
      <c r="N204" s="450">
        <f t="shared" si="190"/>
        <v>0</v>
      </c>
      <c r="O204" s="464">
        <f t="shared" si="190"/>
        <v>0</v>
      </c>
      <c r="P204" s="356">
        <f t="shared" si="190"/>
        <v>0</v>
      </c>
      <c r="Q204" s="450">
        <f t="shared" si="190"/>
        <v>0</v>
      </c>
      <c r="R204" s="450">
        <f t="shared" si="190"/>
        <v>0</v>
      </c>
      <c r="S204" s="450">
        <f t="shared" si="190"/>
        <v>0</v>
      </c>
      <c r="T204" s="450">
        <f t="shared" si="190"/>
        <v>0</v>
      </c>
      <c r="U204" s="450">
        <f t="shared" si="190"/>
        <v>0</v>
      </c>
      <c r="V204" s="450">
        <f t="shared" si="190"/>
        <v>0</v>
      </c>
      <c r="W204" s="356">
        <f t="shared" si="190"/>
        <v>0</v>
      </c>
      <c r="X204" s="450">
        <f t="shared" si="190"/>
        <v>0</v>
      </c>
      <c r="Y204" s="450">
        <f t="shared" si="190"/>
        <v>0</v>
      </c>
      <c r="Z204" s="450">
        <f t="shared" si="190"/>
        <v>0</v>
      </c>
      <c r="AA204" s="450">
        <f t="shared" si="190"/>
        <v>0</v>
      </c>
      <c r="AB204" s="450">
        <f t="shared" si="190"/>
        <v>0</v>
      </c>
      <c r="AC204" s="464">
        <f t="shared" si="190"/>
        <v>0</v>
      </c>
      <c r="AD204" s="356">
        <f t="shared" si="190"/>
        <v>0</v>
      </c>
      <c r="AE204" s="356">
        <f t="shared" ref="AE204:AK204" si="191">+AD204+AE203</f>
        <v>0</v>
      </c>
      <c r="AF204" s="356">
        <f t="shared" si="191"/>
        <v>0</v>
      </c>
      <c r="AG204" s="356">
        <f t="shared" si="191"/>
        <v>0</v>
      </c>
      <c r="AH204" s="356">
        <f t="shared" si="191"/>
        <v>0</v>
      </c>
      <c r="AI204" s="356">
        <f t="shared" si="191"/>
        <v>0</v>
      </c>
      <c r="AJ204" s="464">
        <f t="shared" si="191"/>
        <v>0</v>
      </c>
      <c r="AK204" s="356">
        <f t="shared" si="191"/>
        <v>0</v>
      </c>
      <c r="AL204" s="37"/>
    </row>
    <row r="205" spans="1:42" ht="35.1" customHeight="1">
      <c r="A205" s="624">
        <v>16</v>
      </c>
      <c r="B205" s="655" t="s">
        <v>111</v>
      </c>
      <c r="C205" s="210" t="s">
        <v>174</v>
      </c>
      <c r="D205" s="63"/>
      <c r="E205" s="76"/>
      <c r="F205" s="35">
        <f>+F44</f>
        <v>103</v>
      </c>
      <c r="G205" s="449">
        <f>+G44</f>
        <v>0</v>
      </c>
      <c r="H205" s="449">
        <f t="shared" ref="H205:AD205" si="192">+H44</f>
        <v>0</v>
      </c>
      <c r="I205" s="351">
        <f t="shared" si="192"/>
        <v>0</v>
      </c>
      <c r="J205" s="449">
        <f t="shared" si="192"/>
        <v>0</v>
      </c>
      <c r="K205" s="449">
        <f t="shared" si="192"/>
        <v>0</v>
      </c>
      <c r="L205" s="449">
        <f t="shared" si="192"/>
        <v>0</v>
      </c>
      <c r="M205" s="449">
        <f t="shared" si="192"/>
        <v>0</v>
      </c>
      <c r="N205" s="449">
        <f t="shared" si="192"/>
        <v>0</v>
      </c>
      <c r="O205" s="460">
        <f t="shared" si="192"/>
        <v>0</v>
      </c>
      <c r="P205" s="351">
        <f t="shared" si="192"/>
        <v>0</v>
      </c>
      <c r="Q205" s="449">
        <f t="shared" si="192"/>
        <v>0</v>
      </c>
      <c r="R205" s="449">
        <f t="shared" si="192"/>
        <v>0</v>
      </c>
      <c r="S205" s="449">
        <f t="shared" si="192"/>
        <v>0</v>
      </c>
      <c r="T205" s="449">
        <f t="shared" si="192"/>
        <v>0</v>
      </c>
      <c r="U205" s="449">
        <f t="shared" si="192"/>
        <v>0</v>
      </c>
      <c r="V205" s="449">
        <f t="shared" si="192"/>
        <v>0</v>
      </c>
      <c r="W205" s="256">
        <f t="shared" si="192"/>
        <v>0</v>
      </c>
      <c r="X205" s="456">
        <f t="shared" si="192"/>
        <v>0</v>
      </c>
      <c r="Y205" s="469">
        <f t="shared" si="192"/>
        <v>103</v>
      </c>
      <c r="Z205" s="449">
        <f t="shared" si="192"/>
        <v>0</v>
      </c>
      <c r="AA205" s="449">
        <f t="shared" si="192"/>
        <v>0</v>
      </c>
      <c r="AB205" s="449">
        <f t="shared" si="192"/>
        <v>0</v>
      </c>
      <c r="AC205" s="460">
        <f t="shared" si="192"/>
        <v>0</v>
      </c>
      <c r="AD205" s="351">
        <f t="shared" si="192"/>
        <v>0</v>
      </c>
      <c r="AE205" s="351">
        <f t="shared" ref="AE205:AJ205" si="193">+AE44</f>
        <v>0</v>
      </c>
      <c r="AF205" s="351">
        <f t="shared" si="193"/>
        <v>0</v>
      </c>
      <c r="AG205" s="351">
        <f t="shared" si="193"/>
        <v>0</v>
      </c>
      <c r="AH205" s="351">
        <f t="shared" si="193"/>
        <v>0</v>
      </c>
      <c r="AI205" s="351">
        <f t="shared" si="193"/>
        <v>0</v>
      </c>
      <c r="AJ205" s="460">
        <f t="shared" si="193"/>
        <v>0</v>
      </c>
      <c r="AK205" s="357">
        <f>+AK44</f>
        <v>0</v>
      </c>
      <c r="AL205" s="37">
        <f>SUM(G205:AK205)</f>
        <v>103</v>
      </c>
      <c r="AM205" s="38">
        <f>AL205</f>
        <v>103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656"/>
      <c r="C206" s="39"/>
      <c r="D206" s="78"/>
      <c r="E206" s="79"/>
      <c r="F206" s="42"/>
      <c r="G206" s="451">
        <f t="shared" ref="G206:AD206" si="194">+F206+G205</f>
        <v>0</v>
      </c>
      <c r="H206" s="348">
        <f t="shared" si="194"/>
        <v>0</v>
      </c>
      <c r="I206" s="356">
        <f t="shared" si="194"/>
        <v>0</v>
      </c>
      <c r="J206" s="451">
        <f t="shared" si="194"/>
        <v>0</v>
      </c>
      <c r="K206" s="451">
        <f t="shared" si="194"/>
        <v>0</v>
      </c>
      <c r="L206" s="451">
        <f t="shared" si="194"/>
        <v>0</v>
      </c>
      <c r="M206" s="451">
        <f t="shared" si="194"/>
        <v>0</v>
      </c>
      <c r="N206" s="451">
        <f t="shared" si="194"/>
        <v>0</v>
      </c>
      <c r="O206" s="461">
        <f t="shared" si="194"/>
        <v>0</v>
      </c>
      <c r="P206" s="356">
        <f t="shared" si="194"/>
        <v>0</v>
      </c>
      <c r="Q206" s="451">
        <f t="shared" si="194"/>
        <v>0</v>
      </c>
      <c r="R206" s="451">
        <f t="shared" si="194"/>
        <v>0</v>
      </c>
      <c r="S206" s="451">
        <f t="shared" si="194"/>
        <v>0</v>
      </c>
      <c r="T206" s="451">
        <f t="shared" si="194"/>
        <v>0</v>
      </c>
      <c r="U206" s="451">
        <f t="shared" si="194"/>
        <v>0</v>
      </c>
      <c r="V206" s="451">
        <f t="shared" si="194"/>
        <v>0</v>
      </c>
      <c r="W206" s="356">
        <f t="shared" si="194"/>
        <v>0</v>
      </c>
      <c r="X206" s="451">
        <f t="shared" si="194"/>
        <v>0</v>
      </c>
      <c r="Y206" s="451">
        <f t="shared" si="194"/>
        <v>103</v>
      </c>
      <c r="Z206" s="451">
        <f t="shared" si="194"/>
        <v>103</v>
      </c>
      <c r="AA206" s="451">
        <f t="shared" si="194"/>
        <v>103</v>
      </c>
      <c r="AB206" s="451">
        <f t="shared" si="194"/>
        <v>103</v>
      </c>
      <c r="AC206" s="461">
        <f t="shared" si="194"/>
        <v>103</v>
      </c>
      <c r="AD206" s="356">
        <f t="shared" si="194"/>
        <v>103</v>
      </c>
      <c r="AE206" s="352">
        <f t="shared" ref="AE206:AG206" si="195">+AD206+AE205</f>
        <v>103</v>
      </c>
      <c r="AF206" s="352">
        <f t="shared" si="195"/>
        <v>103</v>
      </c>
      <c r="AG206" s="352">
        <f t="shared" si="195"/>
        <v>103</v>
      </c>
      <c r="AH206" s="352">
        <f>+AG206+AH205</f>
        <v>103</v>
      </c>
      <c r="AI206" s="352">
        <f>+AH206+AI205</f>
        <v>103</v>
      </c>
      <c r="AJ206" s="461">
        <f>+AI206+AJ205</f>
        <v>103</v>
      </c>
      <c r="AK206" s="356">
        <f>+AJ206+AK205</f>
        <v>103</v>
      </c>
      <c r="AL206" s="37"/>
    </row>
    <row r="207" spans="1:42" ht="34.5" customHeight="1">
      <c r="A207" s="624">
        <v>17</v>
      </c>
      <c r="B207" s="655" t="s">
        <v>112</v>
      </c>
      <c r="C207" s="211" t="s">
        <v>174</v>
      </c>
      <c r="D207" s="71"/>
      <c r="E207" s="49"/>
      <c r="F207" s="35">
        <f>+F46</f>
        <v>45</v>
      </c>
      <c r="G207" s="449">
        <f>+G46</f>
        <v>0</v>
      </c>
      <c r="H207" s="449">
        <f t="shared" ref="H207:AD207" si="196">+H46</f>
        <v>0</v>
      </c>
      <c r="I207" s="351">
        <f t="shared" si="196"/>
        <v>0</v>
      </c>
      <c r="J207" s="449">
        <f t="shared" si="196"/>
        <v>0</v>
      </c>
      <c r="K207" s="449">
        <f t="shared" si="196"/>
        <v>0</v>
      </c>
      <c r="L207" s="449">
        <f t="shared" si="196"/>
        <v>0</v>
      </c>
      <c r="M207" s="469">
        <f t="shared" si="196"/>
        <v>45</v>
      </c>
      <c r="N207" s="449">
        <f t="shared" si="196"/>
        <v>0</v>
      </c>
      <c r="O207" s="460">
        <f t="shared" si="196"/>
        <v>0</v>
      </c>
      <c r="P207" s="351">
        <f t="shared" si="196"/>
        <v>0</v>
      </c>
      <c r="Q207" s="449">
        <f t="shared" si="196"/>
        <v>0</v>
      </c>
      <c r="R207" s="449">
        <f t="shared" si="196"/>
        <v>0</v>
      </c>
      <c r="S207" s="449">
        <f t="shared" si="196"/>
        <v>0</v>
      </c>
      <c r="T207" s="449">
        <f t="shared" si="196"/>
        <v>0</v>
      </c>
      <c r="U207" s="449">
        <f t="shared" si="196"/>
        <v>0</v>
      </c>
      <c r="V207" s="449">
        <f t="shared" si="196"/>
        <v>0</v>
      </c>
      <c r="W207" s="351">
        <f t="shared" si="196"/>
        <v>0</v>
      </c>
      <c r="X207" s="449">
        <f t="shared" si="196"/>
        <v>0</v>
      </c>
      <c r="Y207" s="449">
        <f t="shared" si="196"/>
        <v>0</v>
      </c>
      <c r="Z207" s="449">
        <f t="shared" si="196"/>
        <v>0</v>
      </c>
      <c r="AA207" s="449">
        <f t="shared" si="196"/>
        <v>0</v>
      </c>
      <c r="AB207" s="449">
        <f t="shared" si="196"/>
        <v>0</v>
      </c>
      <c r="AC207" s="460">
        <f t="shared" si="196"/>
        <v>0</v>
      </c>
      <c r="AD207" s="351">
        <f t="shared" si="196"/>
        <v>0</v>
      </c>
      <c r="AE207" s="351">
        <f t="shared" ref="AE207:AJ207" si="197">+AE46</f>
        <v>0</v>
      </c>
      <c r="AF207" s="351">
        <f t="shared" si="197"/>
        <v>0</v>
      </c>
      <c r="AG207" s="351">
        <f t="shared" si="197"/>
        <v>0</v>
      </c>
      <c r="AH207" s="351">
        <f t="shared" si="197"/>
        <v>0</v>
      </c>
      <c r="AI207" s="351">
        <f t="shared" si="197"/>
        <v>0</v>
      </c>
      <c r="AJ207" s="460">
        <f t="shared" si="197"/>
        <v>0</v>
      </c>
      <c r="AK207" s="357">
        <f>+AK46</f>
        <v>0</v>
      </c>
      <c r="AL207" s="37">
        <f>AK208</f>
        <v>45</v>
      </c>
      <c r="AM207" s="38">
        <f>AL207</f>
        <v>45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656"/>
      <c r="C208" s="39"/>
      <c r="D208" s="73"/>
      <c r="E208" s="52"/>
      <c r="F208" s="61"/>
      <c r="G208" s="451">
        <f t="shared" ref="G208:AD208" si="198">+F208+G207</f>
        <v>0</v>
      </c>
      <c r="H208" s="348">
        <f t="shared" si="198"/>
        <v>0</v>
      </c>
      <c r="I208" s="356">
        <f t="shared" si="198"/>
        <v>0</v>
      </c>
      <c r="J208" s="451">
        <f t="shared" si="198"/>
        <v>0</v>
      </c>
      <c r="K208" s="451">
        <f t="shared" si="198"/>
        <v>0</v>
      </c>
      <c r="L208" s="451">
        <f t="shared" si="198"/>
        <v>0</v>
      </c>
      <c r="M208" s="451">
        <f t="shared" si="198"/>
        <v>45</v>
      </c>
      <c r="N208" s="451">
        <f t="shared" si="198"/>
        <v>45</v>
      </c>
      <c r="O208" s="461">
        <f t="shared" si="198"/>
        <v>45</v>
      </c>
      <c r="P208" s="356">
        <f t="shared" si="198"/>
        <v>45</v>
      </c>
      <c r="Q208" s="451">
        <f t="shared" si="198"/>
        <v>45</v>
      </c>
      <c r="R208" s="451">
        <f t="shared" si="198"/>
        <v>45</v>
      </c>
      <c r="S208" s="451">
        <f t="shared" si="198"/>
        <v>45</v>
      </c>
      <c r="T208" s="451">
        <f t="shared" si="198"/>
        <v>45</v>
      </c>
      <c r="U208" s="451">
        <f t="shared" si="198"/>
        <v>45</v>
      </c>
      <c r="V208" s="451">
        <f t="shared" si="198"/>
        <v>45</v>
      </c>
      <c r="W208" s="356">
        <f t="shared" si="198"/>
        <v>45</v>
      </c>
      <c r="X208" s="451">
        <f t="shared" si="198"/>
        <v>45</v>
      </c>
      <c r="Y208" s="451">
        <f t="shared" si="198"/>
        <v>45</v>
      </c>
      <c r="Z208" s="451">
        <f t="shared" si="198"/>
        <v>45</v>
      </c>
      <c r="AA208" s="451">
        <f t="shared" si="198"/>
        <v>45</v>
      </c>
      <c r="AB208" s="451">
        <f t="shared" si="198"/>
        <v>45</v>
      </c>
      <c r="AC208" s="461">
        <f t="shared" si="198"/>
        <v>45</v>
      </c>
      <c r="AD208" s="356">
        <f t="shared" si="198"/>
        <v>45</v>
      </c>
      <c r="AE208" s="352">
        <f t="shared" ref="AE208:AG208" si="199">+AD208+AE207</f>
        <v>45</v>
      </c>
      <c r="AF208" s="352">
        <f t="shared" si="199"/>
        <v>45</v>
      </c>
      <c r="AG208" s="352">
        <f t="shared" si="199"/>
        <v>45</v>
      </c>
      <c r="AH208" s="352">
        <f>+AG208+AH207</f>
        <v>45</v>
      </c>
      <c r="AI208" s="352">
        <f>+AH208+AI207</f>
        <v>45</v>
      </c>
      <c r="AJ208" s="461">
        <f>+AI208+AJ207</f>
        <v>45</v>
      </c>
      <c r="AK208" s="356">
        <f>+AJ208+AK207</f>
        <v>45</v>
      </c>
      <c r="AL208" s="37"/>
    </row>
    <row r="209" spans="1:42" ht="35.1" customHeight="1">
      <c r="A209" s="624">
        <v>18</v>
      </c>
      <c r="B209" s="657" t="s">
        <v>113</v>
      </c>
      <c r="C209" s="212" t="s">
        <v>174</v>
      </c>
      <c r="D209" s="63"/>
      <c r="E209" s="54"/>
      <c r="F209" s="92">
        <f>+F49</f>
        <v>89</v>
      </c>
      <c r="G209" s="449">
        <f>+G49</f>
        <v>0</v>
      </c>
      <c r="H209" s="449">
        <f t="shared" ref="H209:AD209" si="200">+H49</f>
        <v>0</v>
      </c>
      <c r="I209" s="351">
        <f t="shared" si="200"/>
        <v>0</v>
      </c>
      <c r="J209" s="449">
        <f t="shared" si="200"/>
        <v>0</v>
      </c>
      <c r="K209" s="449">
        <f t="shared" si="200"/>
        <v>0</v>
      </c>
      <c r="L209" s="456">
        <f t="shared" si="200"/>
        <v>0</v>
      </c>
      <c r="M209" s="469">
        <f t="shared" si="200"/>
        <v>89</v>
      </c>
      <c r="N209" s="449">
        <f t="shared" si="200"/>
        <v>0</v>
      </c>
      <c r="O209" s="460">
        <f t="shared" si="200"/>
        <v>0</v>
      </c>
      <c r="P209" s="351">
        <f t="shared" si="200"/>
        <v>0</v>
      </c>
      <c r="Q209" s="449">
        <f t="shared" si="200"/>
        <v>0</v>
      </c>
      <c r="R209" s="449">
        <f t="shared" si="200"/>
        <v>0</v>
      </c>
      <c r="S209" s="449">
        <f t="shared" si="200"/>
        <v>0</v>
      </c>
      <c r="T209" s="449">
        <f t="shared" si="200"/>
        <v>0</v>
      </c>
      <c r="U209" s="449">
        <f t="shared" si="200"/>
        <v>0</v>
      </c>
      <c r="V209" s="449">
        <f t="shared" si="200"/>
        <v>0</v>
      </c>
      <c r="W209" s="351">
        <f t="shared" si="200"/>
        <v>0</v>
      </c>
      <c r="X209" s="449">
        <f t="shared" si="200"/>
        <v>0</v>
      </c>
      <c r="Y209" s="449">
        <f t="shared" si="200"/>
        <v>0</v>
      </c>
      <c r="Z209" s="449">
        <f t="shared" si="200"/>
        <v>0</v>
      </c>
      <c r="AA209" s="449">
        <f t="shared" si="200"/>
        <v>0</v>
      </c>
      <c r="AB209" s="449">
        <f t="shared" si="200"/>
        <v>0</v>
      </c>
      <c r="AC209" s="460">
        <f t="shared" si="200"/>
        <v>0</v>
      </c>
      <c r="AD209" s="351">
        <f t="shared" si="200"/>
        <v>0</v>
      </c>
      <c r="AE209" s="351">
        <f t="shared" ref="AE209:AJ209" si="201">+AE49</f>
        <v>0</v>
      </c>
      <c r="AF209" s="351">
        <f t="shared" si="201"/>
        <v>0</v>
      </c>
      <c r="AG209" s="351">
        <f t="shared" si="201"/>
        <v>0</v>
      </c>
      <c r="AH209" s="351">
        <f t="shared" si="201"/>
        <v>0</v>
      </c>
      <c r="AI209" s="351">
        <f t="shared" si="201"/>
        <v>0</v>
      </c>
      <c r="AJ209" s="460">
        <f t="shared" si="201"/>
        <v>0</v>
      </c>
      <c r="AK209" s="358">
        <f>+AK49</f>
        <v>0</v>
      </c>
      <c r="AL209" s="37">
        <f>SUM(G209:AK209)</f>
        <v>89</v>
      </c>
      <c r="AM209" s="38">
        <f>AL209</f>
        <v>89</v>
      </c>
      <c r="AN209" s="38">
        <v>863000</v>
      </c>
      <c r="AO209" s="38">
        <f>AL209*AN209/1000</f>
        <v>76807</v>
      </c>
      <c r="AP209" s="38">
        <f>AN209*AM209/1000</f>
        <v>76807</v>
      </c>
    </row>
    <row r="210" spans="1:42" ht="34.5" customHeight="1">
      <c r="A210" s="625"/>
      <c r="B210" s="658"/>
      <c r="C210" s="39"/>
      <c r="D210" s="78"/>
      <c r="E210" s="168"/>
      <c r="F210" s="167"/>
      <c r="G210" s="451">
        <f t="shared" ref="G210:AD210" si="202">+F210+G209</f>
        <v>0</v>
      </c>
      <c r="H210" s="348">
        <f t="shared" si="202"/>
        <v>0</v>
      </c>
      <c r="I210" s="356">
        <f t="shared" si="202"/>
        <v>0</v>
      </c>
      <c r="J210" s="451">
        <f t="shared" si="202"/>
        <v>0</v>
      </c>
      <c r="K210" s="451">
        <f t="shared" si="202"/>
        <v>0</v>
      </c>
      <c r="L210" s="451">
        <f t="shared" si="202"/>
        <v>0</v>
      </c>
      <c r="M210" s="451">
        <f t="shared" si="202"/>
        <v>89</v>
      </c>
      <c r="N210" s="451">
        <f t="shared" si="202"/>
        <v>89</v>
      </c>
      <c r="O210" s="461">
        <f t="shared" si="202"/>
        <v>89</v>
      </c>
      <c r="P210" s="356">
        <f t="shared" si="202"/>
        <v>89</v>
      </c>
      <c r="Q210" s="451">
        <f t="shared" si="202"/>
        <v>89</v>
      </c>
      <c r="R210" s="451">
        <f t="shared" si="202"/>
        <v>89</v>
      </c>
      <c r="S210" s="451">
        <f t="shared" si="202"/>
        <v>89</v>
      </c>
      <c r="T210" s="451">
        <f t="shared" si="202"/>
        <v>89</v>
      </c>
      <c r="U210" s="451">
        <f t="shared" si="202"/>
        <v>89</v>
      </c>
      <c r="V210" s="451">
        <f t="shared" si="202"/>
        <v>89</v>
      </c>
      <c r="W210" s="356">
        <f t="shared" si="202"/>
        <v>89</v>
      </c>
      <c r="X210" s="451">
        <f t="shared" si="202"/>
        <v>89</v>
      </c>
      <c r="Y210" s="451">
        <f t="shared" si="202"/>
        <v>89</v>
      </c>
      <c r="Z210" s="451">
        <f t="shared" si="202"/>
        <v>89</v>
      </c>
      <c r="AA210" s="451">
        <f t="shared" si="202"/>
        <v>89</v>
      </c>
      <c r="AB210" s="451">
        <f t="shared" si="202"/>
        <v>89</v>
      </c>
      <c r="AC210" s="461">
        <f t="shared" si="202"/>
        <v>89</v>
      </c>
      <c r="AD210" s="356">
        <f t="shared" si="202"/>
        <v>89</v>
      </c>
      <c r="AE210" s="352">
        <f t="shared" ref="AE210:AG210" si="203">+AD210+AE209</f>
        <v>89</v>
      </c>
      <c r="AF210" s="352">
        <f t="shared" si="203"/>
        <v>89</v>
      </c>
      <c r="AG210" s="352">
        <f t="shared" si="203"/>
        <v>89</v>
      </c>
      <c r="AH210" s="352">
        <f>+AG210+AH209</f>
        <v>89</v>
      </c>
      <c r="AI210" s="352">
        <f>+AH210+AI209</f>
        <v>89</v>
      </c>
      <c r="AJ210" s="461">
        <f>+AI210+AJ209</f>
        <v>89</v>
      </c>
      <c r="AK210" s="356">
        <f>+AJ210+AK209</f>
        <v>89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204">+F50</f>
        <v>0</v>
      </c>
      <c r="G211" s="459">
        <f t="shared" si="204"/>
        <v>0</v>
      </c>
      <c r="H211" s="459">
        <f t="shared" si="204"/>
        <v>0</v>
      </c>
      <c r="I211" s="357">
        <f t="shared" si="204"/>
        <v>0</v>
      </c>
      <c r="J211" s="459">
        <f t="shared" si="204"/>
        <v>0</v>
      </c>
      <c r="K211" s="459">
        <f t="shared" si="204"/>
        <v>0</v>
      </c>
      <c r="L211" s="459">
        <f t="shared" si="204"/>
        <v>0</v>
      </c>
      <c r="M211" s="459">
        <f t="shared" si="204"/>
        <v>89</v>
      </c>
      <c r="N211" s="459">
        <f t="shared" si="204"/>
        <v>89</v>
      </c>
      <c r="O211" s="466">
        <f t="shared" si="204"/>
        <v>89</v>
      </c>
      <c r="P211" s="357">
        <f t="shared" si="204"/>
        <v>89</v>
      </c>
      <c r="Q211" s="459">
        <f>+Q51</f>
        <v>0</v>
      </c>
      <c r="R211" s="459">
        <f t="shared" ref="R211:AD211" si="205">+R51</f>
        <v>0</v>
      </c>
      <c r="S211" s="459">
        <f t="shared" si="205"/>
        <v>0</v>
      </c>
      <c r="T211" s="459">
        <f t="shared" si="205"/>
        <v>0</v>
      </c>
      <c r="U211" s="459">
        <f t="shared" si="205"/>
        <v>0</v>
      </c>
      <c r="V211" s="459">
        <f t="shared" si="205"/>
        <v>0</v>
      </c>
      <c r="W211" s="357">
        <f t="shared" si="205"/>
        <v>0</v>
      </c>
      <c r="X211" s="459">
        <f t="shared" si="205"/>
        <v>0</v>
      </c>
      <c r="Y211" s="459">
        <f t="shared" si="205"/>
        <v>0</v>
      </c>
      <c r="Z211" s="459">
        <f t="shared" si="205"/>
        <v>0</v>
      </c>
      <c r="AA211" s="459">
        <f t="shared" si="205"/>
        <v>0</v>
      </c>
      <c r="AB211" s="459">
        <f t="shared" si="205"/>
        <v>0</v>
      </c>
      <c r="AC211" s="466">
        <f t="shared" si="205"/>
        <v>0</v>
      </c>
      <c r="AD211" s="357">
        <f t="shared" si="205"/>
        <v>0</v>
      </c>
      <c r="AE211" s="357">
        <f t="shared" ref="AE211:AJ211" si="206">+AE51</f>
        <v>0</v>
      </c>
      <c r="AF211" s="357">
        <f t="shared" si="206"/>
        <v>0</v>
      </c>
      <c r="AG211" s="357">
        <f t="shared" si="206"/>
        <v>0</v>
      </c>
      <c r="AH211" s="357">
        <f t="shared" si="206"/>
        <v>0</v>
      </c>
      <c r="AI211" s="357">
        <f t="shared" si="206"/>
        <v>0</v>
      </c>
      <c r="AJ211" s="466">
        <f t="shared" si="206"/>
        <v>0</v>
      </c>
      <c r="AK211" s="357">
        <f>+AK50</f>
        <v>89</v>
      </c>
      <c r="AL211" s="37">
        <f>SUM(G211:AK211)</f>
        <v>445</v>
      </c>
      <c r="AM211" s="38">
        <f>AL211</f>
        <v>445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48">
        <f t="shared" ref="G212:AD212" si="207">+F212+G211</f>
        <v>0</v>
      </c>
      <c r="H212" s="348">
        <f t="shared" si="207"/>
        <v>0</v>
      </c>
      <c r="I212" s="356">
        <f t="shared" si="207"/>
        <v>0</v>
      </c>
      <c r="J212" s="450">
        <f t="shared" si="207"/>
        <v>0</v>
      </c>
      <c r="K212" s="450">
        <f t="shared" si="207"/>
        <v>0</v>
      </c>
      <c r="L212" s="450">
        <f t="shared" si="207"/>
        <v>0</v>
      </c>
      <c r="M212" s="450">
        <f t="shared" si="207"/>
        <v>89</v>
      </c>
      <c r="N212" s="450">
        <f t="shared" si="207"/>
        <v>178</v>
      </c>
      <c r="O212" s="464">
        <f t="shared" si="207"/>
        <v>267</v>
      </c>
      <c r="P212" s="356">
        <f t="shared" si="207"/>
        <v>356</v>
      </c>
      <c r="Q212" s="450">
        <f t="shared" si="207"/>
        <v>356</v>
      </c>
      <c r="R212" s="450">
        <f t="shared" si="207"/>
        <v>356</v>
      </c>
      <c r="S212" s="450">
        <f t="shared" si="207"/>
        <v>356</v>
      </c>
      <c r="T212" s="450">
        <f t="shared" si="207"/>
        <v>356</v>
      </c>
      <c r="U212" s="450">
        <f t="shared" si="207"/>
        <v>356</v>
      </c>
      <c r="V212" s="450">
        <f t="shared" si="207"/>
        <v>356</v>
      </c>
      <c r="W212" s="356">
        <f t="shared" si="207"/>
        <v>356</v>
      </c>
      <c r="X212" s="450">
        <f t="shared" si="207"/>
        <v>356</v>
      </c>
      <c r="Y212" s="450">
        <f t="shared" si="207"/>
        <v>356</v>
      </c>
      <c r="Z212" s="450">
        <f t="shared" si="207"/>
        <v>356</v>
      </c>
      <c r="AA212" s="450">
        <f t="shared" si="207"/>
        <v>356</v>
      </c>
      <c r="AB212" s="450">
        <f t="shared" si="207"/>
        <v>356</v>
      </c>
      <c r="AC212" s="464">
        <f t="shared" si="207"/>
        <v>356</v>
      </c>
      <c r="AD212" s="356">
        <f t="shared" si="207"/>
        <v>356</v>
      </c>
      <c r="AE212" s="356">
        <f t="shared" ref="AE212:AK212" si="208">+AD212+AE211</f>
        <v>356</v>
      </c>
      <c r="AF212" s="356">
        <f t="shared" si="208"/>
        <v>356</v>
      </c>
      <c r="AG212" s="356">
        <f t="shared" si="208"/>
        <v>356</v>
      </c>
      <c r="AH212" s="356">
        <f t="shared" si="208"/>
        <v>356</v>
      </c>
      <c r="AI212" s="356">
        <f t="shared" si="208"/>
        <v>356</v>
      </c>
      <c r="AJ212" s="464">
        <f t="shared" si="208"/>
        <v>356</v>
      </c>
      <c r="AK212" s="356">
        <f t="shared" si="208"/>
        <v>445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209">+F52</f>
        <v>0</v>
      </c>
      <c r="G213" s="459">
        <f t="shared" si="209"/>
        <v>0</v>
      </c>
      <c r="H213" s="459">
        <f t="shared" si="209"/>
        <v>0</v>
      </c>
      <c r="I213" s="357">
        <f t="shared" si="209"/>
        <v>0</v>
      </c>
      <c r="J213" s="459">
        <f t="shared" si="209"/>
        <v>0</v>
      </c>
      <c r="K213" s="459">
        <f t="shared" si="209"/>
        <v>0</v>
      </c>
      <c r="L213" s="459">
        <f t="shared" si="209"/>
        <v>0</v>
      </c>
      <c r="M213" s="459">
        <f t="shared" si="209"/>
        <v>0</v>
      </c>
      <c r="N213" s="459">
        <f t="shared" si="209"/>
        <v>0</v>
      </c>
      <c r="O213" s="466">
        <f t="shared" si="209"/>
        <v>0</v>
      </c>
      <c r="P213" s="357">
        <f t="shared" si="209"/>
        <v>0</v>
      </c>
      <c r="Q213" s="459">
        <f t="shared" si="209"/>
        <v>0</v>
      </c>
      <c r="R213" s="459">
        <f t="shared" si="209"/>
        <v>0</v>
      </c>
      <c r="S213" s="459">
        <f t="shared" si="209"/>
        <v>0</v>
      </c>
      <c r="T213" s="459">
        <f t="shared" si="209"/>
        <v>0</v>
      </c>
      <c r="U213" s="459">
        <f t="shared" si="209"/>
        <v>0</v>
      </c>
      <c r="V213" s="459">
        <f t="shared" si="209"/>
        <v>0</v>
      </c>
      <c r="W213" s="357">
        <f t="shared" si="209"/>
        <v>0</v>
      </c>
      <c r="X213" s="459">
        <f t="shared" si="209"/>
        <v>0</v>
      </c>
      <c r="Y213" s="459">
        <f t="shared" si="209"/>
        <v>0</v>
      </c>
      <c r="Z213" s="459">
        <f t="shared" si="209"/>
        <v>0</v>
      </c>
      <c r="AA213" s="459">
        <f t="shared" si="209"/>
        <v>0</v>
      </c>
      <c r="AB213" s="459">
        <f t="shared" si="209"/>
        <v>0</v>
      </c>
      <c r="AC213" s="466">
        <f t="shared" si="209"/>
        <v>0</v>
      </c>
      <c r="AD213" s="357">
        <f t="shared" si="209"/>
        <v>0</v>
      </c>
      <c r="AE213" s="357">
        <f t="shared" si="209"/>
        <v>0</v>
      </c>
      <c r="AF213" s="357">
        <f t="shared" si="209"/>
        <v>0</v>
      </c>
      <c r="AG213" s="357">
        <f t="shared" si="209"/>
        <v>0</v>
      </c>
      <c r="AH213" s="357">
        <f t="shared" si="209"/>
        <v>0</v>
      </c>
      <c r="AI213" s="357">
        <f t="shared" si="209"/>
        <v>0</v>
      </c>
      <c r="AJ213" s="466">
        <f t="shared" si="209"/>
        <v>0</v>
      </c>
      <c r="AK213" s="357">
        <f t="shared" si="209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48">
        <f t="shared" ref="G214:AD214" si="210">+F214+G213</f>
        <v>0</v>
      </c>
      <c r="H214" s="348">
        <f t="shared" si="210"/>
        <v>0</v>
      </c>
      <c r="I214" s="356">
        <f t="shared" si="210"/>
        <v>0</v>
      </c>
      <c r="J214" s="450">
        <f t="shared" si="210"/>
        <v>0</v>
      </c>
      <c r="K214" s="450">
        <f t="shared" si="210"/>
        <v>0</v>
      </c>
      <c r="L214" s="450">
        <f t="shared" si="210"/>
        <v>0</v>
      </c>
      <c r="M214" s="450">
        <f t="shared" si="210"/>
        <v>0</v>
      </c>
      <c r="N214" s="450">
        <f t="shared" si="210"/>
        <v>0</v>
      </c>
      <c r="O214" s="464">
        <f t="shared" si="210"/>
        <v>0</v>
      </c>
      <c r="P214" s="356">
        <f t="shared" si="210"/>
        <v>0</v>
      </c>
      <c r="Q214" s="450">
        <f t="shared" si="210"/>
        <v>0</v>
      </c>
      <c r="R214" s="450">
        <f t="shared" si="210"/>
        <v>0</v>
      </c>
      <c r="S214" s="450">
        <f t="shared" si="210"/>
        <v>0</v>
      </c>
      <c r="T214" s="450">
        <f t="shared" si="210"/>
        <v>0</v>
      </c>
      <c r="U214" s="450">
        <f t="shared" si="210"/>
        <v>0</v>
      </c>
      <c r="V214" s="450">
        <f t="shared" si="210"/>
        <v>0</v>
      </c>
      <c r="W214" s="356">
        <f t="shared" si="210"/>
        <v>0</v>
      </c>
      <c r="X214" s="450">
        <f t="shared" si="210"/>
        <v>0</v>
      </c>
      <c r="Y214" s="450">
        <f t="shared" si="210"/>
        <v>0</v>
      </c>
      <c r="Z214" s="450">
        <f t="shared" si="210"/>
        <v>0</v>
      </c>
      <c r="AA214" s="450">
        <f t="shared" si="210"/>
        <v>0</v>
      </c>
      <c r="AB214" s="450">
        <f t="shared" si="210"/>
        <v>0</v>
      </c>
      <c r="AC214" s="464">
        <f t="shared" si="210"/>
        <v>0</v>
      </c>
      <c r="AD214" s="356">
        <f t="shared" si="210"/>
        <v>0</v>
      </c>
      <c r="AE214" s="356">
        <f t="shared" ref="AE214:AK214" si="211">+AD214+AE213</f>
        <v>0</v>
      </c>
      <c r="AF214" s="356">
        <f t="shared" si="211"/>
        <v>0</v>
      </c>
      <c r="AG214" s="356">
        <f t="shared" si="211"/>
        <v>0</v>
      </c>
      <c r="AH214" s="356">
        <f t="shared" si="211"/>
        <v>0</v>
      </c>
      <c r="AI214" s="356">
        <f t="shared" si="211"/>
        <v>0</v>
      </c>
      <c r="AJ214" s="464">
        <f t="shared" si="211"/>
        <v>0</v>
      </c>
      <c r="AK214" s="356">
        <f t="shared" si="211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337">
        <f>+F55</f>
        <v>0</v>
      </c>
      <c r="G215" s="452">
        <f t="shared" ref="G215:AD215" si="212">+G55</f>
        <v>0</v>
      </c>
      <c r="H215" s="452">
        <f t="shared" si="212"/>
        <v>0</v>
      </c>
      <c r="I215" s="359">
        <f t="shared" si="212"/>
        <v>0</v>
      </c>
      <c r="J215" s="452">
        <f t="shared" si="212"/>
        <v>0</v>
      </c>
      <c r="K215" s="452">
        <f t="shared" si="212"/>
        <v>0</v>
      </c>
      <c r="L215" s="452">
        <f t="shared" si="212"/>
        <v>0</v>
      </c>
      <c r="M215" s="452">
        <f t="shared" si="212"/>
        <v>0</v>
      </c>
      <c r="N215" s="452">
        <f t="shared" si="212"/>
        <v>0</v>
      </c>
      <c r="O215" s="468">
        <f t="shared" si="212"/>
        <v>0</v>
      </c>
      <c r="P215" s="359">
        <f t="shared" si="212"/>
        <v>0</v>
      </c>
      <c r="Q215" s="452">
        <f t="shared" si="212"/>
        <v>0</v>
      </c>
      <c r="R215" s="452">
        <f t="shared" si="212"/>
        <v>0</v>
      </c>
      <c r="S215" s="452">
        <f t="shared" si="212"/>
        <v>0</v>
      </c>
      <c r="T215" s="452">
        <f t="shared" si="212"/>
        <v>0</v>
      </c>
      <c r="U215" s="452">
        <f t="shared" si="212"/>
        <v>0</v>
      </c>
      <c r="V215" s="452">
        <f t="shared" si="212"/>
        <v>0</v>
      </c>
      <c r="W215" s="359">
        <f t="shared" si="212"/>
        <v>0</v>
      </c>
      <c r="X215" s="452">
        <f t="shared" si="212"/>
        <v>0</v>
      </c>
      <c r="Y215" s="452">
        <f t="shared" si="212"/>
        <v>0</v>
      </c>
      <c r="Z215" s="452">
        <f t="shared" si="212"/>
        <v>0</v>
      </c>
      <c r="AA215" s="452">
        <f t="shared" si="212"/>
        <v>0</v>
      </c>
      <c r="AB215" s="452">
        <f t="shared" si="212"/>
        <v>0</v>
      </c>
      <c r="AC215" s="468">
        <f t="shared" si="212"/>
        <v>0</v>
      </c>
      <c r="AD215" s="359">
        <f t="shared" si="212"/>
        <v>0</v>
      </c>
      <c r="AE215" s="359">
        <f t="shared" ref="AE215:AK215" si="213">+AE55</f>
        <v>0</v>
      </c>
      <c r="AF215" s="359">
        <f t="shared" si="213"/>
        <v>0</v>
      </c>
      <c r="AG215" s="359">
        <f t="shared" si="213"/>
        <v>0</v>
      </c>
      <c r="AH215" s="359">
        <f t="shared" si="213"/>
        <v>0</v>
      </c>
      <c r="AI215" s="359">
        <f t="shared" si="213"/>
        <v>0</v>
      </c>
      <c r="AJ215" s="468">
        <f t="shared" si="213"/>
        <v>0</v>
      </c>
      <c r="AK215" s="359">
        <f t="shared" si="213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48">
        <f t="shared" ref="G216:AD216" si="214">+F216+G215</f>
        <v>0</v>
      </c>
      <c r="H216" s="348">
        <f t="shared" si="214"/>
        <v>0</v>
      </c>
      <c r="I216" s="356">
        <f t="shared" si="214"/>
        <v>0</v>
      </c>
      <c r="J216" s="450">
        <f t="shared" si="214"/>
        <v>0</v>
      </c>
      <c r="K216" s="450">
        <f t="shared" si="214"/>
        <v>0</v>
      </c>
      <c r="L216" s="450">
        <f t="shared" si="214"/>
        <v>0</v>
      </c>
      <c r="M216" s="450">
        <f t="shared" si="214"/>
        <v>0</v>
      </c>
      <c r="N216" s="450">
        <f t="shared" si="214"/>
        <v>0</v>
      </c>
      <c r="O216" s="464">
        <f t="shared" si="214"/>
        <v>0</v>
      </c>
      <c r="P216" s="356">
        <f t="shared" si="214"/>
        <v>0</v>
      </c>
      <c r="Q216" s="450">
        <f t="shared" si="214"/>
        <v>0</v>
      </c>
      <c r="R216" s="450">
        <f t="shared" si="214"/>
        <v>0</v>
      </c>
      <c r="S216" s="450">
        <f t="shared" si="214"/>
        <v>0</v>
      </c>
      <c r="T216" s="450">
        <f t="shared" si="214"/>
        <v>0</v>
      </c>
      <c r="U216" s="450">
        <f t="shared" si="214"/>
        <v>0</v>
      </c>
      <c r="V216" s="450">
        <f t="shared" si="214"/>
        <v>0</v>
      </c>
      <c r="W216" s="356">
        <f t="shared" si="214"/>
        <v>0</v>
      </c>
      <c r="X216" s="450">
        <f t="shared" si="214"/>
        <v>0</v>
      </c>
      <c r="Y216" s="450">
        <f t="shared" si="214"/>
        <v>0</v>
      </c>
      <c r="Z216" s="450">
        <f t="shared" si="214"/>
        <v>0</v>
      </c>
      <c r="AA216" s="450">
        <f t="shared" si="214"/>
        <v>0</v>
      </c>
      <c r="AB216" s="450">
        <f t="shared" si="214"/>
        <v>0</v>
      </c>
      <c r="AC216" s="464">
        <f t="shared" si="214"/>
        <v>0</v>
      </c>
      <c r="AD216" s="356">
        <f t="shared" si="214"/>
        <v>0</v>
      </c>
      <c r="AE216" s="356">
        <f t="shared" ref="AE216:AK216" si="215">+AD216+AE215</f>
        <v>0</v>
      </c>
      <c r="AF216" s="356">
        <f t="shared" si="215"/>
        <v>0</v>
      </c>
      <c r="AG216" s="356">
        <f t="shared" si="215"/>
        <v>0</v>
      </c>
      <c r="AH216" s="356">
        <f t="shared" si="215"/>
        <v>0</v>
      </c>
      <c r="AI216" s="356">
        <f t="shared" si="215"/>
        <v>0</v>
      </c>
      <c r="AJ216" s="464">
        <f t="shared" si="215"/>
        <v>0</v>
      </c>
      <c r="AK216" s="356">
        <f t="shared" si="215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337">
        <f>+F57</f>
        <v>1432</v>
      </c>
      <c r="G217" s="456">
        <f>+G57</f>
        <v>0</v>
      </c>
      <c r="H217" s="469">
        <v>1075</v>
      </c>
      <c r="I217" s="351">
        <f t="shared" ref="I217:AD217" si="216">+I57</f>
        <v>0</v>
      </c>
      <c r="J217" s="469">
        <f>1122-I218</f>
        <v>47</v>
      </c>
      <c r="K217" s="456">
        <f t="shared" si="216"/>
        <v>0</v>
      </c>
      <c r="L217" s="456">
        <f t="shared" si="216"/>
        <v>0</v>
      </c>
      <c r="M217" s="456">
        <f t="shared" si="216"/>
        <v>0</v>
      </c>
      <c r="N217" s="456">
        <f t="shared" si="216"/>
        <v>0</v>
      </c>
      <c r="O217" s="460">
        <f t="shared" si="216"/>
        <v>0</v>
      </c>
      <c r="P217" s="351">
        <f t="shared" si="216"/>
        <v>0</v>
      </c>
      <c r="Q217" s="456">
        <f t="shared" si="216"/>
        <v>0</v>
      </c>
      <c r="R217" s="456">
        <f t="shared" si="216"/>
        <v>0</v>
      </c>
      <c r="S217" s="456">
        <f t="shared" si="216"/>
        <v>0</v>
      </c>
      <c r="T217" s="456">
        <f t="shared" si="216"/>
        <v>0</v>
      </c>
      <c r="U217" s="456">
        <f t="shared" si="216"/>
        <v>0</v>
      </c>
      <c r="V217" s="456">
        <f t="shared" si="216"/>
        <v>0</v>
      </c>
      <c r="W217" s="351">
        <f t="shared" si="216"/>
        <v>0</v>
      </c>
      <c r="X217" s="456">
        <f t="shared" si="216"/>
        <v>0</v>
      </c>
      <c r="Y217" s="456">
        <f t="shared" si="216"/>
        <v>0</v>
      </c>
      <c r="Z217" s="456">
        <f t="shared" si="216"/>
        <v>0</v>
      </c>
      <c r="AA217" s="456">
        <f t="shared" si="216"/>
        <v>0</v>
      </c>
      <c r="AB217" s="456">
        <f t="shared" si="216"/>
        <v>0</v>
      </c>
      <c r="AC217" s="460">
        <f t="shared" si="216"/>
        <v>0</v>
      </c>
      <c r="AD217" s="469">
        <f t="shared" si="216"/>
        <v>310</v>
      </c>
      <c r="AE217" s="351">
        <f t="shared" ref="AE217:AJ217" si="217">+AE57</f>
        <v>0</v>
      </c>
      <c r="AF217" s="351">
        <f t="shared" si="217"/>
        <v>0</v>
      </c>
      <c r="AG217" s="351">
        <f t="shared" si="217"/>
        <v>0</v>
      </c>
      <c r="AH217" s="351">
        <f t="shared" si="217"/>
        <v>0</v>
      </c>
      <c r="AI217" s="351">
        <f t="shared" si="217"/>
        <v>0</v>
      </c>
      <c r="AJ217" s="460">
        <f t="shared" si="217"/>
        <v>0</v>
      </c>
      <c r="AK217" s="358">
        <f>+AK57</f>
        <v>0</v>
      </c>
      <c r="AL217" s="37">
        <f>AK218</f>
        <v>1432</v>
      </c>
      <c r="AM217" s="38">
        <f>AL217</f>
        <v>1432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451">
        <f t="shared" ref="G218:AD218" si="218">+F218+G217</f>
        <v>0</v>
      </c>
      <c r="H218" s="451">
        <f t="shared" si="218"/>
        <v>1075</v>
      </c>
      <c r="I218" s="356">
        <f t="shared" si="218"/>
        <v>1075</v>
      </c>
      <c r="J218" s="451">
        <f t="shared" si="218"/>
        <v>1122</v>
      </c>
      <c r="K218" s="451">
        <f t="shared" si="218"/>
        <v>1122</v>
      </c>
      <c r="L218" s="451">
        <f t="shared" si="218"/>
        <v>1122</v>
      </c>
      <c r="M218" s="451">
        <f t="shared" si="218"/>
        <v>1122</v>
      </c>
      <c r="N218" s="451">
        <f t="shared" si="218"/>
        <v>1122</v>
      </c>
      <c r="O218" s="461">
        <f t="shared" si="218"/>
        <v>1122</v>
      </c>
      <c r="P218" s="356">
        <f t="shared" si="218"/>
        <v>1122</v>
      </c>
      <c r="Q218" s="451">
        <f t="shared" si="218"/>
        <v>1122</v>
      </c>
      <c r="R218" s="451">
        <f t="shared" si="218"/>
        <v>1122</v>
      </c>
      <c r="S218" s="451">
        <f t="shared" si="218"/>
        <v>1122</v>
      </c>
      <c r="T218" s="451">
        <f t="shared" si="218"/>
        <v>1122</v>
      </c>
      <c r="U218" s="451">
        <f t="shared" si="218"/>
        <v>1122</v>
      </c>
      <c r="V218" s="451">
        <f t="shared" si="218"/>
        <v>1122</v>
      </c>
      <c r="W218" s="356">
        <f t="shared" si="218"/>
        <v>1122</v>
      </c>
      <c r="X218" s="451">
        <f t="shared" si="218"/>
        <v>1122</v>
      </c>
      <c r="Y218" s="451">
        <f t="shared" si="218"/>
        <v>1122</v>
      </c>
      <c r="Z218" s="451">
        <f t="shared" si="218"/>
        <v>1122</v>
      </c>
      <c r="AA218" s="451">
        <f t="shared" si="218"/>
        <v>1122</v>
      </c>
      <c r="AB218" s="451">
        <f t="shared" si="218"/>
        <v>1122</v>
      </c>
      <c r="AC218" s="461">
        <f t="shared" si="218"/>
        <v>1122</v>
      </c>
      <c r="AD218" s="356">
        <f t="shared" si="218"/>
        <v>1432</v>
      </c>
      <c r="AE218" s="352">
        <f t="shared" ref="AE218:AK218" si="219">+AD218+AE217</f>
        <v>1432</v>
      </c>
      <c r="AF218" s="352">
        <f t="shared" si="219"/>
        <v>1432</v>
      </c>
      <c r="AG218" s="352">
        <f t="shared" si="219"/>
        <v>1432</v>
      </c>
      <c r="AH218" s="352">
        <f t="shared" si="219"/>
        <v>1432</v>
      </c>
      <c r="AI218" s="352">
        <f t="shared" si="219"/>
        <v>1432</v>
      </c>
      <c r="AJ218" s="461">
        <f t="shared" si="219"/>
        <v>1432</v>
      </c>
      <c r="AK218" s="352">
        <f t="shared" si="219"/>
        <v>1432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337">
        <f>+F59</f>
        <v>355</v>
      </c>
      <c r="G219" s="456">
        <f>+G59</f>
        <v>0</v>
      </c>
      <c r="H219" s="456">
        <f t="shared" ref="H219:AD219" si="220">+H59</f>
        <v>0</v>
      </c>
      <c r="I219" s="351">
        <f t="shared" si="220"/>
        <v>0</v>
      </c>
      <c r="J219" s="469">
        <f t="shared" si="220"/>
        <v>230</v>
      </c>
      <c r="K219" s="456">
        <f t="shared" si="220"/>
        <v>0</v>
      </c>
      <c r="L219" s="456">
        <f t="shared" si="220"/>
        <v>0</v>
      </c>
      <c r="M219" s="456">
        <f t="shared" si="220"/>
        <v>0</v>
      </c>
      <c r="N219" s="456">
        <f t="shared" si="220"/>
        <v>0</v>
      </c>
      <c r="O219" s="460">
        <f t="shared" si="220"/>
        <v>0</v>
      </c>
      <c r="P219" s="351">
        <f t="shared" si="220"/>
        <v>0</v>
      </c>
      <c r="Q219" s="456">
        <f t="shared" si="220"/>
        <v>0</v>
      </c>
      <c r="R219" s="456">
        <f t="shared" si="220"/>
        <v>0</v>
      </c>
      <c r="S219" s="456">
        <f t="shared" si="220"/>
        <v>0</v>
      </c>
      <c r="T219" s="456">
        <f t="shared" si="220"/>
        <v>0</v>
      </c>
      <c r="U219" s="456">
        <f t="shared" si="220"/>
        <v>0</v>
      </c>
      <c r="V219" s="456">
        <f t="shared" si="220"/>
        <v>0</v>
      </c>
      <c r="W219" s="351">
        <f t="shared" si="220"/>
        <v>0</v>
      </c>
      <c r="X219" s="456">
        <f t="shared" si="220"/>
        <v>0</v>
      </c>
      <c r="Y219" s="456">
        <f t="shared" si="220"/>
        <v>0</v>
      </c>
      <c r="Z219" s="456">
        <f t="shared" si="220"/>
        <v>0</v>
      </c>
      <c r="AA219" s="456">
        <f t="shared" si="220"/>
        <v>0</v>
      </c>
      <c r="AB219" s="456">
        <f t="shared" si="220"/>
        <v>0</v>
      </c>
      <c r="AC219" s="478">
        <f t="shared" si="220"/>
        <v>0</v>
      </c>
      <c r="AD219" s="469">
        <f t="shared" si="220"/>
        <v>125</v>
      </c>
      <c r="AE219" s="351">
        <f t="shared" ref="AE219:AJ219" si="221">+AE59</f>
        <v>0</v>
      </c>
      <c r="AF219" s="351">
        <f t="shared" si="221"/>
        <v>0</v>
      </c>
      <c r="AG219" s="351">
        <f t="shared" si="221"/>
        <v>0</v>
      </c>
      <c r="AH219" s="351">
        <f t="shared" si="221"/>
        <v>0</v>
      </c>
      <c r="AI219" s="351">
        <f t="shared" si="221"/>
        <v>0</v>
      </c>
      <c r="AJ219" s="460">
        <f t="shared" si="221"/>
        <v>0</v>
      </c>
      <c r="AK219" s="358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451">
        <f t="shared" ref="G220:AD220" si="222">+F220+G219</f>
        <v>0</v>
      </c>
      <c r="H220" s="451">
        <f t="shared" si="222"/>
        <v>0</v>
      </c>
      <c r="I220" s="356">
        <f t="shared" si="222"/>
        <v>0</v>
      </c>
      <c r="J220" s="451">
        <f t="shared" si="222"/>
        <v>230</v>
      </c>
      <c r="K220" s="451">
        <f t="shared" si="222"/>
        <v>230</v>
      </c>
      <c r="L220" s="451">
        <f t="shared" si="222"/>
        <v>230</v>
      </c>
      <c r="M220" s="451">
        <f t="shared" si="222"/>
        <v>230</v>
      </c>
      <c r="N220" s="451">
        <f t="shared" si="222"/>
        <v>230</v>
      </c>
      <c r="O220" s="461">
        <f t="shared" si="222"/>
        <v>230</v>
      </c>
      <c r="P220" s="356">
        <f t="shared" si="222"/>
        <v>230</v>
      </c>
      <c r="Q220" s="451">
        <f t="shared" si="222"/>
        <v>230</v>
      </c>
      <c r="R220" s="451">
        <f t="shared" si="222"/>
        <v>230</v>
      </c>
      <c r="S220" s="451">
        <f t="shared" si="222"/>
        <v>230</v>
      </c>
      <c r="T220" s="451">
        <f t="shared" si="222"/>
        <v>230</v>
      </c>
      <c r="U220" s="451">
        <f t="shared" si="222"/>
        <v>230</v>
      </c>
      <c r="V220" s="451">
        <f t="shared" si="222"/>
        <v>230</v>
      </c>
      <c r="W220" s="356">
        <f t="shared" si="222"/>
        <v>230</v>
      </c>
      <c r="X220" s="451">
        <f t="shared" si="222"/>
        <v>230</v>
      </c>
      <c r="Y220" s="451">
        <f t="shared" si="222"/>
        <v>230</v>
      </c>
      <c r="Z220" s="451">
        <f t="shared" si="222"/>
        <v>230</v>
      </c>
      <c r="AA220" s="451">
        <f t="shared" si="222"/>
        <v>230</v>
      </c>
      <c r="AB220" s="451">
        <f t="shared" si="222"/>
        <v>230</v>
      </c>
      <c r="AC220" s="461">
        <f t="shared" si="222"/>
        <v>230</v>
      </c>
      <c r="AD220" s="356">
        <f t="shared" si="222"/>
        <v>355</v>
      </c>
      <c r="AE220" s="352">
        <f t="shared" ref="AE220:AK220" si="223">+AD220+AE219</f>
        <v>355</v>
      </c>
      <c r="AF220" s="352">
        <f t="shared" si="223"/>
        <v>355</v>
      </c>
      <c r="AG220" s="352">
        <f t="shared" si="223"/>
        <v>355</v>
      </c>
      <c r="AH220" s="352">
        <f t="shared" si="223"/>
        <v>355</v>
      </c>
      <c r="AI220" s="352">
        <f t="shared" si="223"/>
        <v>355</v>
      </c>
      <c r="AJ220" s="461">
        <f t="shared" si="223"/>
        <v>355</v>
      </c>
      <c r="AK220" s="352">
        <f t="shared" si="223"/>
        <v>355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1562</v>
      </c>
      <c r="G221" s="456">
        <f>+G61</f>
        <v>0</v>
      </c>
      <c r="H221" s="456">
        <f t="shared" ref="H221:AD221" si="224">+H61</f>
        <v>0</v>
      </c>
      <c r="I221" s="351">
        <f t="shared" si="224"/>
        <v>0</v>
      </c>
      <c r="J221" s="469">
        <f t="shared" si="224"/>
        <v>1067</v>
      </c>
      <c r="K221" s="456">
        <f t="shared" si="224"/>
        <v>0</v>
      </c>
      <c r="L221" s="456">
        <f t="shared" si="224"/>
        <v>0</v>
      </c>
      <c r="M221" s="456">
        <f t="shared" si="224"/>
        <v>0</v>
      </c>
      <c r="N221" s="456">
        <f t="shared" si="224"/>
        <v>0</v>
      </c>
      <c r="O221" s="460">
        <f t="shared" si="224"/>
        <v>0</v>
      </c>
      <c r="P221" s="351">
        <f t="shared" si="224"/>
        <v>0</v>
      </c>
      <c r="Q221" s="456">
        <f t="shared" si="224"/>
        <v>0</v>
      </c>
      <c r="R221" s="456">
        <f t="shared" si="224"/>
        <v>0</v>
      </c>
      <c r="S221" s="456">
        <f t="shared" si="224"/>
        <v>0</v>
      </c>
      <c r="T221" s="456">
        <f t="shared" si="224"/>
        <v>0</v>
      </c>
      <c r="U221" s="456">
        <f t="shared" si="224"/>
        <v>0</v>
      </c>
      <c r="V221" s="456">
        <f t="shared" si="224"/>
        <v>0</v>
      </c>
      <c r="W221" s="351">
        <f t="shared" si="224"/>
        <v>0</v>
      </c>
      <c r="X221" s="456">
        <f t="shared" si="224"/>
        <v>0</v>
      </c>
      <c r="Y221" s="456">
        <f t="shared" si="224"/>
        <v>0</v>
      </c>
      <c r="Z221" s="456">
        <f t="shared" si="224"/>
        <v>0</v>
      </c>
      <c r="AA221" s="456">
        <f t="shared" si="224"/>
        <v>0</v>
      </c>
      <c r="AB221" s="456">
        <f t="shared" si="224"/>
        <v>0</v>
      </c>
      <c r="AC221" s="460">
        <f t="shared" si="224"/>
        <v>0</v>
      </c>
      <c r="AD221" s="469">
        <f t="shared" si="224"/>
        <v>495</v>
      </c>
      <c r="AE221" s="351">
        <f t="shared" ref="AE221:AK221" si="225">+AE61</f>
        <v>0</v>
      </c>
      <c r="AF221" s="351">
        <f t="shared" si="225"/>
        <v>0</v>
      </c>
      <c r="AG221" s="351">
        <f t="shared" si="225"/>
        <v>0</v>
      </c>
      <c r="AH221" s="351">
        <f t="shared" si="225"/>
        <v>0</v>
      </c>
      <c r="AI221" s="351">
        <f t="shared" si="225"/>
        <v>0</v>
      </c>
      <c r="AJ221" s="460">
        <f t="shared" si="225"/>
        <v>0</v>
      </c>
      <c r="AK221" s="351">
        <f t="shared" si="225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455">
        <f t="shared" ref="G222:AD222" si="226">+F222+G221</f>
        <v>0</v>
      </c>
      <c r="H222" s="455">
        <f t="shared" si="226"/>
        <v>0</v>
      </c>
      <c r="I222" s="231">
        <f t="shared" si="226"/>
        <v>0</v>
      </c>
      <c r="J222" s="455">
        <f t="shared" si="226"/>
        <v>1067</v>
      </c>
      <c r="K222" s="455">
        <f t="shared" si="226"/>
        <v>1067</v>
      </c>
      <c r="L222" s="455">
        <f t="shared" si="226"/>
        <v>1067</v>
      </c>
      <c r="M222" s="455">
        <f t="shared" si="226"/>
        <v>1067</v>
      </c>
      <c r="N222" s="455">
        <f t="shared" si="226"/>
        <v>1067</v>
      </c>
      <c r="O222" s="463">
        <f t="shared" si="226"/>
        <v>1067</v>
      </c>
      <c r="P222" s="231">
        <f t="shared" si="226"/>
        <v>1067</v>
      </c>
      <c r="Q222" s="455">
        <f t="shared" si="226"/>
        <v>1067</v>
      </c>
      <c r="R222" s="455">
        <f t="shared" si="226"/>
        <v>1067</v>
      </c>
      <c r="S222" s="455">
        <f t="shared" si="226"/>
        <v>1067</v>
      </c>
      <c r="T222" s="455">
        <f t="shared" si="226"/>
        <v>1067</v>
      </c>
      <c r="U222" s="455">
        <f t="shared" si="226"/>
        <v>1067</v>
      </c>
      <c r="V222" s="455">
        <f t="shared" si="226"/>
        <v>1067</v>
      </c>
      <c r="W222" s="231">
        <f t="shared" si="226"/>
        <v>1067</v>
      </c>
      <c r="X222" s="455">
        <f t="shared" si="226"/>
        <v>1067</v>
      </c>
      <c r="Y222" s="455">
        <f t="shared" si="226"/>
        <v>1067</v>
      </c>
      <c r="Z222" s="455">
        <f t="shared" si="226"/>
        <v>1067</v>
      </c>
      <c r="AA222" s="455">
        <f t="shared" si="226"/>
        <v>1067</v>
      </c>
      <c r="AB222" s="455">
        <f t="shared" si="226"/>
        <v>1067</v>
      </c>
      <c r="AC222" s="463">
        <f t="shared" si="226"/>
        <v>1067</v>
      </c>
      <c r="AD222" s="354">
        <f t="shared" si="226"/>
        <v>1562</v>
      </c>
      <c r="AE222" s="354">
        <f t="shared" ref="AE222:AK222" si="227">+AD222+AE221</f>
        <v>1562</v>
      </c>
      <c r="AF222" s="354">
        <f t="shared" si="227"/>
        <v>1562</v>
      </c>
      <c r="AG222" s="354">
        <f t="shared" si="227"/>
        <v>1562</v>
      </c>
      <c r="AH222" s="354">
        <f t="shared" si="227"/>
        <v>1562</v>
      </c>
      <c r="AI222" s="354">
        <f t="shared" si="227"/>
        <v>1562</v>
      </c>
      <c r="AJ222" s="463">
        <f t="shared" si="227"/>
        <v>1562</v>
      </c>
      <c r="AK222" s="354">
        <f t="shared" si="227"/>
        <v>1562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337">
        <f>+F63</f>
        <v>690</v>
      </c>
      <c r="G223" s="457">
        <f>+G63</f>
        <v>0</v>
      </c>
      <c r="H223" s="457">
        <f t="shared" ref="H223:AD223" si="228">+H63</f>
        <v>0</v>
      </c>
      <c r="I223" s="353">
        <f t="shared" si="228"/>
        <v>0</v>
      </c>
      <c r="J223" s="470">
        <v>506</v>
      </c>
      <c r="K223" s="470">
        <f>690-J224</f>
        <v>184</v>
      </c>
      <c r="L223" s="457">
        <f t="shared" si="228"/>
        <v>0</v>
      </c>
      <c r="M223" s="457">
        <f t="shared" si="228"/>
        <v>0</v>
      </c>
      <c r="N223" s="457">
        <f t="shared" si="228"/>
        <v>0</v>
      </c>
      <c r="O223" s="462">
        <f t="shared" si="228"/>
        <v>0</v>
      </c>
      <c r="P223" s="353">
        <f t="shared" si="228"/>
        <v>0</v>
      </c>
      <c r="Q223" s="457">
        <f t="shared" si="228"/>
        <v>0</v>
      </c>
      <c r="R223" s="457">
        <f t="shared" si="228"/>
        <v>0</v>
      </c>
      <c r="S223" s="457">
        <f t="shared" si="228"/>
        <v>0</v>
      </c>
      <c r="T223" s="457">
        <f t="shared" si="228"/>
        <v>0</v>
      </c>
      <c r="U223" s="457">
        <f t="shared" si="228"/>
        <v>0</v>
      </c>
      <c r="V223" s="457">
        <f t="shared" si="228"/>
        <v>0</v>
      </c>
      <c r="W223" s="353">
        <f t="shared" si="228"/>
        <v>0</v>
      </c>
      <c r="X223" s="457">
        <f t="shared" si="228"/>
        <v>0</v>
      </c>
      <c r="Y223" s="457">
        <f t="shared" si="228"/>
        <v>0</v>
      </c>
      <c r="Z223" s="457">
        <f t="shared" si="228"/>
        <v>0</v>
      </c>
      <c r="AA223" s="457">
        <f t="shared" si="228"/>
        <v>0</v>
      </c>
      <c r="AB223" s="457">
        <f t="shared" si="228"/>
        <v>0</v>
      </c>
      <c r="AC223" s="462">
        <f t="shared" si="228"/>
        <v>0</v>
      </c>
      <c r="AD223" s="353">
        <f t="shared" si="228"/>
        <v>0</v>
      </c>
      <c r="AE223" s="353">
        <f t="shared" ref="AE223:AJ223" si="229">+AE63</f>
        <v>0</v>
      </c>
      <c r="AF223" s="353">
        <f t="shared" si="229"/>
        <v>0</v>
      </c>
      <c r="AG223" s="353">
        <f t="shared" si="229"/>
        <v>0</v>
      </c>
      <c r="AH223" s="353">
        <f t="shared" si="229"/>
        <v>0</v>
      </c>
      <c r="AI223" s="353">
        <f t="shared" si="229"/>
        <v>0</v>
      </c>
      <c r="AJ223" s="462">
        <f t="shared" si="229"/>
        <v>0</v>
      </c>
      <c r="AK223" s="358">
        <f>+AK63</f>
        <v>0</v>
      </c>
      <c r="AL223" s="37">
        <f>SUM(G223:AK223)</f>
        <v>690</v>
      </c>
      <c r="AM223" s="38">
        <f>AL223</f>
        <v>690</v>
      </c>
      <c r="AN223" s="38">
        <v>893900</v>
      </c>
      <c r="AO223" s="38">
        <f>AL223*AN223/1000</f>
        <v>616791</v>
      </c>
      <c r="AP223" s="38">
        <f>AN223*AM223/1000</f>
        <v>616791</v>
      </c>
    </row>
    <row r="224" spans="1:42" ht="35.1" customHeight="1">
      <c r="A224" s="625"/>
      <c r="B224" s="660"/>
      <c r="C224" s="39"/>
      <c r="D224" s="95"/>
      <c r="E224" s="79"/>
      <c r="F224" s="42"/>
      <c r="G224" s="451">
        <f t="shared" ref="G224:AD224" si="230">+F224+G223</f>
        <v>0</v>
      </c>
      <c r="H224" s="451">
        <f t="shared" si="230"/>
        <v>0</v>
      </c>
      <c r="I224" s="352">
        <f t="shared" si="230"/>
        <v>0</v>
      </c>
      <c r="J224" s="451">
        <f t="shared" si="230"/>
        <v>506</v>
      </c>
      <c r="K224" s="451">
        <f t="shared" si="230"/>
        <v>690</v>
      </c>
      <c r="L224" s="451">
        <f t="shared" si="230"/>
        <v>690</v>
      </c>
      <c r="M224" s="451">
        <f t="shared" si="230"/>
        <v>690</v>
      </c>
      <c r="N224" s="451">
        <f t="shared" si="230"/>
        <v>690</v>
      </c>
      <c r="O224" s="461">
        <f t="shared" si="230"/>
        <v>690</v>
      </c>
      <c r="P224" s="352">
        <f t="shared" si="230"/>
        <v>690</v>
      </c>
      <c r="Q224" s="451">
        <f t="shared" si="230"/>
        <v>690</v>
      </c>
      <c r="R224" s="451">
        <f t="shared" si="230"/>
        <v>690</v>
      </c>
      <c r="S224" s="451">
        <f t="shared" si="230"/>
        <v>690</v>
      </c>
      <c r="T224" s="451">
        <f t="shared" si="230"/>
        <v>690</v>
      </c>
      <c r="U224" s="451">
        <f t="shared" si="230"/>
        <v>690</v>
      </c>
      <c r="V224" s="451">
        <f t="shared" si="230"/>
        <v>690</v>
      </c>
      <c r="W224" s="352">
        <f t="shared" si="230"/>
        <v>690</v>
      </c>
      <c r="X224" s="451">
        <f t="shared" si="230"/>
        <v>690</v>
      </c>
      <c r="Y224" s="451">
        <f t="shared" si="230"/>
        <v>690</v>
      </c>
      <c r="Z224" s="451">
        <f t="shared" si="230"/>
        <v>690</v>
      </c>
      <c r="AA224" s="451">
        <f t="shared" si="230"/>
        <v>690</v>
      </c>
      <c r="AB224" s="451">
        <f t="shared" si="230"/>
        <v>690</v>
      </c>
      <c r="AC224" s="461">
        <f t="shared" si="230"/>
        <v>690</v>
      </c>
      <c r="AD224" s="352">
        <f t="shared" si="230"/>
        <v>690</v>
      </c>
      <c r="AE224" s="352">
        <f t="shared" ref="AE224:AK224" si="231">+AD224+AE223</f>
        <v>690</v>
      </c>
      <c r="AF224" s="352">
        <f t="shared" si="231"/>
        <v>690</v>
      </c>
      <c r="AG224" s="352">
        <f t="shared" si="231"/>
        <v>690</v>
      </c>
      <c r="AH224" s="352">
        <f t="shared" si="231"/>
        <v>690</v>
      </c>
      <c r="AI224" s="352">
        <f t="shared" si="231"/>
        <v>690</v>
      </c>
      <c r="AJ224" s="461">
        <f t="shared" si="231"/>
        <v>690</v>
      </c>
      <c r="AK224" s="352">
        <f t="shared" si="231"/>
        <v>690</v>
      </c>
      <c r="AL224" s="37"/>
    </row>
    <row r="225" spans="1:42" ht="35.1" hidden="1" customHeight="1">
      <c r="A225" s="624"/>
      <c r="B225" s="655" t="s">
        <v>168</v>
      </c>
      <c r="C225" s="53"/>
      <c r="D225" s="90"/>
      <c r="E225" s="49"/>
      <c r="F225" s="35">
        <f>+F65</f>
        <v>0</v>
      </c>
      <c r="G225" s="455">
        <f>+F225</f>
        <v>0</v>
      </c>
      <c r="H225" s="455">
        <v>0</v>
      </c>
      <c r="I225" s="354">
        <v>0</v>
      </c>
      <c r="J225" s="455">
        <v>0</v>
      </c>
      <c r="K225" s="455">
        <v>0</v>
      </c>
      <c r="L225" s="455">
        <v>0</v>
      </c>
      <c r="M225" s="455">
        <v>0</v>
      </c>
      <c r="N225" s="455">
        <v>0</v>
      </c>
      <c r="O225" s="463">
        <v>0</v>
      </c>
      <c r="P225" s="354">
        <v>0</v>
      </c>
      <c r="Q225" s="455">
        <v>0</v>
      </c>
      <c r="R225" s="455">
        <v>0</v>
      </c>
      <c r="S225" s="455">
        <v>0</v>
      </c>
      <c r="T225" s="455">
        <v>0</v>
      </c>
      <c r="U225" s="455">
        <v>0</v>
      </c>
      <c r="V225" s="455">
        <v>0</v>
      </c>
      <c r="W225" s="354">
        <v>0</v>
      </c>
      <c r="X225" s="455">
        <v>0</v>
      </c>
      <c r="Y225" s="455">
        <v>0</v>
      </c>
      <c r="Z225" s="455">
        <v>0</v>
      </c>
      <c r="AA225" s="455">
        <v>0</v>
      </c>
      <c r="AB225" s="455">
        <v>0</v>
      </c>
      <c r="AC225" s="463">
        <v>0</v>
      </c>
      <c r="AD225" s="354">
        <v>0</v>
      </c>
      <c r="AE225" s="354">
        <v>0</v>
      </c>
      <c r="AF225" s="354">
        <v>0</v>
      </c>
      <c r="AG225" s="354">
        <v>0</v>
      </c>
      <c r="AH225" s="354">
        <v>0</v>
      </c>
      <c r="AI225" s="354">
        <v>0</v>
      </c>
      <c r="AJ225" s="463">
        <v>0</v>
      </c>
      <c r="AK225" s="354"/>
      <c r="AL225" s="37">
        <f>SUM(G225:AK225)</f>
        <v>0</v>
      </c>
      <c r="AM225" s="38">
        <f>AL225</f>
        <v>0</v>
      </c>
      <c r="AN225" s="38"/>
      <c r="AO225" s="38">
        <f>AL225*AN225/1000</f>
        <v>0</v>
      </c>
      <c r="AP225" s="38">
        <f>AN225*AM225/1000</f>
        <v>0</v>
      </c>
    </row>
    <row r="226" spans="1:42" ht="35.1" hidden="1" customHeight="1">
      <c r="A226" s="625"/>
      <c r="B226" s="656"/>
      <c r="C226" s="33"/>
      <c r="D226" s="60"/>
      <c r="E226" s="52"/>
      <c r="F226" s="61"/>
      <c r="G226" s="451">
        <f t="shared" ref="G226:AD226" si="232">+F226+G225</f>
        <v>0</v>
      </c>
      <c r="H226" s="450">
        <f t="shared" si="232"/>
        <v>0</v>
      </c>
      <c r="I226" s="356">
        <f t="shared" si="232"/>
        <v>0</v>
      </c>
      <c r="J226" s="451">
        <f t="shared" si="232"/>
        <v>0</v>
      </c>
      <c r="K226" s="451">
        <f t="shared" si="232"/>
        <v>0</v>
      </c>
      <c r="L226" s="451">
        <f t="shared" si="232"/>
        <v>0</v>
      </c>
      <c r="M226" s="451">
        <f t="shared" si="232"/>
        <v>0</v>
      </c>
      <c r="N226" s="451">
        <f t="shared" si="232"/>
        <v>0</v>
      </c>
      <c r="O226" s="464">
        <f t="shared" si="232"/>
        <v>0</v>
      </c>
      <c r="P226" s="356">
        <f t="shared" si="232"/>
        <v>0</v>
      </c>
      <c r="Q226" s="451">
        <f t="shared" si="232"/>
        <v>0</v>
      </c>
      <c r="R226" s="451">
        <f t="shared" si="232"/>
        <v>0</v>
      </c>
      <c r="S226" s="451">
        <f t="shared" si="232"/>
        <v>0</v>
      </c>
      <c r="T226" s="451">
        <f t="shared" si="232"/>
        <v>0</v>
      </c>
      <c r="U226" s="451">
        <f t="shared" si="232"/>
        <v>0</v>
      </c>
      <c r="V226" s="450">
        <f t="shared" si="232"/>
        <v>0</v>
      </c>
      <c r="W226" s="356">
        <f t="shared" si="232"/>
        <v>0</v>
      </c>
      <c r="X226" s="451">
        <f t="shared" si="232"/>
        <v>0</v>
      </c>
      <c r="Y226" s="451">
        <f t="shared" si="232"/>
        <v>0</v>
      </c>
      <c r="Z226" s="451">
        <f t="shared" si="232"/>
        <v>0</v>
      </c>
      <c r="AA226" s="451">
        <f t="shared" si="232"/>
        <v>0</v>
      </c>
      <c r="AB226" s="451">
        <f t="shared" si="232"/>
        <v>0</v>
      </c>
      <c r="AC226" s="464">
        <f t="shared" si="232"/>
        <v>0</v>
      </c>
      <c r="AD226" s="356">
        <f t="shared" si="232"/>
        <v>0</v>
      </c>
      <c r="AE226" s="352">
        <f t="shared" ref="AE226:AJ226" si="233">+AD226+AE225</f>
        <v>0</v>
      </c>
      <c r="AF226" s="352">
        <f t="shared" si="233"/>
        <v>0</v>
      </c>
      <c r="AG226" s="352">
        <f t="shared" si="233"/>
        <v>0</v>
      </c>
      <c r="AH226" s="352">
        <f t="shared" si="233"/>
        <v>0</v>
      </c>
      <c r="AI226" s="352">
        <f t="shared" si="233"/>
        <v>0</v>
      </c>
      <c r="AJ226" s="464">
        <f t="shared" si="233"/>
        <v>0</v>
      </c>
      <c r="AK226" s="356"/>
      <c r="AL226" s="37"/>
      <c r="AO226" s="1">
        <f>AL226*AN226/1000</f>
        <v>0</v>
      </c>
      <c r="AP226" s="1">
        <f>AN226*AM226/1000</f>
        <v>0</v>
      </c>
    </row>
    <row r="227" spans="1:42" ht="35.1" hidden="1" customHeight="1">
      <c r="A227" s="624"/>
      <c r="B227" s="655" t="s">
        <v>169</v>
      </c>
      <c r="C227" s="96"/>
      <c r="D227" s="97"/>
      <c r="E227" s="98"/>
      <c r="F227" s="337">
        <f>+F67</f>
        <v>0</v>
      </c>
      <c r="G227" s="455">
        <f>+F227</f>
        <v>0</v>
      </c>
      <c r="H227" s="455">
        <v>0</v>
      </c>
      <c r="I227" s="354">
        <v>0</v>
      </c>
      <c r="J227" s="455">
        <v>0</v>
      </c>
      <c r="K227" s="455">
        <v>0</v>
      </c>
      <c r="L227" s="455">
        <v>0</v>
      </c>
      <c r="M227" s="455">
        <v>0</v>
      </c>
      <c r="N227" s="455">
        <v>0</v>
      </c>
      <c r="O227" s="463">
        <v>0</v>
      </c>
      <c r="P227" s="354">
        <v>0</v>
      </c>
      <c r="Q227" s="455">
        <v>0</v>
      </c>
      <c r="R227" s="455">
        <v>0</v>
      </c>
      <c r="S227" s="455">
        <v>0</v>
      </c>
      <c r="T227" s="455">
        <v>0</v>
      </c>
      <c r="U227" s="455">
        <v>0</v>
      </c>
      <c r="V227" s="455">
        <v>0</v>
      </c>
      <c r="W227" s="354">
        <v>0</v>
      </c>
      <c r="X227" s="455">
        <v>0</v>
      </c>
      <c r="Y227" s="455">
        <v>0</v>
      </c>
      <c r="Z227" s="455">
        <v>0</v>
      </c>
      <c r="AA227" s="455">
        <v>0</v>
      </c>
      <c r="AB227" s="455">
        <v>0</v>
      </c>
      <c r="AC227" s="463">
        <v>0</v>
      </c>
      <c r="AD227" s="354">
        <v>0</v>
      </c>
      <c r="AE227" s="354">
        <v>0</v>
      </c>
      <c r="AF227" s="354">
        <v>0</v>
      </c>
      <c r="AG227" s="354">
        <v>0</v>
      </c>
      <c r="AH227" s="354">
        <v>0</v>
      </c>
      <c r="AI227" s="354">
        <v>0</v>
      </c>
      <c r="AJ227" s="463">
        <v>0</v>
      </c>
      <c r="AK227" s="354"/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hidden="1" customHeight="1">
      <c r="A228" s="651"/>
      <c r="B228" s="656"/>
      <c r="C228" s="107"/>
      <c r="D228" s="108"/>
      <c r="E228" s="109"/>
      <c r="F228" s="117"/>
      <c r="G228" s="455">
        <f t="shared" ref="G228:AD228" si="234">+F228+G227</f>
        <v>0</v>
      </c>
      <c r="H228" s="455">
        <f t="shared" si="234"/>
        <v>0</v>
      </c>
      <c r="I228" s="354">
        <f t="shared" si="234"/>
        <v>0</v>
      </c>
      <c r="J228" s="455">
        <f t="shared" si="234"/>
        <v>0</v>
      </c>
      <c r="K228" s="455">
        <f t="shared" si="234"/>
        <v>0</v>
      </c>
      <c r="L228" s="455">
        <f t="shared" si="234"/>
        <v>0</v>
      </c>
      <c r="M228" s="455">
        <f t="shared" si="234"/>
        <v>0</v>
      </c>
      <c r="N228" s="455">
        <f t="shared" si="234"/>
        <v>0</v>
      </c>
      <c r="O228" s="463">
        <f t="shared" si="234"/>
        <v>0</v>
      </c>
      <c r="P228" s="354">
        <f t="shared" si="234"/>
        <v>0</v>
      </c>
      <c r="Q228" s="455">
        <f t="shared" si="234"/>
        <v>0</v>
      </c>
      <c r="R228" s="455">
        <f t="shared" si="234"/>
        <v>0</v>
      </c>
      <c r="S228" s="455">
        <f t="shared" si="234"/>
        <v>0</v>
      </c>
      <c r="T228" s="455">
        <f t="shared" si="234"/>
        <v>0</v>
      </c>
      <c r="U228" s="455">
        <f t="shared" si="234"/>
        <v>0</v>
      </c>
      <c r="V228" s="455">
        <f t="shared" si="234"/>
        <v>0</v>
      </c>
      <c r="W228" s="354">
        <f t="shared" si="234"/>
        <v>0</v>
      </c>
      <c r="X228" s="455">
        <f t="shared" si="234"/>
        <v>0</v>
      </c>
      <c r="Y228" s="455">
        <f t="shared" si="234"/>
        <v>0</v>
      </c>
      <c r="Z228" s="455">
        <f t="shared" si="234"/>
        <v>0</v>
      </c>
      <c r="AA228" s="455">
        <f t="shared" si="234"/>
        <v>0</v>
      </c>
      <c r="AB228" s="455">
        <f t="shared" si="234"/>
        <v>0</v>
      </c>
      <c r="AC228" s="463">
        <f t="shared" si="234"/>
        <v>0</v>
      </c>
      <c r="AD228" s="354">
        <f t="shared" si="234"/>
        <v>0</v>
      </c>
      <c r="AE228" s="354">
        <f t="shared" ref="AE228:AJ228" si="235">+AD228+AE227</f>
        <v>0</v>
      </c>
      <c r="AF228" s="354">
        <f t="shared" si="235"/>
        <v>0</v>
      </c>
      <c r="AG228" s="354">
        <f t="shared" si="235"/>
        <v>0</v>
      </c>
      <c r="AH228" s="354">
        <f t="shared" si="235"/>
        <v>0</v>
      </c>
      <c r="AI228" s="354">
        <f t="shared" si="235"/>
        <v>0</v>
      </c>
      <c r="AJ228" s="463">
        <f t="shared" si="235"/>
        <v>0</v>
      </c>
      <c r="AK228" s="352"/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hidden="1" customHeight="1">
      <c r="A229" s="624">
        <v>1</v>
      </c>
      <c r="B229" s="657" t="s">
        <v>170</v>
      </c>
      <c r="C229" s="118"/>
      <c r="D229" s="48"/>
      <c r="E229" s="49"/>
      <c r="F229" s="119"/>
      <c r="G229" s="99"/>
      <c r="H229" s="454">
        <v>0</v>
      </c>
      <c r="I229" s="355">
        <v>0</v>
      </c>
      <c r="J229" s="454">
        <v>0</v>
      </c>
      <c r="K229" s="454">
        <v>0</v>
      </c>
      <c r="L229" s="454">
        <v>0</v>
      </c>
      <c r="M229" s="454">
        <v>0</v>
      </c>
      <c r="N229" s="454">
        <v>0</v>
      </c>
      <c r="O229" s="465">
        <v>0</v>
      </c>
      <c r="P229" s="355">
        <v>0</v>
      </c>
      <c r="Q229" s="454">
        <v>0</v>
      </c>
      <c r="R229" s="454">
        <v>0</v>
      </c>
      <c r="S229" s="454">
        <v>0</v>
      </c>
      <c r="T229" s="454">
        <v>0</v>
      </c>
      <c r="U229" s="454">
        <v>0</v>
      </c>
      <c r="V229" s="454">
        <v>0</v>
      </c>
      <c r="W229" s="355">
        <v>0</v>
      </c>
      <c r="X229" s="454">
        <v>0</v>
      </c>
      <c r="Y229" s="454">
        <v>0</v>
      </c>
      <c r="Z229" s="454">
        <v>0</v>
      </c>
      <c r="AA229" s="454">
        <v>0</v>
      </c>
      <c r="AB229" s="454">
        <v>0</v>
      </c>
      <c r="AC229" s="465">
        <v>0</v>
      </c>
      <c r="AD229" s="355">
        <v>0</v>
      </c>
      <c r="AE229" s="355">
        <v>0</v>
      </c>
      <c r="AF229" s="355">
        <v>0</v>
      </c>
      <c r="AG229" s="355">
        <v>0</v>
      </c>
      <c r="AH229" s="281"/>
      <c r="AI229" s="281"/>
      <c r="AJ229" s="465"/>
      <c r="AK229" s="313"/>
      <c r="AL229" s="37"/>
      <c r="AM229" s="38"/>
      <c r="AN229" s="38"/>
      <c r="AO229" s="38"/>
      <c r="AP229" s="38"/>
    </row>
    <row r="230" spans="1:42" ht="34.5" hidden="1" customHeight="1">
      <c r="A230" s="625"/>
      <c r="B230" s="658"/>
      <c r="C230" s="39"/>
      <c r="D230" s="40"/>
      <c r="E230" s="41"/>
      <c r="F230" s="120"/>
      <c r="G230" s="101"/>
      <c r="H230" s="451">
        <f t="shared" ref="H230:AD230" si="236">+G230+H229</f>
        <v>0</v>
      </c>
      <c r="I230" s="356">
        <f t="shared" si="236"/>
        <v>0</v>
      </c>
      <c r="J230" s="451">
        <f t="shared" si="236"/>
        <v>0</v>
      </c>
      <c r="K230" s="451">
        <f t="shared" si="236"/>
        <v>0</v>
      </c>
      <c r="L230" s="451">
        <f t="shared" si="236"/>
        <v>0</v>
      </c>
      <c r="M230" s="451">
        <f t="shared" si="236"/>
        <v>0</v>
      </c>
      <c r="N230" s="451">
        <f t="shared" si="236"/>
        <v>0</v>
      </c>
      <c r="O230" s="461">
        <f t="shared" si="236"/>
        <v>0</v>
      </c>
      <c r="P230" s="356">
        <f t="shared" si="236"/>
        <v>0</v>
      </c>
      <c r="Q230" s="451">
        <f t="shared" si="236"/>
        <v>0</v>
      </c>
      <c r="R230" s="451">
        <f t="shared" si="236"/>
        <v>0</v>
      </c>
      <c r="S230" s="451">
        <f t="shared" si="236"/>
        <v>0</v>
      </c>
      <c r="T230" s="451">
        <f t="shared" si="236"/>
        <v>0</v>
      </c>
      <c r="U230" s="451">
        <f t="shared" si="236"/>
        <v>0</v>
      </c>
      <c r="V230" s="451">
        <f t="shared" si="236"/>
        <v>0</v>
      </c>
      <c r="W230" s="356">
        <f t="shared" si="236"/>
        <v>0</v>
      </c>
      <c r="X230" s="451">
        <f t="shared" si="236"/>
        <v>0</v>
      </c>
      <c r="Y230" s="451">
        <f t="shared" si="236"/>
        <v>0</v>
      </c>
      <c r="Z230" s="451">
        <f t="shared" si="236"/>
        <v>0</v>
      </c>
      <c r="AA230" s="451">
        <f t="shared" si="236"/>
        <v>0</v>
      </c>
      <c r="AB230" s="451">
        <f t="shared" si="236"/>
        <v>0</v>
      </c>
      <c r="AC230" s="461">
        <f t="shared" si="236"/>
        <v>0</v>
      </c>
      <c r="AD230" s="356">
        <f t="shared" si="236"/>
        <v>0</v>
      </c>
      <c r="AE230" s="352">
        <f t="shared" ref="AE230:AG230" si="237">+AD230+AE229</f>
        <v>0</v>
      </c>
      <c r="AF230" s="352">
        <f t="shared" si="237"/>
        <v>0</v>
      </c>
      <c r="AG230" s="352">
        <f t="shared" si="237"/>
        <v>0</v>
      </c>
      <c r="AH230" s="282"/>
      <c r="AI230" s="282"/>
      <c r="AJ230" s="461"/>
      <c r="AK230" s="543"/>
      <c r="AL230" s="47"/>
    </row>
    <row r="231" spans="1:42" ht="34.5" hidden="1" customHeight="1">
      <c r="A231" s="624">
        <v>23</v>
      </c>
      <c r="B231" s="626" t="s">
        <v>35</v>
      </c>
      <c r="C231" s="48"/>
      <c r="D231" s="48"/>
      <c r="E231" s="49"/>
      <c r="F231" s="337" t="e">
        <f>+F73</f>
        <v>#REF!</v>
      </c>
      <c r="G231" s="454">
        <f>+G73</f>
        <v>0</v>
      </c>
      <c r="H231" s="454">
        <f t="shared" ref="H231:AD231" si="238">+H73</f>
        <v>0</v>
      </c>
      <c r="I231" s="355">
        <f t="shared" si="238"/>
        <v>0</v>
      </c>
      <c r="J231" s="454">
        <f t="shared" si="238"/>
        <v>0</v>
      </c>
      <c r="K231" s="454">
        <f t="shared" si="238"/>
        <v>0</v>
      </c>
      <c r="L231" s="454">
        <f t="shared" si="238"/>
        <v>0</v>
      </c>
      <c r="M231" s="454">
        <f t="shared" si="238"/>
        <v>0</v>
      </c>
      <c r="N231" s="454">
        <f t="shared" si="238"/>
        <v>0</v>
      </c>
      <c r="O231" s="465">
        <f t="shared" si="238"/>
        <v>0</v>
      </c>
      <c r="P231" s="355">
        <f t="shared" si="238"/>
        <v>0</v>
      </c>
      <c r="Q231" s="454">
        <f t="shared" si="238"/>
        <v>0</v>
      </c>
      <c r="R231" s="454">
        <f t="shared" si="238"/>
        <v>0</v>
      </c>
      <c r="S231" s="454">
        <f t="shared" si="238"/>
        <v>0</v>
      </c>
      <c r="T231" s="454">
        <f t="shared" si="238"/>
        <v>0</v>
      </c>
      <c r="U231" s="454">
        <f t="shared" si="238"/>
        <v>0</v>
      </c>
      <c r="V231" s="454">
        <f t="shared" si="238"/>
        <v>0</v>
      </c>
      <c r="W231" s="355">
        <f t="shared" si="238"/>
        <v>0</v>
      </c>
      <c r="X231" s="454">
        <f t="shared" si="238"/>
        <v>0</v>
      </c>
      <c r="Y231" s="454">
        <f t="shared" si="238"/>
        <v>0</v>
      </c>
      <c r="Z231" s="454">
        <f t="shared" si="238"/>
        <v>0</v>
      </c>
      <c r="AA231" s="454">
        <f t="shared" si="238"/>
        <v>0</v>
      </c>
      <c r="AB231" s="454">
        <f t="shared" si="238"/>
        <v>0</v>
      </c>
      <c r="AC231" s="465">
        <f t="shared" si="238"/>
        <v>0</v>
      </c>
      <c r="AD231" s="355">
        <f t="shared" si="238"/>
        <v>0</v>
      </c>
      <c r="AE231" s="355">
        <f t="shared" ref="AE231:AJ231" si="239">+AE73</f>
        <v>0</v>
      </c>
      <c r="AF231" s="355">
        <f t="shared" si="239"/>
        <v>0</v>
      </c>
      <c r="AG231" s="355">
        <f t="shared" si="239"/>
        <v>0</v>
      </c>
      <c r="AH231" s="355">
        <f t="shared" si="239"/>
        <v>0</v>
      </c>
      <c r="AI231" s="355">
        <f t="shared" si="239"/>
        <v>0</v>
      </c>
      <c r="AJ231" s="465">
        <f t="shared" si="239"/>
        <v>0</v>
      </c>
      <c r="AK231" s="544"/>
      <c r="AL231" s="37"/>
      <c r="AM231" s="38"/>
      <c r="AN231" s="38"/>
      <c r="AO231" s="38"/>
      <c r="AP231" s="38"/>
    </row>
    <row r="232" spans="1:42" ht="34.5" hidden="1" customHeight="1">
      <c r="A232" s="625"/>
      <c r="B232" s="628"/>
      <c r="C232" s="40"/>
      <c r="D232" s="40"/>
      <c r="E232" s="41"/>
      <c r="F232" s="74"/>
      <c r="G232" s="451">
        <f t="shared" ref="G232:AD236" si="240">+F232+G231</f>
        <v>0</v>
      </c>
      <c r="H232" s="451">
        <f t="shared" si="240"/>
        <v>0</v>
      </c>
      <c r="I232" s="356">
        <f t="shared" si="240"/>
        <v>0</v>
      </c>
      <c r="J232" s="451">
        <f t="shared" si="240"/>
        <v>0</v>
      </c>
      <c r="K232" s="451">
        <f t="shared" si="240"/>
        <v>0</v>
      </c>
      <c r="L232" s="451">
        <f t="shared" si="240"/>
        <v>0</v>
      </c>
      <c r="M232" s="451">
        <f t="shared" si="240"/>
        <v>0</v>
      </c>
      <c r="N232" s="451">
        <f t="shared" si="240"/>
        <v>0</v>
      </c>
      <c r="O232" s="461">
        <f t="shared" si="240"/>
        <v>0</v>
      </c>
      <c r="P232" s="356">
        <f t="shared" si="240"/>
        <v>0</v>
      </c>
      <c r="Q232" s="451">
        <f t="shared" si="240"/>
        <v>0</v>
      </c>
      <c r="R232" s="451">
        <f t="shared" si="240"/>
        <v>0</v>
      </c>
      <c r="S232" s="451">
        <f t="shared" si="240"/>
        <v>0</v>
      </c>
      <c r="T232" s="451">
        <f t="shared" si="240"/>
        <v>0</v>
      </c>
      <c r="U232" s="451">
        <f t="shared" si="240"/>
        <v>0</v>
      </c>
      <c r="V232" s="451">
        <f t="shared" si="240"/>
        <v>0</v>
      </c>
      <c r="W232" s="356">
        <f t="shared" si="240"/>
        <v>0</v>
      </c>
      <c r="X232" s="451">
        <f t="shared" si="240"/>
        <v>0</v>
      </c>
      <c r="Y232" s="451">
        <f t="shared" si="240"/>
        <v>0</v>
      </c>
      <c r="Z232" s="451">
        <f t="shared" si="240"/>
        <v>0</v>
      </c>
      <c r="AA232" s="451">
        <f t="shared" si="240"/>
        <v>0</v>
      </c>
      <c r="AB232" s="451">
        <f t="shared" si="240"/>
        <v>0</v>
      </c>
      <c r="AC232" s="461">
        <f t="shared" si="240"/>
        <v>0</v>
      </c>
      <c r="AD232" s="356">
        <f t="shared" si="240"/>
        <v>0</v>
      </c>
      <c r="AE232" s="352">
        <f t="shared" ref="AE232:AJ236" si="241">+AD232+AE231</f>
        <v>0</v>
      </c>
      <c r="AF232" s="352">
        <f t="shared" si="241"/>
        <v>0</v>
      </c>
      <c r="AG232" s="352">
        <f t="shared" si="241"/>
        <v>0</v>
      </c>
      <c r="AH232" s="352">
        <f t="shared" si="241"/>
        <v>0</v>
      </c>
      <c r="AI232" s="352">
        <f t="shared" si="241"/>
        <v>0</v>
      </c>
      <c r="AJ232" s="461">
        <f t="shared" si="241"/>
        <v>0</v>
      </c>
      <c r="AK232" s="543"/>
      <c r="AL232" s="37"/>
    </row>
    <row r="233" spans="1:42" ht="34.5" hidden="1" customHeight="1">
      <c r="A233" s="624">
        <v>24</v>
      </c>
      <c r="B233" s="629" t="s">
        <v>36</v>
      </c>
      <c r="C233" s="48"/>
      <c r="D233" s="48"/>
      <c r="E233" s="49"/>
      <c r="F233" s="337" t="e">
        <f>+F75</f>
        <v>#REF!</v>
      </c>
      <c r="G233" s="454">
        <f>+G75</f>
        <v>0</v>
      </c>
      <c r="H233" s="454">
        <f t="shared" ref="H233:AD233" si="242">+H75</f>
        <v>0</v>
      </c>
      <c r="I233" s="355">
        <f t="shared" si="242"/>
        <v>0</v>
      </c>
      <c r="J233" s="454">
        <f t="shared" si="242"/>
        <v>0</v>
      </c>
      <c r="K233" s="454">
        <f t="shared" si="242"/>
        <v>0</v>
      </c>
      <c r="L233" s="454">
        <f t="shared" si="242"/>
        <v>0</v>
      </c>
      <c r="M233" s="454">
        <f t="shared" si="242"/>
        <v>0</v>
      </c>
      <c r="N233" s="454">
        <f t="shared" si="242"/>
        <v>0</v>
      </c>
      <c r="O233" s="465">
        <f t="shared" si="242"/>
        <v>0</v>
      </c>
      <c r="P233" s="355">
        <f t="shared" si="242"/>
        <v>0</v>
      </c>
      <c r="Q233" s="454">
        <f t="shared" si="242"/>
        <v>0</v>
      </c>
      <c r="R233" s="454">
        <f t="shared" si="242"/>
        <v>0</v>
      </c>
      <c r="S233" s="454">
        <f t="shared" si="242"/>
        <v>0</v>
      </c>
      <c r="T233" s="454">
        <f t="shared" si="242"/>
        <v>0</v>
      </c>
      <c r="U233" s="454">
        <f t="shared" si="242"/>
        <v>0</v>
      </c>
      <c r="V233" s="454">
        <f t="shared" si="242"/>
        <v>0</v>
      </c>
      <c r="W233" s="355">
        <f t="shared" si="242"/>
        <v>0</v>
      </c>
      <c r="X233" s="454">
        <f t="shared" si="242"/>
        <v>0</v>
      </c>
      <c r="Y233" s="454">
        <f t="shared" si="242"/>
        <v>0</v>
      </c>
      <c r="Z233" s="454">
        <f t="shared" si="242"/>
        <v>0</v>
      </c>
      <c r="AA233" s="454">
        <f t="shared" si="242"/>
        <v>0</v>
      </c>
      <c r="AB233" s="454">
        <f t="shared" si="242"/>
        <v>0</v>
      </c>
      <c r="AC233" s="465">
        <f t="shared" si="242"/>
        <v>0</v>
      </c>
      <c r="AD233" s="355">
        <f t="shared" si="242"/>
        <v>0</v>
      </c>
      <c r="AE233" s="355">
        <f t="shared" ref="AE233:AJ233" si="243">+AE75</f>
        <v>0</v>
      </c>
      <c r="AF233" s="355">
        <f t="shared" si="243"/>
        <v>0</v>
      </c>
      <c r="AG233" s="355">
        <f t="shared" si="243"/>
        <v>0</v>
      </c>
      <c r="AH233" s="355">
        <f t="shared" si="243"/>
        <v>0</v>
      </c>
      <c r="AI233" s="355">
        <f t="shared" si="243"/>
        <v>0</v>
      </c>
      <c r="AJ233" s="465">
        <f t="shared" si="243"/>
        <v>0</v>
      </c>
      <c r="AK233" s="544"/>
      <c r="AL233" s="37"/>
      <c r="AM233" s="38"/>
      <c r="AN233" s="38"/>
      <c r="AO233" s="38"/>
      <c r="AP233" s="38"/>
    </row>
    <row r="234" spans="1:42" ht="34.5" hidden="1" customHeight="1">
      <c r="A234" s="625"/>
      <c r="B234" s="630"/>
      <c r="C234" s="40"/>
      <c r="D234" s="40"/>
      <c r="E234" s="41"/>
      <c r="F234" s="74"/>
      <c r="G234" s="451">
        <f t="shared" si="240"/>
        <v>0</v>
      </c>
      <c r="H234" s="451">
        <f t="shared" si="240"/>
        <v>0</v>
      </c>
      <c r="I234" s="356">
        <f t="shared" si="240"/>
        <v>0</v>
      </c>
      <c r="J234" s="451">
        <f t="shared" si="240"/>
        <v>0</v>
      </c>
      <c r="K234" s="451">
        <f t="shared" si="240"/>
        <v>0</v>
      </c>
      <c r="L234" s="451">
        <f t="shared" si="240"/>
        <v>0</v>
      </c>
      <c r="M234" s="451">
        <f t="shared" si="240"/>
        <v>0</v>
      </c>
      <c r="N234" s="451">
        <f t="shared" si="240"/>
        <v>0</v>
      </c>
      <c r="O234" s="461">
        <f t="shared" si="240"/>
        <v>0</v>
      </c>
      <c r="P234" s="356">
        <f t="shared" si="240"/>
        <v>0</v>
      </c>
      <c r="Q234" s="451">
        <f t="shared" si="240"/>
        <v>0</v>
      </c>
      <c r="R234" s="451">
        <f t="shared" si="240"/>
        <v>0</v>
      </c>
      <c r="S234" s="451">
        <f t="shared" si="240"/>
        <v>0</v>
      </c>
      <c r="T234" s="451">
        <f t="shared" si="240"/>
        <v>0</v>
      </c>
      <c r="U234" s="451">
        <f t="shared" si="240"/>
        <v>0</v>
      </c>
      <c r="V234" s="451">
        <f t="shared" si="240"/>
        <v>0</v>
      </c>
      <c r="W234" s="356">
        <f t="shared" si="240"/>
        <v>0</v>
      </c>
      <c r="X234" s="451">
        <f t="shared" si="240"/>
        <v>0</v>
      </c>
      <c r="Y234" s="451">
        <f t="shared" si="240"/>
        <v>0</v>
      </c>
      <c r="Z234" s="451">
        <f t="shared" si="240"/>
        <v>0</v>
      </c>
      <c r="AA234" s="451">
        <f t="shared" si="240"/>
        <v>0</v>
      </c>
      <c r="AB234" s="451">
        <f t="shared" si="240"/>
        <v>0</v>
      </c>
      <c r="AC234" s="461">
        <f t="shared" si="240"/>
        <v>0</v>
      </c>
      <c r="AD234" s="356">
        <f t="shared" si="240"/>
        <v>0</v>
      </c>
      <c r="AE234" s="352">
        <f t="shared" si="241"/>
        <v>0</v>
      </c>
      <c r="AF234" s="352">
        <f t="shared" si="241"/>
        <v>0</v>
      </c>
      <c r="AG234" s="352">
        <f t="shared" si="241"/>
        <v>0</v>
      </c>
      <c r="AH234" s="352">
        <f t="shared" si="241"/>
        <v>0</v>
      </c>
      <c r="AI234" s="352">
        <f t="shared" si="241"/>
        <v>0</v>
      </c>
      <c r="AJ234" s="461">
        <f t="shared" si="241"/>
        <v>0</v>
      </c>
      <c r="AK234" s="543"/>
      <c r="AL234" s="37"/>
    </row>
    <row r="235" spans="1:42" ht="34.5" customHeight="1">
      <c r="A235" s="624">
        <v>23</v>
      </c>
      <c r="B235" s="661" t="s">
        <v>191</v>
      </c>
      <c r="C235" s="48"/>
      <c r="D235" s="48"/>
      <c r="E235" s="49"/>
      <c r="F235" s="337">
        <f>+F95+1</f>
        <v>1007</v>
      </c>
      <c r="G235" s="470">
        <f>+G95+1</f>
        <v>1007</v>
      </c>
      <c r="H235" s="457">
        <f>+H95</f>
        <v>0</v>
      </c>
      <c r="I235" s="353">
        <f t="shared" ref="I235:AD235" si="244">+I95</f>
        <v>0</v>
      </c>
      <c r="J235" s="457">
        <f t="shared" si="244"/>
        <v>0</v>
      </c>
      <c r="K235" s="457">
        <f t="shared" si="244"/>
        <v>0</v>
      </c>
      <c r="L235" s="457">
        <f t="shared" si="244"/>
        <v>0</v>
      </c>
      <c r="M235" s="457">
        <f t="shared" si="244"/>
        <v>0</v>
      </c>
      <c r="N235" s="457">
        <f t="shared" si="244"/>
        <v>0</v>
      </c>
      <c r="O235" s="462">
        <f t="shared" si="244"/>
        <v>0</v>
      </c>
      <c r="P235" s="353">
        <f t="shared" si="244"/>
        <v>0</v>
      </c>
      <c r="Q235" s="457">
        <f t="shared" si="244"/>
        <v>0</v>
      </c>
      <c r="R235" s="457">
        <f t="shared" si="244"/>
        <v>0</v>
      </c>
      <c r="S235" s="457">
        <f t="shared" si="244"/>
        <v>0</v>
      </c>
      <c r="T235" s="457">
        <f t="shared" si="244"/>
        <v>0</v>
      </c>
      <c r="U235" s="457">
        <f t="shared" si="244"/>
        <v>0</v>
      </c>
      <c r="V235" s="457">
        <f t="shared" si="244"/>
        <v>0</v>
      </c>
      <c r="W235" s="353">
        <f t="shared" si="244"/>
        <v>0</v>
      </c>
      <c r="X235" s="457">
        <f t="shared" si="244"/>
        <v>0</v>
      </c>
      <c r="Y235" s="457">
        <f t="shared" si="244"/>
        <v>0</v>
      </c>
      <c r="Z235" s="457">
        <f t="shared" si="244"/>
        <v>0</v>
      </c>
      <c r="AA235" s="457">
        <f t="shared" si="244"/>
        <v>0</v>
      </c>
      <c r="AB235" s="457">
        <f t="shared" si="244"/>
        <v>0</v>
      </c>
      <c r="AC235" s="462">
        <f t="shared" si="244"/>
        <v>0</v>
      </c>
      <c r="AD235" s="353">
        <f t="shared" si="244"/>
        <v>0</v>
      </c>
      <c r="AE235" s="353">
        <f t="shared" ref="AE235:AK235" si="245">+AE95</f>
        <v>0</v>
      </c>
      <c r="AF235" s="353">
        <f t="shared" si="245"/>
        <v>0</v>
      </c>
      <c r="AG235" s="353">
        <f t="shared" si="245"/>
        <v>0</v>
      </c>
      <c r="AH235" s="353">
        <f t="shared" si="245"/>
        <v>0</v>
      </c>
      <c r="AI235" s="353">
        <f t="shared" si="245"/>
        <v>0</v>
      </c>
      <c r="AJ235" s="462">
        <f t="shared" si="245"/>
        <v>0</v>
      </c>
      <c r="AK235" s="353">
        <f t="shared" si="245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2"/>
      <c r="C236" s="33"/>
      <c r="D236" s="33"/>
      <c r="E236" s="52"/>
      <c r="F236" s="61"/>
      <c r="G236" s="451">
        <f t="shared" si="240"/>
        <v>1007</v>
      </c>
      <c r="H236" s="451">
        <f t="shared" si="240"/>
        <v>1007</v>
      </c>
      <c r="I236" s="356">
        <f t="shared" si="240"/>
        <v>1007</v>
      </c>
      <c r="J236" s="451">
        <f t="shared" si="240"/>
        <v>1007</v>
      </c>
      <c r="K236" s="451">
        <f t="shared" si="240"/>
        <v>1007</v>
      </c>
      <c r="L236" s="451">
        <f t="shared" si="240"/>
        <v>1007</v>
      </c>
      <c r="M236" s="451">
        <f t="shared" si="240"/>
        <v>1007</v>
      </c>
      <c r="N236" s="451">
        <f t="shared" si="240"/>
        <v>1007</v>
      </c>
      <c r="O236" s="461">
        <f t="shared" si="240"/>
        <v>1007</v>
      </c>
      <c r="P236" s="356">
        <f t="shared" si="240"/>
        <v>1007</v>
      </c>
      <c r="Q236" s="451">
        <f t="shared" si="240"/>
        <v>1007</v>
      </c>
      <c r="R236" s="451">
        <f t="shared" si="240"/>
        <v>1007</v>
      </c>
      <c r="S236" s="451">
        <f t="shared" si="240"/>
        <v>1007</v>
      </c>
      <c r="T236" s="451">
        <f t="shared" si="240"/>
        <v>1007</v>
      </c>
      <c r="U236" s="451">
        <f t="shared" si="240"/>
        <v>1007</v>
      </c>
      <c r="V236" s="451">
        <f t="shared" si="240"/>
        <v>1007</v>
      </c>
      <c r="W236" s="356">
        <f t="shared" si="240"/>
        <v>1007</v>
      </c>
      <c r="X236" s="451">
        <f t="shared" si="240"/>
        <v>1007</v>
      </c>
      <c r="Y236" s="451">
        <f t="shared" si="240"/>
        <v>1007</v>
      </c>
      <c r="Z236" s="451">
        <f t="shared" si="240"/>
        <v>1007</v>
      </c>
      <c r="AA236" s="451">
        <f t="shared" si="240"/>
        <v>1007</v>
      </c>
      <c r="AB236" s="451">
        <f t="shared" si="240"/>
        <v>1007</v>
      </c>
      <c r="AC236" s="461">
        <f t="shared" si="240"/>
        <v>1007</v>
      </c>
      <c r="AD236" s="356">
        <f t="shared" si="240"/>
        <v>1007</v>
      </c>
      <c r="AE236" s="352">
        <f t="shared" si="241"/>
        <v>1007</v>
      </c>
      <c r="AF236" s="352">
        <f t="shared" si="241"/>
        <v>1007</v>
      </c>
      <c r="AG236" s="352">
        <f t="shared" si="241"/>
        <v>1007</v>
      </c>
      <c r="AH236" s="352">
        <f t="shared" si="241"/>
        <v>1007</v>
      </c>
      <c r="AI236" s="352">
        <f t="shared" si="241"/>
        <v>1007</v>
      </c>
      <c r="AJ236" s="461">
        <f t="shared" si="241"/>
        <v>1007</v>
      </c>
      <c r="AK236" s="352">
        <f t="shared" ref="AK236" si="246">+AJ236+AK235</f>
        <v>1007</v>
      </c>
      <c r="AL236" s="37"/>
    </row>
    <row r="237" spans="1:42" ht="34.5" customHeight="1">
      <c r="A237" s="624">
        <v>24</v>
      </c>
      <c r="B237" s="661" t="s">
        <v>192</v>
      </c>
      <c r="C237" s="53"/>
      <c r="D237" s="53"/>
      <c r="E237" s="54"/>
      <c r="F237" s="337">
        <f>+F97</f>
        <v>0</v>
      </c>
      <c r="G237" s="457">
        <f>+G97</f>
        <v>0</v>
      </c>
      <c r="H237" s="457">
        <f t="shared" ref="H237:AD237" si="247">+H97</f>
        <v>0</v>
      </c>
      <c r="I237" s="353">
        <f t="shared" si="247"/>
        <v>0</v>
      </c>
      <c r="J237" s="457">
        <f t="shared" si="247"/>
        <v>0</v>
      </c>
      <c r="K237" s="457">
        <f t="shared" si="247"/>
        <v>0</v>
      </c>
      <c r="L237" s="457">
        <f t="shared" si="247"/>
        <v>0</v>
      </c>
      <c r="M237" s="457">
        <f t="shared" si="247"/>
        <v>0</v>
      </c>
      <c r="N237" s="457">
        <f t="shared" si="247"/>
        <v>0</v>
      </c>
      <c r="O237" s="462">
        <f t="shared" si="247"/>
        <v>0</v>
      </c>
      <c r="P237" s="353">
        <f t="shared" si="247"/>
        <v>0</v>
      </c>
      <c r="Q237" s="457">
        <f t="shared" si="247"/>
        <v>0</v>
      </c>
      <c r="R237" s="457">
        <f t="shared" si="247"/>
        <v>0</v>
      </c>
      <c r="S237" s="457">
        <f t="shared" si="247"/>
        <v>0</v>
      </c>
      <c r="T237" s="457">
        <f t="shared" si="247"/>
        <v>0</v>
      </c>
      <c r="U237" s="457">
        <f t="shared" si="247"/>
        <v>0</v>
      </c>
      <c r="V237" s="457">
        <f t="shared" si="247"/>
        <v>0</v>
      </c>
      <c r="W237" s="353">
        <f t="shared" si="247"/>
        <v>0</v>
      </c>
      <c r="X237" s="457">
        <f t="shared" si="247"/>
        <v>0</v>
      </c>
      <c r="Y237" s="457">
        <f t="shared" si="247"/>
        <v>0</v>
      </c>
      <c r="Z237" s="457">
        <f t="shared" si="247"/>
        <v>0</v>
      </c>
      <c r="AA237" s="457">
        <f t="shared" si="247"/>
        <v>0</v>
      </c>
      <c r="AB237" s="457">
        <f t="shared" si="247"/>
        <v>0</v>
      </c>
      <c r="AC237" s="462">
        <f t="shared" si="247"/>
        <v>0</v>
      </c>
      <c r="AD237" s="353">
        <f t="shared" si="247"/>
        <v>0</v>
      </c>
      <c r="AE237" s="353">
        <f t="shared" ref="AE237:AK237" si="248">+AE97</f>
        <v>0</v>
      </c>
      <c r="AF237" s="353">
        <f t="shared" si="248"/>
        <v>0</v>
      </c>
      <c r="AG237" s="353">
        <f t="shared" si="248"/>
        <v>0</v>
      </c>
      <c r="AH237" s="353">
        <f t="shared" si="248"/>
        <v>0</v>
      </c>
      <c r="AI237" s="353">
        <f t="shared" si="248"/>
        <v>0</v>
      </c>
      <c r="AJ237" s="462">
        <f t="shared" si="248"/>
        <v>0</v>
      </c>
      <c r="AK237" s="353">
        <f t="shared" si="248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663"/>
      <c r="C238" s="55"/>
      <c r="D238" s="56"/>
      <c r="E238" s="57"/>
      <c r="F238" s="58"/>
      <c r="G238" s="451">
        <f t="shared" ref="G238:AD238" si="249">+F238+G237</f>
        <v>0</v>
      </c>
      <c r="H238" s="451">
        <f t="shared" si="249"/>
        <v>0</v>
      </c>
      <c r="I238" s="356">
        <f t="shared" si="249"/>
        <v>0</v>
      </c>
      <c r="J238" s="451">
        <f t="shared" si="249"/>
        <v>0</v>
      </c>
      <c r="K238" s="451">
        <f t="shared" si="249"/>
        <v>0</v>
      </c>
      <c r="L238" s="451">
        <f t="shared" si="249"/>
        <v>0</v>
      </c>
      <c r="M238" s="451">
        <f t="shared" si="249"/>
        <v>0</v>
      </c>
      <c r="N238" s="451">
        <f t="shared" si="249"/>
        <v>0</v>
      </c>
      <c r="O238" s="461">
        <f t="shared" si="249"/>
        <v>0</v>
      </c>
      <c r="P238" s="356">
        <f t="shared" si="249"/>
        <v>0</v>
      </c>
      <c r="Q238" s="451">
        <f t="shared" si="249"/>
        <v>0</v>
      </c>
      <c r="R238" s="451">
        <f t="shared" si="249"/>
        <v>0</v>
      </c>
      <c r="S238" s="451">
        <f t="shared" si="249"/>
        <v>0</v>
      </c>
      <c r="T238" s="451">
        <f t="shared" si="249"/>
        <v>0</v>
      </c>
      <c r="U238" s="451">
        <f t="shared" si="249"/>
        <v>0</v>
      </c>
      <c r="V238" s="451">
        <f t="shared" si="249"/>
        <v>0</v>
      </c>
      <c r="W238" s="356">
        <f t="shared" si="249"/>
        <v>0</v>
      </c>
      <c r="X238" s="451">
        <f t="shared" si="249"/>
        <v>0</v>
      </c>
      <c r="Y238" s="451">
        <f t="shared" si="249"/>
        <v>0</v>
      </c>
      <c r="Z238" s="451">
        <f t="shared" si="249"/>
        <v>0</v>
      </c>
      <c r="AA238" s="451">
        <f t="shared" si="249"/>
        <v>0</v>
      </c>
      <c r="AB238" s="451">
        <f t="shared" si="249"/>
        <v>0</v>
      </c>
      <c r="AC238" s="461">
        <f t="shared" si="249"/>
        <v>0</v>
      </c>
      <c r="AD238" s="356">
        <f t="shared" si="249"/>
        <v>0</v>
      </c>
      <c r="AE238" s="352">
        <f t="shared" ref="AE238:AK238" si="250">+AD238+AE237</f>
        <v>0</v>
      </c>
      <c r="AF238" s="352">
        <f t="shared" si="250"/>
        <v>0</v>
      </c>
      <c r="AG238" s="352">
        <f t="shared" si="250"/>
        <v>0</v>
      </c>
      <c r="AH238" s="352">
        <f t="shared" si="250"/>
        <v>0</v>
      </c>
      <c r="AI238" s="352">
        <f t="shared" si="250"/>
        <v>0</v>
      </c>
      <c r="AJ238" s="461">
        <f t="shared" si="250"/>
        <v>0</v>
      </c>
      <c r="AK238" s="352">
        <f t="shared" si="250"/>
        <v>0</v>
      </c>
      <c r="AL238" s="37"/>
    </row>
    <row r="239" spans="1:42" ht="34.5" customHeight="1">
      <c r="A239" s="624">
        <v>25</v>
      </c>
      <c r="B239" s="661" t="s">
        <v>193</v>
      </c>
      <c r="C239" s="59"/>
      <c r="D239" s="60"/>
      <c r="E239" s="34"/>
      <c r="F239" s="337">
        <f>+F99+1</f>
        <v>769</v>
      </c>
      <c r="G239" s="469">
        <v>429</v>
      </c>
      <c r="H239" s="469">
        <f>769-G240</f>
        <v>340</v>
      </c>
      <c r="I239" s="351">
        <f t="shared" ref="I239:AD239" si="251">+I99</f>
        <v>0</v>
      </c>
      <c r="J239" s="456">
        <f t="shared" si="251"/>
        <v>0</v>
      </c>
      <c r="K239" s="456">
        <f t="shared" si="251"/>
        <v>0</v>
      </c>
      <c r="L239" s="456">
        <f t="shared" si="251"/>
        <v>0</v>
      </c>
      <c r="M239" s="456">
        <f t="shared" si="251"/>
        <v>0</v>
      </c>
      <c r="N239" s="456">
        <f t="shared" si="251"/>
        <v>0</v>
      </c>
      <c r="O239" s="460">
        <f t="shared" si="251"/>
        <v>0</v>
      </c>
      <c r="P239" s="351">
        <f t="shared" si="251"/>
        <v>0</v>
      </c>
      <c r="Q239" s="456">
        <f t="shared" si="251"/>
        <v>0</v>
      </c>
      <c r="R239" s="456">
        <f t="shared" si="251"/>
        <v>0</v>
      </c>
      <c r="S239" s="456">
        <f t="shared" si="251"/>
        <v>0</v>
      </c>
      <c r="T239" s="456">
        <f t="shared" si="251"/>
        <v>0</v>
      </c>
      <c r="U239" s="456">
        <f t="shared" si="251"/>
        <v>0</v>
      </c>
      <c r="V239" s="456">
        <f t="shared" si="251"/>
        <v>0</v>
      </c>
      <c r="W239" s="351">
        <f t="shared" si="251"/>
        <v>0</v>
      </c>
      <c r="X239" s="456">
        <f t="shared" si="251"/>
        <v>0</v>
      </c>
      <c r="Y239" s="456">
        <f t="shared" si="251"/>
        <v>0</v>
      </c>
      <c r="Z239" s="456">
        <f t="shared" si="251"/>
        <v>0</v>
      </c>
      <c r="AA239" s="456">
        <f t="shared" si="251"/>
        <v>0</v>
      </c>
      <c r="AB239" s="456">
        <f t="shared" si="251"/>
        <v>0</v>
      </c>
      <c r="AC239" s="460">
        <f t="shared" si="251"/>
        <v>0</v>
      </c>
      <c r="AD239" s="351">
        <f t="shared" si="251"/>
        <v>0</v>
      </c>
      <c r="AE239" s="351">
        <f t="shared" ref="AE239:AK239" si="252">+AE99</f>
        <v>0</v>
      </c>
      <c r="AF239" s="351">
        <f t="shared" si="252"/>
        <v>0</v>
      </c>
      <c r="AG239" s="351">
        <f t="shared" si="252"/>
        <v>0</v>
      </c>
      <c r="AH239" s="351">
        <f t="shared" si="252"/>
        <v>0</v>
      </c>
      <c r="AI239" s="351">
        <f t="shared" si="252"/>
        <v>0</v>
      </c>
      <c r="AJ239" s="460">
        <f t="shared" si="252"/>
        <v>0</v>
      </c>
      <c r="AK239" s="351">
        <f t="shared" si="252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663"/>
      <c r="C240" s="59"/>
      <c r="D240" s="60"/>
      <c r="E240" s="52"/>
      <c r="F240" s="61"/>
      <c r="G240" s="451">
        <f t="shared" ref="G240:AD240" si="253">+F240+G239</f>
        <v>429</v>
      </c>
      <c r="H240" s="451">
        <f t="shared" si="253"/>
        <v>769</v>
      </c>
      <c r="I240" s="356">
        <f t="shared" si="253"/>
        <v>769</v>
      </c>
      <c r="J240" s="451">
        <f t="shared" si="253"/>
        <v>769</v>
      </c>
      <c r="K240" s="451">
        <f t="shared" si="253"/>
        <v>769</v>
      </c>
      <c r="L240" s="451">
        <f t="shared" si="253"/>
        <v>769</v>
      </c>
      <c r="M240" s="451">
        <f t="shared" si="253"/>
        <v>769</v>
      </c>
      <c r="N240" s="451">
        <f t="shared" si="253"/>
        <v>769</v>
      </c>
      <c r="O240" s="461">
        <f t="shared" si="253"/>
        <v>769</v>
      </c>
      <c r="P240" s="356">
        <f t="shared" si="253"/>
        <v>769</v>
      </c>
      <c r="Q240" s="451">
        <f t="shared" si="253"/>
        <v>769</v>
      </c>
      <c r="R240" s="451">
        <f t="shared" si="253"/>
        <v>769</v>
      </c>
      <c r="S240" s="451">
        <f t="shared" si="253"/>
        <v>769</v>
      </c>
      <c r="T240" s="451">
        <f t="shared" si="253"/>
        <v>769</v>
      </c>
      <c r="U240" s="451">
        <f t="shared" si="253"/>
        <v>769</v>
      </c>
      <c r="V240" s="451">
        <f t="shared" si="253"/>
        <v>769</v>
      </c>
      <c r="W240" s="356">
        <f t="shared" si="253"/>
        <v>769</v>
      </c>
      <c r="X240" s="451">
        <f t="shared" si="253"/>
        <v>769</v>
      </c>
      <c r="Y240" s="451">
        <f t="shared" si="253"/>
        <v>769</v>
      </c>
      <c r="Z240" s="451">
        <f t="shared" si="253"/>
        <v>769</v>
      </c>
      <c r="AA240" s="451">
        <f t="shared" si="253"/>
        <v>769</v>
      </c>
      <c r="AB240" s="451">
        <f t="shared" si="253"/>
        <v>769</v>
      </c>
      <c r="AC240" s="461">
        <f t="shared" si="253"/>
        <v>769</v>
      </c>
      <c r="AD240" s="356">
        <f t="shared" si="253"/>
        <v>769</v>
      </c>
      <c r="AE240" s="352">
        <f t="shared" ref="AE240:AK240" si="254">+AD240+AE239</f>
        <v>769</v>
      </c>
      <c r="AF240" s="352">
        <f t="shared" si="254"/>
        <v>769</v>
      </c>
      <c r="AG240" s="352">
        <f t="shared" si="254"/>
        <v>769</v>
      </c>
      <c r="AH240" s="352">
        <f t="shared" si="254"/>
        <v>769</v>
      </c>
      <c r="AI240" s="352">
        <f t="shared" si="254"/>
        <v>769</v>
      </c>
      <c r="AJ240" s="461">
        <f t="shared" si="254"/>
        <v>769</v>
      </c>
      <c r="AK240" s="352">
        <f t="shared" si="254"/>
        <v>769</v>
      </c>
      <c r="AL240" s="37"/>
    </row>
    <row r="241" spans="1:42" ht="34.5" customHeight="1">
      <c r="A241" s="624">
        <v>26</v>
      </c>
      <c r="B241" s="664" t="s">
        <v>194</v>
      </c>
      <c r="C241" s="62">
        <v>0</v>
      </c>
      <c r="D241" s="63"/>
      <c r="E241" s="54"/>
      <c r="F241" s="337">
        <f>+F101+2</f>
        <v>159</v>
      </c>
      <c r="G241" s="456">
        <f>+G101</f>
        <v>0</v>
      </c>
      <c r="H241" s="456">
        <f>+H101</f>
        <v>0</v>
      </c>
      <c r="I241" s="351">
        <f t="shared" ref="I241:AD241" si="255">+I101</f>
        <v>0</v>
      </c>
      <c r="J241" s="456">
        <f t="shared" si="255"/>
        <v>0</v>
      </c>
      <c r="K241" s="469">
        <f>+K101+2</f>
        <v>159</v>
      </c>
      <c r="L241" s="456">
        <f t="shared" si="255"/>
        <v>0</v>
      </c>
      <c r="M241" s="456">
        <f t="shared" si="255"/>
        <v>0</v>
      </c>
      <c r="N241" s="456">
        <f t="shared" si="255"/>
        <v>0</v>
      </c>
      <c r="O241" s="460">
        <f t="shared" si="255"/>
        <v>0</v>
      </c>
      <c r="P241" s="351">
        <f t="shared" si="255"/>
        <v>0</v>
      </c>
      <c r="Q241" s="456">
        <f t="shared" si="255"/>
        <v>0</v>
      </c>
      <c r="R241" s="456">
        <f t="shared" si="255"/>
        <v>0</v>
      </c>
      <c r="S241" s="456">
        <f t="shared" si="255"/>
        <v>0</v>
      </c>
      <c r="T241" s="456">
        <f t="shared" si="255"/>
        <v>0</v>
      </c>
      <c r="U241" s="456">
        <f t="shared" si="255"/>
        <v>0</v>
      </c>
      <c r="V241" s="456">
        <f t="shared" si="255"/>
        <v>0</v>
      </c>
      <c r="W241" s="351">
        <f t="shared" si="255"/>
        <v>0</v>
      </c>
      <c r="X241" s="456">
        <f t="shared" si="255"/>
        <v>0</v>
      </c>
      <c r="Y241" s="456">
        <f t="shared" si="255"/>
        <v>0</v>
      </c>
      <c r="Z241" s="456">
        <f t="shared" si="255"/>
        <v>0</v>
      </c>
      <c r="AA241" s="456">
        <f t="shared" si="255"/>
        <v>0</v>
      </c>
      <c r="AB241" s="456">
        <f t="shared" si="255"/>
        <v>0</v>
      </c>
      <c r="AC241" s="460">
        <f t="shared" si="255"/>
        <v>0</v>
      </c>
      <c r="AD241" s="351">
        <f t="shared" si="255"/>
        <v>0</v>
      </c>
      <c r="AE241" s="351">
        <f t="shared" ref="AE241:AK241" si="256">+AE101</f>
        <v>0</v>
      </c>
      <c r="AF241" s="351">
        <f t="shared" si="256"/>
        <v>0</v>
      </c>
      <c r="AG241" s="351">
        <f t="shared" si="256"/>
        <v>0</v>
      </c>
      <c r="AH241" s="351">
        <f t="shared" si="256"/>
        <v>0</v>
      </c>
      <c r="AI241" s="351">
        <f t="shared" si="256"/>
        <v>0</v>
      </c>
      <c r="AJ241" s="460">
        <f t="shared" si="256"/>
        <v>0</v>
      </c>
      <c r="AK241" s="351">
        <f t="shared" si="256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665"/>
      <c r="C242" s="68"/>
      <c r="D242" s="207"/>
      <c r="E242" s="57"/>
      <c r="F242" s="208"/>
      <c r="G242" s="451">
        <f t="shared" ref="G242:AD242" si="257">+F242+G241</f>
        <v>0</v>
      </c>
      <c r="H242" s="451">
        <f t="shared" si="257"/>
        <v>0</v>
      </c>
      <c r="I242" s="356">
        <f t="shared" si="257"/>
        <v>0</v>
      </c>
      <c r="J242" s="451">
        <f t="shared" si="257"/>
        <v>0</v>
      </c>
      <c r="K242" s="451">
        <f t="shared" si="257"/>
        <v>159</v>
      </c>
      <c r="L242" s="451">
        <f t="shared" si="257"/>
        <v>159</v>
      </c>
      <c r="M242" s="451">
        <f t="shared" si="257"/>
        <v>159</v>
      </c>
      <c r="N242" s="451">
        <f t="shared" si="257"/>
        <v>159</v>
      </c>
      <c r="O242" s="461">
        <f t="shared" si="257"/>
        <v>159</v>
      </c>
      <c r="P242" s="356">
        <f t="shared" si="257"/>
        <v>159</v>
      </c>
      <c r="Q242" s="451">
        <f t="shared" si="257"/>
        <v>159</v>
      </c>
      <c r="R242" s="451">
        <f t="shared" si="257"/>
        <v>159</v>
      </c>
      <c r="S242" s="451">
        <f t="shared" si="257"/>
        <v>159</v>
      </c>
      <c r="T242" s="451">
        <f t="shared" si="257"/>
        <v>159</v>
      </c>
      <c r="U242" s="451">
        <f t="shared" si="257"/>
        <v>159</v>
      </c>
      <c r="V242" s="451">
        <f t="shared" si="257"/>
        <v>159</v>
      </c>
      <c r="W242" s="356">
        <f t="shared" si="257"/>
        <v>159</v>
      </c>
      <c r="X242" s="451">
        <f t="shared" si="257"/>
        <v>159</v>
      </c>
      <c r="Y242" s="451">
        <f t="shared" si="257"/>
        <v>159</v>
      </c>
      <c r="Z242" s="451">
        <f t="shared" si="257"/>
        <v>159</v>
      </c>
      <c r="AA242" s="451">
        <f t="shared" si="257"/>
        <v>159</v>
      </c>
      <c r="AB242" s="451">
        <f t="shared" si="257"/>
        <v>159</v>
      </c>
      <c r="AC242" s="461">
        <f t="shared" si="257"/>
        <v>159</v>
      </c>
      <c r="AD242" s="356">
        <f t="shared" si="257"/>
        <v>159</v>
      </c>
      <c r="AE242" s="352">
        <f t="shared" ref="AE242:AK242" si="258">+AD242+AE241</f>
        <v>159</v>
      </c>
      <c r="AF242" s="352">
        <f t="shared" si="258"/>
        <v>159</v>
      </c>
      <c r="AG242" s="352">
        <f t="shared" si="258"/>
        <v>159</v>
      </c>
      <c r="AH242" s="352">
        <f t="shared" si="258"/>
        <v>159</v>
      </c>
      <c r="AI242" s="352">
        <f t="shared" si="258"/>
        <v>159</v>
      </c>
      <c r="AJ242" s="461">
        <f t="shared" si="258"/>
        <v>159</v>
      </c>
      <c r="AK242" s="352">
        <f t="shared" si="258"/>
        <v>159</v>
      </c>
      <c r="AL242" s="37"/>
    </row>
    <row r="243" spans="1:42" ht="34.5" hidden="1" customHeight="1">
      <c r="A243" s="624">
        <v>27</v>
      </c>
      <c r="B243" s="661" t="s">
        <v>195</v>
      </c>
      <c r="C243" s="62">
        <v>650</v>
      </c>
      <c r="D243" s="53"/>
      <c r="E243" s="54"/>
      <c r="F243" s="337">
        <f>+F103</f>
        <v>0</v>
      </c>
      <c r="G243" s="456">
        <f>+G103</f>
        <v>0</v>
      </c>
      <c r="H243" s="456">
        <f t="shared" ref="H243:AD243" si="259">+H103</f>
        <v>0</v>
      </c>
      <c r="I243" s="351">
        <f t="shared" si="259"/>
        <v>0</v>
      </c>
      <c r="J243" s="456">
        <f t="shared" si="259"/>
        <v>0</v>
      </c>
      <c r="K243" s="456">
        <f t="shared" si="259"/>
        <v>0</v>
      </c>
      <c r="L243" s="456">
        <f t="shared" si="259"/>
        <v>0</v>
      </c>
      <c r="M243" s="456">
        <f t="shared" si="259"/>
        <v>0</v>
      </c>
      <c r="N243" s="456">
        <f t="shared" si="259"/>
        <v>0</v>
      </c>
      <c r="O243" s="460">
        <f t="shared" si="259"/>
        <v>0</v>
      </c>
      <c r="P243" s="351">
        <f t="shared" si="259"/>
        <v>0</v>
      </c>
      <c r="Q243" s="456">
        <f t="shared" si="259"/>
        <v>0</v>
      </c>
      <c r="R243" s="456">
        <f t="shared" si="259"/>
        <v>0</v>
      </c>
      <c r="S243" s="456">
        <f t="shared" si="259"/>
        <v>0</v>
      </c>
      <c r="T243" s="456">
        <f t="shared" si="259"/>
        <v>0</v>
      </c>
      <c r="U243" s="456">
        <f t="shared" si="259"/>
        <v>0</v>
      </c>
      <c r="V243" s="456">
        <f t="shared" si="259"/>
        <v>0</v>
      </c>
      <c r="W243" s="351">
        <f t="shared" si="259"/>
        <v>0</v>
      </c>
      <c r="X243" s="456">
        <f t="shared" si="259"/>
        <v>0</v>
      </c>
      <c r="Y243" s="456">
        <f t="shared" si="259"/>
        <v>0</v>
      </c>
      <c r="Z243" s="456">
        <f t="shared" si="259"/>
        <v>0</v>
      </c>
      <c r="AA243" s="456">
        <f t="shared" si="259"/>
        <v>0</v>
      </c>
      <c r="AB243" s="456">
        <f t="shared" si="259"/>
        <v>0</v>
      </c>
      <c r="AC243" s="460">
        <f t="shared" si="259"/>
        <v>0</v>
      </c>
      <c r="AD243" s="351">
        <f t="shared" si="259"/>
        <v>0</v>
      </c>
      <c r="AE243" s="351">
        <f t="shared" ref="AE243:AK243" si="260">+AE103</f>
        <v>0</v>
      </c>
      <c r="AF243" s="351">
        <f t="shared" si="260"/>
        <v>0</v>
      </c>
      <c r="AG243" s="351">
        <f t="shared" si="260"/>
        <v>0</v>
      </c>
      <c r="AH243" s="351">
        <f t="shared" si="260"/>
        <v>0</v>
      </c>
      <c r="AI243" s="351">
        <f t="shared" si="260"/>
        <v>0</v>
      </c>
      <c r="AJ243" s="460">
        <f t="shared" si="260"/>
        <v>0</v>
      </c>
      <c r="AK243" s="351">
        <f t="shared" si="260"/>
        <v>0</v>
      </c>
      <c r="AL243" s="37"/>
      <c r="AM243" s="38"/>
      <c r="AN243" s="38"/>
      <c r="AO243" s="38"/>
      <c r="AP243" s="38"/>
    </row>
    <row r="244" spans="1:42" ht="34.5" hidden="1" customHeight="1">
      <c r="A244" s="625"/>
      <c r="B244" s="663"/>
      <c r="C244" s="68"/>
      <c r="D244" s="56"/>
      <c r="E244" s="57"/>
      <c r="F244" s="58"/>
      <c r="G244" s="451">
        <f t="shared" ref="G244:AD244" si="261">+F244+G243</f>
        <v>0</v>
      </c>
      <c r="H244" s="451">
        <f t="shared" si="261"/>
        <v>0</v>
      </c>
      <c r="I244" s="356">
        <f t="shared" si="261"/>
        <v>0</v>
      </c>
      <c r="J244" s="451">
        <f t="shared" si="261"/>
        <v>0</v>
      </c>
      <c r="K244" s="451">
        <f t="shared" si="261"/>
        <v>0</v>
      </c>
      <c r="L244" s="451">
        <f t="shared" si="261"/>
        <v>0</v>
      </c>
      <c r="M244" s="451">
        <f t="shared" si="261"/>
        <v>0</v>
      </c>
      <c r="N244" s="451">
        <f t="shared" si="261"/>
        <v>0</v>
      </c>
      <c r="O244" s="461">
        <f t="shared" si="261"/>
        <v>0</v>
      </c>
      <c r="P244" s="356">
        <f t="shared" si="261"/>
        <v>0</v>
      </c>
      <c r="Q244" s="451">
        <f t="shared" si="261"/>
        <v>0</v>
      </c>
      <c r="R244" s="451">
        <f t="shared" si="261"/>
        <v>0</v>
      </c>
      <c r="S244" s="451">
        <f t="shared" si="261"/>
        <v>0</v>
      </c>
      <c r="T244" s="451">
        <f t="shared" si="261"/>
        <v>0</v>
      </c>
      <c r="U244" s="451">
        <f t="shared" si="261"/>
        <v>0</v>
      </c>
      <c r="V244" s="451">
        <f t="shared" si="261"/>
        <v>0</v>
      </c>
      <c r="W244" s="356">
        <f t="shared" si="261"/>
        <v>0</v>
      </c>
      <c r="X244" s="451">
        <f t="shared" si="261"/>
        <v>0</v>
      </c>
      <c r="Y244" s="451">
        <f t="shared" si="261"/>
        <v>0</v>
      </c>
      <c r="Z244" s="451">
        <f t="shared" si="261"/>
        <v>0</v>
      </c>
      <c r="AA244" s="451">
        <f t="shared" si="261"/>
        <v>0</v>
      </c>
      <c r="AB244" s="451">
        <f t="shared" si="261"/>
        <v>0</v>
      </c>
      <c r="AC244" s="461">
        <f t="shared" si="261"/>
        <v>0</v>
      </c>
      <c r="AD244" s="356">
        <f t="shared" si="261"/>
        <v>0</v>
      </c>
      <c r="AE244" s="352">
        <f t="shared" ref="AE244:AK244" si="262">+AD244+AE243</f>
        <v>0</v>
      </c>
      <c r="AF244" s="352">
        <f t="shared" si="262"/>
        <v>0</v>
      </c>
      <c r="AG244" s="352">
        <f t="shared" si="262"/>
        <v>0</v>
      </c>
      <c r="AH244" s="352">
        <f t="shared" si="262"/>
        <v>0</v>
      </c>
      <c r="AI244" s="352">
        <f t="shared" si="262"/>
        <v>0</v>
      </c>
      <c r="AJ244" s="461">
        <f t="shared" si="262"/>
        <v>0</v>
      </c>
      <c r="AK244" s="352">
        <f t="shared" si="262"/>
        <v>0</v>
      </c>
      <c r="AL244" s="37"/>
    </row>
    <row r="245" spans="1:42" ht="35.1" hidden="1" customHeight="1">
      <c r="A245" s="652">
        <v>28</v>
      </c>
      <c r="B245" s="661" t="s">
        <v>196</v>
      </c>
      <c r="C245" s="59"/>
      <c r="D245" s="60"/>
      <c r="E245" s="34"/>
      <c r="F245" s="35">
        <f>+F105</f>
        <v>0</v>
      </c>
      <c r="G245" s="456">
        <f>+G105</f>
        <v>0</v>
      </c>
      <c r="H245" s="456">
        <f t="shared" ref="H245:AD245" si="263">+H105</f>
        <v>0</v>
      </c>
      <c r="I245" s="351">
        <f t="shared" si="263"/>
        <v>0</v>
      </c>
      <c r="J245" s="456">
        <f t="shared" si="263"/>
        <v>0</v>
      </c>
      <c r="K245" s="456">
        <f t="shared" si="263"/>
        <v>0</v>
      </c>
      <c r="L245" s="456">
        <f t="shared" si="263"/>
        <v>0</v>
      </c>
      <c r="M245" s="456">
        <f t="shared" si="263"/>
        <v>0</v>
      </c>
      <c r="N245" s="456">
        <f t="shared" si="263"/>
        <v>0</v>
      </c>
      <c r="O245" s="460">
        <f t="shared" si="263"/>
        <v>0</v>
      </c>
      <c r="P245" s="351">
        <f t="shared" si="263"/>
        <v>0</v>
      </c>
      <c r="Q245" s="456">
        <f t="shared" si="263"/>
        <v>0</v>
      </c>
      <c r="R245" s="456">
        <f t="shared" si="263"/>
        <v>0</v>
      </c>
      <c r="S245" s="456">
        <f t="shared" si="263"/>
        <v>0</v>
      </c>
      <c r="T245" s="456">
        <f t="shared" si="263"/>
        <v>0</v>
      </c>
      <c r="U245" s="456">
        <f t="shared" si="263"/>
        <v>0</v>
      </c>
      <c r="V245" s="456">
        <f t="shared" si="263"/>
        <v>0</v>
      </c>
      <c r="W245" s="351">
        <f t="shared" si="263"/>
        <v>0</v>
      </c>
      <c r="X245" s="456">
        <f t="shared" si="263"/>
        <v>0</v>
      </c>
      <c r="Y245" s="456">
        <f t="shared" si="263"/>
        <v>0</v>
      </c>
      <c r="Z245" s="456">
        <f t="shared" si="263"/>
        <v>0</v>
      </c>
      <c r="AA245" s="456">
        <f t="shared" si="263"/>
        <v>0</v>
      </c>
      <c r="AB245" s="456">
        <f t="shared" si="263"/>
        <v>0</v>
      </c>
      <c r="AC245" s="460">
        <f t="shared" si="263"/>
        <v>0</v>
      </c>
      <c r="AD245" s="351">
        <f t="shared" si="263"/>
        <v>0</v>
      </c>
      <c r="AE245" s="351">
        <f t="shared" ref="AE245:AK245" si="264">+AE105</f>
        <v>0</v>
      </c>
      <c r="AF245" s="351">
        <f t="shared" si="264"/>
        <v>0</v>
      </c>
      <c r="AG245" s="351">
        <f t="shared" si="264"/>
        <v>0</v>
      </c>
      <c r="AH245" s="351">
        <f t="shared" si="264"/>
        <v>0</v>
      </c>
      <c r="AI245" s="351">
        <f t="shared" si="264"/>
        <v>0</v>
      </c>
      <c r="AJ245" s="460">
        <f t="shared" si="264"/>
        <v>0</v>
      </c>
      <c r="AK245" s="351">
        <f t="shared" si="264"/>
        <v>0</v>
      </c>
      <c r="AL245" s="37"/>
      <c r="AM245" s="38"/>
      <c r="AN245" s="38"/>
      <c r="AO245" s="38"/>
      <c r="AP245" s="38"/>
    </row>
    <row r="246" spans="1:42" ht="35.1" hidden="1" customHeight="1">
      <c r="A246" s="625"/>
      <c r="B246" s="663"/>
      <c r="C246" s="59"/>
      <c r="D246" s="60"/>
      <c r="E246" s="52"/>
      <c r="F246" s="61"/>
      <c r="G246" s="451">
        <f t="shared" ref="G246:AD246" si="265">+F246+G245</f>
        <v>0</v>
      </c>
      <c r="H246" s="451">
        <f t="shared" si="265"/>
        <v>0</v>
      </c>
      <c r="I246" s="356">
        <f t="shared" si="265"/>
        <v>0</v>
      </c>
      <c r="J246" s="451">
        <f t="shared" si="265"/>
        <v>0</v>
      </c>
      <c r="K246" s="451">
        <f t="shared" si="265"/>
        <v>0</v>
      </c>
      <c r="L246" s="451">
        <f t="shared" si="265"/>
        <v>0</v>
      </c>
      <c r="M246" s="451">
        <f t="shared" si="265"/>
        <v>0</v>
      </c>
      <c r="N246" s="451">
        <f t="shared" si="265"/>
        <v>0</v>
      </c>
      <c r="O246" s="461">
        <f t="shared" si="265"/>
        <v>0</v>
      </c>
      <c r="P246" s="356">
        <f t="shared" si="265"/>
        <v>0</v>
      </c>
      <c r="Q246" s="451">
        <f t="shared" si="265"/>
        <v>0</v>
      </c>
      <c r="R246" s="451">
        <f t="shared" si="265"/>
        <v>0</v>
      </c>
      <c r="S246" s="451">
        <f t="shared" si="265"/>
        <v>0</v>
      </c>
      <c r="T246" s="451">
        <f t="shared" si="265"/>
        <v>0</v>
      </c>
      <c r="U246" s="451">
        <f t="shared" si="265"/>
        <v>0</v>
      </c>
      <c r="V246" s="451">
        <f t="shared" si="265"/>
        <v>0</v>
      </c>
      <c r="W246" s="356">
        <f t="shared" si="265"/>
        <v>0</v>
      </c>
      <c r="X246" s="451">
        <f t="shared" si="265"/>
        <v>0</v>
      </c>
      <c r="Y246" s="451">
        <f t="shared" si="265"/>
        <v>0</v>
      </c>
      <c r="Z246" s="451">
        <f t="shared" si="265"/>
        <v>0</v>
      </c>
      <c r="AA246" s="451">
        <f t="shared" si="265"/>
        <v>0</v>
      </c>
      <c r="AB246" s="451">
        <f t="shared" si="265"/>
        <v>0</v>
      </c>
      <c r="AC246" s="461">
        <f t="shared" si="265"/>
        <v>0</v>
      </c>
      <c r="AD246" s="356">
        <f t="shared" si="265"/>
        <v>0</v>
      </c>
      <c r="AE246" s="352">
        <f t="shared" ref="AE246:AJ246" si="266">+AD246+AE245</f>
        <v>0</v>
      </c>
      <c r="AF246" s="352">
        <f t="shared" si="266"/>
        <v>0</v>
      </c>
      <c r="AG246" s="352">
        <f t="shared" si="266"/>
        <v>0</v>
      </c>
      <c r="AH246" s="352">
        <f t="shared" si="266"/>
        <v>0</v>
      </c>
      <c r="AI246" s="352">
        <f t="shared" si="266"/>
        <v>0</v>
      </c>
      <c r="AJ246" s="461">
        <f t="shared" si="266"/>
        <v>0</v>
      </c>
      <c r="AK246" s="352"/>
      <c r="AL246" s="37"/>
    </row>
    <row r="247" spans="1:42" ht="35.1" hidden="1" customHeight="1">
      <c r="A247" s="624">
        <v>29</v>
      </c>
      <c r="B247" s="661" t="s">
        <v>197</v>
      </c>
      <c r="C247" s="62">
        <v>0</v>
      </c>
      <c r="D247" s="63"/>
      <c r="E247" s="54"/>
      <c r="F247" s="337">
        <f>+F107</f>
        <v>0</v>
      </c>
      <c r="G247" s="456">
        <f>+G107</f>
        <v>0</v>
      </c>
      <c r="H247" s="456">
        <f t="shared" ref="H247:AD247" si="267">+H107</f>
        <v>0</v>
      </c>
      <c r="I247" s="351">
        <f t="shared" si="267"/>
        <v>0</v>
      </c>
      <c r="J247" s="456">
        <f t="shared" si="267"/>
        <v>0</v>
      </c>
      <c r="K247" s="456">
        <f t="shared" si="267"/>
        <v>0</v>
      </c>
      <c r="L247" s="456">
        <f t="shared" si="267"/>
        <v>0</v>
      </c>
      <c r="M247" s="456">
        <f t="shared" si="267"/>
        <v>0</v>
      </c>
      <c r="N247" s="456">
        <f t="shared" si="267"/>
        <v>0</v>
      </c>
      <c r="O247" s="460">
        <f t="shared" si="267"/>
        <v>0</v>
      </c>
      <c r="P247" s="351">
        <f t="shared" si="267"/>
        <v>0</v>
      </c>
      <c r="Q247" s="456">
        <f t="shared" si="267"/>
        <v>0</v>
      </c>
      <c r="R247" s="456">
        <f t="shared" si="267"/>
        <v>0</v>
      </c>
      <c r="S247" s="456">
        <f t="shared" si="267"/>
        <v>0</v>
      </c>
      <c r="T247" s="456">
        <f t="shared" si="267"/>
        <v>0</v>
      </c>
      <c r="U247" s="456">
        <f t="shared" si="267"/>
        <v>0</v>
      </c>
      <c r="V247" s="456">
        <f t="shared" si="267"/>
        <v>0</v>
      </c>
      <c r="W247" s="351">
        <f t="shared" si="267"/>
        <v>0</v>
      </c>
      <c r="X247" s="456">
        <f t="shared" si="267"/>
        <v>0</v>
      </c>
      <c r="Y247" s="456">
        <f t="shared" si="267"/>
        <v>0</v>
      </c>
      <c r="Z247" s="456">
        <f t="shared" si="267"/>
        <v>0</v>
      </c>
      <c r="AA247" s="456">
        <f t="shared" si="267"/>
        <v>0</v>
      </c>
      <c r="AB247" s="456">
        <f t="shared" si="267"/>
        <v>0</v>
      </c>
      <c r="AC247" s="460">
        <f t="shared" si="267"/>
        <v>0</v>
      </c>
      <c r="AD247" s="351">
        <f t="shared" si="267"/>
        <v>0</v>
      </c>
      <c r="AE247" s="351">
        <f t="shared" ref="AE247:AK247" si="268">+AE107</f>
        <v>0</v>
      </c>
      <c r="AF247" s="351">
        <f t="shared" si="268"/>
        <v>0</v>
      </c>
      <c r="AG247" s="351">
        <f t="shared" si="268"/>
        <v>0</v>
      </c>
      <c r="AH247" s="351">
        <f t="shared" si="268"/>
        <v>0</v>
      </c>
      <c r="AI247" s="351">
        <f t="shared" si="268"/>
        <v>0</v>
      </c>
      <c r="AJ247" s="460">
        <f t="shared" si="268"/>
        <v>0</v>
      </c>
      <c r="AK247" s="351">
        <f t="shared" si="268"/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hidden="1" customHeight="1">
      <c r="A248" s="625"/>
      <c r="B248" s="663"/>
      <c r="C248" s="68"/>
      <c r="D248" s="65"/>
      <c r="E248" s="57"/>
      <c r="F248" s="58"/>
      <c r="G248" s="450">
        <f t="shared" ref="G248:AD248" si="269">+F248+G247</f>
        <v>0</v>
      </c>
      <c r="H248" s="451">
        <f t="shared" si="269"/>
        <v>0</v>
      </c>
      <c r="I248" s="356">
        <f t="shared" si="269"/>
        <v>0</v>
      </c>
      <c r="J248" s="451">
        <f t="shared" si="269"/>
        <v>0</v>
      </c>
      <c r="K248" s="451">
        <f t="shared" si="269"/>
        <v>0</v>
      </c>
      <c r="L248" s="451">
        <f t="shared" si="269"/>
        <v>0</v>
      </c>
      <c r="M248" s="451">
        <f t="shared" si="269"/>
        <v>0</v>
      </c>
      <c r="N248" s="451">
        <f t="shared" si="269"/>
        <v>0</v>
      </c>
      <c r="O248" s="461">
        <f t="shared" si="269"/>
        <v>0</v>
      </c>
      <c r="P248" s="356">
        <f t="shared" si="269"/>
        <v>0</v>
      </c>
      <c r="Q248" s="451">
        <f t="shared" si="269"/>
        <v>0</v>
      </c>
      <c r="R248" s="451">
        <f t="shared" si="269"/>
        <v>0</v>
      </c>
      <c r="S248" s="451">
        <f t="shared" si="269"/>
        <v>0</v>
      </c>
      <c r="T248" s="451">
        <f t="shared" si="269"/>
        <v>0</v>
      </c>
      <c r="U248" s="451">
        <f t="shared" si="269"/>
        <v>0</v>
      </c>
      <c r="V248" s="451">
        <f t="shared" si="269"/>
        <v>0</v>
      </c>
      <c r="W248" s="356">
        <f t="shared" si="269"/>
        <v>0</v>
      </c>
      <c r="X248" s="451">
        <f t="shared" si="269"/>
        <v>0</v>
      </c>
      <c r="Y248" s="451">
        <f t="shared" si="269"/>
        <v>0</v>
      </c>
      <c r="Z248" s="451">
        <f t="shared" si="269"/>
        <v>0</v>
      </c>
      <c r="AA248" s="451">
        <f t="shared" si="269"/>
        <v>0</v>
      </c>
      <c r="AB248" s="451">
        <f t="shared" si="269"/>
        <v>0</v>
      </c>
      <c r="AC248" s="461">
        <f t="shared" si="269"/>
        <v>0</v>
      </c>
      <c r="AD248" s="356">
        <f t="shared" si="269"/>
        <v>0</v>
      </c>
      <c r="AE248" s="352">
        <f t="shared" ref="AE248:AK248" si="270">+AD248+AE247</f>
        <v>0</v>
      </c>
      <c r="AF248" s="352">
        <f t="shared" si="270"/>
        <v>0</v>
      </c>
      <c r="AG248" s="352">
        <f t="shared" si="270"/>
        <v>0</v>
      </c>
      <c r="AH248" s="356">
        <f t="shared" si="270"/>
        <v>0</v>
      </c>
      <c r="AI248" s="356">
        <f t="shared" si="270"/>
        <v>0</v>
      </c>
      <c r="AJ248" s="461">
        <f t="shared" si="270"/>
        <v>0</v>
      </c>
      <c r="AK248" s="356">
        <f t="shared" si="270"/>
        <v>0</v>
      </c>
      <c r="AL248" s="37"/>
    </row>
    <row r="249" spans="1:42" ht="35.1" hidden="1" customHeight="1">
      <c r="A249" s="624">
        <v>30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456">
        <f>+G109</f>
        <v>0</v>
      </c>
      <c r="H249" s="456">
        <f t="shared" ref="H249:AD249" si="271">+H109</f>
        <v>0</v>
      </c>
      <c r="I249" s="351">
        <f t="shared" si="271"/>
        <v>0</v>
      </c>
      <c r="J249" s="456">
        <f t="shared" si="271"/>
        <v>0</v>
      </c>
      <c r="K249" s="456">
        <f t="shared" si="271"/>
        <v>0</v>
      </c>
      <c r="L249" s="456">
        <f t="shared" si="271"/>
        <v>0</v>
      </c>
      <c r="M249" s="456">
        <f t="shared" si="271"/>
        <v>0</v>
      </c>
      <c r="N249" s="456">
        <f t="shared" si="271"/>
        <v>0</v>
      </c>
      <c r="O249" s="460">
        <f t="shared" si="271"/>
        <v>0</v>
      </c>
      <c r="P249" s="351">
        <f t="shared" si="271"/>
        <v>0</v>
      </c>
      <c r="Q249" s="456">
        <f t="shared" si="271"/>
        <v>0</v>
      </c>
      <c r="R249" s="456">
        <f t="shared" si="271"/>
        <v>0</v>
      </c>
      <c r="S249" s="456">
        <f t="shared" si="271"/>
        <v>0</v>
      </c>
      <c r="T249" s="456">
        <f t="shared" si="271"/>
        <v>0</v>
      </c>
      <c r="U249" s="456">
        <f t="shared" si="271"/>
        <v>0</v>
      </c>
      <c r="V249" s="456">
        <f t="shared" si="271"/>
        <v>0</v>
      </c>
      <c r="W249" s="351">
        <f t="shared" si="271"/>
        <v>0</v>
      </c>
      <c r="X249" s="456">
        <f t="shared" si="271"/>
        <v>0</v>
      </c>
      <c r="Y249" s="456">
        <f t="shared" si="271"/>
        <v>0</v>
      </c>
      <c r="Z249" s="456">
        <f t="shared" si="271"/>
        <v>0</v>
      </c>
      <c r="AA249" s="456">
        <f t="shared" si="271"/>
        <v>0</v>
      </c>
      <c r="AB249" s="456">
        <f t="shared" si="271"/>
        <v>0</v>
      </c>
      <c r="AC249" s="460">
        <f t="shared" si="271"/>
        <v>0</v>
      </c>
      <c r="AD249" s="351">
        <f t="shared" si="271"/>
        <v>0</v>
      </c>
      <c r="AE249" s="351">
        <f t="shared" ref="AE249:AK249" si="272">+AE109</f>
        <v>0</v>
      </c>
      <c r="AF249" s="351">
        <f t="shared" si="272"/>
        <v>0</v>
      </c>
      <c r="AG249" s="351">
        <f t="shared" si="272"/>
        <v>0</v>
      </c>
      <c r="AH249" s="351">
        <f t="shared" si="272"/>
        <v>0</v>
      </c>
      <c r="AI249" s="351">
        <f t="shared" si="272"/>
        <v>0</v>
      </c>
      <c r="AJ249" s="460">
        <f t="shared" si="272"/>
        <v>0</v>
      </c>
      <c r="AK249" s="351">
        <f t="shared" si="272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hidden="1" customHeight="1">
      <c r="A250" s="625"/>
      <c r="B250" s="663"/>
      <c r="C250" s="72"/>
      <c r="D250" s="73"/>
      <c r="E250" s="41"/>
      <c r="F250" s="74"/>
      <c r="G250" s="451">
        <f t="shared" ref="G250:AD250" si="273">+F250+G249</f>
        <v>0</v>
      </c>
      <c r="H250" s="451">
        <f t="shared" si="273"/>
        <v>0</v>
      </c>
      <c r="I250" s="356">
        <f t="shared" si="273"/>
        <v>0</v>
      </c>
      <c r="J250" s="451">
        <f t="shared" si="273"/>
        <v>0</v>
      </c>
      <c r="K250" s="451">
        <f t="shared" si="273"/>
        <v>0</v>
      </c>
      <c r="L250" s="451">
        <f t="shared" si="273"/>
        <v>0</v>
      </c>
      <c r="M250" s="451">
        <f t="shared" si="273"/>
        <v>0</v>
      </c>
      <c r="N250" s="451">
        <f t="shared" si="273"/>
        <v>0</v>
      </c>
      <c r="O250" s="461">
        <f t="shared" si="273"/>
        <v>0</v>
      </c>
      <c r="P250" s="356">
        <f t="shared" si="273"/>
        <v>0</v>
      </c>
      <c r="Q250" s="451">
        <f t="shared" si="273"/>
        <v>0</v>
      </c>
      <c r="R250" s="451">
        <f t="shared" si="273"/>
        <v>0</v>
      </c>
      <c r="S250" s="451">
        <f t="shared" si="273"/>
        <v>0</v>
      </c>
      <c r="T250" s="451">
        <f t="shared" si="273"/>
        <v>0</v>
      </c>
      <c r="U250" s="451">
        <f t="shared" si="273"/>
        <v>0</v>
      </c>
      <c r="V250" s="451">
        <f t="shared" si="273"/>
        <v>0</v>
      </c>
      <c r="W250" s="356">
        <f t="shared" si="273"/>
        <v>0</v>
      </c>
      <c r="X250" s="451">
        <f t="shared" si="273"/>
        <v>0</v>
      </c>
      <c r="Y250" s="451">
        <f t="shared" si="273"/>
        <v>0</v>
      </c>
      <c r="Z250" s="451">
        <f t="shared" si="273"/>
        <v>0</v>
      </c>
      <c r="AA250" s="451">
        <f t="shared" si="273"/>
        <v>0</v>
      </c>
      <c r="AB250" s="451">
        <f t="shared" si="273"/>
        <v>0</v>
      </c>
      <c r="AC250" s="461">
        <f t="shared" si="273"/>
        <v>0</v>
      </c>
      <c r="AD250" s="356">
        <f t="shared" si="273"/>
        <v>0</v>
      </c>
      <c r="AE250" s="352">
        <f t="shared" ref="AE250:AK250" si="274">+AD250+AE249</f>
        <v>0</v>
      </c>
      <c r="AF250" s="352">
        <f t="shared" si="274"/>
        <v>0</v>
      </c>
      <c r="AG250" s="352">
        <f t="shared" si="274"/>
        <v>0</v>
      </c>
      <c r="AH250" s="352">
        <f t="shared" si="274"/>
        <v>0</v>
      </c>
      <c r="AI250" s="352">
        <f t="shared" si="274"/>
        <v>0</v>
      </c>
      <c r="AJ250" s="461">
        <f t="shared" si="274"/>
        <v>0</v>
      </c>
      <c r="AK250" s="352">
        <f t="shared" si="274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456">
        <f>+G111</f>
        <v>0</v>
      </c>
      <c r="H251" s="456">
        <f t="shared" ref="H251:AD251" si="275">+H111</f>
        <v>0</v>
      </c>
      <c r="I251" s="351">
        <f t="shared" si="275"/>
        <v>0</v>
      </c>
      <c r="J251" s="456">
        <f t="shared" si="275"/>
        <v>0</v>
      </c>
      <c r="K251" s="456">
        <f t="shared" si="275"/>
        <v>0</v>
      </c>
      <c r="L251" s="456">
        <f t="shared" si="275"/>
        <v>0</v>
      </c>
      <c r="M251" s="456">
        <f t="shared" si="275"/>
        <v>0</v>
      </c>
      <c r="N251" s="456">
        <f t="shared" si="275"/>
        <v>0</v>
      </c>
      <c r="O251" s="460">
        <f t="shared" si="275"/>
        <v>0</v>
      </c>
      <c r="P251" s="351">
        <f t="shared" si="275"/>
        <v>0</v>
      </c>
      <c r="Q251" s="456">
        <f t="shared" si="275"/>
        <v>0</v>
      </c>
      <c r="R251" s="456">
        <f t="shared" si="275"/>
        <v>0</v>
      </c>
      <c r="S251" s="456">
        <f t="shared" si="275"/>
        <v>0</v>
      </c>
      <c r="T251" s="456">
        <f t="shared" si="275"/>
        <v>0</v>
      </c>
      <c r="U251" s="456">
        <f t="shared" si="275"/>
        <v>0</v>
      </c>
      <c r="V251" s="456">
        <f t="shared" si="275"/>
        <v>0</v>
      </c>
      <c r="W251" s="351">
        <f t="shared" si="275"/>
        <v>0</v>
      </c>
      <c r="X251" s="456">
        <f t="shared" si="275"/>
        <v>0</v>
      </c>
      <c r="Y251" s="456">
        <f t="shared" si="275"/>
        <v>0</v>
      </c>
      <c r="Z251" s="456">
        <f t="shared" si="275"/>
        <v>0</v>
      </c>
      <c r="AA251" s="456">
        <f t="shared" si="275"/>
        <v>0</v>
      </c>
      <c r="AB251" s="456">
        <f t="shared" si="275"/>
        <v>0</v>
      </c>
      <c r="AC251" s="460">
        <f t="shared" si="275"/>
        <v>0</v>
      </c>
      <c r="AD251" s="351">
        <f t="shared" si="275"/>
        <v>0</v>
      </c>
      <c r="AE251" s="351">
        <f t="shared" ref="AE251:AK251" si="276">+AE111</f>
        <v>0</v>
      </c>
      <c r="AF251" s="351">
        <f t="shared" si="276"/>
        <v>0</v>
      </c>
      <c r="AG251" s="351">
        <f t="shared" si="276"/>
        <v>0</v>
      </c>
      <c r="AH251" s="351">
        <f t="shared" si="276"/>
        <v>0</v>
      </c>
      <c r="AI251" s="351">
        <f t="shared" si="276"/>
        <v>0</v>
      </c>
      <c r="AJ251" s="460">
        <f t="shared" si="276"/>
        <v>0</v>
      </c>
      <c r="AK251" s="545">
        <f t="shared" si="276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451">
        <f t="shared" ref="G252:AD252" si="277">+F252+G251</f>
        <v>0</v>
      </c>
      <c r="H252" s="451">
        <f t="shared" si="277"/>
        <v>0</v>
      </c>
      <c r="I252" s="352">
        <f t="shared" si="277"/>
        <v>0</v>
      </c>
      <c r="J252" s="451">
        <f t="shared" si="277"/>
        <v>0</v>
      </c>
      <c r="K252" s="451">
        <f t="shared" si="277"/>
        <v>0</v>
      </c>
      <c r="L252" s="451">
        <f t="shared" si="277"/>
        <v>0</v>
      </c>
      <c r="M252" s="451">
        <f t="shared" si="277"/>
        <v>0</v>
      </c>
      <c r="N252" s="451">
        <f t="shared" si="277"/>
        <v>0</v>
      </c>
      <c r="O252" s="461">
        <f t="shared" si="277"/>
        <v>0</v>
      </c>
      <c r="P252" s="352">
        <f t="shared" si="277"/>
        <v>0</v>
      </c>
      <c r="Q252" s="451">
        <f t="shared" si="277"/>
        <v>0</v>
      </c>
      <c r="R252" s="451">
        <f t="shared" si="277"/>
        <v>0</v>
      </c>
      <c r="S252" s="451">
        <f t="shared" si="277"/>
        <v>0</v>
      </c>
      <c r="T252" s="451">
        <f t="shared" si="277"/>
        <v>0</v>
      </c>
      <c r="U252" s="451">
        <f t="shared" si="277"/>
        <v>0</v>
      </c>
      <c r="V252" s="451">
        <f t="shared" si="277"/>
        <v>0</v>
      </c>
      <c r="W252" s="352">
        <f t="shared" si="277"/>
        <v>0</v>
      </c>
      <c r="X252" s="451">
        <f t="shared" si="277"/>
        <v>0</v>
      </c>
      <c r="Y252" s="451">
        <f t="shared" si="277"/>
        <v>0</v>
      </c>
      <c r="Z252" s="451">
        <f t="shared" si="277"/>
        <v>0</v>
      </c>
      <c r="AA252" s="451">
        <f t="shared" si="277"/>
        <v>0</v>
      </c>
      <c r="AB252" s="451">
        <f t="shared" si="277"/>
        <v>0</v>
      </c>
      <c r="AC252" s="461">
        <f t="shared" si="277"/>
        <v>0</v>
      </c>
      <c r="AD252" s="352">
        <f t="shared" si="277"/>
        <v>0</v>
      </c>
      <c r="AE252" s="352">
        <f t="shared" ref="AE252:AK252" si="278">+AD252+AE251</f>
        <v>0</v>
      </c>
      <c r="AF252" s="352">
        <f t="shared" si="278"/>
        <v>0</v>
      </c>
      <c r="AG252" s="352">
        <f t="shared" si="278"/>
        <v>0</v>
      </c>
      <c r="AH252" s="352">
        <f t="shared" si="278"/>
        <v>0</v>
      </c>
      <c r="AI252" s="352">
        <f t="shared" si="278"/>
        <v>0</v>
      </c>
      <c r="AJ252" s="461">
        <f t="shared" si="278"/>
        <v>0</v>
      </c>
      <c r="AK252" s="352">
        <f t="shared" si="278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456">
        <f>+G113</f>
        <v>0</v>
      </c>
      <c r="H253" s="456">
        <f t="shared" ref="H253:AD253" si="279">+H113</f>
        <v>0</v>
      </c>
      <c r="I253" s="351">
        <f t="shared" si="279"/>
        <v>0</v>
      </c>
      <c r="J253" s="456">
        <f t="shared" si="279"/>
        <v>0</v>
      </c>
      <c r="K253" s="456">
        <f t="shared" si="279"/>
        <v>0</v>
      </c>
      <c r="L253" s="456">
        <f t="shared" si="279"/>
        <v>0</v>
      </c>
      <c r="M253" s="456">
        <f t="shared" si="279"/>
        <v>0</v>
      </c>
      <c r="N253" s="456">
        <f t="shared" si="279"/>
        <v>0</v>
      </c>
      <c r="O253" s="460">
        <f t="shared" si="279"/>
        <v>0</v>
      </c>
      <c r="P253" s="351">
        <f t="shared" si="279"/>
        <v>0</v>
      </c>
      <c r="Q253" s="456">
        <f t="shared" si="279"/>
        <v>0</v>
      </c>
      <c r="R253" s="456">
        <f t="shared" si="279"/>
        <v>0</v>
      </c>
      <c r="S253" s="456">
        <f t="shared" si="279"/>
        <v>0</v>
      </c>
      <c r="T253" s="456">
        <f t="shared" si="279"/>
        <v>0</v>
      </c>
      <c r="U253" s="456">
        <f t="shared" si="279"/>
        <v>0</v>
      </c>
      <c r="V253" s="456">
        <f t="shared" si="279"/>
        <v>0</v>
      </c>
      <c r="W253" s="351">
        <f t="shared" si="279"/>
        <v>0</v>
      </c>
      <c r="X253" s="456">
        <f t="shared" si="279"/>
        <v>0</v>
      </c>
      <c r="Y253" s="456">
        <f t="shared" si="279"/>
        <v>0</v>
      </c>
      <c r="Z253" s="456">
        <f t="shared" si="279"/>
        <v>0</v>
      </c>
      <c r="AA253" s="456">
        <f t="shared" si="279"/>
        <v>0</v>
      </c>
      <c r="AB253" s="456">
        <f t="shared" si="279"/>
        <v>0</v>
      </c>
      <c r="AC253" s="460">
        <f t="shared" si="279"/>
        <v>0</v>
      </c>
      <c r="AD253" s="351">
        <f t="shared" si="279"/>
        <v>0</v>
      </c>
      <c r="AE253" s="351">
        <f t="shared" ref="AE253:AK253" si="280">+AE113</f>
        <v>0</v>
      </c>
      <c r="AF253" s="351">
        <f t="shared" si="280"/>
        <v>0</v>
      </c>
      <c r="AG253" s="351">
        <f t="shared" si="280"/>
        <v>0</v>
      </c>
      <c r="AH253" s="351">
        <f t="shared" si="280"/>
        <v>0</v>
      </c>
      <c r="AI253" s="351">
        <f t="shared" si="280"/>
        <v>0</v>
      </c>
      <c r="AJ253" s="460">
        <f t="shared" si="280"/>
        <v>0</v>
      </c>
      <c r="AK253" s="545">
        <f t="shared" si="280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451">
        <f t="shared" ref="G254:AD254" si="281">+F254+G253</f>
        <v>0</v>
      </c>
      <c r="H254" s="451">
        <f t="shared" si="281"/>
        <v>0</v>
      </c>
      <c r="I254" s="352">
        <f t="shared" si="281"/>
        <v>0</v>
      </c>
      <c r="J254" s="451">
        <f t="shared" si="281"/>
        <v>0</v>
      </c>
      <c r="K254" s="451">
        <f t="shared" si="281"/>
        <v>0</v>
      </c>
      <c r="L254" s="451">
        <f t="shared" si="281"/>
        <v>0</v>
      </c>
      <c r="M254" s="451">
        <f t="shared" si="281"/>
        <v>0</v>
      </c>
      <c r="N254" s="451">
        <f t="shared" si="281"/>
        <v>0</v>
      </c>
      <c r="O254" s="461">
        <f t="shared" si="281"/>
        <v>0</v>
      </c>
      <c r="P254" s="352">
        <f t="shared" si="281"/>
        <v>0</v>
      </c>
      <c r="Q254" s="451">
        <f t="shared" si="281"/>
        <v>0</v>
      </c>
      <c r="R254" s="451">
        <f t="shared" si="281"/>
        <v>0</v>
      </c>
      <c r="S254" s="451">
        <f t="shared" si="281"/>
        <v>0</v>
      </c>
      <c r="T254" s="451">
        <f t="shared" si="281"/>
        <v>0</v>
      </c>
      <c r="U254" s="451">
        <f t="shared" si="281"/>
        <v>0</v>
      </c>
      <c r="V254" s="451">
        <f t="shared" si="281"/>
        <v>0</v>
      </c>
      <c r="W254" s="352">
        <f t="shared" si="281"/>
        <v>0</v>
      </c>
      <c r="X254" s="451">
        <f t="shared" si="281"/>
        <v>0</v>
      </c>
      <c r="Y254" s="451">
        <f t="shared" si="281"/>
        <v>0</v>
      </c>
      <c r="Z254" s="451">
        <f t="shared" si="281"/>
        <v>0</v>
      </c>
      <c r="AA254" s="451">
        <f t="shared" si="281"/>
        <v>0</v>
      </c>
      <c r="AB254" s="451">
        <f t="shared" si="281"/>
        <v>0</v>
      </c>
      <c r="AC254" s="461">
        <f t="shared" si="281"/>
        <v>0</v>
      </c>
      <c r="AD254" s="352">
        <f t="shared" si="281"/>
        <v>0</v>
      </c>
      <c r="AE254" s="352">
        <f t="shared" ref="AE254:AK254" si="282">+AD254+AE253</f>
        <v>0</v>
      </c>
      <c r="AF254" s="352">
        <f t="shared" si="282"/>
        <v>0</v>
      </c>
      <c r="AG254" s="352">
        <f t="shared" si="282"/>
        <v>0</v>
      </c>
      <c r="AH254" s="352">
        <f t="shared" si="282"/>
        <v>0</v>
      </c>
      <c r="AI254" s="352">
        <f t="shared" si="282"/>
        <v>0</v>
      </c>
      <c r="AJ254" s="461">
        <f t="shared" si="282"/>
        <v>0</v>
      </c>
      <c r="AK254" s="352">
        <f t="shared" si="282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337">
        <f>+F115</f>
        <v>0</v>
      </c>
      <c r="G255" s="456">
        <f>+G115</f>
        <v>0</v>
      </c>
      <c r="H255" s="456">
        <f t="shared" ref="H255:AD255" si="283">+H115</f>
        <v>0</v>
      </c>
      <c r="I255" s="351">
        <f t="shared" si="283"/>
        <v>0</v>
      </c>
      <c r="J255" s="456">
        <f t="shared" si="283"/>
        <v>0</v>
      </c>
      <c r="K255" s="456">
        <f t="shared" si="283"/>
        <v>0</v>
      </c>
      <c r="L255" s="456">
        <f t="shared" si="283"/>
        <v>0</v>
      </c>
      <c r="M255" s="456">
        <f t="shared" si="283"/>
        <v>0</v>
      </c>
      <c r="N255" s="456">
        <f t="shared" si="283"/>
        <v>0</v>
      </c>
      <c r="O255" s="460">
        <f t="shared" si="283"/>
        <v>0</v>
      </c>
      <c r="P255" s="351">
        <f t="shared" si="283"/>
        <v>0</v>
      </c>
      <c r="Q255" s="456">
        <f t="shared" si="283"/>
        <v>0</v>
      </c>
      <c r="R255" s="456">
        <f t="shared" si="283"/>
        <v>0</v>
      </c>
      <c r="S255" s="456">
        <f t="shared" si="283"/>
        <v>0</v>
      </c>
      <c r="T255" s="456">
        <f t="shared" si="283"/>
        <v>0</v>
      </c>
      <c r="U255" s="456">
        <f t="shared" si="283"/>
        <v>0</v>
      </c>
      <c r="V255" s="456">
        <f t="shared" si="283"/>
        <v>0</v>
      </c>
      <c r="W255" s="351">
        <f t="shared" si="283"/>
        <v>0</v>
      </c>
      <c r="X255" s="456">
        <f t="shared" si="283"/>
        <v>0</v>
      </c>
      <c r="Y255" s="456">
        <f t="shared" si="283"/>
        <v>0</v>
      </c>
      <c r="Z255" s="456">
        <f t="shared" si="283"/>
        <v>0</v>
      </c>
      <c r="AA255" s="456">
        <f t="shared" si="283"/>
        <v>0</v>
      </c>
      <c r="AB255" s="456">
        <f t="shared" si="283"/>
        <v>0</v>
      </c>
      <c r="AC255" s="460">
        <f t="shared" si="283"/>
        <v>0</v>
      </c>
      <c r="AD255" s="351">
        <f t="shared" si="283"/>
        <v>0</v>
      </c>
      <c r="AE255" s="351">
        <f t="shared" ref="AE255:AK255" si="284">+AE115</f>
        <v>0</v>
      </c>
      <c r="AF255" s="351">
        <f t="shared" si="284"/>
        <v>0</v>
      </c>
      <c r="AG255" s="351">
        <f t="shared" si="284"/>
        <v>0</v>
      </c>
      <c r="AH255" s="351">
        <f t="shared" si="284"/>
        <v>0</v>
      </c>
      <c r="AI255" s="351">
        <f t="shared" si="284"/>
        <v>0</v>
      </c>
      <c r="AJ255" s="460">
        <f t="shared" si="284"/>
        <v>0</v>
      </c>
      <c r="AK255" s="359">
        <f t="shared" si="284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451">
        <f t="shared" ref="G256:AD256" si="285">+F256+G255</f>
        <v>0</v>
      </c>
      <c r="H256" s="451">
        <f t="shared" si="285"/>
        <v>0</v>
      </c>
      <c r="I256" s="352">
        <f t="shared" si="285"/>
        <v>0</v>
      </c>
      <c r="J256" s="451">
        <f t="shared" si="285"/>
        <v>0</v>
      </c>
      <c r="K256" s="451">
        <f t="shared" si="285"/>
        <v>0</v>
      </c>
      <c r="L256" s="451">
        <f t="shared" si="285"/>
        <v>0</v>
      </c>
      <c r="M256" s="451">
        <f t="shared" si="285"/>
        <v>0</v>
      </c>
      <c r="N256" s="451">
        <f t="shared" si="285"/>
        <v>0</v>
      </c>
      <c r="O256" s="461">
        <f t="shared" si="285"/>
        <v>0</v>
      </c>
      <c r="P256" s="352">
        <f t="shared" si="285"/>
        <v>0</v>
      </c>
      <c r="Q256" s="451">
        <f t="shared" si="285"/>
        <v>0</v>
      </c>
      <c r="R256" s="451">
        <f t="shared" si="285"/>
        <v>0</v>
      </c>
      <c r="S256" s="451">
        <f t="shared" si="285"/>
        <v>0</v>
      </c>
      <c r="T256" s="451">
        <f t="shared" si="285"/>
        <v>0</v>
      </c>
      <c r="U256" s="451">
        <f t="shared" si="285"/>
        <v>0</v>
      </c>
      <c r="V256" s="451">
        <f t="shared" si="285"/>
        <v>0</v>
      </c>
      <c r="W256" s="352">
        <f t="shared" si="285"/>
        <v>0</v>
      </c>
      <c r="X256" s="451">
        <f t="shared" si="285"/>
        <v>0</v>
      </c>
      <c r="Y256" s="451">
        <f t="shared" si="285"/>
        <v>0</v>
      </c>
      <c r="Z256" s="451">
        <f t="shared" si="285"/>
        <v>0</v>
      </c>
      <c r="AA256" s="451">
        <f t="shared" si="285"/>
        <v>0</v>
      </c>
      <c r="AB256" s="451">
        <f t="shared" si="285"/>
        <v>0</v>
      </c>
      <c r="AC256" s="461">
        <f t="shared" si="285"/>
        <v>0</v>
      </c>
      <c r="AD256" s="352">
        <f t="shared" si="285"/>
        <v>0</v>
      </c>
      <c r="AE256" s="352">
        <f t="shared" ref="AE256:AK256" si="286">+AD256+AE255</f>
        <v>0</v>
      </c>
      <c r="AF256" s="352">
        <f t="shared" si="286"/>
        <v>0</v>
      </c>
      <c r="AG256" s="352">
        <f t="shared" si="286"/>
        <v>0</v>
      </c>
      <c r="AH256" s="352">
        <f t="shared" si="286"/>
        <v>0</v>
      </c>
      <c r="AI256" s="352">
        <f t="shared" si="286"/>
        <v>0</v>
      </c>
      <c r="AJ256" s="461">
        <f t="shared" si="286"/>
        <v>0</v>
      </c>
      <c r="AK256" s="352">
        <f t="shared" si="286"/>
        <v>0</v>
      </c>
      <c r="AL256" s="37"/>
    </row>
    <row r="257" spans="1:42" ht="35.1" customHeight="1">
      <c r="A257" s="624">
        <v>27</v>
      </c>
      <c r="B257" s="666" t="s">
        <v>163</v>
      </c>
      <c r="C257" s="32" t="s">
        <v>180</v>
      </c>
      <c r="D257" s="71"/>
      <c r="E257" s="49"/>
      <c r="F257" s="337">
        <f>+F117</f>
        <v>0</v>
      </c>
      <c r="G257" s="456">
        <f>+G117</f>
        <v>0</v>
      </c>
      <c r="H257" s="456">
        <f t="shared" ref="H257:AD257" si="287">+H117</f>
        <v>0</v>
      </c>
      <c r="I257" s="351">
        <f t="shared" si="287"/>
        <v>0</v>
      </c>
      <c r="J257" s="456">
        <f t="shared" si="287"/>
        <v>0</v>
      </c>
      <c r="K257" s="456">
        <f t="shared" si="287"/>
        <v>0</v>
      </c>
      <c r="L257" s="456">
        <f t="shared" si="287"/>
        <v>0</v>
      </c>
      <c r="M257" s="456">
        <f t="shared" si="287"/>
        <v>0</v>
      </c>
      <c r="N257" s="456">
        <f t="shared" si="287"/>
        <v>0</v>
      </c>
      <c r="O257" s="460">
        <f t="shared" si="287"/>
        <v>0</v>
      </c>
      <c r="P257" s="351">
        <f t="shared" si="287"/>
        <v>0</v>
      </c>
      <c r="Q257" s="456">
        <f t="shared" si="287"/>
        <v>0</v>
      </c>
      <c r="R257" s="456">
        <f t="shared" si="287"/>
        <v>0</v>
      </c>
      <c r="S257" s="407">
        <f t="shared" si="287"/>
        <v>0</v>
      </c>
      <c r="T257" s="456">
        <f t="shared" si="287"/>
        <v>0</v>
      </c>
      <c r="U257" s="456">
        <f t="shared" si="287"/>
        <v>0</v>
      </c>
      <c r="V257" s="456">
        <f t="shared" si="287"/>
        <v>0</v>
      </c>
      <c r="W257" s="351">
        <f t="shared" si="287"/>
        <v>0</v>
      </c>
      <c r="X257" s="456">
        <f t="shared" si="287"/>
        <v>0</v>
      </c>
      <c r="Y257" s="456">
        <f t="shared" si="287"/>
        <v>0</v>
      </c>
      <c r="Z257" s="456">
        <f t="shared" si="287"/>
        <v>0</v>
      </c>
      <c r="AA257" s="456">
        <f t="shared" si="287"/>
        <v>0</v>
      </c>
      <c r="AB257" s="456">
        <f t="shared" si="287"/>
        <v>0</v>
      </c>
      <c r="AC257" s="460">
        <f t="shared" si="287"/>
        <v>0</v>
      </c>
      <c r="AD257" s="351">
        <f t="shared" si="287"/>
        <v>0</v>
      </c>
      <c r="AE257" s="351">
        <f t="shared" ref="AE257:AK257" si="288">+AE117</f>
        <v>0</v>
      </c>
      <c r="AF257" s="351">
        <f t="shared" si="288"/>
        <v>0</v>
      </c>
      <c r="AG257" s="351">
        <f t="shared" si="288"/>
        <v>0</v>
      </c>
      <c r="AH257" s="351">
        <f t="shared" si="288"/>
        <v>0</v>
      </c>
      <c r="AI257" s="351">
        <f t="shared" si="288"/>
        <v>0</v>
      </c>
      <c r="AJ257" s="460">
        <f t="shared" si="288"/>
        <v>0</v>
      </c>
      <c r="AK257" s="351">
        <f t="shared" si="288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customHeight="1">
      <c r="A258" s="625"/>
      <c r="B258" s="667"/>
      <c r="C258" s="39"/>
      <c r="D258" s="88"/>
      <c r="E258" s="41"/>
      <c r="F258" s="74"/>
      <c r="G258" s="451">
        <f t="shared" ref="G258:AD258" si="289">+F258+G257</f>
        <v>0</v>
      </c>
      <c r="H258" s="451">
        <f t="shared" si="289"/>
        <v>0</v>
      </c>
      <c r="I258" s="352">
        <f t="shared" si="289"/>
        <v>0</v>
      </c>
      <c r="J258" s="451">
        <f t="shared" si="289"/>
        <v>0</v>
      </c>
      <c r="K258" s="451">
        <f t="shared" si="289"/>
        <v>0</v>
      </c>
      <c r="L258" s="451">
        <f t="shared" si="289"/>
        <v>0</v>
      </c>
      <c r="M258" s="451">
        <f t="shared" si="289"/>
        <v>0</v>
      </c>
      <c r="N258" s="451">
        <f t="shared" si="289"/>
        <v>0</v>
      </c>
      <c r="O258" s="461">
        <f t="shared" si="289"/>
        <v>0</v>
      </c>
      <c r="P258" s="352">
        <f t="shared" si="289"/>
        <v>0</v>
      </c>
      <c r="Q258" s="451">
        <f t="shared" si="289"/>
        <v>0</v>
      </c>
      <c r="R258" s="451">
        <f t="shared" si="289"/>
        <v>0</v>
      </c>
      <c r="S258" s="451">
        <f t="shared" si="289"/>
        <v>0</v>
      </c>
      <c r="T258" s="451">
        <f t="shared" si="289"/>
        <v>0</v>
      </c>
      <c r="U258" s="451">
        <f t="shared" si="289"/>
        <v>0</v>
      </c>
      <c r="V258" s="451">
        <f t="shared" si="289"/>
        <v>0</v>
      </c>
      <c r="W258" s="352">
        <f t="shared" si="289"/>
        <v>0</v>
      </c>
      <c r="X258" s="451">
        <f t="shared" si="289"/>
        <v>0</v>
      </c>
      <c r="Y258" s="451">
        <f t="shared" si="289"/>
        <v>0</v>
      </c>
      <c r="Z258" s="451">
        <f t="shared" si="289"/>
        <v>0</v>
      </c>
      <c r="AA258" s="451">
        <f t="shared" si="289"/>
        <v>0</v>
      </c>
      <c r="AB258" s="451">
        <f t="shared" si="289"/>
        <v>0</v>
      </c>
      <c r="AC258" s="461">
        <f t="shared" si="289"/>
        <v>0</v>
      </c>
      <c r="AD258" s="352">
        <f t="shared" si="289"/>
        <v>0</v>
      </c>
      <c r="AE258" s="352">
        <f t="shared" ref="AE258:AK258" si="290">+AD258+AE257</f>
        <v>0</v>
      </c>
      <c r="AF258" s="352">
        <f t="shared" si="290"/>
        <v>0</v>
      </c>
      <c r="AG258" s="352">
        <f t="shared" si="290"/>
        <v>0</v>
      </c>
      <c r="AH258" s="352">
        <f t="shared" si="290"/>
        <v>0</v>
      </c>
      <c r="AI258" s="352">
        <f t="shared" si="290"/>
        <v>0</v>
      </c>
      <c r="AJ258" s="461">
        <f t="shared" si="290"/>
        <v>0</v>
      </c>
      <c r="AK258" s="352">
        <f t="shared" si="290"/>
        <v>0</v>
      </c>
      <c r="AL258" s="37"/>
    </row>
    <row r="259" spans="1:42" ht="35.1" customHeight="1">
      <c r="A259" s="624">
        <v>28</v>
      </c>
      <c r="B259" s="666" t="s">
        <v>164</v>
      </c>
      <c r="C259" s="32" t="s">
        <v>180</v>
      </c>
      <c r="D259" s="53"/>
      <c r="E259" s="89"/>
      <c r="F259" s="337">
        <f>+F119</f>
        <v>0</v>
      </c>
      <c r="G259" s="456">
        <f>+G119</f>
        <v>0</v>
      </c>
      <c r="H259" s="456">
        <f t="shared" ref="H259:AD259" si="291">+H119</f>
        <v>0</v>
      </c>
      <c r="I259" s="351">
        <f t="shared" si="291"/>
        <v>0</v>
      </c>
      <c r="J259" s="456">
        <f t="shared" si="291"/>
        <v>0</v>
      </c>
      <c r="K259" s="456">
        <f t="shared" si="291"/>
        <v>0</v>
      </c>
      <c r="L259" s="456">
        <f t="shared" si="291"/>
        <v>0</v>
      </c>
      <c r="M259" s="456">
        <f t="shared" si="291"/>
        <v>0</v>
      </c>
      <c r="N259" s="456">
        <f t="shared" si="291"/>
        <v>0</v>
      </c>
      <c r="O259" s="460">
        <f t="shared" si="291"/>
        <v>0</v>
      </c>
      <c r="P259" s="351">
        <f t="shared" si="291"/>
        <v>0</v>
      </c>
      <c r="Q259" s="456">
        <f t="shared" si="291"/>
        <v>0</v>
      </c>
      <c r="R259" s="456">
        <f t="shared" si="291"/>
        <v>0</v>
      </c>
      <c r="S259" s="456">
        <f t="shared" si="291"/>
        <v>0</v>
      </c>
      <c r="T259" s="456">
        <f t="shared" si="291"/>
        <v>0</v>
      </c>
      <c r="U259" s="456">
        <f t="shared" si="291"/>
        <v>0</v>
      </c>
      <c r="V259" s="456">
        <f t="shared" si="291"/>
        <v>0</v>
      </c>
      <c r="W259" s="351">
        <f t="shared" si="291"/>
        <v>0</v>
      </c>
      <c r="X259" s="456">
        <f t="shared" si="291"/>
        <v>0</v>
      </c>
      <c r="Y259" s="456">
        <f t="shared" si="291"/>
        <v>0</v>
      </c>
      <c r="Z259" s="456">
        <f t="shared" si="291"/>
        <v>0</v>
      </c>
      <c r="AA259" s="456">
        <f t="shared" si="291"/>
        <v>0</v>
      </c>
      <c r="AB259" s="456">
        <f t="shared" si="291"/>
        <v>0</v>
      </c>
      <c r="AC259" s="460">
        <f t="shared" si="291"/>
        <v>0</v>
      </c>
      <c r="AD259" s="351">
        <f t="shared" si="291"/>
        <v>0</v>
      </c>
      <c r="AE259" s="351">
        <f t="shared" ref="AE259:AK259" si="292">+AE119</f>
        <v>0</v>
      </c>
      <c r="AF259" s="351">
        <f t="shared" si="292"/>
        <v>0</v>
      </c>
      <c r="AG259" s="351">
        <f t="shared" si="292"/>
        <v>0</v>
      </c>
      <c r="AH259" s="351">
        <f t="shared" si="292"/>
        <v>0</v>
      </c>
      <c r="AI259" s="351">
        <f t="shared" si="292"/>
        <v>0</v>
      </c>
      <c r="AJ259" s="460">
        <f t="shared" si="292"/>
        <v>0</v>
      </c>
      <c r="AK259" s="351">
        <f t="shared" si="292"/>
        <v>0</v>
      </c>
      <c r="AL259" s="37"/>
    </row>
    <row r="260" spans="1:42" ht="34.5" customHeight="1">
      <c r="A260" s="625"/>
      <c r="B260" s="667"/>
      <c r="C260" s="39"/>
      <c r="D260" s="78"/>
      <c r="E260" s="79"/>
      <c r="F260" s="42"/>
      <c r="G260" s="451">
        <f t="shared" ref="G260:AD260" si="293">+F260+G259</f>
        <v>0</v>
      </c>
      <c r="H260" s="451">
        <f t="shared" si="293"/>
        <v>0</v>
      </c>
      <c r="I260" s="352">
        <f t="shared" si="293"/>
        <v>0</v>
      </c>
      <c r="J260" s="451">
        <f t="shared" si="293"/>
        <v>0</v>
      </c>
      <c r="K260" s="451">
        <f t="shared" si="293"/>
        <v>0</v>
      </c>
      <c r="L260" s="451">
        <f t="shared" si="293"/>
        <v>0</v>
      </c>
      <c r="M260" s="451">
        <f t="shared" si="293"/>
        <v>0</v>
      </c>
      <c r="N260" s="451">
        <f t="shared" si="293"/>
        <v>0</v>
      </c>
      <c r="O260" s="461">
        <f t="shared" si="293"/>
        <v>0</v>
      </c>
      <c r="P260" s="352">
        <f t="shared" si="293"/>
        <v>0</v>
      </c>
      <c r="Q260" s="451">
        <f t="shared" si="293"/>
        <v>0</v>
      </c>
      <c r="R260" s="451">
        <f t="shared" si="293"/>
        <v>0</v>
      </c>
      <c r="S260" s="451">
        <f t="shared" si="293"/>
        <v>0</v>
      </c>
      <c r="T260" s="451">
        <f t="shared" si="293"/>
        <v>0</v>
      </c>
      <c r="U260" s="451">
        <f t="shared" si="293"/>
        <v>0</v>
      </c>
      <c r="V260" s="451">
        <f t="shared" si="293"/>
        <v>0</v>
      </c>
      <c r="W260" s="352">
        <f t="shared" si="293"/>
        <v>0</v>
      </c>
      <c r="X260" s="451">
        <f t="shared" si="293"/>
        <v>0</v>
      </c>
      <c r="Y260" s="451">
        <f t="shared" si="293"/>
        <v>0</v>
      </c>
      <c r="Z260" s="451">
        <f t="shared" si="293"/>
        <v>0</v>
      </c>
      <c r="AA260" s="451">
        <f t="shared" si="293"/>
        <v>0</v>
      </c>
      <c r="AB260" s="451">
        <f t="shared" si="293"/>
        <v>0</v>
      </c>
      <c r="AC260" s="461">
        <f t="shared" si="293"/>
        <v>0</v>
      </c>
      <c r="AD260" s="352">
        <f t="shared" si="293"/>
        <v>0</v>
      </c>
      <c r="AE260" s="352">
        <f t="shared" ref="AE260:AK260" si="294">+AD260+AE259</f>
        <v>0</v>
      </c>
      <c r="AF260" s="352">
        <f t="shared" si="294"/>
        <v>0</v>
      </c>
      <c r="AG260" s="352">
        <f t="shared" si="294"/>
        <v>0</v>
      </c>
      <c r="AH260" s="352">
        <f t="shared" si="294"/>
        <v>0</v>
      </c>
      <c r="AI260" s="352">
        <f t="shared" si="294"/>
        <v>0</v>
      </c>
      <c r="AJ260" s="461">
        <f t="shared" si="294"/>
        <v>0</v>
      </c>
      <c r="AK260" s="352">
        <f t="shared" si="294"/>
        <v>0</v>
      </c>
      <c r="AL260" s="37"/>
    </row>
    <row r="261" spans="1:42" ht="35.1" customHeight="1">
      <c r="A261" s="624">
        <v>29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456">
        <f>+G121</f>
        <v>0</v>
      </c>
      <c r="H261" s="456">
        <f t="shared" ref="H261:AD261" si="295">+H121</f>
        <v>0</v>
      </c>
      <c r="I261" s="351">
        <f t="shared" si="295"/>
        <v>0</v>
      </c>
      <c r="J261" s="456">
        <f t="shared" si="295"/>
        <v>0</v>
      </c>
      <c r="K261" s="456">
        <f t="shared" si="295"/>
        <v>0</v>
      </c>
      <c r="L261" s="456">
        <f t="shared" si="295"/>
        <v>0</v>
      </c>
      <c r="M261" s="456">
        <f t="shared" si="295"/>
        <v>0</v>
      </c>
      <c r="N261" s="456">
        <f t="shared" si="295"/>
        <v>0</v>
      </c>
      <c r="O261" s="460">
        <f t="shared" si="295"/>
        <v>0</v>
      </c>
      <c r="P261" s="351">
        <f t="shared" si="295"/>
        <v>0</v>
      </c>
      <c r="Q261" s="456">
        <f t="shared" si="295"/>
        <v>0</v>
      </c>
      <c r="R261" s="456">
        <f t="shared" si="295"/>
        <v>0</v>
      </c>
      <c r="S261" s="407">
        <f t="shared" si="295"/>
        <v>0</v>
      </c>
      <c r="T261" s="456">
        <f t="shared" si="295"/>
        <v>0</v>
      </c>
      <c r="U261" s="456">
        <f t="shared" si="295"/>
        <v>0</v>
      </c>
      <c r="V261" s="456">
        <f t="shared" si="295"/>
        <v>0</v>
      </c>
      <c r="W261" s="351">
        <f t="shared" si="295"/>
        <v>0</v>
      </c>
      <c r="X261" s="456">
        <f t="shared" si="295"/>
        <v>0</v>
      </c>
      <c r="Y261" s="456">
        <f t="shared" si="295"/>
        <v>0</v>
      </c>
      <c r="Z261" s="456">
        <f t="shared" si="295"/>
        <v>0</v>
      </c>
      <c r="AA261" s="456">
        <f t="shared" si="295"/>
        <v>0</v>
      </c>
      <c r="AB261" s="456">
        <f t="shared" si="295"/>
        <v>0</v>
      </c>
      <c r="AC261" s="460">
        <f t="shared" si="295"/>
        <v>0</v>
      </c>
      <c r="AD261" s="351">
        <f t="shared" si="295"/>
        <v>0</v>
      </c>
      <c r="AE261" s="351">
        <f t="shared" ref="AE261:AK261" si="296">+AE121</f>
        <v>0</v>
      </c>
      <c r="AF261" s="351">
        <f t="shared" si="296"/>
        <v>0</v>
      </c>
      <c r="AG261" s="351">
        <f t="shared" si="296"/>
        <v>0</v>
      </c>
      <c r="AH261" s="351">
        <f t="shared" si="296"/>
        <v>0</v>
      </c>
      <c r="AI261" s="351">
        <f t="shared" si="296"/>
        <v>0</v>
      </c>
      <c r="AJ261" s="460">
        <f t="shared" si="296"/>
        <v>0</v>
      </c>
      <c r="AK261" s="351">
        <f t="shared" si="296"/>
        <v>0</v>
      </c>
      <c r="AL261" s="37"/>
    </row>
    <row r="262" spans="1:42" ht="35.1" customHeight="1">
      <c r="A262" s="651"/>
      <c r="B262" s="667"/>
      <c r="C262" s="39"/>
      <c r="D262" s="60"/>
      <c r="E262" s="52"/>
      <c r="F262" s="61"/>
      <c r="G262" s="451">
        <f t="shared" ref="G262:AD262" si="297">+F262+G261</f>
        <v>0</v>
      </c>
      <c r="H262" s="451">
        <f t="shared" si="297"/>
        <v>0</v>
      </c>
      <c r="I262" s="352">
        <f t="shared" si="297"/>
        <v>0</v>
      </c>
      <c r="J262" s="451">
        <f t="shared" si="297"/>
        <v>0</v>
      </c>
      <c r="K262" s="451">
        <f t="shared" si="297"/>
        <v>0</v>
      </c>
      <c r="L262" s="451">
        <f t="shared" si="297"/>
        <v>0</v>
      </c>
      <c r="M262" s="451">
        <f t="shared" si="297"/>
        <v>0</v>
      </c>
      <c r="N262" s="451">
        <f t="shared" si="297"/>
        <v>0</v>
      </c>
      <c r="O262" s="461">
        <f t="shared" si="297"/>
        <v>0</v>
      </c>
      <c r="P262" s="352">
        <f t="shared" si="297"/>
        <v>0</v>
      </c>
      <c r="Q262" s="451">
        <f t="shared" si="297"/>
        <v>0</v>
      </c>
      <c r="R262" s="451">
        <f t="shared" si="297"/>
        <v>0</v>
      </c>
      <c r="S262" s="451">
        <f t="shared" si="297"/>
        <v>0</v>
      </c>
      <c r="T262" s="451">
        <f t="shared" si="297"/>
        <v>0</v>
      </c>
      <c r="U262" s="451">
        <f t="shared" si="297"/>
        <v>0</v>
      </c>
      <c r="V262" s="451">
        <f t="shared" si="297"/>
        <v>0</v>
      </c>
      <c r="W262" s="352">
        <f t="shared" si="297"/>
        <v>0</v>
      </c>
      <c r="X262" s="451">
        <f t="shared" si="297"/>
        <v>0</v>
      </c>
      <c r="Y262" s="451">
        <f t="shared" si="297"/>
        <v>0</v>
      </c>
      <c r="Z262" s="451">
        <f t="shared" si="297"/>
        <v>0</v>
      </c>
      <c r="AA262" s="451">
        <f t="shared" si="297"/>
        <v>0</v>
      </c>
      <c r="AB262" s="451">
        <f t="shared" si="297"/>
        <v>0</v>
      </c>
      <c r="AC262" s="461">
        <f t="shared" si="297"/>
        <v>0</v>
      </c>
      <c r="AD262" s="352">
        <f t="shared" si="297"/>
        <v>0</v>
      </c>
      <c r="AE262" s="352">
        <f t="shared" ref="AE262:AK262" si="298">+AD262+AE261</f>
        <v>0</v>
      </c>
      <c r="AF262" s="352">
        <f t="shared" si="298"/>
        <v>0</v>
      </c>
      <c r="AG262" s="352">
        <f t="shared" si="298"/>
        <v>0</v>
      </c>
      <c r="AH262" s="352">
        <f t="shared" si="298"/>
        <v>0</v>
      </c>
      <c r="AI262" s="352">
        <f t="shared" si="298"/>
        <v>0</v>
      </c>
      <c r="AJ262" s="461">
        <f t="shared" si="298"/>
        <v>0</v>
      </c>
      <c r="AK262" s="352">
        <f t="shared" si="298"/>
        <v>0</v>
      </c>
      <c r="AL262" s="37"/>
    </row>
    <row r="263" spans="1:42" ht="35.1" customHeight="1">
      <c r="A263" s="624">
        <v>30</v>
      </c>
      <c r="B263" s="666" t="s">
        <v>166</v>
      </c>
      <c r="C263" s="32" t="s">
        <v>180</v>
      </c>
      <c r="D263" s="53"/>
      <c r="E263" s="54"/>
      <c r="F263" s="337">
        <f>+F123</f>
        <v>0</v>
      </c>
      <c r="G263" s="457">
        <f>+G123</f>
        <v>0</v>
      </c>
      <c r="H263" s="457">
        <f t="shared" ref="H263:AD263" si="299">+H123</f>
        <v>0</v>
      </c>
      <c r="I263" s="353">
        <f t="shared" si="299"/>
        <v>0</v>
      </c>
      <c r="J263" s="457">
        <f t="shared" si="299"/>
        <v>0</v>
      </c>
      <c r="K263" s="457">
        <f t="shared" si="299"/>
        <v>0</v>
      </c>
      <c r="L263" s="457">
        <f t="shared" si="299"/>
        <v>0</v>
      </c>
      <c r="M263" s="457">
        <f t="shared" si="299"/>
        <v>0</v>
      </c>
      <c r="N263" s="457">
        <f t="shared" si="299"/>
        <v>0</v>
      </c>
      <c r="O263" s="462">
        <f t="shared" si="299"/>
        <v>0</v>
      </c>
      <c r="P263" s="353">
        <f t="shared" si="299"/>
        <v>0</v>
      </c>
      <c r="Q263" s="457">
        <f t="shared" si="299"/>
        <v>0</v>
      </c>
      <c r="R263" s="457">
        <f t="shared" si="299"/>
        <v>0</v>
      </c>
      <c r="S263" s="457">
        <f t="shared" si="299"/>
        <v>0</v>
      </c>
      <c r="T263" s="457">
        <f t="shared" si="299"/>
        <v>0</v>
      </c>
      <c r="U263" s="457">
        <f t="shared" si="299"/>
        <v>0</v>
      </c>
      <c r="V263" s="457">
        <f t="shared" si="299"/>
        <v>0</v>
      </c>
      <c r="W263" s="353">
        <f t="shared" si="299"/>
        <v>0</v>
      </c>
      <c r="X263" s="457">
        <f t="shared" si="299"/>
        <v>0</v>
      </c>
      <c r="Y263" s="457">
        <f t="shared" si="299"/>
        <v>0</v>
      </c>
      <c r="Z263" s="457">
        <f t="shared" si="299"/>
        <v>0</v>
      </c>
      <c r="AA263" s="457">
        <f t="shared" si="299"/>
        <v>0</v>
      </c>
      <c r="AB263" s="457">
        <f t="shared" si="299"/>
        <v>0</v>
      </c>
      <c r="AC263" s="462">
        <f t="shared" si="299"/>
        <v>0</v>
      </c>
      <c r="AD263" s="353">
        <f t="shared" si="299"/>
        <v>0</v>
      </c>
      <c r="AE263" s="353">
        <f t="shared" ref="AE263:AK263" si="300">+AE123</f>
        <v>0</v>
      </c>
      <c r="AF263" s="353">
        <f t="shared" si="300"/>
        <v>0</v>
      </c>
      <c r="AG263" s="353">
        <f t="shared" si="300"/>
        <v>0</v>
      </c>
      <c r="AH263" s="353">
        <f t="shared" si="300"/>
        <v>0</v>
      </c>
      <c r="AI263" s="353">
        <f t="shared" si="300"/>
        <v>0</v>
      </c>
      <c r="AJ263" s="462">
        <f t="shared" si="300"/>
        <v>0</v>
      </c>
      <c r="AK263" s="353">
        <f t="shared" si="300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customHeight="1">
      <c r="A264" s="625"/>
      <c r="B264" s="667"/>
      <c r="C264" s="39"/>
      <c r="D264" s="95"/>
      <c r="E264" s="79"/>
      <c r="F264" s="42"/>
      <c r="G264" s="451">
        <f t="shared" ref="G264:AD264" si="301">+F264+G263</f>
        <v>0</v>
      </c>
      <c r="H264" s="451">
        <f t="shared" si="301"/>
        <v>0</v>
      </c>
      <c r="I264" s="352">
        <f t="shared" si="301"/>
        <v>0</v>
      </c>
      <c r="J264" s="451">
        <f t="shared" si="301"/>
        <v>0</v>
      </c>
      <c r="K264" s="451">
        <f t="shared" si="301"/>
        <v>0</v>
      </c>
      <c r="L264" s="451">
        <f t="shared" si="301"/>
        <v>0</v>
      </c>
      <c r="M264" s="451">
        <f t="shared" si="301"/>
        <v>0</v>
      </c>
      <c r="N264" s="451">
        <f t="shared" si="301"/>
        <v>0</v>
      </c>
      <c r="O264" s="461">
        <f t="shared" si="301"/>
        <v>0</v>
      </c>
      <c r="P264" s="352">
        <f t="shared" si="301"/>
        <v>0</v>
      </c>
      <c r="Q264" s="451">
        <f t="shared" si="301"/>
        <v>0</v>
      </c>
      <c r="R264" s="451">
        <f t="shared" si="301"/>
        <v>0</v>
      </c>
      <c r="S264" s="451">
        <f t="shared" si="301"/>
        <v>0</v>
      </c>
      <c r="T264" s="451">
        <f t="shared" si="301"/>
        <v>0</v>
      </c>
      <c r="U264" s="451">
        <f t="shared" si="301"/>
        <v>0</v>
      </c>
      <c r="V264" s="451">
        <f t="shared" si="301"/>
        <v>0</v>
      </c>
      <c r="W264" s="352">
        <f t="shared" si="301"/>
        <v>0</v>
      </c>
      <c r="X264" s="451">
        <f t="shared" si="301"/>
        <v>0</v>
      </c>
      <c r="Y264" s="451">
        <f t="shared" si="301"/>
        <v>0</v>
      </c>
      <c r="Z264" s="451">
        <f t="shared" si="301"/>
        <v>0</v>
      </c>
      <c r="AA264" s="451">
        <f t="shared" si="301"/>
        <v>0</v>
      </c>
      <c r="AB264" s="451">
        <f t="shared" si="301"/>
        <v>0</v>
      </c>
      <c r="AC264" s="461">
        <f t="shared" si="301"/>
        <v>0</v>
      </c>
      <c r="AD264" s="352">
        <f t="shared" si="301"/>
        <v>0</v>
      </c>
      <c r="AE264" s="352">
        <f t="shared" ref="AE264:AK264" si="302">+AD264+AE263</f>
        <v>0</v>
      </c>
      <c r="AF264" s="352">
        <f t="shared" si="302"/>
        <v>0</v>
      </c>
      <c r="AG264" s="352">
        <f t="shared" si="302"/>
        <v>0</v>
      </c>
      <c r="AH264" s="352">
        <f t="shared" si="302"/>
        <v>0</v>
      </c>
      <c r="AI264" s="352">
        <f t="shared" si="302"/>
        <v>0</v>
      </c>
      <c r="AJ264" s="461">
        <f t="shared" si="302"/>
        <v>0</v>
      </c>
      <c r="AK264" s="352">
        <f t="shared" si="302"/>
        <v>0</v>
      </c>
      <c r="AL264" s="37"/>
    </row>
    <row r="265" spans="1:42" ht="35.1" customHeight="1">
      <c r="A265" s="624">
        <v>31</v>
      </c>
      <c r="B265" s="666" t="s">
        <v>182</v>
      </c>
      <c r="C265" s="209" t="s">
        <v>181</v>
      </c>
      <c r="D265" s="90"/>
      <c r="E265" s="49"/>
      <c r="F265" s="35">
        <f>+F125</f>
        <v>80</v>
      </c>
      <c r="G265" s="455">
        <f>+G125</f>
        <v>0</v>
      </c>
      <c r="H265" s="455">
        <f t="shared" ref="H265:AD265" si="303">+H125</f>
        <v>0</v>
      </c>
      <c r="I265" s="354">
        <f t="shared" si="303"/>
        <v>0</v>
      </c>
      <c r="J265" s="455">
        <f t="shared" si="303"/>
        <v>0</v>
      </c>
      <c r="K265" s="455">
        <f t="shared" si="303"/>
        <v>0</v>
      </c>
      <c r="L265" s="455">
        <f t="shared" si="303"/>
        <v>0</v>
      </c>
      <c r="M265" s="455">
        <f t="shared" si="303"/>
        <v>0</v>
      </c>
      <c r="N265" s="455">
        <f t="shared" si="303"/>
        <v>0</v>
      </c>
      <c r="O265" s="463">
        <f t="shared" si="303"/>
        <v>0</v>
      </c>
      <c r="P265" s="354">
        <f t="shared" si="303"/>
        <v>0</v>
      </c>
      <c r="Q265" s="455">
        <f t="shared" si="303"/>
        <v>0</v>
      </c>
      <c r="R265" s="455">
        <f t="shared" si="303"/>
        <v>0</v>
      </c>
      <c r="S265" s="398">
        <f t="shared" si="303"/>
        <v>0</v>
      </c>
      <c r="T265" s="456">
        <v>0</v>
      </c>
      <c r="U265" s="429">
        <f>80-T266</f>
        <v>80</v>
      </c>
      <c r="V265" s="455">
        <f t="shared" si="303"/>
        <v>0</v>
      </c>
      <c r="W265" s="354">
        <f t="shared" si="303"/>
        <v>0</v>
      </c>
      <c r="X265" s="455">
        <f t="shared" si="303"/>
        <v>0</v>
      </c>
      <c r="Y265" s="455">
        <f t="shared" si="303"/>
        <v>0</v>
      </c>
      <c r="Z265" s="455">
        <f t="shared" si="303"/>
        <v>0</v>
      </c>
      <c r="AA265" s="455">
        <f t="shared" si="303"/>
        <v>0</v>
      </c>
      <c r="AB265" s="455">
        <f t="shared" si="303"/>
        <v>0</v>
      </c>
      <c r="AC265" s="463">
        <f t="shared" si="303"/>
        <v>0</v>
      </c>
      <c r="AD265" s="354">
        <f t="shared" si="303"/>
        <v>0</v>
      </c>
      <c r="AE265" s="354">
        <f t="shared" ref="AE265:AK265" si="304">+AE125</f>
        <v>0</v>
      </c>
      <c r="AF265" s="354">
        <f t="shared" si="304"/>
        <v>0</v>
      </c>
      <c r="AG265" s="354">
        <f t="shared" si="304"/>
        <v>0</v>
      </c>
      <c r="AH265" s="354">
        <f t="shared" si="304"/>
        <v>0</v>
      </c>
      <c r="AI265" s="354">
        <f t="shared" si="304"/>
        <v>0</v>
      </c>
      <c r="AJ265" s="463">
        <f t="shared" si="304"/>
        <v>0</v>
      </c>
      <c r="AK265" s="354">
        <f t="shared" si="304"/>
        <v>0</v>
      </c>
      <c r="AL265" s="37">
        <f>SUM(G265:AK265)</f>
        <v>80</v>
      </c>
      <c r="AM265" s="38">
        <f>AL265</f>
        <v>80</v>
      </c>
      <c r="AN265" s="38"/>
      <c r="AO265" s="38">
        <f>AL265*AN265/1000</f>
        <v>0</v>
      </c>
      <c r="AP265" s="38">
        <f>AN265*AM265/1000</f>
        <v>0</v>
      </c>
    </row>
    <row r="266" spans="1:42" ht="35.1" customHeight="1">
      <c r="A266" s="625"/>
      <c r="B266" s="667"/>
      <c r="C266" s="94"/>
      <c r="D266" s="60"/>
      <c r="E266" s="52"/>
      <c r="F266" s="61"/>
      <c r="G266" s="451">
        <f t="shared" ref="G266:AD266" si="305">+F266+G265</f>
        <v>0</v>
      </c>
      <c r="H266" s="450">
        <f t="shared" si="305"/>
        <v>0</v>
      </c>
      <c r="I266" s="356">
        <f t="shared" si="305"/>
        <v>0</v>
      </c>
      <c r="J266" s="451">
        <f t="shared" si="305"/>
        <v>0</v>
      </c>
      <c r="K266" s="451">
        <f t="shared" si="305"/>
        <v>0</v>
      </c>
      <c r="L266" s="451">
        <f t="shared" si="305"/>
        <v>0</v>
      </c>
      <c r="M266" s="451">
        <f t="shared" si="305"/>
        <v>0</v>
      </c>
      <c r="N266" s="451">
        <f t="shared" si="305"/>
        <v>0</v>
      </c>
      <c r="O266" s="464">
        <f t="shared" si="305"/>
        <v>0</v>
      </c>
      <c r="P266" s="356">
        <f t="shared" si="305"/>
        <v>0</v>
      </c>
      <c r="Q266" s="451">
        <f t="shared" si="305"/>
        <v>0</v>
      </c>
      <c r="R266" s="451">
        <f t="shared" si="305"/>
        <v>0</v>
      </c>
      <c r="S266" s="451">
        <f t="shared" si="305"/>
        <v>0</v>
      </c>
      <c r="T266" s="451">
        <f t="shared" si="305"/>
        <v>0</v>
      </c>
      <c r="U266" s="451">
        <f t="shared" si="305"/>
        <v>80</v>
      </c>
      <c r="V266" s="450">
        <f t="shared" si="305"/>
        <v>80</v>
      </c>
      <c r="W266" s="356">
        <f t="shared" si="305"/>
        <v>80</v>
      </c>
      <c r="X266" s="451">
        <f t="shared" si="305"/>
        <v>80</v>
      </c>
      <c r="Y266" s="451">
        <f t="shared" si="305"/>
        <v>80</v>
      </c>
      <c r="Z266" s="451">
        <f t="shared" si="305"/>
        <v>80</v>
      </c>
      <c r="AA266" s="451">
        <f t="shared" si="305"/>
        <v>80</v>
      </c>
      <c r="AB266" s="451">
        <f t="shared" si="305"/>
        <v>80</v>
      </c>
      <c r="AC266" s="464">
        <f t="shared" si="305"/>
        <v>80</v>
      </c>
      <c r="AD266" s="356">
        <f t="shared" si="305"/>
        <v>80</v>
      </c>
      <c r="AE266" s="352">
        <f t="shared" ref="AE266:AK266" si="306">+AD266+AE265</f>
        <v>80</v>
      </c>
      <c r="AF266" s="352">
        <f t="shared" si="306"/>
        <v>80</v>
      </c>
      <c r="AG266" s="352">
        <f t="shared" si="306"/>
        <v>80</v>
      </c>
      <c r="AH266" s="352">
        <f t="shared" si="306"/>
        <v>80</v>
      </c>
      <c r="AI266" s="352">
        <f t="shared" si="306"/>
        <v>80</v>
      </c>
      <c r="AJ266" s="464">
        <f t="shared" si="306"/>
        <v>80</v>
      </c>
      <c r="AK266" s="356">
        <f t="shared" si="306"/>
        <v>80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337">
        <f>+F127</f>
        <v>0</v>
      </c>
      <c r="G267" s="455">
        <f>+G127</f>
        <v>0</v>
      </c>
      <c r="H267" s="455">
        <f t="shared" ref="H267:AD267" si="307">+H127</f>
        <v>0</v>
      </c>
      <c r="I267" s="354">
        <f t="shared" si="307"/>
        <v>0</v>
      </c>
      <c r="J267" s="455">
        <f t="shared" si="307"/>
        <v>0</v>
      </c>
      <c r="K267" s="455">
        <f t="shared" si="307"/>
        <v>0</v>
      </c>
      <c r="L267" s="455">
        <f t="shared" si="307"/>
        <v>0</v>
      </c>
      <c r="M267" s="455">
        <f t="shared" si="307"/>
        <v>0</v>
      </c>
      <c r="N267" s="455">
        <f t="shared" si="307"/>
        <v>0</v>
      </c>
      <c r="O267" s="463">
        <f t="shared" si="307"/>
        <v>0</v>
      </c>
      <c r="P267" s="354">
        <f t="shared" si="307"/>
        <v>0</v>
      </c>
      <c r="Q267" s="455">
        <f t="shared" si="307"/>
        <v>0</v>
      </c>
      <c r="R267" s="455">
        <f t="shared" si="307"/>
        <v>0</v>
      </c>
      <c r="S267" s="455">
        <f t="shared" si="307"/>
        <v>0</v>
      </c>
      <c r="T267" s="455">
        <f t="shared" si="307"/>
        <v>0</v>
      </c>
      <c r="U267" s="455">
        <f t="shared" si="307"/>
        <v>0</v>
      </c>
      <c r="V267" s="455">
        <f t="shared" si="307"/>
        <v>0</v>
      </c>
      <c r="W267" s="354">
        <f t="shared" si="307"/>
        <v>0</v>
      </c>
      <c r="X267" s="455">
        <f t="shared" si="307"/>
        <v>0</v>
      </c>
      <c r="Y267" s="455">
        <f t="shared" si="307"/>
        <v>0</v>
      </c>
      <c r="Z267" s="455">
        <f t="shared" si="307"/>
        <v>0</v>
      </c>
      <c r="AA267" s="455">
        <f t="shared" si="307"/>
        <v>0</v>
      </c>
      <c r="AB267" s="455">
        <f t="shared" si="307"/>
        <v>0</v>
      </c>
      <c r="AC267" s="463">
        <f t="shared" si="307"/>
        <v>0</v>
      </c>
      <c r="AD267" s="354">
        <f t="shared" si="307"/>
        <v>0</v>
      </c>
      <c r="AE267" s="354">
        <f t="shared" ref="AE267:AK267" si="308">+AE127</f>
        <v>0</v>
      </c>
      <c r="AF267" s="354">
        <f t="shared" si="308"/>
        <v>0</v>
      </c>
      <c r="AG267" s="354">
        <f t="shared" si="308"/>
        <v>0</v>
      </c>
      <c r="AH267" s="354">
        <f t="shared" si="308"/>
        <v>0</v>
      </c>
      <c r="AI267" s="354">
        <f t="shared" si="308"/>
        <v>0</v>
      </c>
      <c r="AJ267" s="463">
        <f t="shared" si="308"/>
        <v>0</v>
      </c>
      <c r="AK267" s="354">
        <f t="shared" si="308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455">
        <f t="shared" ref="G268:AD268" si="309">+F268+G267</f>
        <v>0</v>
      </c>
      <c r="H268" s="455">
        <f t="shared" si="309"/>
        <v>0</v>
      </c>
      <c r="I268" s="354">
        <f t="shared" si="309"/>
        <v>0</v>
      </c>
      <c r="J268" s="455">
        <f t="shared" si="309"/>
        <v>0</v>
      </c>
      <c r="K268" s="455">
        <f t="shared" si="309"/>
        <v>0</v>
      </c>
      <c r="L268" s="455">
        <f t="shared" si="309"/>
        <v>0</v>
      </c>
      <c r="M268" s="455">
        <f t="shared" si="309"/>
        <v>0</v>
      </c>
      <c r="N268" s="455">
        <f t="shared" si="309"/>
        <v>0</v>
      </c>
      <c r="O268" s="463">
        <f t="shared" si="309"/>
        <v>0</v>
      </c>
      <c r="P268" s="354">
        <f t="shared" si="309"/>
        <v>0</v>
      </c>
      <c r="Q268" s="455">
        <f t="shared" si="309"/>
        <v>0</v>
      </c>
      <c r="R268" s="455">
        <f t="shared" si="309"/>
        <v>0</v>
      </c>
      <c r="S268" s="455">
        <f t="shared" si="309"/>
        <v>0</v>
      </c>
      <c r="T268" s="455">
        <f t="shared" si="309"/>
        <v>0</v>
      </c>
      <c r="U268" s="455">
        <f t="shared" si="309"/>
        <v>0</v>
      </c>
      <c r="V268" s="455">
        <f t="shared" si="309"/>
        <v>0</v>
      </c>
      <c r="W268" s="354">
        <f t="shared" si="309"/>
        <v>0</v>
      </c>
      <c r="X268" s="455">
        <f t="shared" si="309"/>
        <v>0</v>
      </c>
      <c r="Y268" s="455">
        <f t="shared" si="309"/>
        <v>0</v>
      </c>
      <c r="Z268" s="455">
        <f t="shared" si="309"/>
        <v>0</v>
      </c>
      <c r="AA268" s="455">
        <f t="shared" si="309"/>
        <v>0</v>
      </c>
      <c r="AB268" s="455">
        <f t="shared" si="309"/>
        <v>0</v>
      </c>
      <c r="AC268" s="463">
        <f t="shared" si="309"/>
        <v>0</v>
      </c>
      <c r="AD268" s="354">
        <f t="shared" si="309"/>
        <v>0</v>
      </c>
      <c r="AE268" s="354">
        <f t="shared" ref="AE268:AK268" si="310">+AD268+AE267</f>
        <v>0</v>
      </c>
      <c r="AF268" s="354">
        <f t="shared" si="310"/>
        <v>0</v>
      </c>
      <c r="AG268" s="354">
        <f t="shared" si="310"/>
        <v>0</v>
      </c>
      <c r="AH268" s="354">
        <f t="shared" si="310"/>
        <v>0</v>
      </c>
      <c r="AI268" s="354">
        <f t="shared" si="310"/>
        <v>0</v>
      </c>
      <c r="AJ268" s="463">
        <f t="shared" si="310"/>
        <v>0</v>
      </c>
      <c r="AK268" s="352">
        <f t="shared" si="310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32</v>
      </c>
      <c r="B269" s="661" t="s">
        <v>134</v>
      </c>
      <c r="C269" s="32" t="s">
        <v>175</v>
      </c>
      <c r="D269" s="48"/>
      <c r="E269" s="49"/>
      <c r="F269" s="92">
        <f>+F129</f>
        <v>499</v>
      </c>
      <c r="G269" s="457">
        <f>+G129</f>
        <v>0</v>
      </c>
      <c r="H269" s="457">
        <f t="shared" ref="H269:AD269" si="311">+H129</f>
        <v>0</v>
      </c>
      <c r="I269" s="353">
        <f t="shared" si="311"/>
        <v>0</v>
      </c>
      <c r="J269" s="457">
        <f t="shared" si="311"/>
        <v>0</v>
      </c>
      <c r="K269" s="457">
        <f t="shared" si="311"/>
        <v>0</v>
      </c>
      <c r="L269" s="470">
        <v>140</v>
      </c>
      <c r="M269" s="457">
        <f>140-L270</f>
        <v>0</v>
      </c>
      <c r="N269" s="457">
        <v>0</v>
      </c>
      <c r="O269" s="462">
        <f t="shared" si="311"/>
        <v>0</v>
      </c>
      <c r="P269" s="353">
        <f t="shared" si="311"/>
        <v>0</v>
      </c>
      <c r="Q269" s="457">
        <f t="shared" si="311"/>
        <v>0</v>
      </c>
      <c r="R269" s="457">
        <f t="shared" si="311"/>
        <v>0</v>
      </c>
      <c r="S269" s="457">
        <f t="shared" si="311"/>
        <v>0</v>
      </c>
      <c r="T269" s="408">
        <f>140-S270</f>
        <v>0</v>
      </c>
      <c r="U269" s="457">
        <f t="shared" si="311"/>
        <v>0</v>
      </c>
      <c r="V269" s="457">
        <f t="shared" si="311"/>
        <v>0</v>
      </c>
      <c r="W269" s="259">
        <f t="shared" si="311"/>
        <v>0</v>
      </c>
      <c r="X269" s="408">
        <f t="shared" si="311"/>
        <v>0</v>
      </c>
      <c r="Y269" s="470">
        <f>499-X270</f>
        <v>359</v>
      </c>
      <c r="Z269" s="457">
        <f t="shared" si="311"/>
        <v>0</v>
      </c>
      <c r="AA269" s="457">
        <f t="shared" si="311"/>
        <v>0</v>
      </c>
      <c r="AB269" s="457">
        <f t="shared" si="311"/>
        <v>0</v>
      </c>
      <c r="AC269" s="462">
        <f t="shared" si="311"/>
        <v>0</v>
      </c>
      <c r="AD269" s="353">
        <f t="shared" si="311"/>
        <v>0</v>
      </c>
      <c r="AE269" s="353">
        <f t="shared" ref="AE269:AK269" si="312">+AE129</f>
        <v>0</v>
      </c>
      <c r="AF269" s="353">
        <f t="shared" si="312"/>
        <v>0</v>
      </c>
      <c r="AG269" s="353">
        <f t="shared" si="312"/>
        <v>0</v>
      </c>
      <c r="AH269" s="353">
        <f t="shared" si="312"/>
        <v>0</v>
      </c>
      <c r="AI269" s="353">
        <f t="shared" si="312"/>
        <v>0</v>
      </c>
      <c r="AJ269" s="462">
        <f t="shared" si="312"/>
        <v>0</v>
      </c>
      <c r="AK269" s="353">
        <f t="shared" si="312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663"/>
      <c r="C270" s="39"/>
      <c r="D270" s="40"/>
      <c r="E270" s="41"/>
      <c r="F270" s="199"/>
      <c r="G270" s="451">
        <f t="shared" ref="G270:AD270" si="313">+F270+G269</f>
        <v>0</v>
      </c>
      <c r="H270" s="451">
        <f t="shared" si="313"/>
        <v>0</v>
      </c>
      <c r="I270" s="356">
        <f t="shared" si="313"/>
        <v>0</v>
      </c>
      <c r="J270" s="451">
        <f t="shared" si="313"/>
        <v>0</v>
      </c>
      <c r="K270" s="451">
        <f t="shared" si="313"/>
        <v>0</v>
      </c>
      <c r="L270" s="451">
        <f t="shared" si="313"/>
        <v>140</v>
      </c>
      <c r="M270" s="451">
        <f t="shared" si="313"/>
        <v>140</v>
      </c>
      <c r="N270" s="451">
        <f t="shared" si="313"/>
        <v>140</v>
      </c>
      <c r="O270" s="461">
        <f t="shared" si="313"/>
        <v>140</v>
      </c>
      <c r="P270" s="356">
        <f t="shared" si="313"/>
        <v>140</v>
      </c>
      <c r="Q270" s="451">
        <f t="shared" si="313"/>
        <v>140</v>
      </c>
      <c r="R270" s="451">
        <f t="shared" si="313"/>
        <v>140</v>
      </c>
      <c r="S270" s="451">
        <f t="shared" si="313"/>
        <v>140</v>
      </c>
      <c r="T270" s="451">
        <f t="shared" si="313"/>
        <v>140</v>
      </c>
      <c r="U270" s="451">
        <f t="shared" si="313"/>
        <v>140</v>
      </c>
      <c r="V270" s="451">
        <f t="shared" si="313"/>
        <v>140</v>
      </c>
      <c r="W270" s="550">
        <f t="shared" si="313"/>
        <v>140</v>
      </c>
      <c r="X270" s="451">
        <f t="shared" si="313"/>
        <v>140</v>
      </c>
      <c r="Y270" s="451">
        <f t="shared" si="313"/>
        <v>499</v>
      </c>
      <c r="Z270" s="451">
        <f t="shared" si="313"/>
        <v>499</v>
      </c>
      <c r="AA270" s="451">
        <f t="shared" si="313"/>
        <v>499</v>
      </c>
      <c r="AB270" s="451">
        <f t="shared" si="313"/>
        <v>499</v>
      </c>
      <c r="AC270" s="461">
        <f t="shared" si="313"/>
        <v>499</v>
      </c>
      <c r="AD270" s="356">
        <f t="shared" si="313"/>
        <v>499</v>
      </c>
      <c r="AE270" s="352">
        <f t="shared" ref="AE270:AK270" si="314">+AD270+AE269</f>
        <v>499</v>
      </c>
      <c r="AF270" s="352">
        <f t="shared" si="314"/>
        <v>499</v>
      </c>
      <c r="AG270" s="352">
        <f t="shared" si="314"/>
        <v>499</v>
      </c>
      <c r="AH270" s="352">
        <f t="shared" si="314"/>
        <v>499</v>
      </c>
      <c r="AI270" s="352">
        <f t="shared" si="314"/>
        <v>499</v>
      </c>
      <c r="AJ270" s="461">
        <f t="shared" si="314"/>
        <v>499</v>
      </c>
      <c r="AK270" s="352">
        <f t="shared" si="314"/>
        <v>499</v>
      </c>
      <c r="AL270" s="47"/>
    </row>
    <row r="271" spans="1:42" ht="34.5" customHeight="1">
      <c r="A271" s="624">
        <v>33</v>
      </c>
      <c r="B271" s="661" t="s">
        <v>135</v>
      </c>
      <c r="C271" s="32" t="s">
        <v>175</v>
      </c>
      <c r="D271" s="48"/>
      <c r="E271" s="49"/>
      <c r="F271" s="337">
        <f>+F131</f>
        <v>142</v>
      </c>
      <c r="G271" s="457">
        <f>+G131</f>
        <v>0</v>
      </c>
      <c r="H271" s="457">
        <f t="shared" ref="H271:AD271" si="315">+H131</f>
        <v>0</v>
      </c>
      <c r="I271" s="353">
        <f t="shared" si="315"/>
        <v>0</v>
      </c>
      <c r="J271" s="457">
        <f t="shared" si="315"/>
        <v>0</v>
      </c>
      <c r="K271" s="457">
        <f t="shared" si="315"/>
        <v>0</v>
      </c>
      <c r="L271" s="470">
        <v>67</v>
      </c>
      <c r="M271" s="457">
        <f>67-L272</f>
        <v>0</v>
      </c>
      <c r="N271" s="457">
        <v>0</v>
      </c>
      <c r="O271" s="462">
        <f t="shared" si="315"/>
        <v>0</v>
      </c>
      <c r="P271" s="353">
        <f t="shared" si="315"/>
        <v>0</v>
      </c>
      <c r="Q271" s="457">
        <f t="shared" si="315"/>
        <v>0</v>
      </c>
      <c r="R271" s="457">
        <f t="shared" si="315"/>
        <v>0</v>
      </c>
      <c r="S271" s="457">
        <f t="shared" si="315"/>
        <v>0</v>
      </c>
      <c r="T271" s="457">
        <f t="shared" si="315"/>
        <v>0</v>
      </c>
      <c r="U271" s="457">
        <f t="shared" si="315"/>
        <v>0</v>
      </c>
      <c r="V271" s="457">
        <f t="shared" si="315"/>
        <v>0</v>
      </c>
      <c r="W271" s="259">
        <f t="shared" si="315"/>
        <v>0</v>
      </c>
      <c r="X271" s="408">
        <f t="shared" si="315"/>
        <v>0</v>
      </c>
      <c r="Y271" s="470">
        <f t="shared" si="315"/>
        <v>75</v>
      </c>
      <c r="Z271" s="457">
        <f t="shared" si="315"/>
        <v>0</v>
      </c>
      <c r="AA271" s="457">
        <f t="shared" si="315"/>
        <v>0</v>
      </c>
      <c r="AB271" s="457">
        <f t="shared" si="315"/>
        <v>0</v>
      </c>
      <c r="AC271" s="462">
        <f t="shared" si="315"/>
        <v>0</v>
      </c>
      <c r="AD271" s="353">
        <f t="shared" si="315"/>
        <v>0</v>
      </c>
      <c r="AE271" s="353">
        <f t="shared" ref="AE271:AK271" si="316">+AE131</f>
        <v>0</v>
      </c>
      <c r="AF271" s="353">
        <f t="shared" si="316"/>
        <v>0</v>
      </c>
      <c r="AG271" s="353">
        <f t="shared" si="316"/>
        <v>0</v>
      </c>
      <c r="AH271" s="353">
        <f t="shared" si="316"/>
        <v>0</v>
      </c>
      <c r="AI271" s="353">
        <f t="shared" si="316"/>
        <v>0</v>
      </c>
      <c r="AJ271" s="462">
        <f t="shared" si="316"/>
        <v>0</v>
      </c>
      <c r="AK271" s="353">
        <f t="shared" si="316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663"/>
      <c r="C272" s="39"/>
      <c r="D272" s="40"/>
      <c r="E272" s="41"/>
      <c r="F272" s="42"/>
      <c r="G272" s="451">
        <f t="shared" ref="G272:AD272" si="317">+F272+G271</f>
        <v>0</v>
      </c>
      <c r="H272" s="451">
        <f t="shared" si="317"/>
        <v>0</v>
      </c>
      <c r="I272" s="356">
        <f t="shared" si="317"/>
        <v>0</v>
      </c>
      <c r="J272" s="451">
        <f t="shared" si="317"/>
        <v>0</v>
      </c>
      <c r="K272" s="451">
        <f t="shared" si="317"/>
        <v>0</v>
      </c>
      <c r="L272" s="451">
        <f t="shared" si="317"/>
        <v>67</v>
      </c>
      <c r="M272" s="451">
        <f t="shared" si="317"/>
        <v>67</v>
      </c>
      <c r="N272" s="451">
        <f t="shared" si="317"/>
        <v>67</v>
      </c>
      <c r="O272" s="461">
        <f t="shared" si="317"/>
        <v>67</v>
      </c>
      <c r="P272" s="356">
        <f t="shared" si="317"/>
        <v>67</v>
      </c>
      <c r="Q272" s="451">
        <f t="shared" si="317"/>
        <v>67</v>
      </c>
      <c r="R272" s="451">
        <f t="shared" si="317"/>
        <v>67</v>
      </c>
      <c r="S272" s="451">
        <f t="shared" si="317"/>
        <v>67</v>
      </c>
      <c r="T272" s="451">
        <f t="shared" si="317"/>
        <v>67</v>
      </c>
      <c r="U272" s="451">
        <f t="shared" si="317"/>
        <v>67</v>
      </c>
      <c r="V272" s="451">
        <f t="shared" si="317"/>
        <v>67</v>
      </c>
      <c r="W272" s="550">
        <f t="shared" si="317"/>
        <v>67</v>
      </c>
      <c r="X272" s="451">
        <f t="shared" si="317"/>
        <v>67</v>
      </c>
      <c r="Y272" s="451">
        <f t="shared" si="317"/>
        <v>142</v>
      </c>
      <c r="Z272" s="451">
        <f t="shared" si="317"/>
        <v>142</v>
      </c>
      <c r="AA272" s="451">
        <f t="shared" si="317"/>
        <v>142</v>
      </c>
      <c r="AB272" s="451">
        <f t="shared" si="317"/>
        <v>142</v>
      </c>
      <c r="AC272" s="461">
        <f t="shared" si="317"/>
        <v>142</v>
      </c>
      <c r="AD272" s="356">
        <f t="shared" si="317"/>
        <v>142</v>
      </c>
      <c r="AE272" s="352">
        <f t="shared" ref="AE272:AK272" si="318">+AD272+AE271</f>
        <v>142</v>
      </c>
      <c r="AF272" s="352">
        <f t="shared" si="318"/>
        <v>142</v>
      </c>
      <c r="AG272" s="352">
        <f t="shared" si="318"/>
        <v>142</v>
      </c>
      <c r="AH272" s="352">
        <f t="shared" si="318"/>
        <v>142</v>
      </c>
      <c r="AI272" s="352">
        <f t="shared" si="318"/>
        <v>142</v>
      </c>
      <c r="AJ272" s="461">
        <f t="shared" si="318"/>
        <v>142</v>
      </c>
      <c r="AK272" s="352">
        <f t="shared" si="318"/>
        <v>142</v>
      </c>
      <c r="AL272" s="37"/>
    </row>
    <row r="273" spans="1:42" ht="34.5" customHeight="1">
      <c r="A273" s="624">
        <v>34</v>
      </c>
      <c r="B273" s="661" t="s">
        <v>136</v>
      </c>
      <c r="C273" s="32" t="s">
        <v>175</v>
      </c>
      <c r="D273" s="48"/>
      <c r="E273" s="49"/>
      <c r="F273" s="337">
        <f>+F133</f>
        <v>206</v>
      </c>
      <c r="G273" s="457">
        <f>+G133</f>
        <v>0</v>
      </c>
      <c r="H273" s="457">
        <f t="shared" ref="H273:AD273" si="319">+H133</f>
        <v>0</v>
      </c>
      <c r="I273" s="353">
        <f t="shared" si="319"/>
        <v>0</v>
      </c>
      <c r="J273" s="457">
        <f t="shared" si="319"/>
        <v>0</v>
      </c>
      <c r="K273" s="457">
        <f t="shared" si="319"/>
        <v>0</v>
      </c>
      <c r="L273" s="470">
        <v>190</v>
      </c>
      <c r="M273" s="457">
        <f>190-L274</f>
        <v>0</v>
      </c>
      <c r="N273" s="457">
        <v>0</v>
      </c>
      <c r="O273" s="462">
        <v>0</v>
      </c>
      <c r="P273" s="353">
        <f t="shared" si="319"/>
        <v>0</v>
      </c>
      <c r="Q273" s="457">
        <f t="shared" si="319"/>
        <v>0</v>
      </c>
      <c r="R273" s="457">
        <f t="shared" si="319"/>
        <v>0</v>
      </c>
      <c r="S273" s="457">
        <f t="shared" si="319"/>
        <v>0</v>
      </c>
      <c r="T273" s="457">
        <f t="shared" si="319"/>
        <v>0</v>
      </c>
      <c r="U273" s="457">
        <f t="shared" si="319"/>
        <v>0</v>
      </c>
      <c r="V273" s="457">
        <f t="shared" si="319"/>
        <v>0</v>
      </c>
      <c r="W273" s="259">
        <f t="shared" si="319"/>
        <v>0</v>
      </c>
      <c r="X273" s="408">
        <f t="shared" si="319"/>
        <v>0</v>
      </c>
      <c r="Y273" s="470">
        <f t="shared" si="319"/>
        <v>16</v>
      </c>
      <c r="Z273" s="457">
        <f t="shared" si="319"/>
        <v>0</v>
      </c>
      <c r="AA273" s="457">
        <f t="shared" si="319"/>
        <v>0</v>
      </c>
      <c r="AB273" s="457">
        <f t="shared" si="319"/>
        <v>0</v>
      </c>
      <c r="AC273" s="462">
        <f t="shared" si="319"/>
        <v>0</v>
      </c>
      <c r="AD273" s="353">
        <f t="shared" si="319"/>
        <v>0</v>
      </c>
      <c r="AE273" s="353">
        <f t="shared" ref="AE273:AK273" si="320">+AE133</f>
        <v>0</v>
      </c>
      <c r="AF273" s="353">
        <f t="shared" si="320"/>
        <v>0</v>
      </c>
      <c r="AG273" s="353">
        <f t="shared" si="320"/>
        <v>0</v>
      </c>
      <c r="AH273" s="353">
        <f t="shared" si="320"/>
        <v>0</v>
      </c>
      <c r="AI273" s="353">
        <f t="shared" si="320"/>
        <v>0</v>
      </c>
      <c r="AJ273" s="462">
        <f t="shared" si="320"/>
        <v>0</v>
      </c>
      <c r="AK273" s="353">
        <f t="shared" si="320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663"/>
      <c r="C274" s="39"/>
      <c r="D274" s="40"/>
      <c r="E274" s="41"/>
      <c r="F274" s="42"/>
      <c r="G274" s="451">
        <f t="shared" ref="G274:AD274" si="321">+F274+G273</f>
        <v>0</v>
      </c>
      <c r="H274" s="451">
        <f t="shared" si="321"/>
        <v>0</v>
      </c>
      <c r="I274" s="356">
        <f t="shared" si="321"/>
        <v>0</v>
      </c>
      <c r="J274" s="451">
        <f t="shared" si="321"/>
        <v>0</v>
      </c>
      <c r="K274" s="451">
        <f t="shared" si="321"/>
        <v>0</v>
      </c>
      <c r="L274" s="451">
        <f t="shared" si="321"/>
        <v>190</v>
      </c>
      <c r="M274" s="451">
        <f t="shared" si="321"/>
        <v>190</v>
      </c>
      <c r="N274" s="451">
        <f t="shared" si="321"/>
        <v>190</v>
      </c>
      <c r="O274" s="461">
        <f t="shared" si="321"/>
        <v>190</v>
      </c>
      <c r="P274" s="356">
        <f t="shared" si="321"/>
        <v>190</v>
      </c>
      <c r="Q274" s="451">
        <f t="shared" si="321"/>
        <v>190</v>
      </c>
      <c r="R274" s="451">
        <f t="shared" si="321"/>
        <v>190</v>
      </c>
      <c r="S274" s="451">
        <f t="shared" si="321"/>
        <v>190</v>
      </c>
      <c r="T274" s="451">
        <f t="shared" si="321"/>
        <v>190</v>
      </c>
      <c r="U274" s="451">
        <f t="shared" si="321"/>
        <v>190</v>
      </c>
      <c r="V274" s="451">
        <f t="shared" si="321"/>
        <v>190</v>
      </c>
      <c r="W274" s="550">
        <f t="shared" si="321"/>
        <v>190</v>
      </c>
      <c r="X274" s="451">
        <f t="shared" si="321"/>
        <v>190</v>
      </c>
      <c r="Y274" s="451">
        <f t="shared" si="321"/>
        <v>206</v>
      </c>
      <c r="Z274" s="451">
        <f t="shared" si="321"/>
        <v>206</v>
      </c>
      <c r="AA274" s="451">
        <f t="shared" si="321"/>
        <v>206</v>
      </c>
      <c r="AB274" s="451">
        <f t="shared" si="321"/>
        <v>206</v>
      </c>
      <c r="AC274" s="461">
        <f t="shared" si="321"/>
        <v>206</v>
      </c>
      <c r="AD274" s="356">
        <f t="shared" si="321"/>
        <v>206</v>
      </c>
      <c r="AE274" s="352">
        <f t="shared" ref="AE274:AK274" si="322">+AD274+AE273</f>
        <v>206</v>
      </c>
      <c r="AF274" s="352">
        <f t="shared" si="322"/>
        <v>206</v>
      </c>
      <c r="AG274" s="352">
        <f t="shared" si="322"/>
        <v>206</v>
      </c>
      <c r="AH274" s="352">
        <f t="shared" si="322"/>
        <v>206</v>
      </c>
      <c r="AI274" s="352">
        <f t="shared" si="322"/>
        <v>206</v>
      </c>
      <c r="AJ274" s="461">
        <f t="shared" si="322"/>
        <v>206</v>
      </c>
      <c r="AK274" s="352">
        <f t="shared" si="322"/>
        <v>206</v>
      </c>
      <c r="AL274" s="37"/>
    </row>
    <row r="275" spans="1:42" ht="34.5" customHeight="1">
      <c r="A275" s="624">
        <v>35</v>
      </c>
      <c r="B275" s="661" t="s">
        <v>137</v>
      </c>
      <c r="C275" s="32" t="s">
        <v>175</v>
      </c>
      <c r="D275" s="48"/>
      <c r="E275" s="49"/>
      <c r="F275" s="337">
        <f>+F135</f>
        <v>132</v>
      </c>
      <c r="G275" s="457">
        <f>+G135</f>
        <v>0</v>
      </c>
      <c r="H275" s="457">
        <f t="shared" ref="H275:AD275" si="323">+H135</f>
        <v>0</v>
      </c>
      <c r="I275" s="353">
        <f t="shared" si="323"/>
        <v>0</v>
      </c>
      <c r="J275" s="457">
        <f t="shared" si="323"/>
        <v>0</v>
      </c>
      <c r="K275" s="457">
        <f t="shared" si="323"/>
        <v>0</v>
      </c>
      <c r="L275" s="457">
        <v>0</v>
      </c>
      <c r="M275" s="470">
        <f>52-L276</f>
        <v>52</v>
      </c>
      <c r="N275" s="457">
        <f t="shared" si="323"/>
        <v>0</v>
      </c>
      <c r="O275" s="462">
        <f t="shared" si="323"/>
        <v>0</v>
      </c>
      <c r="P275" s="353">
        <f t="shared" si="323"/>
        <v>0</v>
      </c>
      <c r="Q275" s="457">
        <f t="shared" si="323"/>
        <v>0</v>
      </c>
      <c r="R275" s="457">
        <f t="shared" si="323"/>
        <v>0</v>
      </c>
      <c r="S275" s="457">
        <f t="shared" si="323"/>
        <v>0</v>
      </c>
      <c r="T275" s="457">
        <f t="shared" si="323"/>
        <v>0</v>
      </c>
      <c r="U275" s="457">
        <f t="shared" si="323"/>
        <v>0</v>
      </c>
      <c r="V275" s="457">
        <f t="shared" si="323"/>
        <v>0</v>
      </c>
      <c r="W275" s="256">
        <f t="shared" si="323"/>
        <v>0</v>
      </c>
      <c r="X275" s="408">
        <f t="shared" si="323"/>
        <v>0</v>
      </c>
      <c r="Y275" s="470">
        <f t="shared" si="323"/>
        <v>80</v>
      </c>
      <c r="Z275" s="457">
        <f t="shared" si="323"/>
        <v>0</v>
      </c>
      <c r="AA275" s="457">
        <f t="shared" si="323"/>
        <v>0</v>
      </c>
      <c r="AB275" s="457">
        <f t="shared" si="323"/>
        <v>0</v>
      </c>
      <c r="AC275" s="462">
        <f t="shared" si="323"/>
        <v>0</v>
      </c>
      <c r="AD275" s="353">
        <f t="shared" si="323"/>
        <v>0</v>
      </c>
      <c r="AE275" s="353">
        <f t="shared" ref="AE275:AK275" si="324">+AE135</f>
        <v>0</v>
      </c>
      <c r="AF275" s="353">
        <f t="shared" si="324"/>
        <v>0</v>
      </c>
      <c r="AG275" s="353">
        <f t="shared" si="324"/>
        <v>0</v>
      </c>
      <c r="AH275" s="353">
        <f t="shared" si="324"/>
        <v>0</v>
      </c>
      <c r="AI275" s="353">
        <f t="shared" si="324"/>
        <v>0</v>
      </c>
      <c r="AJ275" s="462">
        <f t="shared" si="324"/>
        <v>0</v>
      </c>
      <c r="AK275" s="353">
        <f t="shared" si="324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663"/>
      <c r="C276" s="39"/>
      <c r="D276" s="33"/>
      <c r="E276" s="52"/>
      <c r="F276" s="35"/>
      <c r="G276" s="451">
        <f t="shared" ref="G276:AD276" si="325">+F276+G275</f>
        <v>0</v>
      </c>
      <c r="H276" s="451">
        <f t="shared" si="325"/>
        <v>0</v>
      </c>
      <c r="I276" s="356">
        <f t="shared" si="325"/>
        <v>0</v>
      </c>
      <c r="J276" s="451">
        <f t="shared" si="325"/>
        <v>0</v>
      </c>
      <c r="K276" s="451">
        <f t="shared" si="325"/>
        <v>0</v>
      </c>
      <c r="L276" s="451">
        <f t="shared" si="325"/>
        <v>0</v>
      </c>
      <c r="M276" s="451">
        <f t="shared" si="325"/>
        <v>52</v>
      </c>
      <c r="N276" s="451">
        <f t="shared" si="325"/>
        <v>52</v>
      </c>
      <c r="O276" s="461">
        <f t="shared" si="325"/>
        <v>52</v>
      </c>
      <c r="P276" s="356">
        <f t="shared" si="325"/>
        <v>52</v>
      </c>
      <c r="Q276" s="451">
        <f t="shared" si="325"/>
        <v>52</v>
      </c>
      <c r="R276" s="451">
        <f t="shared" si="325"/>
        <v>52</v>
      </c>
      <c r="S276" s="451">
        <f t="shared" si="325"/>
        <v>52</v>
      </c>
      <c r="T276" s="451">
        <f t="shared" si="325"/>
        <v>52</v>
      </c>
      <c r="U276" s="451">
        <f t="shared" si="325"/>
        <v>52</v>
      </c>
      <c r="V276" s="451">
        <f t="shared" si="325"/>
        <v>52</v>
      </c>
      <c r="W276" s="550">
        <f t="shared" si="325"/>
        <v>52</v>
      </c>
      <c r="X276" s="451">
        <f t="shared" si="325"/>
        <v>52</v>
      </c>
      <c r="Y276" s="451">
        <f t="shared" si="325"/>
        <v>132</v>
      </c>
      <c r="Z276" s="451">
        <f t="shared" si="325"/>
        <v>132</v>
      </c>
      <c r="AA276" s="451">
        <f t="shared" si="325"/>
        <v>132</v>
      </c>
      <c r="AB276" s="451">
        <f t="shared" si="325"/>
        <v>132</v>
      </c>
      <c r="AC276" s="461">
        <f t="shared" si="325"/>
        <v>132</v>
      </c>
      <c r="AD276" s="356">
        <f t="shared" si="325"/>
        <v>132</v>
      </c>
      <c r="AE276" s="352">
        <f t="shared" ref="AE276:AK276" si="326">+AD276+AE275</f>
        <v>132</v>
      </c>
      <c r="AF276" s="352">
        <f t="shared" si="326"/>
        <v>132</v>
      </c>
      <c r="AG276" s="352">
        <f t="shared" si="326"/>
        <v>132</v>
      </c>
      <c r="AH276" s="352">
        <f t="shared" si="326"/>
        <v>132</v>
      </c>
      <c r="AI276" s="352">
        <f t="shared" si="326"/>
        <v>132</v>
      </c>
      <c r="AJ276" s="461">
        <f t="shared" si="326"/>
        <v>132</v>
      </c>
      <c r="AK276" s="352">
        <f t="shared" si="326"/>
        <v>132</v>
      </c>
      <c r="AL276" s="37"/>
    </row>
    <row r="277" spans="1:42" ht="34.5" customHeight="1">
      <c r="A277" s="624">
        <v>36</v>
      </c>
      <c r="B277" s="661" t="s">
        <v>138</v>
      </c>
      <c r="C277" s="53" t="s">
        <v>177</v>
      </c>
      <c r="D277" s="53"/>
      <c r="E277" s="54"/>
      <c r="F277" s="337">
        <f>+F137</f>
        <v>550</v>
      </c>
      <c r="G277" s="457">
        <f>+G137</f>
        <v>0</v>
      </c>
      <c r="H277" s="457">
        <f t="shared" ref="H277:AD277" si="327">+H137</f>
        <v>0</v>
      </c>
      <c r="I277" s="353">
        <f t="shared" si="327"/>
        <v>0</v>
      </c>
      <c r="J277" s="457">
        <f t="shared" si="327"/>
        <v>0</v>
      </c>
      <c r="K277" s="457">
        <f t="shared" si="327"/>
        <v>0</v>
      </c>
      <c r="L277" s="457">
        <f t="shared" si="327"/>
        <v>0</v>
      </c>
      <c r="M277" s="470">
        <f t="shared" si="327"/>
        <v>45</v>
      </c>
      <c r="N277" s="457">
        <f t="shared" si="327"/>
        <v>0</v>
      </c>
      <c r="O277" s="470">
        <f t="shared" si="327"/>
        <v>25</v>
      </c>
      <c r="P277" s="353">
        <f t="shared" si="327"/>
        <v>0</v>
      </c>
      <c r="Q277" s="457">
        <f t="shared" si="327"/>
        <v>0</v>
      </c>
      <c r="R277" s="457">
        <f t="shared" si="327"/>
        <v>0</v>
      </c>
      <c r="S277" s="457">
        <f t="shared" si="327"/>
        <v>0</v>
      </c>
      <c r="T277" s="457">
        <f t="shared" si="327"/>
        <v>0</v>
      </c>
      <c r="U277" s="457">
        <f t="shared" si="327"/>
        <v>0</v>
      </c>
      <c r="V277" s="457">
        <f t="shared" si="327"/>
        <v>0</v>
      </c>
      <c r="W277" s="259">
        <f t="shared" si="327"/>
        <v>0</v>
      </c>
      <c r="X277" s="457">
        <f t="shared" si="327"/>
        <v>0</v>
      </c>
      <c r="Y277" s="470">
        <f t="shared" si="327"/>
        <v>30</v>
      </c>
      <c r="Z277" s="470">
        <f t="shared" si="327"/>
        <v>418</v>
      </c>
      <c r="AA277" s="457">
        <f t="shared" si="327"/>
        <v>0</v>
      </c>
      <c r="AB277" s="470">
        <f t="shared" si="327"/>
        <v>32</v>
      </c>
      <c r="AC277" s="462">
        <f t="shared" si="327"/>
        <v>0</v>
      </c>
      <c r="AD277" s="353">
        <f t="shared" si="327"/>
        <v>0</v>
      </c>
      <c r="AE277" s="353">
        <f t="shared" ref="AE277:AK277" si="328">+AE137</f>
        <v>0</v>
      </c>
      <c r="AF277" s="353">
        <f t="shared" si="328"/>
        <v>0</v>
      </c>
      <c r="AG277" s="353">
        <f t="shared" si="328"/>
        <v>0</v>
      </c>
      <c r="AH277" s="353">
        <f t="shared" si="328"/>
        <v>0</v>
      </c>
      <c r="AI277" s="353">
        <f t="shared" si="328"/>
        <v>0</v>
      </c>
      <c r="AJ277" s="462">
        <f t="shared" si="328"/>
        <v>0</v>
      </c>
      <c r="AK277" s="353">
        <f t="shared" si="328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663"/>
      <c r="C278" s="55"/>
      <c r="D278" s="56"/>
      <c r="E278" s="57"/>
      <c r="F278" s="42"/>
      <c r="G278" s="451">
        <f t="shared" ref="G278:AD278" si="329">+F278+G277</f>
        <v>0</v>
      </c>
      <c r="H278" s="451">
        <f t="shared" si="329"/>
        <v>0</v>
      </c>
      <c r="I278" s="356">
        <f t="shared" si="329"/>
        <v>0</v>
      </c>
      <c r="J278" s="451">
        <f t="shared" si="329"/>
        <v>0</v>
      </c>
      <c r="K278" s="451">
        <f t="shared" si="329"/>
        <v>0</v>
      </c>
      <c r="L278" s="451">
        <f t="shared" si="329"/>
        <v>0</v>
      </c>
      <c r="M278" s="451">
        <f t="shared" si="329"/>
        <v>45</v>
      </c>
      <c r="N278" s="451">
        <f t="shared" si="329"/>
        <v>45</v>
      </c>
      <c r="O278" s="461">
        <f t="shared" si="329"/>
        <v>70</v>
      </c>
      <c r="P278" s="356">
        <f t="shared" si="329"/>
        <v>70</v>
      </c>
      <c r="Q278" s="451">
        <f t="shared" si="329"/>
        <v>70</v>
      </c>
      <c r="R278" s="451">
        <f t="shared" si="329"/>
        <v>70</v>
      </c>
      <c r="S278" s="451">
        <f t="shared" si="329"/>
        <v>70</v>
      </c>
      <c r="T278" s="451">
        <f t="shared" si="329"/>
        <v>70</v>
      </c>
      <c r="U278" s="451">
        <f t="shared" si="329"/>
        <v>70</v>
      </c>
      <c r="V278" s="451">
        <f t="shared" si="329"/>
        <v>70</v>
      </c>
      <c r="W278" s="550">
        <f t="shared" si="329"/>
        <v>70</v>
      </c>
      <c r="X278" s="451">
        <f t="shared" si="329"/>
        <v>70</v>
      </c>
      <c r="Y278" s="451">
        <f t="shared" si="329"/>
        <v>100</v>
      </c>
      <c r="Z278" s="451">
        <f t="shared" si="329"/>
        <v>518</v>
      </c>
      <c r="AA278" s="451">
        <f t="shared" si="329"/>
        <v>518</v>
      </c>
      <c r="AB278" s="451">
        <f t="shared" si="329"/>
        <v>550</v>
      </c>
      <c r="AC278" s="461">
        <f t="shared" si="329"/>
        <v>550</v>
      </c>
      <c r="AD278" s="356">
        <f t="shared" si="329"/>
        <v>550</v>
      </c>
      <c r="AE278" s="352">
        <f t="shared" ref="AE278:AK278" si="330">+AD278+AE277</f>
        <v>550</v>
      </c>
      <c r="AF278" s="352">
        <f t="shared" si="330"/>
        <v>550</v>
      </c>
      <c r="AG278" s="352">
        <f t="shared" si="330"/>
        <v>550</v>
      </c>
      <c r="AH278" s="352">
        <f t="shared" si="330"/>
        <v>550</v>
      </c>
      <c r="AI278" s="352">
        <f t="shared" si="330"/>
        <v>550</v>
      </c>
      <c r="AJ278" s="461">
        <f t="shared" si="330"/>
        <v>550</v>
      </c>
      <c r="AK278" s="352">
        <f t="shared" si="330"/>
        <v>550</v>
      </c>
      <c r="AL278" s="37"/>
    </row>
    <row r="279" spans="1:42" ht="34.5" customHeight="1">
      <c r="A279" s="624">
        <v>37</v>
      </c>
      <c r="B279" s="661" t="s">
        <v>139</v>
      </c>
      <c r="C279" s="53" t="s">
        <v>177</v>
      </c>
      <c r="D279" s="60"/>
      <c r="E279" s="34"/>
      <c r="F279" s="337">
        <f>+F139</f>
        <v>99</v>
      </c>
      <c r="G279" s="456">
        <f>+G139</f>
        <v>0</v>
      </c>
      <c r="H279" s="456">
        <f t="shared" ref="H279:AD279" si="331">+H139</f>
        <v>0</v>
      </c>
      <c r="I279" s="351">
        <f t="shared" si="331"/>
        <v>0</v>
      </c>
      <c r="J279" s="456">
        <f t="shared" si="331"/>
        <v>0</v>
      </c>
      <c r="K279" s="456">
        <f t="shared" si="331"/>
        <v>0</v>
      </c>
      <c r="L279" s="456">
        <f t="shared" si="331"/>
        <v>0</v>
      </c>
      <c r="M279" s="469">
        <f t="shared" si="331"/>
        <v>32</v>
      </c>
      <c r="N279" s="456">
        <f t="shared" si="331"/>
        <v>0</v>
      </c>
      <c r="O279" s="460">
        <f t="shared" si="331"/>
        <v>0</v>
      </c>
      <c r="P279" s="351">
        <f t="shared" si="331"/>
        <v>0</v>
      </c>
      <c r="Q279" s="456">
        <f t="shared" si="331"/>
        <v>0</v>
      </c>
      <c r="R279" s="456">
        <f t="shared" si="331"/>
        <v>0</v>
      </c>
      <c r="S279" s="456">
        <f t="shared" si="331"/>
        <v>0</v>
      </c>
      <c r="T279" s="456">
        <f t="shared" si="331"/>
        <v>0</v>
      </c>
      <c r="U279" s="456">
        <f t="shared" si="331"/>
        <v>0</v>
      </c>
      <c r="V279" s="456">
        <f t="shared" si="331"/>
        <v>0</v>
      </c>
      <c r="W279" s="256">
        <f t="shared" si="331"/>
        <v>0</v>
      </c>
      <c r="X279" s="456">
        <f t="shared" si="331"/>
        <v>0</v>
      </c>
      <c r="Y279" s="456">
        <f t="shared" si="331"/>
        <v>0</v>
      </c>
      <c r="Z279" s="469">
        <f t="shared" si="331"/>
        <v>37</v>
      </c>
      <c r="AA279" s="456">
        <f t="shared" si="331"/>
        <v>0</v>
      </c>
      <c r="AB279" s="469">
        <f t="shared" si="331"/>
        <v>30</v>
      </c>
      <c r="AC279" s="460">
        <f t="shared" si="331"/>
        <v>0</v>
      </c>
      <c r="AD279" s="351">
        <f t="shared" si="331"/>
        <v>0</v>
      </c>
      <c r="AE279" s="351">
        <f t="shared" ref="AE279:AK279" si="332">+AE139</f>
        <v>0</v>
      </c>
      <c r="AF279" s="351">
        <f t="shared" si="332"/>
        <v>0</v>
      </c>
      <c r="AG279" s="351">
        <f t="shared" si="332"/>
        <v>0</v>
      </c>
      <c r="AH279" s="351">
        <f t="shared" si="332"/>
        <v>0</v>
      </c>
      <c r="AI279" s="351">
        <f t="shared" si="332"/>
        <v>0</v>
      </c>
      <c r="AJ279" s="460">
        <f t="shared" si="332"/>
        <v>0</v>
      </c>
      <c r="AK279" s="353">
        <f t="shared" si="332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663"/>
      <c r="C280" s="60"/>
      <c r="D280" s="60"/>
      <c r="E280" s="52"/>
      <c r="F280" s="35"/>
      <c r="G280" s="451">
        <f t="shared" ref="G280:AD280" si="333">+F280+G279</f>
        <v>0</v>
      </c>
      <c r="H280" s="451">
        <f t="shared" si="333"/>
        <v>0</v>
      </c>
      <c r="I280" s="356">
        <f t="shared" si="333"/>
        <v>0</v>
      </c>
      <c r="J280" s="451">
        <f t="shared" si="333"/>
        <v>0</v>
      </c>
      <c r="K280" s="451">
        <f t="shared" si="333"/>
        <v>0</v>
      </c>
      <c r="L280" s="451">
        <f t="shared" si="333"/>
        <v>0</v>
      </c>
      <c r="M280" s="451">
        <f t="shared" si="333"/>
        <v>32</v>
      </c>
      <c r="N280" s="451">
        <f t="shared" si="333"/>
        <v>32</v>
      </c>
      <c r="O280" s="461">
        <f t="shared" si="333"/>
        <v>32</v>
      </c>
      <c r="P280" s="356">
        <f t="shared" si="333"/>
        <v>32</v>
      </c>
      <c r="Q280" s="451">
        <f t="shared" si="333"/>
        <v>32</v>
      </c>
      <c r="R280" s="451">
        <f t="shared" si="333"/>
        <v>32</v>
      </c>
      <c r="S280" s="451">
        <f t="shared" si="333"/>
        <v>32</v>
      </c>
      <c r="T280" s="451">
        <f t="shared" si="333"/>
        <v>32</v>
      </c>
      <c r="U280" s="451">
        <f t="shared" si="333"/>
        <v>32</v>
      </c>
      <c r="V280" s="451">
        <f t="shared" si="333"/>
        <v>32</v>
      </c>
      <c r="W280" s="550">
        <f t="shared" si="333"/>
        <v>32</v>
      </c>
      <c r="X280" s="451">
        <f t="shared" si="333"/>
        <v>32</v>
      </c>
      <c r="Y280" s="451">
        <f t="shared" si="333"/>
        <v>32</v>
      </c>
      <c r="Z280" s="451">
        <f t="shared" si="333"/>
        <v>69</v>
      </c>
      <c r="AA280" s="451">
        <f t="shared" si="333"/>
        <v>69</v>
      </c>
      <c r="AB280" s="451">
        <f t="shared" si="333"/>
        <v>99</v>
      </c>
      <c r="AC280" s="461">
        <f t="shared" si="333"/>
        <v>99</v>
      </c>
      <c r="AD280" s="356">
        <f t="shared" si="333"/>
        <v>99</v>
      </c>
      <c r="AE280" s="352">
        <f t="shared" ref="AE280:AK280" si="334">+AD280+AE279</f>
        <v>99</v>
      </c>
      <c r="AF280" s="352">
        <f t="shared" si="334"/>
        <v>99</v>
      </c>
      <c r="AG280" s="352">
        <f t="shared" si="334"/>
        <v>99</v>
      </c>
      <c r="AH280" s="352">
        <f t="shared" si="334"/>
        <v>99</v>
      </c>
      <c r="AI280" s="352">
        <f t="shared" si="334"/>
        <v>99</v>
      </c>
      <c r="AJ280" s="461">
        <f t="shared" si="334"/>
        <v>99</v>
      </c>
      <c r="AK280" s="352">
        <f t="shared" si="334"/>
        <v>99</v>
      </c>
      <c r="AL280" s="37"/>
    </row>
    <row r="281" spans="1:42" ht="34.5" customHeight="1">
      <c r="A281" s="624">
        <v>38</v>
      </c>
      <c r="B281" s="668" t="s">
        <v>140</v>
      </c>
      <c r="C281" s="118" t="s">
        <v>175</v>
      </c>
      <c r="D281" s="63"/>
      <c r="E281" s="54"/>
      <c r="F281" s="337">
        <f>+F141</f>
        <v>57</v>
      </c>
      <c r="G281" s="456">
        <f>+G141</f>
        <v>0</v>
      </c>
      <c r="H281" s="456">
        <f t="shared" ref="H281:AD281" si="335">+H141</f>
        <v>0</v>
      </c>
      <c r="I281" s="351">
        <f t="shared" si="335"/>
        <v>0</v>
      </c>
      <c r="J281" s="456">
        <f t="shared" si="335"/>
        <v>0</v>
      </c>
      <c r="K281" s="456">
        <f t="shared" si="335"/>
        <v>0</v>
      </c>
      <c r="L281" s="469">
        <v>57</v>
      </c>
      <c r="M281" s="456">
        <f>57-L282</f>
        <v>0</v>
      </c>
      <c r="N281" s="456">
        <v>0</v>
      </c>
      <c r="O281" s="460">
        <f t="shared" si="335"/>
        <v>0</v>
      </c>
      <c r="P281" s="351">
        <f t="shared" si="335"/>
        <v>0</v>
      </c>
      <c r="Q281" s="456">
        <f t="shared" si="335"/>
        <v>0</v>
      </c>
      <c r="R281" s="456">
        <f t="shared" si="335"/>
        <v>0</v>
      </c>
      <c r="S281" s="456">
        <f t="shared" si="335"/>
        <v>0</v>
      </c>
      <c r="T281" s="407">
        <f>57-S282</f>
        <v>0</v>
      </c>
      <c r="U281" s="456">
        <f t="shared" si="335"/>
        <v>0</v>
      </c>
      <c r="V281" s="456">
        <f t="shared" si="335"/>
        <v>0</v>
      </c>
      <c r="W281" s="256">
        <f t="shared" si="335"/>
        <v>0</v>
      </c>
      <c r="X281" s="456">
        <f t="shared" si="335"/>
        <v>0</v>
      </c>
      <c r="Y281" s="456">
        <f>57-X282</f>
        <v>0</v>
      </c>
      <c r="Z281" s="456">
        <f t="shared" si="335"/>
        <v>0</v>
      </c>
      <c r="AA281" s="456">
        <f t="shared" si="335"/>
        <v>0</v>
      </c>
      <c r="AB281" s="456">
        <f t="shared" si="335"/>
        <v>0</v>
      </c>
      <c r="AC281" s="460">
        <f t="shared" si="335"/>
        <v>0</v>
      </c>
      <c r="AD281" s="351">
        <f t="shared" si="335"/>
        <v>0</v>
      </c>
      <c r="AE281" s="351">
        <f t="shared" ref="AE281:AK281" si="336">+AE141</f>
        <v>0</v>
      </c>
      <c r="AF281" s="351">
        <f t="shared" si="336"/>
        <v>0</v>
      </c>
      <c r="AG281" s="351">
        <f t="shared" si="336"/>
        <v>0</v>
      </c>
      <c r="AH281" s="351">
        <f t="shared" si="336"/>
        <v>0</v>
      </c>
      <c r="AI281" s="351">
        <f t="shared" si="336"/>
        <v>0</v>
      </c>
      <c r="AJ281" s="460">
        <f t="shared" si="336"/>
        <v>0</v>
      </c>
      <c r="AK281" s="353">
        <f t="shared" si="336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669"/>
      <c r="C282" s="39"/>
      <c r="D282" s="65"/>
      <c r="E282" s="66"/>
      <c r="F282" s="35"/>
      <c r="G282" s="451">
        <f t="shared" ref="G282:AD282" si="337">+F282+G281</f>
        <v>0</v>
      </c>
      <c r="H282" s="451">
        <f t="shared" si="337"/>
        <v>0</v>
      </c>
      <c r="I282" s="356">
        <f t="shared" si="337"/>
        <v>0</v>
      </c>
      <c r="J282" s="451">
        <f t="shared" si="337"/>
        <v>0</v>
      </c>
      <c r="K282" s="451">
        <f t="shared" si="337"/>
        <v>0</v>
      </c>
      <c r="L282" s="451">
        <f t="shared" si="337"/>
        <v>57</v>
      </c>
      <c r="M282" s="451">
        <f t="shared" si="337"/>
        <v>57</v>
      </c>
      <c r="N282" s="451">
        <f t="shared" si="337"/>
        <v>57</v>
      </c>
      <c r="O282" s="461">
        <f t="shared" si="337"/>
        <v>57</v>
      </c>
      <c r="P282" s="356">
        <f t="shared" si="337"/>
        <v>57</v>
      </c>
      <c r="Q282" s="451">
        <f t="shared" si="337"/>
        <v>57</v>
      </c>
      <c r="R282" s="451">
        <f t="shared" si="337"/>
        <v>57</v>
      </c>
      <c r="S282" s="451">
        <f t="shared" si="337"/>
        <v>57</v>
      </c>
      <c r="T282" s="451">
        <f t="shared" si="337"/>
        <v>57</v>
      </c>
      <c r="U282" s="451">
        <f t="shared" si="337"/>
        <v>57</v>
      </c>
      <c r="V282" s="451">
        <f t="shared" si="337"/>
        <v>57</v>
      </c>
      <c r="W282" s="550">
        <f t="shared" si="337"/>
        <v>57</v>
      </c>
      <c r="X282" s="451">
        <f t="shared" si="337"/>
        <v>57</v>
      </c>
      <c r="Y282" s="451">
        <f t="shared" si="337"/>
        <v>57</v>
      </c>
      <c r="Z282" s="451">
        <f t="shared" si="337"/>
        <v>57</v>
      </c>
      <c r="AA282" s="451">
        <f t="shared" si="337"/>
        <v>57</v>
      </c>
      <c r="AB282" s="451">
        <f t="shared" si="337"/>
        <v>57</v>
      </c>
      <c r="AC282" s="461">
        <f t="shared" si="337"/>
        <v>57</v>
      </c>
      <c r="AD282" s="356">
        <f t="shared" si="337"/>
        <v>57</v>
      </c>
      <c r="AE282" s="352">
        <f t="shared" ref="AE282:AF282" si="338">+AD282+AE281</f>
        <v>57</v>
      </c>
      <c r="AF282" s="352">
        <f t="shared" si="338"/>
        <v>57</v>
      </c>
      <c r="AG282" s="352">
        <f>+AF282+AG281</f>
        <v>57</v>
      </c>
      <c r="AH282" s="354">
        <f t="shared" ref="AH282:AK282" si="339">+AG282+AH281</f>
        <v>57</v>
      </c>
      <c r="AI282" s="352">
        <f t="shared" si="339"/>
        <v>57</v>
      </c>
      <c r="AJ282" s="461">
        <f t="shared" si="339"/>
        <v>57</v>
      </c>
      <c r="AK282" s="354">
        <f t="shared" si="339"/>
        <v>57</v>
      </c>
      <c r="AL282" s="37"/>
    </row>
    <row r="283" spans="1:42" ht="34.5" customHeight="1">
      <c r="A283" s="624">
        <v>39</v>
      </c>
      <c r="B283" s="668" t="s">
        <v>146</v>
      </c>
      <c r="C283" s="32" t="s">
        <v>175</v>
      </c>
      <c r="D283" s="53"/>
      <c r="E283" s="54"/>
      <c r="F283" s="337">
        <f>+F143</f>
        <v>32</v>
      </c>
      <c r="G283" s="456">
        <f>+G143</f>
        <v>0</v>
      </c>
      <c r="H283" s="456">
        <f t="shared" ref="H283:AD283" si="340">+H143</f>
        <v>0</v>
      </c>
      <c r="I283" s="351">
        <f t="shared" si="340"/>
        <v>0</v>
      </c>
      <c r="J283" s="456">
        <f t="shared" si="340"/>
        <v>0</v>
      </c>
      <c r="K283" s="456">
        <f t="shared" si="340"/>
        <v>0</v>
      </c>
      <c r="L283" s="469">
        <v>32</v>
      </c>
      <c r="M283" s="456">
        <f>32-L284</f>
        <v>0</v>
      </c>
      <c r="N283" s="456">
        <v>0</v>
      </c>
      <c r="O283" s="460">
        <f t="shared" si="340"/>
        <v>0</v>
      </c>
      <c r="P283" s="351">
        <f t="shared" si="340"/>
        <v>0</v>
      </c>
      <c r="Q283" s="456">
        <f t="shared" si="340"/>
        <v>0</v>
      </c>
      <c r="R283" s="456">
        <f t="shared" si="340"/>
        <v>0</v>
      </c>
      <c r="S283" s="456">
        <f t="shared" si="340"/>
        <v>0</v>
      </c>
      <c r="T283" s="407">
        <f>32-S284</f>
        <v>0</v>
      </c>
      <c r="U283" s="456">
        <f t="shared" si="340"/>
        <v>0</v>
      </c>
      <c r="V283" s="456">
        <f t="shared" si="340"/>
        <v>0</v>
      </c>
      <c r="W283" s="256">
        <f t="shared" si="340"/>
        <v>0</v>
      </c>
      <c r="X283" s="456">
        <f t="shared" si="340"/>
        <v>0</v>
      </c>
      <c r="Y283" s="456">
        <f>32-X284</f>
        <v>0</v>
      </c>
      <c r="Z283" s="456">
        <f t="shared" si="340"/>
        <v>0</v>
      </c>
      <c r="AA283" s="456">
        <f t="shared" si="340"/>
        <v>0</v>
      </c>
      <c r="AB283" s="456">
        <f t="shared" si="340"/>
        <v>0</v>
      </c>
      <c r="AC283" s="460">
        <f t="shared" si="340"/>
        <v>0</v>
      </c>
      <c r="AD283" s="351">
        <f t="shared" si="340"/>
        <v>0</v>
      </c>
      <c r="AE283" s="351">
        <f t="shared" ref="AE283:AK283" si="341">+AE143</f>
        <v>0</v>
      </c>
      <c r="AF283" s="351">
        <f t="shared" si="341"/>
        <v>0</v>
      </c>
      <c r="AG283" s="351">
        <f t="shared" si="341"/>
        <v>0</v>
      </c>
      <c r="AH283" s="360">
        <f t="shared" si="341"/>
        <v>0</v>
      </c>
      <c r="AI283" s="351">
        <f t="shared" si="341"/>
        <v>0</v>
      </c>
      <c r="AJ283" s="460">
        <f t="shared" si="341"/>
        <v>0</v>
      </c>
      <c r="AK283" s="353">
        <f t="shared" si="341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669"/>
      <c r="C284" s="39"/>
      <c r="D284" s="56"/>
      <c r="E284" s="57"/>
      <c r="F284" s="42"/>
      <c r="G284" s="451">
        <f t="shared" ref="G284:AD284" si="342">+F284+G283</f>
        <v>0</v>
      </c>
      <c r="H284" s="451">
        <f t="shared" si="342"/>
        <v>0</v>
      </c>
      <c r="I284" s="356">
        <f t="shared" si="342"/>
        <v>0</v>
      </c>
      <c r="J284" s="451">
        <f t="shared" si="342"/>
        <v>0</v>
      </c>
      <c r="K284" s="451">
        <f t="shared" si="342"/>
        <v>0</v>
      </c>
      <c r="L284" s="451">
        <f t="shared" si="342"/>
        <v>32</v>
      </c>
      <c r="M284" s="451">
        <f t="shared" si="342"/>
        <v>32</v>
      </c>
      <c r="N284" s="451">
        <f t="shared" si="342"/>
        <v>32</v>
      </c>
      <c r="O284" s="461">
        <f t="shared" si="342"/>
        <v>32</v>
      </c>
      <c r="P284" s="356">
        <f t="shared" si="342"/>
        <v>32</v>
      </c>
      <c r="Q284" s="451">
        <f t="shared" si="342"/>
        <v>32</v>
      </c>
      <c r="R284" s="451">
        <f t="shared" si="342"/>
        <v>32</v>
      </c>
      <c r="S284" s="451">
        <f t="shared" si="342"/>
        <v>32</v>
      </c>
      <c r="T284" s="451">
        <f t="shared" si="342"/>
        <v>32</v>
      </c>
      <c r="U284" s="451">
        <f t="shared" si="342"/>
        <v>32</v>
      </c>
      <c r="V284" s="451">
        <f t="shared" si="342"/>
        <v>32</v>
      </c>
      <c r="W284" s="550">
        <f t="shared" si="342"/>
        <v>32</v>
      </c>
      <c r="X284" s="451">
        <f t="shared" si="342"/>
        <v>32</v>
      </c>
      <c r="Y284" s="451">
        <f t="shared" si="342"/>
        <v>32</v>
      </c>
      <c r="Z284" s="451">
        <f t="shared" si="342"/>
        <v>32</v>
      </c>
      <c r="AA284" s="451">
        <f t="shared" si="342"/>
        <v>32</v>
      </c>
      <c r="AB284" s="451">
        <f t="shared" si="342"/>
        <v>32</v>
      </c>
      <c r="AC284" s="461">
        <f t="shared" si="342"/>
        <v>32</v>
      </c>
      <c r="AD284" s="356">
        <f t="shared" si="342"/>
        <v>32</v>
      </c>
      <c r="AE284" s="352">
        <f t="shared" ref="AE284:AK284" si="343">+AD284+AE283</f>
        <v>32</v>
      </c>
      <c r="AF284" s="352">
        <f t="shared" si="343"/>
        <v>32</v>
      </c>
      <c r="AG284" s="352">
        <f t="shared" si="343"/>
        <v>32</v>
      </c>
      <c r="AH284" s="352">
        <f t="shared" si="343"/>
        <v>32</v>
      </c>
      <c r="AI284" s="352">
        <f t="shared" si="343"/>
        <v>32</v>
      </c>
      <c r="AJ284" s="461">
        <f t="shared" si="343"/>
        <v>32</v>
      </c>
      <c r="AK284" s="352">
        <f t="shared" si="343"/>
        <v>32</v>
      </c>
      <c r="AL284" s="37"/>
    </row>
    <row r="285" spans="1:42" ht="35.1" customHeight="1">
      <c r="A285" s="652">
        <v>40</v>
      </c>
      <c r="B285" s="668" t="s">
        <v>147</v>
      </c>
      <c r="C285" s="32" t="s">
        <v>175</v>
      </c>
      <c r="D285" s="60"/>
      <c r="E285" s="34"/>
      <c r="F285" s="35">
        <f>+F145</f>
        <v>205</v>
      </c>
      <c r="G285" s="456">
        <f>+G145</f>
        <v>0</v>
      </c>
      <c r="H285" s="456">
        <f t="shared" ref="H285:AD285" si="344">+H145</f>
        <v>0</v>
      </c>
      <c r="I285" s="351">
        <f t="shared" si="344"/>
        <v>0</v>
      </c>
      <c r="J285" s="456">
        <f t="shared" si="344"/>
        <v>0</v>
      </c>
      <c r="K285" s="456">
        <f t="shared" si="344"/>
        <v>0</v>
      </c>
      <c r="L285" s="469">
        <v>190</v>
      </c>
      <c r="M285" s="456">
        <f>190-L286</f>
        <v>0</v>
      </c>
      <c r="N285" s="456">
        <v>0</v>
      </c>
      <c r="O285" s="460">
        <v>0</v>
      </c>
      <c r="P285" s="351">
        <f t="shared" si="344"/>
        <v>0</v>
      </c>
      <c r="Q285" s="456">
        <f t="shared" si="344"/>
        <v>0</v>
      </c>
      <c r="R285" s="456">
        <f t="shared" si="344"/>
        <v>0</v>
      </c>
      <c r="S285" s="456">
        <f t="shared" si="344"/>
        <v>0</v>
      </c>
      <c r="T285" s="456">
        <f t="shared" si="344"/>
        <v>0</v>
      </c>
      <c r="U285" s="456">
        <f t="shared" si="344"/>
        <v>0</v>
      </c>
      <c r="V285" s="456">
        <f t="shared" si="344"/>
        <v>0</v>
      </c>
      <c r="W285" s="256">
        <f t="shared" si="344"/>
        <v>0</v>
      </c>
      <c r="X285" s="407">
        <f t="shared" si="344"/>
        <v>0</v>
      </c>
      <c r="Y285" s="469">
        <f t="shared" si="344"/>
        <v>15</v>
      </c>
      <c r="Z285" s="456">
        <f t="shared" si="344"/>
        <v>0</v>
      </c>
      <c r="AA285" s="456">
        <f t="shared" si="344"/>
        <v>0</v>
      </c>
      <c r="AB285" s="456">
        <f t="shared" si="344"/>
        <v>0</v>
      </c>
      <c r="AC285" s="460">
        <f t="shared" si="344"/>
        <v>0</v>
      </c>
      <c r="AD285" s="351">
        <f t="shared" si="344"/>
        <v>0</v>
      </c>
      <c r="AE285" s="351">
        <f t="shared" ref="AE285:AK285" si="345">+AE145</f>
        <v>0</v>
      </c>
      <c r="AF285" s="351">
        <f t="shared" si="345"/>
        <v>0</v>
      </c>
      <c r="AG285" s="351">
        <f t="shared" si="345"/>
        <v>0</v>
      </c>
      <c r="AH285" s="351">
        <f t="shared" si="345"/>
        <v>0</v>
      </c>
      <c r="AI285" s="351">
        <f t="shared" si="345"/>
        <v>0</v>
      </c>
      <c r="AJ285" s="460">
        <f t="shared" si="345"/>
        <v>0</v>
      </c>
      <c r="AK285" s="353">
        <f t="shared" si="345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669"/>
      <c r="C286" s="39"/>
      <c r="D286" s="60"/>
      <c r="E286" s="52"/>
      <c r="F286" s="35"/>
      <c r="G286" s="451">
        <f t="shared" ref="G286:AD286" si="346">+F286+G285</f>
        <v>0</v>
      </c>
      <c r="H286" s="451">
        <f t="shared" si="346"/>
        <v>0</v>
      </c>
      <c r="I286" s="356">
        <f t="shared" si="346"/>
        <v>0</v>
      </c>
      <c r="J286" s="451">
        <f t="shared" si="346"/>
        <v>0</v>
      </c>
      <c r="K286" s="451">
        <f t="shared" si="346"/>
        <v>0</v>
      </c>
      <c r="L286" s="451">
        <f t="shared" si="346"/>
        <v>190</v>
      </c>
      <c r="M286" s="451">
        <f t="shared" si="346"/>
        <v>190</v>
      </c>
      <c r="N286" s="451">
        <f t="shared" si="346"/>
        <v>190</v>
      </c>
      <c r="O286" s="461">
        <f t="shared" si="346"/>
        <v>190</v>
      </c>
      <c r="P286" s="356">
        <f t="shared" si="346"/>
        <v>190</v>
      </c>
      <c r="Q286" s="451">
        <f t="shared" si="346"/>
        <v>190</v>
      </c>
      <c r="R286" s="451">
        <f t="shared" si="346"/>
        <v>190</v>
      </c>
      <c r="S286" s="451">
        <f t="shared" si="346"/>
        <v>190</v>
      </c>
      <c r="T286" s="451">
        <f t="shared" si="346"/>
        <v>190</v>
      </c>
      <c r="U286" s="451">
        <f t="shared" si="346"/>
        <v>190</v>
      </c>
      <c r="V286" s="451">
        <f t="shared" si="346"/>
        <v>190</v>
      </c>
      <c r="W286" s="356">
        <f t="shared" si="346"/>
        <v>190</v>
      </c>
      <c r="X286" s="451">
        <f t="shared" si="346"/>
        <v>190</v>
      </c>
      <c r="Y286" s="451">
        <f t="shared" si="346"/>
        <v>205</v>
      </c>
      <c r="Z286" s="451">
        <f t="shared" si="346"/>
        <v>205</v>
      </c>
      <c r="AA286" s="451">
        <f t="shared" si="346"/>
        <v>205</v>
      </c>
      <c r="AB286" s="451">
        <f t="shared" si="346"/>
        <v>205</v>
      </c>
      <c r="AC286" s="461">
        <f t="shared" si="346"/>
        <v>205</v>
      </c>
      <c r="AD286" s="356">
        <f t="shared" si="346"/>
        <v>205</v>
      </c>
      <c r="AE286" s="352">
        <f t="shared" ref="AE286:AK286" si="347">+AD286+AE285</f>
        <v>205</v>
      </c>
      <c r="AF286" s="352">
        <f t="shared" si="347"/>
        <v>205</v>
      </c>
      <c r="AG286" s="352">
        <f t="shared" si="347"/>
        <v>205</v>
      </c>
      <c r="AH286" s="352">
        <f t="shared" si="347"/>
        <v>205</v>
      </c>
      <c r="AI286" s="352">
        <f t="shared" si="347"/>
        <v>205</v>
      </c>
      <c r="AJ286" s="461">
        <f t="shared" si="347"/>
        <v>205</v>
      </c>
      <c r="AK286" s="352">
        <f t="shared" si="347"/>
        <v>205</v>
      </c>
      <c r="AL286" s="37"/>
    </row>
    <row r="287" spans="1:42" ht="35.1" customHeight="1">
      <c r="A287" s="624">
        <v>41</v>
      </c>
      <c r="B287" s="668" t="s">
        <v>148</v>
      </c>
      <c r="C287" s="32" t="s">
        <v>175</v>
      </c>
      <c r="D287" s="63"/>
      <c r="E287" s="54"/>
      <c r="F287" s="337">
        <f>+F147</f>
        <v>29</v>
      </c>
      <c r="G287" s="456">
        <f>+G147</f>
        <v>0</v>
      </c>
      <c r="H287" s="456">
        <f t="shared" ref="H287:AD287" si="348">+H147</f>
        <v>0</v>
      </c>
      <c r="I287" s="351">
        <f t="shared" si="348"/>
        <v>0</v>
      </c>
      <c r="J287" s="456">
        <f t="shared" si="348"/>
        <v>0</v>
      </c>
      <c r="K287" s="456">
        <f t="shared" si="348"/>
        <v>0</v>
      </c>
      <c r="L287" s="469">
        <v>11</v>
      </c>
      <c r="M287" s="469">
        <f>29-L288</f>
        <v>18</v>
      </c>
      <c r="N287" s="456">
        <f t="shared" si="348"/>
        <v>0</v>
      </c>
      <c r="O287" s="460">
        <f t="shared" si="348"/>
        <v>0</v>
      </c>
      <c r="P287" s="351">
        <f t="shared" si="348"/>
        <v>0</v>
      </c>
      <c r="Q287" s="456">
        <f t="shared" si="348"/>
        <v>0</v>
      </c>
      <c r="R287" s="456">
        <f t="shared" si="348"/>
        <v>0</v>
      </c>
      <c r="S287" s="456">
        <f t="shared" si="348"/>
        <v>0</v>
      </c>
      <c r="T287" s="456">
        <f t="shared" si="348"/>
        <v>0</v>
      </c>
      <c r="U287" s="456">
        <f t="shared" si="348"/>
        <v>0</v>
      </c>
      <c r="V287" s="456">
        <f t="shared" si="348"/>
        <v>0</v>
      </c>
      <c r="W287" s="351">
        <f t="shared" si="348"/>
        <v>0</v>
      </c>
      <c r="X287" s="456">
        <f t="shared" si="348"/>
        <v>0</v>
      </c>
      <c r="Y287" s="456">
        <f t="shared" si="348"/>
        <v>0</v>
      </c>
      <c r="Z287" s="456">
        <f t="shared" si="348"/>
        <v>0</v>
      </c>
      <c r="AA287" s="456">
        <f t="shared" si="348"/>
        <v>0</v>
      </c>
      <c r="AB287" s="456">
        <f t="shared" si="348"/>
        <v>0</v>
      </c>
      <c r="AC287" s="460">
        <f t="shared" si="348"/>
        <v>0</v>
      </c>
      <c r="AD287" s="351">
        <f t="shared" si="348"/>
        <v>0</v>
      </c>
      <c r="AE287" s="351">
        <f t="shared" ref="AE287:AK287" si="349">+AE147</f>
        <v>0</v>
      </c>
      <c r="AF287" s="351">
        <f t="shared" si="349"/>
        <v>0</v>
      </c>
      <c r="AG287" s="351">
        <f t="shared" si="349"/>
        <v>0</v>
      </c>
      <c r="AH287" s="351">
        <f t="shared" si="349"/>
        <v>0</v>
      </c>
      <c r="AI287" s="351">
        <f t="shared" si="349"/>
        <v>0</v>
      </c>
      <c r="AJ287" s="460">
        <f t="shared" si="349"/>
        <v>0</v>
      </c>
      <c r="AK287" s="353">
        <f t="shared" si="349"/>
        <v>0</v>
      </c>
      <c r="AL287" s="37">
        <f>SUM(G287:AK287)</f>
        <v>29</v>
      </c>
      <c r="AM287" s="38">
        <f>AL287</f>
        <v>29</v>
      </c>
      <c r="AN287" s="38">
        <v>800000</v>
      </c>
      <c r="AO287" s="38">
        <f>AL287*AN287/1000</f>
        <v>23200</v>
      </c>
      <c r="AP287" s="38">
        <f>AN287*AM287/1000</f>
        <v>23200</v>
      </c>
    </row>
    <row r="288" spans="1:42" ht="35.1" customHeight="1">
      <c r="A288" s="625"/>
      <c r="B288" s="669"/>
      <c r="C288" s="39"/>
      <c r="D288" s="65"/>
      <c r="E288" s="57"/>
      <c r="F288" s="42"/>
      <c r="G288" s="450">
        <f t="shared" ref="G288:AD288" si="350">+F288+G287</f>
        <v>0</v>
      </c>
      <c r="H288" s="451">
        <f t="shared" si="350"/>
        <v>0</v>
      </c>
      <c r="I288" s="356">
        <f t="shared" si="350"/>
        <v>0</v>
      </c>
      <c r="J288" s="451">
        <f t="shared" si="350"/>
        <v>0</v>
      </c>
      <c r="K288" s="451">
        <f t="shared" si="350"/>
        <v>0</v>
      </c>
      <c r="L288" s="451">
        <f t="shared" si="350"/>
        <v>11</v>
      </c>
      <c r="M288" s="451">
        <f t="shared" si="350"/>
        <v>29</v>
      </c>
      <c r="N288" s="451">
        <f t="shared" si="350"/>
        <v>29</v>
      </c>
      <c r="O288" s="461">
        <f t="shared" si="350"/>
        <v>29</v>
      </c>
      <c r="P288" s="356">
        <f t="shared" si="350"/>
        <v>29</v>
      </c>
      <c r="Q288" s="451">
        <f t="shared" si="350"/>
        <v>29</v>
      </c>
      <c r="R288" s="451">
        <f t="shared" si="350"/>
        <v>29</v>
      </c>
      <c r="S288" s="451">
        <f t="shared" si="350"/>
        <v>29</v>
      </c>
      <c r="T288" s="451">
        <f t="shared" si="350"/>
        <v>29</v>
      </c>
      <c r="U288" s="451">
        <f t="shared" si="350"/>
        <v>29</v>
      </c>
      <c r="V288" s="451">
        <f t="shared" si="350"/>
        <v>29</v>
      </c>
      <c r="W288" s="356">
        <f t="shared" si="350"/>
        <v>29</v>
      </c>
      <c r="X288" s="451">
        <f t="shared" si="350"/>
        <v>29</v>
      </c>
      <c r="Y288" s="451">
        <f t="shared" si="350"/>
        <v>29</v>
      </c>
      <c r="Z288" s="451">
        <f t="shared" si="350"/>
        <v>29</v>
      </c>
      <c r="AA288" s="451">
        <f t="shared" si="350"/>
        <v>29</v>
      </c>
      <c r="AB288" s="451">
        <f t="shared" si="350"/>
        <v>29</v>
      </c>
      <c r="AC288" s="461">
        <f t="shared" si="350"/>
        <v>29</v>
      </c>
      <c r="AD288" s="356">
        <f t="shared" si="350"/>
        <v>29</v>
      </c>
      <c r="AE288" s="352">
        <f t="shared" ref="AE288:AK288" si="351">+AD288+AE287</f>
        <v>29</v>
      </c>
      <c r="AF288" s="352">
        <f t="shared" si="351"/>
        <v>29</v>
      </c>
      <c r="AG288" s="352">
        <f t="shared" si="351"/>
        <v>29</v>
      </c>
      <c r="AH288" s="356">
        <f t="shared" si="351"/>
        <v>29</v>
      </c>
      <c r="AI288" s="356">
        <f t="shared" si="351"/>
        <v>29</v>
      </c>
      <c r="AJ288" s="461">
        <f t="shared" si="351"/>
        <v>29</v>
      </c>
      <c r="AK288" s="356">
        <f t="shared" si="351"/>
        <v>29</v>
      </c>
      <c r="AL288" s="37"/>
    </row>
    <row r="289" spans="1:42" ht="35.1" customHeight="1">
      <c r="A289" s="624">
        <v>42</v>
      </c>
      <c r="B289" s="668" t="s">
        <v>149</v>
      </c>
      <c r="C289" s="53" t="s">
        <v>177</v>
      </c>
      <c r="D289" s="71"/>
      <c r="E289" s="34"/>
      <c r="F289" s="35">
        <f>+F149</f>
        <v>70</v>
      </c>
      <c r="G289" s="456">
        <f>+G149</f>
        <v>0</v>
      </c>
      <c r="H289" s="456">
        <f t="shared" ref="H289:AD289" si="352">+H149</f>
        <v>0</v>
      </c>
      <c r="I289" s="351">
        <f t="shared" si="352"/>
        <v>0</v>
      </c>
      <c r="J289" s="456">
        <f t="shared" si="352"/>
        <v>0</v>
      </c>
      <c r="K289" s="456">
        <f t="shared" si="352"/>
        <v>0</v>
      </c>
      <c r="L289" s="456">
        <f t="shared" si="352"/>
        <v>0</v>
      </c>
      <c r="M289" s="469">
        <f t="shared" si="352"/>
        <v>70</v>
      </c>
      <c r="N289" s="456">
        <f t="shared" si="352"/>
        <v>0</v>
      </c>
      <c r="O289" s="460">
        <f t="shared" si="352"/>
        <v>0</v>
      </c>
      <c r="P289" s="351">
        <f t="shared" si="352"/>
        <v>0</v>
      </c>
      <c r="Q289" s="456">
        <f t="shared" si="352"/>
        <v>0</v>
      </c>
      <c r="R289" s="456">
        <f t="shared" si="352"/>
        <v>0</v>
      </c>
      <c r="S289" s="456">
        <f t="shared" si="352"/>
        <v>0</v>
      </c>
      <c r="T289" s="456">
        <f t="shared" si="352"/>
        <v>0</v>
      </c>
      <c r="U289" s="456">
        <f t="shared" si="352"/>
        <v>0</v>
      </c>
      <c r="V289" s="456">
        <f t="shared" si="352"/>
        <v>0</v>
      </c>
      <c r="W289" s="351">
        <f t="shared" si="352"/>
        <v>0</v>
      </c>
      <c r="X289" s="456">
        <f t="shared" si="352"/>
        <v>0</v>
      </c>
      <c r="Y289" s="456">
        <f t="shared" si="352"/>
        <v>0</v>
      </c>
      <c r="Z289" s="456">
        <f t="shared" si="352"/>
        <v>0</v>
      </c>
      <c r="AA289" s="456">
        <f t="shared" si="352"/>
        <v>0</v>
      </c>
      <c r="AB289" s="456">
        <f t="shared" si="352"/>
        <v>0</v>
      </c>
      <c r="AC289" s="460">
        <f t="shared" si="352"/>
        <v>0</v>
      </c>
      <c r="AD289" s="351">
        <f t="shared" si="352"/>
        <v>0</v>
      </c>
      <c r="AE289" s="351">
        <f t="shared" ref="AE289:AK289" si="353">+AE149</f>
        <v>0</v>
      </c>
      <c r="AF289" s="351">
        <f t="shared" si="353"/>
        <v>0</v>
      </c>
      <c r="AG289" s="351">
        <f t="shared" si="353"/>
        <v>0</v>
      </c>
      <c r="AH289" s="351">
        <f t="shared" si="353"/>
        <v>0</v>
      </c>
      <c r="AI289" s="351">
        <f t="shared" si="353"/>
        <v>0</v>
      </c>
      <c r="AJ289" s="460">
        <f t="shared" si="353"/>
        <v>0</v>
      </c>
      <c r="AK289" s="353">
        <f t="shared" si="353"/>
        <v>0</v>
      </c>
      <c r="AL289" s="37">
        <f>AK290</f>
        <v>70</v>
      </c>
      <c r="AM289" s="38">
        <f>AL289</f>
        <v>70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669"/>
      <c r="C290" s="88"/>
      <c r="D290" s="73"/>
      <c r="E290" s="41"/>
      <c r="F290" s="42"/>
      <c r="G290" s="450">
        <f t="shared" ref="G290:AD290" si="354">+F290+G289</f>
        <v>0</v>
      </c>
      <c r="H290" s="451">
        <f t="shared" si="354"/>
        <v>0</v>
      </c>
      <c r="I290" s="356">
        <f t="shared" si="354"/>
        <v>0</v>
      </c>
      <c r="J290" s="451">
        <f t="shared" si="354"/>
        <v>0</v>
      </c>
      <c r="K290" s="451">
        <f t="shared" si="354"/>
        <v>0</v>
      </c>
      <c r="L290" s="451">
        <f t="shared" si="354"/>
        <v>0</v>
      </c>
      <c r="M290" s="451">
        <f t="shared" si="354"/>
        <v>70</v>
      </c>
      <c r="N290" s="451">
        <f t="shared" si="354"/>
        <v>70</v>
      </c>
      <c r="O290" s="461">
        <f t="shared" si="354"/>
        <v>70</v>
      </c>
      <c r="P290" s="356">
        <f t="shared" si="354"/>
        <v>70</v>
      </c>
      <c r="Q290" s="451">
        <f t="shared" si="354"/>
        <v>70</v>
      </c>
      <c r="R290" s="451">
        <f t="shared" si="354"/>
        <v>70</v>
      </c>
      <c r="S290" s="451">
        <f t="shared" si="354"/>
        <v>70</v>
      </c>
      <c r="T290" s="451">
        <f t="shared" si="354"/>
        <v>70</v>
      </c>
      <c r="U290" s="451">
        <f t="shared" si="354"/>
        <v>70</v>
      </c>
      <c r="V290" s="451">
        <f t="shared" si="354"/>
        <v>70</v>
      </c>
      <c r="W290" s="356">
        <f t="shared" si="354"/>
        <v>70</v>
      </c>
      <c r="X290" s="451">
        <f t="shared" si="354"/>
        <v>70</v>
      </c>
      <c r="Y290" s="451">
        <f t="shared" si="354"/>
        <v>70</v>
      </c>
      <c r="Z290" s="451">
        <f t="shared" si="354"/>
        <v>70</v>
      </c>
      <c r="AA290" s="451">
        <f t="shared" si="354"/>
        <v>70</v>
      </c>
      <c r="AB290" s="451">
        <f t="shared" si="354"/>
        <v>70</v>
      </c>
      <c r="AC290" s="461">
        <f t="shared" si="354"/>
        <v>70</v>
      </c>
      <c r="AD290" s="356">
        <f t="shared" si="354"/>
        <v>70</v>
      </c>
      <c r="AE290" s="352">
        <f t="shared" ref="AE290:AK290" si="355">+AD290+AE289</f>
        <v>70</v>
      </c>
      <c r="AF290" s="352">
        <f t="shared" si="355"/>
        <v>70</v>
      </c>
      <c r="AG290" s="352">
        <f t="shared" si="355"/>
        <v>70</v>
      </c>
      <c r="AH290" s="352">
        <f t="shared" si="355"/>
        <v>70</v>
      </c>
      <c r="AI290" s="352">
        <f t="shared" si="355"/>
        <v>70</v>
      </c>
      <c r="AJ290" s="461">
        <f t="shared" si="355"/>
        <v>70</v>
      </c>
      <c r="AK290" s="352">
        <f t="shared" si="355"/>
        <v>70</v>
      </c>
      <c r="AL290" s="37"/>
    </row>
    <row r="291" spans="1:42" ht="35.1" customHeight="1">
      <c r="A291" s="624">
        <v>43</v>
      </c>
      <c r="B291" s="668" t="s">
        <v>156</v>
      </c>
      <c r="C291" s="53" t="s">
        <v>177</v>
      </c>
      <c r="D291" s="63"/>
      <c r="E291" s="76"/>
      <c r="F291" s="35">
        <f>+F151</f>
        <v>0</v>
      </c>
      <c r="G291" s="456">
        <f>+G151</f>
        <v>0</v>
      </c>
      <c r="H291" s="456">
        <f t="shared" ref="H291:AD291" si="356">+H151</f>
        <v>0</v>
      </c>
      <c r="I291" s="351">
        <f t="shared" si="356"/>
        <v>0</v>
      </c>
      <c r="J291" s="456">
        <f t="shared" si="356"/>
        <v>0</v>
      </c>
      <c r="K291" s="456">
        <f t="shared" si="356"/>
        <v>0</v>
      </c>
      <c r="L291" s="456">
        <f t="shared" si="356"/>
        <v>0</v>
      </c>
      <c r="M291" s="456">
        <f t="shared" si="356"/>
        <v>0</v>
      </c>
      <c r="N291" s="456">
        <f t="shared" si="356"/>
        <v>0</v>
      </c>
      <c r="O291" s="460">
        <f t="shared" si="356"/>
        <v>0</v>
      </c>
      <c r="P291" s="351">
        <f t="shared" si="356"/>
        <v>0</v>
      </c>
      <c r="Q291" s="456">
        <f t="shared" si="356"/>
        <v>0</v>
      </c>
      <c r="R291" s="456">
        <f t="shared" si="356"/>
        <v>0</v>
      </c>
      <c r="S291" s="456">
        <f t="shared" si="356"/>
        <v>0</v>
      </c>
      <c r="T291" s="456">
        <f t="shared" si="356"/>
        <v>0</v>
      </c>
      <c r="U291" s="456">
        <f t="shared" si="356"/>
        <v>0</v>
      </c>
      <c r="V291" s="456">
        <f t="shared" si="356"/>
        <v>0</v>
      </c>
      <c r="W291" s="351">
        <f t="shared" si="356"/>
        <v>0</v>
      </c>
      <c r="X291" s="456">
        <f t="shared" si="356"/>
        <v>0</v>
      </c>
      <c r="Y291" s="456">
        <f t="shared" si="356"/>
        <v>0</v>
      </c>
      <c r="Z291" s="456">
        <f t="shared" si="356"/>
        <v>0</v>
      </c>
      <c r="AA291" s="456">
        <f t="shared" si="356"/>
        <v>0</v>
      </c>
      <c r="AB291" s="456">
        <f t="shared" si="356"/>
        <v>0</v>
      </c>
      <c r="AC291" s="460">
        <f t="shared" si="356"/>
        <v>0</v>
      </c>
      <c r="AD291" s="351">
        <f t="shared" si="356"/>
        <v>0</v>
      </c>
      <c r="AE291" s="351">
        <f t="shared" ref="AE291:AK291" si="357">+AE151</f>
        <v>0</v>
      </c>
      <c r="AF291" s="351">
        <f t="shared" si="357"/>
        <v>0</v>
      </c>
      <c r="AG291" s="351">
        <f t="shared" si="357"/>
        <v>0</v>
      </c>
      <c r="AH291" s="351">
        <f t="shared" si="357"/>
        <v>0</v>
      </c>
      <c r="AI291" s="351">
        <f t="shared" si="357"/>
        <v>0</v>
      </c>
      <c r="AJ291" s="460">
        <f t="shared" si="357"/>
        <v>0</v>
      </c>
      <c r="AK291" s="353">
        <f t="shared" si="357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669"/>
      <c r="C292" s="94"/>
      <c r="D292" s="78"/>
      <c r="E292" s="79"/>
      <c r="F292" s="42"/>
      <c r="G292" s="450">
        <f t="shared" ref="G292:AD292" si="358">+F292+G291</f>
        <v>0</v>
      </c>
      <c r="H292" s="451">
        <f t="shared" si="358"/>
        <v>0</v>
      </c>
      <c r="I292" s="356">
        <f t="shared" si="358"/>
        <v>0</v>
      </c>
      <c r="J292" s="451">
        <f t="shared" si="358"/>
        <v>0</v>
      </c>
      <c r="K292" s="451">
        <f t="shared" si="358"/>
        <v>0</v>
      </c>
      <c r="L292" s="451">
        <f t="shared" si="358"/>
        <v>0</v>
      </c>
      <c r="M292" s="451">
        <f t="shared" si="358"/>
        <v>0</v>
      </c>
      <c r="N292" s="451">
        <f t="shared" si="358"/>
        <v>0</v>
      </c>
      <c r="O292" s="461">
        <f t="shared" si="358"/>
        <v>0</v>
      </c>
      <c r="P292" s="356">
        <f t="shared" si="358"/>
        <v>0</v>
      </c>
      <c r="Q292" s="451">
        <f t="shared" si="358"/>
        <v>0</v>
      </c>
      <c r="R292" s="451">
        <f t="shared" si="358"/>
        <v>0</v>
      </c>
      <c r="S292" s="451">
        <f t="shared" si="358"/>
        <v>0</v>
      </c>
      <c r="T292" s="451">
        <f t="shared" si="358"/>
        <v>0</v>
      </c>
      <c r="U292" s="451">
        <f t="shared" si="358"/>
        <v>0</v>
      </c>
      <c r="V292" s="451">
        <f t="shared" si="358"/>
        <v>0</v>
      </c>
      <c r="W292" s="356">
        <f t="shared" si="358"/>
        <v>0</v>
      </c>
      <c r="X292" s="451">
        <f t="shared" si="358"/>
        <v>0</v>
      </c>
      <c r="Y292" s="451">
        <f t="shared" si="358"/>
        <v>0</v>
      </c>
      <c r="Z292" s="451">
        <f t="shared" si="358"/>
        <v>0</v>
      </c>
      <c r="AA292" s="451">
        <f t="shared" si="358"/>
        <v>0</v>
      </c>
      <c r="AB292" s="451">
        <f t="shared" si="358"/>
        <v>0</v>
      </c>
      <c r="AC292" s="461">
        <f t="shared" si="358"/>
        <v>0</v>
      </c>
      <c r="AD292" s="356">
        <f t="shared" si="358"/>
        <v>0</v>
      </c>
      <c r="AE292" s="352">
        <f t="shared" ref="AE292:AK292" si="359">+AD292+AE291</f>
        <v>0</v>
      </c>
      <c r="AF292" s="352">
        <f t="shared" si="359"/>
        <v>0</v>
      </c>
      <c r="AG292" s="352">
        <f t="shared" si="359"/>
        <v>0</v>
      </c>
      <c r="AH292" s="352">
        <f t="shared" si="359"/>
        <v>0</v>
      </c>
      <c r="AI292" s="352">
        <f t="shared" si="359"/>
        <v>0</v>
      </c>
      <c r="AJ292" s="461">
        <f t="shared" si="359"/>
        <v>0</v>
      </c>
      <c r="AK292" s="352">
        <f t="shared" si="359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341">
        <v>0</v>
      </c>
      <c r="H293" s="339">
        <v>0</v>
      </c>
      <c r="I293" s="339">
        <v>0</v>
      </c>
      <c r="J293" s="339">
        <v>0</v>
      </c>
      <c r="K293" s="339">
        <v>0</v>
      </c>
      <c r="L293" s="339">
        <v>0</v>
      </c>
      <c r="M293" s="339">
        <v>0</v>
      </c>
      <c r="N293" s="339">
        <v>0</v>
      </c>
      <c r="O293" s="339">
        <v>0</v>
      </c>
      <c r="P293" s="339">
        <v>0</v>
      </c>
      <c r="Q293" s="339">
        <v>0</v>
      </c>
      <c r="R293" s="339">
        <v>0</v>
      </c>
      <c r="S293" s="339">
        <v>0</v>
      </c>
      <c r="T293" s="339">
        <v>0</v>
      </c>
      <c r="U293" s="339">
        <v>0</v>
      </c>
      <c r="V293" s="339">
        <v>0</v>
      </c>
      <c r="W293" s="339">
        <v>0</v>
      </c>
      <c r="X293" s="339">
        <v>0</v>
      </c>
      <c r="Y293" s="339">
        <v>0</v>
      </c>
      <c r="Z293" s="339">
        <v>0</v>
      </c>
      <c r="AA293" s="339">
        <v>0</v>
      </c>
      <c r="AB293" s="339">
        <v>0</v>
      </c>
      <c r="AC293" s="339">
        <v>0</v>
      </c>
      <c r="AD293" s="355">
        <v>0</v>
      </c>
      <c r="AE293" s="355">
        <v>0</v>
      </c>
      <c r="AF293" s="355">
        <v>0</v>
      </c>
      <c r="AG293" s="355">
        <v>0</v>
      </c>
      <c r="AH293" s="354">
        <v>0</v>
      </c>
      <c r="AI293" s="354">
        <v>0</v>
      </c>
      <c r="AJ293" s="454">
        <v>0</v>
      </c>
      <c r="AK293" s="354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336">
        <f t="shared" ref="G294:AJ294" si="360">+F294+G293</f>
        <v>0</v>
      </c>
      <c r="H294" s="336">
        <f t="shared" si="360"/>
        <v>0</v>
      </c>
      <c r="I294" s="335">
        <f t="shared" si="360"/>
        <v>0</v>
      </c>
      <c r="J294" s="336">
        <f t="shared" si="360"/>
        <v>0</v>
      </c>
      <c r="K294" s="336">
        <f t="shared" si="360"/>
        <v>0</v>
      </c>
      <c r="L294" s="336">
        <f t="shared" si="360"/>
        <v>0</v>
      </c>
      <c r="M294" s="336">
        <f t="shared" si="360"/>
        <v>0</v>
      </c>
      <c r="N294" s="336">
        <f t="shared" si="360"/>
        <v>0</v>
      </c>
      <c r="O294" s="336">
        <f t="shared" si="360"/>
        <v>0</v>
      </c>
      <c r="P294" s="335">
        <f t="shared" si="360"/>
        <v>0</v>
      </c>
      <c r="Q294" s="336">
        <f t="shared" si="360"/>
        <v>0</v>
      </c>
      <c r="R294" s="336">
        <f t="shared" si="360"/>
        <v>0</v>
      </c>
      <c r="S294" s="336">
        <f t="shared" si="360"/>
        <v>0</v>
      </c>
      <c r="T294" s="336">
        <f t="shared" si="360"/>
        <v>0</v>
      </c>
      <c r="U294" s="336">
        <f t="shared" si="360"/>
        <v>0</v>
      </c>
      <c r="V294" s="336">
        <f t="shared" si="360"/>
        <v>0</v>
      </c>
      <c r="W294" s="335">
        <f t="shared" si="360"/>
        <v>0</v>
      </c>
      <c r="X294" s="336">
        <f t="shared" si="360"/>
        <v>0</v>
      </c>
      <c r="Y294" s="336">
        <f t="shared" si="360"/>
        <v>0</v>
      </c>
      <c r="Z294" s="336">
        <f t="shared" si="360"/>
        <v>0</v>
      </c>
      <c r="AA294" s="336">
        <f t="shared" si="360"/>
        <v>0</v>
      </c>
      <c r="AB294" s="336">
        <f t="shared" si="360"/>
        <v>0</v>
      </c>
      <c r="AC294" s="336">
        <f t="shared" si="360"/>
        <v>0</v>
      </c>
      <c r="AD294" s="356">
        <f t="shared" si="360"/>
        <v>0</v>
      </c>
      <c r="AE294" s="352">
        <f t="shared" si="360"/>
        <v>0</v>
      </c>
      <c r="AF294" s="352">
        <f t="shared" si="360"/>
        <v>0</v>
      </c>
      <c r="AG294" s="352">
        <f t="shared" si="360"/>
        <v>0</v>
      </c>
      <c r="AH294" s="352">
        <f t="shared" si="360"/>
        <v>0</v>
      </c>
      <c r="AI294" s="352">
        <f t="shared" si="360"/>
        <v>0</v>
      </c>
      <c r="AJ294" s="451">
        <f t="shared" si="360"/>
        <v>0</v>
      </c>
      <c r="AK294" s="352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337"/>
      <c r="G295" s="341">
        <v>0</v>
      </c>
      <c r="H295" s="339">
        <v>0</v>
      </c>
      <c r="I295" s="339">
        <v>0</v>
      </c>
      <c r="J295" s="339">
        <v>0</v>
      </c>
      <c r="K295" s="339">
        <v>0</v>
      </c>
      <c r="L295" s="339">
        <v>0</v>
      </c>
      <c r="M295" s="339">
        <v>0</v>
      </c>
      <c r="N295" s="339">
        <v>0</v>
      </c>
      <c r="O295" s="339">
        <v>0</v>
      </c>
      <c r="P295" s="339">
        <v>0</v>
      </c>
      <c r="Q295" s="339">
        <v>0</v>
      </c>
      <c r="R295" s="339">
        <v>0</v>
      </c>
      <c r="S295" s="339">
        <v>0</v>
      </c>
      <c r="T295" s="339">
        <v>0</v>
      </c>
      <c r="U295" s="339">
        <v>0</v>
      </c>
      <c r="V295" s="339">
        <v>0</v>
      </c>
      <c r="W295" s="339">
        <v>0</v>
      </c>
      <c r="X295" s="339">
        <v>0</v>
      </c>
      <c r="Y295" s="339">
        <v>0</v>
      </c>
      <c r="Z295" s="339">
        <v>0</v>
      </c>
      <c r="AA295" s="339">
        <v>0</v>
      </c>
      <c r="AB295" s="339">
        <v>0</v>
      </c>
      <c r="AC295" s="339">
        <v>0</v>
      </c>
      <c r="AD295" s="355">
        <v>0</v>
      </c>
      <c r="AE295" s="355">
        <v>0</v>
      </c>
      <c r="AF295" s="355">
        <v>0</v>
      </c>
      <c r="AG295" s="355">
        <v>0</v>
      </c>
      <c r="AH295" s="354">
        <v>0</v>
      </c>
      <c r="AI295" s="354">
        <v>0</v>
      </c>
      <c r="AJ295" s="454">
        <v>0</v>
      </c>
      <c r="AK295" s="354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336">
        <f t="shared" ref="G296:AJ296" si="361">+F296+G295</f>
        <v>0</v>
      </c>
      <c r="H296" s="336">
        <f t="shared" si="361"/>
        <v>0</v>
      </c>
      <c r="I296" s="335">
        <f t="shared" si="361"/>
        <v>0</v>
      </c>
      <c r="J296" s="336">
        <f t="shared" si="361"/>
        <v>0</v>
      </c>
      <c r="K296" s="336">
        <f t="shared" si="361"/>
        <v>0</v>
      </c>
      <c r="L296" s="336">
        <f t="shared" si="361"/>
        <v>0</v>
      </c>
      <c r="M296" s="336">
        <f t="shared" si="361"/>
        <v>0</v>
      </c>
      <c r="N296" s="336">
        <f t="shared" si="361"/>
        <v>0</v>
      </c>
      <c r="O296" s="336">
        <f t="shared" si="361"/>
        <v>0</v>
      </c>
      <c r="P296" s="335">
        <f t="shared" si="361"/>
        <v>0</v>
      </c>
      <c r="Q296" s="336">
        <f t="shared" si="361"/>
        <v>0</v>
      </c>
      <c r="R296" s="336">
        <f t="shared" si="361"/>
        <v>0</v>
      </c>
      <c r="S296" s="336">
        <f t="shared" si="361"/>
        <v>0</v>
      </c>
      <c r="T296" s="336">
        <f t="shared" si="361"/>
        <v>0</v>
      </c>
      <c r="U296" s="336">
        <f t="shared" si="361"/>
        <v>0</v>
      </c>
      <c r="V296" s="336">
        <f t="shared" si="361"/>
        <v>0</v>
      </c>
      <c r="W296" s="335">
        <f t="shared" si="361"/>
        <v>0</v>
      </c>
      <c r="X296" s="336">
        <f t="shared" si="361"/>
        <v>0</v>
      </c>
      <c r="Y296" s="336">
        <f t="shared" si="361"/>
        <v>0</v>
      </c>
      <c r="Z296" s="336">
        <f t="shared" si="361"/>
        <v>0</v>
      </c>
      <c r="AA296" s="336">
        <f t="shared" si="361"/>
        <v>0</v>
      </c>
      <c r="AB296" s="336">
        <f t="shared" si="361"/>
        <v>0</v>
      </c>
      <c r="AC296" s="336">
        <f t="shared" si="361"/>
        <v>0</v>
      </c>
      <c r="AD296" s="356">
        <f t="shared" si="361"/>
        <v>0</v>
      </c>
      <c r="AE296" s="352">
        <f t="shared" si="361"/>
        <v>0</v>
      </c>
      <c r="AF296" s="352">
        <f t="shared" si="361"/>
        <v>0</v>
      </c>
      <c r="AG296" s="352">
        <f t="shared" si="361"/>
        <v>0</v>
      </c>
      <c r="AH296" s="352">
        <f t="shared" si="361"/>
        <v>0</v>
      </c>
      <c r="AI296" s="352">
        <f t="shared" si="361"/>
        <v>0</v>
      </c>
      <c r="AJ296" s="451">
        <f t="shared" si="361"/>
        <v>0</v>
      </c>
      <c r="AK296" s="352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337"/>
      <c r="G297" s="341">
        <v>0</v>
      </c>
      <c r="H297" s="339">
        <v>0</v>
      </c>
      <c r="I297" s="339">
        <v>0</v>
      </c>
      <c r="J297" s="339">
        <v>0</v>
      </c>
      <c r="K297" s="339">
        <v>0</v>
      </c>
      <c r="L297" s="339">
        <v>0</v>
      </c>
      <c r="M297" s="339">
        <v>0</v>
      </c>
      <c r="N297" s="339">
        <v>0</v>
      </c>
      <c r="O297" s="339">
        <v>0</v>
      </c>
      <c r="P297" s="339">
        <v>0</v>
      </c>
      <c r="Q297" s="339">
        <v>0</v>
      </c>
      <c r="R297" s="339">
        <v>0</v>
      </c>
      <c r="S297" s="339">
        <v>0</v>
      </c>
      <c r="T297" s="339">
        <v>0</v>
      </c>
      <c r="U297" s="339">
        <v>0</v>
      </c>
      <c r="V297" s="339">
        <v>0</v>
      </c>
      <c r="W297" s="339">
        <v>0</v>
      </c>
      <c r="X297" s="339">
        <v>0</v>
      </c>
      <c r="Y297" s="339">
        <v>0</v>
      </c>
      <c r="Z297" s="339">
        <v>0</v>
      </c>
      <c r="AA297" s="339">
        <v>0</v>
      </c>
      <c r="AB297" s="339">
        <v>0</v>
      </c>
      <c r="AC297" s="339">
        <v>0</v>
      </c>
      <c r="AD297" s="355">
        <v>0</v>
      </c>
      <c r="AE297" s="355">
        <v>0</v>
      </c>
      <c r="AF297" s="355">
        <v>0</v>
      </c>
      <c r="AG297" s="355">
        <v>0</v>
      </c>
      <c r="AH297" s="354">
        <v>0</v>
      </c>
      <c r="AI297" s="354">
        <v>0</v>
      </c>
      <c r="AJ297" s="454">
        <v>0</v>
      </c>
      <c r="AK297" s="354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336">
        <f t="shared" ref="G298:AJ298" si="362">+F298+G297</f>
        <v>0</v>
      </c>
      <c r="H298" s="336">
        <f t="shared" si="362"/>
        <v>0</v>
      </c>
      <c r="I298" s="335">
        <f t="shared" si="362"/>
        <v>0</v>
      </c>
      <c r="J298" s="336">
        <f t="shared" si="362"/>
        <v>0</v>
      </c>
      <c r="K298" s="336">
        <f t="shared" si="362"/>
        <v>0</v>
      </c>
      <c r="L298" s="336">
        <f t="shared" si="362"/>
        <v>0</v>
      </c>
      <c r="M298" s="336">
        <f t="shared" si="362"/>
        <v>0</v>
      </c>
      <c r="N298" s="336">
        <f t="shared" si="362"/>
        <v>0</v>
      </c>
      <c r="O298" s="336">
        <f t="shared" si="362"/>
        <v>0</v>
      </c>
      <c r="P298" s="335">
        <f t="shared" si="362"/>
        <v>0</v>
      </c>
      <c r="Q298" s="336">
        <f t="shared" si="362"/>
        <v>0</v>
      </c>
      <c r="R298" s="336">
        <f t="shared" si="362"/>
        <v>0</v>
      </c>
      <c r="S298" s="336">
        <f t="shared" si="362"/>
        <v>0</v>
      </c>
      <c r="T298" s="336">
        <f t="shared" si="362"/>
        <v>0</v>
      </c>
      <c r="U298" s="336">
        <f t="shared" si="362"/>
        <v>0</v>
      </c>
      <c r="V298" s="336">
        <f t="shared" si="362"/>
        <v>0</v>
      </c>
      <c r="W298" s="335">
        <f t="shared" si="362"/>
        <v>0</v>
      </c>
      <c r="X298" s="336">
        <f t="shared" si="362"/>
        <v>0</v>
      </c>
      <c r="Y298" s="336">
        <f t="shared" si="362"/>
        <v>0</v>
      </c>
      <c r="Z298" s="336">
        <f t="shared" si="362"/>
        <v>0</v>
      </c>
      <c r="AA298" s="336">
        <f t="shared" si="362"/>
        <v>0</v>
      </c>
      <c r="AB298" s="336">
        <f t="shared" si="362"/>
        <v>0</v>
      </c>
      <c r="AC298" s="336">
        <f t="shared" si="362"/>
        <v>0</v>
      </c>
      <c r="AD298" s="356">
        <f t="shared" si="362"/>
        <v>0</v>
      </c>
      <c r="AE298" s="352">
        <f t="shared" si="362"/>
        <v>0</v>
      </c>
      <c r="AF298" s="352">
        <f t="shared" si="362"/>
        <v>0</v>
      </c>
      <c r="AG298" s="352">
        <f t="shared" si="362"/>
        <v>0</v>
      </c>
      <c r="AH298" s="352">
        <f t="shared" si="362"/>
        <v>0</v>
      </c>
      <c r="AI298" s="352">
        <f t="shared" si="362"/>
        <v>0</v>
      </c>
      <c r="AJ298" s="451">
        <f t="shared" si="362"/>
        <v>0</v>
      </c>
      <c r="AK298" s="352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337"/>
      <c r="G299" s="341">
        <v>0</v>
      </c>
      <c r="H299" s="339">
        <v>0</v>
      </c>
      <c r="I299" s="339">
        <v>0</v>
      </c>
      <c r="J299" s="339">
        <v>0</v>
      </c>
      <c r="K299" s="339">
        <v>0</v>
      </c>
      <c r="L299" s="339">
        <v>0</v>
      </c>
      <c r="M299" s="339">
        <v>0</v>
      </c>
      <c r="N299" s="339">
        <v>0</v>
      </c>
      <c r="O299" s="339">
        <v>0</v>
      </c>
      <c r="P299" s="339">
        <v>0</v>
      </c>
      <c r="Q299" s="339">
        <v>0</v>
      </c>
      <c r="R299" s="339">
        <v>0</v>
      </c>
      <c r="S299" s="339">
        <v>0</v>
      </c>
      <c r="T299" s="339">
        <v>0</v>
      </c>
      <c r="U299" s="339">
        <v>0</v>
      </c>
      <c r="V299" s="339">
        <v>0</v>
      </c>
      <c r="W299" s="339">
        <v>0</v>
      </c>
      <c r="X299" s="339">
        <v>0</v>
      </c>
      <c r="Y299" s="339">
        <v>0</v>
      </c>
      <c r="Z299" s="339">
        <v>0</v>
      </c>
      <c r="AA299" s="339">
        <v>0</v>
      </c>
      <c r="AB299" s="339">
        <v>0</v>
      </c>
      <c r="AC299" s="339">
        <v>0</v>
      </c>
      <c r="AD299" s="355">
        <v>0</v>
      </c>
      <c r="AE299" s="355">
        <v>0</v>
      </c>
      <c r="AF299" s="355">
        <v>0</v>
      </c>
      <c r="AG299" s="355">
        <v>0</v>
      </c>
      <c r="AH299" s="354">
        <v>0</v>
      </c>
      <c r="AI299" s="354">
        <v>0</v>
      </c>
      <c r="AJ299" s="454">
        <v>0</v>
      </c>
      <c r="AK299" s="354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336">
        <f t="shared" ref="G300:AJ300" si="363">+F300+G299</f>
        <v>0</v>
      </c>
      <c r="H300" s="336">
        <f t="shared" si="363"/>
        <v>0</v>
      </c>
      <c r="I300" s="335">
        <f t="shared" si="363"/>
        <v>0</v>
      </c>
      <c r="J300" s="336">
        <f t="shared" si="363"/>
        <v>0</v>
      </c>
      <c r="K300" s="336">
        <f t="shared" si="363"/>
        <v>0</v>
      </c>
      <c r="L300" s="336">
        <f t="shared" si="363"/>
        <v>0</v>
      </c>
      <c r="M300" s="336">
        <f t="shared" si="363"/>
        <v>0</v>
      </c>
      <c r="N300" s="336">
        <f t="shared" si="363"/>
        <v>0</v>
      </c>
      <c r="O300" s="336">
        <f t="shared" si="363"/>
        <v>0</v>
      </c>
      <c r="P300" s="335">
        <f t="shared" si="363"/>
        <v>0</v>
      </c>
      <c r="Q300" s="336">
        <f t="shared" si="363"/>
        <v>0</v>
      </c>
      <c r="R300" s="336">
        <f t="shared" si="363"/>
        <v>0</v>
      </c>
      <c r="S300" s="336">
        <f t="shared" si="363"/>
        <v>0</v>
      </c>
      <c r="T300" s="336">
        <f t="shared" si="363"/>
        <v>0</v>
      </c>
      <c r="U300" s="336">
        <f t="shared" si="363"/>
        <v>0</v>
      </c>
      <c r="V300" s="336">
        <f t="shared" si="363"/>
        <v>0</v>
      </c>
      <c r="W300" s="335">
        <f t="shared" si="363"/>
        <v>0</v>
      </c>
      <c r="X300" s="336">
        <f t="shared" si="363"/>
        <v>0</v>
      </c>
      <c r="Y300" s="336">
        <f t="shared" si="363"/>
        <v>0</v>
      </c>
      <c r="Z300" s="336">
        <f t="shared" si="363"/>
        <v>0</v>
      </c>
      <c r="AA300" s="336">
        <f t="shared" si="363"/>
        <v>0</v>
      </c>
      <c r="AB300" s="336">
        <f t="shared" si="363"/>
        <v>0</v>
      </c>
      <c r="AC300" s="336">
        <f t="shared" si="363"/>
        <v>0</v>
      </c>
      <c r="AD300" s="356">
        <f t="shared" si="363"/>
        <v>0</v>
      </c>
      <c r="AE300" s="352">
        <f t="shared" si="363"/>
        <v>0</v>
      </c>
      <c r="AF300" s="352">
        <f t="shared" si="363"/>
        <v>0</v>
      </c>
      <c r="AG300" s="352">
        <f t="shared" si="363"/>
        <v>0</v>
      </c>
      <c r="AH300" s="352">
        <f t="shared" si="363"/>
        <v>0</v>
      </c>
      <c r="AI300" s="352">
        <f t="shared" si="363"/>
        <v>0</v>
      </c>
      <c r="AJ300" s="451">
        <f t="shared" si="363"/>
        <v>0</v>
      </c>
      <c r="AK300" s="352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341">
        <f>+F301</f>
        <v>0</v>
      </c>
      <c r="H301" s="339">
        <v>0</v>
      </c>
      <c r="I301" s="344">
        <v>0</v>
      </c>
      <c r="J301" s="339">
        <v>0</v>
      </c>
      <c r="K301" s="339">
        <v>0</v>
      </c>
      <c r="L301" s="339">
        <v>0</v>
      </c>
      <c r="M301" s="339">
        <v>0</v>
      </c>
      <c r="N301" s="341">
        <v>0</v>
      </c>
      <c r="O301" s="341">
        <v>0</v>
      </c>
      <c r="P301" s="341">
        <v>0</v>
      </c>
      <c r="Q301" s="341">
        <v>0</v>
      </c>
      <c r="R301" s="341">
        <v>0</v>
      </c>
      <c r="S301" s="341">
        <v>0</v>
      </c>
      <c r="T301" s="339">
        <v>0</v>
      </c>
      <c r="U301" s="341">
        <v>0</v>
      </c>
      <c r="V301" s="341">
        <v>0</v>
      </c>
      <c r="W301" s="341">
        <v>0</v>
      </c>
      <c r="X301" s="341">
        <v>0</v>
      </c>
      <c r="Y301" s="341">
        <v>0</v>
      </c>
      <c r="Z301" s="341">
        <v>0</v>
      </c>
      <c r="AA301" s="341">
        <v>0</v>
      </c>
      <c r="AB301" s="341">
        <v>0</v>
      </c>
      <c r="AC301" s="341">
        <v>0</v>
      </c>
      <c r="AD301" s="354">
        <v>0</v>
      </c>
      <c r="AE301" s="354">
        <v>0</v>
      </c>
      <c r="AF301" s="354">
        <v>0</v>
      </c>
      <c r="AG301" s="354">
        <v>0</v>
      </c>
      <c r="AH301" s="355">
        <v>0</v>
      </c>
      <c r="AI301" s="354">
        <v>0</v>
      </c>
      <c r="AJ301" s="455">
        <v>0</v>
      </c>
      <c r="AK301" s="355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341">
        <f t="shared" ref="G302:AJ302" si="364">+F302+G301</f>
        <v>0</v>
      </c>
      <c r="H302" s="341">
        <f t="shared" si="364"/>
        <v>0</v>
      </c>
      <c r="I302" s="340">
        <f t="shared" si="364"/>
        <v>0</v>
      </c>
      <c r="J302" s="341">
        <f t="shared" si="364"/>
        <v>0</v>
      </c>
      <c r="K302" s="341">
        <f t="shared" si="364"/>
        <v>0</v>
      </c>
      <c r="L302" s="341">
        <f t="shared" si="364"/>
        <v>0</v>
      </c>
      <c r="M302" s="341">
        <f t="shared" si="364"/>
        <v>0</v>
      </c>
      <c r="N302" s="341">
        <f t="shared" si="364"/>
        <v>0</v>
      </c>
      <c r="O302" s="341">
        <f t="shared" si="364"/>
        <v>0</v>
      </c>
      <c r="P302" s="341">
        <f t="shared" si="364"/>
        <v>0</v>
      </c>
      <c r="Q302" s="341">
        <f t="shared" si="364"/>
        <v>0</v>
      </c>
      <c r="R302" s="341">
        <f t="shared" si="364"/>
        <v>0</v>
      </c>
      <c r="S302" s="341">
        <f t="shared" si="364"/>
        <v>0</v>
      </c>
      <c r="T302" s="341">
        <f t="shared" si="364"/>
        <v>0</v>
      </c>
      <c r="U302" s="341">
        <f t="shared" si="364"/>
        <v>0</v>
      </c>
      <c r="V302" s="341">
        <f t="shared" si="364"/>
        <v>0</v>
      </c>
      <c r="W302" s="341">
        <f t="shared" si="364"/>
        <v>0</v>
      </c>
      <c r="X302" s="341">
        <f t="shared" si="364"/>
        <v>0</v>
      </c>
      <c r="Y302" s="341">
        <f t="shared" si="364"/>
        <v>0</v>
      </c>
      <c r="Z302" s="341">
        <f t="shared" si="364"/>
        <v>0</v>
      </c>
      <c r="AA302" s="341">
        <f t="shared" si="364"/>
        <v>0</v>
      </c>
      <c r="AB302" s="341">
        <f t="shared" si="364"/>
        <v>0</v>
      </c>
      <c r="AC302" s="341">
        <f t="shared" si="364"/>
        <v>0</v>
      </c>
      <c r="AD302" s="354">
        <f t="shared" si="364"/>
        <v>0</v>
      </c>
      <c r="AE302" s="354">
        <f t="shared" si="364"/>
        <v>0</v>
      </c>
      <c r="AF302" s="354">
        <f t="shared" si="364"/>
        <v>0</v>
      </c>
      <c r="AG302" s="354">
        <f t="shared" si="364"/>
        <v>0</v>
      </c>
      <c r="AH302" s="354">
        <f t="shared" si="364"/>
        <v>0</v>
      </c>
      <c r="AI302" s="354">
        <f t="shared" si="364"/>
        <v>0</v>
      </c>
      <c r="AJ302" s="455">
        <f t="shared" si="364"/>
        <v>0</v>
      </c>
      <c r="AK302" s="361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337">
        <f>+F163</f>
        <v>0</v>
      </c>
      <c r="G303" s="339">
        <f>+G163</f>
        <v>0</v>
      </c>
      <c r="H303" s="339">
        <f t="shared" ref="H303:AK303" si="365">+H163</f>
        <v>0</v>
      </c>
      <c r="I303" s="339">
        <f t="shared" si="365"/>
        <v>0</v>
      </c>
      <c r="J303" s="339">
        <f t="shared" si="365"/>
        <v>0</v>
      </c>
      <c r="K303" s="339">
        <f t="shared" si="365"/>
        <v>0</v>
      </c>
      <c r="L303" s="339">
        <f t="shared" si="365"/>
        <v>0</v>
      </c>
      <c r="M303" s="339">
        <f t="shared" si="365"/>
        <v>0</v>
      </c>
      <c r="N303" s="339">
        <f t="shared" si="365"/>
        <v>0</v>
      </c>
      <c r="O303" s="343">
        <f t="shared" si="365"/>
        <v>0</v>
      </c>
      <c r="P303" s="339">
        <f t="shared" si="365"/>
        <v>0</v>
      </c>
      <c r="Q303" s="339">
        <f t="shared" si="365"/>
        <v>0</v>
      </c>
      <c r="R303" s="339">
        <f t="shared" si="365"/>
        <v>0</v>
      </c>
      <c r="S303" s="339">
        <f t="shared" si="365"/>
        <v>0</v>
      </c>
      <c r="T303" s="339">
        <f t="shared" si="365"/>
        <v>0</v>
      </c>
      <c r="U303" s="339">
        <f t="shared" si="365"/>
        <v>0</v>
      </c>
      <c r="V303" s="339">
        <f t="shared" si="365"/>
        <v>0</v>
      </c>
      <c r="W303" s="339">
        <f t="shared" si="365"/>
        <v>0</v>
      </c>
      <c r="X303" s="339">
        <f t="shared" si="365"/>
        <v>0</v>
      </c>
      <c r="Y303" s="339">
        <f t="shared" si="365"/>
        <v>0</v>
      </c>
      <c r="Z303" s="339">
        <f t="shared" si="365"/>
        <v>0</v>
      </c>
      <c r="AA303" s="339">
        <f t="shared" si="365"/>
        <v>0</v>
      </c>
      <c r="AB303" s="339">
        <f t="shared" si="365"/>
        <v>0</v>
      </c>
      <c r="AC303" s="339">
        <f t="shared" si="365"/>
        <v>0</v>
      </c>
      <c r="AD303" s="355">
        <f t="shared" si="365"/>
        <v>0</v>
      </c>
      <c r="AE303" s="355">
        <f t="shared" si="365"/>
        <v>0</v>
      </c>
      <c r="AF303" s="355">
        <f t="shared" si="365"/>
        <v>0</v>
      </c>
      <c r="AG303" s="355">
        <f t="shared" si="365"/>
        <v>0</v>
      </c>
      <c r="AH303" s="355">
        <f t="shared" si="365"/>
        <v>0</v>
      </c>
      <c r="AI303" s="355">
        <f t="shared" si="365"/>
        <v>0</v>
      </c>
      <c r="AJ303" s="454">
        <f t="shared" si="365"/>
        <v>0</v>
      </c>
      <c r="AK303" s="355">
        <f t="shared" si="365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336">
        <f t="shared" ref="G304:AK304" si="366">+F304+G303</f>
        <v>0</v>
      </c>
      <c r="H304" s="336">
        <f t="shared" si="366"/>
        <v>0</v>
      </c>
      <c r="I304" s="336">
        <f t="shared" si="366"/>
        <v>0</v>
      </c>
      <c r="J304" s="336">
        <f t="shared" si="366"/>
        <v>0</v>
      </c>
      <c r="K304" s="336">
        <f t="shared" si="366"/>
        <v>0</v>
      </c>
      <c r="L304" s="336">
        <f t="shared" si="366"/>
        <v>0</v>
      </c>
      <c r="M304" s="336">
        <f t="shared" si="366"/>
        <v>0</v>
      </c>
      <c r="N304" s="336">
        <f t="shared" si="366"/>
        <v>0</v>
      </c>
      <c r="O304" s="336">
        <f t="shared" si="366"/>
        <v>0</v>
      </c>
      <c r="P304" s="336">
        <f t="shared" si="366"/>
        <v>0</v>
      </c>
      <c r="Q304" s="336">
        <f t="shared" si="366"/>
        <v>0</v>
      </c>
      <c r="R304" s="336">
        <f t="shared" si="366"/>
        <v>0</v>
      </c>
      <c r="S304" s="336">
        <f t="shared" si="366"/>
        <v>0</v>
      </c>
      <c r="T304" s="336">
        <f t="shared" si="366"/>
        <v>0</v>
      </c>
      <c r="U304" s="336">
        <f t="shared" si="366"/>
        <v>0</v>
      </c>
      <c r="V304" s="336">
        <f t="shared" si="366"/>
        <v>0</v>
      </c>
      <c r="W304" s="336">
        <f t="shared" si="366"/>
        <v>0</v>
      </c>
      <c r="X304" s="336">
        <f t="shared" si="366"/>
        <v>0</v>
      </c>
      <c r="Y304" s="336">
        <f t="shared" si="366"/>
        <v>0</v>
      </c>
      <c r="Z304" s="336">
        <f t="shared" si="366"/>
        <v>0</v>
      </c>
      <c r="AA304" s="336">
        <f t="shared" si="366"/>
        <v>0</v>
      </c>
      <c r="AB304" s="336">
        <f t="shared" si="366"/>
        <v>0</v>
      </c>
      <c r="AC304" s="336">
        <f t="shared" si="366"/>
        <v>0</v>
      </c>
      <c r="AD304" s="352">
        <f t="shared" si="366"/>
        <v>0</v>
      </c>
      <c r="AE304" s="352">
        <f t="shared" si="366"/>
        <v>0</v>
      </c>
      <c r="AF304" s="352">
        <f t="shared" si="366"/>
        <v>0</v>
      </c>
      <c r="AG304" s="352">
        <f t="shared" si="366"/>
        <v>0</v>
      </c>
      <c r="AH304" s="352">
        <f t="shared" si="366"/>
        <v>0</v>
      </c>
      <c r="AI304" s="352">
        <f t="shared" si="366"/>
        <v>0</v>
      </c>
      <c r="AJ304" s="451">
        <f t="shared" si="366"/>
        <v>0</v>
      </c>
      <c r="AK304" s="352">
        <f t="shared" si="366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341">
        <f>+G165</f>
        <v>0</v>
      </c>
      <c r="H305" s="341">
        <f t="shared" ref="H305:AK305" si="367">+H165</f>
        <v>0</v>
      </c>
      <c r="I305" s="341">
        <f t="shared" si="367"/>
        <v>0</v>
      </c>
      <c r="J305" s="341">
        <f t="shared" si="367"/>
        <v>0</v>
      </c>
      <c r="K305" s="341">
        <f t="shared" si="367"/>
        <v>0</v>
      </c>
      <c r="L305" s="341">
        <f t="shared" si="367"/>
        <v>0</v>
      </c>
      <c r="M305" s="341">
        <f t="shared" si="367"/>
        <v>0</v>
      </c>
      <c r="N305" s="341">
        <f t="shared" si="367"/>
        <v>0</v>
      </c>
      <c r="O305" s="342">
        <f t="shared" si="367"/>
        <v>0</v>
      </c>
      <c r="P305" s="341">
        <f t="shared" si="367"/>
        <v>0</v>
      </c>
      <c r="Q305" s="341">
        <f t="shared" si="367"/>
        <v>0</v>
      </c>
      <c r="R305" s="341">
        <f t="shared" si="367"/>
        <v>0</v>
      </c>
      <c r="S305" s="341">
        <f t="shared" si="367"/>
        <v>0</v>
      </c>
      <c r="T305" s="341">
        <f t="shared" si="367"/>
        <v>0</v>
      </c>
      <c r="U305" s="341">
        <f t="shared" si="367"/>
        <v>0</v>
      </c>
      <c r="V305" s="341">
        <f t="shared" si="367"/>
        <v>0</v>
      </c>
      <c r="W305" s="341">
        <f t="shared" si="367"/>
        <v>0</v>
      </c>
      <c r="X305" s="341">
        <f t="shared" si="367"/>
        <v>0</v>
      </c>
      <c r="Y305" s="341">
        <f t="shared" si="367"/>
        <v>0</v>
      </c>
      <c r="Z305" s="341">
        <f t="shared" si="367"/>
        <v>0</v>
      </c>
      <c r="AA305" s="341">
        <f t="shared" si="367"/>
        <v>0</v>
      </c>
      <c r="AB305" s="341">
        <f t="shared" si="367"/>
        <v>0</v>
      </c>
      <c r="AC305" s="341">
        <f t="shared" si="367"/>
        <v>0</v>
      </c>
      <c r="AD305" s="354">
        <f t="shared" si="367"/>
        <v>0</v>
      </c>
      <c r="AE305" s="354">
        <f t="shared" si="367"/>
        <v>0</v>
      </c>
      <c r="AF305" s="354">
        <f t="shared" si="367"/>
        <v>0</v>
      </c>
      <c r="AG305" s="354">
        <f t="shared" si="367"/>
        <v>0</v>
      </c>
      <c r="AH305" s="354">
        <f t="shared" si="367"/>
        <v>0</v>
      </c>
      <c r="AI305" s="354">
        <f t="shared" si="367"/>
        <v>0</v>
      </c>
      <c r="AJ305" s="455">
        <f t="shared" si="367"/>
        <v>0</v>
      </c>
      <c r="AK305" s="354">
        <f t="shared" si="367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336">
        <f t="shared" ref="G306:AK306" si="368">+F306+G305</f>
        <v>0</v>
      </c>
      <c r="H306" s="335">
        <f t="shared" si="368"/>
        <v>0</v>
      </c>
      <c r="I306" s="335">
        <f t="shared" si="368"/>
        <v>0</v>
      </c>
      <c r="J306" s="336">
        <f t="shared" si="368"/>
        <v>0</v>
      </c>
      <c r="K306" s="336">
        <f t="shared" si="368"/>
        <v>0</v>
      </c>
      <c r="L306" s="336">
        <f t="shared" si="368"/>
        <v>0</v>
      </c>
      <c r="M306" s="336">
        <f t="shared" si="368"/>
        <v>0</v>
      </c>
      <c r="N306" s="336">
        <f t="shared" si="368"/>
        <v>0</v>
      </c>
      <c r="O306" s="335">
        <f t="shared" si="368"/>
        <v>0</v>
      </c>
      <c r="P306" s="335">
        <f t="shared" si="368"/>
        <v>0</v>
      </c>
      <c r="Q306" s="336">
        <f t="shared" si="368"/>
        <v>0</v>
      </c>
      <c r="R306" s="336">
        <f t="shared" si="368"/>
        <v>0</v>
      </c>
      <c r="S306" s="336">
        <f t="shared" si="368"/>
        <v>0</v>
      </c>
      <c r="T306" s="336">
        <f t="shared" si="368"/>
        <v>0</v>
      </c>
      <c r="U306" s="336">
        <f t="shared" si="368"/>
        <v>0</v>
      </c>
      <c r="V306" s="335">
        <f t="shared" si="368"/>
        <v>0</v>
      </c>
      <c r="W306" s="335">
        <f t="shared" si="368"/>
        <v>0</v>
      </c>
      <c r="X306" s="336">
        <f t="shared" si="368"/>
        <v>0</v>
      </c>
      <c r="Y306" s="336">
        <f t="shared" si="368"/>
        <v>0</v>
      </c>
      <c r="Z306" s="336">
        <f t="shared" si="368"/>
        <v>0</v>
      </c>
      <c r="AA306" s="336">
        <f t="shared" si="368"/>
        <v>0</v>
      </c>
      <c r="AB306" s="336">
        <f t="shared" si="368"/>
        <v>0</v>
      </c>
      <c r="AC306" s="335">
        <f t="shared" si="368"/>
        <v>0</v>
      </c>
      <c r="AD306" s="356">
        <f t="shared" si="368"/>
        <v>0</v>
      </c>
      <c r="AE306" s="352">
        <f t="shared" si="368"/>
        <v>0</v>
      </c>
      <c r="AF306" s="352">
        <f t="shared" si="368"/>
        <v>0</v>
      </c>
      <c r="AG306" s="352">
        <f t="shared" si="368"/>
        <v>0</v>
      </c>
      <c r="AH306" s="352">
        <f t="shared" si="368"/>
        <v>0</v>
      </c>
      <c r="AI306" s="352">
        <f t="shared" si="368"/>
        <v>0</v>
      </c>
      <c r="AJ306" s="450">
        <f t="shared" si="368"/>
        <v>0</v>
      </c>
      <c r="AK306" s="356">
        <f t="shared" si="368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337">
        <f>+F167</f>
        <v>0</v>
      </c>
      <c r="G307" s="341">
        <f>+G167</f>
        <v>0</v>
      </c>
      <c r="H307" s="341">
        <f t="shared" ref="H307:AK307" si="369">+H167</f>
        <v>0</v>
      </c>
      <c r="I307" s="341">
        <f t="shared" si="369"/>
        <v>0</v>
      </c>
      <c r="J307" s="341">
        <f t="shared" si="369"/>
        <v>0</v>
      </c>
      <c r="K307" s="341">
        <f t="shared" si="369"/>
        <v>0</v>
      </c>
      <c r="L307" s="341">
        <f t="shared" si="369"/>
        <v>0</v>
      </c>
      <c r="M307" s="341">
        <f t="shared" si="369"/>
        <v>0</v>
      </c>
      <c r="N307" s="341">
        <f t="shared" si="369"/>
        <v>0</v>
      </c>
      <c r="O307" s="342">
        <f t="shared" si="369"/>
        <v>0</v>
      </c>
      <c r="P307" s="341">
        <f t="shared" si="369"/>
        <v>0</v>
      </c>
      <c r="Q307" s="341">
        <f t="shared" si="369"/>
        <v>0</v>
      </c>
      <c r="R307" s="341">
        <f t="shared" si="369"/>
        <v>0</v>
      </c>
      <c r="S307" s="341">
        <f t="shared" si="369"/>
        <v>0</v>
      </c>
      <c r="T307" s="341">
        <f t="shared" si="369"/>
        <v>0</v>
      </c>
      <c r="U307" s="341">
        <f t="shared" si="369"/>
        <v>0</v>
      </c>
      <c r="V307" s="341">
        <f t="shared" si="369"/>
        <v>0</v>
      </c>
      <c r="W307" s="341">
        <f t="shared" si="369"/>
        <v>0</v>
      </c>
      <c r="X307" s="341">
        <f t="shared" si="369"/>
        <v>0</v>
      </c>
      <c r="Y307" s="341">
        <f t="shared" si="369"/>
        <v>0</v>
      </c>
      <c r="Z307" s="341">
        <f t="shared" si="369"/>
        <v>0</v>
      </c>
      <c r="AA307" s="341">
        <f t="shared" si="369"/>
        <v>0</v>
      </c>
      <c r="AB307" s="341">
        <f t="shared" si="369"/>
        <v>0</v>
      </c>
      <c r="AC307" s="341">
        <f t="shared" si="369"/>
        <v>0</v>
      </c>
      <c r="AD307" s="354">
        <f t="shared" si="369"/>
        <v>0</v>
      </c>
      <c r="AE307" s="354">
        <f t="shared" si="369"/>
        <v>0</v>
      </c>
      <c r="AF307" s="354">
        <f t="shared" si="369"/>
        <v>0</v>
      </c>
      <c r="AG307" s="354">
        <f t="shared" si="369"/>
        <v>0</v>
      </c>
      <c r="AH307" s="354">
        <f t="shared" si="369"/>
        <v>0</v>
      </c>
      <c r="AI307" s="354">
        <f t="shared" si="369"/>
        <v>0</v>
      </c>
      <c r="AJ307" s="455">
        <f t="shared" si="369"/>
        <v>0</v>
      </c>
      <c r="AK307" s="354">
        <f t="shared" si="369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341">
        <f t="shared" ref="G308:AK308" si="370">+F308+G307</f>
        <v>0</v>
      </c>
      <c r="H308" s="341">
        <f t="shared" si="370"/>
        <v>0</v>
      </c>
      <c r="I308" s="341">
        <f t="shared" si="370"/>
        <v>0</v>
      </c>
      <c r="J308" s="341">
        <f t="shared" si="370"/>
        <v>0</v>
      </c>
      <c r="K308" s="341">
        <f t="shared" si="370"/>
        <v>0</v>
      </c>
      <c r="L308" s="341">
        <f t="shared" si="370"/>
        <v>0</v>
      </c>
      <c r="M308" s="341">
        <f t="shared" si="370"/>
        <v>0</v>
      </c>
      <c r="N308" s="341">
        <f t="shared" si="370"/>
        <v>0</v>
      </c>
      <c r="O308" s="341">
        <f t="shared" si="370"/>
        <v>0</v>
      </c>
      <c r="P308" s="341">
        <f t="shared" si="370"/>
        <v>0</v>
      </c>
      <c r="Q308" s="341">
        <f t="shared" si="370"/>
        <v>0</v>
      </c>
      <c r="R308" s="341">
        <f t="shared" si="370"/>
        <v>0</v>
      </c>
      <c r="S308" s="341">
        <f t="shared" si="370"/>
        <v>0</v>
      </c>
      <c r="T308" s="341">
        <f t="shared" si="370"/>
        <v>0</v>
      </c>
      <c r="U308" s="341">
        <f t="shared" si="370"/>
        <v>0</v>
      </c>
      <c r="V308" s="341">
        <f t="shared" si="370"/>
        <v>0</v>
      </c>
      <c r="W308" s="341">
        <f t="shared" si="370"/>
        <v>0</v>
      </c>
      <c r="X308" s="341">
        <f t="shared" si="370"/>
        <v>0</v>
      </c>
      <c r="Y308" s="341">
        <f t="shared" si="370"/>
        <v>0</v>
      </c>
      <c r="Z308" s="341">
        <f t="shared" si="370"/>
        <v>0</v>
      </c>
      <c r="AA308" s="341">
        <f t="shared" si="370"/>
        <v>0</v>
      </c>
      <c r="AB308" s="341">
        <f t="shared" si="370"/>
        <v>0</v>
      </c>
      <c r="AC308" s="341">
        <f t="shared" si="370"/>
        <v>0</v>
      </c>
      <c r="AD308" s="354">
        <f t="shared" si="370"/>
        <v>0</v>
      </c>
      <c r="AE308" s="354">
        <f t="shared" si="370"/>
        <v>0</v>
      </c>
      <c r="AF308" s="354">
        <f t="shared" si="370"/>
        <v>0</v>
      </c>
      <c r="AG308" s="354">
        <f t="shared" si="370"/>
        <v>0</v>
      </c>
      <c r="AH308" s="354">
        <f t="shared" si="370"/>
        <v>0</v>
      </c>
      <c r="AI308" s="354">
        <f t="shared" si="370"/>
        <v>0</v>
      </c>
      <c r="AJ308" s="455">
        <f t="shared" si="370"/>
        <v>0</v>
      </c>
      <c r="AK308" s="352">
        <f t="shared" si="370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104">
        <v>0</v>
      </c>
      <c r="I309" s="104">
        <v>0</v>
      </c>
      <c r="J309" s="104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104">
        <v>0</v>
      </c>
      <c r="Q309" s="104">
        <v>0</v>
      </c>
      <c r="R309" s="104">
        <v>0</v>
      </c>
      <c r="S309" s="104">
        <v>0</v>
      </c>
      <c r="T309" s="104">
        <v>0</v>
      </c>
      <c r="U309" s="104">
        <v>0</v>
      </c>
      <c r="V309" s="104">
        <v>0</v>
      </c>
      <c r="W309" s="104">
        <v>0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230">
        <v>0</v>
      </c>
      <c r="AE309" s="230">
        <v>0</v>
      </c>
      <c r="AF309" s="230">
        <v>0</v>
      </c>
      <c r="AG309" s="230">
        <v>0</v>
      </c>
      <c r="AH309" s="230">
        <v>0</v>
      </c>
      <c r="AI309" s="230">
        <v>0</v>
      </c>
      <c r="AJ309" s="104">
        <v>0</v>
      </c>
      <c r="AK309" s="230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335">
        <f t="shared" ref="G310:AK310" si="371">F310+G309</f>
        <v>0</v>
      </c>
      <c r="H310" s="335">
        <f t="shared" si="371"/>
        <v>0</v>
      </c>
      <c r="I310" s="335">
        <f t="shared" si="371"/>
        <v>0</v>
      </c>
      <c r="J310" s="335">
        <f t="shared" si="371"/>
        <v>0</v>
      </c>
      <c r="K310" s="335">
        <f t="shared" si="371"/>
        <v>0</v>
      </c>
      <c r="L310" s="335">
        <f t="shared" si="371"/>
        <v>0</v>
      </c>
      <c r="M310" s="335">
        <f t="shared" si="371"/>
        <v>0</v>
      </c>
      <c r="N310" s="335">
        <f t="shared" si="371"/>
        <v>0</v>
      </c>
      <c r="O310" s="335">
        <f t="shared" si="371"/>
        <v>0</v>
      </c>
      <c r="P310" s="335">
        <f t="shared" si="371"/>
        <v>0</v>
      </c>
      <c r="Q310" s="335">
        <f t="shared" si="371"/>
        <v>0</v>
      </c>
      <c r="R310" s="335">
        <f t="shared" si="371"/>
        <v>0</v>
      </c>
      <c r="S310" s="335">
        <f t="shared" si="371"/>
        <v>0</v>
      </c>
      <c r="T310" s="335">
        <f t="shared" si="371"/>
        <v>0</v>
      </c>
      <c r="U310" s="335">
        <f t="shared" si="371"/>
        <v>0</v>
      </c>
      <c r="V310" s="335">
        <f t="shared" si="371"/>
        <v>0</v>
      </c>
      <c r="W310" s="335">
        <f t="shared" si="371"/>
        <v>0</v>
      </c>
      <c r="X310" s="335">
        <f t="shared" si="371"/>
        <v>0</v>
      </c>
      <c r="Y310" s="335">
        <f t="shared" si="371"/>
        <v>0</v>
      </c>
      <c r="Z310" s="335">
        <f t="shared" si="371"/>
        <v>0</v>
      </c>
      <c r="AA310" s="335">
        <f t="shared" si="371"/>
        <v>0</v>
      </c>
      <c r="AB310" s="335">
        <f t="shared" si="371"/>
        <v>0</v>
      </c>
      <c r="AC310" s="335">
        <f t="shared" si="371"/>
        <v>0</v>
      </c>
      <c r="AD310" s="356">
        <f t="shared" si="371"/>
        <v>0</v>
      </c>
      <c r="AE310" s="356">
        <f t="shared" si="371"/>
        <v>0</v>
      </c>
      <c r="AF310" s="356">
        <f t="shared" si="371"/>
        <v>0</v>
      </c>
      <c r="AG310" s="356">
        <f t="shared" si="371"/>
        <v>0</v>
      </c>
      <c r="AH310" s="356">
        <f t="shared" si="371"/>
        <v>0</v>
      </c>
      <c r="AI310" s="356">
        <f t="shared" si="371"/>
        <v>0</v>
      </c>
      <c r="AJ310" s="450">
        <f t="shared" si="371"/>
        <v>0</v>
      </c>
      <c r="AK310" s="356">
        <f t="shared" si="371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337">
        <v>0</v>
      </c>
      <c r="G311" s="341">
        <v>0</v>
      </c>
      <c r="H311" s="341">
        <v>0</v>
      </c>
      <c r="I311" s="341">
        <v>0</v>
      </c>
      <c r="J311" s="341">
        <v>0</v>
      </c>
      <c r="K311" s="341">
        <v>0</v>
      </c>
      <c r="L311" s="341">
        <v>0</v>
      </c>
      <c r="M311" s="341">
        <v>0</v>
      </c>
      <c r="N311" s="341">
        <v>0</v>
      </c>
      <c r="O311" s="341">
        <v>0</v>
      </c>
      <c r="P311" s="341">
        <v>0</v>
      </c>
      <c r="Q311" s="341">
        <v>0</v>
      </c>
      <c r="R311" s="341">
        <v>0</v>
      </c>
      <c r="S311" s="341">
        <v>0</v>
      </c>
      <c r="T311" s="341">
        <v>0</v>
      </c>
      <c r="U311" s="341">
        <v>0</v>
      </c>
      <c r="V311" s="341">
        <v>0</v>
      </c>
      <c r="W311" s="341">
        <v>0</v>
      </c>
      <c r="X311" s="341">
        <v>0</v>
      </c>
      <c r="Y311" s="341">
        <v>0</v>
      </c>
      <c r="Z311" s="341">
        <v>0</v>
      </c>
      <c r="AA311" s="341">
        <v>0</v>
      </c>
      <c r="AB311" s="341">
        <v>0</v>
      </c>
      <c r="AC311" s="341">
        <v>0</v>
      </c>
      <c r="AD311" s="354">
        <v>0</v>
      </c>
      <c r="AE311" s="354">
        <v>0</v>
      </c>
      <c r="AF311" s="354">
        <v>0</v>
      </c>
      <c r="AG311" s="354">
        <v>0</v>
      </c>
      <c r="AH311" s="354">
        <v>0</v>
      </c>
      <c r="AI311" s="354">
        <v>0</v>
      </c>
      <c r="AJ311" s="455">
        <v>0</v>
      </c>
      <c r="AK311" s="354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417"/>
      <c r="E312" s="41"/>
      <c r="F312" s="74"/>
      <c r="G312" s="340">
        <f t="shared" ref="G312:AK312" si="372">F312+G311</f>
        <v>0</v>
      </c>
      <c r="H312" s="340">
        <f t="shared" si="372"/>
        <v>0</v>
      </c>
      <c r="I312" s="340">
        <f t="shared" si="372"/>
        <v>0</v>
      </c>
      <c r="J312" s="340">
        <f t="shared" si="372"/>
        <v>0</v>
      </c>
      <c r="K312" s="340">
        <f t="shared" si="372"/>
        <v>0</v>
      </c>
      <c r="L312" s="340">
        <f t="shared" si="372"/>
        <v>0</v>
      </c>
      <c r="M312" s="340">
        <f t="shared" si="372"/>
        <v>0</v>
      </c>
      <c r="N312" s="340">
        <f t="shared" si="372"/>
        <v>0</v>
      </c>
      <c r="O312" s="340">
        <f t="shared" si="372"/>
        <v>0</v>
      </c>
      <c r="P312" s="340">
        <f t="shared" si="372"/>
        <v>0</v>
      </c>
      <c r="Q312" s="340">
        <f t="shared" si="372"/>
        <v>0</v>
      </c>
      <c r="R312" s="340">
        <f t="shared" si="372"/>
        <v>0</v>
      </c>
      <c r="S312" s="340">
        <f t="shared" si="372"/>
        <v>0</v>
      </c>
      <c r="T312" s="340">
        <f t="shared" si="372"/>
        <v>0</v>
      </c>
      <c r="U312" s="340">
        <f t="shared" si="372"/>
        <v>0</v>
      </c>
      <c r="V312" s="340">
        <f t="shared" si="372"/>
        <v>0</v>
      </c>
      <c r="W312" s="340">
        <f t="shared" si="372"/>
        <v>0</v>
      </c>
      <c r="X312" s="340">
        <f t="shared" si="372"/>
        <v>0</v>
      </c>
      <c r="Y312" s="340">
        <f t="shared" si="372"/>
        <v>0</v>
      </c>
      <c r="Z312" s="340">
        <f t="shared" si="372"/>
        <v>0</v>
      </c>
      <c r="AA312" s="340">
        <f t="shared" si="372"/>
        <v>0</v>
      </c>
      <c r="AB312" s="340">
        <f t="shared" si="372"/>
        <v>0</v>
      </c>
      <c r="AC312" s="340">
        <f t="shared" si="372"/>
        <v>0</v>
      </c>
      <c r="AD312" s="231">
        <f t="shared" si="372"/>
        <v>0</v>
      </c>
      <c r="AE312" s="231">
        <f t="shared" si="372"/>
        <v>0</v>
      </c>
      <c r="AF312" s="231">
        <f t="shared" si="372"/>
        <v>0</v>
      </c>
      <c r="AG312" s="231">
        <f t="shared" si="372"/>
        <v>0</v>
      </c>
      <c r="AH312" s="231">
        <f t="shared" si="372"/>
        <v>0</v>
      </c>
      <c r="AI312" s="231">
        <f t="shared" si="372"/>
        <v>0</v>
      </c>
      <c r="AJ312" s="340">
        <f t="shared" si="372"/>
        <v>0</v>
      </c>
      <c r="AK312" s="231">
        <f t="shared" si="372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</f>
        <v>30442</v>
      </c>
      <c r="G313" s="203">
        <f>+G8+G10+G12+G14+G16+G18+G20+G22+G24+G26+G28+G30+G32+G34+G36+G44+G46+G49+G57+G59+G61+G63+G117+G119+G121+G123+G129+G131+G133+G135+G137+G139+G141+G143+G145+G147+G149+G151+G111+G113+G115+G125+G127+G99+G101+G103+G95+G97+G105+G107+G109</f>
        <v>1307</v>
      </c>
      <c r="H313" s="142">
        <f t="shared" ref="H313:AK313" si="373">+H8+H10+H12+H14+H16+H18+H20+H22+H24+H26+H28+H30+H32+H34+H36+H44+H46+H49+H57+H59+H61+H63+H117+H119+H121+H123+H129+H131+H133+H135+H137+H139+H141+H143+H145+H147+H149+H151+H111+H113+H115+H125+H127+H99+H101+H103+H95+H97+H105+H107+H109</f>
        <v>1551</v>
      </c>
      <c r="I313" s="232">
        <f t="shared" si="373"/>
        <v>0</v>
      </c>
      <c r="J313" s="142">
        <f t="shared" si="373"/>
        <v>1740</v>
      </c>
      <c r="K313" s="142">
        <f t="shared" si="373"/>
        <v>1007</v>
      </c>
      <c r="L313" s="142">
        <f t="shared" si="373"/>
        <v>1192</v>
      </c>
      <c r="M313" s="142">
        <f t="shared" si="373"/>
        <v>1688</v>
      </c>
      <c r="N313" s="142">
        <f t="shared" si="373"/>
        <v>1393</v>
      </c>
      <c r="O313" s="251">
        <f t="shared" si="373"/>
        <v>1028</v>
      </c>
      <c r="P313" s="232">
        <f t="shared" si="373"/>
        <v>1217</v>
      </c>
      <c r="Q313" s="142">
        <f t="shared" si="373"/>
        <v>1815</v>
      </c>
      <c r="R313" s="142">
        <f t="shared" si="373"/>
        <v>1873</v>
      </c>
      <c r="S313" s="142">
        <f t="shared" si="373"/>
        <v>1871</v>
      </c>
      <c r="T313" s="142">
        <f t="shared" si="373"/>
        <v>1376</v>
      </c>
      <c r="U313" s="142">
        <f t="shared" si="373"/>
        <v>980</v>
      </c>
      <c r="V313" s="142">
        <f t="shared" si="373"/>
        <v>1070</v>
      </c>
      <c r="W313" s="232">
        <f t="shared" si="373"/>
        <v>700</v>
      </c>
      <c r="X313" s="142">
        <f t="shared" si="373"/>
        <v>1060</v>
      </c>
      <c r="Y313" s="142">
        <f t="shared" si="373"/>
        <v>1254</v>
      </c>
      <c r="Z313" s="142">
        <f t="shared" si="373"/>
        <v>1125</v>
      </c>
      <c r="AA313" s="142">
        <f t="shared" si="373"/>
        <v>1820</v>
      </c>
      <c r="AB313" s="142">
        <f t="shared" si="373"/>
        <v>1295</v>
      </c>
      <c r="AC313" s="251">
        <f t="shared" si="373"/>
        <v>1100</v>
      </c>
      <c r="AD313" s="232">
        <f t="shared" si="373"/>
        <v>980</v>
      </c>
      <c r="AE313" s="232">
        <f t="shared" si="373"/>
        <v>0</v>
      </c>
      <c r="AF313" s="232">
        <f t="shared" si="373"/>
        <v>0</v>
      </c>
      <c r="AG313" s="232">
        <f t="shared" si="373"/>
        <v>0</v>
      </c>
      <c r="AH313" s="232">
        <f t="shared" si="373"/>
        <v>0</v>
      </c>
      <c r="AI313" s="232">
        <f t="shared" si="373"/>
        <v>0</v>
      </c>
      <c r="AJ313" s="251">
        <f t="shared" si="373"/>
        <v>0</v>
      </c>
      <c r="AK313" s="546">
        <f t="shared" si="373"/>
        <v>0</v>
      </c>
      <c r="AL313" s="1">
        <f>SUM(AL8:AL268)</f>
        <v>6579</v>
      </c>
      <c r="AM313" s="1">
        <f>SUM(AM8:AM268)</f>
        <v>6579</v>
      </c>
      <c r="AN313" s="1">
        <f>SUM(AN8:AN268)</f>
        <v>19561300</v>
      </c>
      <c r="AO313" s="1">
        <f>SUM(AO8:AO268)</f>
        <v>2340796</v>
      </c>
      <c r="AP313" s="1">
        <f>SUM(AP8:AP268)</f>
        <v>2340796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137">
        <f t="shared" ref="G314:AI314" si="374">F314+G313</f>
        <v>1307</v>
      </c>
      <c r="H314" s="169">
        <f t="shared" si="374"/>
        <v>2858</v>
      </c>
      <c r="I314" s="233">
        <f t="shared" si="374"/>
        <v>2858</v>
      </c>
      <c r="J314" s="169">
        <f t="shared" si="374"/>
        <v>4598</v>
      </c>
      <c r="K314" s="169">
        <f t="shared" si="374"/>
        <v>5605</v>
      </c>
      <c r="L314" s="169">
        <f t="shared" si="374"/>
        <v>6797</v>
      </c>
      <c r="M314" s="169">
        <f t="shared" si="374"/>
        <v>8485</v>
      </c>
      <c r="N314" s="169">
        <f t="shared" si="374"/>
        <v>9878</v>
      </c>
      <c r="O314" s="252">
        <f t="shared" si="374"/>
        <v>10906</v>
      </c>
      <c r="P314" s="233">
        <f t="shared" si="374"/>
        <v>12123</v>
      </c>
      <c r="Q314" s="169">
        <f t="shared" si="374"/>
        <v>13938</v>
      </c>
      <c r="R314" s="169">
        <f t="shared" si="374"/>
        <v>15811</v>
      </c>
      <c r="S314" s="169">
        <f t="shared" si="374"/>
        <v>17682</v>
      </c>
      <c r="T314" s="169">
        <f t="shared" si="374"/>
        <v>19058</v>
      </c>
      <c r="U314" s="169">
        <f t="shared" si="374"/>
        <v>20038</v>
      </c>
      <c r="V314" s="169">
        <f t="shared" si="374"/>
        <v>21108</v>
      </c>
      <c r="W314" s="233">
        <f t="shared" si="374"/>
        <v>21808</v>
      </c>
      <c r="X314" s="169">
        <f t="shared" si="374"/>
        <v>22868</v>
      </c>
      <c r="Y314" s="169">
        <f t="shared" si="374"/>
        <v>24122</v>
      </c>
      <c r="Z314" s="169">
        <f t="shared" si="374"/>
        <v>25247</v>
      </c>
      <c r="AA314" s="169">
        <f t="shared" si="374"/>
        <v>27067</v>
      </c>
      <c r="AB314" s="169">
        <f t="shared" si="374"/>
        <v>28362</v>
      </c>
      <c r="AC314" s="252">
        <f t="shared" si="374"/>
        <v>29462</v>
      </c>
      <c r="AD314" s="233">
        <f t="shared" si="374"/>
        <v>30442</v>
      </c>
      <c r="AE314" s="233">
        <f t="shared" si="374"/>
        <v>30442</v>
      </c>
      <c r="AF314" s="233">
        <f t="shared" si="374"/>
        <v>30442</v>
      </c>
      <c r="AG314" s="233">
        <f t="shared" si="374"/>
        <v>30442</v>
      </c>
      <c r="AH314" s="233">
        <f t="shared" si="374"/>
        <v>30442</v>
      </c>
      <c r="AI314" s="233">
        <f t="shared" si="374"/>
        <v>30442</v>
      </c>
      <c r="AJ314" s="252">
        <f>AI314+AJ313</f>
        <v>30442</v>
      </c>
      <c r="AK314" s="233">
        <f>AJ314+AK313</f>
        <v>30442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</f>
        <v>30446</v>
      </c>
      <c r="G315" s="142">
        <f t="shared" ref="G315:AK315" si="375">+G169+G171+G173+G175+G177+G179+G181+G183+G185+G187+G189+G191+G193+G195+G197+G205+G207+G209+G217+G219+G221+G223+G257+G259+G261+G263+G269+G271+G273+G275+G277+G279+G281+G283+G285+G287+G289+G291+G251+G253+G255+G265+G267+G237+G239+G241+G235+G243+G245+G247+G249</f>
        <v>1436</v>
      </c>
      <c r="H315" s="142">
        <f t="shared" si="375"/>
        <v>1415</v>
      </c>
      <c r="I315" s="232">
        <f t="shared" si="375"/>
        <v>0</v>
      </c>
      <c r="J315" s="142">
        <f t="shared" si="375"/>
        <v>1850</v>
      </c>
      <c r="K315" s="142">
        <f t="shared" si="375"/>
        <v>774</v>
      </c>
      <c r="L315" s="142">
        <f t="shared" si="375"/>
        <v>1321</v>
      </c>
      <c r="M315" s="142">
        <f t="shared" si="375"/>
        <v>1033</v>
      </c>
      <c r="N315" s="142">
        <f t="shared" si="375"/>
        <v>1532</v>
      </c>
      <c r="O315" s="251">
        <f t="shared" si="375"/>
        <v>898</v>
      </c>
      <c r="P315" s="232">
        <f t="shared" si="375"/>
        <v>1104</v>
      </c>
      <c r="Q315" s="142">
        <f t="shared" si="375"/>
        <v>1400</v>
      </c>
      <c r="R315" s="142">
        <f t="shared" si="375"/>
        <v>2108</v>
      </c>
      <c r="S315" s="142">
        <f t="shared" si="375"/>
        <v>1462</v>
      </c>
      <c r="T315" s="142">
        <f t="shared" si="375"/>
        <v>1909</v>
      </c>
      <c r="U315" s="142">
        <f t="shared" si="375"/>
        <v>1430</v>
      </c>
      <c r="V315" s="142">
        <f t="shared" si="375"/>
        <v>1350</v>
      </c>
      <c r="W315" s="232">
        <f t="shared" si="375"/>
        <v>800</v>
      </c>
      <c r="X315" s="142">
        <f t="shared" si="375"/>
        <v>1060</v>
      </c>
      <c r="Y315" s="142">
        <f t="shared" si="375"/>
        <v>1244</v>
      </c>
      <c r="Z315" s="142">
        <f t="shared" si="375"/>
        <v>1125</v>
      </c>
      <c r="AA315" s="142">
        <f t="shared" si="375"/>
        <v>1820</v>
      </c>
      <c r="AB315" s="142">
        <f t="shared" si="375"/>
        <v>1295</v>
      </c>
      <c r="AC315" s="251">
        <f t="shared" si="375"/>
        <v>1100</v>
      </c>
      <c r="AD315" s="232">
        <f t="shared" si="375"/>
        <v>980</v>
      </c>
      <c r="AE315" s="232">
        <f t="shared" si="375"/>
        <v>0</v>
      </c>
      <c r="AF315" s="232">
        <f t="shared" si="375"/>
        <v>0</v>
      </c>
      <c r="AG315" s="232">
        <f t="shared" si="375"/>
        <v>0</v>
      </c>
      <c r="AH315" s="232">
        <f t="shared" si="375"/>
        <v>0</v>
      </c>
      <c r="AI315" s="232">
        <f t="shared" si="375"/>
        <v>0</v>
      </c>
      <c r="AJ315" s="251">
        <f t="shared" si="375"/>
        <v>0</v>
      </c>
      <c r="AK315" s="232">
        <f t="shared" si="375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170">
        <f>+F316+G315</f>
        <v>1436</v>
      </c>
      <c r="H316" s="171">
        <f t="shared" ref="H316:AJ316" si="376">+G316+H315</f>
        <v>2851</v>
      </c>
      <c r="I316" s="234">
        <f t="shared" si="376"/>
        <v>2851</v>
      </c>
      <c r="J316" s="171">
        <f t="shared" si="376"/>
        <v>4701</v>
      </c>
      <c r="K316" s="171">
        <f>+J316+K315</f>
        <v>5475</v>
      </c>
      <c r="L316" s="171">
        <f t="shared" si="376"/>
        <v>6796</v>
      </c>
      <c r="M316" s="171">
        <f t="shared" si="376"/>
        <v>7829</v>
      </c>
      <c r="N316" s="171">
        <f t="shared" si="376"/>
        <v>9361</v>
      </c>
      <c r="O316" s="253">
        <f t="shared" si="376"/>
        <v>10259</v>
      </c>
      <c r="P316" s="234">
        <f t="shared" si="376"/>
        <v>11363</v>
      </c>
      <c r="Q316" s="171">
        <f t="shared" si="376"/>
        <v>12763</v>
      </c>
      <c r="R316" s="171">
        <f t="shared" si="376"/>
        <v>14871</v>
      </c>
      <c r="S316" s="171">
        <f t="shared" si="376"/>
        <v>16333</v>
      </c>
      <c r="T316" s="171">
        <f t="shared" si="376"/>
        <v>18242</v>
      </c>
      <c r="U316" s="171">
        <f t="shared" si="376"/>
        <v>19672</v>
      </c>
      <c r="V316" s="171">
        <f t="shared" si="376"/>
        <v>21022</v>
      </c>
      <c r="W316" s="234">
        <f t="shared" si="376"/>
        <v>21822</v>
      </c>
      <c r="X316" s="171">
        <f t="shared" si="376"/>
        <v>22882</v>
      </c>
      <c r="Y316" s="171">
        <f t="shared" si="376"/>
        <v>24126</v>
      </c>
      <c r="Z316" s="171">
        <f t="shared" si="376"/>
        <v>25251</v>
      </c>
      <c r="AA316" s="171">
        <f t="shared" si="376"/>
        <v>27071</v>
      </c>
      <c r="AB316" s="171">
        <f t="shared" si="376"/>
        <v>28366</v>
      </c>
      <c r="AC316" s="253">
        <f t="shared" si="376"/>
        <v>29466</v>
      </c>
      <c r="AD316" s="234">
        <f t="shared" si="376"/>
        <v>30446</v>
      </c>
      <c r="AE316" s="234">
        <f t="shared" si="376"/>
        <v>30446</v>
      </c>
      <c r="AF316" s="234">
        <f t="shared" si="376"/>
        <v>30446</v>
      </c>
      <c r="AG316" s="234">
        <f t="shared" si="376"/>
        <v>30446</v>
      </c>
      <c r="AH316" s="234">
        <f t="shared" si="376"/>
        <v>30446</v>
      </c>
      <c r="AI316" s="234">
        <f t="shared" si="376"/>
        <v>30446</v>
      </c>
      <c r="AJ316" s="253">
        <f t="shared" si="376"/>
        <v>30446</v>
      </c>
      <c r="AK316" s="547">
        <f>+AJ316+AK315</f>
        <v>30446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377">(0+G314)/$F$313</f>
        <v>4.2934104198147298E-2</v>
      </c>
      <c r="H317" s="152">
        <f t="shared" si="377"/>
        <v>9.3883450496025228E-2</v>
      </c>
      <c r="I317" s="152">
        <f t="shared" si="377"/>
        <v>9.3883450496025228E-2</v>
      </c>
      <c r="J317" s="152">
        <f t="shared" si="377"/>
        <v>0.15104132448590762</v>
      </c>
      <c r="K317" s="152">
        <f t="shared" si="377"/>
        <v>0.18412062282373037</v>
      </c>
      <c r="L317" s="152">
        <f t="shared" si="377"/>
        <v>0.22327705144208659</v>
      </c>
      <c r="M317" s="152">
        <f t="shared" si="377"/>
        <v>0.27872675908284605</v>
      </c>
      <c r="N317" s="152">
        <f t="shared" si="377"/>
        <v>0.32448590762761975</v>
      </c>
      <c r="O317" s="152">
        <f t="shared" si="377"/>
        <v>0.35825504237566519</v>
      </c>
      <c r="P317" s="152">
        <f t="shared" si="377"/>
        <v>0.39823270481571516</v>
      </c>
      <c r="Q317" s="152">
        <f t="shared" si="377"/>
        <v>0.45785428027067865</v>
      </c>
      <c r="R317" s="152">
        <f t="shared" si="377"/>
        <v>0.51938111819197164</v>
      </c>
      <c r="S317" s="152">
        <f t="shared" si="377"/>
        <v>0.58084225740752904</v>
      </c>
      <c r="T317" s="152">
        <f t="shared" si="377"/>
        <v>0.62604296695355099</v>
      </c>
      <c r="U317" s="152">
        <f t="shared" si="377"/>
        <v>0.65823533276394453</v>
      </c>
      <c r="V317" s="152">
        <f t="shared" si="377"/>
        <v>0.69338414033243545</v>
      </c>
      <c r="W317" s="152">
        <f t="shared" si="377"/>
        <v>0.71637868733985943</v>
      </c>
      <c r="X317" s="152">
        <f t="shared" si="377"/>
        <v>0.75119900137967277</v>
      </c>
      <c r="Y317" s="152">
        <f t="shared" si="377"/>
        <v>0.79239208987582943</v>
      </c>
      <c r="Z317" s="152">
        <f t="shared" si="377"/>
        <v>0.82934761185204653</v>
      </c>
      <c r="AA317" s="152">
        <f t="shared" si="377"/>
        <v>0.88913343407134882</v>
      </c>
      <c r="AB317" s="152">
        <f t="shared" si="377"/>
        <v>0.93167334603508312</v>
      </c>
      <c r="AC317" s="152">
        <f t="shared" si="377"/>
        <v>0.96780763418960647</v>
      </c>
      <c r="AD317" s="152">
        <f t="shared" si="377"/>
        <v>1</v>
      </c>
      <c r="AE317" s="152">
        <f t="shared" si="377"/>
        <v>1</v>
      </c>
      <c r="AF317" s="152">
        <f t="shared" si="377"/>
        <v>1</v>
      </c>
      <c r="AG317" s="152">
        <f t="shared" si="377"/>
        <v>1</v>
      </c>
      <c r="AH317" s="152">
        <f t="shared" si="377"/>
        <v>1</v>
      </c>
      <c r="AI317" s="152">
        <f t="shared" si="377"/>
        <v>1</v>
      </c>
      <c r="AJ317" s="152">
        <f t="shared" si="377"/>
        <v>1</v>
      </c>
      <c r="AK317" s="152">
        <f t="shared" si="377"/>
        <v>1</v>
      </c>
      <c r="AL317" s="47"/>
    </row>
    <row r="318" spans="1:43" ht="33.75">
      <c r="A318" s="147"/>
      <c r="B318" s="148"/>
      <c r="C318" s="149"/>
      <c r="D318" s="149"/>
      <c r="E318" s="150" t="s">
        <v>217</v>
      </c>
      <c r="F318" s="151"/>
      <c r="G318" s="432">
        <v>2</v>
      </c>
      <c r="H318" s="432">
        <v>1</v>
      </c>
      <c r="I318" s="188">
        <v>0</v>
      </c>
      <c r="J318" s="432">
        <v>2</v>
      </c>
      <c r="K318" s="432">
        <v>0</v>
      </c>
      <c r="L318" s="432">
        <v>3</v>
      </c>
      <c r="M318" s="188">
        <v>3</v>
      </c>
      <c r="N318" s="188">
        <v>2</v>
      </c>
      <c r="O318" s="432">
        <v>7</v>
      </c>
      <c r="P318" s="432">
        <v>7</v>
      </c>
      <c r="Q318" s="188">
        <v>2</v>
      </c>
      <c r="R318" s="188">
        <v>2</v>
      </c>
      <c r="S318" s="188">
        <v>2</v>
      </c>
      <c r="T318" s="188">
        <v>0</v>
      </c>
      <c r="U318" s="188">
        <v>0</v>
      </c>
      <c r="V318" s="432">
        <v>0</v>
      </c>
      <c r="W318" s="432">
        <v>5</v>
      </c>
      <c r="X318" s="549">
        <v>0</v>
      </c>
      <c r="Y318" s="549">
        <v>2</v>
      </c>
      <c r="Z318" s="549">
        <v>2</v>
      </c>
      <c r="AA318" s="549">
        <v>2</v>
      </c>
      <c r="AB318" s="188">
        <v>2</v>
      </c>
      <c r="AC318" s="188">
        <v>7</v>
      </c>
      <c r="AD318" s="188">
        <v>5</v>
      </c>
      <c r="AE318" s="152"/>
      <c r="AF318" s="152"/>
      <c r="AG318" s="152"/>
      <c r="AH318" s="152"/>
      <c r="AI318" s="152"/>
      <c r="AJ318" s="152"/>
      <c r="AK318" s="152"/>
      <c r="AL318" s="47"/>
    </row>
    <row r="319" spans="1:43" ht="33.75">
      <c r="A319" s="147"/>
      <c r="B319" s="148"/>
      <c r="C319" s="149"/>
      <c r="D319" s="149"/>
      <c r="E319" s="150" t="s">
        <v>218</v>
      </c>
      <c r="F319" s="151"/>
      <c r="G319" s="432">
        <v>2</v>
      </c>
      <c r="H319" s="432">
        <v>1</v>
      </c>
      <c r="I319" s="188">
        <v>0</v>
      </c>
      <c r="J319" s="432">
        <v>2</v>
      </c>
      <c r="K319" s="432">
        <v>0</v>
      </c>
      <c r="L319" s="432">
        <v>2</v>
      </c>
      <c r="M319" s="188">
        <v>0</v>
      </c>
      <c r="N319" s="188">
        <v>1</v>
      </c>
      <c r="O319" s="432">
        <v>7</v>
      </c>
      <c r="P319" s="432">
        <v>7</v>
      </c>
      <c r="Q319" s="188">
        <v>0</v>
      </c>
      <c r="R319" s="188">
        <v>3</v>
      </c>
      <c r="S319" s="188">
        <v>1</v>
      </c>
      <c r="T319" s="188">
        <v>2</v>
      </c>
      <c r="U319" s="188">
        <v>2</v>
      </c>
      <c r="V319" s="432">
        <v>2</v>
      </c>
      <c r="W319" s="432">
        <v>6</v>
      </c>
      <c r="X319" s="549">
        <v>0</v>
      </c>
      <c r="Y319" s="549">
        <v>2</v>
      </c>
      <c r="Z319" s="549">
        <v>2</v>
      </c>
      <c r="AA319" s="549">
        <v>2</v>
      </c>
      <c r="AB319" s="188">
        <v>2</v>
      </c>
      <c r="AC319" s="188">
        <v>7</v>
      </c>
      <c r="AD319" s="188">
        <v>5</v>
      </c>
      <c r="AE319" s="188">
        <v>0</v>
      </c>
      <c r="AF319" s="188">
        <v>0</v>
      </c>
      <c r="AG319" s="188">
        <v>0</v>
      </c>
      <c r="AH319" s="188">
        <v>0</v>
      </c>
      <c r="AI319" s="188">
        <v>0</v>
      </c>
      <c r="AJ319" s="188">
        <v>0</v>
      </c>
      <c r="AK319" s="188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5" bottom="0" header="0" footer="0"/>
  <pageSetup paperSize="8" scale="23" firstPageNumber="0" orientation="landscape" r:id="rId1"/>
  <headerFooter alignWithMargins="0"/>
  <rowBreaks count="1" manualBreakCount="1">
    <brk id="168" max="36" man="1"/>
  </rowBreaks>
  <colBreaks count="1" manualBreakCount="1">
    <brk id="37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8"/>
  <sheetViews>
    <sheetView view="pageBreakPreview" zoomScale="35" zoomScaleNormal="35" zoomScaleSheetLayoutView="35" workbookViewId="0">
      <pane xSplit="6" ySplit="7" topLeftCell="V263" activePane="bottomRight" state="frozen"/>
      <selection pane="topRight" activeCell="G1" sqref="G1"/>
      <selection pane="bottomLeft" activeCell="A8" sqref="A8"/>
      <selection pane="bottomRight" activeCell="B225" sqref="B225:B234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27</v>
      </c>
      <c r="H1" s="642"/>
      <c r="I1" s="647" t="s">
        <v>226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248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554" t="s">
        <v>12</v>
      </c>
      <c r="H5" s="554" t="s">
        <v>13</v>
      </c>
      <c r="I5" s="446" t="s">
        <v>14</v>
      </c>
      <c r="J5" s="446" t="s">
        <v>15</v>
      </c>
      <c r="K5" s="446" t="s">
        <v>9</v>
      </c>
      <c r="L5" s="571" t="s">
        <v>10</v>
      </c>
      <c r="M5" s="554" t="s">
        <v>11</v>
      </c>
      <c r="N5" s="446" t="s">
        <v>12</v>
      </c>
      <c r="O5" s="446" t="s">
        <v>13</v>
      </c>
      <c r="P5" s="446" t="s">
        <v>14</v>
      </c>
      <c r="Q5" s="446" t="s">
        <v>15</v>
      </c>
      <c r="R5" s="446" t="s">
        <v>9</v>
      </c>
      <c r="S5" s="571" t="s">
        <v>10</v>
      </c>
      <c r="T5" s="554" t="s">
        <v>11</v>
      </c>
      <c r="U5" s="446" t="s">
        <v>12</v>
      </c>
      <c r="V5" s="446" t="s">
        <v>13</v>
      </c>
      <c r="W5" s="446" t="s">
        <v>14</v>
      </c>
      <c r="X5" s="446" t="s">
        <v>15</v>
      </c>
      <c r="Y5" s="446" t="s">
        <v>9</v>
      </c>
      <c r="Z5" s="571" t="s">
        <v>10</v>
      </c>
      <c r="AA5" s="554" t="s">
        <v>11</v>
      </c>
      <c r="AB5" s="446" t="s">
        <v>12</v>
      </c>
      <c r="AC5" s="446" t="s">
        <v>13</v>
      </c>
      <c r="AD5" s="446" t="s">
        <v>14</v>
      </c>
      <c r="AE5" s="446" t="s">
        <v>15</v>
      </c>
      <c r="AF5" s="446" t="s">
        <v>9</v>
      </c>
      <c r="AG5" s="571" t="s">
        <v>10</v>
      </c>
      <c r="AH5" s="554" t="s">
        <v>11</v>
      </c>
      <c r="AI5" s="538" t="s">
        <v>12</v>
      </c>
      <c r="AJ5" s="277" t="s">
        <v>13</v>
      </c>
      <c r="AK5" s="277" t="s">
        <v>14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555">
        <v>42370</v>
      </c>
      <c r="H6" s="555">
        <f t="shared" ref="H6:AK6" si="0">G6+1</f>
        <v>42371</v>
      </c>
      <c r="I6" s="447">
        <f t="shared" si="0"/>
        <v>42372</v>
      </c>
      <c r="J6" s="447">
        <f t="shared" si="0"/>
        <v>42373</v>
      </c>
      <c r="K6" s="447">
        <f t="shared" si="0"/>
        <v>42374</v>
      </c>
      <c r="L6" s="572">
        <f t="shared" si="0"/>
        <v>42375</v>
      </c>
      <c r="M6" s="555">
        <f t="shared" si="0"/>
        <v>42376</v>
      </c>
      <c r="N6" s="447">
        <f t="shared" si="0"/>
        <v>42377</v>
      </c>
      <c r="O6" s="447">
        <f t="shared" si="0"/>
        <v>42378</v>
      </c>
      <c r="P6" s="447">
        <f t="shared" si="0"/>
        <v>42379</v>
      </c>
      <c r="Q6" s="447">
        <f t="shared" si="0"/>
        <v>42380</v>
      </c>
      <c r="R6" s="447">
        <f t="shared" si="0"/>
        <v>42381</v>
      </c>
      <c r="S6" s="572">
        <f t="shared" si="0"/>
        <v>42382</v>
      </c>
      <c r="T6" s="555">
        <f t="shared" si="0"/>
        <v>42383</v>
      </c>
      <c r="U6" s="447">
        <f t="shared" si="0"/>
        <v>42384</v>
      </c>
      <c r="V6" s="447">
        <f t="shared" si="0"/>
        <v>42385</v>
      </c>
      <c r="W6" s="447">
        <f t="shared" si="0"/>
        <v>42386</v>
      </c>
      <c r="X6" s="447">
        <f t="shared" si="0"/>
        <v>42387</v>
      </c>
      <c r="Y6" s="447">
        <f t="shared" si="0"/>
        <v>42388</v>
      </c>
      <c r="Z6" s="572">
        <f t="shared" si="0"/>
        <v>42389</v>
      </c>
      <c r="AA6" s="555">
        <f t="shared" si="0"/>
        <v>42390</v>
      </c>
      <c r="AB6" s="447">
        <f t="shared" si="0"/>
        <v>42391</v>
      </c>
      <c r="AC6" s="447">
        <f t="shared" si="0"/>
        <v>42392</v>
      </c>
      <c r="AD6" s="447">
        <f t="shared" si="0"/>
        <v>42393</v>
      </c>
      <c r="AE6" s="447">
        <f t="shared" si="0"/>
        <v>42394</v>
      </c>
      <c r="AF6" s="447">
        <f t="shared" si="0"/>
        <v>42395</v>
      </c>
      <c r="AG6" s="572">
        <f t="shared" si="0"/>
        <v>42396</v>
      </c>
      <c r="AH6" s="555">
        <f t="shared" si="0"/>
        <v>42397</v>
      </c>
      <c r="AI6" s="539">
        <f t="shared" si="0"/>
        <v>42398</v>
      </c>
      <c r="AJ6" s="278">
        <f t="shared" si="0"/>
        <v>42399</v>
      </c>
      <c r="AK6" s="472">
        <f t="shared" si="0"/>
        <v>42400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556" t="s">
        <v>201</v>
      </c>
      <c r="H7" s="556" t="s">
        <v>202</v>
      </c>
      <c r="I7" s="448"/>
      <c r="J7" s="448"/>
      <c r="K7" s="448"/>
      <c r="L7" s="573" t="s">
        <v>20</v>
      </c>
      <c r="M7" s="556" t="s">
        <v>21</v>
      </c>
      <c r="N7" s="448"/>
      <c r="O7" s="448"/>
      <c r="P7" s="448"/>
      <c r="Q7" s="448"/>
      <c r="R7" s="448"/>
      <c r="S7" s="573" t="s">
        <v>20</v>
      </c>
      <c r="T7" s="556" t="s">
        <v>21</v>
      </c>
      <c r="U7" s="448"/>
      <c r="V7" s="448"/>
      <c r="W7" s="448"/>
      <c r="X7" s="448"/>
      <c r="Y7" s="448"/>
      <c r="Z7" s="573" t="s">
        <v>20</v>
      </c>
      <c r="AA7" s="556" t="s">
        <v>21</v>
      </c>
      <c r="AB7" s="448"/>
      <c r="AC7" s="448"/>
      <c r="AD7" s="448"/>
      <c r="AE7" s="448"/>
      <c r="AF7" s="448"/>
      <c r="AG7" s="573" t="s">
        <v>20</v>
      </c>
      <c r="AH7" s="556" t="s">
        <v>21</v>
      </c>
      <c r="AI7" s="414"/>
      <c r="AJ7" s="279"/>
      <c r="AK7" s="279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626" t="s">
        <v>74</v>
      </c>
      <c r="C8" s="506" t="s">
        <v>174</v>
      </c>
      <c r="D8" s="33"/>
      <c r="E8" s="34"/>
      <c r="F8" s="551">
        <f>+[1]NEW!$Y$102</f>
        <v>550</v>
      </c>
      <c r="G8" s="557">
        <v>0</v>
      </c>
      <c r="H8" s="557">
        <v>0</v>
      </c>
      <c r="I8" s="449">
        <v>0</v>
      </c>
      <c r="J8" s="449">
        <v>0</v>
      </c>
      <c r="K8" s="449">
        <v>0</v>
      </c>
      <c r="L8" s="574">
        <v>0</v>
      </c>
      <c r="M8" s="557">
        <v>0</v>
      </c>
      <c r="N8" s="449">
        <v>0</v>
      </c>
      <c r="O8" s="449">
        <v>0</v>
      </c>
      <c r="P8" s="449">
        <v>0</v>
      </c>
      <c r="Q8" s="449">
        <v>0</v>
      </c>
      <c r="R8" s="449">
        <v>0</v>
      </c>
      <c r="S8" s="574">
        <v>0</v>
      </c>
      <c r="T8" s="557">
        <v>0</v>
      </c>
      <c r="U8" s="449">
        <v>0</v>
      </c>
      <c r="V8" s="449">
        <v>0</v>
      </c>
      <c r="W8" s="449">
        <v>0</v>
      </c>
      <c r="X8" s="449">
        <v>0</v>
      </c>
      <c r="Y8" s="449">
        <v>0</v>
      </c>
      <c r="Z8" s="574">
        <v>0</v>
      </c>
      <c r="AA8" s="557">
        <v>0</v>
      </c>
      <c r="AB8" s="469">
        <v>200</v>
      </c>
      <c r="AC8" s="553">
        <v>0</v>
      </c>
      <c r="AD8" s="449">
        <v>0</v>
      </c>
      <c r="AE8" s="553">
        <v>0</v>
      </c>
      <c r="AF8" s="553">
        <v>0</v>
      </c>
      <c r="AG8" s="574">
        <v>0</v>
      </c>
      <c r="AH8" s="557">
        <v>0</v>
      </c>
      <c r="AI8" s="449">
        <v>0</v>
      </c>
      <c r="AJ8" s="469">
        <f>550-AI9</f>
        <v>350</v>
      </c>
      <c r="AK8" s="449">
        <v>0</v>
      </c>
      <c r="AL8" s="37"/>
      <c r="AM8" s="38"/>
      <c r="AN8" s="38"/>
      <c r="AO8" s="38"/>
      <c r="AP8" s="38"/>
    </row>
    <row r="9" spans="1:42" ht="34.5" customHeight="1">
      <c r="A9" s="625"/>
      <c r="B9" s="627"/>
      <c r="C9" s="507"/>
      <c r="D9" s="40"/>
      <c r="E9" s="41"/>
      <c r="F9" s="201"/>
      <c r="G9" s="558">
        <f t="shared" ref="G9:AK9" si="1">+F9+G8</f>
        <v>0</v>
      </c>
      <c r="H9" s="558">
        <f t="shared" si="1"/>
        <v>0</v>
      </c>
      <c r="I9" s="450">
        <f t="shared" si="1"/>
        <v>0</v>
      </c>
      <c r="J9" s="451">
        <f t="shared" si="1"/>
        <v>0</v>
      </c>
      <c r="K9" s="451">
        <f t="shared" si="1"/>
        <v>0</v>
      </c>
      <c r="L9" s="575">
        <f t="shared" si="1"/>
        <v>0</v>
      </c>
      <c r="M9" s="558">
        <f t="shared" si="1"/>
        <v>0</v>
      </c>
      <c r="N9" s="451">
        <f t="shared" si="1"/>
        <v>0</v>
      </c>
      <c r="O9" s="451">
        <f t="shared" si="1"/>
        <v>0</v>
      </c>
      <c r="P9" s="450">
        <f t="shared" si="1"/>
        <v>0</v>
      </c>
      <c r="Q9" s="451">
        <f t="shared" si="1"/>
        <v>0</v>
      </c>
      <c r="R9" s="451">
        <f t="shared" si="1"/>
        <v>0</v>
      </c>
      <c r="S9" s="575">
        <f t="shared" si="1"/>
        <v>0</v>
      </c>
      <c r="T9" s="558">
        <f t="shared" si="1"/>
        <v>0</v>
      </c>
      <c r="U9" s="451">
        <f t="shared" si="1"/>
        <v>0</v>
      </c>
      <c r="V9" s="451">
        <f t="shared" si="1"/>
        <v>0</v>
      </c>
      <c r="W9" s="450">
        <f t="shared" si="1"/>
        <v>0</v>
      </c>
      <c r="X9" s="451">
        <f t="shared" si="1"/>
        <v>0</v>
      </c>
      <c r="Y9" s="451">
        <f t="shared" si="1"/>
        <v>0</v>
      </c>
      <c r="Z9" s="575">
        <f t="shared" si="1"/>
        <v>0</v>
      </c>
      <c r="AA9" s="558">
        <f t="shared" si="1"/>
        <v>0</v>
      </c>
      <c r="AB9" s="451">
        <f t="shared" si="1"/>
        <v>200</v>
      </c>
      <c r="AC9" s="451">
        <f t="shared" si="1"/>
        <v>200</v>
      </c>
      <c r="AD9" s="450">
        <f t="shared" si="1"/>
        <v>200</v>
      </c>
      <c r="AE9" s="552">
        <f t="shared" si="1"/>
        <v>200</v>
      </c>
      <c r="AF9" s="451">
        <f t="shared" si="1"/>
        <v>200</v>
      </c>
      <c r="AG9" s="575">
        <f t="shared" si="1"/>
        <v>200</v>
      </c>
      <c r="AH9" s="558">
        <f t="shared" si="1"/>
        <v>200</v>
      </c>
      <c r="AI9" s="451">
        <f t="shared" si="1"/>
        <v>200</v>
      </c>
      <c r="AJ9" s="451">
        <f t="shared" si="1"/>
        <v>550</v>
      </c>
      <c r="AK9" s="552">
        <f t="shared" si="1"/>
        <v>550</v>
      </c>
      <c r="AL9" s="47"/>
    </row>
    <row r="10" spans="1:42" ht="34.5" customHeight="1">
      <c r="A10" s="624">
        <v>2</v>
      </c>
      <c r="B10" s="626" t="s">
        <v>75</v>
      </c>
      <c r="C10" s="506" t="s">
        <v>174</v>
      </c>
      <c r="D10" s="48"/>
      <c r="E10" s="49"/>
      <c r="F10" s="533">
        <f>+[1]NEW!$Y$105</f>
        <v>585</v>
      </c>
      <c r="G10" s="557">
        <v>0</v>
      </c>
      <c r="H10" s="557">
        <v>0</v>
      </c>
      <c r="I10" s="449">
        <v>0</v>
      </c>
      <c r="J10" s="449">
        <v>0</v>
      </c>
      <c r="K10" s="449">
        <v>0</v>
      </c>
      <c r="L10" s="574">
        <v>0</v>
      </c>
      <c r="M10" s="557">
        <v>0</v>
      </c>
      <c r="N10" s="449">
        <v>0</v>
      </c>
      <c r="O10" s="449">
        <v>0</v>
      </c>
      <c r="P10" s="449">
        <v>0</v>
      </c>
      <c r="Q10" s="449">
        <v>0</v>
      </c>
      <c r="R10" s="449">
        <v>0</v>
      </c>
      <c r="S10" s="574">
        <v>0</v>
      </c>
      <c r="T10" s="557">
        <v>0</v>
      </c>
      <c r="U10" s="449">
        <v>0</v>
      </c>
      <c r="V10" s="449">
        <v>0</v>
      </c>
      <c r="W10" s="449">
        <v>0</v>
      </c>
      <c r="X10" s="449">
        <v>0</v>
      </c>
      <c r="Y10" s="449">
        <v>0</v>
      </c>
      <c r="Z10" s="574">
        <v>0</v>
      </c>
      <c r="AA10" s="557">
        <v>0</v>
      </c>
      <c r="AB10" s="469">
        <v>100</v>
      </c>
      <c r="AC10" s="469">
        <f>245-AB11</f>
        <v>145</v>
      </c>
      <c r="AD10" s="449">
        <v>0</v>
      </c>
      <c r="AE10" s="553">
        <v>0</v>
      </c>
      <c r="AF10" s="553">
        <v>0</v>
      </c>
      <c r="AG10" s="574">
        <v>0</v>
      </c>
      <c r="AH10" s="557">
        <v>0</v>
      </c>
      <c r="AI10" s="449">
        <v>0</v>
      </c>
      <c r="AJ10" s="469">
        <f>585-AI11</f>
        <v>340</v>
      </c>
      <c r="AK10" s="449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628"/>
      <c r="C11" s="507"/>
      <c r="D11" s="40"/>
      <c r="E11" s="41"/>
      <c r="F11" s="201"/>
      <c r="G11" s="558">
        <f t="shared" ref="G11:AK11" si="2">+F11+G10</f>
        <v>0</v>
      </c>
      <c r="H11" s="558">
        <f t="shared" si="2"/>
        <v>0</v>
      </c>
      <c r="I11" s="450">
        <f t="shared" si="2"/>
        <v>0</v>
      </c>
      <c r="J11" s="451">
        <f t="shared" si="2"/>
        <v>0</v>
      </c>
      <c r="K11" s="451">
        <f t="shared" si="2"/>
        <v>0</v>
      </c>
      <c r="L11" s="575">
        <f t="shared" si="2"/>
        <v>0</v>
      </c>
      <c r="M11" s="558">
        <f t="shared" si="2"/>
        <v>0</v>
      </c>
      <c r="N11" s="451">
        <f t="shared" si="2"/>
        <v>0</v>
      </c>
      <c r="O11" s="451">
        <f t="shared" si="2"/>
        <v>0</v>
      </c>
      <c r="P11" s="450">
        <f t="shared" si="2"/>
        <v>0</v>
      </c>
      <c r="Q11" s="451">
        <f t="shared" si="2"/>
        <v>0</v>
      </c>
      <c r="R11" s="451">
        <f t="shared" si="2"/>
        <v>0</v>
      </c>
      <c r="S11" s="575">
        <f t="shared" si="2"/>
        <v>0</v>
      </c>
      <c r="T11" s="558">
        <f t="shared" si="2"/>
        <v>0</v>
      </c>
      <c r="U11" s="451">
        <f t="shared" si="2"/>
        <v>0</v>
      </c>
      <c r="V11" s="451">
        <f t="shared" si="2"/>
        <v>0</v>
      </c>
      <c r="W11" s="450">
        <f t="shared" si="2"/>
        <v>0</v>
      </c>
      <c r="X11" s="451">
        <f t="shared" si="2"/>
        <v>0</v>
      </c>
      <c r="Y11" s="451">
        <f t="shared" si="2"/>
        <v>0</v>
      </c>
      <c r="Z11" s="575">
        <f t="shared" si="2"/>
        <v>0</v>
      </c>
      <c r="AA11" s="558">
        <f t="shared" si="2"/>
        <v>0</v>
      </c>
      <c r="AB11" s="451">
        <f t="shared" si="2"/>
        <v>100</v>
      </c>
      <c r="AC11" s="451">
        <f t="shared" si="2"/>
        <v>245</v>
      </c>
      <c r="AD11" s="450">
        <f t="shared" si="2"/>
        <v>245</v>
      </c>
      <c r="AE11" s="552">
        <f t="shared" si="2"/>
        <v>245</v>
      </c>
      <c r="AF11" s="451">
        <f t="shared" si="2"/>
        <v>245</v>
      </c>
      <c r="AG11" s="575">
        <f t="shared" si="2"/>
        <v>245</v>
      </c>
      <c r="AH11" s="558">
        <f t="shared" si="2"/>
        <v>245</v>
      </c>
      <c r="AI11" s="451">
        <f t="shared" si="2"/>
        <v>245</v>
      </c>
      <c r="AJ11" s="451">
        <f t="shared" si="2"/>
        <v>585</v>
      </c>
      <c r="AK11" s="552">
        <f t="shared" si="2"/>
        <v>585</v>
      </c>
      <c r="AL11" s="37"/>
    </row>
    <row r="12" spans="1:42" ht="34.5" customHeight="1">
      <c r="A12" s="624">
        <v>3</v>
      </c>
      <c r="B12" s="629" t="s">
        <v>76</v>
      </c>
      <c r="C12" s="506" t="s">
        <v>174</v>
      </c>
      <c r="D12" s="48"/>
      <c r="E12" s="49"/>
      <c r="F12" s="202">
        <f>+[1]NEW!$Y$108</f>
        <v>2495</v>
      </c>
      <c r="G12" s="557">
        <v>0</v>
      </c>
      <c r="H12" s="557">
        <v>0</v>
      </c>
      <c r="I12" s="479">
        <v>1000</v>
      </c>
      <c r="J12" s="449">
        <v>0</v>
      </c>
      <c r="K12" s="449">
        <v>0</v>
      </c>
      <c r="L12" s="574">
        <v>0</v>
      </c>
      <c r="M12" s="557">
        <v>0</v>
      </c>
      <c r="N12" s="449">
        <v>0</v>
      </c>
      <c r="O12" s="449">
        <v>0</v>
      </c>
      <c r="P12" s="449">
        <v>0</v>
      </c>
      <c r="Q12" s="449">
        <v>0</v>
      </c>
      <c r="R12" s="469">
        <f>1500-Q13</f>
        <v>500</v>
      </c>
      <c r="S12" s="574">
        <v>0</v>
      </c>
      <c r="T12" s="557">
        <v>0</v>
      </c>
      <c r="U12" s="449">
        <v>0</v>
      </c>
      <c r="V12" s="449">
        <v>0</v>
      </c>
      <c r="W12" s="449">
        <v>0</v>
      </c>
      <c r="X12" s="449">
        <v>0</v>
      </c>
      <c r="Y12" s="449">
        <v>0</v>
      </c>
      <c r="Z12" s="574">
        <v>0</v>
      </c>
      <c r="AA12" s="557">
        <v>0</v>
      </c>
      <c r="AB12" s="449">
        <v>0</v>
      </c>
      <c r="AC12" s="469">
        <v>500</v>
      </c>
      <c r="AD12" s="553">
        <v>0</v>
      </c>
      <c r="AE12" s="553">
        <v>0</v>
      </c>
      <c r="AF12" s="553">
        <v>0</v>
      </c>
      <c r="AG12" s="574">
        <v>0</v>
      </c>
      <c r="AH12" s="557">
        <v>0</v>
      </c>
      <c r="AI12" s="449">
        <v>0</v>
      </c>
      <c r="AJ12" s="469">
        <f>2495-AI13</f>
        <v>495</v>
      </c>
      <c r="AK12" s="449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30"/>
      <c r="C13" s="507"/>
      <c r="D13" s="40"/>
      <c r="E13" s="41"/>
      <c r="F13" s="201"/>
      <c r="G13" s="558">
        <f t="shared" ref="G13:AK15" si="3">+F13+G12</f>
        <v>0</v>
      </c>
      <c r="H13" s="558">
        <f t="shared" si="3"/>
        <v>0</v>
      </c>
      <c r="I13" s="450">
        <f t="shared" si="3"/>
        <v>1000</v>
      </c>
      <c r="J13" s="451">
        <f t="shared" si="3"/>
        <v>1000</v>
      </c>
      <c r="K13" s="451">
        <f t="shared" si="3"/>
        <v>1000</v>
      </c>
      <c r="L13" s="575">
        <f t="shared" si="3"/>
        <v>1000</v>
      </c>
      <c r="M13" s="558">
        <f t="shared" si="3"/>
        <v>1000</v>
      </c>
      <c r="N13" s="451">
        <f t="shared" si="3"/>
        <v>1000</v>
      </c>
      <c r="O13" s="451">
        <f t="shared" si="3"/>
        <v>1000</v>
      </c>
      <c r="P13" s="450">
        <f t="shared" si="3"/>
        <v>1000</v>
      </c>
      <c r="Q13" s="451">
        <f t="shared" si="3"/>
        <v>1000</v>
      </c>
      <c r="R13" s="451">
        <f t="shared" si="3"/>
        <v>1500</v>
      </c>
      <c r="S13" s="575">
        <f t="shared" si="3"/>
        <v>1500</v>
      </c>
      <c r="T13" s="558">
        <f t="shared" si="3"/>
        <v>1500</v>
      </c>
      <c r="U13" s="451">
        <f t="shared" si="3"/>
        <v>1500</v>
      </c>
      <c r="V13" s="451">
        <f t="shared" si="3"/>
        <v>1500</v>
      </c>
      <c r="W13" s="450">
        <f t="shared" si="3"/>
        <v>1500</v>
      </c>
      <c r="X13" s="451">
        <f t="shared" si="3"/>
        <v>1500</v>
      </c>
      <c r="Y13" s="451">
        <f t="shared" si="3"/>
        <v>1500</v>
      </c>
      <c r="Z13" s="575">
        <f t="shared" si="3"/>
        <v>1500</v>
      </c>
      <c r="AA13" s="558">
        <f t="shared" si="3"/>
        <v>1500</v>
      </c>
      <c r="AB13" s="451">
        <f t="shared" si="3"/>
        <v>1500</v>
      </c>
      <c r="AC13" s="451">
        <f t="shared" si="3"/>
        <v>2000</v>
      </c>
      <c r="AD13" s="450">
        <f t="shared" si="3"/>
        <v>2000</v>
      </c>
      <c r="AE13" s="451">
        <f t="shared" si="3"/>
        <v>2000</v>
      </c>
      <c r="AF13" s="451">
        <f t="shared" si="3"/>
        <v>2000</v>
      </c>
      <c r="AG13" s="575">
        <f t="shared" si="3"/>
        <v>2000</v>
      </c>
      <c r="AH13" s="558">
        <f t="shared" si="3"/>
        <v>2000</v>
      </c>
      <c r="AI13" s="451">
        <f t="shared" si="3"/>
        <v>2000</v>
      </c>
      <c r="AJ13" s="451">
        <f t="shared" si="3"/>
        <v>2495</v>
      </c>
      <c r="AK13" s="552">
        <f t="shared" si="3"/>
        <v>2495</v>
      </c>
      <c r="AL13" s="37"/>
    </row>
    <row r="14" spans="1:42" ht="34.5" customHeight="1">
      <c r="A14" s="624">
        <v>4</v>
      </c>
      <c r="B14" s="629" t="s">
        <v>77</v>
      </c>
      <c r="C14" s="506" t="s">
        <v>174</v>
      </c>
      <c r="D14" s="48"/>
      <c r="E14" s="49"/>
      <c r="F14" s="202">
        <f>+[1]NEW!$Y$111</f>
        <v>989</v>
      </c>
      <c r="G14" s="559">
        <v>0</v>
      </c>
      <c r="H14" s="559">
        <v>0</v>
      </c>
      <c r="I14" s="457">
        <v>0</v>
      </c>
      <c r="J14" s="408">
        <v>0</v>
      </c>
      <c r="K14" s="480">
        <f>200-J15</f>
        <v>200</v>
      </c>
      <c r="L14" s="576">
        <v>0</v>
      </c>
      <c r="M14" s="559">
        <v>0</v>
      </c>
      <c r="N14" s="453">
        <v>0</v>
      </c>
      <c r="O14" s="453">
        <v>0</v>
      </c>
      <c r="P14" s="453">
        <v>0</v>
      </c>
      <c r="Q14" s="453">
        <v>0</v>
      </c>
      <c r="R14" s="470">
        <v>289</v>
      </c>
      <c r="S14" s="470">
        <f>989-R15</f>
        <v>500</v>
      </c>
      <c r="T14" s="559">
        <v>0</v>
      </c>
      <c r="U14" s="453">
        <f>989-T15</f>
        <v>0</v>
      </c>
      <c r="V14" s="453">
        <v>0</v>
      </c>
      <c r="W14" s="453">
        <v>0</v>
      </c>
      <c r="X14" s="453">
        <v>0</v>
      </c>
      <c r="Y14" s="453">
        <v>0</v>
      </c>
      <c r="Z14" s="576">
        <v>0</v>
      </c>
      <c r="AA14" s="559">
        <v>0</v>
      </c>
      <c r="AB14" s="453">
        <f>989-AA15</f>
        <v>0</v>
      </c>
      <c r="AC14" s="453">
        <f>989-AB15</f>
        <v>0</v>
      </c>
      <c r="AD14" s="453">
        <v>0</v>
      </c>
      <c r="AE14" s="453">
        <v>0</v>
      </c>
      <c r="AF14" s="453">
        <v>0</v>
      </c>
      <c r="AG14" s="576">
        <v>0</v>
      </c>
      <c r="AH14" s="559">
        <v>0</v>
      </c>
      <c r="AI14" s="453">
        <v>0</v>
      </c>
      <c r="AJ14" s="453">
        <v>0</v>
      </c>
      <c r="AK14" s="453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30"/>
      <c r="C15" s="507"/>
      <c r="D15" s="33"/>
      <c r="E15" s="52"/>
      <c r="F15" s="200"/>
      <c r="G15" s="558">
        <f t="shared" si="3"/>
        <v>0</v>
      </c>
      <c r="H15" s="558">
        <f t="shared" si="3"/>
        <v>0</v>
      </c>
      <c r="I15" s="450">
        <f t="shared" si="3"/>
        <v>0</v>
      </c>
      <c r="J15" s="451">
        <f t="shared" si="3"/>
        <v>0</v>
      </c>
      <c r="K15" s="451">
        <f t="shared" si="3"/>
        <v>200</v>
      </c>
      <c r="L15" s="575">
        <f t="shared" si="3"/>
        <v>200</v>
      </c>
      <c r="M15" s="558">
        <f t="shared" si="3"/>
        <v>200</v>
      </c>
      <c r="N15" s="451">
        <f t="shared" si="3"/>
        <v>200</v>
      </c>
      <c r="O15" s="451">
        <f t="shared" si="3"/>
        <v>200</v>
      </c>
      <c r="P15" s="450">
        <f t="shared" si="3"/>
        <v>200</v>
      </c>
      <c r="Q15" s="451">
        <f t="shared" si="3"/>
        <v>200</v>
      </c>
      <c r="R15" s="451">
        <f t="shared" si="3"/>
        <v>489</v>
      </c>
      <c r="S15" s="575">
        <f t="shared" si="3"/>
        <v>989</v>
      </c>
      <c r="T15" s="558">
        <f t="shared" si="3"/>
        <v>989</v>
      </c>
      <c r="U15" s="451">
        <f t="shared" si="3"/>
        <v>989</v>
      </c>
      <c r="V15" s="451">
        <f t="shared" si="3"/>
        <v>989</v>
      </c>
      <c r="W15" s="450">
        <f t="shared" si="3"/>
        <v>989</v>
      </c>
      <c r="X15" s="451">
        <f t="shared" si="3"/>
        <v>989</v>
      </c>
      <c r="Y15" s="451">
        <f t="shared" si="3"/>
        <v>989</v>
      </c>
      <c r="Z15" s="575">
        <f t="shared" si="3"/>
        <v>989</v>
      </c>
      <c r="AA15" s="558">
        <f t="shared" si="3"/>
        <v>989</v>
      </c>
      <c r="AB15" s="451">
        <f t="shared" si="3"/>
        <v>989</v>
      </c>
      <c r="AC15" s="451">
        <f t="shared" si="3"/>
        <v>989</v>
      </c>
      <c r="AD15" s="450">
        <f t="shared" si="3"/>
        <v>989</v>
      </c>
      <c r="AE15" s="451">
        <f t="shared" si="3"/>
        <v>989</v>
      </c>
      <c r="AF15" s="451">
        <f t="shared" si="3"/>
        <v>989</v>
      </c>
      <c r="AG15" s="575">
        <f t="shared" si="3"/>
        <v>989</v>
      </c>
      <c r="AH15" s="558">
        <f>+AG15+AH14</f>
        <v>989</v>
      </c>
      <c r="AI15" s="451">
        <f t="shared" si="3"/>
        <v>989</v>
      </c>
      <c r="AJ15" s="451">
        <f>+AI15+AJ14</f>
        <v>989</v>
      </c>
      <c r="AK15" s="552">
        <f>+AJ15+AK14</f>
        <v>989</v>
      </c>
      <c r="AL15" s="37"/>
    </row>
    <row r="16" spans="1:42" ht="34.5" customHeight="1">
      <c r="A16" s="624">
        <v>5</v>
      </c>
      <c r="B16" s="629" t="s">
        <v>78</v>
      </c>
      <c r="C16" s="508" t="s">
        <v>176</v>
      </c>
      <c r="D16" s="48"/>
      <c r="E16" s="49"/>
      <c r="F16" s="202">
        <f>+[1]NEW!$Y$96</f>
        <v>4028</v>
      </c>
      <c r="G16" s="557">
        <v>0</v>
      </c>
      <c r="H16" s="557">
        <v>0</v>
      </c>
      <c r="I16" s="449">
        <v>0</v>
      </c>
      <c r="J16" s="449">
        <v>0</v>
      </c>
      <c r="K16" s="449">
        <v>0</v>
      </c>
      <c r="L16" s="574">
        <v>0</v>
      </c>
      <c r="M16" s="557">
        <v>0</v>
      </c>
      <c r="N16" s="449">
        <v>0</v>
      </c>
      <c r="O16" s="449">
        <v>0</v>
      </c>
      <c r="P16" s="449">
        <v>0</v>
      </c>
      <c r="Q16" s="449">
        <v>0</v>
      </c>
      <c r="R16" s="449">
        <v>0</v>
      </c>
      <c r="S16" s="574">
        <v>0</v>
      </c>
      <c r="T16" s="557">
        <v>0</v>
      </c>
      <c r="U16" s="449">
        <v>0</v>
      </c>
      <c r="V16" s="449">
        <v>0</v>
      </c>
      <c r="W16" s="449">
        <v>0</v>
      </c>
      <c r="X16" s="469">
        <f>1350-X28</f>
        <v>950</v>
      </c>
      <c r="Y16" s="469">
        <f>1500-X17</f>
        <v>550</v>
      </c>
      <c r="Z16" s="574">
        <v>0</v>
      </c>
      <c r="AA16" s="557">
        <v>0</v>
      </c>
      <c r="AB16" s="449">
        <f>1500-AA17</f>
        <v>0</v>
      </c>
      <c r="AC16" s="449">
        <v>0</v>
      </c>
      <c r="AD16" s="449">
        <v>0</v>
      </c>
      <c r="AE16" s="553">
        <v>0</v>
      </c>
      <c r="AF16" s="469">
        <v>1250</v>
      </c>
      <c r="AG16" s="574">
        <v>0</v>
      </c>
      <c r="AH16" s="557">
        <v>0</v>
      </c>
      <c r="AI16" s="469">
        <f>4028-AH17</f>
        <v>1278</v>
      </c>
      <c r="AJ16" s="407">
        <f>4028-AI17</f>
        <v>0</v>
      </c>
      <c r="AK16" s="449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30"/>
      <c r="C17" s="509"/>
      <c r="D17" s="40"/>
      <c r="E17" s="41"/>
      <c r="F17" s="201"/>
      <c r="G17" s="588">
        <f t="shared" ref="G17:AK17" si="4">+F17+G16</f>
        <v>0</v>
      </c>
      <c r="H17" s="558">
        <f t="shared" si="4"/>
        <v>0</v>
      </c>
      <c r="I17" s="450">
        <f t="shared" si="4"/>
        <v>0</v>
      </c>
      <c r="J17" s="451">
        <f t="shared" si="4"/>
        <v>0</v>
      </c>
      <c r="K17" s="451">
        <f t="shared" si="4"/>
        <v>0</v>
      </c>
      <c r="L17" s="575">
        <f t="shared" si="4"/>
        <v>0</v>
      </c>
      <c r="M17" s="558">
        <f t="shared" si="4"/>
        <v>0</v>
      </c>
      <c r="N17" s="451">
        <f t="shared" si="4"/>
        <v>0</v>
      </c>
      <c r="O17" s="451">
        <f t="shared" si="4"/>
        <v>0</v>
      </c>
      <c r="P17" s="450">
        <f t="shared" si="4"/>
        <v>0</v>
      </c>
      <c r="Q17" s="451">
        <f t="shared" si="4"/>
        <v>0</v>
      </c>
      <c r="R17" s="451">
        <f t="shared" si="4"/>
        <v>0</v>
      </c>
      <c r="S17" s="575">
        <f t="shared" si="4"/>
        <v>0</v>
      </c>
      <c r="T17" s="558">
        <f t="shared" si="4"/>
        <v>0</v>
      </c>
      <c r="U17" s="451">
        <f t="shared" si="4"/>
        <v>0</v>
      </c>
      <c r="V17" s="451">
        <f t="shared" si="4"/>
        <v>0</v>
      </c>
      <c r="W17" s="450">
        <f t="shared" si="4"/>
        <v>0</v>
      </c>
      <c r="X17" s="451">
        <f t="shared" si="4"/>
        <v>950</v>
      </c>
      <c r="Y17" s="451">
        <f t="shared" si="4"/>
        <v>1500</v>
      </c>
      <c r="Z17" s="575">
        <f t="shared" si="4"/>
        <v>1500</v>
      </c>
      <c r="AA17" s="558">
        <f t="shared" si="4"/>
        <v>1500</v>
      </c>
      <c r="AB17" s="451">
        <f t="shared" si="4"/>
        <v>1500</v>
      </c>
      <c r="AC17" s="451">
        <f t="shared" si="4"/>
        <v>1500</v>
      </c>
      <c r="AD17" s="450">
        <f t="shared" si="4"/>
        <v>1500</v>
      </c>
      <c r="AE17" s="451">
        <f t="shared" si="4"/>
        <v>1500</v>
      </c>
      <c r="AF17" s="451">
        <f t="shared" si="4"/>
        <v>2750</v>
      </c>
      <c r="AG17" s="575">
        <f t="shared" si="4"/>
        <v>2750</v>
      </c>
      <c r="AH17" s="558">
        <f t="shared" si="4"/>
        <v>2750</v>
      </c>
      <c r="AI17" s="348">
        <f t="shared" si="4"/>
        <v>4028</v>
      </c>
      <c r="AJ17" s="451">
        <f t="shared" si="4"/>
        <v>4028</v>
      </c>
      <c r="AK17" s="552">
        <f t="shared" si="4"/>
        <v>4028</v>
      </c>
      <c r="AL17" s="37"/>
    </row>
    <row r="18" spans="1:42" ht="34.5" customHeight="1">
      <c r="A18" s="624">
        <v>6</v>
      </c>
      <c r="B18" s="629" t="s">
        <v>79</v>
      </c>
      <c r="C18" s="508" t="s">
        <v>176</v>
      </c>
      <c r="D18" s="48"/>
      <c r="E18" s="49"/>
      <c r="F18" s="202">
        <f>+[1]NEW!$Y$99</f>
        <v>110</v>
      </c>
      <c r="G18" s="559">
        <v>0</v>
      </c>
      <c r="H18" s="559">
        <v>0</v>
      </c>
      <c r="I18" s="453">
        <v>0</v>
      </c>
      <c r="J18" s="453">
        <v>0</v>
      </c>
      <c r="K18" s="453">
        <v>0</v>
      </c>
      <c r="L18" s="576">
        <v>0</v>
      </c>
      <c r="M18" s="559">
        <v>0</v>
      </c>
      <c r="N18" s="453">
        <v>0</v>
      </c>
      <c r="O18" s="453">
        <v>0</v>
      </c>
      <c r="P18" s="453">
        <v>0</v>
      </c>
      <c r="Q18" s="453">
        <v>0</v>
      </c>
      <c r="R18" s="453">
        <v>0</v>
      </c>
      <c r="S18" s="576">
        <v>0</v>
      </c>
      <c r="T18" s="559">
        <v>0</v>
      </c>
      <c r="U18" s="453">
        <v>0</v>
      </c>
      <c r="V18" s="453">
        <v>0</v>
      </c>
      <c r="W18" s="453">
        <v>0</v>
      </c>
      <c r="X18" s="453">
        <v>0</v>
      </c>
      <c r="Y18" s="453">
        <v>0</v>
      </c>
      <c r="Z18" s="576">
        <v>0</v>
      </c>
      <c r="AA18" s="559">
        <v>0</v>
      </c>
      <c r="AB18" s="453">
        <v>0</v>
      </c>
      <c r="AC18" s="453">
        <v>0</v>
      </c>
      <c r="AD18" s="453">
        <v>0</v>
      </c>
      <c r="AE18" s="453">
        <v>0</v>
      </c>
      <c r="AF18" s="408">
        <v>0</v>
      </c>
      <c r="AG18" s="576">
        <v>0</v>
      </c>
      <c r="AH18" s="559">
        <v>0</v>
      </c>
      <c r="AI18" s="470">
        <v>110</v>
      </c>
      <c r="AJ18" s="408">
        <f>110-AI19</f>
        <v>0</v>
      </c>
      <c r="AK18" s="453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30"/>
      <c r="C19" s="509"/>
      <c r="D19" s="33"/>
      <c r="E19" s="52"/>
      <c r="F19" s="173"/>
      <c r="G19" s="588">
        <f t="shared" ref="G19:AI19" si="5">+F19+G18</f>
        <v>0</v>
      </c>
      <c r="H19" s="558">
        <f t="shared" si="5"/>
        <v>0</v>
      </c>
      <c r="I19" s="450">
        <f t="shared" si="5"/>
        <v>0</v>
      </c>
      <c r="J19" s="451">
        <f t="shared" si="5"/>
        <v>0</v>
      </c>
      <c r="K19" s="451">
        <f t="shared" si="5"/>
        <v>0</v>
      </c>
      <c r="L19" s="575">
        <f t="shared" si="5"/>
        <v>0</v>
      </c>
      <c r="M19" s="558">
        <f t="shared" si="5"/>
        <v>0</v>
      </c>
      <c r="N19" s="451">
        <f t="shared" si="5"/>
        <v>0</v>
      </c>
      <c r="O19" s="451">
        <f t="shared" si="5"/>
        <v>0</v>
      </c>
      <c r="P19" s="450">
        <f t="shared" si="5"/>
        <v>0</v>
      </c>
      <c r="Q19" s="451">
        <f t="shared" si="5"/>
        <v>0</v>
      </c>
      <c r="R19" s="451">
        <f t="shared" si="5"/>
        <v>0</v>
      </c>
      <c r="S19" s="575">
        <f t="shared" si="5"/>
        <v>0</v>
      </c>
      <c r="T19" s="558">
        <f t="shared" si="5"/>
        <v>0</v>
      </c>
      <c r="U19" s="451">
        <f t="shared" si="5"/>
        <v>0</v>
      </c>
      <c r="V19" s="451">
        <f t="shared" si="5"/>
        <v>0</v>
      </c>
      <c r="W19" s="450">
        <f t="shared" si="5"/>
        <v>0</v>
      </c>
      <c r="X19" s="451">
        <f t="shared" si="5"/>
        <v>0</v>
      </c>
      <c r="Y19" s="451">
        <f t="shared" si="5"/>
        <v>0</v>
      </c>
      <c r="Z19" s="575">
        <f t="shared" si="5"/>
        <v>0</v>
      </c>
      <c r="AA19" s="558">
        <f t="shared" si="5"/>
        <v>0</v>
      </c>
      <c r="AB19" s="451">
        <f t="shared" si="5"/>
        <v>0</v>
      </c>
      <c r="AC19" s="451">
        <f t="shared" si="5"/>
        <v>0</v>
      </c>
      <c r="AD19" s="450">
        <f t="shared" si="5"/>
        <v>0</v>
      </c>
      <c r="AE19" s="451">
        <f t="shared" si="5"/>
        <v>0</v>
      </c>
      <c r="AF19" s="451">
        <f t="shared" si="5"/>
        <v>0</v>
      </c>
      <c r="AG19" s="575">
        <f t="shared" si="5"/>
        <v>0</v>
      </c>
      <c r="AH19" s="558">
        <f>+AG19+AH18</f>
        <v>0</v>
      </c>
      <c r="AI19" s="348">
        <f t="shared" si="5"/>
        <v>110</v>
      </c>
      <c r="AJ19" s="451">
        <f>+AI19+AJ18</f>
        <v>110</v>
      </c>
      <c r="AK19" s="552">
        <f>+AJ19+AK18</f>
        <v>110</v>
      </c>
      <c r="AL19" s="37"/>
    </row>
    <row r="20" spans="1:42" ht="34.5" customHeight="1">
      <c r="A20" s="624">
        <v>7</v>
      </c>
      <c r="B20" s="649" t="s">
        <v>80</v>
      </c>
      <c r="C20" s="506" t="s">
        <v>174</v>
      </c>
      <c r="D20" s="53"/>
      <c r="E20" s="54"/>
      <c r="F20" s="174">
        <f>+[1]NEW!$Y$6</f>
        <v>561</v>
      </c>
      <c r="G20" s="559">
        <v>0</v>
      </c>
      <c r="H20" s="559">
        <v>0</v>
      </c>
      <c r="I20" s="470">
        <v>526</v>
      </c>
      <c r="J20" s="470">
        <f>561-I21</f>
        <v>35</v>
      </c>
      <c r="K20" s="453">
        <v>0</v>
      </c>
      <c r="L20" s="576">
        <v>0</v>
      </c>
      <c r="M20" s="559">
        <v>0</v>
      </c>
      <c r="N20" s="453">
        <v>0</v>
      </c>
      <c r="O20" s="453">
        <v>0</v>
      </c>
      <c r="P20" s="453">
        <v>0</v>
      </c>
      <c r="Q20" s="453">
        <v>0</v>
      </c>
      <c r="R20" s="453">
        <f>561-Q21</f>
        <v>0</v>
      </c>
      <c r="S20" s="576">
        <f>561-R21</f>
        <v>0</v>
      </c>
      <c r="T20" s="559">
        <v>0</v>
      </c>
      <c r="U20" s="453">
        <v>0</v>
      </c>
      <c r="V20" s="453">
        <v>0</v>
      </c>
      <c r="W20" s="453">
        <v>0</v>
      </c>
      <c r="X20" s="453">
        <v>0</v>
      </c>
      <c r="Y20" s="453">
        <v>0</v>
      </c>
      <c r="Z20" s="576">
        <v>0</v>
      </c>
      <c r="AA20" s="559">
        <v>0</v>
      </c>
      <c r="AB20" s="453">
        <v>0</v>
      </c>
      <c r="AC20" s="453">
        <v>0</v>
      </c>
      <c r="AD20" s="453">
        <v>0</v>
      </c>
      <c r="AE20" s="453">
        <v>0</v>
      </c>
      <c r="AF20" s="453">
        <v>0</v>
      </c>
      <c r="AG20" s="576">
        <v>0</v>
      </c>
      <c r="AH20" s="559">
        <v>0</v>
      </c>
      <c r="AI20" s="453">
        <v>0</v>
      </c>
      <c r="AJ20" s="453">
        <v>0</v>
      </c>
      <c r="AK20" s="453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507"/>
      <c r="D21" s="56"/>
      <c r="E21" s="57"/>
      <c r="F21" s="180"/>
      <c r="G21" s="558">
        <f t="shared" ref="G21:AK21" si="6">+F21+G20</f>
        <v>0</v>
      </c>
      <c r="H21" s="558">
        <f t="shared" si="6"/>
        <v>0</v>
      </c>
      <c r="I21" s="450">
        <f t="shared" si="6"/>
        <v>526</v>
      </c>
      <c r="J21" s="451">
        <f t="shared" si="6"/>
        <v>561</v>
      </c>
      <c r="K21" s="451">
        <f t="shared" si="6"/>
        <v>561</v>
      </c>
      <c r="L21" s="575">
        <f t="shared" si="6"/>
        <v>561</v>
      </c>
      <c r="M21" s="558">
        <f t="shared" si="6"/>
        <v>561</v>
      </c>
      <c r="N21" s="451">
        <f t="shared" si="6"/>
        <v>561</v>
      </c>
      <c r="O21" s="451">
        <f t="shared" si="6"/>
        <v>561</v>
      </c>
      <c r="P21" s="450">
        <f t="shared" si="6"/>
        <v>561</v>
      </c>
      <c r="Q21" s="451">
        <f t="shared" si="6"/>
        <v>561</v>
      </c>
      <c r="R21" s="451">
        <f t="shared" si="6"/>
        <v>561</v>
      </c>
      <c r="S21" s="575">
        <f t="shared" si="6"/>
        <v>561</v>
      </c>
      <c r="T21" s="558">
        <f t="shared" si="6"/>
        <v>561</v>
      </c>
      <c r="U21" s="451">
        <f t="shared" si="6"/>
        <v>561</v>
      </c>
      <c r="V21" s="451">
        <f t="shared" si="6"/>
        <v>561</v>
      </c>
      <c r="W21" s="450">
        <f t="shared" si="6"/>
        <v>561</v>
      </c>
      <c r="X21" s="451">
        <f t="shared" si="6"/>
        <v>561</v>
      </c>
      <c r="Y21" s="451">
        <f t="shared" si="6"/>
        <v>561</v>
      </c>
      <c r="Z21" s="575">
        <f t="shared" si="6"/>
        <v>561</v>
      </c>
      <c r="AA21" s="558">
        <f t="shared" si="6"/>
        <v>561</v>
      </c>
      <c r="AB21" s="451">
        <f t="shared" si="6"/>
        <v>561</v>
      </c>
      <c r="AC21" s="451">
        <f t="shared" si="6"/>
        <v>561</v>
      </c>
      <c r="AD21" s="450">
        <f t="shared" si="6"/>
        <v>561</v>
      </c>
      <c r="AE21" s="451">
        <f t="shared" si="6"/>
        <v>561</v>
      </c>
      <c r="AF21" s="451">
        <f t="shared" si="6"/>
        <v>561</v>
      </c>
      <c r="AG21" s="575">
        <f t="shared" si="6"/>
        <v>561</v>
      </c>
      <c r="AH21" s="558">
        <f t="shared" si="6"/>
        <v>561</v>
      </c>
      <c r="AI21" s="451">
        <f t="shared" si="6"/>
        <v>561</v>
      </c>
      <c r="AJ21" s="451">
        <f t="shared" si="6"/>
        <v>561</v>
      </c>
      <c r="AK21" s="552">
        <f t="shared" si="6"/>
        <v>561</v>
      </c>
      <c r="AL21" s="37"/>
    </row>
    <row r="22" spans="1:42" ht="34.5" customHeight="1">
      <c r="A22" s="624">
        <v>8</v>
      </c>
      <c r="B22" s="649" t="s">
        <v>81</v>
      </c>
      <c r="C22" s="506" t="s">
        <v>174</v>
      </c>
      <c r="D22" s="60"/>
      <c r="E22" s="34"/>
      <c r="F22" s="174">
        <f>+[1]NEW!$Y$9</f>
        <v>260</v>
      </c>
      <c r="G22" s="557">
        <v>0</v>
      </c>
      <c r="H22" s="557">
        <v>0</v>
      </c>
      <c r="I22" s="449">
        <v>0</v>
      </c>
      <c r="J22" s="469">
        <f>240-I23</f>
        <v>240</v>
      </c>
      <c r="K22" s="449">
        <v>0</v>
      </c>
      <c r="L22" s="574">
        <v>0</v>
      </c>
      <c r="M22" s="557">
        <v>0</v>
      </c>
      <c r="N22" s="449">
        <v>0</v>
      </c>
      <c r="O22" s="449">
        <v>0</v>
      </c>
      <c r="P22" s="449">
        <v>0</v>
      </c>
      <c r="Q22" s="449">
        <v>0</v>
      </c>
      <c r="R22" s="449">
        <v>0</v>
      </c>
      <c r="S22" s="574">
        <f>240-R23</f>
        <v>0</v>
      </c>
      <c r="T22" s="557">
        <f>240-S23</f>
        <v>0</v>
      </c>
      <c r="U22" s="449">
        <v>0</v>
      </c>
      <c r="V22" s="449">
        <v>0</v>
      </c>
      <c r="W22" s="449">
        <v>0</v>
      </c>
      <c r="X22" s="449">
        <v>0</v>
      </c>
      <c r="Y22" s="449">
        <v>0</v>
      </c>
      <c r="Z22" s="574">
        <v>0</v>
      </c>
      <c r="AA22" s="557">
        <v>0</v>
      </c>
      <c r="AB22" s="449">
        <v>0</v>
      </c>
      <c r="AC22" s="449">
        <v>0</v>
      </c>
      <c r="AD22" s="449">
        <v>0</v>
      </c>
      <c r="AE22" s="469">
        <f>260-AD23</f>
        <v>20</v>
      </c>
      <c r="AF22" s="553">
        <f>260-AE23</f>
        <v>0</v>
      </c>
      <c r="AG22" s="574">
        <v>0</v>
      </c>
      <c r="AH22" s="557">
        <v>0</v>
      </c>
      <c r="AI22" s="449">
        <v>0</v>
      </c>
      <c r="AJ22" s="449">
        <v>0</v>
      </c>
      <c r="AK22" s="449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507"/>
      <c r="D23" s="60"/>
      <c r="E23" s="52"/>
      <c r="F23" s="181"/>
      <c r="G23" s="558">
        <f t="shared" ref="G23:AK23" si="7">+F23+G22</f>
        <v>0</v>
      </c>
      <c r="H23" s="558">
        <f t="shared" si="7"/>
        <v>0</v>
      </c>
      <c r="I23" s="450">
        <f t="shared" si="7"/>
        <v>0</v>
      </c>
      <c r="J23" s="451">
        <f t="shared" si="7"/>
        <v>240</v>
      </c>
      <c r="K23" s="451">
        <f t="shared" si="7"/>
        <v>240</v>
      </c>
      <c r="L23" s="575">
        <f t="shared" si="7"/>
        <v>240</v>
      </c>
      <c r="M23" s="558">
        <f t="shared" si="7"/>
        <v>240</v>
      </c>
      <c r="N23" s="451">
        <f t="shared" si="7"/>
        <v>240</v>
      </c>
      <c r="O23" s="451">
        <f t="shared" si="7"/>
        <v>240</v>
      </c>
      <c r="P23" s="450">
        <f t="shared" si="7"/>
        <v>240</v>
      </c>
      <c r="Q23" s="451">
        <f t="shared" si="7"/>
        <v>240</v>
      </c>
      <c r="R23" s="451">
        <f t="shared" si="7"/>
        <v>240</v>
      </c>
      <c r="S23" s="575">
        <f t="shared" si="7"/>
        <v>240</v>
      </c>
      <c r="T23" s="558">
        <f t="shared" si="7"/>
        <v>240</v>
      </c>
      <c r="U23" s="451">
        <f t="shared" si="7"/>
        <v>240</v>
      </c>
      <c r="V23" s="451">
        <f t="shared" si="7"/>
        <v>240</v>
      </c>
      <c r="W23" s="450">
        <f t="shared" si="7"/>
        <v>240</v>
      </c>
      <c r="X23" s="451">
        <f t="shared" si="7"/>
        <v>240</v>
      </c>
      <c r="Y23" s="451">
        <f t="shared" si="7"/>
        <v>240</v>
      </c>
      <c r="Z23" s="575">
        <f t="shared" si="7"/>
        <v>240</v>
      </c>
      <c r="AA23" s="558">
        <f t="shared" si="7"/>
        <v>240</v>
      </c>
      <c r="AB23" s="451">
        <f t="shared" si="7"/>
        <v>240</v>
      </c>
      <c r="AC23" s="451">
        <f t="shared" si="7"/>
        <v>240</v>
      </c>
      <c r="AD23" s="450">
        <f t="shared" si="7"/>
        <v>240</v>
      </c>
      <c r="AE23" s="451">
        <f t="shared" si="7"/>
        <v>260</v>
      </c>
      <c r="AF23" s="451">
        <f t="shared" si="7"/>
        <v>260</v>
      </c>
      <c r="AG23" s="575">
        <f t="shared" si="7"/>
        <v>260</v>
      </c>
      <c r="AH23" s="558">
        <f t="shared" si="7"/>
        <v>260</v>
      </c>
      <c r="AI23" s="451">
        <f t="shared" si="7"/>
        <v>260</v>
      </c>
      <c r="AJ23" s="451">
        <f t="shared" si="7"/>
        <v>260</v>
      </c>
      <c r="AK23" s="552">
        <f t="shared" si="7"/>
        <v>260</v>
      </c>
      <c r="AL23" s="37"/>
    </row>
    <row r="24" spans="1:42" ht="34.5" customHeight="1">
      <c r="A24" s="624">
        <v>9</v>
      </c>
      <c r="B24" s="649" t="s">
        <v>82</v>
      </c>
      <c r="C24" s="506" t="s">
        <v>174</v>
      </c>
      <c r="D24" s="63"/>
      <c r="E24" s="54"/>
      <c r="F24" s="174">
        <f>+[1]NEW!$Y$12</f>
        <v>617</v>
      </c>
      <c r="G24" s="557">
        <v>0</v>
      </c>
      <c r="H24" s="557">
        <v>0</v>
      </c>
      <c r="I24" s="449">
        <v>0</v>
      </c>
      <c r="J24" s="469">
        <f>617-I25</f>
        <v>617</v>
      </c>
      <c r="K24" s="449">
        <v>0</v>
      </c>
      <c r="L24" s="574">
        <v>0</v>
      </c>
      <c r="M24" s="557">
        <v>0</v>
      </c>
      <c r="N24" s="449">
        <v>0</v>
      </c>
      <c r="O24" s="449">
        <v>0</v>
      </c>
      <c r="P24" s="449">
        <v>0</v>
      </c>
      <c r="Q24" s="449">
        <v>0</v>
      </c>
      <c r="R24" s="449">
        <v>0</v>
      </c>
      <c r="S24" s="574">
        <f>617-R25</f>
        <v>0</v>
      </c>
      <c r="T24" s="557">
        <v>0</v>
      </c>
      <c r="U24" s="449">
        <v>0</v>
      </c>
      <c r="V24" s="449">
        <v>0</v>
      </c>
      <c r="W24" s="449">
        <v>0</v>
      </c>
      <c r="X24" s="449">
        <v>0</v>
      </c>
      <c r="Y24" s="449">
        <v>0</v>
      </c>
      <c r="Z24" s="574">
        <v>0</v>
      </c>
      <c r="AA24" s="557">
        <v>0</v>
      </c>
      <c r="AB24" s="449">
        <v>0</v>
      </c>
      <c r="AC24" s="449">
        <v>0</v>
      </c>
      <c r="AD24" s="449">
        <v>0</v>
      </c>
      <c r="AE24" s="449">
        <v>0</v>
      </c>
      <c r="AF24" s="449">
        <v>0</v>
      </c>
      <c r="AG24" s="574">
        <v>0</v>
      </c>
      <c r="AH24" s="557">
        <v>0</v>
      </c>
      <c r="AI24" s="449">
        <v>0</v>
      </c>
      <c r="AJ24" s="449">
        <v>0</v>
      </c>
      <c r="AK24" s="449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507"/>
      <c r="D25" s="65"/>
      <c r="E25" s="66"/>
      <c r="F25" s="182"/>
      <c r="G25" s="558">
        <f t="shared" ref="G25:AK25" si="8">+F25+G24</f>
        <v>0</v>
      </c>
      <c r="H25" s="558">
        <f t="shared" si="8"/>
        <v>0</v>
      </c>
      <c r="I25" s="450">
        <f t="shared" si="8"/>
        <v>0</v>
      </c>
      <c r="J25" s="451">
        <f t="shared" si="8"/>
        <v>617</v>
      </c>
      <c r="K25" s="451">
        <f t="shared" si="8"/>
        <v>617</v>
      </c>
      <c r="L25" s="575">
        <f t="shared" si="8"/>
        <v>617</v>
      </c>
      <c r="M25" s="558">
        <f t="shared" si="8"/>
        <v>617</v>
      </c>
      <c r="N25" s="451">
        <f t="shared" si="8"/>
        <v>617</v>
      </c>
      <c r="O25" s="451">
        <f t="shared" si="8"/>
        <v>617</v>
      </c>
      <c r="P25" s="450">
        <f t="shared" si="8"/>
        <v>617</v>
      </c>
      <c r="Q25" s="451">
        <f t="shared" si="8"/>
        <v>617</v>
      </c>
      <c r="R25" s="451">
        <f t="shared" si="8"/>
        <v>617</v>
      </c>
      <c r="S25" s="575">
        <f t="shared" si="8"/>
        <v>617</v>
      </c>
      <c r="T25" s="558">
        <f t="shared" si="8"/>
        <v>617</v>
      </c>
      <c r="U25" s="451">
        <f t="shared" si="8"/>
        <v>617</v>
      </c>
      <c r="V25" s="451">
        <f t="shared" si="8"/>
        <v>617</v>
      </c>
      <c r="W25" s="450">
        <f t="shared" si="8"/>
        <v>617</v>
      </c>
      <c r="X25" s="451">
        <f t="shared" si="8"/>
        <v>617</v>
      </c>
      <c r="Y25" s="451">
        <f t="shared" si="8"/>
        <v>617</v>
      </c>
      <c r="Z25" s="575">
        <f t="shared" si="8"/>
        <v>617</v>
      </c>
      <c r="AA25" s="558">
        <f t="shared" si="8"/>
        <v>617</v>
      </c>
      <c r="AB25" s="451">
        <f t="shared" si="8"/>
        <v>617</v>
      </c>
      <c r="AC25" s="451">
        <f t="shared" si="8"/>
        <v>617</v>
      </c>
      <c r="AD25" s="450">
        <f t="shared" si="8"/>
        <v>617</v>
      </c>
      <c r="AE25" s="451">
        <f t="shared" si="8"/>
        <v>617</v>
      </c>
      <c r="AF25" s="451">
        <f t="shared" si="8"/>
        <v>617</v>
      </c>
      <c r="AG25" s="575">
        <f t="shared" si="8"/>
        <v>617</v>
      </c>
      <c r="AH25" s="558">
        <f t="shared" si="8"/>
        <v>617</v>
      </c>
      <c r="AI25" s="451">
        <f t="shared" si="8"/>
        <v>617</v>
      </c>
      <c r="AJ25" s="451">
        <f t="shared" si="8"/>
        <v>617</v>
      </c>
      <c r="AK25" s="552">
        <f t="shared" si="8"/>
        <v>617</v>
      </c>
      <c r="AL25" s="37"/>
    </row>
    <row r="26" spans="1:42" ht="34.5" customHeight="1">
      <c r="A26" s="624">
        <v>10</v>
      </c>
      <c r="B26" s="649" t="s">
        <v>83</v>
      </c>
      <c r="C26" s="506" t="s">
        <v>174</v>
      </c>
      <c r="D26" s="53"/>
      <c r="E26" s="54"/>
      <c r="F26" s="174">
        <f>+[1]NEW!$Y$15</f>
        <v>464</v>
      </c>
      <c r="G26" s="557">
        <v>0</v>
      </c>
      <c r="H26" s="557">
        <v>0</v>
      </c>
      <c r="I26" s="449">
        <v>0</v>
      </c>
      <c r="J26" s="449">
        <v>0</v>
      </c>
      <c r="K26" s="449">
        <v>0</v>
      </c>
      <c r="L26" s="574">
        <v>0</v>
      </c>
      <c r="M26" s="557">
        <v>0</v>
      </c>
      <c r="N26" s="449">
        <v>0</v>
      </c>
      <c r="O26" s="449">
        <v>0</v>
      </c>
      <c r="P26" s="449">
        <v>0</v>
      </c>
      <c r="Q26" s="449">
        <v>0</v>
      </c>
      <c r="R26" s="449">
        <v>0</v>
      </c>
      <c r="S26" s="469">
        <f>464-R27</f>
        <v>464</v>
      </c>
      <c r="T26" s="557">
        <v>0</v>
      </c>
      <c r="U26" s="449">
        <f>464-T27</f>
        <v>0</v>
      </c>
      <c r="V26" s="449">
        <v>0</v>
      </c>
      <c r="W26" s="449">
        <v>0</v>
      </c>
      <c r="X26" s="449">
        <v>0</v>
      </c>
      <c r="Y26" s="449">
        <v>0</v>
      </c>
      <c r="Z26" s="574">
        <v>0</v>
      </c>
      <c r="AA26" s="557">
        <v>0</v>
      </c>
      <c r="AB26" s="449">
        <v>0</v>
      </c>
      <c r="AC26" s="449">
        <v>0</v>
      </c>
      <c r="AD26" s="449">
        <v>0</v>
      </c>
      <c r="AE26" s="449">
        <v>0</v>
      </c>
      <c r="AF26" s="449">
        <v>0</v>
      </c>
      <c r="AG26" s="574">
        <v>0</v>
      </c>
      <c r="AH26" s="557">
        <v>0</v>
      </c>
      <c r="AI26" s="449">
        <v>0</v>
      </c>
      <c r="AJ26" s="449">
        <v>0</v>
      </c>
      <c r="AK26" s="449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507"/>
      <c r="D27" s="56"/>
      <c r="E27" s="57"/>
      <c r="F27" s="180"/>
      <c r="G27" s="558">
        <f t="shared" ref="G27:AG27" si="9">+F27+G26</f>
        <v>0</v>
      </c>
      <c r="H27" s="558">
        <f t="shared" si="9"/>
        <v>0</v>
      </c>
      <c r="I27" s="450">
        <f t="shared" si="9"/>
        <v>0</v>
      </c>
      <c r="J27" s="451">
        <f t="shared" si="9"/>
        <v>0</v>
      </c>
      <c r="K27" s="451">
        <f t="shared" si="9"/>
        <v>0</v>
      </c>
      <c r="L27" s="575">
        <f t="shared" si="9"/>
        <v>0</v>
      </c>
      <c r="M27" s="558">
        <f t="shared" si="9"/>
        <v>0</v>
      </c>
      <c r="N27" s="451">
        <f t="shared" si="9"/>
        <v>0</v>
      </c>
      <c r="O27" s="451">
        <f t="shared" si="9"/>
        <v>0</v>
      </c>
      <c r="P27" s="450">
        <f t="shared" si="9"/>
        <v>0</v>
      </c>
      <c r="Q27" s="451">
        <f t="shared" si="9"/>
        <v>0</v>
      </c>
      <c r="R27" s="451">
        <f t="shared" si="9"/>
        <v>0</v>
      </c>
      <c r="S27" s="575">
        <f t="shared" si="9"/>
        <v>464</v>
      </c>
      <c r="T27" s="558">
        <f t="shared" si="9"/>
        <v>464</v>
      </c>
      <c r="U27" s="451">
        <f t="shared" si="9"/>
        <v>464</v>
      </c>
      <c r="V27" s="451">
        <f t="shared" si="9"/>
        <v>464</v>
      </c>
      <c r="W27" s="450">
        <f t="shared" si="9"/>
        <v>464</v>
      </c>
      <c r="X27" s="451">
        <f t="shared" si="9"/>
        <v>464</v>
      </c>
      <c r="Y27" s="451">
        <f t="shared" si="9"/>
        <v>464</v>
      </c>
      <c r="Z27" s="575">
        <f t="shared" si="9"/>
        <v>464</v>
      </c>
      <c r="AA27" s="558">
        <f t="shared" si="9"/>
        <v>464</v>
      </c>
      <c r="AB27" s="451">
        <f t="shared" si="9"/>
        <v>464</v>
      </c>
      <c r="AC27" s="451">
        <f t="shared" si="9"/>
        <v>464</v>
      </c>
      <c r="AD27" s="450">
        <f t="shared" si="9"/>
        <v>464</v>
      </c>
      <c r="AE27" s="451">
        <f t="shared" si="9"/>
        <v>464</v>
      </c>
      <c r="AF27" s="451">
        <f t="shared" si="9"/>
        <v>464</v>
      </c>
      <c r="AG27" s="575">
        <f t="shared" si="9"/>
        <v>464</v>
      </c>
      <c r="AH27" s="558">
        <f>+AG27+AH26</f>
        <v>464</v>
      </c>
      <c r="AI27" s="451">
        <f>+AH27+AI26</f>
        <v>464</v>
      </c>
      <c r="AJ27" s="451">
        <f>+AI27+AJ26</f>
        <v>464</v>
      </c>
      <c r="AK27" s="552">
        <f>+AJ27+AK26</f>
        <v>464</v>
      </c>
      <c r="AL27" s="37"/>
    </row>
    <row r="28" spans="1:42" ht="34.5" customHeight="1">
      <c r="A28" s="624">
        <v>11</v>
      </c>
      <c r="B28" s="649" t="s">
        <v>84</v>
      </c>
      <c r="C28" s="508" t="s">
        <v>176</v>
      </c>
      <c r="D28" s="63"/>
      <c r="E28" s="54"/>
      <c r="F28" s="174">
        <f>+[1]NEW!$Y$18</f>
        <v>1891</v>
      </c>
      <c r="G28" s="557">
        <v>0</v>
      </c>
      <c r="H28" s="557">
        <v>0</v>
      </c>
      <c r="I28" s="449">
        <v>0</v>
      </c>
      <c r="J28" s="449">
        <v>0</v>
      </c>
      <c r="K28" s="449">
        <v>0</v>
      </c>
      <c r="L28" s="574">
        <v>0</v>
      </c>
      <c r="M28" s="557">
        <v>0</v>
      </c>
      <c r="N28" s="449">
        <v>0</v>
      </c>
      <c r="O28" s="449">
        <v>0</v>
      </c>
      <c r="P28" s="449">
        <v>0</v>
      </c>
      <c r="Q28" s="449">
        <v>0</v>
      </c>
      <c r="R28" s="449">
        <v>0</v>
      </c>
      <c r="S28" s="574">
        <v>0</v>
      </c>
      <c r="T28" s="557">
        <v>0</v>
      </c>
      <c r="U28" s="449">
        <v>0</v>
      </c>
      <c r="V28" s="449">
        <v>0</v>
      </c>
      <c r="W28" s="469">
        <f>640-W30</f>
        <v>600</v>
      </c>
      <c r="X28" s="469">
        <f>1000-W29</f>
        <v>400</v>
      </c>
      <c r="Y28" s="449">
        <f>1000-X29</f>
        <v>0</v>
      </c>
      <c r="Z28" s="574">
        <f>1000-Y29</f>
        <v>0</v>
      </c>
      <c r="AA28" s="557">
        <v>0</v>
      </c>
      <c r="AB28" s="449">
        <v>0</v>
      </c>
      <c r="AC28" s="449">
        <v>0</v>
      </c>
      <c r="AD28" s="553">
        <v>0</v>
      </c>
      <c r="AE28" s="469">
        <v>891</v>
      </c>
      <c r="AF28" s="553">
        <f>1891-AE29</f>
        <v>0</v>
      </c>
      <c r="AG28" s="574">
        <v>0</v>
      </c>
      <c r="AH28" s="557">
        <v>0</v>
      </c>
      <c r="AI28" s="449">
        <v>0</v>
      </c>
      <c r="AJ28" s="449">
        <v>0</v>
      </c>
      <c r="AK28" s="449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509"/>
      <c r="D29" s="65"/>
      <c r="E29" s="66"/>
      <c r="F29" s="182"/>
      <c r="G29" s="558">
        <f t="shared" ref="G29:AK29" si="10">+F29+G28</f>
        <v>0</v>
      </c>
      <c r="H29" s="558">
        <f t="shared" si="10"/>
        <v>0</v>
      </c>
      <c r="I29" s="450">
        <f t="shared" si="10"/>
        <v>0</v>
      </c>
      <c r="J29" s="451">
        <f t="shared" si="10"/>
        <v>0</v>
      </c>
      <c r="K29" s="451">
        <f t="shared" si="10"/>
        <v>0</v>
      </c>
      <c r="L29" s="575">
        <f t="shared" si="10"/>
        <v>0</v>
      </c>
      <c r="M29" s="558">
        <f t="shared" si="10"/>
        <v>0</v>
      </c>
      <c r="N29" s="451">
        <f t="shared" si="10"/>
        <v>0</v>
      </c>
      <c r="O29" s="451">
        <f t="shared" si="10"/>
        <v>0</v>
      </c>
      <c r="P29" s="450">
        <f t="shared" si="10"/>
        <v>0</v>
      </c>
      <c r="Q29" s="451">
        <f t="shared" si="10"/>
        <v>0</v>
      </c>
      <c r="R29" s="451">
        <f t="shared" si="10"/>
        <v>0</v>
      </c>
      <c r="S29" s="575">
        <f t="shared" si="10"/>
        <v>0</v>
      </c>
      <c r="T29" s="558">
        <f t="shared" si="10"/>
        <v>0</v>
      </c>
      <c r="U29" s="451">
        <f t="shared" si="10"/>
        <v>0</v>
      </c>
      <c r="V29" s="451">
        <f t="shared" si="10"/>
        <v>0</v>
      </c>
      <c r="W29" s="450">
        <f t="shared" si="10"/>
        <v>600</v>
      </c>
      <c r="X29" s="451">
        <f t="shared" si="10"/>
        <v>1000</v>
      </c>
      <c r="Y29" s="451">
        <f t="shared" si="10"/>
        <v>1000</v>
      </c>
      <c r="Z29" s="575">
        <f t="shared" si="10"/>
        <v>1000</v>
      </c>
      <c r="AA29" s="558">
        <f t="shared" si="10"/>
        <v>1000</v>
      </c>
      <c r="AB29" s="451">
        <f t="shared" si="10"/>
        <v>1000</v>
      </c>
      <c r="AC29" s="451">
        <f t="shared" si="10"/>
        <v>1000</v>
      </c>
      <c r="AD29" s="450">
        <f t="shared" si="10"/>
        <v>1000</v>
      </c>
      <c r="AE29" s="451">
        <f t="shared" si="10"/>
        <v>1891</v>
      </c>
      <c r="AF29" s="451">
        <f t="shared" si="10"/>
        <v>1891</v>
      </c>
      <c r="AG29" s="575">
        <f t="shared" si="10"/>
        <v>1891</v>
      </c>
      <c r="AH29" s="558">
        <f t="shared" si="10"/>
        <v>1891</v>
      </c>
      <c r="AI29" s="451">
        <f t="shared" si="10"/>
        <v>1891</v>
      </c>
      <c r="AJ29" s="451">
        <f t="shared" si="10"/>
        <v>1891</v>
      </c>
      <c r="AK29" s="552">
        <f t="shared" si="10"/>
        <v>1891</v>
      </c>
      <c r="AL29" s="37"/>
    </row>
    <row r="30" spans="1:42" ht="34.5" customHeight="1">
      <c r="A30" s="624">
        <v>12</v>
      </c>
      <c r="B30" s="649" t="s">
        <v>85</v>
      </c>
      <c r="C30" s="508" t="s">
        <v>176</v>
      </c>
      <c r="D30" s="53"/>
      <c r="E30" s="54"/>
      <c r="F30" s="174">
        <f>+[1]NEW!$Y$21</f>
        <v>86</v>
      </c>
      <c r="G30" s="557">
        <v>0</v>
      </c>
      <c r="H30" s="557">
        <v>0</v>
      </c>
      <c r="I30" s="449">
        <v>0</v>
      </c>
      <c r="J30" s="449">
        <v>0</v>
      </c>
      <c r="K30" s="449">
        <v>0</v>
      </c>
      <c r="L30" s="574">
        <v>0</v>
      </c>
      <c r="M30" s="557">
        <v>0</v>
      </c>
      <c r="N30" s="449">
        <v>0</v>
      </c>
      <c r="O30" s="449">
        <v>0</v>
      </c>
      <c r="P30" s="449">
        <v>0</v>
      </c>
      <c r="Q30" s="449">
        <v>0</v>
      </c>
      <c r="R30" s="449">
        <v>0</v>
      </c>
      <c r="S30" s="574">
        <v>0</v>
      </c>
      <c r="T30" s="557">
        <v>0</v>
      </c>
      <c r="U30" s="449">
        <v>0</v>
      </c>
      <c r="V30" s="449">
        <v>0</v>
      </c>
      <c r="W30" s="469">
        <v>40</v>
      </c>
      <c r="X30" s="553">
        <v>0</v>
      </c>
      <c r="Y30" s="449">
        <f>40-X31</f>
        <v>0</v>
      </c>
      <c r="Z30" s="574">
        <v>0</v>
      </c>
      <c r="AA30" s="557">
        <v>0</v>
      </c>
      <c r="AB30" s="449">
        <v>0</v>
      </c>
      <c r="AC30" s="449">
        <v>0</v>
      </c>
      <c r="AD30" s="449">
        <v>0</v>
      </c>
      <c r="AE30" s="449">
        <v>0</v>
      </c>
      <c r="AF30" s="449">
        <v>0</v>
      </c>
      <c r="AG30" s="574">
        <v>0</v>
      </c>
      <c r="AH30" s="557">
        <v>0</v>
      </c>
      <c r="AI30" s="553">
        <v>0</v>
      </c>
      <c r="AJ30" s="469">
        <f>86-AI31</f>
        <v>46</v>
      </c>
      <c r="AK30" s="449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509"/>
      <c r="D31" s="56"/>
      <c r="E31" s="57"/>
      <c r="F31" s="180"/>
      <c r="G31" s="558">
        <f t="shared" ref="G31:AG31" si="11">+F31+G30</f>
        <v>0</v>
      </c>
      <c r="H31" s="558">
        <f t="shared" si="11"/>
        <v>0</v>
      </c>
      <c r="I31" s="450">
        <f t="shared" si="11"/>
        <v>0</v>
      </c>
      <c r="J31" s="451">
        <f t="shared" si="11"/>
        <v>0</v>
      </c>
      <c r="K31" s="451">
        <f t="shared" si="11"/>
        <v>0</v>
      </c>
      <c r="L31" s="575">
        <f t="shared" si="11"/>
        <v>0</v>
      </c>
      <c r="M31" s="558">
        <f t="shared" si="11"/>
        <v>0</v>
      </c>
      <c r="N31" s="451">
        <f t="shared" si="11"/>
        <v>0</v>
      </c>
      <c r="O31" s="451">
        <f t="shared" si="11"/>
        <v>0</v>
      </c>
      <c r="P31" s="450">
        <f t="shared" si="11"/>
        <v>0</v>
      </c>
      <c r="Q31" s="451">
        <f t="shared" si="11"/>
        <v>0</v>
      </c>
      <c r="R31" s="451">
        <f t="shared" si="11"/>
        <v>0</v>
      </c>
      <c r="S31" s="575">
        <f t="shared" si="11"/>
        <v>0</v>
      </c>
      <c r="T31" s="558">
        <f t="shared" si="11"/>
        <v>0</v>
      </c>
      <c r="U31" s="451">
        <f t="shared" si="11"/>
        <v>0</v>
      </c>
      <c r="V31" s="451">
        <f t="shared" si="11"/>
        <v>0</v>
      </c>
      <c r="W31" s="450">
        <f t="shared" si="11"/>
        <v>40</v>
      </c>
      <c r="X31" s="552">
        <f t="shared" si="11"/>
        <v>40</v>
      </c>
      <c r="Y31" s="451">
        <f t="shared" si="11"/>
        <v>40</v>
      </c>
      <c r="Z31" s="575">
        <f t="shared" si="11"/>
        <v>40</v>
      </c>
      <c r="AA31" s="558">
        <f t="shared" si="11"/>
        <v>40</v>
      </c>
      <c r="AB31" s="451">
        <f t="shared" si="11"/>
        <v>40</v>
      </c>
      <c r="AC31" s="451">
        <f t="shared" si="11"/>
        <v>40</v>
      </c>
      <c r="AD31" s="450">
        <f t="shared" si="11"/>
        <v>40</v>
      </c>
      <c r="AE31" s="451">
        <f t="shared" si="11"/>
        <v>40</v>
      </c>
      <c r="AF31" s="451">
        <f t="shared" si="11"/>
        <v>40</v>
      </c>
      <c r="AG31" s="575">
        <f t="shared" si="11"/>
        <v>40</v>
      </c>
      <c r="AH31" s="558">
        <f>+AG31+AH30</f>
        <v>40</v>
      </c>
      <c r="AI31" s="451">
        <f>+AH31+AI30</f>
        <v>40</v>
      </c>
      <c r="AJ31" s="451">
        <f>+AI31+AJ30</f>
        <v>86</v>
      </c>
      <c r="AK31" s="552">
        <f>+AJ31+AK30</f>
        <v>86</v>
      </c>
      <c r="AL31" s="37"/>
    </row>
    <row r="32" spans="1:42" ht="35.1" customHeight="1">
      <c r="A32" s="652">
        <v>13</v>
      </c>
      <c r="B32" s="653" t="s">
        <v>86</v>
      </c>
      <c r="C32" s="506" t="s">
        <v>174</v>
      </c>
      <c r="D32" s="60"/>
      <c r="E32" s="34"/>
      <c r="F32" s="173">
        <f>+[1]NEW!$Y$30</f>
        <v>64</v>
      </c>
      <c r="G32" s="557">
        <v>0</v>
      </c>
      <c r="H32" s="557">
        <v>0</v>
      </c>
      <c r="I32" s="449">
        <v>0</v>
      </c>
      <c r="J32" s="449">
        <v>0</v>
      </c>
      <c r="K32" s="449">
        <v>0</v>
      </c>
      <c r="L32" s="574">
        <v>0</v>
      </c>
      <c r="M32" s="557">
        <v>0</v>
      </c>
      <c r="N32" s="449">
        <v>0</v>
      </c>
      <c r="O32" s="449">
        <v>0</v>
      </c>
      <c r="P32" s="449">
        <v>0</v>
      </c>
      <c r="Q32" s="449">
        <v>0</v>
      </c>
      <c r="R32" s="469">
        <f>64-Q33</f>
        <v>64</v>
      </c>
      <c r="S32" s="574">
        <v>0</v>
      </c>
      <c r="T32" s="557">
        <v>0</v>
      </c>
      <c r="U32" s="449">
        <v>0</v>
      </c>
      <c r="V32" s="449">
        <v>0</v>
      </c>
      <c r="W32" s="449">
        <v>0</v>
      </c>
      <c r="X32" s="553">
        <f>64-W33</f>
        <v>0</v>
      </c>
      <c r="Y32" s="449">
        <v>0</v>
      </c>
      <c r="Z32" s="574">
        <v>0</v>
      </c>
      <c r="AA32" s="557">
        <v>0</v>
      </c>
      <c r="AB32" s="449">
        <v>0</v>
      </c>
      <c r="AC32" s="449">
        <v>0</v>
      </c>
      <c r="AD32" s="449">
        <v>0</v>
      </c>
      <c r="AE32" s="449">
        <v>0</v>
      </c>
      <c r="AF32" s="449">
        <v>0</v>
      </c>
      <c r="AG32" s="574">
        <v>0</v>
      </c>
      <c r="AH32" s="557">
        <v>0</v>
      </c>
      <c r="AI32" s="449">
        <v>0</v>
      </c>
      <c r="AJ32" s="449">
        <v>0</v>
      </c>
      <c r="AK32" s="449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507"/>
      <c r="D33" s="60"/>
      <c r="E33" s="52"/>
      <c r="F33" s="181"/>
      <c r="G33" s="558">
        <f t="shared" ref="G33:AG33" si="12">+F33+G32</f>
        <v>0</v>
      </c>
      <c r="H33" s="558">
        <f t="shared" si="12"/>
        <v>0</v>
      </c>
      <c r="I33" s="450">
        <f t="shared" si="12"/>
        <v>0</v>
      </c>
      <c r="J33" s="451">
        <f t="shared" si="12"/>
        <v>0</v>
      </c>
      <c r="K33" s="451">
        <f t="shared" si="12"/>
        <v>0</v>
      </c>
      <c r="L33" s="575">
        <f t="shared" si="12"/>
        <v>0</v>
      </c>
      <c r="M33" s="558">
        <f t="shared" si="12"/>
        <v>0</v>
      </c>
      <c r="N33" s="451">
        <f t="shared" si="12"/>
        <v>0</v>
      </c>
      <c r="O33" s="451">
        <f t="shared" si="12"/>
        <v>0</v>
      </c>
      <c r="P33" s="450">
        <f t="shared" si="12"/>
        <v>0</v>
      </c>
      <c r="Q33" s="451">
        <f t="shared" si="12"/>
        <v>0</v>
      </c>
      <c r="R33" s="451">
        <f t="shared" si="12"/>
        <v>64</v>
      </c>
      <c r="S33" s="575">
        <f t="shared" si="12"/>
        <v>64</v>
      </c>
      <c r="T33" s="558">
        <f t="shared" si="12"/>
        <v>64</v>
      </c>
      <c r="U33" s="451">
        <f t="shared" si="12"/>
        <v>64</v>
      </c>
      <c r="V33" s="451">
        <f t="shared" si="12"/>
        <v>64</v>
      </c>
      <c r="W33" s="450">
        <f t="shared" si="12"/>
        <v>64</v>
      </c>
      <c r="X33" s="552">
        <f t="shared" si="12"/>
        <v>64</v>
      </c>
      <c r="Y33" s="451">
        <f t="shared" si="12"/>
        <v>64</v>
      </c>
      <c r="Z33" s="575">
        <f t="shared" si="12"/>
        <v>64</v>
      </c>
      <c r="AA33" s="558">
        <f t="shared" si="12"/>
        <v>64</v>
      </c>
      <c r="AB33" s="451">
        <f t="shared" si="12"/>
        <v>64</v>
      </c>
      <c r="AC33" s="451">
        <f t="shared" si="12"/>
        <v>64</v>
      </c>
      <c r="AD33" s="450">
        <f t="shared" si="12"/>
        <v>64</v>
      </c>
      <c r="AE33" s="451">
        <f t="shared" si="12"/>
        <v>64</v>
      </c>
      <c r="AF33" s="451">
        <f t="shared" si="12"/>
        <v>64</v>
      </c>
      <c r="AG33" s="575">
        <f t="shared" si="12"/>
        <v>64</v>
      </c>
      <c r="AH33" s="558">
        <f>+AG33+AH32</f>
        <v>64</v>
      </c>
      <c r="AI33" s="451">
        <f>+AH33+AI32</f>
        <v>64</v>
      </c>
      <c r="AJ33" s="451">
        <f>+AI33+AJ32</f>
        <v>64</v>
      </c>
      <c r="AK33" s="552">
        <f>+AJ33+AK32</f>
        <v>64</v>
      </c>
      <c r="AL33" s="37"/>
    </row>
    <row r="34" spans="1:42" ht="35.1" customHeight="1">
      <c r="A34" s="624">
        <v>14</v>
      </c>
      <c r="B34" s="653" t="s">
        <v>87</v>
      </c>
      <c r="C34" s="506" t="s">
        <v>174</v>
      </c>
      <c r="D34" s="63"/>
      <c r="E34" s="54"/>
      <c r="F34" s="440">
        <f>+[1]NEW!$Y$33</f>
        <v>56</v>
      </c>
      <c r="G34" s="557">
        <v>0</v>
      </c>
      <c r="H34" s="557">
        <v>0</v>
      </c>
      <c r="I34" s="449">
        <v>0</v>
      </c>
      <c r="J34" s="449">
        <v>0</v>
      </c>
      <c r="K34" s="449">
        <v>0</v>
      </c>
      <c r="L34" s="574">
        <v>0</v>
      </c>
      <c r="M34" s="557">
        <v>0</v>
      </c>
      <c r="N34" s="449">
        <v>0</v>
      </c>
      <c r="O34" s="449">
        <v>0</v>
      </c>
      <c r="P34" s="449">
        <v>0</v>
      </c>
      <c r="Q34" s="449">
        <v>0</v>
      </c>
      <c r="R34" s="469">
        <f>26-Q35</f>
        <v>26</v>
      </c>
      <c r="S34" s="574">
        <v>0</v>
      </c>
      <c r="T34" s="557">
        <v>0</v>
      </c>
      <c r="U34" s="449">
        <v>0</v>
      </c>
      <c r="V34" s="449">
        <v>0</v>
      </c>
      <c r="W34" s="449">
        <v>0</v>
      </c>
      <c r="X34" s="553">
        <f>26-W35</f>
        <v>0</v>
      </c>
      <c r="Y34" s="449">
        <v>0</v>
      </c>
      <c r="Z34" s="574">
        <v>0</v>
      </c>
      <c r="AA34" s="557">
        <v>0</v>
      </c>
      <c r="AB34" s="449">
        <v>0</v>
      </c>
      <c r="AC34" s="449">
        <v>0</v>
      </c>
      <c r="AD34" s="449">
        <v>0</v>
      </c>
      <c r="AE34" s="469">
        <v>30</v>
      </c>
      <c r="AF34" s="449">
        <f>56-AE35</f>
        <v>0</v>
      </c>
      <c r="AG34" s="574">
        <v>0</v>
      </c>
      <c r="AH34" s="557">
        <v>0</v>
      </c>
      <c r="AI34" s="449">
        <v>0</v>
      </c>
      <c r="AJ34" s="454">
        <v>0</v>
      </c>
      <c r="AK34" s="454">
        <v>0</v>
      </c>
      <c r="AL34" s="37">
        <f>SUM(G34:AK34)</f>
        <v>56</v>
      </c>
      <c r="AM34" s="38">
        <f>AL34</f>
        <v>56</v>
      </c>
      <c r="AN34" s="38">
        <v>800000</v>
      </c>
      <c r="AO34" s="38">
        <f>AL34*AN34/1000</f>
        <v>44800</v>
      </c>
      <c r="AP34" s="38">
        <f>AN34*AM34/1000</f>
        <v>44800</v>
      </c>
    </row>
    <row r="35" spans="1:42" ht="35.1" customHeight="1">
      <c r="A35" s="625"/>
      <c r="B35" s="654"/>
      <c r="C35" s="507"/>
      <c r="D35" s="65"/>
      <c r="E35" s="57"/>
      <c r="F35" s="180"/>
      <c r="G35" s="558">
        <f t="shared" ref="G35:AG35" si="13">+F35+G34</f>
        <v>0</v>
      </c>
      <c r="H35" s="558">
        <f t="shared" si="13"/>
        <v>0</v>
      </c>
      <c r="I35" s="450">
        <f t="shared" si="13"/>
        <v>0</v>
      </c>
      <c r="J35" s="451">
        <f t="shared" si="13"/>
        <v>0</v>
      </c>
      <c r="K35" s="451">
        <f t="shared" si="13"/>
        <v>0</v>
      </c>
      <c r="L35" s="575">
        <f t="shared" si="13"/>
        <v>0</v>
      </c>
      <c r="M35" s="558">
        <f t="shared" si="13"/>
        <v>0</v>
      </c>
      <c r="N35" s="451">
        <f t="shared" si="13"/>
        <v>0</v>
      </c>
      <c r="O35" s="451">
        <f t="shared" si="13"/>
        <v>0</v>
      </c>
      <c r="P35" s="450">
        <f t="shared" si="13"/>
        <v>0</v>
      </c>
      <c r="Q35" s="451">
        <f t="shared" si="13"/>
        <v>0</v>
      </c>
      <c r="R35" s="451">
        <f t="shared" si="13"/>
        <v>26</v>
      </c>
      <c r="S35" s="575">
        <f t="shared" si="13"/>
        <v>26</v>
      </c>
      <c r="T35" s="558">
        <f t="shared" si="13"/>
        <v>26</v>
      </c>
      <c r="U35" s="451">
        <f t="shared" si="13"/>
        <v>26</v>
      </c>
      <c r="V35" s="451">
        <f t="shared" si="13"/>
        <v>26</v>
      </c>
      <c r="W35" s="450">
        <f t="shared" si="13"/>
        <v>26</v>
      </c>
      <c r="X35" s="552">
        <f t="shared" si="13"/>
        <v>26</v>
      </c>
      <c r="Y35" s="451">
        <f t="shared" si="13"/>
        <v>26</v>
      </c>
      <c r="Z35" s="575">
        <f t="shared" si="13"/>
        <v>26</v>
      </c>
      <c r="AA35" s="558">
        <f t="shared" si="13"/>
        <v>26</v>
      </c>
      <c r="AB35" s="451">
        <f t="shared" si="13"/>
        <v>26</v>
      </c>
      <c r="AC35" s="451">
        <f t="shared" si="13"/>
        <v>26</v>
      </c>
      <c r="AD35" s="450">
        <f t="shared" si="13"/>
        <v>26</v>
      </c>
      <c r="AE35" s="451">
        <f t="shared" si="13"/>
        <v>56</v>
      </c>
      <c r="AF35" s="451">
        <f t="shared" si="13"/>
        <v>56</v>
      </c>
      <c r="AG35" s="575">
        <f t="shared" si="13"/>
        <v>56</v>
      </c>
      <c r="AH35" s="558">
        <f>+AG35+AH34</f>
        <v>56</v>
      </c>
      <c r="AI35" s="451">
        <f>+AH35+AI34</f>
        <v>56</v>
      </c>
      <c r="AJ35" s="451">
        <f>+AI35+AJ34</f>
        <v>56</v>
      </c>
      <c r="AK35" s="552">
        <f>+AJ35+AK34</f>
        <v>56</v>
      </c>
      <c r="AL35" s="37"/>
    </row>
    <row r="36" spans="1:42" ht="35.1" customHeight="1">
      <c r="A36" s="624">
        <v>15</v>
      </c>
      <c r="B36" s="653" t="s">
        <v>88</v>
      </c>
      <c r="C36" s="506" t="s">
        <v>174</v>
      </c>
      <c r="D36" s="71"/>
      <c r="E36" s="34"/>
      <c r="F36" s="173">
        <f>+[1]NEW!$Y$36</f>
        <v>120</v>
      </c>
      <c r="G36" s="557">
        <v>0</v>
      </c>
      <c r="H36" s="557">
        <v>0</v>
      </c>
      <c r="I36" s="449">
        <v>0</v>
      </c>
      <c r="J36" s="449">
        <v>0</v>
      </c>
      <c r="K36" s="449">
        <v>0</v>
      </c>
      <c r="L36" s="574">
        <v>0</v>
      </c>
      <c r="M36" s="557">
        <v>0</v>
      </c>
      <c r="N36" s="449">
        <v>0</v>
      </c>
      <c r="O36" s="449">
        <v>0</v>
      </c>
      <c r="P36" s="449">
        <v>0</v>
      </c>
      <c r="Q36" s="449">
        <v>0</v>
      </c>
      <c r="R36" s="469">
        <f>70-Q37</f>
        <v>70</v>
      </c>
      <c r="S36" s="574">
        <v>0</v>
      </c>
      <c r="T36" s="557">
        <v>0</v>
      </c>
      <c r="U36" s="449">
        <v>0</v>
      </c>
      <c r="V36" s="449">
        <v>0</v>
      </c>
      <c r="W36" s="449">
        <v>0</v>
      </c>
      <c r="X36" s="553">
        <f>70-W37</f>
        <v>0</v>
      </c>
      <c r="Y36" s="449">
        <v>0</v>
      </c>
      <c r="Z36" s="574">
        <v>0</v>
      </c>
      <c r="AA36" s="557">
        <v>0</v>
      </c>
      <c r="AB36" s="449">
        <v>0</v>
      </c>
      <c r="AC36" s="449">
        <v>0</v>
      </c>
      <c r="AD36" s="449">
        <v>0</v>
      </c>
      <c r="AE36" s="469">
        <f>120-AD37</f>
        <v>50</v>
      </c>
      <c r="AF36" s="449">
        <f>120-AE37</f>
        <v>0</v>
      </c>
      <c r="AG36" s="574">
        <v>0</v>
      </c>
      <c r="AH36" s="557">
        <v>0</v>
      </c>
      <c r="AI36" s="449">
        <v>0</v>
      </c>
      <c r="AJ36" s="449">
        <v>0</v>
      </c>
      <c r="AK36" s="449">
        <v>0</v>
      </c>
      <c r="AL36" s="37">
        <f>AK37</f>
        <v>120</v>
      </c>
      <c r="AM36" s="38">
        <f>AL36</f>
        <v>120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507"/>
      <c r="D37" s="73"/>
      <c r="E37" s="41"/>
      <c r="F37" s="183"/>
      <c r="G37" s="558">
        <f t="shared" ref="G37:AG37" si="14">+F37+G36</f>
        <v>0</v>
      </c>
      <c r="H37" s="558">
        <f t="shared" si="14"/>
        <v>0</v>
      </c>
      <c r="I37" s="450">
        <f t="shared" si="14"/>
        <v>0</v>
      </c>
      <c r="J37" s="451">
        <f t="shared" si="14"/>
        <v>0</v>
      </c>
      <c r="K37" s="451">
        <f t="shared" si="14"/>
        <v>0</v>
      </c>
      <c r="L37" s="575">
        <f t="shared" si="14"/>
        <v>0</v>
      </c>
      <c r="M37" s="558">
        <f t="shared" si="14"/>
        <v>0</v>
      </c>
      <c r="N37" s="451">
        <f t="shared" si="14"/>
        <v>0</v>
      </c>
      <c r="O37" s="451">
        <f t="shared" si="14"/>
        <v>0</v>
      </c>
      <c r="P37" s="450">
        <f t="shared" si="14"/>
        <v>0</v>
      </c>
      <c r="Q37" s="451">
        <f t="shared" si="14"/>
        <v>0</v>
      </c>
      <c r="R37" s="451">
        <f t="shared" si="14"/>
        <v>70</v>
      </c>
      <c r="S37" s="575">
        <f t="shared" si="14"/>
        <v>70</v>
      </c>
      <c r="T37" s="558">
        <f t="shared" si="14"/>
        <v>70</v>
      </c>
      <c r="U37" s="451">
        <f t="shared" si="14"/>
        <v>70</v>
      </c>
      <c r="V37" s="451">
        <f t="shared" si="14"/>
        <v>70</v>
      </c>
      <c r="W37" s="450">
        <f t="shared" si="14"/>
        <v>70</v>
      </c>
      <c r="X37" s="552">
        <f t="shared" si="14"/>
        <v>70</v>
      </c>
      <c r="Y37" s="451">
        <f t="shared" si="14"/>
        <v>70</v>
      </c>
      <c r="Z37" s="575">
        <f t="shared" si="14"/>
        <v>70</v>
      </c>
      <c r="AA37" s="558">
        <f t="shared" si="14"/>
        <v>70</v>
      </c>
      <c r="AB37" s="451">
        <f t="shared" si="14"/>
        <v>70</v>
      </c>
      <c r="AC37" s="451">
        <f t="shared" si="14"/>
        <v>70</v>
      </c>
      <c r="AD37" s="450">
        <f t="shared" si="14"/>
        <v>70</v>
      </c>
      <c r="AE37" s="451">
        <f t="shared" si="14"/>
        <v>120</v>
      </c>
      <c r="AF37" s="451">
        <f t="shared" si="14"/>
        <v>120</v>
      </c>
      <c r="AG37" s="575">
        <f t="shared" si="14"/>
        <v>120</v>
      </c>
      <c r="AH37" s="558">
        <f>+AG37+AH36</f>
        <v>120</v>
      </c>
      <c r="AI37" s="451">
        <f>+AH37+AI36</f>
        <v>120</v>
      </c>
      <c r="AJ37" s="451">
        <f>+AI37+AJ36</f>
        <v>120</v>
      </c>
      <c r="AK37" s="552">
        <f>+AJ37+AK36</f>
        <v>120</v>
      </c>
      <c r="AL37" s="37"/>
    </row>
    <row r="38" spans="1:42" ht="35.1" hidden="1" customHeight="1">
      <c r="A38" s="652">
        <v>9</v>
      </c>
      <c r="B38" s="653" t="s">
        <v>55</v>
      </c>
      <c r="C38" s="510"/>
      <c r="D38" s="60"/>
      <c r="E38" s="34"/>
      <c r="F38" s="173">
        <v>0</v>
      </c>
      <c r="G38" s="557">
        <v>0</v>
      </c>
      <c r="H38" s="557">
        <v>0</v>
      </c>
      <c r="I38" s="449">
        <v>0</v>
      </c>
      <c r="J38" s="449">
        <v>0</v>
      </c>
      <c r="K38" s="449">
        <v>0</v>
      </c>
      <c r="L38" s="574">
        <v>0</v>
      </c>
      <c r="M38" s="557">
        <v>0</v>
      </c>
      <c r="N38" s="449">
        <v>0</v>
      </c>
      <c r="O38" s="449">
        <v>0</v>
      </c>
      <c r="P38" s="449">
        <v>0</v>
      </c>
      <c r="Q38" s="449">
        <v>0</v>
      </c>
      <c r="R38" s="449">
        <v>0</v>
      </c>
      <c r="S38" s="574">
        <v>0</v>
      </c>
      <c r="T38" s="557">
        <v>0</v>
      </c>
      <c r="U38" s="449">
        <v>0</v>
      </c>
      <c r="V38" s="449">
        <v>0</v>
      </c>
      <c r="W38" s="449">
        <v>0</v>
      </c>
      <c r="X38" s="553">
        <v>0</v>
      </c>
      <c r="Y38" s="449">
        <v>0</v>
      </c>
      <c r="Z38" s="574">
        <v>0</v>
      </c>
      <c r="AA38" s="557">
        <v>0</v>
      </c>
      <c r="AB38" s="449">
        <v>0</v>
      </c>
      <c r="AC38" s="449">
        <v>0</v>
      </c>
      <c r="AD38" s="449">
        <v>0</v>
      </c>
      <c r="AE38" s="449">
        <v>0</v>
      </c>
      <c r="AF38" s="449">
        <v>0</v>
      </c>
      <c r="AG38" s="574">
        <v>0</v>
      </c>
      <c r="AH38" s="557">
        <v>0</v>
      </c>
      <c r="AI38" s="449">
        <v>0</v>
      </c>
      <c r="AJ38" s="449">
        <v>0</v>
      </c>
      <c r="AK38" s="449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10"/>
      <c r="D39" s="60"/>
      <c r="E39" s="52"/>
      <c r="F39" s="181"/>
      <c r="G39" s="558">
        <f t="shared" ref="G39:AG39" si="15">+F39+G38</f>
        <v>0</v>
      </c>
      <c r="H39" s="558">
        <f t="shared" si="15"/>
        <v>0</v>
      </c>
      <c r="I39" s="450">
        <f t="shared" si="15"/>
        <v>0</v>
      </c>
      <c r="J39" s="451">
        <f t="shared" si="15"/>
        <v>0</v>
      </c>
      <c r="K39" s="451">
        <f t="shared" si="15"/>
        <v>0</v>
      </c>
      <c r="L39" s="575">
        <f t="shared" si="15"/>
        <v>0</v>
      </c>
      <c r="M39" s="558">
        <f t="shared" si="15"/>
        <v>0</v>
      </c>
      <c r="N39" s="451">
        <f t="shared" si="15"/>
        <v>0</v>
      </c>
      <c r="O39" s="451">
        <f t="shared" si="15"/>
        <v>0</v>
      </c>
      <c r="P39" s="450">
        <f t="shared" si="15"/>
        <v>0</v>
      </c>
      <c r="Q39" s="451">
        <f t="shared" si="15"/>
        <v>0</v>
      </c>
      <c r="R39" s="451">
        <f t="shared" si="15"/>
        <v>0</v>
      </c>
      <c r="S39" s="575">
        <f t="shared" si="15"/>
        <v>0</v>
      </c>
      <c r="T39" s="558">
        <f t="shared" si="15"/>
        <v>0</v>
      </c>
      <c r="U39" s="451">
        <f t="shared" si="15"/>
        <v>0</v>
      </c>
      <c r="V39" s="451">
        <f t="shared" si="15"/>
        <v>0</v>
      </c>
      <c r="W39" s="450">
        <f t="shared" si="15"/>
        <v>0</v>
      </c>
      <c r="X39" s="552">
        <f t="shared" si="15"/>
        <v>0</v>
      </c>
      <c r="Y39" s="451">
        <f t="shared" si="15"/>
        <v>0</v>
      </c>
      <c r="Z39" s="575">
        <f t="shared" si="15"/>
        <v>0</v>
      </c>
      <c r="AA39" s="558">
        <f t="shared" si="15"/>
        <v>0</v>
      </c>
      <c r="AB39" s="451">
        <f t="shared" si="15"/>
        <v>0</v>
      </c>
      <c r="AC39" s="451">
        <f t="shared" si="15"/>
        <v>0</v>
      </c>
      <c r="AD39" s="450">
        <f t="shared" si="15"/>
        <v>0</v>
      </c>
      <c r="AE39" s="451">
        <f t="shared" si="15"/>
        <v>0</v>
      </c>
      <c r="AF39" s="451">
        <f t="shared" si="15"/>
        <v>0</v>
      </c>
      <c r="AG39" s="575">
        <f t="shared" si="15"/>
        <v>0</v>
      </c>
      <c r="AH39" s="558">
        <f>+AG39+AH38</f>
        <v>0</v>
      </c>
      <c r="AI39" s="451">
        <f>+AH39+AI38</f>
        <v>0</v>
      </c>
      <c r="AJ39" s="451">
        <f>+AI39+AJ38</f>
        <v>0</v>
      </c>
      <c r="AK39" s="552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511">
        <v>0</v>
      </c>
      <c r="D40" s="63"/>
      <c r="E40" s="54"/>
      <c r="F40" s="174">
        <v>0</v>
      </c>
      <c r="G40" s="557">
        <v>0</v>
      </c>
      <c r="H40" s="557">
        <v>0</v>
      </c>
      <c r="I40" s="449">
        <v>0</v>
      </c>
      <c r="J40" s="449">
        <v>0</v>
      </c>
      <c r="K40" s="449">
        <v>0</v>
      </c>
      <c r="L40" s="574">
        <v>0</v>
      </c>
      <c r="M40" s="557">
        <v>0</v>
      </c>
      <c r="N40" s="449">
        <v>0</v>
      </c>
      <c r="O40" s="449">
        <v>0</v>
      </c>
      <c r="P40" s="449">
        <v>0</v>
      </c>
      <c r="Q40" s="449">
        <v>0</v>
      </c>
      <c r="R40" s="449">
        <v>0</v>
      </c>
      <c r="S40" s="574">
        <v>0</v>
      </c>
      <c r="T40" s="557">
        <v>0</v>
      </c>
      <c r="U40" s="449">
        <v>0</v>
      </c>
      <c r="V40" s="449">
        <v>0</v>
      </c>
      <c r="W40" s="449">
        <v>0</v>
      </c>
      <c r="X40" s="553">
        <v>0</v>
      </c>
      <c r="Y40" s="449">
        <v>0</v>
      </c>
      <c r="Z40" s="574">
        <v>0</v>
      </c>
      <c r="AA40" s="557">
        <v>0</v>
      </c>
      <c r="AB40" s="449">
        <v>0</v>
      </c>
      <c r="AC40" s="449">
        <v>0</v>
      </c>
      <c r="AD40" s="449">
        <v>0</v>
      </c>
      <c r="AE40" s="449">
        <v>0</v>
      </c>
      <c r="AF40" s="449">
        <v>0</v>
      </c>
      <c r="AG40" s="574">
        <v>0</v>
      </c>
      <c r="AH40" s="557">
        <v>0</v>
      </c>
      <c r="AI40" s="449">
        <v>0</v>
      </c>
      <c r="AJ40" s="454">
        <v>0</v>
      </c>
      <c r="AK40" s="454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512"/>
      <c r="D41" s="65"/>
      <c r="E41" s="57"/>
      <c r="F41" s="180"/>
      <c r="G41" s="558">
        <f t="shared" ref="G41:AG41" si="16">+F41+G40</f>
        <v>0</v>
      </c>
      <c r="H41" s="558">
        <f t="shared" si="16"/>
        <v>0</v>
      </c>
      <c r="I41" s="450">
        <f t="shared" si="16"/>
        <v>0</v>
      </c>
      <c r="J41" s="451">
        <f t="shared" si="16"/>
        <v>0</v>
      </c>
      <c r="K41" s="451">
        <f t="shared" si="16"/>
        <v>0</v>
      </c>
      <c r="L41" s="575">
        <f t="shared" si="16"/>
        <v>0</v>
      </c>
      <c r="M41" s="558">
        <f t="shared" si="16"/>
        <v>0</v>
      </c>
      <c r="N41" s="451">
        <f t="shared" si="16"/>
        <v>0</v>
      </c>
      <c r="O41" s="451">
        <f t="shared" si="16"/>
        <v>0</v>
      </c>
      <c r="P41" s="450">
        <f t="shared" si="16"/>
        <v>0</v>
      </c>
      <c r="Q41" s="451">
        <f t="shared" si="16"/>
        <v>0</v>
      </c>
      <c r="R41" s="451">
        <f t="shared" si="16"/>
        <v>0</v>
      </c>
      <c r="S41" s="575">
        <f t="shared" si="16"/>
        <v>0</v>
      </c>
      <c r="T41" s="558">
        <f t="shared" si="16"/>
        <v>0</v>
      </c>
      <c r="U41" s="451">
        <f t="shared" si="16"/>
        <v>0</v>
      </c>
      <c r="V41" s="451">
        <f t="shared" si="16"/>
        <v>0</v>
      </c>
      <c r="W41" s="450">
        <f t="shared" si="16"/>
        <v>0</v>
      </c>
      <c r="X41" s="552">
        <f t="shared" si="16"/>
        <v>0</v>
      </c>
      <c r="Y41" s="451">
        <f t="shared" si="16"/>
        <v>0</v>
      </c>
      <c r="Z41" s="575">
        <f t="shared" si="16"/>
        <v>0</v>
      </c>
      <c r="AA41" s="558">
        <f t="shared" si="16"/>
        <v>0</v>
      </c>
      <c r="AB41" s="451">
        <f t="shared" si="16"/>
        <v>0</v>
      </c>
      <c r="AC41" s="451">
        <f t="shared" si="16"/>
        <v>0</v>
      </c>
      <c r="AD41" s="450">
        <f t="shared" si="16"/>
        <v>0</v>
      </c>
      <c r="AE41" s="451">
        <f t="shared" si="16"/>
        <v>0</v>
      </c>
      <c r="AF41" s="451">
        <f t="shared" si="16"/>
        <v>0</v>
      </c>
      <c r="AG41" s="575">
        <f t="shared" si="16"/>
        <v>0</v>
      </c>
      <c r="AH41" s="558">
        <f>+AG41+AH40</f>
        <v>0</v>
      </c>
      <c r="AI41" s="451">
        <f>+AH41+AI40</f>
        <v>0</v>
      </c>
      <c r="AJ41" s="451">
        <f>+AI41+AJ40</f>
        <v>0</v>
      </c>
      <c r="AK41" s="552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511">
        <v>0</v>
      </c>
      <c r="D42" s="71"/>
      <c r="E42" s="34"/>
      <c r="F42" s="173">
        <v>0</v>
      </c>
      <c r="G42" s="557">
        <v>0</v>
      </c>
      <c r="H42" s="557">
        <v>0</v>
      </c>
      <c r="I42" s="449">
        <v>0</v>
      </c>
      <c r="J42" s="449">
        <v>0</v>
      </c>
      <c r="K42" s="449">
        <v>0</v>
      </c>
      <c r="L42" s="574">
        <v>0</v>
      </c>
      <c r="M42" s="557">
        <v>0</v>
      </c>
      <c r="N42" s="449">
        <v>0</v>
      </c>
      <c r="O42" s="449">
        <v>0</v>
      </c>
      <c r="P42" s="449">
        <v>0</v>
      </c>
      <c r="Q42" s="449">
        <v>0</v>
      </c>
      <c r="R42" s="449">
        <v>0</v>
      </c>
      <c r="S42" s="574">
        <v>0</v>
      </c>
      <c r="T42" s="557">
        <v>0</v>
      </c>
      <c r="U42" s="449">
        <v>0</v>
      </c>
      <c r="V42" s="449">
        <v>0</v>
      </c>
      <c r="W42" s="449">
        <v>0</v>
      </c>
      <c r="X42" s="553">
        <v>0</v>
      </c>
      <c r="Y42" s="449">
        <v>0</v>
      </c>
      <c r="Z42" s="574">
        <v>0</v>
      </c>
      <c r="AA42" s="557">
        <v>0</v>
      </c>
      <c r="AB42" s="449">
        <v>0</v>
      </c>
      <c r="AC42" s="449">
        <v>0</v>
      </c>
      <c r="AD42" s="449">
        <v>0</v>
      </c>
      <c r="AE42" s="449">
        <v>0</v>
      </c>
      <c r="AF42" s="449">
        <v>0</v>
      </c>
      <c r="AG42" s="574">
        <v>0</v>
      </c>
      <c r="AH42" s="557">
        <v>0</v>
      </c>
      <c r="AI42" s="449">
        <v>0</v>
      </c>
      <c r="AJ42" s="449">
        <v>0</v>
      </c>
      <c r="AK42" s="449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513"/>
      <c r="D43" s="73"/>
      <c r="E43" s="41"/>
      <c r="F43" s="183"/>
      <c r="G43" s="558">
        <f t="shared" ref="G43:AG43" si="17">+F43+G42</f>
        <v>0</v>
      </c>
      <c r="H43" s="558">
        <f t="shared" si="17"/>
        <v>0</v>
      </c>
      <c r="I43" s="450">
        <f t="shared" si="17"/>
        <v>0</v>
      </c>
      <c r="J43" s="451">
        <f t="shared" si="17"/>
        <v>0</v>
      </c>
      <c r="K43" s="451">
        <f t="shared" si="17"/>
        <v>0</v>
      </c>
      <c r="L43" s="575">
        <f t="shared" si="17"/>
        <v>0</v>
      </c>
      <c r="M43" s="558">
        <f t="shared" si="17"/>
        <v>0</v>
      </c>
      <c r="N43" s="451">
        <f t="shared" si="17"/>
        <v>0</v>
      </c>
      <c r="O43" s="451">
        <f t="shared" si="17"/>
        <v>0</v>
      </c>
      <c r="P43" s="450">
        <f t="shared" si="17"/>
        <v>0</v>
      </c>
      <c r="Q43" s="451">
        <f t="shared" si="17"/>
        <v>0</v>
      </c>
      <c r="R43" s="451">
        <f t="shared" si="17"/>
        <v>0</v>
      </c>
      <c r="S43" s="575">
        <f t="shared" si="17"/>
        <v>0</v>
      </c>
      <c r="T43" s="558">
        <f t="shared" si="17"/>
        <v>0</v>
      </c>
      <c r="U43" s="451">
        <f t="shared" si="17"/>
        <v>0</v>
      </c>
      <c r="V43" s="451">
        <f t="shared" si="17"/>
        <v>0</v>
      </c>
      <c r="W43" s="450">
        <f t="shared" si="17"/>
        <v>0</v>
      </c>
      <c r="X43" s="552">
        <f t="shared" si="17"/>
        <v>0</v>
      </c>
      <c r="Y43" s="451">
        <f t="shared" si="17"/>
        <v>0</v>
      </c>
      <c r="Z43" s="575">
        <f t="shared" si="17"/>
        <v>0</v>
      </c>
      <c r="AA43" s="558">
        <f t="shared" si="17"/>
        <v>0</v>
      </c>
      <c r="AB43" s="451">
        <f t="shared" si="17"/>
        <v>0</v>
      </c>
      <c r="AC43" s="451">
        <f t="shared" si="17"/>
        <v>0</v>
      </c>
      <c r="AD43" s="450">
        <f t="shared" si="17"/>
        <v>0</v>
      </c>
      <c r="AE43" s="451">
        <f t="shared" si="17"/>
        <v>0</v>
      </c>
      <c r="AF43" s="451">
        <f t="shared" si="17"/>
        <v>0</v>
      </c>
      <c r="AG43" s="575">
        <f t="shared" si="17"/>
        <v>0</v>
      </c>
      <c r="AH43" s="558">
        <f>+AG43+AH42</f>
        <v>0</v>
      </c>
      <c r="AI43" s="451">
        <f>+AH43+AI42</f>
        <v>0</v>
      </c>
      <c r="AJ43" s="451">
        <f>+AI43+AJ42</f>
        <v>0</v>
      </c>
      <c r="AK43" s="552">
        <f>+AJ43+AK42</f>
        <v>0</v>
      </c>
      <c r="AL43" s="37"/>
    </row>
    <row r="44" spans="1:42" ht="35.1" customHeight="1">
      <c r="A44" s="624">
        <v>16</v>
      </c>
      <c r="B44" s="722" t="s">
        <v>89</v>
      </c>
      <c r="C44" s="506" t="s">
        <v>174</v>
      </c>
      <c r="D44" s="63"/>
      <c r="E44" s="76"/>
      <c r="F44" s="173">
        <f>+[1]NEW!$Y$54</f>
        <v>96</v>
      </c>
      <c r="G44" s="557">
        <v>0</v>
      </c>
      <c r="H44" s="557">
        <v>0</v>
      </c>
      <c r="I44" s="449">
        <v>0</v>
      </c>
      <c r="J44" s="449">
        <v>0</v>
      </c>
      <c r="K44" s="449">
        <v>0</v>
      </c>
      <c r="L44" s="574">
        <v>0</v>
      </c>
      <c r="M44" s="557">
        <v>0</v>
      </c>
      <c r="N44" s="449">
        <v>0</v>
      </c>
      <c r="O44" s="449">
        <v>0</v>
      </c>
      <c r="P44" s="449">
        <v>0</v>
      </c>
      <c r="Q44" s="449">
        <v>0</v>
      </c>
      <c r="R44" s="469">
        <f>96-Q45</f>
        <v>96</v>
      </c>
      <c r="S44" s="574">
        <v>0</v>
      </c>
      <c r="T44" s="557">
        <v>0</v>
      </c>
      <c r="U44" s="449">
        <v>0</v>
      </c>
      <c r="V44" s="449">
        <v>0</v>
      </c>
      <c r="W44" s="449">
        <v>0</v>
      </c>
      <c r="X44" s="553">
        <f>96-W45</f>
        <v>0</v>
      </c>
      <c r="Y44" s="449">
        <v>0</v>
      </c>
      <c r="Z44" s="574">
        <v>0</v>
      </c>
      <c r="AA44" s="557">
        <v>0</v>
      </c>
      <c r="AB44" s="449">
        <v>0</v>
      </c>
      <c r="AC44" s="449">
        <v>0</v>
      </c>
      <c r="AD44" s="449">
        <v>0</v>
      </c>
      <c r="AE44" s="449">
        <v>0</v>
      </c>
      <c r="AF44" s="449">
        <v>0</v>
      </c>
      <c r="AG44" s="574">
        <v>0</v>
      </c>
      <c r="AH44" s="557">
        <v>0</v>
      </c>
      <c r="AI44" s="449">
        <v>0</v>
      </c>
      <c r="AJ44" s="449">
        <v>0</v>
      </c>
      <c r="AK44" s="449">
        <v>0</v>
      </c>
      <c r="AL44" s="37">
        <f>SUM(G44:AK44)</f>
        <v>96</v>
      </c>
      <c r="AM44" s="38">
        <f>AL44</f>
        <v>96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723"/>
      <c r="C45" s="507"/>
      <c r="D45" s="78"/>
      <c r="E45" s="79"/>
      <c r="F45" s="179"/>
      <c r="G45" s="558">
        <f t="shared" ref="G45:AG45" si="18">+F45+G44</f>
        <v>0</v>
      </c>
      <c r="H45" s="558">
        <f t="shared" si="18"/>
        <v>0</v>
      </c>
      <c r="I45" s="450">
        <f t="shared" si="18"/>
        <v>0</v>
      </c>
      <c r="J45" s="451">
        <f t="shared" si="18"/>
        <v>0</v>
      </c>
      <c r="K45" s="451">
        <f t="shared" si="18"/>
        <v>0</v>
      </c>
      <c r="L45" s="575">
        <f t="shared" si="18"/>
        <v>0</v>
      </c>
      <c r="M45" s="558">
        <f t="shared" si="18"/>
        <v>0</v>
      </c>
      <c r="N45" s="451">
        <f t="shared" si="18"/>
        <v>0</v>
      </c>
      <c r="O45" s="451">
        <f t="shared" si="18"/>
        <v>0</v>
      </c>
      <c r="P45" s="450">
        <f t="shared" si="18"/>
        <v>0</v>
      </c>
      <c r="Q45" s="451">
        <f t="shared" si="18"/>
        <v>0</v>
      </c>
      <c r="R45" s="451">
        <f t="shared" si="18"/>
        <v>96</v>
      </c>
      <c r="S45" s="575">
        <f t="shared" si="18"/>
        <v>96</v>
      </c>
      <c r="T45" s="558">
        <f t="shared" si="18"/>
        <v>96</v>
      </c>
      <c r="U45" s="451">
        <f t="shared" si="18"/>
        <v>96</v>
      </c>
      <c r="V45" s="451">
        <f t="shared" si="18"/>
        <v>96</v>
      </c>
      <c r="W45" s="450">
        <f t="shared" si="18"/>
        <v>96</v>
      </c>
      <c r="X45" s="552">
        <f t="shared" si="18"/>
        <v>96</v>
      </c>
      <c r="Y45" s="451">
        <f t="shared" si="18"/>
        <v>96</v>
      </c>
      <c r="Z45" s="575">
        <f t="shared" si="18"/>
        <v>96</v>
      </c>
      <c r="AA45" s="558">
        <f t="shared" si="18"/>
        <v>96</v>
      </c>
      <c r="AB45" s="451">
        <f t="shared" si="18"/>
        <v>96</v>
      </c>
      <c r="AC45" s="451">
        <f t="shared" si="18"/>
        <v>96</v>
      </c>
      <c r="AD45" s="450">
        <f t="shared" si="18"/>
        <v>96</v>
      </c>
      <c r="AE45" s="451">
        <f t="shared" si="18"/>
        <v>96</v>
      </c>
      <c r="AF45" s="451">
        <f t="shared" si="18"/>
        <v>96</v>
      </c>
      <c r="AG45" s="575">
        <f t="shared" si="18"/>
        <v>96</v>
      </c>
      <c r="AH45" s="558">
        <f>+AG45+AH44</f>
        <v>96</v>
      </c>
      <c r="AI45" s="451">
        <f>+AH45+AI44</f>
        <v>96</v>
      </c>
      <c r="AJ45" s="451">
        <f>+AI45+AJ44</f>
        <v>96</v>
      </c>
      <c r="AK45" s="552">
        <f>+AJ45+AK44</f>
        <v>96</v>
      </c>
      <c r="AL45" s="37"/>
    </row>
    <row r="46" spans="1:42" ht="34.5" customHeight="1">
      <c r="A46" s="624">
        <v>17</v>
      </c>
      <c r="B46" s="722" t="s">
        <v>90</v>
      </c>
      <c r="C46" s="506" t="s">
        <v>174</v>
      </c>
      <c r="D46" s="71"/>
      <c r="E46" s="49"/>
      <c r="F46" s="173">
        <f>+[1]NEW!$Y$57</f>
        <v>21</v>
      </c>
      <c r="G46" s="557">
        <v>0</v>
      </c>
      <c r="H46" s="557">
        <v>0</v>
      </c>
      <c r="I46" s="449">
        <v>0</v>
      </c>
      <c r="J46" s="449">
        <v>0</v>
      </c>
      <c r="K46" s="449">
        <v>0</v>
      </c>
      <c r="L46" s="574">
        <v>0</v>
      </c>
      <c r="M46" s="557">
        <v>0</v>
      </c>
      <c r="N46" s="449">
        <v>0</v>
      </c>
      <c r="O46" s="449">
        <v>0</v>
      </c>
      <c r="P46" s="449">
        <v>0</v>
      </c>
      <c r="Q46" s="449">
        <v>0</v>
      </c>
      <c r="R46" s="469">
        <f>21-Q47</f>
        <v>21</v>
      </c>
      <c r="S46" s="574">
        <v>0</v>
      </c>
      <c r="T46" s="557">
        <v>0</v>
      </c>
      <c r="U46" s="449">
        <v>0</v>
      </c>
      <c r="V46" s="449">
        <v>0</v>
      </c>
      <c r="W46" s="449">
        <v>0</v>
      </c>
      <c r="X46" s="553">
        <f>21-W47</f>
        <v>0</v>
      </c>
      <c r="Y46" s="449">
        <v>0</v>
      </c>
      <c r="Z46" s="574">
        <v>0</v>
      </c>
      <c r="AA46" s="557">
        <v>0</v>
      </c>
      <c r="AB46" s="449">
        <v>0</v>
      </c>
      <c r="AC46" s="449">
        <v>0</v>
      </c>
      <c r="AD46" s="449">
        <v>0</v>
      </c>
      <c r="AE46" s="449">
        <v>0</v>
      </c>
      <c r="AF46" s="449">
        <v>0</v>
      </c>
      <c r="AG46" s="574">
        <v>0</v>
      </c>
      <c r="AH46" s="557">
        <v>0</v>
      </c>
      <c r="AI46" s="449">
        <v>0</v>
      </c>
      <c r="AJ46" s="449">
        <v>0</v>
      </c>
      <c r="AK46" s="449">
        <v>0</v>
      </c>
      <c r="AL46" s="37">
        <f>AK47</f>
        <v>21</v>
      </c>
      <c r="AM46" s="38">
        <f>AL46</f>
        <v>21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723"/>
      <c r="C47" s="507"/>
      <c r="D47" s="73"/>
      <c r="E47" s="52"/>
      <c r="F47" s="181"/>
      <c r="G47" s="558">
        <f t="shared" ref="G47:AG47" si="19">+F47+G46</f>
        <v>0</v>
      </c>
      <c r="H47" s="558">
        <f t="shared" si="19"/>
        <v>0</v>
      </c>
      <c r="I47" s="450">
        <f t="shared" si="19"/>
        <v>0</v>
      </c>
      <c r="J47" s="451">
        <f t="shared" si="19"/>
        <v>0</v>
      </c>
      <c r="K47" s="451">
        <f t="shared" si="19"/>
        <v>0</v>
      </c>
      <c r="L47" s="575">
        <f t="shared" si="19"/>
        <v>0</v>
      </c>
      <c r="M47" s="558">
        <f t="shared" si="19"/>
        <v>0</v>
      </c>
      <c r="N47" s="451">
        <f t="shared" si="19"/>
        <v>0</v>
      </c>
      <c r="O47" s="451">
        <f t="shared" si="19"/>
        <v>0</v>
      </c>
      <c r="P47" s="450">
        <f t="shared" si="19"/>
        <v>0</v>
      </c>
      <c r="Q47" s="451">
        <f t="shared" si="19"/>
        <v>0</v>
      </c>
      <c r="R47" s="451">
        <f t="shared" si="19"/>
        <v>21</v>
      </c>
      <c r="S47" s="575">
        <f t="shared" si="19"/>
        <v>21</v>
      </c>
      <c r="T47" s="558">
        <f t="shared" si="19"/>
        <v>21</v>
      </c>
      <c r="U47" s="451">
        <f t="shared" si="19"/>
        <v>21</v>
      </c>
      <c r="V47" s="451">
        <f t="shared" si="19"/>
        <v>21</v>
      </c>
      <c r="W47" s="450">
        <f t="shared" si="19"/>
        <v>21</v>
      </c>
      <c r="X47" s="552">
        <f t="shared" si="19"/>
        <v>21</v>
      </c>
      <c r="Y47" s="451">
        <f t="shared" si="19"/>
        <v>21</v>
      </c>
      <c r="Z47" s="575">
        <f t="shared" si="19"/>
        <v>21</v>
      </c>
      <c r="AA47" s="558">
        <f t="shared" si="19"/>
        <v>21</v>
      </c>
      <c r="AB47" s="451">
        <f t="shared" si="19"/>
        <v>21</v>
      </c>
      <c r="AC47" s="451">
        <f t="shared" si="19"/>
        <v>21</v>
      </c>
      <c r="AD47" s="450">
        <f t="shared" si="19"/>
        <v>21</v>
      </c>
      <c r="AE47" s="451">
        <f t="shared" si="19"/>
        <v>21</v>
      </c>
      <c r="AF47" s="451">
        <f t="shared" si="19"/>
        <v>21</v>
      </c>
      <c r="AG47" s="575">
        <f t="shared" si="19"/>
        <v>21</v>
      </c>
      <c r="AH47" s="558">
        <f>+AG47+AH46</f>
        <v>21</v>
      </c>
      <c r="AI47" s="451">
        <f>+AH47+AI46</f>
        <v>21</v>
      </c>
      <c r="AJ47" s="451">
        <f>+AI47+AJ46</f>
        <v>21</v>
      </c>
      <c r="AK47" s="552">
        <f>+AJ47+AK46</f>
        <v>21</v>
      </c>
      <c r="AL47" s="37"/>
    </row>
    <row r="48" spans="1:42" ht="35.1" hidden="1" customHeight="1">
      <c r="A48" s="415"/>
      <c r="B48" s="594"/>
      <c r="C48" s="510"/>
      <c r="D48" s="81"/>
      <c r="E48" s="52"/>
      <c r="F48" s="181"/>
      <c r="G48" s="560"/>
      <c r="H48" s="560"/>
      <c r="I48" s="340"/>
      <c r="J48" s="455"/>
      <c r="K48" s="455"/>
      <c r="L48" s="577"/>
      <c r="M48" s="560"/>
      <c r="N48" s="455"/>
      <c r="O48" s="455"/>
      <c r="P48" s="455"/>
      <c r="Q48" s="455"/>
      <c r="R48" s="455"/>
      <c r="S48" s="577"/>
      <c r="T48" s="560"/>
      <c r="U48" s="455"/>
      <c r="V48" s="455"/>
      <c r="W48" s="455"/>
      <c r="X48" s="455"/>
      <c r="Y48" s="455"/>
      <c r="Z48" s="577"/>
      <c r="AA48" s="560"/>
      <c r="AB48" s="455"/>
      <c r="AC48" s="455"/>
      <c r="AD48" s="455"/>
      <c r="AE48" s="455"/>
      <c r="AF48" s="455"/>
      <c r="AG48" s="577"/>
      <c r="AH48" s="560"/>
      <c r="AI48" s="455"/>
      <c r="AJ48" s="455"/>
      <c r="AK48" s="455"/>
      <c r="AL48" s="37"/>
    </row>
    <row r="49" spans="1:42" ht="34.5" customHeight="1">
      <c r="A49" s="624">
        <v>18</v>
      </c>
      <c r="B49" s="724" t="s">
        <v>91</v>
      </c>
      <c r="C49" s="506" t="s">
        <v>174</v>
      </c>
      <c r="D49" s="63"/>
      <c r="E49" s="54"/>
      <c r="F49" s="178">
        <f>+[1]NEW!$Y$60</f>
        <v>0</v>
      </c>
      <c r="G49" s="557">
        <v>0</v>
      </c>
      <c r="H49" s="557">
        <v>0</v>
      </c>
      <c r="I49" s="449">
        <v>0</v>
      </c>
      <c r="J49" s="449">
        <v>0</v>
      </c>
      <c r="K49" s="449">
        <v>0</v>
      </c>
      <c r="L49" s="574">
        <v>0</v>
      </c>
      <c r="M49" s="557">
        <v>0</v>
      </c>
      <c r="N49" s="449">
        <v>0</v>
      </c>
      <c r="O49" s="449">
        <v>0</v>
      </c>
      <c r="P49" s="449">
        <v>0</v>
      </c>
      <c r="Q49" s="449">
        <v>0</v>
      </c>
      <c r="R49" s="449">
        <v>0</v>
      </c>
      <c r="S49" s="574">
        <v>0</v>
      </c>
      <c r="T49" s="557">
        <v>0</v>
      </c>
      <c r="U49" s="449">
        <v>0</v>
      </c>
      <c r="V49" s="449">
        <v>0</v>
      </c>
      <c r="W49" s="449">
        <v>0</v>
      </c>
      <c r="X49" s="449">
        <v>0</v>
      </c>
      <c r="Y49" s="449">
        <v>0</v>
      </c>
      <c r="Z49" s="574">
        <v>0</v>
      </c>
      <c r="AA49" s="557">
        <v>0</v>
      </c>
      <c r="AB49" s="449">
        <v>0</v>
      </c>
      <c r="AC49" s="449">
        <v>0</v>
      </c>
      <c r="AD49" s="449">
        <v>0</v>
      </c>
      <c r="AE49" s="449">
        <v>0</v>
      </c>
      <c r="AF49" s="449">
        <v>0</v>
      </c>
      <c r="AG49" s="574">
        <v>0</v>
      </c>
      <c r="AH49" s="557">
        <v>0</v>
      </c>
      <c r="AI49" s="449">
        <v>0</v>
      </c>
      <c r="AJ49" s="449">
        <v>0</v>
      </c>
      <c r="AK49" s="449">
        <v>0</v>
      </c>
      <c r="AL49" s="37">
        <f>SUM(G49:AK49)</f>
        <v>0</v>
      </c>
      <c r="AM49" s="38">
        <f>AL49</f>
        <v>0</v>
      </c>
      <c r="AN49" s="38">
        <v>863000</v>
      </c>
      <c r="AO49" s="38">
        <f>AL49*AN49/1000</f>
        <v>0</v>
      </c>
      <c r="AP49" s="38">
        <f>AN49*AM49/1000</f>
        <v>0</v>
      </c>
    </row>
    <row r="50" spans="1:42" ht="34.5" customHeight="1">
      <c r="A50" s="625"/>
      <c r="B50" s="725"/>
      <c r="C50" s="507"/>
      <c r="D50" s="78"/>
      <c r="E50" s="85"/>
      <c r="F50" s="185"/>
      <c r="G50" s="558">
        <f t="shared" ref="G50:AG50" si="20">+F50+G49</f>
        <v>0</v>
      </c>
      <c r="H50" s="558">
        <f t="shared" si="20"/>
        <v>0</v>
      </c>
      <c r="I50" s="450">
        <f t="shared" si="20"/>
        <v>0</v>
      </c>
      <c r="J50" s="451">
        <f t="shared" si="20"/>
        <v>0</v>
      </c>
      <c r="K50" s="451">
        <f t="shared" si="20"/>
        <v>0</v>
      </c>
      <c r="L50" s="575">
        <f t="shared" si="20"/>
        <v>0</v>
      </c>
      <c r="M50" s="558">
        <f t="shared" si="20"/>
        <v>0</v>
      </c>
      <c r="N50" s="451">
        <f t="shared" si="20"/>
        <v>0</v>
      </c>
      <c r="O50" s="451">
        <f t="shared" si="20"/>
        <v>0</v>
      </c>
      <c r="P50" s="450">
        <f t="shared" si="20"/>
        <v>0</v>
      </c>
      <c r="Q50" s="451">
        <f t="shared" si="20"/>
        <v>0</v>
      </c>
      <c r="R50" s="451">
        <f t="shared" si="20"/>
        <v>0</v>
      </c>
      <c r="S50" s="575">
        <f t="shared" si="20"/>
        <v>0</v>
      </c>
      <c r="T50" s="558">
        <f t="shared" si="20"/>
        <v>0</v>
      </c>
      <c r="U50" s="451">
        <f t="shared" si="20"/>
        <v>0</v>
      </c>
      <c r="V50" s="451">
        <f t="shared" si="20"/>
        <v>0</v>
      </c>
      <c r="W50" s="450">
        <f t="shared" si="20"/>
        <v>0</v>
      </c>
      <c r="X50" s="451">
        <f t="shared" si="20"/>
        <v>0</v>
      </c>
      <c r="Y50" s="451">
        <f t="shared" si="20"/>
        <v>0</v>
      </c>
      <c r="Z50" s="575">
        <f t="shared" si="20"/>
        <v>0</v>
      </c>
      <c r="AA50" s="558">
        <f t="shared" si="20"/>
        <v>0</v>
      </c>
      <c r="AB50" s="451">
        <f t="shared" si="20"/>
        <v>0</v>
      </c>
      <c r="AC50" s="451">
        <f t="shared" si="20"/>
        <v>0</v>
      </c>
      <c r="AD50" s="450">
        <f t="shared" si="20"/>
        <v>0</v>
      </c>
      <c r="AE50" s="451">
        <f t="shared" si="20"/>
        <v>0</v>
      </c>
      <c r="AF50" s="451">
        <f t="shared" si="20"/>
        <v>0</v>
      </c>
      <c r="AG50" s="575">
        <f t="shared" si="20"/>
        <v>0</v>
      </c>
      <c r="AH50" s="558">
        <f>+AG50+AH49</f>
        <v>0</v>
      </c>
      <c r="AI50" s="451">
        <f>+AH50+AI49</f>
        <v>0</v>
      </c>
      <c r="AJ50" s="451">
        <f>+AI50+AJ49</f>
        <v>0</v>
      </c>
      <c r="AK50" s="552">
        <f>+AJ50+AK49</f>
        <v>0</v>
      </c>
      <c r="AL50" s="37"/>
    </row>
    <row r="51" spans="1:42" ht="35.1" hidden="1" customHeight="1">
      <c r="A51" s="624">
        <v>12</v>
      </c>
      <c r="B51" s="655" t="s">
        <v>58</v>
      </c>
      <c r="C51" s="514">
        <v>0</v>
      </c>
      <c r="D51" s="63"/>
      <c r="E51" s="49"/>
      <c r="F51" s="186">
        <v>0</v>
      </c>
      <c r="G51" s="557">
        <v>0</v>
      </c>
      <c r="H51" s="557">
        <v>0</v>
      </c>
      <c r="I51" s="449">
        <v>0</v>
      </c>
      <c r="J51" s="449">
        <v>0</v>
      </c>
      <c r="K51" s="449">
        <v>0</v>
      </c>
      <c r="L51" s="574">
        <v>0</v>
      </c>
      <c r="M51" s="557">
        <v>0</v>
      </c>
      <c r="N51" s="449">
        <v>0</v>
      </c>
      <c r="O51" s="449">
        <v>0</v>
      </c>
      <c r="P51" s="449">
        <v>0</v>
      </c>
      <c r="Q51" s="449">
        <v>0</v>
      </c>
      <c r="R51" s="449">
        <v>0</v>
      </c>
      <c r="S51" s="574">
        <v>0</v>
      </c>
      <c r="T51" s="557">
        <v>0</v>
      </c>
      <c r="U51" s="449">
        <v>0</v>
      </c>
      <c r="V51" s="449">
        <v>0</v>
      </c>
      <c r="W51" s="449">
        <v>0</v>
      </c>
      <c r="X51" s="449">
        <v>0</v>
      </c>
      <c r="Y51" s="449">
        <v>0</v>
      </c>
      <c r="Z51" s="574">
        <v>0</v>
      </c>
      <c r="AA51" s="557">
        <v>0</v>
      </c>
      <c r="AB51" s="449">
        <v>0</v>
      </c>
      <c r="AC51" s="449">
        <v>0</v>
      </c>
      <c r="AD51" s="449">
        <v>0</v>
      </c>
      <c r="AE51" s="449">
        <v>0</v>
      </c>
      <c r="AF51" s="449">
        <v>0</v>
      </c>
      <c r="AG51" s="574">
        <v>0</v>
      </c>
      <c r="AH51" s="557">
        <v>0</v>
      </c>
      <c r="AI51" s="449">
        <v>0</v>
      </c>
      <c r="AJ51" s="449">
        <v>0</v>
      </c>
      <c r="AK51" s="449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515"/>
      <c r="D52" s="78"/>
      <c r="E52" s="52"/>
      <c r="F52" s="187"/>
      <c r="G52" s="558">
        <f t="shared" ref="G52:AG52" si="21">+F52+G51</f>
        <v>0</v>
      </c>
      <c r="H52" s="558">
        <f t="shared" si="21"/>
        <v>0</v>
      </c>
      <c r="I52" s="450">
        <f t="shared" si="21"/>
        <v>0</v>
      </c>
      <c r="J52" s="451">
        <f t="shared" si="21"/>
        <v>0</v>
      </c>
      <c r="K52" s="451">
        <f t="shared" si="21"/>
        <v>0</v>
      </c>
      <c r="L52" s="575">
        <f t="shared" si="21"/>
        <v>0</v>
      </c>
      <c r="M52" s="558">
        <f t="shared" si="21"/>
        <v>0</v>
      </c>
      <c r="N52" s="451">
        <f t="shared" si="21"/>
        <v>0</v>
      </c>
      <c r="O52" s="451">
        <f t="shared" si="21"/>
        <v>0</v>
      </c>
      <c r="P52" s="450">
        <f t="shared" si="21"/>
        <v>0</v>
      </c>
      <c r="Q52" s="451">
        <f t="shared" si="21"/>
        <v>0</v>
      </c>
      <c r="R52" s="451">
        <f t="shared" si="21"/>
        <v>0</v>
      </c>
      <c r="S52" s="575">
        <f t="shared" si="21"/>
        <v>0</v>
      </c>
      <c r="T52" s="558">
        <f t="shared" si="21"/>
        <v>0</v>
      </c>
      <c r="U52" s="451">
        <f t="shared" si="21"/>
        <v>0</v>
      </c>
      <c r="V52" s="451">
        <f t="shared" si="21"/>
        <v>0</v>
      </c>
      <c r="W52" s="450">
        <f t="shared" si="21"/>
        <v>0</v>
      </c>
      <c r="X52" s="451">
        <f t="shared" si="21"/>
        <v>0</v>
      </c>
      <c r="Y52" s="451">
        <f t="shared" si="21"/>
        <v>0</v>
      </c>
      <c r="Z52" s="575">
        <f t="shared" si="21"/>
        <v>0</v>
      </c>
      <c r="AA52" s="558">
        <f t="shared" si="21"/>
        <v>0</v>
      </c>
      <c r="AB52" s="451">
        <f t="shared" si="21"/>
        <v>0</v>
      </c>
      <c r="AC52" s="451">
        <f t="shared" si="21"/>
        <v>0</v>
      </c>
      <c r="AD52" s="450">
        <f t="shared" si="21"/>
        <v>0</v>
      </c>
      <c r="AE52" s="451">
        <f t="shared" si="21"/>
        <v>0</v>
      </c>
      <c r="AF52" s="451">
        <f t="shared" si="21"/>
        <v>0</v>
      </c>
      <c r="AG52" s="575">
        <f t="shared" si="21"/>
        <v>0</v>
      </c>
      <c r="AH52" s="558">
        <f>+AG52+AH51</f>
        <v>0</v>
      </c>
      <c r="AI52" s="451">
        <f>+AH52+AI51</f>
        <v>0</v>
      </c>
      <c r="AJ52" s="451">
        <f>+AI52+AJ51</f>
        <v>0</v>
      </c>
      <c r="AK52" s="552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516"/>
      <c r="D53" s="71"/>
      <c r="E53" s="49"/>
      <c r="F53" s="173">
        <v>0</v>
      </c>
      <c r="G53" s="557">
        <v>0</v>
      </c>
      <c r="H53" s="557">
        <v>0</v>
      </c>
      <c r="I53" s="449">
        <v>0</v>
      </c>
      <c r="J53" s="449">
        <v>0</v>
      </c>
      <c r="K53" s="449">
        <v>0</v>
      </c>
      <c r="L53" s="574">
        <v>0</v>
      </c>
      <c r="M53" s="557">
        <v>0</v>
      </c>
      <c r="N53" s="449">
        <v>0</v>
      </c>
      <c r="O53" s="449">
        <v>0</v>
      </c>
      <c r="P53" s="449">
        <v>0</v>
      </c>
      <c r="Q53" s="449">
        <v>0</v>
      </c>
      <c r="R53" s="449">
        <v>0</v>
      </c>
      <c r="S53" s="574">
        <v>0</v>
      </c>
      <c r="T53" s="557">
        <v>0</v>
      </c>
      <c r="U53" s="449">
        <v>0</v>
      </c>
      <c r="V53" s="449">
        <v>0</v>
      </c>
      <c r="W53" s="449">
        <v>0</v>
      </c>
      <c r="X53" s="449">
        <v>0</v>
      </c>
      <c r="Y53" s="449">
        <v>0</v>
      </c>
      <c r="Z53" s="574">
        <v>0</v>
      </c>
      <c r="AA53" s="557">
        <v>0</v>
      </c>
      <c r="AB53" s="449">
        <v>0</v>
      </c>
      <c r="AC53" s="449">
        <v>0</v>
      </c>
      <c r="AD53" s="449">
        <v>0</v>
      </c>
      <c r="AE53" s="449">
        <v>0</v>
      </c>
      <c r="AF53" s="449">
        <v>0</v>
      </c>
      <c r="AG53" s="574">
        <v>0</v>
      </c>
      <c r="AH53" s="557">
        <v>0</v>
      </c>
      <c r="AI53" s="449">
        <v>0</v>
      </c>
      <c r="AJ53" s="449">
        <v>0</v>
      </c>
      <c r="AK53" s="449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513"/>
      <c r="D54" s="73"/>
      <c r="E54" s="52"/>
      <c r="F54" s="181"/>
      <c r="G54" s="558">
        <f t="shared" ref="G54:AG54" si="22">+F54+G53</f>
        <v>0</v>
      </c>
      <c r="H54" s="558">
        <f t="shared" si="22"/>
        <v>0</v>
      </c>
      <c r="I54" s="450">
        <f t="shared" si="22"/>
        <v>0</v>
      </c>
      <c r="J54" s="451">
        <f t="shared" si="22"/>
        <v>0</v>
      </c>
      <c r="K54" s="451">
        <f t="shared" si="22"/>
        <v>0</v>
      </c>
      <c r="L54" s="575">
        <f t="shared" si="22"/>
        <v>0</v>
      </c>
      <c r="M54" s="558">
        <f t="shared" si="22"/>
        <v>0</v>
      </c>
      <c r="N54" s="451">
        <f t="shared" si="22"/>
        <v>0</v>
      </c>
      <c r="O54" s="451">
        <f t="shared" si="22"/>
        <v>0</v>
      </c>
      <c r="P54" s="450">
        <f t="shared" si="22"/>
        <v>0</v>
      </c>
      <c r="Q54" s="451">
        <f t="shared" si="22"/>
        <v>0</v>
      </c>
      <c r="R54" s="451">
        <f t="shared" si="22"/>
        <v>0</v>
      </c>
      <c r="S54" s="575">
        <f t="shared" si="22"/>
        <v>0</v>
      </c>
      <c r="T54" s="558">
        <f t="shared" si="22"/>
        <v>0</v>
      </c>
      <c r="U54" s="451">
        <f t="shared" si="22"/>
        <v>0</v>
      </c>
      <c r="V54" s="451">
        <f t="shared" si="22"/>
        <v>0</v>
      </c>
      <c r="W54" s="450">
        <f t="shared" si="22"/>
        <v>0</v>
      </c>
      <c r="X54" s="451">
        <f t="shared" si="22"/>
        <v>0</v>
      </c>
      <c r="Y54" s="451">
        <f t="shared" si="22"/>
        <v>0</v>
      </c>
      <c r="Z54" s="575">
        <f t="shared" si="22"/>
        <v>0</v>
      </c>
      <c r="AA54" s="558">
        <f t="shared" si="22"/>
        <v>0</v>
      </c>
      <c r="AB54" s="451">
        <f t="shared" si="22"/>
        <v>0</v>
      </c>
      <c r="AC54" s="451">
        <f t="shared" si="22"/>
        <v>0</v>
      </c>
      <c r="AD54" s="450">
        <f t="shared" si="22"/>
        <v>0</v>
      </c>
      <c r="AE54" s="451">
        <f t="shared" si="22"/>
        <v>0</v>
      </c>
      <c r="AF54" s="451">
        <f t="shared" si="22"/>
        <v>0</v>
      </c>
      <c r="AG54" s="575">
        <f t="shared" si="22"/>
        <v>0</v>
      </c>
      <c r="AH54" s="558">
        <f>+AG54+AH53</f>
        <v>0</v>
      </c>
      <c r="AI54" s="451">
        <f>+AH54+AI53</f>
        <v>0</v>
      </c>
      <c r="AJ54" s="451">
        <f>+AI54+AJ53</f>
        <v>0</v>
      </c>
      <c r="AK54" s="552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511">
        <v>0</v>
      </c>
      <c r="D55" s="63"/>
      <c r="E55" s="54"/>
      <c r="F55" s="174">
        <v>0</v>
      </c>
      <c r="G55" s="557">
        <v>0</v>
      </c>
      <c r="H55" s="557">
        <v>0</v>
      </c>
      <c r="I55" s="449">
        <v>0</v>
      </c>
      <c r="J55" s="449">
        <v>0</v>
      </c>
      <c r="K55" s="449">
        <v>0</v>
      </c>
      <c r="L55" s="574">
        <v>0</v>
      </c>
      <c r="M55" s="557">
        <v>0</v>
      </c>
      <c r="N55" s="449">
        <v>0</v>
      </c>
      <c r="O55" s="449">
        <v>0</v>
      </c>
      <c r="P55" s="449">
        <v>0</v>
      </c>
      <c r="Q55" s="449">
        <v>0</v>
      </c>
      <c r="R55" s="449">
        <v>0</v>
      </c>
      <c r="S55" s="574">
        <v>0</v>
      </c>
      <c r="T55" s="557">
        <v>0</v>
      </c>
      <c r="U55" s="449">
        <v>0</v>
      </c>
      <c r="V55" s="449">
        <v>0</v>
      </c>
      <c r="W55" s="449">
        <v>0</v>
      </c>
      <c r="X55" s="449">
        <v>0</v>
      </c>
      <c r="Y55" s="449">
        <v>0</v>
      </c>
      <c r="Z55" s="574">
        <v>0</v>
      </c>
      <c r="AA55" s="557">
        <v>0</v>
      </c>
      <c r="AB55" s="449">
        <v>0</v>
      </c>
      <c r="AC55" s="449">
        <v>0</v>
      </c>
      <c r="AD55" s="449">
        <v>0</v>
      </c>
      <c r="AE55" s="449">
        <v>0</v>
      </c>
      <c r="AF55" s="449">
        <v>0</v>
      </c>
      <c r="AG55" s="574">
        <v>0</v>
      </c>
      <c r="AH55" s="557">
        <v>0</v>
      </c>
      <c r="AI55" s="449">
        <v>0</v>
      </c>
      <c r="AJ55" s="449">
        <v>0</v>
      </c>
      <c r="AK55" s="449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515"/>
      <c r="D56" s="78"/>
      <c r="E56" s="85"/>
      <c r="F56" s="173"/>
      <c r="G56" s="558">
        <f t="shared" ref="G56:AG56" si="23">+F56+G55</f>
        <v>0</v>
      </c>
      <c r="H56" s="558">
        <f t="shared" si="23"/>
        <v>0</v>
      </c>
      <c r="I56" s="450">
        <f t="shared" si="23"/>
        <v>0</v>
      </c>
      <c r="J56" s="451">
        <f t="shared" si="23"/>
        <v>0</v>
      </c>
      <c r="K56" s="451">
        <f t="shared" si="23"/>
        <v>0</v>
      </c>
      <c r="L56" s="575">
        <f t="shared" si="23"/>
        <v>0</v>
      </c>
      <c r="M56" s="558">
        <f t="shared" si="23"/>
        <v>0</v>
      </c>
      <c r="N56" s="451">
        <f t="shared" si="23"/>
        <v>0</v>
      </c>
      <c r="O56" s="451">
        <f t="shared" si="23"/>
        <v>0</v>
      </c>
      <c r="P56" s="450">
        <f t="shared" si="23"/>
        <v>0</v>
      </c>
      <c r="Q56" s="451">
        <f t="shared" si="23"/>
        <v>0</v>
      </c>
      <c r="R56" s="451">
        <f t="shared" si="23"/>
        <v>0</v>
      </c>
      <c r="S56" s="575">
        <f t="shared" si="23"/>
        <v>0</v>
      </c>
      <c r="T56" s="558">
        <f t="shared" si="23"/>
        <v>0</v>
      </c>
      <c r="U56" s="451">
        <f t="shared" si="23"/>
        <v>0</v>
      </c>
      <c r="V56" s="451">
        <f t="shared" si="23"/>
        <v>0</v>
      </c>
      <c r="W56" s="450">
        <f t="shared" si="23"/>
        <v>0</v>
      </c>
      <c r="X56" s="451">
        <f t="shared" si="23"/>
        <v>0</v>
      </c>
      <c r="Y56" s="451">
        <f t="shared" si="23"/>
        <v>0</v>
      </c>
      <c r="Z56" s="575">
        <f t="shared" si="23"/>
        <v>0</v>
      </c>
      <c r="AA56" s="558">
        <f t="shared" si="23"/>
        <v>0</v>
      </c>
      <c r="AB56" s="451">
        <f t="shared" si="23"/>
        <v>0</v>
      </c>
      <c r="AC56" s="451">
        <f t="shared" si="23"/>
        <v>0</v>
      </c>
      <c r="AD56" s="450">
        <f t="shared" si="23"/>
        <v>0</v>
      </c>
      <c r="AE56" s="451">
        <f t="shared" si="23"/>
        <v>0</v>
      </c>
      <c r="AF56" s="451">
        <f t="shared" si="23"/>
        <v>0</v>
      </c>
      <c r="AG56" s="575">
        <f t="shared" si="23"/>
        <v>0</v>
      </c>
      <c r="AH56" s="558">
        <f>+AG56+AH55</f>
        <v>0</v>
      </c>
      <c r="AI56" s="451">
        <f>+AH56+AI55</f>
        <v>0</v>
      </c>
      <c r="AJ56" s="451">
        <f>+AI56+AJ55</f>
        <v>0</v>
      </c>
      <c r="AK56" s="552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506" t="s">
        <v>174</v>
      </c>
      <c r="D57" s="71"/>
      <c r="E57" s="49"/>
      <c r="F57" s="174">
        <f>+[1]NEW!$Y$78</f>
        <v>1507</v>
      </c>
      <c r="G57" s="557">
        <v>0</v>
      </c>
      <c r="H57" s="557">
        <v>0</v>
      </c>
      <c r="I57" s="456">
        <v>0</v>
      </c>
      <c r="J57" s="456">
        <v>0</v>
      </c>
      <c r="K57" s="456">
        <v>0</v>
      </c>
      <c r="L57" s="574">
        <v>0</v>
      </c>
      <c r="M57" s="557">
        <v>0</v>
      </c>
      <c r="N57" s="456">
        <v>0</v>
      </c>
      <c r="O57" s="456">
        <v>0</v>
      </c>
      <c r="P57" s="456">
        <v>0</v>
      </c>
      <c r="Q57" s="456">
        <v>0</v>
      </c>
      <c r="R57" s="456">
        <v>0</v>
      </c>
      <c r="S57" s="469">
        <v>150</v>
      </c>
      <c r="T57" s="557">
        <v>0</v>
      </c>
      <c r="U57" s="469">
        <f>500-T58</f>
        <v>350</v>
      </c>
      <c r="V57" s="456">
        <v>0</v>
      </c>
      <c r="W57" s="469">
        <v>500</v>
      </c>
      <c r="X57" s="456">
        <v>0</v>
      </c>
      <c r="Y57" s="469">
        <f>1507-X58</f>
        <v>507</v>
      </c>
      <c r="Z57" s="574">
        <v>0</v>
      </c>
      <c r="AA57" s="557">
        <v>0</v>
      </c>
      <c r="AB57" s="456">
        <v>0</v>
      </c>
      <c r="AC57" s="456">
        <f>1507-AB58</f>
        <v>0</v>
      </c>
      <c r="AD57" s="456">
        <v>0</v>
      </c>
      <c r="AE57" s="456">
        <v>0</v>
      </c>
      <c r="AF57" s="456">
        <v>0</v>
      </c>
      <c r="AG57" s="574">
        <v>0</v>
      </c>
      <c r="AH57" s="557">
        <v>0</v>
      </c>
      <c r="AI57" s="456">
        <v>0</v>
      </c>
      <c r="AJ57" s="456">
        <v>0</v>
      </c>
      <c r="AK57" s="553">
        <v>0</v>
      </c>
      <c r="AL57" s="37">
        <f>AK58</f>
        <v>1507</v>
      </c>
      <c r="AM57" s="38">
        <f>AL57</f>
        <v>1507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507"/>
      <c r="D58" s="88"/>
      <c r="E58" s="41"/>
      <c r="F58" s="183"/>
      <c r="G58" s="558">
        <f t="shared" ref="G58:AK58" si="24">+F58+G57</f>
        <v>0</v>
      </c>
      <c r="H58" s="558">
        <f t="shared" si="24"/>
        <v>0</v>
      </c>
      <c r="I58" s="450">
        <f t="shared" si="24"/>
        <v>0</v>
      </c>
      <c r="J58" s="451">
        <f t="shared" si="24"/>
        <v>0</v>
      </c>
      <c r="K58" s="451">
        <f t="shared" si="24"/>
        <v>0</v>
      </c>
      <c r="L58" s="575">
        <f t="shared" si="24"/>
        <v>0</v>
      </c>
      <c r="M58" s="558">
        <f t="shared" si="24"/>
        <v>0</v>
      </c>
      <c r="N58" s="451">
        <f t="shared" si="24"/>
        <v>0</v>
      </c>
      <c r="O58" s="451">
        <f t="shared" si="24"/>
        <v>0</v>
      </c>
      <c r="P58" s="450">
        <f t="shared" si="24"/>
        <v>0</v>
      </c>
      <c r="Q58" s="451">
        <f t="shared" si="24"/>
        <v>0</v>
      </c>
      <c r="R58" s="451">
        <f t="shared" si="24"/>
        <v>0</v>
      </c>
      <c r="S58" s="575">
        <f t="shared" si="24"/>
        <v>150</v>
      </c>
      <c r="T58" s="558">
        <f t="shared" si="24"/>
        <v>150</v>
      </c>
      <c r="U58" s="451">
        <f t="shared" si="24"/>
        <v>500</v>
      </c>
      <c r="V58" s="451">
        <f t="shared" si="24"/>
        <v>500</v>
      </c>
      <c r="W58" s="450">
        <f t="shared" si="24"/>
        <v>1000</v>
      </c>
      <c r="X58" s="451">
        <f t="shared" si="24"/>
        <v>1000</v>
      </c>
      <c r="Y58" s="451">
        <f t="shared" si="24"/>
        <v>1507</v>
      </c>
      <c r="Z58" s="575">
        <f t="shared" si="24"/>
        <v>1507</v>
      </c>
      <c r="AA58" s="558">
        <f t="shared" si="24"/>
        <v>1507</v>
      </c>
      <c r="AB58" s="451">
        <f t="shared" si="24"/>
        <v>1507</v>
      </c>
      <c r="AC58" s="451">
        <f t="shared" si="24"/>
        <v>1507</v>
      </c>
      <c r="AD58" s="450">
        <f t="shared" si="24"/>
        <v>1507</v>
      </c>
      <c r="AE58" s="451">
        <f t="shared" si="24"/>
        <v>1507</v>
      </c>
      <c r="AF58" s="451">
        <f t="shared" si="24"/>
        <v>1507</v>
      </c>
      <c r="AG58" s="575">
        <f t="shared" si="24"/>
        <v>1507</v>
      </c>
      <c r="AH58" s="558">
        <f t="shared" si="24"/>
        <v>1507</v>
      </c>
      <c r="AI58" s="451">
        <f t="shared" si="24"/>
        <v>1507</v>
      </c>
      <c r="AJ58" s="451">
        <f t="shared" si="24"/>
        <v>1507</v>
      </c>
      <c r="AK58" s="552">
        <f t="shared" si="24"/>
        <v>1507</v>
      </c>
      <c r="AL58" s="37"/>
    </row>
    <row r="59" spans="1:42" ht="35.1" customHeight="1">
      <c r="A59" s="624">
        <v>20</v>
      </c>
      <c r="B59" s="659" t="s">
        <v>93</v>
      </c>
      <c r="C59" s="506" t="s">
        <v>174</v>
      </c>
      <c r="D59" s="53"/>
      <c r="E59" s="89"/>
      <c r="F59" s="174">
        <f>+[1]NEW!$Y$81</f>
        <v>395</v>
      </c>
      <c r="G59" s="557">
        <v>0</v>
      </c>
      <c r="H59" s="557">
        <v>0</v>
      </c>
      <c r="I59" s="456">
        <v>0</v>
      </c>
      <c r="J59" s="456">
        <v>0</v>
      </c>
      <c r="K59" s="456">
        <v>0</v>
      </c>
      <c r="L59" s="574">
        <v>0</v>
      </c>
      <c r="M59" s="557">
        <v>0</v>
      </c>
      <c r="N59" s="456">
        <v>0</v>
      </c>
      <c r="O59" s="456">
        <v>0</v>
      </c>
      <c r="P59" s="456">
        <v>0</v>
      </c>
      <c r="Q59" s="456">
        <v>0</v>
      </c>
      <c r="R59" s="456">
        <v>0</v>
      </c>
      <c r="S59" s="574">
        <v>0</v>
      </c>
      <c r="T59" s="557">
        <v>0</v>
      </c>
      <c r="U59" s="469">
        <f>305-U69</f>
        <v>245</v>
      </c>
      <c r="V59" s="469">
        <f>395-U60</f>
        <v>150</v>
      </c>
      <c r="W59" s="456">
        <v>0</v>
      </c>
      <c r="X59" s="456">
        <v>0</v>
      </c>
      <c r="Y59" s="456">
        <v>0</v>
      </c>
      <c r="Z59" s="574">
        <v>0</v>
      </c>
      <c r="AA59" s="557">
        <v>0</v>
      </c>
      <c r="AB59" s="456">
        <v>0</v>
      </c>
      <c r="AC59" s="456">
        <v>0</v>
      </c>
      <c r="AD59" s="456">
        <v>0</v>
      </c>
      <c r="AE59" s="456">
        <v>0</v>
      </c>
      <c r="AF59" s="456">
        <v>0</v>
      </c>
      <c r="AG59" s="574">
        <v>0</v>
      </c>
      <c r="AH59" s="557">
        <v>0</v>
      </c>
      <c r="AI59" s="456">
        <v>0</v>
      </c>
      <c r="AJ59" s="456">
        <v>0</v>
      </c>
      <c r="AK59" s="553">
        <v>0</v>
      </c>
      <c r="AL59" s="37"/>
    </row>
    <row r="60" spans="1:42" ht="34.5" customHeight="1">
      <c r="A60" s="625"/>
      <c r="B60" s="660"/>
      <c r="C60" s="507"/>
      <c r="D60" s="78"/>
      <c r="E60" s="79"/>
      <c r="F60" s="179"/>
      <c r="G60" s="558">
        <f t="shared" ref="G60:AK60" si="25">+F60+G59</f>
        <v>0</v>
      </c>
      <c r="H60" s="558">
        <f t="shared" si="25"/>
        <v>0</v>
      </c>
      <c r="I60" s="450">
        <f t="shared" si="25"/>
        <v>0</v>
      </c>
      <c r="J60" s="451">
        <f t="shared" si="25"/>
        <v>0</v>
      </c>
      <c r="K60" s="451">
        <f t="shared" si="25"/>
        <v>0</v>
      </c>
      <c r="L60" s="575">
        <f t="shared" si="25"/>
        <v>0</v>
      </c>
      <c r="M60" s="558">
        <f t="shared" si="25"/>
        <v>0</v>
      </c>
      <c r="N60" s="451">
        <f t="shared" si="25"/>
        <v>0</v>
      </c>
      <c r="O60" s="451">
        <f t="shared" si="25"/>
        <v>0</v>
      </c>
      <c r="P60" s="450">
        <f t="shared" si="25"/>
        <v>0</v>
      </c>
      <c r="Q60" s="451">
        <f t="shared" si="25"/>
        <v>0</v>
      </c>
      <c r="R60" s="451">
        <f t="shared" si="25"/>
        <v>0</v>
      </c>
      <c r="S60" s="575">
        <f t="shared" si="25"/>
        <v>0</v>
      </c>
      <c r="T60" s="558">
        <f t="shared" si="25"/>
        <v>0</v>
      </c>
      <c r="U60" s="451">
        <f t="shared" si="25"/>
        <v>245</v>
      </c>
      <c r="V60" s="451">
        <f t="shared" si="25"/>
        <v>395</v>
      </c>
      <c r="W60" s="450">
        <f t="shared" si="25"/>
        <v>395</v>
      </c>
      <c r="X60" s="451">
        <f t="shared" si="25"/>
        <v>395</v>
      </c>
      <c r="Y60" s="451">
        <f t="shared" si="25"/>
        <v>395</v>
      </c>
      <c r="Z60" s="575">
        <f t="shared" si="25"/>
        <v>395</v>
      </c>
      <c r="AA60" s="558">
        <f t="shared" si="25"/>
        <v>395</v>
      </c>
      <c r="AB60" s="451">
        <f t="shared" si="25"/>
        <v>395</v>
      </c>
      <c r="AC60" s="451">
        <f t="shared" si="25"/>
        <v>395</v>
      </c>
      <c r="AD60" s="450">
        <f t="shared" si="25"/>
        <v>395</v>
      </c>
      <c r="AE60" s="451">
        <f t="shared" si="25"/>
        <v>395</v>
      </c>
      <c r="AF60" s="451">
        <f t="shared" si="25"/>
        <v>395</v>
      </c>
      <c r="AG60" s="575">
        <f t="shared" si="25"/>
        <v>395</v>
      </c>
      <c r="AH60" s="558">
        <f t="shared" si="25"/>
        <v>395</v>
      </c>
      <c r="AI60" s="451">
        <f t="shared" si="25"/>
        <v>395</v>
      </c>
      <c r="AJ60" s="451">
        <f t="shared" si="25"/>
        <v>395</v>
      </c>
      <c r="AK60" s="552">
        <f t="shared" si="25"/>
        <v>395</v>
      </c>
      <c r="AL60" s="37"/>
    </row>
    <row r="61" spans="1:42" ht="35.1" customHeight="1">
      <c r="A61" s="624">
        <v>21</v>
      </c>
      <c r="B61" s="659" t="s">
        <v>94</v>
      </c>
      <c r="C61" s="506" t="s">
        <v>174</v>
      </c>
      <c r="D61" s="90"/>
      <c r="E61" s="91"/>
      <c r="F61" s="441">
        <f>+[1]NEW!$Y$84</f>
        <v>2302</v>
      </c>
      <c r="G61" s="557">
        <v>0</v>
      </c>
      <c r="H61" s="557">
        <v>0</v>
      </c>
      <c r="I61" s="456">
        <v>0</v>
      </c>
      <c r="J61" s="456">
        <v>0</v>
      </c>
      <c r="K61" s="456">
        <v>0</v>
      </c>
      <c r="L61" s="574">
        <v>0</v>
      </c>
      <c r="M61" s="557">
        <v>0</v>
      </c>
      <c r="N61" s="456">
        <v>0</v>
      </c>
      <c r="O61" s="456">
        <v>0</v>
      </c>
      <c r="P61" s="456">
        <v>0</v>
      </c>
      <c r="Q61" s="456">
        <v>0</v>
      </c>
      <c r="R61" s="456">
        <v>0</v>
      </c>
      <c r="S61" s="574">
        <v>0</v>
      </c>
      <c r="T61" s="557">
        <v>0</v>
      </c>
      <c r="U61" s="456">
        <v>0</v>
      </c>
      <c r="V61" s="469">
        <f>1600-V59</f>
        <v>1450</v>
      </c>
      <c r="W61" s="469">
        <f>1800-V62</f>
        <v>350</v>
      </c>
      <c r="X61" s="456">
        <v>0</v>
      </c>
      <c r="Y61" s="469">
        <v>362</v>
      </c>
      <c r="Z61" s="469">
        <f>2302-Y62</f>
        <v>140</v>
      </c>
      <c r="AA61" s="557">
        <v>0</v>
      </c>
      <c r="AB61" s="456">
        <v>0</v>
      </c>
      <c r="AC61" s="456">
        <f>2302-AB62</f>
        <v>0</v>
      </c>
      <c r="AD61" s="456">
        <v>0</v>
      </c>
      <c r="AE61" s="456">
        <v>0</v>
      </c>
      <c r="AF61" s="456">
        <v>0</v>
      </c>
      <c r="AG61" s="574">
        <v>0</v>
      </c>
      <c r="AH61" s="557">
        <v>0</v>
      </c>
      <c r="AI61" s="456">
        <v>0</v>
      </c>
      <c r="AJ61" s="456">
        <v>0</v>
      </c>
      <c r="AK61" s="553">
        <v>0</v>
      </c>
      <c r="AL61" s="37"/>
    </row>
    <row r="62" spans="1:42" ht="35.1" customHeight="1">
      <c r="A62" s="651"/>
      <c r="B62" s="660"/>
      <c r="C62" s="507"/>
      <c r="D62" s="60"/>
      <c r="E62" s="52"/>
      <c r="F62" s="181"/>
      <c r="G62" s="560">
        <f>+F62+G61</f>
        <v>0</v>
      </c>
      <c r="H62" s="560">
        <f t="shared" ref="H62:AK62" si="26">+G62+H61</f>
        <v>0</v>
      </c>
      <c r="I62" s="340">
        <f t="shared" si="26"/>
        <v>0</v>
      </c>
      <c r="J62" s="455">
        <f t="shared" si="26"/>
        <v>0</v>
      </c>
      <c r="K62" s="455">
        <f t="shared" si="26"/>
        <v>0</v>
      </c>
      <c r="L62" s="577">
        <f t="shared" si="26"/>
        <v>0</v>
      </c>
      <c r="M62" s="560">
        <f t="shared" si="26"/>
        <v>0</v>
      </c>
      <c r="N62" s="455">
        <f t="shared" si="26"/>
        <v>0</v>
      </c>
      <c r="O62" s="455">
        <f t="shared" si="26"/>
        <v>0</v>
      </c>
      <c r="P62" s="455">
        <f t="shared" si="26"/>
        <v>0</v>
      </c>
      <c r="Q62" s="455">
        <f t="shared" si="26"/>
        <v>0</v>
      </c>
      <c r="R62" s="455">
        <f t="shared" si="26"/>
        <v>0</v>
      </c>
      <c r="S62" s="577">
        <f t="shared" si="26"/>
        <v>0</v>
      </c>
      <c r="T62" s="560">
        <f t="shared" si="26"/>
        <v>0</v>
      </c>
      <c r="U62" s="455">
        <f t="shared" si="26"/>
        <v>0</v>
      </c>
      <c r="V62" s="455">
        <f t="shared" si="26"/>
        <v>1450</v>
      </c>
      <c r="W62" s="455">
        <f t="shared" si="26"/>
        <v>1800</v>
      </c>
      <c r="X62" s="455">
        <f t="shared" si="26"/>
        <v>1800</v>
      </c>
      <c r="Y62" s="455">
        <f t="shared" si="26"/>
        <v>2162</v>
      </c>
      <c r="Z62" s="577">
        <f t="shared" si="26"/>
        <v>2302</v>
      </c>
      <c r="AA62" s="560">
        <f t="shared" si="26"/>
        <v>2302</v>
      </c>
      <c r="AB62" s="455">
        <f t="shared" si="26"/>
        <v>2302</v>
      </c>
      <c r="AC62" s="455">
        <f t="shared" si="26"/>
        <v>2302</v>
      </c>
      <c r="AD62" s="455">
        <f t="shared" si="26"/>
        <v>2302</v>
      </c>
      <c r="AE62" s="455">
        <f t="shared" si="26"/>
        <v>2302</v>
      </c>
      <c r="AF62" s="455">
        <f t="shared" si="26"/>
        <v>2302</v>
      </c>
      <c r="AG62" s="577">
        <f t="shared" si="26"/>
        <v>2302</v>
      </c>
      <c r="AH62" s="560">
        <f t="shared" si="26"/>
        <v>2302</v>
      </c>
      <c r="AI62" s="455">
        <f t="shared" si="26"/>
        <v>2302</v>
      </c>
      <c r="AJ62" s="455">
        <f t="shared" si="26"/>
        <v>2302</v>
      </c>
      <c r="AK62" s="455">
        <f t="shared" si="26"/>
        <v>2302</v>
      </c>
      <c r="AL62" s="37"/>
    </row>
    <row r="63" spans="1:42" ht="35.1" customHeight="1">
      <c r="A63" s="624">
        <v>22</v>
      </c>
      <c r="B63" s="659" t="s">
        <v>95</v>
      </c>
      <c r="C63" s="506" t="s">
        <v>174</v>
      </c>
      <c r="D63" s="53"/>
      <c r="E63" s="54"/>
      <c r="F63" s="174">
        <f>+[1]NEW!$Y$87</f>
        <v>509</v>
      </c>
      <c r="G63" s="559">
        <v>0</v>
      </c>
      <c r="H63" s="559">
        <v>0</v>
      </c>
      <c r="I63" s="457">
        <v>0</v>
      </c>
      <c r="J63" s="457">
        <v>0</v>
      </c>
      <c r="K63" s="457">
        <v>0</v>
      </c>
      <c r="L63" s="576">
        <v>0</v>
      </c>
      <c r="M63" s="559">
        <v>0</v>
      </c>
      <c r="N63" s="457">
        <v>0</v>
      </c>
      <c r="O63" s="457">
        <v>0</v>
      </c>
      <c r="P63" s="457">
        <v>0</v>
      </c>
      <c r="Q63" s="457">
        <v>0</v>
      </c>
      <c r="R63" s="457">
        <v>0</v>
      </c>
      <c r="S63" s="576">
        <v>0</v>
      </c>
      <c r="T63" s="559">
        <v>0</v>
      </c>
      <c r="U63" s="457">
        <v>0</v>
      </c>
      <c r="V63" s="480">
        <v>259</v>
      </c>
      <c r="W63" s="408">
        <v>0</v>
      </c>
      <c r="X63" s="457">
        <v>0</v>
      </c>
      <c r="Y63" s="457">
        <v>0</v>
      </c>
      <c r="Z63" s="576">
        <v>0</v>
      </c>
      <c r="AA63" s="559">
        <v>0</v>
      </c>
      <c r="AB63" s="457">
        <v>0</v>
      </c>
      <c r="AC63" s="457">
        <v>0</v>
      </c>
      <c r="AD63" s="470">
        <f>509-AC64</f>
        <v>250</v>
      </c>
      <c r="AE63" s="457">
        <v>0</v>
      </c>
      <c r="AF63" s="457">
        <v>0</v>
      </c>
      <c r="AG63" s="576">
        <v>0</v>
      </c>
      <c r="AH63" s="559">
        <v>0</v>
      </c>
      <c r="AI63" s="457">
        <v>0</v>
      </c>
      <c r="AJ63" s="457">
        <v>0</v>
      </c>
      <c r="AK63" s="457">
        <v>0</v>
      </c>
      <c r="AL63" s="37">
        <f>SUM(G63:AK63)</f>
        <v>509</v>
      </c>
      <c r="AM63" s="38">
        <f>AL63</f>
        <v>509</v>
      </c>
      <c r="AN63" s="38">
        <v>893900</v>
      </c>
      <c r="AO63" s="38">
        <f>AL63*AN63/1000</f>
        <v>454995.1</v>
      </c>
      <c r="AP63" s="38">
        <f>AN63*AM63/1000</f>
        <v>454995.1</v>
      </c>
    </row>
    <row r="64" spans="1:42" ht="35.1" customHeight="1">
      <c r="A64" s="625"/>
      <c r="B64" s="660"/>
      <c r="C64" s="507"/>
      <c r="D64" s="95"/>
      <c r="E64" s="79"/>
      <c r="F64" s="179"/>
      <c r="G64" s="558">
        <f t="shared" ref="G64:AK64" si="27">+F64+G63</f>
        <v>0</v>
      </c>
      <c r="H64" s="558">
        <f t="shared" si="27"/>
        <v>0</v>
      </c>
      <c r="I64" s="451">
        <f t="shared" si="27"/>
        <v>0</v>
      </c>
      <c r="J64" s="451">
        <f t="shared" si="27"/>
        <v>0</v>
      </c>
      <c r="K64" s="451">
        <f t="shared" si="27"/>
        <v>0</v>
      </c>
      <c r="L64" s="575">
        <f t="shared" si="27"/>
        <v>0</v>
      </c>
      <c r="M64" s="558">
        <f t="shared" si="27"/>
        <v>0</v>
      </c>
      <c r="N64" s="451">
        <f t="shared" si="27"/>
        <v>0</v>
      </c>
      <c r="O64" s="451">
        <f t="shared" si="27"/>
        <v>0</v>
      </c>
      <c r="P64" s="451">
        <f t="shared" si="27"/>
        <v>0</v>
      </c>
      <c r="Q64" s="451">
        <f t="shared" si="27"/>
        <v>0</v>
      </c>
      <c r="R64" s="451">
        <f t="shared" si="27"/>
        <v>0</v>
      </c>
      <c r="S64" s="575">
        <f t="shared" si="27"/>
        <v>0</v>
      </c>
      <c r="T64" s="558">
        <f t="shared" si="27"/>
        <v>0</v>
      </c>
      <c r="U64" s="451">
        <f t="shared" si="27"/>
        <v>0</v>
      </c>
      <c r="V64" s="451">
        <f t="shared" si="27"/>
        <v>259</v>
      </c>
      <c r="W64" s="451">
        <f t="shared" si="27"/>
        <v>259</v>
      </c>
      <c r="X64" s="451">
        <f t="shared" si="27"/>
        <v>259</v>
      </c>
      <c r="Y64" s="451">
        <f t="shared" si="27"/>
        <v>259</v>
      </c>
      <c r="Z64" s="575">
        <f t="shared" si="27"/>
        <v>259</v>
      </c>
      <c r="AA64" s="558">
        <f t="shared" si="27"/>
        <v>259</v>
      </c>
      <c r="AB64" s="451">
        <f t="shared" si="27"/>
        <v>259</v>
      </c>
      <c r="AC64" s="451">
        <f t="shared" si="27"/>
        <v>259</v>
      </c>
      <c r="AD64" s="451">
        <f t="shared" si="27"/>
        <v>509</v>
      </c>
      <c r="AE64" s="451">
        <f t="shared" si="27"/>
        <v>509</v>
      </c>
      <c r="AF64" s="451">
        <f t="shared" si="27"/>
        <v>509</v>
      </c>
      <c r="AG64" s="575">
        <f t="shared" si="27"/>
        <v>509</v>
      </c>
      <c r="AH64" s="558">
        <f t="shared" si="27"/>
        <v>509</v>
      </c>
      <c r="AI64" s="451">
        <f t="shared" si="27"/>
        <v>509</v>
      </c>
      <c r="AJ64" s="451">
        <f t="shared" si="27"/>
        <v>509</v>
      </c>
      <c r="AK64" s="552">
        <f t="shared" si="27"/>
        <v>509</v>
      </c>
      <c r="AL64" s="37"/>
    </row>
    <row r="65" spans="1:42" ht="35.1" customHeight="1">
      <c r="A65" s="624">
        <v>23</v>
      </c>
      <c r="B65" s="722" t="s">
        <v>171</v>
      </c>
      <c r="C65" s="516" t="s">
        <v>174</v>
      </c>
      <c r="D65" s="90"/>
      <c r="E65" s="91"/>
      <c r="F65" s="178">
        <f>+[1]NEW!$Y$1383</f>
        <v>150</v>
      </c>
      <c r="G65" s="557">
        <v>0</v>
      </c>
      <c r="H65" s="559">
        <v>0</v>
      </c>
      <c r="I65" s="350">
        <v>0</v>
      </c>
      <c r="J65" s="457">
        <v>0</v>
      </c>
      <c r="K65" s="457">
        <v>0</v>
      </c>
      <c r="L65" s="576">
        <v>0</v>
      </c>
      <c r="M65" s="559">
        <v>0</v>
      </c>
      <c r="N65" s="456">
        <v>0</v>
      </c>
      <c r="O65" s="456">
        <v>0</v>
      </c>
      <c r="P65" s="456">
        <v>0</v>
      </c>
      <c r="Q65" s="456">
        <v>0</v>
      </c>
      <c r="R65" s="456">
        <v>0</v>
      </c>
      <c r="S65" s="576">
        <v>0</v>
      </c>
      <c r="T65" s="559">
        <v>0</v>
      </c>
      <c r="U65" s="469">
        <v>150</v>
      </c>
      <c r="V65" s="456">
        <f>150-U66</f>
        <v>0</v>
      </c>
      <c r="W65" s="456">
        <v>0</v>
      </c>
      <c r="X65" s="456">
        <v>0</v>
      </c>
      <c r="Y65" s="456">
        <v>0</v>
      </c>
      <c r="Z65" s="576">
        <v>0</v>
      </c>
      <c r="AA65" s="559">
        <v>0</v>
      </c>
      <c r="AB65" s="456">
        <v>0</v>
      </c>
      <c r="AC65" s="456">
        <v>0</v>
      </c>
      <c r="AD65" s="456">
        <v>0</v>
      </c>
      <c r="AE65" s="456">
        <v>0</v>
      </c>
      <c r="AF65" s="456">
        <v>0</v>
      </c>
      <c r="AG65" s="576">
        <v>0</v>
      </c>
      <c r="AH65" s="559">
        <v>0</v>
      </c>
      <c r="AI65" s="456">
        <v>0</v>
      </c>
      <c r="AJ65" s="457">
        <v>0</v>
      </c>
      <c r="AK65" s="457">
        <v>0</v>
      </c>
      <c r="AL65" s="37"/>
    </row>
    <row r="66" spans="1:42" ht="35.1" customHeight="1">
      <c r="A66" s="651"/>
      <c r="B66" s="723"/>
      <c r="C66" s="510"/>
      <c r="D66" s="60"/>
      <c r="E66" s="52"/>
      <c r="F66" s="181"/>
      <c r="G66" s="560">
        <f t="shared" ref="G66:AK66" si="28">+F66+G65</f>
        <v>0</v>
      </c>
      <c r="H66" s="560">
        <f t="shared" si="28"/>
        <v>0</v>
      </c>
      <c r="I66" s="340">
        <f t="shared" si="28"/>
        <v>0</v>
      </c>
      <c r="J66" s="455">
        <f t="shared" si="28"/>
        <v>0</v>
      </c>
      <c r="K66" s="455">
        <f t="shared" si="28"/>
        <v>0</v>
      </c>
      <c r="L66" s="577">
        <f t="shared" si="28"/>
        <v>0</v>
      </c>
      <c r="M66" s="560">
        <f t="shared" si="28"/>
        <v>0</v>
      </c>
      <c r="N66" s="455">
        <f t="shared" si="28"/>
        <v>0</v>
      </c>
      <c r="O66" s="455">
        <f t="shared" si="28"/>
        <v>0</v>
      </c>
      <c r="P66" s="455">
        <f t="shared" si="28"/>
        <v>0</v>
      </c>
      <c r="Q66" s="455">
        <f t="shared" si="28"/>
        <v>0</v>
      </c>
      <c r="R66" s="455">
        <f t="shared" si="28"/>
        <v>0</v>
      </c>
      <c r="S66" s="577">
        <f t="shared" si="28"/>
        <v>0</v>
      </c>
      <c r="T66" s="560">
        <f t="shared" si="28"/>
        <v>0</v>
      </c>
      <c r="U66" s="455">
        <f t="shared" si="28"/>
        <v>150</v>
      </c>
      <c r="V66" s="455">
        <f t="shared" si="28"/>
        <v>150</v>
      </c>
      <c r="W66" s="455">
        <f t="shared" si="28"/>
        <v>150</v>
      </c>
      <c r="X66" s="455">
        <f t="shared" si="28"/>
        <v>150</v>
      </c>
      <c r="Y66" s="455">
        <f t="shared" si="28"/>
        <v>150</v>
      </c>
      <c r="Z66" s="577">
        <f t="shared" si="28"/>
        <v>150</v>
      </c>
      <c r="AA66" s="560">
        <f t="shared" si="28"/>
        <v>150</v>
      </c>
      <c r="AB66" s="455">
        <f t="shared" si="28"/>
        <v>150</v>
      </c>
      <c r="AC66" s="455">
        <f t="shared" si="28"/>
        <v>150</v>
      </c>
      <c r="AD66" s="455">
        <f t="shared" si="28"/>
        <v>150</v>
      </c>
      <c r="AE66" s="455">
        <f t="shared" si="28"/>
        <v>150</v>
      </c>
      <c r="AF66" s="455">
        <f t="shared" si="28"/>
        <v>150</v>
      </c>
      <c r="AG66" s="577">
        <f t="shared" si="28"/>
        <v>150</v>
      </c>
      <c r="AH66" s="560">
        <f t="shared" si="28"/>
        <v>150</v>
      </c>
      <c r="AI66" s="455">
        <f t="shared" si="28"/>
        <v>150</v>
      </c>
      <c r="AJ66" s="455">
        <f t="shared" si="28"/>
        <v>150</v>
      </c>
      <c r="AK66" s="455">
        <f t="shared" si="28"/>
        <v>150</v>
      </c>
      <c r="AL66" s="37"/>
    </row>
    <row r="67" spans="1:42" ht="35.1" customHeight="1">
      <c r="A67" s="624">
        <v>24</v>
      </c>
      <c r="B67" s="722" t="s">
        <v>172</v>
      </c>
      <c r="C67" s="511"/>
      <c r="D67" s="53"/>
      <c r="E67" s="54"/>
      <c r="F67" s="174">
        <f>+[1]NEW!$Y$1386</f>
        <v>0</v>
      </c>
      <c r="G67" s="559">
        <v>0</v>
      </c>
      <c r="H67" s="559">
        <v>0</v>
      </c>
      <c r="I67" s="457">
        <v>0</v>
      </c>
      <c r="J67" s="457">
        <v>0</v>
      </c>
      <c r="K67" s="457">
        <v>0</v>
      </c>
      <c r="L67" s="576">
        <v>0</v>
      </c>
      <c r="M67" s="559">
        <v>0</v>
      </c>
      <c r="N67" s="457">
        <v>0</v>
      </c>
      <c r="O67" s="457">
        <v>0</v>
      </c>
      <c r="P67" s="457">
        <v>0</v>
      </c>
      <c r="Q67" s="457">
        <v>0</v>
      </c>
      <c r="R67" s="457">
        <v>0</v>
      </c>
      <c r="S67" s="576">
        <v>0</v>
      </c>
      <c r="T67" s="559">
        <v>0</v>
      </c>
      <c r="U67" s="457">
        <v>0</v>
      </c>
      <c r="V67" s="457">
        <v>0</v>
      </c>
      <c r="W67" s="457">
        <v>0</v>
      </c>
      <c r="X67" s="457">
        <v>0</v>
      </c>
      <c r="Y67" s="457">
        <v>0</v>
      </c>
      <c r="Z67" s="576">
        <v>0</v>
      </c>
      <c r="AA67" s="559">
        <v>0</v>
      </c>
      <c r="AB67" s="457">
        <v>0</v>
      </c>
      <c r="AC67" s="457">
        <v>0</v>
      </c>
      <c r="AD67" s="457">
        <v>0</v>
      </c>
      <c r="AE67" s="457">
        <v>0</v>
      </c>
      <c r="AF67" s="457">
        <v>0</v>
      </c>
      <c r="AG67" s="576">
        <v>0</v>
      </c>
      <c r="AH67" s="559">
        <v>0</v>
      </c>
      <c r="AI67" s="457">
        <v>0</v>
      </c>
      <c r="AJ67" s="457">
        <v>0</v>
      </c>
      <c r="AK67" s="457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customHeight="1">
      <c r="A68" s="625"/>
      <c r="B68" s="723"/>
      <c r="C68" s="515"/>
      <c r="D68" s="95"/>
      <c r="E68" s="79"/>
      <c r="F68" s="179"/>
      <c r="G68" s="558">
        <f t="shared" ref="G68:AK68" si="29">+F68+G67</f>
        <v>0</v>
      </c>
      <c r="H68" s="558">
        <f t="shared" si="29"/>
        <v>0</v>
      </c>
      <c r="I68" s="451">
        <f t="shared" si="29"/>
        <v>0</v>
      </c>
      <c r="J68" s="451">
        <f t="shared" si="29"/>
        <v>0</v>
      </c>
      <c r="K68" s="451">
        <f t="shared" si="29"/>
        <v>0</v>
      </c>
      <c r="L68" s="575">
        <f t="shared" si="29"/>
        <v>0</v>
      </c>
      <c r="M68" s="558">
        <f t="shared" si="29"/>
        <v>0</v>
      </c>
      <c r="N68" s="451">
        <f t="shared" si="29"/>
        <v>0</v>
      </c>
      <c r="O68" s="451">
        <f t="shared" si="29"/>
        <v>0</v>
      </c>
      <c r="P68" s="451">
        <f t="shared" si="29"/>
        <v>0</v>
      </c>
      <c r="Q68" s="451">
        <f t="shared" si="29"/>
        <v>0</v>
      </c>
      <c r="R68" s="451">
        <f t="shared" si="29"/>
        <v>0</v>
      </c>
      <c r="S68" s="575">
        <f t="shared" si="29"/>
        <v>0</v>
      </c>
      <c r="T68" s="558">
        <f t="shared" si="29"/>
        <v>0</v>
      </c>
      <c r="U68" s="451">
        <f t="shared" si="29"/>
        <v>0</v>
      </c>
      <c r="V68" s="451">
        <f t="shared" si="29"/>
        <v>0</v>
      </c>
      <c r="W68" s="451">
        <f t="shared" si="29"/>
        <v>0</v>
      </c>
      <c r="X68" s="451">
        <f t="shared" si="29"/>
        <v>0</v>
      </c>
      <c r="Y68" s="451">
        <f t="shared" si="29"/>
        <v>0</v>
      </c>
      <c r="Z68" s="575">
        <f t="shared" si="29"/>
        <v>0</v>
      </c>
      <c r="AA68" s="558">
        <f t="shared" si="29"/>
        <v>0</v>
      </c>
      <c r="AB68" s="451">
        <f t="shared" si="29"/>
        <v>0</v>
      </c>
      <c r="AC68" s="451">
        <f t="shared" si="29"/>
        <v>0</v>
      </c>
      <c r="AD68" s="451">
        <f t="shared" si="29"/>
        <v>0</v>
      </c>
      <c r="AE68" s="451">
        <f t="shared" si="29"/>
        <v>0</v>
      </c>
      <c r="AF68" s="451">
        <f t="shared" si="29"/>
        <v>0</v>
      </c>
      <c r="AG68" s="575">
        <f t="shared" si="29"/>
        <v>0</v>
      </c>
      <c r="AH68" s="558">
        <f t="shared" si="29"/>
        <v>0</v>
      </c>
      <c r="AI68" s="451">
        <f t="shared" si="29"/>
        <v>0</v>
      </c>
      <c r="AJ68" s="451">
        <f t="shared" si="29"/>
        <v>0</v>
      </c>
      <c r="AK68" s="552">
        <f t="shared" si="29"/>
        <v>0</v>
      </c>
      <c r="AL68" s="37"/>
    </row>
    <row r="69" spans="1:42" ht="34.5" customHeight="1">
      <c r="A69" s="624">
        <v>25</v>
      </c>
      <c r="B69" s="722" t="s">
        <v>173</v>
      </c>
      <c r="C69" s="516" t="s">
        <v>174</v>
      </c>
      <c r="D69" s="33"/>
      <c r="E69" s="34"/>
      <c r="F69" s="173">
        <f>+[1]NEW!$Y$1389</f>
        <v>60</v>
      </c>
      <c r="G69" s="559">
        <v>0</v>
      </c>
      <c r="H69" s="559">
        <v>0</v>
      </c>
      <c r="I69" s="457">
        <v>0</v>
      </c>
      <c r="J69" s="457">
        <v>0</v>
      </c>
      <c r="K69" s="457">
        <v>0</v>
      </c>
      <c r="L69" s="576">
        <v>0</v>
      </c>
      <c r="M69" s="559">
        <v>0</v>
      </c>
      <c r="N69" s="457">
        <v>0</v>
      </c>
      <c r="O69" s="457">
        <v>0</v>
      </c>
      <c r="P69" s="457">
        <v>0</v>
      </c>
      <c r="Q69" s="457">
        <v>0</v>
      </c>
      <c r="R69" s="457">
        <v>0</v>
      </c>
      <c r="S69" s="576">
        <v>0</v>
      </c>
      <c r="T69" s="559">
        <v>0</v>
      </c>
      <c r="U69" s="470">
        <v>60</v>
      </c>
      <c r="V69" s="457">
        <f>60-U70</f>
        <v>0</v>
      </c>
      <c r="W69" s="457">
        <v>0</v>
      </c>
      <c r="X69" s="457">
        <v>0</v>
      </c>
      <c r="Y69" s="457">
        <v>0</v>
      </c>
      <c r="Z69" s="576">
        <v>0</v>
      </c>
      <c r="AA69" s="559">
        <v>0</v>
      </c>
      <c r="AB69" s="457">
        <v>0</v>
      </c>
      <c r="AC69" s="457">
        <v>0</v>
      </c>
      <c r="AD69" s="457">
        <v>0</v>
      </c>
      <c r="AE69" s="457">
        <v>0</v>
      </c>
      <c r="AF69" s="457">
        <v>0</v>
      </c>
      <c r="AG69" s="576">
        <v>0</v>
      </c>
      <c r="AH69" s="559">
        <v>0</v>
      </c>
      <c r="AI69" s="457">
        <v>0</v>
      </c>
      <c r="AJ69" s="457">
        <v>0</v>
      </c>
      <c r="AK69" s="457">
        <v>0</v>
      </c>
      <c r="AL69" s="37"/>
      <c r="AM69" s="38"/>
      <c r="AN69" s="38"/>
      <c r="AO69" s="38"/>
      <c r="AP69" s="38"/>
    </row>
    <row r="70" spans="1:42" ht="34.5" customHeight="1">
      <c r="A70" s="625"/>
      <c r="B70" s="723"/>
      <c r="C70" s="510"/>
      <c r="D70" s="40"/>
      <c r="E70" s="41"/>
      <c r="F70" s="179"/>
      <c r="G70" s="558">
        <f t="shared" ref="G70" si="30">+F70+G69</f>
        <v>0</v>
      </c>
      <c r="H70" s="558">
        <f t="shared" ref="H70" si="31">+G70+H69</f>
        <v>0</v>
      </c>
      <c r="I70" s="451">
        <f t="shared" ref="I70" si="32">+H70+I69</f>
        <v>0</v>
      </c>
      <c r="J70" s="451">
        <f t="shared" ref="J70" si="33">+I70+J69</f>
        <v>0</v>
      </c>
      <c r="K70" s="451">
        <f t="shared" ref="K70" si="34">+J70+K69</f>
        <v>0</v>
      </c>
      <c r="L70" s="575">
        <f t="shared" ref="L70" si="35">+K70+L69</f>
        <v>0</v>
      </c>
      <c r="M70" s="558">
        <f t="shared" ref="M70" si="36">+L70+M69</f>
        <v>0</v>
      </c>
      <c r="N70" s="451">
        <f t="shared" ref="N70" si="37">+M70+N69</f>
        <v>0</v>
      </c>
      <c r="O70" s="451">
        <f t="shared" ref="O70" si="38">+N70+O69</f>
        <v>0</v>
      </c>
      <c r="P70" s="451">
        <f t="shared" ref="P70" si="39">+O70+P69</f>
        <v>0</v>
      </c>
      <c r="Q70" s="451">
        <f t="shared" ref="Q70" si="40">+P70+Q69</f>
        <v>0</v>
      </c>
      <c r="R70" s="451">
        <f t="shared" ref="R70" si="41">+Q70+R69</f>
        <v>0</v>
      </c>
      <c r="S70" s="575">
        <f t="shared" ref="S70" si="42">+R70+S69</f>
        <v>0</v>
      </c>
      <c r="T70" s="558">
        <f t="shared" ref="T70" si="43">+S70+T69</f>
        <v>0</v>
      </c>
      <c r="U70" s="451">
        <f t="shared" ref="U70:W70" si="44">+T70+U69</f>
        <v>60</v>
      </c>
      <c r="V70" s="451">
        <f t="shared" si="44"/>
        <v>60</v>
      </c>
      <c r="W70" s="451">
        <f t="shared" si="44"/>
        <v>60</v>
      </c>
      <c r="X70" s="451">
        <f t="shared" ref="X70" si="45">+W70+X69</f>
        <v>60</v>
      </c>
      <c r="Y70" s="451">
        <f t="shared" ref="Y70" si="46">+X70+Y69</f>
        <v>60</v>
      </c>
      <c r="Z70" s="575">
        <f t="shared" ref="Z70" si="47">+Y70+Z69</f>
        <v>60</v>
      </c>
      <c r="AA70" s="558">
        <f t="shared" ref="AA70" si="48">+Z70+AA69</f>
        <v>60</v>
      </c>
      <c r="AB70" s="451">
        <f t="shared" ref="AB70" si="49">+AA70+AB69</f>
        <v>60</v>
      </c>
      <c r="AC70" s="451">
        <f t="shared" ref="AC70" si="50">+AB70+AC69</f>
        <v>60</v>
      </c>
      <c r="AD70" s="451">
        <f t="shared" ref="AD70" si="51">+AC70+AD69</f>
        <v>60</v>
      </c>
      <c r="AE70" s="451">
        <f t="shared" ref="AE70" si="52">+AD70+AE69</f>
        <v>60</v>
      </c>
      <c r="AF70" s="451">
        <f t="shared" ref="AF70" si="53">+AE70+AF69</f>
        <v>60</v>
      </c>
      <c r="AG70" s="575">
        <f t="shared" ref="AG70" si="54">+AF70+AG69</f>
        <v>60</v>
      </c>
      <c r="AH70" s="558">
        <f t="shared" ref="AH70" si="55">+AG70+AH69</f>
        <v>60</v>
      </c>
      <c r="AI70" s="451">
        <f t="shared" ref="AI70" si="56">+AH70+AI69</f>
        <v>60</v>
      </c>
      <c r="AJ70" s="451">
        <f t="shared" ref="AJ70" si="57">+AI70+AJ69</f>
        <v>60</v>
      </c>
      <c r="AK70" s="552">
        <f t="shared" ref="AK70" si="58">+AJ70+AK69</f>
        <v>60</v>
      </c>
      <c r="AL70" s="47"/>
    </row>
    <row r="71" spans="1:42" ht="34.5" customHeight="1">
      <c r="A71" s="624">
        <v>26</v>
      </c>
      <c r="B71" s="722" t="s">
        <v>209</v>
      </c>
      <c r="C71" s="517"/>
      <c r="D71" s="48"/>
      <c r="E71" s="49"/>
      <c r="F71" s="174">
        <f>+[1]NEW!$Y$1392</f>
        <v>20</v>
      </c>
      <c r="G71" s="559">
        <v>0</v>
      </c>
      <c r="H71" s="559">
        <v>0</v>
      </c>
      <c r="I71" s="457">
        <v>0</v>
      </c>
      <c r="J71" s="457">
        <v>0</v>
      </c>
      <c r="K71" s="457">
        <v>0</v>
      </c>
      <c r="L71" s="576">
        <v>0</v>
      </c>
      <c r="M71" s="559">
        <v>0</v>
      </c>
      <c r="N71" s="457">
        <v>0</v>
      </c>
      <c r="O71" s="457">
        <v>0</v>
      </c>
      <c r="P71" s="457">
        <v>0</v>
      </c>
      <c r="Q71" s="457">
        <v>0</v>
      </c>
      <c r="R71" s="457">
        <v>0</v>
      </c>
      <c r="S71" s="576">
        <v>0</v>
      </c>
      <c r="T71" s="559">
        <v>0</v>
      </c>
      <c r="U71" s="457">
        <v>0</v>
      </c>
      <c r="V71" s="470">
        <f>20-U72</f>
        <v>20</v>
      </c>
      <c r="W71" s="457">
        <v>0</v>
      </c>
      <c r="X71" s="457">
        <v>0</v>
      </c>
      <c r="Y71" s="457">
        <v>0</v>
      </c>
      <c r="Z71" s="576">
        <v>0</v>
      </c>
      <c r="AA71" s="559">
        <v>0</v>
      </c>
      <c r="AB71" s="457">
        <v>0</v>
      </c>
      <c r="AC71" s="457">
        <v>0</v>
      </c>
      <c r="AD71" s="457">
        <v>0</v>
      </c>
      <c r="AE71" s="457">
        <v>0</v>
      </c>
      <c r="AF71" s="457">
        <v>0</v>
      </c>
      <c r="AG71" s="576">
        <v>0</v>
      </c>
      <c r="AH71" s="559">
        <v>0</v>
      </c>
      <c r="AI71" s="457">
        <v>0</v>
      </c>
      <c r="AJ71" s="457">
        <v>0</v>
      </c>
      <c r="AK71" s="457">
        <v>0</v>
      </c>
      <c r="AL71" s="37"/>
      <c r="AM71" s="38"/>
      <c r="AN71" s="38"/>
      <c r="AO71" s="38"/>
      <c r="AP71" s="38"/>
    </row>
    <row r="72" spans="1:42" ht="34.5" customHeight="1">
      <c r="A72" s="625"/>
      <c r="B72" s="723"/>
      <c r="C72" s="509"/>
      <c r="D72" s="40"/>
      <c r="E72" s="41"/>
      <c r="F72" s="179"/>
      <c r="G72" s="558">
        <f t="shared" ref="G72" si="59">+F72+G71</f>
        <v>0</v>
      </c>
      <c r="H72" s="558">
        <f t="shared" ref="H72" si="60">+G72+H71</f>
        <v>0</v>
      </c>
      <c r="I72" s="451">
        <f t="shared" ref="I72" si="61">+H72+I71</f>
        <v>0</v>
      </c>
      <c r="J72" s="451">
        <f t="shared" ref="J72" si="62">+I72+J71</f>
        <v>0</v>
      </c>
      <c r="K72" s="451">
        <f t="shared" ref="K72" si="63">+J72+K71</f>
        <v>0</v>
      </c>
      <c r="L72" s="575">
        <f t="shared" ref="L72" si="64">+K72+L71</f>
        <v>0</v>
      </c>
      <c r="M72" s="558">
        <f t="shared" ref="M72" si="65">+L72+M71</f>
        <v>0</v>
      </c>
      <c r="N72" s="451">
        <f t="shared" ref="N72" si="66">+M72+N71</f>
        <v>0</v>
      </c>
      <c r="O72" s="451">
        <f t="shared" ref="O72" si="67">+N72+O71</f>
        <v>0</v>
      </c>
      <c r="P72" s="451">
        <f t="shared" ref="P72" si="68">+O72+P71</f>
        <v>0</v>
      </c>
      <c r="Q72" s="451">
        <f t="shared" ref="Q72" si="69">+P72+Q71</f>
        <v>0</v>
      </c>
      <c r="R72" s="451">
        <f t="shared" ref="R72" si="70">+Q72+R71</f>
        <v>0</v>
      </c>
      <c r="S72" s="575">
        <f t="shared" ref="S72" si="71">+R72+S71</f>
        <v>0</v>
      </c>
      <c r="T72" s="558">
        <f t="shared" ref="T72" si="72">+S72+T71</f>
        <v>0</v>
      </c>
      <c r="U72" s="451">
        <f t="shared" ref="U72:W72" si="73">+T72+U71</f>
        <v>0</v>
      </c>
      <c r="V72" s="451">
        <f t="shared" si="73"/>
        <v>20</v>
      </c>
      <c r="W72" s="451">
        <f t="shared" si="73"/>
        <v>20</v>
      </c>
      <c r="X72" s="451">
        <f t="shared" ref="X72" si="74">+W72+X71</f>
        <v>20</v>
      </c>
      <c r="Y72" s="451">
        <f t="shared" ref="Y72" si="75">+X72+Y71</f>
        <v>20</v>
      </c>
      <c r="Z72" s="575">
        <f t="shared" ref="Z72" si="76">+Y72+Z71</f>
        <v>20</v>
      </c>
      <c r="AA72" s="558">
        <f t="shared" ref="AA72" si="77">+Z72+AA71</f>
        <v>20</v>
      </c>
      <c r="AB72" s="451">
        <f t="shared" ref="AB72" si="78">+AA72+AB71</f>
        <v>20</v>
      </c>
      <c r="AC72" s="451">
        <f t="shared" ref="AC72" si="79">+AB72+AC71</f>
        <v>20</v>
      </c>
      <c r="AD72" s="451">
        <f t="shared" ref="AD72" si="80">+AC72+AD71</f>
        <v>20</v>
      </c>
      <c r="AE72" s="451">
        <f t="shared" ref="AE72" si="81">+AD72+AE71</f>
        <v>20</v>
      </c>
      <c r="AF72" s="451">
        <f t="shared" ref="AF72" si="82">+AE72+AF71</f>
        <v>20</v>
      </c>
      <c r="AG72" s="575">
        <f t="shared" ref="AG72" si="83">+AF72+AG71</f>
        <v>20</v>
      </c>
      <c r="AH72" s="558">
        <f t="shared" ref="AH72" si="84">+AG72+AH71</f>
        <v>20</v>
      </c>
      <c r="AI72" s="451">
        <f t="shared" ref="AI72" si="85">+AH72+AI71</f>
        <v>20</v>
      </c>
      <c r="AJ72" s="451">
        <f t="shared" ref="AJ72" si="86">+AI72+AJ71</f>
        <v>20</v>
      </c>
      <c r="AK72" s="552">
        <f t="shared" ref="AK72" si="87">+AJ72+AK71</f>
        <v>20</v>
      </c>
      <c r="AL72" s="37"/>
    </row>
    <row r="73" spans="1:42" ht="34.5" hidden="1" customHeight="1">
      <c r="A73" s="624">
        <v>23</v>
      </c>
      <c r="B73" s="722" t="s">
        <v>28</v>
      </c>
      <c r="C73" s="517"/>
      <c r="D73" s="48"/>
      <c r="E73" s="49"/>
      <c r="F73" s="174" t="e">
        <f>+#REF!</f>
        <v>#REF!</v>
      </c>
      <c r="G73" s="559">
        <v>0</v>
      </c>
      <c r="H73" s="559">
        <v>0</v>
      </c>
      <c r="I73" s="457">
        <v>0</v>
      </c>
      <c r="J73" s="457">
        <v>0</v>
      </c>
      <c r="K73" s="457">
        <v>0</v>
      </c>
      <c r="L73" s="576">
        <v>0</v>
      </c>
      <c r="M73" s="559">
        <v>0</v>
      </c>
      <c r="N73" s="457">
        <v>0</v>
      </c>
      <c r="O73" s="457">
        <v>0</v>
      </c>
      <c r="P73" s="457">
        <v>0</v>
      </c>
      <c r="Q73" s="457">
        <v>0</v>
      </c>
      <c r="R73" s="457">
        <v>0</v>
      </c>
      <c r="S73" s="576">
        <v>0</v>
      </c>
      <c r="T73" s="559">
        <v>0</v>
      </c>
      <c r="U73" s="457">
        <v>0</v>
      </c>
      <c r="V73" s="457">
        <v>0</v>
      </c>
      <c r="W73" s="457">
        <v>0</v>
      </c>
      <c r="X73" s="457">
        <v>0</v>
      </c>
      <c r="Y73" s="457">
        <v>0</v>
      </c>
      <c r="Z73" s="576">
        <v>0</v>
      </c>
      <c r="AA73" s="559">
        <v>0</v>
      </c>
      <c r="AB73" s="457">
        <v>0</v>
      </c>
      <c r="AC73" s="457">
        <v>0</v>
      </c>
      <c r="AD73" s="457">
        <v>0</v>
      </c>
      <c r="AE73" s="457">
        <v>0</v>
      </c>
      <c r="AF73" s="457">
        <v>0</v>
      </c>
      <c r="AG73" s="576">
        <v>0</v>
      </c>
      <c r="AH73" s="559">
        <v>0</v>
      </c>
      <c r="AI73" s="457">
        <v>0</v>
      </c>
      <c r="AJ73" s="457">
        <v>0</v>
      </c>
      <c r="AK73" s="457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726"/>
      <c r="C74" s="509"/>
      <c r="D74" s="40"/>
      <c r="E74" s="41"/>
      <c r="F74" s="179"/>
      <c r="G74" s="558">
        <f t="shared" ref="G74:AJ74" si="88">+F74+G73</f>
        <v>0</v>
      </c>
      <c r="H74" s="558">
        <f t="shared" si="88"/>
        <v>0</v>
      </c>
      <c r="I74" s="451">
        <f t="shared" si="88"/>
        <v>0</v>
      </c>
      <c r="J74" s="451">
        <f t="shared" si="88"/>
        <v>0</v>
      </c>
      <c r="K74" s="451">
        <f t="shared" si="88"/>
        <v>0</v>
      </c>
      <c r="L74" s="575">
        <f t="shared" si="88"/>
        <v>0</v>
      </c>
      <c r="M74" s="558">
        <f t="shared" si="88"/>
        <v>0</v>
      </c>
      <c r="N74" s="451">
        <f t="shared" si="88"/>
        <v>0</v>
      </c>
      <c r="O74" s="451">
        <f t="shared" si="88"/>
        <v>0</v>
      </c>
      <c r="P74" s="451">
        <f t="shared" si="88"/>
        <v>0</v>
      </c>
      <c r="Q74" s="451">
        <f t="shared" si="88"/>
        <v>0</v>
      </c>
      <c r="R74" s="451">
        <f t="shared" si="88"/>
        <v>0</v>
      </c>
      <c r="S74" s="575">
        <f t="shared" si="88"/>
        <v>0</v>
      </c>
      <c r="T74" s="558">
        <f t="shared" si="88"/>
        <v>0</v>
      </c>
      <c r="U74" s="451">
        <f t="shared" si="88"/>
        <v>0</v>
      </c>
      <c r="V74" s="451">
        <f t="shared" si="88"/>
        <v>0</v>
      </c>
      <c r="W74" s="451">
        <f t="shared" si="88"/>
        <v>0</v>
      </c>
      <c r="X74" s="451">
        <f t="shared" si="88"/>
        <v>0</v>
      </c>
      <c r="Y74" s="451">
        <f t="shared" si="88"/>
        <v>0</v>
      </c>
      <c r="Z74" s="575">
        <f t="shared" si="88"/>
        <v>0</v>
      </c>
      <c r="AA74" s="558">
        <f t="shared" si="88"/>
        <v>0</v>
      </c>
      <c r="AB74" s="451">
        <f t="shared" si="88"/>
        <v>0</v>
      </c>
      <c r="AC74" s="451">
        <f t="shared" si="88"/>
        <v>0</v>
      </c>
      <c r="AD74" s="451">
        <f t="shared" si="88"/>
        <v>0</v>
      </c>
      <c r="AE74" s="451">
        <f t="shared" si="88"/>
        <v>0</v>
      </c>
      <c r="AF74" s="451">
        <f t="shared" si="88"/>
        <v>0</v>
      </c>
      <c r="AG74" s="575">
        <f t="shared" si="88"/>
        <v>0</v>
      </c>
      <c r="AH74" s="558">
        <f t="shared" si="88"/>
        <v>0</v>
      </c>
      <c r="AI74" s="451">
        <f t="shared" si="88"/>
        <v>0</v>
      </c>
      <c r="AJ74" s="451">
        <f t="shared" si="88"/>
        <v>0</v>
      </c>
      <c r="AK74" s="552"/>
      <c r="AL74" s="37"/>
    </row>
    <row r="75" spans="1:42" ht="34.5" hidden="1" customHeight="1">
      <c r="A75" s="624">
        <v>24</v>
      </c>
      <c r="B75" s="722" t="s">
        <v>29</v>
      </c>
      <c r="C75" s="517"/>
      <c r="D75" s="48"/>
      <c r="E75" s="49"/>
      <c r="F75" s="174" t="e">
        <f>+#REF!</f>
        <v>#REF!</v>
      </c>
      <c r="G75" s="559">
        <v>0</v>
      </c>
      <c r="H75" s="559">
        <v>0</v>
      </c>
      <c r="I75" s="457">
        <v>0</v>
      </c>
      <c r="J75" s="457">
        <v>0</v>
      </c>
      <c r="K75" s="457">
        <v>0</v>
      </c>
      <c r="L75" s="576">
        <v>0</v>
      </c>
      <c r="M75" s="559">
        <v>0</v>
      </c>
      <c r="N75" s="457">
        <v>0</v>
      </c>
      <c r="O75" s="457">
        <v>0</v>
      </c>
      <c r="P75" s="457">
        <v>0</v>
      </c>
      <c r="Q75" s="457">
        <v>0</v>
      </c>
      <c r="R75" s="457">
        <v>0</v>
      </c>
      <c r="S75" s="576">
        <v>0</v>
      </c>
      <c r="T75" s="559">
        <v>0</v>
      </c>
      <c r="U75" s="457">
        <v>0</v>
      </c>
      <c r="V75" s="457">
        <v>0</v>
      </c>
      <c r="W75" s="457">
        <v>0</v>
      </c>
      <c r="X75" s="457">
        <v>0</v>
      </c>
      <c r="Y75" s="457">
        <v>0</v>
      </c>
      <c r="Z75" s="576">
        <v>0</v>
      </c>
      <c r="AA75" s="559">
        <v>0</v>
      </c>
      <c r="AB75" s="457">
        <v>0</v>
      </c>
      <c r="AC75" s="457">
        <v>0</v>
      </c>
      <c r="AD75" s="457">
        <v>0</v>
      </c>
      <c r="AE75" s="457">
        <v>0</v>
      </c>
      <c r="AF75" s="457">
        <v>0</v>
      </c>
      <c r="AG75" s="576">
        <v>0</v>
      </c>
      <c r="AH75" s="559">
        <v>0</v>
      </c>
      <c r="AI75" s="457">
        <v>0</v>
      </c>
      <c r="AJ75" s="457">
        <v>0</v>
      </c>
      <c r="AK75" s="453"/>
      <c r="AL75" s="37"/>
      <c r="AM75" s="38"/>
      <c r="AN75" s="38"/>
      <c r="AO75" s="38"/>
      <c r="AP75" s="38"/>
    </row>
    <row r="76" spans="1:42" ht="34.5" hidden="1" customHeight="1">
      <c r="A76" s="625"/>
      <c r="B76" s="726"/>
      <c r="C76" s="508"/>
      <c r="D76" s="33"/>
      <c r="E76" s="52"/>
      <c r="F76" s="173"/>
      <c r="G76" s="558">
        <f t="shared" ref="G76:AJ76" si="89">+F76+G75</f>
        <v>0</v>
      </c>
      <c r="H76" s="558">
        <f t="shared" si="89"/>
        <v>0</v>
      </c>
      <c r="I76" s="451">
        <f t="shared" si="89"/>
        <v>0</v>
      </c>
      <c r="J76" s="451">
        <f t="shared" si="89"/>
        <v>0</v>
      </c>
      <c r="K76" s="451">
        <f t="shared" si="89"/>
        <v>0</v>
      </c>
      <c r="L76" s="575">
        <f t="shared" si="89"/>
        <v>0</v>
      </c>
      <c r="M76" s="558">
        <f t="shared" si="89"/>
        <v>0</v>
      </c>
      <c r="N76" s="451">
        <f t="shared" si="89"/>
        <v>0</v>
      </c>
      <c r="O76" s="451">
        <f t="shared" si="89"/>
        <v>0</v>
      </c>
      <c r="P76" s="451">
        <f t="shared" si="89"/>
        <v>0</v>
      </c>
      <c r="Q76" s="451">
        <f t="shared" si="89"/>
        <v>0</v>
      </c>
      <c r="R76" s="451">
        <f t="shared" si="89"/>
        <v>0</v>
      </c>
      <c r="S76" s="575">
        <f t="shared" si="89"/>
        <v>0</v>
      </c>
      <c r="T76" s="558">
        <f t="shared" si="89"/>
        <v>0</v>
      </c>
      <c r="U76" s="451">
        <f t="shared" si="89"/>
        <v>0</v>
      </c>
      <c r="V76" s="451">
        <f t="shared" si="89"/>
        <v>0</v>
      </c>
      <c r="W76" s="451">
        <f t="shared" si="89"/>
        <v>0</v>
      </c>
      <c r="X76" s="451">
        <f t="shared" si="89"/>
        <v>0</v>
      </c>
      <c r="Y76" s="451">
        <f t="shared" si="89"/>
        <v>0</v>
      </c>
      <c r="Z76" s="575">
        <f t="shared" si="89"/>
        <v>0</v>
      </c>
      <c r="AA76" s="558">
        <f t="shared" si="89"/>
        <v>0</v>
      </c>
      <c r="AB76" s="451">
        <f t="shared" si="89"/>
        <v>0</v>
      </c>
      <c r="AC76" s="451">
        <f t="shared" si="89"/>
        <v>0</v>
      </c>
      <c r="AD76" s="451">
        <f t="shared" si="89"/>
        <v>0</v>
      </c>
      <c r="AE76" s="451">
        <f t="shared" si="89"/>
        <v>0</v>
      </c>
      <c r="AF76" s="451">
        <f t="shared" si="89"/>
        <v>0</v>
      </c>
      <c r="AG76" s="575">
        <f t="shared" si="89"/>
        <v>0</v>
      </c>
      <c r="AH76" s="558">
        <f t="shared" si="89"/>
        <v>0</v>
      </c>
      <c r="AI76" s="451">
        <f t="shared" si="89"/>
        <v>0</v>
      </c>
      <c r="AJ76" s="451">
        <f t="shared" si="89"/>
        <v>0</v>
      </c>
      <c r="AK76" s="552"/>
      <c r="AL76" s="37"/>
    </row>
    <row r="77" spans="1:42" ht="34.5" customHeight="1">
      <c r="A77" s="624">
        <v>27</v>
      </c>
      <c r="B77" s="722" t="s">
        <v>51</v>
      </c>
      <c r="C77" s="517" t="s">
        <v>176</v>
      </c>
      <c r="D77" s="48"/>
      <c r="E77" s="49"/>
      <c r="F77" s="174">
        <f>+[1]NEW!$Y$1401</f>
        <v>2</v>
      </c>
      <c r="G77" s="559">
        <v>0</v>
      </c>
      <c r="H77" s="559">
        <v>0</v>
      </c>
      <c r="I77" s="457">
        <v>0</v>
      </c>
      <c r="J77" s="457">
        <v>0</v>
      </c>
      <c r="K77" s="457">
        <v>0</v>
      </c>
      <c r="L77" s="576">
        <v>0</v>
      </c>
      <c r="M77" s="559">
        <v>0</v>
      </c>
      <c r="N77" s="457">
        <v>0</v>
      </c>
      <c r="O77" s="457">
        <v>0</v>
      </c>
      <c r="P77" s="457">
        <v>0</v>
      </c>
      <c r="Q77" s="457">
        <v>0</v>
      </c>
      <c r="R77" s="457">
        <v>0</v>
      </c>
      <c r="S77" s="576">
        <v>0</v>
      </c>
      <c r="T77" s="559">
        <v>0</v>
      </c>
      <c r="U77" s="457">
        <v>0</v>
      </c>
      <c r="V77" s="457">
        <v>0</v>
      </c>
      <c r="W77" s="457">
        <v>0</v>
      </c>
      <c r="X77" s="457">
        <v>0</v>
      </c>
      <c r="Y77" s="457">
        <v>0</v>
      </c>
      <c r="Z77" s="576">
        <v>0</v>
      </c>
      <c r="AA77" s="559">
        <v>0</v>
      </c>
      <c r="AB77" s="457">
        <v>0</v>
      </c>
      <c r="AC77" s="457">
        <v>0</v>
      </c>
      <c r="AD77" s="457">
        <v>0</v>
      </c>
      <c r="AE77" s="457">
        <v>0</v>
      </c>
      <c r="AF77" s="457">
        <v>0</v>
      </c>
      <c r="AG77" s="576">
        <v>0</v>
      </c>
      <c r="AH77" s="559">
        <v>0</v>
      </c>
      <c r="AI77" s="457">
        <v>0</v>
      </c>
      <c r="AJ77" s="470">
        <v>2</v>
      </c>
      <c r="AK77" s="457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726"/>
      <c r="C78" s="509"/>
      <c r="D78" s="40"/>
      <c r="E78" s="41"/>
      <c r="F78" s="179"/>
      <c r="G78" s="558">
        <f t="shared" ref="G78:AK78" si="90">+F78+G77</f>
        <v>0</v>
      </c>
      <c r="H78" s="558">
        <f t="shared" si="90"/>
        <v>0</v>
      </c>
      <c r="I78" s="451">
        <f t="shared" si="90"/>
        <v>0</v>
      </c>
      <c r="J78" s="451">
        <f t="shared" si="90"/>
        <v>0</v>
      </c>
      <c r="K78" s="451">
        <f t="shared" si="90"/>
        <v>0</v>
      </c>
      <c r="L78" s="575">
        <f t="shared" si="90"/>
        <v>0</v>
      </c>
      <c r="M78" s="558">
        <f t="shared" si="90"/>
        <v>0</v>
      </c>
      <c r="N78" s="451">
        <f t="shared" si="90"/>
        <v>0</v>
      </c>
      <c r="O78" s="451">
        <f t="shared" si="90"/>
        <v>0</v>
      </c>
      <c r="P78" s="451">
        <f t="shared" si="90"/>
        <v>0</v>
      </c>
      <c r="Q78" s="451">
        <f t="shared" si="90"/>
        <v>0</v>
      </c>
      <c r="R78" s="451">
        <f t="shared" si="90"/>
        <v>0</v>
      </c>
      <c r="S78" s="575">
        <f t="shared" si="90"/>
        <v>0</v>
      </c>
      <c r="T78" s="558">
        <f t="shared" si="90"/>
        <v>0</v>
      </c>
      <c r="U78" s="451">
        <f t="shared" si="90"/>
        <v>0</v>
      </c>
      <c r="V78" s="451">
        <f t="shared" si="90"/>
        <v>0</v>
      </c>
      <c r="W78" s="451">
        <f t="shared" si="90"/>
        <v>0</v>
      </c>
      <c r="X78" s="451">
        <f t="shared" si="90"/>
        <v>0</v>
      </c>
      <c r="Y78" s="451">
        <f t="shared" si="90"/>
        <v>0</v>
      </c>
      <c r="Z78" s="575">
        <f t="shared" si="90"/>
        <v>0</v>
      </c>
      <c r="AA78" s="558">
        <f t="shared" si="90"/>
        <v>0</v>
      </c>
      <c r="AB78" s="451">
        <f t="shared" si="90"/>
        <v>0</v>
      </c>
      <c r="AC78" s="451">
        <f t="shared" si="90"/>
        <v>0</v>
      </c>
      <c r="AD78" s="451">
        <f t="shared" si="90"/>
        <v>0</v>
      </c>
      <c r="AE78" s="451">
        <f t="shared" si="90"/>
        <v>0</v>
      </c>
      <c r="AF78" s="451">
        <f t="shared" si="90"/>
        <v>0</v>
      </c>
      <c r="AG78" s="575">
        <f t="shared" si="90"/>
        <v>0</v>
      </c>
      <c r="AH78" s="558">
        <f t="shared" si="90"/>
        <v>0</v>
      </c>
      <c r="AI78" s="451">
        <f t="shared" si="90"/>
        <v>0</v>
      </c>
      <c r="AJ78" s="451">
        <f t="shared" si="90"/>
        <v>2</v>
      </c>
      <c r="AK78" s="552">
        <f t="shared" si="90"/>
        <v>2</v>
      </c>
      <c r="AL78" s="37"/>
    </row>
    <row r="79" spans="1:42" ht="34.5" hidden="1" customHeight="1">
      <c r="A79" s="624">
        <v>25</v>
      </c>
      <c r="B79" s="722" t="s">
        <v>52</v>
      </c>
      <c r="C79" s="517"/>
      <c r="D79" s="48"/>
      <c r="E79" s="49"/>
      <c r="F79" s="174" t="e">
        <f>+#REF!</f>
        <v>#REF!</v>
      </c>
      <c r="G79" s="559">
        <v>0</v>
      </c>
      <c r="H79" s="559">
        <v>0</v>
      </c>
      <c r="I79" s="457">
        <v>0</v>
      </c>
      <c r="J79" s="457">
        <v>0</v>
      </c>
      <c r="K79" s="457">
        <v>0</v>
      </c>
      <c r="L79" s="576">
        <v>0</v>
      </c>
      <c r="M79" s="559">
        <v>0</v>
      </c>
      <c r="N79" s="457">
        <v>0</v>
      </c>
      <c r="O79" s="457">
        <v>0</v>
      </c>
      <c r="P79" s="457">
        <v>0</v>
      </c>
      <c r="Q79" s="457">
        <v>0</v>
      </c>
      <c r="R79" s="457">
        <v>0</v>
      </c>
      <c r="S79" s="576">
        <v>0</v>
      </c>
      <c r="T79" s="559">
        <v>0</v>
      </c>
      <c r="U79" s="457">
        <v>0</v>
      </c>
      <c r="V79" s="457">
        <v>0</v>
      </c>
      <c r="W79" s="457">
        <v>0</v>
      </c>
      <c r="X79" s="457">
        <v>0</v>
      </c>
      <c r="Y79" s="457">
        <v>0</v>
      </c>
      <c r="Z79" s="576">
        <v>0</v>
      </c>
      <c r="AA79" s="559">
        <v>0</v>
      </c>
      <c r="AB79" s="457">
        <v>0</v>
      </c>
      <c r="AC79" s="457">
        <v>0</v>
      </c>
      <c r="AD79" s="457">
        <v>0</v>
      </c>
      <c r="AE79" s="457">
        <v>0</v>
      </c>
      <c r="AF79" s="457">
        <v>0</v>
      </c>
      <c r="AG79" s="576">
        <v>0</v>
      </c>
      <c r="AH79" s="559">
        <v>0</v>
      </c>
      <c r="AI79" s="457">
        <v>0</v>
      </c>
      <c r="AJ79" s="457">
        <v>0</v>
      </c>
      <c r="AK79" s="453"/>
      <c r="AL79" s="37"/>
      <c r="AM79" s="38"/>
      <c r="AN79" s="38"/>
      <c r="AO79" s="38"/>
      <c r="AP79" s="38"/>
    </row>
    <row r="80" spans="1:42" ht="34.5" hidden="1" customHeight="1">
      <c r="A80" s="625"/>
      <c r="B80" s="726"/>
      <c r="C80" s="508"/>
      <c r="D80" s="33"/>
      <c r="E80" s="52"/>
      <c r="F80" s="173"/>
      <c r="G80" s="558">
        <f t="shared" ref="G80:AJ80" si="91">+F80+G79</f>
        <v>0</v>
      </c>
      <c r="H80" s="558">
        <f t="shared" si="91"/>
        <v>0</v>
      </c>
      <c r="I80" s="451">
        <f t="shared" si="91"/>
        <v>0</v>
      </c>
      <c r="J80" s="451">
        <f t="shared" si="91"/>
        <v>0</v>
      </c>
      <c r="K80" s="451">
        <f t="shared" si="91"/>
        <v>0</v>
      </c>
      <c r="L80" s="575">
        <f t="shared" si="91"/>
        <v>0</v>
      </c>
      <c r="M80" s="558">
        <f t="shared" si="91"/>
        <v>0</v>
      </c>
      <c r="N80" s="451">
        <f t="shared" si="91"/>
        <v>0</v>
      </c>
      <c r="O80" s="451">
        <f t="shared" si="91"/>
        <v>0</v>
      </c>
      <c r="P80" s="451">
        <f t="shared" si="91"/>
        <v>0</v>
      </c>
      <c r="Q80" s="451">
        <f t="shared" si="91"/>
        <v>0</v>
      </c>
      <c r="R80" s="451">
        <f t="shared" si="91"/>
        <v>0</v>
      </c>
      <c r="S80" s="575">
        <f t="shared" si="91"/>
        <v>0</v>
      </c>
      <c r="T80" s="558">
        <f t="shared" si="91"/>
        <v>0</v>
      </c>
      <c r="U80" s="451">
        <f t="shared" si="91"/>
        <v>0</v>
      </c>
      <c r="V80" s="451">
        <f t="shared" si="91"/>
        <v>0</v>
      </c>
      <c r="W80" s="451">
        <f t="shared" si="91"/>
        <v>0</v>
      </c>
      <c r="X80" s="451">
        <f t="shared" si="91"/>
        <v>0</v>
      </c>
      <c r="Y80" s="451">
        <f t="shared" si="91"/>
        <v>0</v>
      </c>
      <c r="Z80" s="575">
        <f t="shared" si="91"/>
        <v>0</v>
      </c>
      <c r="AA80" s="558">
        <f t="shared" si="91"/>
        <v>0</v>
      </c>
      <c r="AB80" s="451">
        <f t="shared" si="91"/>
        <v>0</v>
      </c>
      <c r="AC80" s="451">
        <f t="shared" si="91"/>
        <v>0</v>
      </c>
      <c r="AD80" s="451">
        <f t="shared" si="91"/>
        <v>0</v>
      </c>
      <c r="AE80" s="451">
        <f t="shared" si="91"/>
        <v>0</v>
      </c>
      <c r="AF80" s="451">
        <f t="shared" si="91"/>
        <v>0</v>
      </c>
      <c r="AG80" s="575">
        <f t="shared" si="91"/>
        <v>0</v>
      </c>
      <c r="AH80" s="558">
        <f t="shared" si="91"/>
        <v>0</v>
      </c>
      <c r="AI80" s="451">
        <f t="shared" si="91"/>
        <v>0</v>
      </c>
      <c r="AJ80" s="451">
        <f t="shared" si="91"/>
        <v>0</v>
      </c>
      <c r="AK80" s="552"/>
      <c r="AL80" s="37"/>
    </row>
    <row r="81" spans="1:42" ht="34.5" hidden="1" customHeight="1">
      <c r="A81" s="624">
        <v>5</v>
      </c>
      <c r="B81" s="722" t="s">
        <v>30</v>
      </c>
      <c r="C81" s="511"/>
      <c r="D81" s="53"/>
      <c r="E81" s="54"/>
      <c r="F81" s="174"/>
      <c r="G81" s="559"/>
      <c r="H81" s="559"/>
      <c r="I81" s="453"/>
      <c r="J81" s="453"/>
      <c r="K81" s="453"/>
      <c r="L81" s="576"/>
      <c r="M81" s="559"/>
      <c r="N81" s="453"/>
      <c r="O81" s="453"/>
      <c r="P81" s="453"/>
      <c r="Q81" s="453"/>
      <c r="R81" s="453"/>
      <c r="S81" s="576"/>
      <c r="T81" s="559"/>
      <c r="U81" s="453"/>
      <c r="V81" s="453"/>
      <c r="W81" s="453"/>
      <c r="X81" s="453"/>
      <c r="Y81" s="453"/>
      <c r="Z81" s="576"/>
      <c r="AA81" s="559"/>
      <c r="AB81" s="453"/>
      <c r="AC81" s="453"/>
      <c r="AD81" s="453"/>
      <c r="AE81" s="453"/>
      <c r="AF81" s="453"/>
      <c r="AG81" s="576"/>
      <c r="AH81" s="559"/>
      <c r="AI81" s="453"/>
      <c r="AJ81" s="453"/>
      <c r="AK81" s="453"/>
      <c r="AL81" s="37"/>
      <c r="AM81" s="38"/>
      <c r="AN81" s="38"/>
      <c r="AO81" s="38"/>
      <c r="AP81" s="38"/>
    </row>
    <row r="82" spans="1:42" ht="34.5" hidden="1" customHeight="1">
      <c r="A82" s="625"/>
      <c r="B82" s="723"/>
      <c r="C82" s="512"/>
      <c r="D82" s="56"/>
      <c r="E82" s="57"/>
      <c r="F82" s="180"/>
      <c r="G82" s="558"/>
      <c r="H82" s="558"/>
      <c r="I82" s="450"/>
      <c r="J82" s="451"/>
      <c r="K82" s="451"/>
      <c r="L82" s="575"/>
      <c r="M82" s="558"/>
      <c r="N82" s="451"/>
      <c r="O82" s="451"/>
      <c r="P82" s="450"/>
      <c r="Q82" s="451"/>
      <c r="R82" s="451"/>
      <c r="S82" s="575"/>
      <c r="T82" s="558"/>
      <c r="U82" s="451"/>
      <c r="V82" s="451"/>
      <c r="W82" s="450"/>
      <c r="X82" s="451"/>
      <c r="Y82" s="451"/>
      <c r="Z82" s="575"/>
      <c r="AA82" s="558"/>
      <c r="AB82" s="451"/>
      <c r="AC82" s="451"/>
      <c r="AD82" s="450"/>
      <c r="AE82" s="451"/>
      <c r="AF82" s="451"/>
      <c r="AG82" s="575"/>
      <c r="AH82" s="558"/>
      <c r="AI82" s="451"/>
      <c r="AJ82" s="451"/>
      <c r="AK82" s="552"/>
      <c r="AL82" s="37"/>
    </row>
    <row r="83" spans="1:42" ht="34.5" hidden="1" customHeight="1">
      <c r="A83" s="624">
        <v>6</v>
      </c>
      <c r="B83" s="722" t="s">
        <v>31</v>
      </c>
      <c r="C83" s="510"/>
      <c r="D83" s="60"/>
      <c r="E83" s="34"/>
      <c r="F83" s="174"/>
      <c r="G83" s="557"/>
      <c r="H83" s="557"/>
      <c r="I83" s="449"/>
      <c r="J83" s="449"/>
      <c r="K83" s="449"/>
      <c r="L83" s="574"/>
      <c r="M83" s="557"/>
      <c r="N83" s="449"/>
      <c r="O83" s="449"/>
      <c r="P83" s="449"/>
      <c r="Q83" s="449"/>
      <c r="R83" s="449"/>
      <c r="S83" s="574"/>
      <c r="T83" s="557"/>
      <c r="U83" s="449"/>
      <c r="V83" s="449"/>
      <c r="W83" s="449"/>
      <c r="X83" s="449"/>
      <c r="Y83" s="449"/>
      <c r="Z83" s="574"/>
      <c r="AA83" s="557"/>
      <c r="AB83" s="449"/>
      <c r="AC83" s="449"/>
      <c r="AD83" s="449"/>
      <c r="AE83" s="449"/>
      <c r="AF83" s="449"/>
      <c r="AG83" s="574"/>
      <c r="AH83" s="557"/>
      <c r="AI83" s="449"/>
      <c r="AJ83" s="449"/>
      <c r="AK83" s="449"/>
      <c r="AL83" s="37"/>
      <c r="AM83" s="38"/>
      <c r="AN83" s="38"/>
      <c r="AO83" s="38"/>
      <c r="AP83" s="38"/>
    </row>
    <row r="84" spans="1:42" ht="34.5" hidden="1" customHeight="1">
      <c r="A84" s="625"/>
      <c r="B84" s="723"/>
      <c r="C84" s="510"/>
      <c r="D84" s="60"/>
      <c r="E84" s="52"/>
      <c r="F84" s="181"/>
      <c r="G84" s="558"/>
      <c r="H84" s="558"/>
      <c r="I84" s="450"/>
      <c r="J84" s="451"/>
      <c r="K84" s="451"/>
      <c r="L84" s="575"/>
      <c r="M84" s="558"/>
      <c r="N84" s="451"/>
      <c r="O84" s="451"/>
      <c r="P84" s="450"/>
      <c r="Q84" s="451"/>
      <c r="R84" s="451"/>
      <c r="S84" s="575"/>
      <c r="T84" s="558"/>
      <c r="U84" s="451"/>
      <c r="V84" s="451"/>
      <c r="W84" s="450"/>
      <c r="X84" s="451"/>
      <c r="Y84" s="451"/>
      <c r="Z84" s="575"/>
      <c r="AA84" s="558"/>
      <c r="AB84" s="451"/>
      <c r="AC84" s="451"/>
      <c r="AD84" s="450"/>
      <c r="AE84" s="451"/>
      <c r="AF84" s="451"/>
      <c r="AG84" s="575"/>
      <c r="AH84" s="558"/>
      <c r="AI84" s="451"/>
      <c r="AJ84" s="451"/>
      <c r="AK84" s="552"/>
      <c r="AL84" s="37"/>
    </row>
    <row r="85" spans="1:42" ht="34.5" hidden="1" customHeight="1">
      <c r="A85" s="624">
        <v>7</v>
      </c>
      <c r="B85" s="722" t="s">
        <v>32</v>
      </c>
      <c r="C85" s="511">
        <v>0</v>
      </c>
      <c r="D85" s="63"/>
      <c r="E85" s="54"/>
      <c r="F85" s="174"/>
      <c r="G85" s="557"/>
      <c r="H85" s="557"/>
      <c r="I85" s="449"/>
      <c r="J85" s="449"/>
      <c r="K85" s="449"/>
      <c r="L85" s="574"/>
      <c r="M85" s="557"/>
      <c r="N85" s="449"/>
      <c r="O85" s="449"/>
      <c r="P85" s="449"/>
      <c r="Q85" s="449"/>
      <c r="R85" s="449"/>
      <c r="S85" s="574"/>
      <c r="T85" s="557"/>
      <c r="U85" s="449"/>
      <c r="V85" s="449"/>
      <c r="W85" s="449"/>
      <c r="X85" s="449"/>
      <c r="Y85" s="449"/>
      <c r="Z85" s="574"/>
      <c r="AA85" s="557"/>
      <c r="AB85" s="449"/>
      <c r="AC85" s="449"/>
      <c r="AD85" s="449"/>
      <c r="AE85" s="449"/>
      <c r="AF85" s="449"/>
      <c r="AG85" s="574"/>
      <c r="AH85" s="557"/>
      <c r="AI85" s="449"/>
      <c r="AJ85" s="449"/>
      <c r="AK85" s="449"/>
      <c r="AL85" s="37"/>
      <c r="AM85" s="38"/>
      <c r="AN85" s="38"/>
      <c r="AO85" s="38"/>
      <c r="AP85" s="38"/>
    </row>
    <row r="86" spans="1:42" ht="34.5" hidden="1" customHeight="1">
      <c r="A86" s="651"/>
      <c r="B86" s="723"/>
      <c r="C86" s="518"/>
      <c r="D86" s="65"/>
      <c r="E86" s="66"/>
      <c r="F86" s="182"/>
      <c r="G86" s="558"/>
      <c r="H86" s="558"/>
      <c r="I86" s="450"/>
      <c r="J86" s="451"/>
      <c r="K86" s="451"/>
      <c r="L86" s="575"/>
      <c r="M86" s="558"/>
      <c r="N86" s="451"/>
      <c r="O86" s="451"/>
      <c r="P86" s="450"/>
      <c r="Q86" s="451"/>
      <c r="R86" s="451"/>
      <c r="S86" s="575"/>
      <c r="T86" s="558"/>
      <c r="U86" s="451"/>
      <c r="V86" s="451"/>
      <c r="W86" s="450"/>
      <c r="X86" s="451"/>
      <c r="Y86" s="451"/>
      <c r="Z86" s="575"/>
      <c r="AA86" s="558"/>
      <c r="AB86" s="451"/>
      <c r="AC86" s="451"/>
      <c r="AD86" s="450"/>
      <c r="AE86" s="451"/>
      <c r="AF86" s="451"/>
      <c r="AG86" s="575"/>
      <c r="AH86" s="558"/>
      <c r="AI86" s="451"/>
      <c r="AJ86" s="451"/>
      <c r="AK86" s="552"/>
      <c r="AL86" s="37"/>
    </row>
    <row r="87" spans="1:42" ht="34.5" hidden="1" customHeight="1">
      <c r="A87" s="624">
        <v>8</v>
      </c>
      <c r="B87" s="722" t="s">
        <v>33</v>
      </c>
      <c r="C87" s="511">
        <v>650</v>
      </c>
      <c r="D87" s="53"/>
      <c r="E87" s="54"/>
      <c r="F87" s="174"/>
      <c r="G87" s="557"/>
      <c r="H87" s="557"/>
      <c r="I87" s="449"/>
      <c r="J87" s="449"/>
      <c r="K87" s="449"/>
      <c r="L87" s="574"/>
      <c r="M87" s="557"/>
      <c r="N87" s="449"/>
      <c r="O87" s="449"/>
      <c r="P87" s="449"/>
      <c r="Q87" s="449"/>
      <c r="R87" s="449"/>
      <c r="S87" s="574"/>
      <c r="T87" s="557"/>
      <c r="U87" s="449"/>
      <c r="V87" s="449"/>
      <c r="W87" s="449"/>
      <c r="X87" s="449"/>
      <c r="Y87" s="449"/>
      <c r="Z87" s="574"/>
      <c r="AA87" s="557"/>
      <c r="AB87" s="449"/>
      <c r="AC87" s="449"/>
      <c r="AD87" s="449"/>
      <c r="AE87" s="449"/>
      <c r="AF87" s="449"/>
      <c r="AG87" s="574"/>
      <c r="AH87" s="557"/>
      <c r="AI87" s="449"/>
      <c r="AJ87" s="449"/>
      <c r="AK87" s="449"/>
      <c r="AL87" s="37"/>
      <c r="AM87" s="38"/>
      <c r="AN87" s="38"/>
      <c r="AO87" s="38"/>
      <c r="AP87" s="38"/>
    </row>
    <row r="88" spans="1:42" ht="34.5" hidden="1" customHeight="1">
      <c r="A88" s="625"/>
      <c r="B88" s="723"/>
      <c r="C88" s="512"/>
      <c r="D88" s="56"/>
      <c r="E88" s="57"/>
      <c r="F88" s="180"/>
      <c r="G88" s="558"/>
      <c r="H88" s="558"/>
      <c r="I88" s="450"/>
      <c r="J88" s="451"/>
      <c r="K88" s="451"/>
      <c r="L88" s="575"/>
      <c r="M88" s="558"/>
      <c r="N88" s="451"/>
      <c r="O88" s="451"/>
      <c r="P88" s="450"/>
      <c r="Q88" s="451"/>
      <c r="R88" s="451"/>
      <c r="S88" s="575"/>
      <c r="T88" s="558"/>
      <c r="U88" s="451"/>
      <c r="V88" s="451"/>
      <c r="W88" s="450"/>
      <c r="X88" s="451"/>
      <c r="Y88" s="451"/>
      <c r="Z88" s="575"/>
      <c r="AA88" s="558"/>
      <c r="AB88" s="451"/>
      <c r="AC88" s="451"/>
      <c r="AD88" s="450"/>
      <c r="AE88" s="451"/>
      <c r="AF88" s="451"/>
      <c r="AG88" s="575"/>
      <c r="AH88" s="558"/>
      <c r="AI88" s="451"/>
      <c r="AJ88" s="451"/>
      <c r="AK88" s="552"/>
      <c r="AL88" s="37"/>
    </row>
    <row r="89" spans="1:42" ht="34.5" hidden="1" customHeight="1">
      <c r="A89" s="624">
        <v>7</v>
      </c>
      <c r="B89" s="722" t="s">
        <v>53</v>
      </c>
      <c r="C89" s="511">
        <v>0</v>
      </c>
      <c r="D89" s="63"/>
      <c r="E89" s="54"/>
      <c r="F89" s="174"/>
      <c r="G89" s="557"/>
      <c r="H89" s="557"/>
      <c r="I89" s="449"/>
      <c r="J89" s="449"/>
      <c r="K89" s="449"/>
      <c r="L89" s="574"/>
      <c r="M89" s="557"/>
      <c r="N89" s="449"/>
      <c r="O89" s="449"/>
      <c r="P89" s="449"/>
      <c r="Q89" s="449"/>
      <c r="R89" s="449"/>
      <c r="S89" s="574"/>
      <c r="T89" s="557"/>
      <c r="U89" s="449"/>
      <c r="V89" s="449"/>
      <c r="W89" s="449"/>
      <c r="X89" s="449"/>
      <c r="Y89" s="449"/>
      <c r="Z89" s="574"/>
      <c r="AA89" s="557"/>
      <c r="AB89" s="449"/>
      <c r="AC89" s="449"/>
      <c r="AD89" s="449"/>
      <c r="AE89" s="449"/>
      <c r="AF89" s="449"/>
      <c r="AG89" s="574"/>
      <c r="AH89" s="557"/>
      <c r="AI89" s="449"/>
      <c r="AJ89" s="449"/>
      <c r="AK89" s="449"/>
      <c r="AL89" s="37"/>
      <c r="AM89" s="38"/>
      <c r="AN89" s="38"/>
      <c r="AO89" s="38"/>
      <c r="AP89" s="38"/>
    </row>
    <row r="90" spans="1:42" ht="34.5" hidden="1" customHeight="1">
      <c r="A90" s="651"/>
      <c r="B90" s="723"/>
      <c r="C90" s="518"/>
      <c r="D90" s="65"/>
      <c r="E90" s="66"/>
      <c r="F90" s="182"/>
      <c r="G90" s="558"/>
      <c r="H90" s="558"/>
      <c r="I90" s="450"/>
      <c r="J90" s="451"/>
      <c r="K90" s="451"/>
      <c r="L90" s="575"/>
      <c r="M90" s="558"/>
      <c r="N90" s="451"/>
      <c r="O90" s="451"/>
      <c r="P90" s="450"/>
      <c r="Q90" s="451"/>
      <c r="R90" s="451"/>
      <c r="S90" s="575"/>
      <c r="T90" s="558"/>
      <c r="U90" s="451"/>
      <c r="V90" s="451"/>
      <c r="W90" s="450"/>
      <c r="X90" s="451"/>
      <c r="Y90" s="451"/>
      <c r="Z90" s="575"/>
      <c r="AA90" s="558"/>
      <c r="AB90" s="451"/>
      <c r="AC90" s="451"/>
      <c r="AD90" s="450"/>
      <c r="AE90" s="451"/>
      <c r="AF90" s="451"/>
      <c r="AG90" s="575"/>
      <c r="AH90" s="558"/>
      <c r="AI90" s="451"/>
      <c r="AJ90" s="451"/>
      <c r="AK90" s="552"/>
      <c r="AL90" s="37"/>
    </row>
    <row r="91" spans="1:42" ht="34.5" hidden="1" customHeight="1">
      <c r="A91" s="624">
        <v>8</v>
      </c>
      <c r="B91" s="722" t="s">
        <v>54</v>
      </c>
      <c r="C91" s="511">
        <v>650</v>
      </c>
      <c r="D91" s="53"/>
      <c r="E91" s="54"/>
      <c r="F91" s="174"/>
      <c r="G91" s="557"/>
      <c r="H91" s="557"/>
      <c r="I91" s="449"/>
      <c r="J91" s="449"/>
      <c r="K91" s="449"/>
      <c r="L91" s="574"/>
      <c r="M91" s="557"/>
      <c r="N91" s="449"/>
      <c r="O91" s="449"/>
      <c r="P91" s="449"/>
      <c r="Q91" s="449"/>
      <c r="R91" s="449"/>
      <c r="S91" s="574"/>
      <c r="T91" s="557"/>
      <c r="U91" s="449"/>
      <c r="V91" s="449"/>
      <c r="W91" s="449"/>
      <c r="X91" s="449"/>
      <c r="Y91" s="449"/>
      <c r="Z91" s="574"/>
      <c r="AA91" s="557"/>
      <c r="AB91" s="449"/>
      <c r="AC91" s="449"/>
      <c r="AD91" s="449"/>
      <c r="AE91" s="449"/>
      <c r="AF91" s="449"/>
      <c r="AG91" s="574"/>
      <c r="AH91" s="557"/>
      <c r="AI91" s="449"/>
      <c r="AJ91" s="449"/>
      <c r="AK91" s="449"/>
      <c r="AL91" s="37"/>
      <c r="AM91" s="38"/>
      <c r="AN91" s="38"/>
      <c r="AO91" s="38"/>
      <c r="AP91" s="38"/>
    </row>
    <row r="92" spans="1:42" ht="34.5" hidden="1" customHeight="1">
      <c r="A92" s="625"/>
      <c r="B92" s="723"/>
      <c r="C92" s="512"/>
      <c r="D92" s="56"/>
      <c r="E92" s="57"/>
      <c r="F92" s="180"/>
      <c r="G92" s="558"/>
      <c r="H92" s="558"/>
      <c r="I92" s="450"/>
      <c r="J92" s="451"/>
      <c r="K92" s="451"/>
      <c r="L92" s="575"/>
      <c r="M92" s="558"/>
      <c r="N92" s="451"/>
      <c r="O92" s="451"/>
      <c r="P92" s="450"/>
      <c r="Q92" s="451"/>
      <c r="R92" s="451"/>
      <c r="S92" s="575"/>
      <c r="T92" s="558"/>
      <c r="U92" s="451"/>
      <c r="V92" s="451"/>
      <c r="W92" s="450"/>
      <c r="X92" s="451"/>
      <c r="Y92" s="451"/>
      <c r="Z92" s="575"/>
      <c r="AA92" s="558"/>
      <c r="AB92" s="451"/>
      <c r="AC92" s="451"/>
      <c r="AD92" s="450"/>
      <c r="AE92" s="451"/>
      <c r="AF92" s="451"/>
      <c r="AG92" s="575"/>
      <c r="AH92" s="558"/>
      <c r="AI92" s="451"/>
      <c r="AJ92" s="451"/>
      <c r="AK92" s="552"/>
      <c r="AL92" s="37"/>
    </row>
    <row r="93" spans="1:42" ht="35.1" hidden="1" customHeight="1">
      <c r="A93" s="652">
        <v>9</v>
      </c>
      <c r="B93" s="722" t="s">
        <v>34</v>
      </c>
      <c r="C93" s="510"/>
      <c r="D93" s="60"/>
      <c r="E93" s="34"/>
      <c r="F93" s="173"/>
      <c r="G93" s="557"/>
      <c r="H93" s="557"/>
      <c r="I93" s="449"/>
      <c r="J93" s="449"/>
      <c r="K93" s="449"/>
      <c r="L93" s="574"/>
      <c r="M93" s="557"/>
      <c r="N93" s="449"/>
      <c r="O93" s="449"/>
      <c r="P93" s="449"/>
      <c r="Q93" s="449"/>
      <c r="R93" s="449"/>
      <c r="S93" s="574"/>
      <c r="T93" s="557"/>
      <c r="U93" s="449"/>
      <c r="V93" s="449"/>
      <c r="W93" s="449"/>
      <c r="X93" s="449"/>
      <c r="Y93" s="449"/>
      <c r="Z93" s="574"/>
      <c r="AA93" s="557"/>
      <c r="AB93" s="449"/>
      <c r="AC93" s="449"/>
      <c r="AD93" s="449"/>
      <c r="AE93" s="449"/>
      <c r="AF93" s="449"/>
      <c r="AG93" s="574"/>
      <c r="AH93" s="557"/>
      <c r="AI93" s="449"/>
      <c r="AJ93" s="449"/>
      <c r="AK93" s="449"/>
      <c r="AL93" s="37"/>
      <c r="AM93" s="38"/>
      <c r="AN93" s="38"/>
      <c r="AO93" s="38"/>
      <c r="AP93" s="38"/>
    </row>
    <row r="94" spans="1:42" ht="35.1" hidden="1" customHeight="1">
      <c r="A94" s="625"/>
      <c r="B94" s="723"/>
      <c r="C94" s="510"/>
      <c r="D94" s="60"/>
      <c r="E94" s="52"/>
      <c r="F94" s="181"/>
      <c r="G94" s="558"/>
      <c r="H94" s="558"/>
      <c r="I94" s="450"/>
      <c r="J94" s="451"/>
      <c r="K94" s="451"/>
      <c r="L94" s="575"/>
      <c r="M94" s="558"/>
      <c r="N94" s="451"/>
      <c r="O94" s="451"/>
      <c r="P94" s="450"/>
      <c r="Q94" s="451"/>
      <c r="R94" s="451"/>
      <c r="S94" s="575"/>
      <c r="T94" s="558"/>
      <c r="U94" s="451"/>
      <c r="V94" s="451"/>
      <c r="W94" s="450"/>
      <c r="X94" s="451"/>
      <c r="Y94" s="451"/>
      <c r="Z94" s="575"/>
      <c r="AA94" s="558"/>
      <c r="AB94" s="451"/>
      <c r="AC94" s="451"/>
      <c r="AD94" s="450"/>
      <c r="AE94" s="451"/>
      <c r="AF94" s="451"/>
      <c r="AG94" s="575"/>
      <c r="AH94" s="558"/>
      <c r="AI94" s="451"/>
      <c r="AJ94" s="451"/>
      <c r="AK94" s="552"/>
      <c r="AL94" s="37"/>
    </row>
    <row r="95" spans="1:42" ht="35.1" customHeight="1">
      <c r="A95" s="624">
        <v>28</v>
      </c>
      <c r="B95" s="722" t="s">
        <v>183</v>
      </c>
      <c r="C95" s="511" t="s">
        <v>234</v>
      </c>
      <c r="D95" s="63"/>
      <c r="E95" s="54"/>
      <c r="F95" s="174">
        <f>+[1]NEW!$Y$414</f>
        <v>8983</v>
      </c>
      <c r="G95" s="557">
        <v>0</v>
      </c>
      <c r="H95" s="557">
        <v>0</v>
      </c>
      <c r="I95" s="456">
        <v>0</v>
      </c>
      <c r="J95" s="456">
        <v>0</v>
      </c>
      <c r="K95" s="469">
        <v>107</v>
      </c>
      <c r="L95" s="469">
        <v>1240</v>
      </c>
      <c r="M95" s="469">
        <v>1420</v>
      </c>
      <c r="N95" s="469">
        <v>1493</v>
      </c>
      <c r="O95" s="469">
        <f>40+1194</f>
        <v>1234</v>
      </c>
      <c r="P95" s="469">
        <v>806</v>
      </c>
      <c r="Q95" s="469">
        <v>683</v>
      </c>
      <c r="R95" s="553">
        <v>0</v>
      </c>
      <c r="S95" s="574">
        <v>0</v>
      </c>
      <c r="T95" s="557">
        <v>0</v>
      </c>
      <c r="U95" s="456">
        <v>0</v>
      </c>
      <c r="V95" s="456">
        <v>0</v>
      </c>
      <c r="W95" s="456">
        <v>0</v>
      </c>
      <c r="X95" s="456">
        <v>0</v>
      </c>
      <c r="Y95" s="456">
        <v>0</v>
      </c>
      <c r="Z95" s="574">
        <v>0</v>
      </c>
      <c r="AA95" s="557">
        <v>0</v>
      </c>
      <c r="AB95" s="456">
        <v>0</v>
      </c>
      <c r="AC95" s="469">
        <v>1100</v>
      </c>
      <c r="AD95" s="469">
        <f>8983-AC96</f>
        <v>900</v>
      </c>
      <c r="AE95" s="553">
        <f>8983-AD96</f>
        <v>0</v>
      </c>
      <c r="AF95" s="456">
        <v>0</v>
      </c>
      <c r="AG95" s="574">
        <v>0</v>
      </c>
      <c r="AH95" s="557">
        <v>0</v>
      </c>
      <c r="AI95" s="553">
        <v>0</v>
      </c>
      <c r="AJ95" s="553">
        <f>8983-AI96</f>
        <v>0</v>
      </c>
      <c r="AK95" s="553">
        <v>0</v>
      </c>
      <c r="AL95" s="37">
        <f>SUM(G95:AK95)</f>
        <v>8983</v>
      </c>
      <c r="AM95" s="38">
        <f>AL95</f>
        <v>8983</v>
      </c>
      <c r="AN95" s="38">
        <v>800000</v>
      </c>
      <c r="AO95" s="38">
        <f>AL95*AN95/1000</f>
        <v>7186400</v>
      </c>
      <c r="AP95" s="38">
        <f>AN95*AM95/1000</f>
        <v>7186400</v>
      </c>
    </row>
    <row r="96" spans="1:42" ht="35.1" customHeight="1">
      <c r="A96" s="625"/>
      <c r="B96" s="726"/>
      <c r="C96" s="512"/>
      <c r="D96" s="65"/>
      <c r="E96" s="57"/>
      <c r="F96" s="180"/>
      <c r="G96" s="558">
        <f t="shared" ref="G96:AK96" si="92">+F96+G95</f>
        <v>0</v>
      </c>
      <c r="H96" s="558">
        <f t="shared" si="92"/>
        <v>0</v>
      </c>
      <c r="I96" s="451">
        <f t="shared" si="92"/>
        <v>0</v>
      </c>
      <c r="J96" s="451">
        <f t="shared" si="92"/>
        <v>0</v>
      </c>
      <c r="K96" s="451">
        <f t="shared" si="92"/>
        <v>107</v>
      </c>
      <c r="L96" s="575">
        <f t="shared" si="92"/>
        <v>1347</v>
      </c>
      <c r="M96" s="558">
        <f t="shared" si="92"/>
        <v>2767</v>
      </c>
      <c r="N96" s="451">
        <f t="shared" si="92"/>
        <v>4260</v>
      </c>
      <c r="O96" s="552">
        <f t="shared" ref="O96" si="93">+N96+O95</f>
        <v>5494</v>
      </c>
      <c r="P96" s="552">
        <f t="shared" ref="P96" si="94">+O96+P95</f>
        <v>6300</v>
      </c>
      <c r="Q96" s="552">
        <f t="shared" ref="Q96" si="95">+P96+Q95</f>
        <v>6983</v>
      </c>
      <c r="R96" s="552">
        <f t="shared" ref="R96" si="96">+Q96+R95</f>
        <v>6983</v>
      </c>
      <c r="S96" s="575">
        <f t="shared" si="92"/>
        <v>6983</v>
      </c>
      <c r="T96" s="558">
        <f t="shared" si="92"/>
        <v>6983</v>
      </c>
      <c r="U96" s="451">
        <f t="shared" si="92"/>
        <v>6983</v>
      </c>
      <c r="V96" s="451">
        <f t="shared" si="92"/>
        <v>6983</v>
      </c>
      <c r="W96" s="451">
        <f t="shared" si="92"/>
        <v>6983</v>
      </c>
      <c r="X96" s="451">
        <f t="shared" si="92"/>
        <v>6983</v>
      </c>
      <c r="Y96" s="451">
        <f t="shared" si="92"/>
        <v>6983</v>
      </c>
      <c r="Z96" s="575">
        <f t="shared" si="92"/>
        <v>6983</v>
      </c>
      <c r="AA96" s="558">
        <f t="shared" si="92"/>
        <v>6983</v>
      </c>
      <c r="AB96" s="451">
        <f t="shared" si="92"/>
        <v>6983</v>
      </c>
      <c r="AC96" s="451">
        <f t="shared" si="92"/>
        <v>8083</v>
      </c>
      <c r="AD96" s="451">
        <f t="shared" si="92"/>
        <v>8983</v>
      </c>
      <c r="AE96" s="451">
        <f t="shared" si="92"/>
        <v>8983</v>
      </c>
      <c r="AF96" s="451">
        <f t="shared" si="92"/>
        <v>8983</v>
      </c>
      <c r="AG96" s="575">
        <f t="shared" si="92"/>
        <v>8983</v>
      </c>
      <c r="AH96" s="558">
        <f t="shared" si="92"/>
        <v>8983</v>
      </c>
      <c r="AI96" s="451">
        <f t="shared" si="92"/>
        <v>8983</v>
      </c>
      <c r="AJ96" s="451">
        <f t="shared" si="92"/>
        <v>8983</v>
      </c>
      <c r="AK96" s="552">
        <f t="shared" si="92"/>
        <v>8983</v>
      </c>
      <c r="AL96" s="37"/>
    </row>
    <row r="97" spans="1:42" ht="35.1" customHeight="1">
      <c r="A97" s="624">
        <v>29</v>
      </c>
      <c r="B97" s="722" t="s">
        <v>184</v>
      </c>
      <c r="C97" s="511" t="s">
        <v>234</v>
      </c>
      <c r="D97" s="71"/>
      <c r="E97" s="34"/>
      <c r="F97" s="173">
        <f>+[1]NEW!$Y$417</f>
        <v>2386</v>
      </c>
      <c r="G97" s="557">
        <v>0</v>
      </c>
      <c r="H97" s="557">
        <v>0</v>
      </c>
      <c r="I97" s="456">
        <v>0</v>
      </c>
      <c r="J97" s="469">
        <v>438</v>
      </c>
      <c r="K97" s="469">
        <f>1400-J98</f>
        <v>962</v>
      </c>
      <c r="L97" s="574">
        <v>0</v>
      </c>
      <c r="M97" s="557">
        <v>0</v>
      </c>
      <c r="N97" s="456">
        <v>0</v>
      </c>
      <c r="O97" s="456">
        <f>1400-N98</f>
        <v>0</v>
      </c>
      <c r="P97" s="553">
        <v>0</v>
      </c>
      <c r="Q97" s="469">
        <v>761</v>
      </c>
      <c r="R97" s="469">
        <f>2386-Q98</f>
        <v>225</v>
      </c>
      <c r="S97" s="574">
        <v>0</v>
      </c>
      <c r="T97" s="557">
        <v>0</v>
      </c>
      <c r="U97" s="456">
        <v>0</v>
      </c>
      <c r="V97" s="456">
        <v>0</v>
      </c>
      <c r="W97" s="456">
        <v>0</v>
      </c>
      <c r="X97" s="456">
        <v>0</v>
      </c>
      <c r="Y97" s="456">
        <v>0</v>
      </c>
      <c r="Z97" s="574">
        <v>0</v>
      </c>
      <c r="AA97" s="557">
        <v>0</v>
      </c>
      <c r="AB97" s="456">
        <v>0</v>
      </c>
      <c r="AC97" s="456">
        <v>0</v>
      </c>
      <c r="AD97" s="456">
        <v>0</v>
      </c>
      <c r="AE97" s="456">
        <v>0</v>
      </c>
      <c r="AF97" s="456">
        <v>0</v>
      </c>
      <c r="AG97" s="574">
        <v>0</v>
      </c>
      <c r="AH97" s="557">
        <v>0</v>
      </c>
      <c r="AI97" s="456">
        <v>0</v>
      </c>
      <c r="AJ97" s="456">
        <v>0</v>
      </c>
      <c r="AK97" s="553">
        <v>0</v>
      </c>
      <c r="AL97" s="37">
        <f>AK98</f>
        <v>2386</v>
      </c>
      <c r="AM97" s="38">
        <f>AL97</f>
        <v>2386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723"/>
      <c r="C98" s="513"/>
      <c r="D98" s="73"/>
      <c r="E98" s="41"/>
      <c r="F98" s="183"/>
      <c r="G98" s="558">
        <f t="shared" ref="G98:AK98" si="97">+F98+G97</f>
        <v>0</v>
      </c>
      <c r="H98" s="558">
        <f t="shared" si="97"/>
        <v>0</v>
      </c>
      <c r="I98" s="451">
        <f t="shared" si="97"/>
        <v>0</v>
      </c>
      <c r="J98" s="451">
        <f t="shared" si="97"/>
        <v>438</v>
      </c>
      <c r="K98" s="451">
        <f t="shared" si="97"/>
        <v>1400</v>
      </c>
      <c r="L98" s="575">
        <f t="shared" si="97"/>
        <v>1400</v>
      </c>
      <c r="M98" s="558">
        <f t="shared" si="97"/>
        <v>1400</v>
      </c>
      <c r="N98" s="451">
        <f t="shared" si="97"/>
        <v>1400</v>
      </c>
      <c r="O98" s="552">
        <f t="shared" ref="O98" si="98">+N98+O97</f>
        <v>1400</v>
      </c>
      <c r="P98" s="552">
        <f t="shared" ref="P98" si="99">+O98+P97</f>
        <v>1400</v>
      </c>
      <c r="Q98" s="552">
        <f t="shared" ref="Q98" si="100">+P98+Q97</f>
        <v>2161</v>
      </c>
      <c r="R98" s="552">
        <f t="shared" ref="R98" si="101">+Q98+R97</f>
        <v>2386</v>
      </c>
      <c r="S98" s="575">
        <f t="shared" si="97"/>
        <v>2386</v>
      </c>
      <c r="T98" s="558">
        <f t="shared" si="97"/>
        <v>2386</v>
      </c>
      <c r="U98" s="451">
        <f t="shared" si="97"/>
        <v>2386</v>
      </c>
      <c r="V98" s="451">
        <f t="shared" si="97"/>
        <v>2386</v>
      </c>
      <c r="W98" s="451">
        <f t="shared" si="97"/>
        <v>2386</v>
      </c>
      <c r="X98" s="451">
        <f t="shared" si="97"/>
        <v>2386</v>
      </c>
      <c r="Y98" s="451">
        <f t="shared" si="97"/>
        <v>2386</v>
      </c>
      <c r="Z98" s="575">
        <f t="shared" si="97"/>
        <v>2386</v>
      </c>
      <c r="AA98" s="558">
        <f t="shared" si="97"/>
        <v>2386</v>
      </c>
      <c r="AB98" s="451">
        <f t="shared" si="97"/>
        <v>2386</v>
      </c>
      <c r="AC98" s="451">
        <f t="shared" si="97"/>
        <v>2386</v>
      </c>
      <c r="AD98" s="451">
        <f t="shared" si="97"/>
        <v>2386</v>
      </c>
      <c r="AE98" s="451">
        <f t="shared" si="97"/>
        <v>2386</v>
      </c>
      <c r="AF98" s="451">
        <f t="shared" si="97"/>
        <v>2386</v>
      </c>
      <c r="AG98" s="575">
        <f t="shared" si="97"/>
        <v>2386</v>
      </c>
      <c r="AH98" s="558">
        <f t="shared" si="97"/>
        <v>2386</v>
      </c>
      <c r="AI98" s="451">
        <f t="shared" si="97"/>
        <v>2386</v>
      </c>
      <c r="AJ98" s="451">
        <f t="shared" si="97"/>
        <v>2386</v>
      </c>
      <c r="AK98" s="552">
        <f t="shared" si="97"/>
        <v>2386</v>
      </c>
      <c r="AL98" s="37"/>
    </row>
    <row r="99" spans="1:42" ht="35.1" customHeight="1">
      <c r="A99" s="652">
        <v>30</v>
      </c>
      <c r="B99" s="722" t="s">
        <v>185</v>
      </c>
      <c r="C99" s="510" t="s">
        <v>235</v>
      </c>
      <c r="D99" s="60"/>
      <c r="E99" s="34"/>
      <c r="F99" s="173">
        <f>+[1]NEW!$Y$420</f>
        <v>1312</v>
      </c>
      <c r="G99" s="557">
        <v>0</v>
      </c>
      <c r="H99" s="557">
        <v>0</v>
      </c>
      <c r="I99" s="456">
        <v>0</v>
      </c>
      <c r="J99" s="456">
        <v>0</v>
      </c>
      <c r="K99" s="456">
        <v>0</v>
      </c>
      <c r="L99" s="574">
        <v>0</v>
      </c>
      <c r="M99" s="557">
        <v>0</v>
      </c>
      <c r="N99" s="469">
        <v>55</v>
      </c>
      <c r="O99" s="469">
        <f>100-N100</f>
        <v>45</v>
      </c>
      <c r="P99" s="469">
        <v>550</v>
      </c>
      <c r="Q99" s="469">
        <f>751-P100</f>
        <v>101</v>
      </c>
      <c r="R99" s="553">
        <v>0</v>
      </c>
      <c r="S99" s="574">
        <v>0</v>
      </c>
      <c r="T99" s="557">
        <v>0</v>
      </c>
      <c r="U99" s="469">
        <f>1312-T100</f>
        <v>561</v>
      </c>
      <c r="V99" s="456">
        <f>1312-U100</f>
        <v>0</v>
      </c>
      <c r="W99" s="456">
        <v>0</v>
      </c>
      <c r="X99" s="456">
        <v>0</v>
      </c>
      <c r="Y99" s="456">
        <v>0</v>
      </c>
      <c r="Z99" s="574">
        <v>0</v>
      </c>
      <c r="AA99" s="557">
        <v>0</v>
      </c>
      <c r="AB99" s="456">
        <v>0</v>
      </c>
      <c r="AC99" s="456">
        <v>0</v>
      </c>
      <c r="AD99" s="456">
        <v>0</v>
      </c>
      <c r="AE99" s="456">
        <v>0</v>
      </c>
      <c r="AF99" s="456">
        <v>0</v>
      </c>
      <c r="AG99" s="574">
        <v>0</v>
      </c>
      <c r="AH99" s="557">
        <v>0</v>
      </c>
      <c r="AI99" s="456">
        <v>0</v>
      </c>
      <c r="AJ99" s="456">
        <v>0</v>
      </c>
      <c r="AK99" s="553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723"/>
      <c r="C100" s="510"/>
      <c r="D100" s="60"/>
      <c r="E100" s="52"/>
      <c r="F100" s="181"/>
      <c r="G100" s="558">
        <f t="shared" ref="G100:AK100" si="102">+F100+G99</f>
        <v>0</v>
      </c>
      <c r="H100" s="558">
        <f t="shared" si="102"/>
        <v>0</v>
      </c>
      <c r="I100" s="451">
        <f t="shared" si="102"/>
        <v>0</v>
      </c>
      <c r="J100" s="451">
        <f t="shared" si="102"/>
        <v>0</v>
      </c>
      <c r="K100" s="451">
        <f t="shared" si="102"/>
        <v>0</v>
      </c>
      <c r="L100" s="575">
        <f t="shared" si="102"/>
        <v>0</v>
      </c>
      <c r="M100" s="558">
        <f t="shared" si="102"/>
        <v>0</v>
      </c>
      <c r="N100" s="451">
        <f t="shared" si="102"/>
        <v>55</v>
      </c>
      <c r="O100" s="552">
        <f t="shared" ref="O100" si="103">+N100+O99</f>
        <v>100</v>
      </c>
      <c r="P100" s="552">
        <f t="shared" ref="P100" si="104">+O100+P99</f>
        <v>650</v>
      </c>
      <c r="Q100" s="552">
        <f t="shared" ref="Q100" si="105">+P100+Q99</f>
        <v>751</v>
      </c>
      <c r="R100" s="552">
        <f t="shared" ref="R100" si="106">+Q100+R99</f>
        <v>751</v>
      </c>
      <c r="S100" s="575">
        <f t="shared" si="102"/>
        <v>751</v>
      </c>
      <c r="T100" s="558">
        <f t="shared" si="102"/>
        <v>751</v>
      </c>
      <c r="U100" s="451">
        <f t="shared" si="102"/>
        <v>1312</v>
      </c>
      <c r="V100" s="451">
        <f t="shared" si="102"/>
        <v>1312</v>
      </c>
      <c r="W100" s="451">
        <f t="shared" si="102"/>
        <v>1312</v>
      </c>
      <c r="X100" s="451">
        <f t="shared" si="102"/>
        <v>1312</v>
      </c>
      <c r="Y100" s="451">
        <f t="shared" si="102"/>
        <v>1312</v>
      </c>
      <c r="Z100" s="575">
        <f t="shared" si="102"/>
        <v>1312</v>
      </c>
      <c r="AA100" s="558">
        <f t="shared" si="102"/>
        <v>1312</v>
      </c>
      <c r="AB100" s="451">
        <f t="shared" si="102"/>
        <v>1312</v>
      </c>
      <c r="AC100" s="451">
        <f t="shared" si="102"/>
        <v>1312</v>
      </c>
      <c r="AD100" s="451">
        <f t="shared" si="102"/>
        <v>1312</v>
      </c>
      <c r="AE100" s="451">
        <f t="shared" si="102"/>
        <v>1312</v>
      </c>
      <c r="AF100" s="451">
        <f t="shared" si="102"/>
        <v>1312</v>
      </c>
      <c r="AG100" s="575">
        <f t="shared" si="102"/>
        <v>1312</v>
      </c>
      <c r="AH100" s="558">
        <f t="shared" si="102"/>
        <v>1312</v>
      </c>
      <c r="AI100" s="451">
        <f t="shared" si="102"/>
        <v>1312</v>
      </c>
      <c r="AJ100" s="451">
        <f t="shared" si="102"/>
        <v>1312</v>
      </c>
      <c r="AK100" s="552">
        <f t="shared" si="102"/>
        <v>1312</v>
      </c>
      <c r="AL100" s="37"/>
    </row>
    <row r="101" spans="1:42" ht="35.1" customHeight="1">
      <c r="A101" s="624">
        <v>31</v>
      </c>
      <c r="B101" s="724" t="s">
        <v>186</v>
      </c>
      <c r="C101" s="511" t="s">
        <v>235</v>
      </c>
      <c r="D101" s="63"/>
      <c r="E101" s="54"/>
      <c r="F101" s="174">
        <f>+[1]NEW!$Y$423</f>
        <v>382</v>
      </c>
      <c r="G101" s="557">
        <v>0</v>
      </c>
      <c r="H101" s="557">
        <v>0</v>
      </c>
      <c r="I101" s="456">
        <v>0</v>
      </c>
      <c r="J101" s="456">
        <v>0</v>
      </c>
      <c r="K101" s="456">
        <v>0</v>
      </c>
      <c r="L101" s="574">
        <v>0</v>
      </c>
      <c r="M101" s="557">
        <v>0</v>
      </c>
      <c r="N101" s="456">
        <v>0</v>
      </c>
      <c r="O101" s="469">
        <v>100</v>
      </c>
      <c r="P101" s="593">
        <v>100</v>
      </c>
      <c r="Q101" s="553">
        <v>0</v>
      </c>
      <c r="R101" s="553">
        <v>0</v>
      </c>
      <c r="S101" s="469">
        <f>382-R102</f>
        <v>182</v>
      </c>
      <c r="T101" s="557">
        <v>0</v>
      </c>
      <c r="U101" s="456">
        <v>0</v>
      </c>
      <c r="V101" s="456">
        <v>0</v>
      </c>
      <c r="W101" s="456">
        <v>0</v>
      </c>
      <c r="X101" s="456">
        <v>0</v>
      </c>
      <c r="Y101" s="456">
        <v>0</v>
      </c>
      <c r="Z101" s="574">
        <v>0</v>
      </c>
      <c r="AA101" s="557">
        <v>0</v>
      </c>
      <c r="AB101" s="456">
        <v>0</v>
      </c>
      <c r="AC101" s="456">
        <v>0</v>
      </c>
      <c r="AD101" s="456">
        <v>0</v>
      </c>
      <c r="AE101" s="456">
        <v>0</v>
      </c>
      <c r="AF101" s="456">
        <v>0</v>
      </c>
      <c r="AG101" s="574">
        <v>0</v>
      </c>
      <c r="AH101" s="557">
        <v>0</v>
      </c>
      <c r="AI101" s="456">
        <v>0</v>
      </c>
      <c r="AJ101" s="456">
        <v>0</v>
      </c>
      <c r="AK101" s="553">
        <v>0</v>
      </c>
      <c r="AL101" s="37">
        <f>SUM(G101:AK101)</f>
        <v>382</v>
      </c>
      <c r="AM101" s="38">
        <f>AL101</f>
        <v>382</v>
      </c>
      <c r="AN101" s="38">
        <v>800000</v>
      </c>
      <c r="AO101" s="38">
        <f>AL101*AN101/1000</f>
        <v>305600</v>
      </c>
      <c r="AP101" s="38">
        <f>AN101*AM101/1000</f>
        <v>305600</v>
      </c>
    </row>
    <row r="102" spans="1:42" ht="35.1" customHeight="1">
      <c r="A102" s="625"/>
      <c r="B102" s="725"/>
      <c r="C102" s="512"/>
      <c r="D102" s="65"/>
      <c r="E102" s="57"/>
      <c r="F102" s="180"/>
      <c r="G102" s="558">
        <f t="shared" ref="G102:AK102" si="107">+F102+G101</f>
        <v>0</v>
      </c>
      <c r="H102" s="558">
        <f t="shared" si="107"/>
        <v>0</v>
      </c>
      <c r="I102" s="451">
        <f t="shared" si="107"/>
        <v>0</v>
      </c>
      <c r="J102" s="451">
        <f t="shared" si="107"/>
        <v>0</v>
      </c>
      <c r="K102" s="451">
        <f t="shared" si="107"/>
        <v>0</v>
      </c>
      <c r="L102" s="575">
        <f t="shared" si="107"/>
        <v>0</v>
      </c>
      <c r="M102" s="558">
        <f t="shared" si="107"/>
        <v>0</v>
      </c>
      <c r="N102" s="451">
        <f t="shared" si="107"/>
        <v>0</v>
      </c>
      <c r="O102" s="451">
        <f t="shared" si="107"/>
        <v>100</v>
      </c>
      <c r="P102" s="552">
        <f t="shared" ref="P102" si="108">+O102+P101</f>
        <v>200</v>
      </c>
      <c r="Q102" s="552">
        <f t="shared" ref="Q102:R102" si="109">+P102+Q101</f>
        <v>200</v>
      </c>
      <c r="R102" s="552">
        <f t="shared" si="109"/>
        <v>200</v>
      </c>
      <c r="S102" s="575">
        <f t="shared" si="107"/>
        <v>382</v>
      </c>
      <c r="T102" s="558">
        <f t="shared" si="107"/>
        <v>382</v>
      </c>
      <c r="U102" s="451">
        <f t="shared" si="107"/>
        <v>382</v>
      </c>
      <c r="V102" s="451">
        <f t="shared" si="107"/>
        <v>382</v>
      </c>
      <c r="W102" s="451">
        <f t="shared" si="107"/>
        <v>382</v>
      </c>
      <c r="X102" s="451">
        <f t="shared" si="107"/>
        <v>382</v>
      </c>
      <c r="Y102" s="451">
        <f t="shared" si="107"/>
        <v>382</v>
      </c>
      <c r="Z102" s="575">
        <f t="shared" si="107"/>
        <v>382</v>
      </c>
      <c r="AA102" s="558">
        <f t="shared" si="107"/>
        <v>382</v>
      </c>
      <c r="AB102" s="451">
        <f t="shared" si="107"/>
        <v>382</v>
      </c>
      <c r="AC102" s="451">
        <f t="shared" si="107"/>
        <v>382</v>
      </c>
      <c r="AD102" s="451">
        <f t="shared" si="107"/>
        <v>382</v>
      </c>
      <c r="AE102" s="451">
        <f t="shared" si="107"/>
        <v>382</v>
      </c>
      <c r="AF102" s="451">
        <f t="shared" si="107"/>
        <v>382</v>
      </c>
      <c r="AG102" s="575">
        <f t="shared" si="107"/>
        <v>382</v>
      </c>
      <c r="AH102" s="558">
        <f t="shared" si="107"/>
        <v>382</v>
      </c>
      <c r="AI102" s="451">
        <f t="shared" si="107"/>
        <v>382</v>
      </c>
      <c r="AJ102" s="451">
        <f t="shared" si="107"/>
        <v>382</v>
      </c>
      <c r="AK102" s="552">
        <f t="shared" si="107"/>
        <v>382</v>
      </c>
      <c r="AL102" s="37"/>
    </row>
    <row r="103" spans="1:42" ht="35.1" customHeight="1">
      <c r="A103" s="624">
        <v>32</v>
      </c>
      <c r="B103" s="722" t="s">
        <v>187</v>
      </c>
      <c r="C103" s="511" t="s">
        <v>234</v>
      </c>
      <c r="D103" s="71"/>
      <c r="E103" s="34"/>
      <c r="F103" s="173">
        <f>+[1]NEW!$Y$426</f>
        <v>0</v>
      </c>
      <c r="G103" s="557">
        <v>0</v>
      </c>
      <c r="H103" s="557">
        <v>0</v>
      </c>
      <c r="I103" s="456">
        <v>0</v>
      </c>
      <c r="J103" s="456">
        <v>0</v>
      </c>
      <c r="K103" s="456">
        <v>0</v>
      </c>
      <c r="L103" s="574">
        <v>0</v>
      </c>
      <c r="M103" s="557">
        <v>0</v>
      </c>
      <c r="N103" s="456">
        <v>0</v>
      </c>
      <c r="O103" s="456">
        <v>0</v>
      </c>
      <c r="P103" s="456">
        <v>0</v>
      </c>
      <c r="Q103" s="456">
        <v>0</v>
      </c>
      <c r="R103" s="456">
        <v>0</v>
      </c>
      <c r="S103" s="574">
        <v>0</v>
      </c>
      <c r="T103" s="557">
        <v>0</v>
      </c>
      <c r="U103" s="456">
        <v>0</v>
      </c>
      <c r="V103" s="456">
        <v>0</v>
      </c>
      <c r="W103" s="456">
        <v>0</v>
      </c>
      <c r="X103" s="456">
        <v>0</v>
      </c>
      <c r="Y103" s="456">
        <v>0</v>
      </c>
      <c r="Z103" s="574">
        <v>0</v>
      </c>
      <c r="AA103" s="557">
        <v>0</v>
      </c>
      <c r="AB103" s="456">
        <v>0</v>
      </c>
      <c r="AC103" s="456">
        <v>0</v>
      </c>
      <c r="AD103" s="456">
        <v>0</v>
      </c>
      <c r="AE103" s="456">
        <v>0</v>
      </c>
      <c r="AF103" s="456">
        <v>0</v>
      </c>
      <c r="AG103" s="574">
        <v>0</v>
      </c>
      <c r="AH103" s="557">
        <v>0</v>
      </c>
      <c r="AI103" s="456">
        <v>0</v>
      </c>
      <c r="AJ103" s="456">
        <v>0</v>
      </c>
      <c r="AK103" s="553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723"/>
      <c r="C104" s="512"/>
      <c r="D104" s="73"/>
      <c r="E104" s="41"/>
      <c r="F104" s="183"/>
      <c r="G104" s="558">
        <f>+F104+G103</f>
        <v>0</v>
      </c>
      <c r="H104" s="558">
        <f t="shared" ref="H104:AK104" si="110">+G104+H103</f>
        <v>0</v>
      </c>
      <c r="I104" s="451">
        <f t="shared" si="110"/>
        <v>0</v>
      </c>
      <c r="J104" s="451">
        <f t="shared" si="110"/>
        <v>0</v>
      </c>
      <c r="K104" s="451">
        <f t="shared" si="110"/>
        <v>0</v>
      </c>
      <c r="L104" s="575">
        <f t="shared" si="110"/>
        <v>0</v>
      </c>
      <c r="M104" s="558">
        <f t="shared" si="110"/>
        <v>0</v>
      </c>
      <c r="N104" s="451">
        <f t="shared" si="110"/>
        <v>0</v>
      </c>
      <c r="O104" s="451">
        <f t="shared" si="110"/>
        <v>0</v>
      </c>
      <c r="P104" s="451">
        <f t="shared" si="110"/>
        <v>0</v>
      </c>
      <c r="Q104" s="451">
        <f t="shared" si="110"/>
        <v>0</v>
      </c>
      <c r="R104" s="451">
        <f t="shared" si="110"/>
        <v>0</v>
      </c>
      <c r="S104" s="575">
        <f t="shared" si="110"/>
        <v>0</v>
      </c>
      <c r="T104" s="558">
        <f t="shared" si="110"/>
        <v>0</v>
      </c>
      <c r="U104" s="451">
        <f t="shared" si="110"/>
        <v>0</v>
      </c>
      <c r="V104" s="451">
        <f t="shared" si="110"/>
        <v>0</v>
      </c>
      <c r="W104" s="451">
        <f t="shared" si="110"/>
        <v>0</v>
      </c>
      <c r="X104" s="451">
        <f t="shared" si="110"/>
        <v>0</v>
      </c>
      <c r="Y104" s="451">
        <f t="shared" si="110"/>
        <v>0</v>
      </c>
      <c r="Z104" s="575">
        <f t="shared" si="110"/>
        <v>0</v>
      </c>
      <c r="AA104" s="558">
        <f t="shared" si="110"/>
        <v>0</v>
      </c>
      <c r="AB104" s="451">
        <f t="shared" si="110"/>
        <v>0</v>
      </c>
      <c r="AC104" s="451">
        <f t="shared" si="110"/>
        <v>0</v>
      </c>
      <c r="AD104" s="451">
        <f t="shared" si="110"/>
        <v>0</v>
      </c>
      <c r="AE104" s="451">
        <f t="shared" si="110"/>
        <v>0</v>
      </c>
      <c r="AF104" s="451">
        <f t="shared" si="110"/>
        <v>0</v>
      </c>
      <c r="AG104" s="575">
        <f t="shared" si="110"/>
        <v>0</v>
      </c>
      <c r="AH104" s="558">
        <f t="shared" si="110"/>
        <v>0</v>
      </c>
      <c r="AI104" s="451">
        <f t="shared" si="110"/>
        <v>0</v>
      </c>
      <c r="AJ104" s="451">
        <f t="shared" si="110"/>
        <v>0</v>
      </c>
      <c r="AK104" s="552">
        <f t="shared" si="110"/>
        <v>0</v>
      </c>
      <c r="AL104" s="37"/>
    </row>
    <row r="105" spans="1:42" ht="35.1" customHeight="1">
      <c r="A105" s="624">
        <v>33</v>
      </c>
      <c r="B105" s="722" t="s">
        <v>188</v>
      </c>
      <c r="C105" s="511" t="s">
        <v>234</v>
      </c>
      <c r="D105" s="63"/>
      <c r="E105" s="76"/>
      <c r="F105" s="173">
        <f>+[1]NEW!$Y$429</f>
        <v>0</v>
      </c>
      <c r="G105" s="557">
        <v>0</v>
      </c>
      <c r="H105" s="557">
        <v>0</v>
      </c>
      <c r="I105" s="456">
        <v>0</v>
      </c>
      <c r="J105" s="456">
        <v>0</v>
      </c>
      <c r="K105" s="456">
        <v>0</v>
      </c>
      <c r="L105" s="574">
        <v>0</v>
      </c>
      <c r="M105" s="557">
        <v>0</v>
      </c>
      <c r="N105" s="456">
        <v>0</v>
      </c>
      <c r="O105" s="456">
        <v>0</v>
      </c>
      <c r="P105" s="456">
        <v>0</v>
      </c>
      <c r="Q105" s="456">
        <v>0</v>
      </c>
      <c r="R105" s="456">
        <v>0</v>
      </c>
      <c r="S105" s="574">
        <v>0</v>
      </c>
      <c r="T105" s="557">
        <v>0</v>
      </c>
      <c r="U105" s="456">
        <v>0</v>
      </c>
      <c r="V105" s="456">
        <v>0</v>
      </c>
      <c r="W105" s="456">
        <v>0</v>
      </c>
      <c r="X105" s="456">
        <v>0</v>
      </c>
      <c r="Y105" s="456">
        <v>0</v>
      </c>
      <c r="Z105" s="574">
        <v>0</v>
      </c>
      <c r="AA105" s="557">
        <v>0</v>
      </c>
      <c r="AB105" s="456">
        <v>0</v>
      </c>
      <c r="AC105" s="456">
        <v>0</v>
      </c>
      <c r="AD105" s="456">
        <v>0</v>
      </c>
      <c r="AE105" s="456">
        <v>0</v>
      </c>
      <c r="AF105" s="456">
        <v>0</v>
      </c>
      <c r="AG105" s="574">
        <v>0</v>
      </c>
      <c r="AH105" s="557">
        <v>0</v>
      </c>
      <c r="AI105" s="456">
        <v>0</v>
      </c>
      <c r="AJ105" s="456">
        <v>0</v>
      </c>
      <c r="AK105" s="553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723"/>
      <c r="C106" s="513"/>
      <c r="D106" s="78"/>
      <c r="E106" s="79"/>
      <c r="F106" s="179"/>
      <c r="G106" s="558">
        <f t="shared" ref="G106:AK106" si="111">+F106+G105</f>
        <v>0</v>
      </c>
      <c r="H106" s="558">
        <f t="shared" si="111"/>
        <v>0</v>
      </c>
      <c r="I106" s="451">
        <f t="shared" si="111"/>
        <v>0</v>
      </c>
      <c r="J106" s="451">
        <f t="shared" si="111"/>
        <v>0</v>
      </c>
      <c r="K106" s="451">
        <f t="shared" si="111"/>
        <v>0</v>
      </c>
      <c r="L106" s="575">
        <f t="shared" si="111"/>
        <v>0</v>
      </c>
      <c r="M106" s="558">
        <f t="shared" si="111"/>
        <v>0</v>
      </c>
      <c r="N106" s="451">
        <f t="shared" si="111"/>
        <v>0</v>
      </c>
      <c r="O106" s="451">
        <f t="shared" si="111"/>
        <v>0</v>
      </c>
      <c r="P106" s="451">
        <f t="shared" si="111"/>
        <v>0</v>
      </c>
      <c r="Q106" s="451">
        <f t="shared" si="111"/>
        <v>0</v>
      </c>
      <c r="R106" s="451">
        <f t="shared" si="111"/>
        <v>0</v>
      </c>
      <c r="S106" s="575">
        <f t="shared" si="111"/>
        <v>0</v>
      </c>
      <c r="T106" s="558">
        <f t="shared" si="111"/>
        <v>0</v>
      </c>
      <c r="U106" s="451">
        <f t="shared" si="111"/>
        <v>0</v>
      </c>
      <c r="V106" s="451">
        <f t="shared" si="111"/>
        <v>0</v>
      </c>
      <c r="W106" s="451">
        <f t="shared" si="111"/>
        <v>0</v>
      </c>
      <c r="X106" s="451">
        <f t="shared" si="111"/>
        <v>0</v>
      </c>
      <c r="Y106" s="451">
        <f t="shared" si="111"/>
        <v>0</v>
      </c>
      <c r="Z106" s="575">
        <f t="shared" si="111"/>
        <v>0</v>
      </c>
      <c r="AA106" s="558">
        <f t="shared" si="111"/>
        <v>0</v>
      </c>
      <c r="AB106" s="451">
        <f t="shared" si="111"/>
        <v>0</v>
      </c>
      <c r="AC106" s="451">
        <f t="shared" si="111"/>
        <v>0</v>
      </c>
      <c r="AD106" s="451">
        <f t="shared" si="111"/>
        <v>0</v>
      </c>
      <c r="AE106" s="451">
        <f t="shared" si="111"/>
        <v>0</v>
      </c>
      <c r="AF106" s="451">
        <f t="shared" si="111"/>
        <v>0</v>
      </c>
      <c r="AG106" s="575">
        <f t="shared" si="111"/>
        <v>0</v>
      </c>
      <c r="AH106" s="558">
        <f t="shared" si="111"/>
        <v>0</v>
      </c>
      <c r="AI106" s="451">
        <f t="shared" si="111"/>
        <v>0</v>
      </c>
      <c r="AJ106" s="451">
        <f t="shared" si="111"/>
        <v>0</v>
      </c>
      <c r="AK106" s="552">
        <f t="shared" si="111"/>
        <v>0</v>
      </c>
      <c r="AL106" s="37"/>
    </row>
    <row r="107" spans="1:42" ht="34.5" customHeight="1">
      <c r="A107" s="624">
        <v>34</v>
      </c>
      <c r="B107" s="722" t="s">
        <v>189</v>
      </c>
      <c r="C107" s="510" t="s">
        <v>235</v>
      </c>
      <c r="D107" s="71"/>
      <c r="E107" s="49"/>
      <c r="F107" s="173">
        <f>+[1]NEW!$Y$432</f>
        <v>36</v>
      </c>
      <c r="G107" s="557">
        <v>0</v>
      </c>
      <c r="H107" s="557">
        <v>0</v>
      </c>
      <c r="I107" s="456">
        <v>0</v>
      </c>
      <c r="J107" s="456">
        <v>0</v>
      </c>
      <c r="K107" s="456">
        <v>0</v>
      </c>
      <c r="L107" s="574">
        <v>0</v>
      </c>
      <c r="M107" s="557">
        <v>0</v>
      </c>
      <c r="N107" s="456">
        <v>0</v>
      </c>
      <c r="O107" s="456">
        <v>0</v>
      </c>
      <c r="P107" s="456">
        <v>0</v>
      </c>
      <c r="Q107" s="456">
        <v>0</v>
      </c>
      <c r="R107" s="456">
        <v>0</v>
      </c>
      <c r="S107" s="574">
        <v>0</v>
      </c>
      <c r="T107" s="557">
        <v>0</v>
      </c>
      <c r="U107" s="456">
        <v>0</v>
      </c>
      <c r="V107" s="456">
        <v>0</v>
      </c>
      <c r="W107" s="456">
        <v>0</v>
      </c>
      <c r="X107" s="456">
        <v>0</v>
      </c>
      <c r="Y107" s="456">
        <v>0</v>
      </c>
      <c r="Z107" s="574">
        <v>0</v>
      </c>
      <c r="AA107" s="557">
        <v>0</v>
      </c>
      <c r="AB107" s="456">
        <v>0</v>
      </c>
      <c r="AC107" s="456">
        <v>0</v>
      </c>
      <c r="AD107" s="469">
        <v>36</v>
      </c>
      <c r="AE107" s="553">
        <f>36-AD108</f>
        <v>0</v>
      </c>
      <c r="AF107" s="456">
        <v>0</v>
      </c>
      <c r="AG107" s="574">
        <v>0</v>
      </c>
      <c r="AH107" s="557">
        <v>0</v>
      </c>
      <c r="AI107" s="456">
        <v>0</v>
      </c>
      <c r="AJ107" s="553">
        <v>0</v>
      </c>
      <c r="AK107" s="553">
        <v>0</v>
      </c>
      <c r="AL107" s="37">
        <f>AK108</f>
        <v>36</v>
      </c>
      <c r="AM107" s="38">
        <f>AL107</f>
        <v>36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723"/>
      <c r="C108" s="510"/>
      <c r="D108" s="73"/>
      <c r="E108" s="52"/>
      <c r="F108" s="181"/>
      <c r="G108" s="558">
        <f t="shared" ref="G108:AK108" si="112">+F108+G107</f>
        <v>0</v>
      </c>
      <c r="H108" s="558">
        <f t="shared" si="112"/>
        <v>0</v>
      </c>
      <c r="I108" s="451">
        <f t="shared" si="112"/>
        <v>0</v>
      </c>
      <c r="J108" s="451">
        <f t="shared" si="112"/>
        <v>0</v>
      </c>
      <c r="K108" s="451">
        <f t="shared" si="112"/>
        <v>0</v>
      </c>
      <c r="L108" s="575">
        <f t="shared" si="112"/>
        <v>0</v>
      </c>
      <c r="M108" s="558">
        <f t="shared" si="112"/>
        <v>0</v>
      </c>
      <c r="N108" s="451">
        <f t="shared" si="112"/>
        <v>0</v>
      </c>
      <c r="O108" s="451">
        <f t="shared" si="112"/>
        <v>0</v>
      </c>
      <c r="P108" s="451">
        <f t="shared" si="112"/>
        <v>0</v>
      </c>
      <c r="Q108" s="451">
        <f t="shared" si="112"/>
        <v>0</v>
      </c>
      <c r="R108" s="451">
        <f t="shared" si="112"/>
        <v>0</v>
      </c>
      <c r="S108" s="575">
        <f t="shared" si="112"/>
        <v>0</v>
      </c>
      <c r="T108" s="558">
        <f t="shared" si="112"/>
        <v>0</v>
      </c>
      <c r="U108" s="451">
        <f t="shared" si="112"/>
        <v>0</v>
      </c>
      <c r="V108" s="451">
        <f t="shared" si="112"/>
        <v>0</v>
      </c>
      <c r="W108" s="451">
        <f t="shared" si="112"/>
        <v>0</v>
      </c>
      <c r="X108" s="451">
        <f t="shared" si="112"/>
        <v>0</v>
      </c>
      <c r="Y108" s="451">
        <f t="shared" si="112"/>
        <v>0</v>
      </c>
      <c r="Z108" s="575">
        <f t="shared" si="112"/>
        <v>0</v>
      </c>
      <c r="AA108" s="558">
        <f t="shared" si="112"/>
        <v>0</v>
      </c>
      <c r="AB108" s="451">
        <f t="shared" si="112"/>
        <v>0</v>
      </c>
      <c r="AC108" s="451">
        <f t="shared" si="112"/>
        <v>0</v>
      </c>
      <c r="AD108" s="451">
        <f t="shared" si="112"/>
        <v>36</v>
      </c>
      <c r="AE108" s="451">
        <f t="shared" si="112"/>
        <v>36</v>
      </c>
      <c r="AF108" s="451">
        <f t="shared" si="112"/>
        <v>36</v>
      </c>
      <c r="AG108" s="575">
        <f t="shared" si="112"/>
        <v>36</v>
      </c>
      <c r="AH108" s="558">
        <f t="shared" si="112"/>
        <v>36</v>
      </c>
      <c r="AI108" s="451">
        <f t="shared" si="112"/>
        <v>36</v>
      </c>
      <c r="AJ108" s="451">
        <f t="shared" si="112"/>
        <v>36</v>
      </c>
      <c r="AK108" s="552">
        <f t="shared" si="112"/>
        <v>36</v>
      </c>
      <c r="AL108" s="37"/>
    </row>
    <row r="109" spans="1:42" ht="34.5" customHeight="1">
      <c r="A109" s="624">
        <v>35</v>
      </c>
      <c r="B109" s="722" t="s">
        <v>190</v>
      </c>
      <c r="C109" s="511" t="s">
        <v>235</v>
      </c>
      <c r="D109" s="63"/>
      <c r="E109" s="54"/>
      <c r="F109" s="174">
        <f>+[1]NEW!$Y$435</f>
        <v>0</v>
      </c>
      <c r="G109" s="559">
        <v>0</v>
      </c>
      <c r="H109" s="559">
        <v>0</v>
      </c>
      <c r="I109" s="457">
        <v>0</v>
      </c>
      <c r="J109" s="457">
        <v>0</v>
      </c>
      <c r="K109" s="457">
        <v>0</v>
      </c>
      <c r="L109" s="576">
        <v>0</v>
      </c>
      <c r="M109" s="559">
        <v>0</v>
      </c>
      <c r="N109" s="457">
        <v>0</v>
      </c>
      <c r="O109" s="457">
        <v>0</v>
      </c>
      <c r="P109" s="457">
        <v>0</v>
      </c>
      <c r="Q109" s="457">
        <v>0</v>
      </c>
      <c r="R109" s="457">
        <v>0</v>
      </c>
      <c r="S109" s="576">
        <v>0</v>
      </c>
      <c r="T109" s="559">
        <v>0</v>
      </c>
      <c r="U109" s="457">
        <v>0</v>
      </c>
      <c r="V109" s="457">
        <v>0</v>
      </c>
      <c r="W109" s="457">
        <v>0</v>
      </c>
      <c r="X109" s="457">
        <v>0</v>
      </c>
      <c r="Y109" s="457">
        <v>0</v>
      </c>
      <c r="Z109" s="576">
        <v>0</v>
      </c>
      <c r="AA109" s="559">
        <v>0</v>
      </c>
      <c r="AB109" s="457">
        <v>0</v>
      </c>
      <c r="AC109" s="457">
        <v>0</v>
      </c>
      <c r="AD109" s="457">
        <v>0</v>
      </c>
      <c r="AE109" s="457">
        <v>0</v>
      </c>
      <c r="AF109" s="457">
        <v>0</v>
      </c>
      <c r="AG109" s="576">
        <v>0</v>
      </c>
      <c r="AH109" s="559">
        <v>0</v>
      </c>
      <c r="AI109" s="457">
        <v>0</v>
      </c>
      <c r="AJ109" s="457">
        <v>0</v>
      </c>
      <c r="AK109" s="457">
        <v>0</v>
      </c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723"/>
      <c r="C110" s="512"/>
      <c r="D110" s="78"/>
      <c r="E110" s="79"/>
      <c r="F110" s="184"/>
      <c r="G110" s="558">
        <f t="shared" ref="G110:AK110" si="113">+F110+G109</f>
        <v>0</v>
      </c>
      <c r="H110" s="558">
        <f t="shared" si="113"/>
        <v>0</v>
      </c>
      <c r="I110" s="451">
        <f t="shared" si="113"/>
        <v>0</v>
      </c>
      <c r="J110" s="451">
        <f t="shared" si="113"/>
        <v>0</v>
      </c>
      <c r="K110" s="451">
        <f t="shared" si="113"/>
        <v>0</v>
      </c>
      <c r="L110" s="575">
        <f t="shared" si="113"/>
        <v>0</v>
      </c>
      <c r="M110" s="558">
        <f t="shared" si="113"/>
        <v>0</v>
      </c>
      <c r="N110" s="451">
        <f t="shared" si="113"/>
        <v>0</v>
      </c>
      <c r="O110" s="451">
        <f t="shared" si="113"/>
        <v>0</v>
      </c>
      <c r="P110" s="451">
        <f t="shared" si="113"/>
        <v>0</v>
      </c>
      <c r="Q110" s="451">
        <f t="shared" si="113"/>
        <v>0</v>
      </c>
      <c r="R110" s="451">
        <f t="shared" si="113"/>
        <v>0</v>
      </c>
      <c r="S110" s="575">
        <f t="shared" si="113"/>
        <v>0</v>
      </c>
      <c r="T110" s="558">
        <f t="shared" si="113"/>
        <v>0</v>
      </c>
      <c r="U110" s="451">
        <f t="shared" si="113"/>
        <v>0</v>
      </c>
      <c r="V110" s="451">
        <f t="shared" si="113"/>
        <v>0</v>
      </c>
      <c r="W110" s="451">
        <f t="shared" si="113"/>
        <v>0</v>
      </c>
      <c r="X110" s="451">
        <f t="shared" si="113"/>
        <v>0</v>
      </c>
      <c r="Y110" s="451">
        <f t="shared" si="113"/>
        <v>0</v>
      </c>
      <c r="Z110" s="575">
        <f t="shared" si="113"/>
        <v>0</v>
      </c>
      <c r="AA110" s="558">
        <f t="shared" si="113"/>
        <v>0</v>
      </c>
      <c r="AB110" s="451">
        <f t="shared" si="113"/>
        <v>0</v>
      </c>
      <c r="AC110" s="451">
        <f t="shared" si="113"/>
        <v>0</v>
      </c>
      <c r="AD110" s="451">
        <f t="shared" si="113"/>
        <v>0</v>
      </c>
      <c r="AE110" s="451">
        <f t="shared" si="113"/>
        <v>0</v>
      </c>
      <c r="AF110" s="451">
        <f t="shared" si="113"/>
        <v>0</v>
      </c>
      <c r="AG110" s="575">
        <f t="shared" si="113"/>
        <v>0</v>
      </c>
      <c r="AH110" s="558">
        <f t="shared" si="113"/>
        <v>0</v>
      </c>
      <c r="AI110" s="451">
        <f t="shared" si="113"/>
        <v>0</v>
      </c>
      <c r="AJ110" s="451">
        <f t="shared" si="113"/>
        <v>0</v>
      </c>
      <c r="AK110" s="552">
        <f t="shared" si="113"/>
        <v>0</v>
      </c>
      <c r="AL110" s="37"/>
    </row>
    <row r="111" spans="1:42" ht="35.1" hidden="1" customHeight="1">
      <c r="A111" s="624">
        <v>31</v>
      </c>
      <c r="B111" s="668" t="s">
        <v>150</v>
      </c>
      <c r="C111" s="514" t="s">
        <v>178</v>
      </c>
      <c r="D111" s="63"/>
      <c r="E111" s="76"/>
      <c r="F111" s="173">
        <f>+[1]NEW!$Y$591</f>
        <v>0</v>
      </c>
      <c r="G111" s="557">
        <v>0</v>
      </c>
      <c r="H111" s="557">
        <v>0</v>
      </c>
      <c r="I111" s="456">
        <v>0</v>
      </c>
      <c r="J111" s="456">
        <v>0</v>
      </c>
      <c r="K111" s="456">
        <v>0</v>
      </c>
      <c r="L111" s="574">
        <v>0</v>
      </c>
      <c r="M111" s="557">
        <v>0</v>
      </c>
      <c r="N111" s="456">
        <v>0</v>
      </c>
      <c r="O111" s="456">
        <v>0</v>
      </c>
      <c r="P111" s="456">
        <v>0</v>
      </c>
      <c r="Q111" s="456">
        <v>0</v>
      </c>
      <c r="R111" s="456">
        <v>0</v>
      </c>
      <c r="S111" s="574">
        <v>0</v>
      </c>
      <c r="T111" s="557">
        <v>0</v>
      </c>
      <c r="U111" s="456">
        <v>0</v>
      </c>
      <c r="V111" s="456">
        <v>0</v>
      </c>
      <c r="W111" s="456">
        <v>0</v>
      </c>
      <c r="X111" s="456">
        <v>0</v>
      </c>
      <c r="Y111" s="456">
        <v>0</v>
      </c>
      <c r="Z111" s="574">
        <v>0</v>
      </c>
      <c r="AA111" s="557">
        <v>0</v>
      </c>
      <c r="AB111" s="456">
        <v>0</v>
      </c>
      <c r="AC111" s="456">
        <v>0</v>
      </c>
      <c r="AD111" s="456">
        <v>0</v>
      </c>
      <c r="AE111" s="456">
        <v>0</v>
      </c>
      <c r="AF111" s="456">
        <v>0</v>
      </c>
      <c r="AG111" s="574">
        <v>0</v>
      </c>
      <c r="AH111" s="557">
        <v>0</v>
      </c>
      <c r="AI111" s="456">
        <v>0</v>
      </c>
      <c r="AJ111" s="456">
        <v>0</v>
      </c>
      <c r="AK111" s="553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515"/>
      <c r="D112" s="78"/>
      <c r="E112" s="79"/>
      <c r="F112" s="179"/>
      <c r="G112" s="558">
        <f t="shared" ref="G112:AK112" si="114">+F112+G111</f>
        <v>0</v>
      </c>
      <c r="H112" s="558">
        <f t="shared" si="114"/>
        <v>0</v>
      </c>
      <c r="I112" s="451">
        <f t="shared" si="114"/>
        <v>0</v>
      </c>
      <c r="J112" s="451">
        <f t="shared" si="114"/>
        <v>0</v>
      </c>
      <c r="K112" s="451">
        <f t="shared" si="114"/>
        <v>0</v>
      </c>
      <c r="L112" s="575">
        <f t="shared" si="114"/>
        <v>0</v>
      </c>
      <c r="M112" s="558">
        <f t="shared" si="114"/>
        <v>0</v>
      </c>
      <c r="N112" s="451">
        <f t="shared" si="114"/>
        <v>0</v>
      </c>
      <c r="O112" s="451">
        <f t="shared" si="114"/>
        <v>0</v>
      </c>
      <c r="P112" s="451">
        <f t="shared" si="114"/>
        <v>0</v>
      </c>
      <c r="Q112" s="451">
        <f t="shared" si="114"/>
        <v>0</v>
      </c>
      <c r="R112" s="451">
        <f t="shared" si="114"/>
        <v>0</v>
      </c>
      <c r="S112" s="575">
        <f t="shared" si="114"/>
        <v>0</v>
      </c>
      <c r="T112" s="558">
        <f t="shared" si="114"/>
        <v>0</v>
      </c>
      <c r="U112" s="451">
        <f t="shared" si="114"/>
        <v>0</v>
      </c>
      <c r="V112" s="451">
        <f t="shared" si="114"/>
        <v>0</v>
      </c>
      <c r="W112" s="451">
        <f t="shared" si="114"/>
        <v>0</v>
      </c>
      <c r="X112" s="451">
        <f t="shared" si="114"/>
        <v>0</v>
      </c>
      <c r="Y112" s="451">
        <f t="shared" si="114"/>
        <v>0</v>
      </c>
      <c r="Z112" s="575">
        <f t="shared" si="114"/>
        <v>0</v>
      </c>
      <c r="AA112" s="558">
        <f t="shared" si="114"/>
        <v>0</v>
      </c>
      <c r="AB112" s="451">
        <f t="shared" si="114"/>
        <v>0</v>
      </c>
      <c r="AC112" s="451">
        <f t="shared" si="114"/>
        <v>0</v>
      </c>
      <c r="AD112" s="451">
        <f t="shared" si="114"/>
        <v>0</v>
      </c>
      <c r="AE112" s="451">
        <f t="shared" si="114"/>
        <v>0</v>
      </c>
      <c r="AF112" s="451">
        <f t="shared" si="114"/>
        <v>0</v>
      </c>
      <c r="AG112" s="575">
        <f t="shared" si="114"/>
        <v>0</v>
      </c>
      <c r="AH112" s="558">
        <f t="shared" si="114"/>
        <v>0</v>
      </c>
      <c r="AI112" s="451">
        <f t="shared" si="114"/>
        <v>0</v>
      </c>
      <c r="AJ112" s="451">
        <f t="shared" si="114"/>
        <v>0</v>
      </c>
      <c r="AK112" s="552">
        <f t="shared" si="114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516" t="s">
        <v>178</v>
      </c>
      <c r="D113" s="71"/>
      <c r="E113" s="49"/>
      <c r="F113" s="173">
        <f>+[1]NEW!$Y$594</f>
        <v>0</v>
      </c>
      <c r="G113" s="557">
        <v>0</v>
      </c>
      <c r="H113" s="557">
        <v>0</v>
      </c>
      <c r="I113" s="456">
        <v>0</v>
      </c>
      <c r="J113" s="456">
        <v>0</v>
      </c>
      <c r="K113" s="456">
        <v>0</v>
      </c>
      <c r="L113" s="574">
        <v>0</v>
      </c>
      <c r="M113" s="557">
        <v>0</v>
      </c>
      <c r="N113" s="456">
        <v>0</v>
      </c>
      <c r="O113" s="456">
        <v>0</v>
      </c>
      <c r="P113" s="456">
        <v>0</v>
      </c>
      <c r="Q113" s="456">
        <v>0</v>
      </c>
      <c r="R113" s="456">
        <v>0</v>
      </c>
      <c r="S113" s="574">
        <v>0</v>
      </c>
      <c r="T113" s="557">
        <v>0</v>
      </c>
      <c r="U113" s="456">
        <v>0</v>
      </c>
      <c r="V113" s="456">
        <v>0</v>
      </c>
      <c r="W113" s="456">
        <v>0</v>
      </c>
      <c r="X113" s="456">
        <v>0</v>
      </c>
      <c r="Y113" s="456">
        <v>0</v>
      </c>
      <c r="Z113" s="574">
        <v>0</v>
      </c>
      <c r="AA113" s="557">
        <v>0</v>
      </c>
      <c r="AB113" s="456">
        <v>0</v>
      </c>
      <c r="AC113" s="456">
        <v>0</v>
      </c>
      <c r="AD113" s="456">
        <v>0</v>
      </c>
      <c r="AE113" s="456">
        <v>0</v>
      </c>
      <c r="AF113" s="456">
        <v>0</v>
      </c>
      <c r="AG113" s="574">
        <v>0</v>
      </c>
      <c r="AH113" s="557">
        <v>0</v>
      </c>
      <c r="AI113" s="456">
        <v>0</v>
      </c>
      <c r="AJ113" s="456">
        <v>0</v>
      </c>
      <c r="AK113" s="553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515"/>
      <c r="D114" s="73"/>
      <c r="E114" s="52"/>
      <c r="F114" s="181"/>
      <c r="G114" s="558">
        <f t="shared" ref="G114:AK114" si="115">+F114+G113</f>
        <v>0</v>
      </c>
      <c r="H114" s="558">
        <f t="shared" si="115"/>
        <v>0</v>
      </c>
      <c r="I114" s="451">
        <f t="shared" si="115"/>
        <v>0</v>
      </c>
      <c r="J114" s="451">
        <f t="shared" si="115"/>
        <v>0</v>
      </c>
      <c r="K114" s="451">
        <f t="shared" si="115"/>
        <v>0</v>
      </c>
      <c r="L114" s="575">
        <f t="shared" si="115"/>
        <v>0</v>
      </c>
      <c r="M114" s="558">
        <f t="shared" si="115"/>
        <v>0</v>
      </c>
      <c r="N114" s="451">
        <f t="shared" si="115"/>
        <v>0</v>
      </c>
      <c r="O114" s="451">
        <f t="shared" si="115"/>
        <v>0</v>
      </c>
      <c r="P114" s="451">
        <f t="shared" si="115"/>
        <v>0</v>
      </c>
      <c r="Q114" s="451">
        <f t="shared" si="115"/>
        <v>0</v>
      </c>
      <c r="R114" s="451">
        <f t="shared" si="115"/>
        <v>0</v>
      </c>
      <c r="S114" s="575">
        <f t="shared" si="115"/>
        <v>0</v>
      </c>
      <c r="T114" s="558">
        <f t="shared" si="115"/>
        <v>0</v>
      </c>
      <c r="U114" s="451">
        <f t="shared" si="115"/>
        <v>0</v>
      </c>
      <c r="V114" s="451">
        <f t="shared" si="115"/>
        <v>0</v>
      </c>
      <c r="W114" s="451">
        <f t="shared" si="115"/>
        <v>0</v>
      </c>
      <c r="X114" s="451">
        <f t="shared" si="115"/>
        <v>0</v>
      </c>
      <c r="Y114" s="451">
        <f t="shared" si="115"/>
        <v>0</v>
      </c>
      <c r="Z114" s="575">
        <f t="shared" si="115"/>
        <v>0</v>
      </c>
      <c r="AA114" s="558">
        <f t="shared" si="115"/>
        <v>0</v>
      </c>
      <c r="AB114" s="451">
        <f t="shared" si="115"/>
        <v>0</v>
      </c>
      <c r="AC114" s="451">
        <f t="shared" si="115"/>
        <v>0</v>
      </c>
      <c r="AD114" s="451">
        <f t="shared" si="115"/>
        <v>0</v>
      </c>
      <c r="AE114" s="451">
        <f t="shared" si="115"/>
        <v>0</v>
      </c>
      <c r="AF114" s="451">
        <f t="shared" si="115"/>
        <v>0</v>
      </c>
      <c r="AG114" s="575">
        <f t="shared" si="115"/>
        <v>0</v>
      </c>
      <c r="AH114" s="558">
        <f t="shared" si="115"/>
        <v>0</v>
      </c>
      <c r="AI114" s="451">
        <f t="shared" si="115"/>
        <v>0</v>
      </c>
      <c r="AJ114" s="451">
        <f t="shared" si="115"/>
        <v>0</v>
      </c>
      <c r="AK114" s="552">
        <f t="shared" si="115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514" t="s">
        <v>179</v>
      </c>
      <c r="D115" s="63"/>
      <c r="E115" s="54"/>
      <c r="F115" s="174">
        <f>+[1]NEW!$Y$597</f>
        <v>0</v>
      </c>
      <c r="G115" s="557">
        <v>0</v>
      </c>
      <c r="H115" s="557">
        <v>0</v>
      </c>
      <c r="I115" s="456">
        <v>0</v>
      </c>
      <c r="J115" s="456">
        <v>0</v>
      </c>
      <c r="K115" s="456">
        <v>0</v>
      </c>
      <c r="L115" s="574">
        <v>0</v>
      </c>
      <c r="M115" s="557">
        <v>0</v>
      </c>
      <c r="N115" s="456">
        <v>0</v>
      </c>
      <c r="O115" s="456">
        <v>0</v>
      </c>
      <c r="P115" s="456">
        <v>0</v>
      </c>
      <c r="Q115" s="456">
        <v>0</v>
      </c>
      <c r="R115" s="456">
        <v>0</v>
      </c>
      <c r="S115" s="574">
        <v>0</v>
      </c>
      <c r="T115" s="557">
        <v>0</v>
      </c>
      <c r="U115" s="456">
        <v>0</v>
      </c>
      <c r="V115" s="456">
        <v>0</v>
      </c>
      <c r="W115" s="456">
        <v>0</v>
      </c>
      <c r="X115" s="456">
        <v>0</v>
      </c>
      <c r="Y115" s="456">
        <v>0</v>
      </c>
      <c r="Z115" s="574">
        <v>0</v>
      </c>
      <c r="AA115" s="557">
        <v>0</v>
      </c>
      <c r="AB115" s="456">
        <v>0</v>
      </c>
      <c r="AC115" s="456">
        <v>0</v>
      </c>
      <c r="AD115" s="456">
        <v>0</v>
      </c>
      <c r="AE115" s="456">
        <v>0</v>
      </c>
      <c r="AF115" s="456">
        <v>0</v>
      </c>
      <c r="AG115" s="574">
        <v>0</v>
      </c>
      <c r="AH115" s="557">
        <v>0</v>
      </c>
      <c r="AI115" s="456">
        <v>0</v>
      </c>
      <c r="AJ115" s="456">
        <v>0</v>
      </c>
      <c r="AK115" s="553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515"/>
      <c r="D116" s="78"/>
      <c r="E116" s="85"/>
      <c r="F116" s="173"/>
      <c r="G116" s="558">
        <f t="shared" ref="G116:AK116" si="116">+F116+G115</f>
        <v>0</v>
      </c>
      <c r="H116" s="558">
        <f t="shared" si="116"/>
        <v>0</v>
      </c>
      <c r="I116" s="451">
        <f t="shared" si="116"/>
        <v>0</v>
      </c>
      <c r="J116" s="451">
        <f t="shared" si="116"/>
        <v>0</v>
      </c>
      <c r="K116" s="451">
        <f t="shared" si="116"/>
        <v>0</v>
      </c>
      <c r="L116" s="575">
        <f t="shared" si="116"/>
        <v>0</v>
      </c>
      <c r="M116" s="558">
        <f t="shared" si="116"/>
        <v>0</v>
      </c>
      <c r="N116" s="451">
        <f t="shared" si="116"/>
        <v>0</v>
      </c>
      <c r="O116" s="451">
        <f t="shared" si="116"/>
        <v>0</v>
      </c>
      <c r="P116" s="451">
        <f t="shared" si="116"/>
        <v>0</v>
      </c>
      <c r="Q116" s="451">
        <f t="shared" si="116"/>
        <v>0</v>
      </c>
      <c r="R116" s="451">
        <f t="shared" si="116"/>
        <v>0</v>
      </c>
      <c r="S116" s="575">
        <f t="shared" si="116"/>
        <v>0</v>
      </c>
      <c r="T116" s="558">
        <f t="shared" si="116"/>
        <v>0</v>
      </c>
      <c r="U116" s="451">
        <f t="shared" si="116"/>
        <v>0</v>
      </c>
      <c r="V116" s="451">
        <f t="shared" si="116"/>
        <v>0</v>
      </c>
      <c r="W116" s="451">
        <f t="shared" si="116"/>
        <v>0</v>
      </c>
      <c r="X116" s="451">
        <f t="shared" si="116"/>
        <v>0</v>
      </c>
      <c r="Y116" s="451">
        <f t="shared" si="116"/>
        <v>0</v>
      </c>
      <c r="Z116" s="575">
        <f t="shared" si="116"/>
        <v>0</v>
      </c>
      <c r="AA116" s="558">
        <f t="shared" si="116"/>
        <v>0</v>
      </c>
      <c r="AB116" s="451">
        <f t="shared" si="116"/>
        <v>0</v>
      </c>
      <c r="AC116" s="451">
        <f t="shared" si="116"/>
        <v>0</v>
      </c>
      <c r="AD116" s="451">
        <f t="shared" si="116"/>
        <v>0</v>
      </c>
      <c r="AE116" s="451">
        <f t="shared" si="116"/>
        <v>0</v>
      </c>
      <c r="AF116" s="451">
        <f t="shared" si="116"/>
        <v>0</v>
      </c>
      <c r="AG116" s="575">
        <f t="shared" si="116"/>
        <v>0</v>
      </c>
      <c r="AH116" s="558">
        <f t="shared" si="116"/>
        <v>0</v>
      </c>
      <c r="AI116" s="451">
        <f t="shared" si="116"/>
        <v>0</v>
      </c>
      <c r="AJ116" s="451">
        <f t="shared" si="116"/>
        <v>0</v>
      </c>
      <c r="AK116" s="552">
        <f t="shared" si="116"/>
        <v>0</v>
      </c>
      <c r="AL116" s="37"/>
    </row>
    <row r="117" spans="1:42" ht="35.1" customHeight="1">
      <c r="A117" s="624">
        <v>36</v>
      </c>
      <c r="B117" s="666" t="s">
        <v>157</v>
      </c>
      <c r="C117" s="506" t="s">
        <v>236</v>
      </c>
      <c r="D117" s="71"/>
      <c r="E117" s="49"/>
      <c r="F117" s="174">
        <f>+[1]NEW!$Y$345</f>
        <v>30</v>
      </c>
      <c r="G117" s="557">
        <v>0</v>
      </c>
      <c r="H117" s="557">
        <v>0</v>
      </c>
      <c r="I117" s="456">
        <v>0</v>
      </c>
      <c r="J117" s="456">
        <v>0</v>
      </c>
      <c r="K117" s="456">
        <v>0</v>
      </c>
      <c r="L117" s="574">
        <v>0</v>
      </c>
      <c r="M117" s="557">
        <v>0</v>
      </c>
      <c r="N117" s="456">
        <v>0</v>
      </c>
      <c r="O117" s="456">
        <v>0</v>
      </c>
      <c r="P117" s="456">
        <v>0</v>
      </c>
      <c r="Q117" s="456">
        <v>0</v>
      </c>
      <c r="R117" s="456">
        <v>0</v>
      </c>
      <c r="S117" s="574">
        <v>0</v>
      </c>
      <c r="T117" s="557">
        <v>0</v>
      </c>
      <c r="U117" s="456">
        <v>0</v>
      </c>
      <c r="V117" s="456">
        <v>0</v>
      </c>
      <c r="W117" s="456">
        <v>0</v>
      </c>
      <c r="X117" s="456">
        <v>0</v>
      </c>
      <c r="Y117" s="456">
        <v>0</v>
      </c>
      <c r="Z117" s="574">
        <v>0</v>
      </c>
      <c r="AA117" s="557">
        <v>0</v>
      </c>
      <c r="AB117" s="456">
        <v>0</v>
      </c>
      <c r="AC117" s="456">
        <v>0</v>
      </c>
      <c r="AD117" s="456">
        <v>0</v>
      </c>
      <c r="AE117" s="456">
        <v>0</v>
      </c>
      <c r="AF117" s="456">
        <v>0</v>
      </c>
      <c r="AG117" s="574">
        <v>0</v>
      </c>
      <c r="AH117" s="557">
        <v>0</v>
      </c>
      <c r="AI117" s="553">
        <v>0</v>
      </c>
      <c r="AJ117" s="469">
        <v>30</v>
      </c>
      <c r="AK117" s="553">
        <v>0</v>
      </c>
      <c r="AL117" s="37">
        <f>AK118</f>
        <v>30</v>
      </c>
      <c r="AM117" s="38">
        <f>AL117</f>
        <v>30</v>
      </c>
      <c r="AN117" s="38"/>
      <c r="AO117" s="38">
        <f>AL117*AN117/1000</f>
        <v>0</v>
      </c>
      <c r="AP117" s="38">
        <f>AN117*AM117/1000</f>
        <v>0</v>
      </c>
    </row>
    <row r="118" spans="1:42" ht="35.1" customHeight="1">
      <c r="A118" s="625"/>
      <c r="B118" s="667"/>
      <c r="C118" s="507"/>
      <c r="D118" s="88"/>
      <c r="E118" s="41"/>
      <c r="F118" s="183"/>
      <c r="G118" s="558">
        <f t="shared" ref="G118:AK132" si="117">+F118+G117</f>
        <v>0</v>
      </c>
      <c r="H118" s="558">
        <f t="shared" si="117"/>
        <v>0</v>
      </c>
      <c r="I118" s="451">
        <f t="shared" si="117"/>
        <v>0</v>
      </c>
      <c r="J118" s="451">
        <f t="shared" si="117"/>
        <v>0</v>
      </c>
      <c r="K118" s="451">
        <f t="shared" si="117"/>
        <v>0</v>
      </c>
      <c r="L118" s="575">
        <f t="shared" si="117"/>
        <v>0</v>
      </c>
      <c r="M118" s="558">
        <f t="shared" si="117"/>
        <v>0</v>
      </c>
      <c r="N118" s="451">
        <f t="shared" si="117"/>
        <v>0</v>
      </c>
      <c r="O118" s="451">
        <f t="shared" si="117"/>
        <v>0</v>
      </c>
      <c r="P118" s="451">
        <f t="shared" si="117"/>
        <v>0</v>
      </c>
      <c r="Q118" s="451">
        <f t="shared" si="117"/>
        <v>0</v>
      </c>
      <c r="R118" s="451">
        <f t="shared" si="117"/>
        <v>0</v>
      </c>
      <c r="S118" s="575">
        <f t="shared" si="117"/>
        <v>0</v>
      </c>
      <c r="T118" s="558">
        <f t="shared" si="117"/>
        <v>0</v>
      </c>
      <c r="U118" s="451">
        <f t="shared" si="117"/>
        <v>0</v>
      </c>
      <c r="V118" s="451">
        <f t="shared" si="117"/>
        <v>0</v>
      </c>
      <c r="W118" s="451">
        <f t="shared" si="117"/>
        <v>0</v>
      </c>
      <c r="X118" s="451">
        <f t="shared" si="117"/>
        <v>0</v>
      </c>
      <c r="Y118" s="451">
        <f t="shared" si="117"/>
        <v>0</v>
      </c>
      <c r="Z118" s="575">
        <f t="shared" si="117"/>
        <v>0</v>
      </c>
      <c r="AA118" s="558">
        <f t="shared" si="117"/>
        <v>0</v>
      </c>
      <c r="AB118" s="451">
        <f t="shared" si="117"/>
        <v>0</v>
      </c>
      <c r="AC118" s="451">
        <f t="shared" si="117"/>
        <v>0</v>
      </c>
      <c r="AD118" s="451">
        <f t="shared" si="117"/>
        <v>0</v>
      </c>
      <c r="AE118" s="451">
        <f t="shared" si="117"/>
        <v>0</v>
      </c>
      <c r="AF118" s="451">
        <f t="shared" si="117"/>
        <v>0</v>
      </c>
      <c r="AG118" s="575">
        <f t="shared" si="117"/>
        <v>0</v>
      </c>
      <c r="AH118" s="558">
        <f t="shared" si="117"/>
        <v>0</v>
      </c>
      <c r="AI118" s="451">
        <f t="shared" si="117"/>
        <v>0</v>
      </c>
      <c r="AJ118" s="451">
        <f t="shared" si="117"/>
        <v>30</v>
      </c>
      <c r="AK118" s="552">
        <f t="shared" si="117"/>
        <v>30</v>
      </c>
      <c r="AL118" s="37"/>
    </row>
    <row r="119" spans="1:42" ht="35.1" customHeight="1">
      <c r="A119" s="624">
        <v>37</v>
      </c>
      <c r="B119" s="666" t="s">
        <v>158</v>
      </c>
      <c r="C119" s="506" t="s">
        <v>236</v>
      </c>
      <c r="D119" s="53"/>
      <c r="E119" s="89"/>
      <c r="F119" s="174">
        <f>+[1]NEW!$Y$348</f>
        <v>0</v>
      </c>
      <c r="G119" s="557">
        <v>0</v>
      </c>
      <c r="H119" s="557">
        <v>0</v>
      </c>
      <c r="I119" s="456">
        <v>0</v>
      </c>
      <c r="J119" s="456">
        <v>0</v>
      </c>
      <c r="K119" s="456">
        <v>0</v>
      </c>
      <c r="L119" s="574">
        <v>0</v>
      </c>
      <c r="M119" s="557">
        <v>0</v>
      </c>
      <c r="N119" s="456">
        <v>0</v>
      </c>
      <c r="O119" s="456">
        <v>0</v>
      </c>
      <c r="P119" s="456">
        <v>0</v>
      </c>
      <c r="Q119" s="456">
        <v>0</v>
      </c>
      <c r="R119" s="456">
        <v>0</v>
      </c>
      <c r="S119" s="574">
        <v>0</v>
      </c>
      <c r="T119" s="557">
        <v>0</v>
      </c>
      <c r="U119" s="456">
        <v>0</v>
      </c>
      <c r="V119" s="456">
        <v>0</v>
      </c>
      <c r="W119" s="456">
        <v>0</v>
      </c>
      <c r="X119" s="456">
        <v>0</v>
      </c>
      <c r="Y119" s="456">
        <v>0</v>
      </c>
      <c r="Z119" s="574">
        <v>0</v>
      </c>
      <c r="AA119" s="557">
        <v>0</v>
      </c>
      <c r="AB119" s="456">
        <v>0</v>
      </c>
      <c r="AC119" s="456">
        <v>0</v>
      </c>
      <c r="AD119" s="456">
        <v>0</v>
      </c>
      <c r="AE119" s="456">
        <v>0</v>
      </c>
      <c r="AF119" s="456">
        <v>0</v>
      </c>
      <c r="AG119" s="574">
        <v>0</v>
      </c>
      <c r="AH119" s="557">
        <v>0</v>
      </c>
      <c r="AI119" s="456">
        <v>0</v>
      </c>
      <c r="AJ119" s="456">
        <v>0</v>
      </c>
      <c r="AK119" s="553">
        <v>0</v>
      </c>
      <c r="AL119" s="37"/>
    </row>
    <row r="120" spans="1:42" ht="34.5" customHeight="1">
      <c r="A120" s="625"/>
      <c r="B120" s="667"/>
      <c r="C120" s="507"/>
      <c r="D120" s="78"/>
      <c r="E120" s="79"/>
      <c r="F120" s="179"/>
      <c r="G120" s="558">
        <f t="shared" si="117"/>
        <v>0</v>
      </c>
      <c r="H120" s="558">
        <f t="shared" si="117"/>
        <v>0</v>
      </c>
      <c r="I120" s="451">
        <f t="shared" si="117"/>
        <v>0</v>
      </c>
      <c r="J120" s="451">
        <f t="shared" si="117"/>
        <v>0</v>
      </c>
      <c r="K120" s="451">
        <f t="shared" si="117"/>
        <v>0</v>
      </c>
      <c r="L120" s="575">
        <f t="shared" si="117"/>
        <v>0</v>
      </c>
      <c r="M120" s="558">
        <f t="shared" si="117"/>
        <v>0</v>
      </c>
      <c r="N120" s="451">
        <f t="shared" si="117"/>
        <v>0</v>
      </c>
      <c r="O120" s="451">
        <f t="shared" si="117"/>
        <v>0</v>
      </c>
      <c r="P120" s="451">
        <f t="shared" si="117"/>
        <v>0</v>
      </c>
      <c r="Q120" s="451">
        <f t="shared" si="117"/>
        <v>0</v>
      </c>
      <c r="R120" s="451">
        <f t="shared" si="117"/>
        <v>0</v>
      </c>
      <c r="S120" s="575">
        <f t="shared" si="117"/>
        <v>0</v>
      </c>
      <c r="T120" s="558">
        <f t="shared" si="117"/>
        <v>0</v>
      </c>
      <c r="U120" s="451">
        <f t="shared" si="117"/>
        <v>0</v>
      </c>
      <c r="V120" s="451">
        <f t="shared" si="117"/>
        <v>0</v>
      </c>
      <c r="W120" s="451">
        <f t="shared" si="117"/>
        <v>0</v>
      </c>
      <c r="X120" s="451">
        <f t="shared" si="117"/>
        <v>0</v>
      </c>
      <c r="Y120" s="451">
        <f t="shared" si="117"/>
        <v>0</v>
      </c>
      <c r="Z120" s="575">
        <f t="shared" si="117"/>
        <v>0</v>
      </c>
      <c r="AA120" s="558">
        <f t="shared" si="117"/>
        <v>0</v>
      </c>
      <c r="AB120" s="451">
        <f t="shared" si="117"/>
        <v>0</v>
      </c>
      <c r="AC120" s="451">
        <f t="shared" si="117"/>
        <v>0</v>
      </c>
      <c r="AD120" s="451">
        <f t="shared" si="117"/>
        <v>0</v>
      </c>
      <c r="AE120" s="451">
        <f t="shared" si="117"/>
        <v>0</v>
      </c>
      <c r="AF120" s="451">
        <f t="shared" si="117"/>
        <v>0</v>
      </c>
      <c r="AG120" s="575">
        <f t="shared" si="117"/>
        <v>0</v>
      </c>
      <c r="AH120" s="558">
        <f t="shared" si="117"/>
        <v>0</v>
      </c>
      <c r="AI120" s="451">
        <f t="shared" si="117"/>
        <v>0</v>
      </c>
      <c r="AJ120" s="451">
        <f t="shared" si="117"/>
        <v>0</v>
      </c>
      <c r="AK120" s="552">
        <f t="shared" si="117"/>
        <v>0</v>
      </c>
      <c r="AL120" s="37"/>
    </row>
    <row r="121" spans="1:42" ht="35.1" customHeight="1">
      <c r="A121" s="624">
        <v>38</v>
      </c>
      <c r="B121" s="666" t="s">
        <v>159</v>
      </c>
      <c r="C121" s="506" t="s">
        <v>236</v>
      </c>
      <c r="D121" s="90"/>
      <c r="E121" s="91"/>
      <c r="F121" s="178">
        <f>+[1]NEW!$Y$351</f>
        <v>20</v>
      </c>
      <c r="G121" s="557">
        <v>0</v>
      </c>
      <c r="H121" s="557">
        <v>0</v>
      </c>
      <c r="I121" s="456">
        <v>0</v>
      </c>
      <c r="J121" s="456">
        <v>0</v>
      </c>
      <c r="K121" s="456">
        <v>0</v>
      </c>
      <c r="L121" s="574">
        <v>0</v>
      </c>
      <c r="M121" s="557">
        <v>0</v>
      </c>
      <c r="N121" s="456">
        <v>0</v>
      </c>
      <c r="O121" s="456">
        <v>0</v>
      </c>
      <c r="P121" s="456">
        <v>0</v>
      </c>
      <c r="Q121" s="456">
        <v>0</v>
      </c>
      <c r="R121" s="456">
        <v>0</v>
      </c>
      <c r="S121" s="574">
        <v>0</v>
      </c>
      <c r="T121" s="557">
        <v>0</v>
      </c>
      <c r="U121" s="456">
        <v>0</v>
      </c>
      <c r="V121" s="456">
        <v>0</v>
      </c>
      <c r="W121" s="456">
        <v>0</v>
      </c>
      <c r="X121" s="456">
        <v>0</v>
      </c>
      <c r="Y121" s="456">
        <v>0</v>
      </c>
      <c r="Z121" s="574">
        <v>0</v>
      </c>
      <c r="AA121" s="557">
        <v>0</v>
      </c>
      <c r="AB121" s="456">
        <v>0</v>
      </c>
      <c r="AC121" s="456">
        <v>0</v>
      </c>
      <c r="AD121" s="456">
        <v>0</v>
      </c>
      <c r="AE121" s="456">
        <v>0</v>
      </c>
      <c r="AF121" s="456">
        <v>0</v>
      </c>
      <c r="AG121" s="574">
        <v>0</v>
      </c>
      <c r="AH121" s="557">
        <v>0</v>
      </c>
      <c r="AI121" s="553">
        <v>0</v>
      </c>
      <c r="AJ121" s="469">
        <v>20</v>
      </c>
      <c r="AK121" s="553">
        <v>0</v>
      </c>
      <c r="AL121" s="37"/>
    </row>
    <row r="122" spans="1:42" ht="35.1" customHeight="1">
      <c r="A122" s="651"/>
      <c r="B122" s="667"/>
      <c r="C122" s="507"/>
      <c r="D122" s="60"/>
      <c r="E122" s="52"/>
      <c r="F122" s="181"/>
      <c r="G122" s="558">
        <f t="shared" si="117"/>
        <v>0</v>
      </c>
      <c r="H122" s="558">
        <f t="shared" si="117"/>
        <v>0</v>
      </c>
      <c r="I122" s="451">
        <f t="shared" si="117"/>
        <v>0</v>
      </c>
      <c r="J122" s="451">
        <f t="shared" si="117"/>
        <v>0</v>
      </c>
      <c r="K122" s="451">
        <f t="shared" si="117"/>
        <v>0</v>
      </c>
      <c r="L122" s="575">
        <f t="shared" si="117"/>
        <v>0</v>
      </c>
      <c r="M122" s="558">
        <f t="shared" si="117"/>
        <v>0</v>
      </c>
      <c r="N122" s="451">
        <f t="shared" si="117"/>
        <v>0</v>
      </c>
      <c r="O122" s="451">
        <f t="shared" si="117"/>
        <v>0</v>
      </c>
      <c r="P122" s="451">
        <f t="shared" si="117"/>
        <v>0</v>
      </c>
      <c r="Q122" s="451">
        <f t="shared" si="117"/>
        <v>0</v>
      </c>
      <c r="R122" s="451">
        <f t="shared" si="117"/>
        <v>0</v>
      </c>
      <c r="S122" s="575">
        <f t="shared" si="117"/>
        <v>0</v>
      </c>
      <c r="T122" s="558">
        <f t="shared" si="117"/>
        <v>0</v>
      </c>
      <c r="U122" s="451">
        <f t="shared" si="117"/>
        <v>0</v>
      </c>
      <c r="V122" s="451">
        <f t="shared" si="117"/>
        <v>0</v>
      </c>
      <c r="W122" s="451">
        <f t="shared" si="117"/>
        <v>0</v>
      </c>
      <c r="X122" s="451">
        <f t="shared" si="117"/>
        <v>0</v>
      </c>
      <c r="Y122" s="451">
        <f t="shared" si="117"/>
        <v>0</v>
      </c>
      <c r="Z122" s="575">
        <f t="shared" si="117"/>
        <v>0</v>
      </c>
      <c r="AA122" s="558">
        <f t="shared" si="117"/>
        <v>0</v>
      </c>
      <c r="AB122" s="451">
        <f t="shared" si="117"/>
        <v>0</v>
      </c>
      <c r="AC122" s="451">
        <f t="shared" si="117"/>
        <v>0</v>
      </c>
      <c r="AD122" s="451">
        <f t="shared" si="117"/>
        <v>0</v>
      </c>
      <c r="AE122" s="451">
        <f t="shared" si="117"/>
        <v>0</v>
      </c>
      <c r="AF122" s="451">
        <f t="shared" si="117"/>
        <v>0</v>
      </c>
      <c r="AG122" s="575">
        <f t="shared" si="117"/>
        <v>0</v>
      </c>
      <c r="AH122" s="558">
        <f t="shared" si="117"/>
        <v>0</v>
      </c>
      <c r="AI122" s="451">
        <f t="shared" si="117"/>
        <v>0</v>
      </c>
      <c r="AJ122" s="451">
        <f t="shared" si="117"/>
        <v>20</v>
      </c>
      <c r="AK122" s="552">
        <f t="shared" si="117"/>
        <v>20</v>
      </c>
      <c r="AL122" s="37"/>
    </row>
    <row r="123" spans="1:42" ht="35.1" customHeight="1">
      <c r="A123" s="624">
        <v>39</v>
      </c>
      <c r="B123" s="666" t="s">
        <v>160</v>
      </c>
      <c r="C123" s="506" t="s">
        <v>236</v>
      </c>
      <c r="D123" s="53"/>
      <c r="E123" s="54"/>
      <c r="F123" s="174">
        <f>+[1]NEW!$Y$354</f>
        <v>0</v>
      </c>
      <c r="G123" s="559">
        <v>0</v>
      </c>
      <c r="H123" s="559">
        <v>0</v>
      </c>
      <c r="I123" s="457">
        <v>0</v>
      </c>
      <c r="J123" s="457">
        <v>0</v>
      </c>
      <c r="K123" s="457">
        <v>0</v>
      </c>
      <c r="L123" s="576">
        <v>0</v>
      </c>
      <c r="M123" s="559">
        <v>0</v>
      </c>
      <c r="N123" s="457">
        <v>0</v>
      </c>
      <c r="O123" s="457">
        <v>0</v>
      </c>
      <c r="P123" s="457">
        <v>0</v>
      </c>
      <c r="Q123" s="457">
        <v>0</v>
      </c>
      <c r="R123" s="457">
        <v>0</v>
      </c>
      <c r="S123" s="576">
        <v>0</v>
      </c>
      <c r="T123" s="559">
        <v>0</v>
      </c>
      <c r="U123" s="457">
        <v>0</v>
      </c>
      <c r="V123" s="457">
        <v>0</v>
      </c>
      <c r="W123" s="457">
        <v>0</v>
      </c>
      <c r="X123" s="457">
        <v>0</v>
      </c>
      <c r="Y123" s="457">
        <v>0</v>
      </c>
      <c r="Z123" s="576">
        <v>0</v>
      </c>
      <c r="AA123" s="559">
        <v>0</v>
      </c>
      <c r="AB123" s="457">
        <v>0</v>
      </c>
      <c r="AC123" s="457">
        <v>0</v>
      </c>
      <c r="AD123" s="457">
        <v>0</v>
      </c>
      <c r="AE123" s="457">
        <v>0</v>
      </c>
      <c r="AF123" s="457">
        <v>0</v>
      </c>
      <c r="AG123" s="576">
        <v>0</v>
      </c>
      <c r="AH123" s="559">
        <v>0</v>
      </c>
      <c r="AI123" s="457">
        <v>0</v>
      </c>
      <c r="AJ123" s="457">
        <v>0</v>
      </c>
      <c r="AK123" s="457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customHeight="1">
      <c r="A124" s="625"/>
      <c r="B124" s="667"/>
      <c r="C124" s="507"/>
      <c r="D124" s="95"/>
      <c r="E124" s="79"/>
      <c r="F124" s="179"/>
      <c r="G124" s="558">
        <f t="shared" si="117"/>
        <v>0</v>
      </c>
      <c r="H124" s="558">
        <f t="shared" si="117"/>
        <v>0</v>
      </c>
      <c r="I124" s="451">
        <f t="shared" si="117"/>
        <v>0</v>
      </c>
      <c r="J124" s="451">
        <f t="shared" si="117"/>
        <v>0</v>
      </c>
      <c r="K124" s="451">
        <f t="shared" si="117"/>
        <v>0</v>
      </c>
      <c r="L124" s="575">
        <f t="shared" si="117"/>
        <v>0</v>
      </c>
      <c r="M124" s="558">
        <f t="shared" si="117"/>
        <v>0</v>
      </c>
      <c r="N124" s="451">
        <f t="shared" si="117"/>
        <v>0</v>
      </c>
      <c r="O124" s="451">
        <f t="shared" si="117"/>
        <v>0</v>
      </c>
      <c r="P124" s="451">
        <f t="shared" si="117"/>
        <v>0</v>
      </c>
      <c r="Q124" s="451">
        <f t="shared" si="117"/>
        <v>0</v>
      </c>
      <c r="R124" s="451">
        <f t="shared" si="117"/>
        <v>0</v>
      </c>
      <c r="S124" s="575">
        <f t="shared" si="117"/>
        <v>0</v>
      </c>
      <c r="T124" s="558">
        <f t="shared" si="117"/>
        <v>0</v>
      </c>
      <c r="U124" s="451">
        <f t="shared" si="117"/>
        <v>0</v>
      </c>
      <c r="V124" s="451">
        <f t="shared" si="117"/>
        <v>0</v>
      </c>
      <c r="W124" s="451">
        <f t="shared" si="117"/>
        <v>0</v>
      </c>
      <c r="X124" s="451">
        <f t="shared" si="117"/>
        <v>0</v>
      </c>
      <c r="Y124" s="451">
        <f t="shared" si="117"/>
        <v>0</v>
      </c>
      <c r="Z124" s="575">
        <f t="shared" si="117"/>
        <v>0</v>
      </c>
      <c r="AA124" s="558">
        <f t="shared" si="117"/>
        <v>0</v>
      </c>
      <c r="AB124" s="451">
        <f t="shared" si="117"/>
        <v>0</v>
      </c>
      <c r="AC124" s="451">
        <f t="shared" si="117"/>
        <v>0</v>
      </c>
      <c r="AD124" s="451">
        <f t="shared" si="117"/>
        <v>0</v>
      </c>
      <c r="AE124" s="451">
        <f t="shared" si="117"/>
        <v>0</v>
      </c>
      <c r="AF124" s="451">
        <f t="shared" si="117"/>
        <v>0</v>
      </c>
      <c r="AG124" s="575">
        <f t="shared" si="117"/>
        <v>0</v>
      </c>
      <c r="AH124" s="558">
        <f t="shared" si="117"/>
        <v>0</v>
      </c>
      <c r="AI124" s="451">
        <f t="shared" si="117"/>
        <v>0</v>
      </c>
      <c r="AJ124" s="451">
        <f t="shared" si="117"/>
        <v>0</v>
      </c>
      <c r="AK124" s="552">
        <f t="shared" si="117"/>
        <v>0</v>
      </c>
      <c r="AL124" s="37"/>
    </row>
    <row r="125" spans="1:42" ht="35.1" customHeight="1">
      <c r="A125" s="624">
        <v>40</v>
      </c>
      <c r="B125" s="666" t="s">
        <v>161</v>
      </c>
      <c r="C125" s="514" t="s">
        <v>237</v>
      </c>
      <c r="D125" s="90"/>
      <c r="E125" s="91"/>
      <c r="F125" s="178">
        <f>+[1]NEW!$Y$357</f>
        <v>95</v>
      </c>
      <c r="G125" s="557">
        <v>0</v>
      </c>
      <c r="H125" s="557">
        <v>0</v>
      </c>
      <c r="I125" s="456">
        <v>0</v>
      </c>
      <c r="J125" s="456">
        <v>0</v>
      </c>
      <c r="K125" s="456">
        <v>0</v>
      </c>
      <c r="L125" s="574">
        <v>0</v>
      </c>
      <c r="M125" s="557">
        <v>0</v>
      </c>
      <c r="N125" s="456">
        <v>0</v>
      </c>
      <c r="O125" s="456">
        <v>0</v>
      </c>
      <c r="P125" s="456">
        <v>0</v>
      </c>
      <c r="Q125" s="456">
        <v>0</v>
      </c>
      <c r="R125" s="456">
        <v>0</v>
      </c>
      <c r="S125" s="574">
        <v>0</v>
      </c>
      <c r="T125" s="557">
        <v>0</v>
      </c>
      <c r="U125" s="456">
        <v>0</v>
      </c>
      <c r="V125" s="456">
        <v>0</v>
      </c>
      <c r="W125" s="456">
        <v>0</v>
      </c>
      <c r="X125" s="456">
        <v>0</v>
      </c>
      <c r="Y125" s="456">
        <v>0</v>
      </c>
      <c r="Z125" s="574">
        <v>0</v>
      </c>
      <c r="AA125" s="557">
        <v>0</v>
      </c>
      <c r="AB125" s="456">
        <v>0</v>
      </c>
      <c r="AC125" s="456">
        <v>0</v>
      </c>
      <c r="AD125" s="456">
        <v>0</v>
      </c>
      <c r="AE125" s="456">
        <v>0</v>
      </c>
      <c r="AF125" s="456">
        <v>0</v>
      </c>
      <c r="AG125" s="574">
        <v>0</v>
      </c>
      <c r="AH125" s="557">
        <v>0</v>
      </c>
      <c r="AI125" s="553">
        <v>0</v>
      </c>
      <c r="AJ125" s="469">
        <v>95</v>
      </c>
      <c r="AK125" s="553">
        <v>0</v>
      </c>
      <c r="AL125" s="37"/>
    </row>
    <row r="126" spans="1:42" ht="35.1" customHeight="1">
      <c r="A126" s="651"/>
      <c r="B126" s="667"/>
      <c r="C126" s="515"/>
      <c r="D126" s="60"/>
      <c r="E126" s="52"/>
      <c r="F126" s="181"/>
      <c r="G126" s="558">
        <f t="shared" si="117"/>
        <v>0</v>
      </c>
      <c r="H126" s="558">
        <f t="shared" si="117"/>
        <v>0</v>
      </c>
      <c r="I126" s="451">
        <f t="shared" si="117"/>
        <v>0</v>
      </c>
      <c r="J126" s="451">
        <f t="shared" si="117"/>
        <v>0</v>
      </c>
      <c r="K126" s="451">
        <f t="shared" si="117"/>
        <v>0</v>
      </c>
      <c r="L126" s="575">
        <f t="shared" si="117"/>
        <v>0</v>
      </c>
      <c r="M126" s="558">
        <f t="shared" si="117"/>
        <v>0</v>
      </c>
      <c r="N126" s="451">
        <f t="shared" si="117"/>
        <v>0</v>
      </c>
      <c r="O126" s="451">
        <f t="shared" si="117"/>
        <v>0</v>
      </c>
      <c r="P126" s="451">
        <f t="shared" si="117"/>
        <v>0</v>
      </c>
      <c r="Q126" s="451">
        <f t="shared" si="117"/>
        <v>0</v>
      </c>
      <c r="R126" s="451">
        <f t="shared" si="117"/>
        <v>0</v>
      </c>
      <c r="S126" s="575">
        <f t="shared" si="117"/>
        <v>0</v>
      </c>
      <c r="T126" s="558">
        <f t="shared" si="117"/>
        <v>0</v>
      </c>
      <c r="U126" s="451">
        <f t="shared" si="117"/>
        <v>0</v>
      </c>
      <c r="V126" s="451">
        <f t="shared" si="117"/>
        <v>0</v>
      </c>
      <c r="W126" s="451">
        <f t="shared" si="117"/>
        <v>0</v>
      </c>
      <c r="X126" s="451">
        <f t="shared" si="117"/>
        <v>0</v>
      </c>
      <c r="Y126" s="451">
        <f t="shared" si="117"/>
        <v>0</v>
      </c>
      <c r="Z126" s="575">
        <f t="shared" si="117"/>
        <v>0</v>
      </c>
      <c r="AA126" s="558">
        <f t="shared" si="117"/>
        <v>0</v>
      </c>
      <c r="AB126" s="451">
        <f t="shared" si="117"/>
        <v>0</v>
      </c>
      <c r="AC126" s="451">
        <f t="shared" si="117"/>
        <v>0</v>
      </c>
      <c r="AD126" s="451">
        <f t="shared" si="117"/>
        <v>0</v>
      </c>
      <c r="AE126" s="451">
        <f t="shared" si="117"/>
        <v>0</v>
      </c>
      <c r="AF126" s="451">
        <f t="shared" si="117"/>
        <v>0</v>
      </c>
      <c r="AG126" s="575">
        <f t="shared" si="117"/>
        <v>0</v>
      </c>
      <c r="AH126" s="558">
        <f t="shared" si="117"/>
        <v>0</v>
      </c>
      <c r="AI126" s="451">
        <f t="shared" si="117"/>
        <v>0</v>
      </c>
      <c r="AJ126" s="451">
        <f t="shared" si="117"/>
        <v>95</v>
      </c>
      <c r="AK126" s="552">
        <f t="shared" si="117"/>
        <v>95</v>
      </c>
      <c r="AL126" s="37"/>
    </row>
    <row r="127" spans="1:42" ht="35.1" hidden="1" customHeight="1">
      <c r="A127" s="624">
        <v>36</v>
      </c>
      <c r="B127" s="666" t="s">
        <v>162</v>
      </c>
      <c r="C127" s="514" t="s">
        <v>181</v>
      </c>
      <c r="D127" s="53"/>
      <c r="E127" s="54"/>
      <c r="F127" s="174">
        <f>+[1]NEW!$Y$360</f>
        <v>0</v>
      </c>
      <c r="G127" s="559">
        <v>0</v>
      </c>
      <c r="H127" s="559">
        <v>0</v>
      </c>
      <c r="I127" s="457">
        <v>0</v>
      </c>
      <c r="J127" s="457">
        <v>0</v>
      </c>
      <c r="K127" s="457">
        <v>0</v>
      </c>
      <c r="L127" s="576">
        <v>0</v>
      </c>
      <c r="M127" s="559">
        <v>0</v>
      </c>
      <c r="N127" s="457">
        <v>0</v>
      </c>
      <c r="O127" s="457">
        <v>0</v>
      </c>
      <c r="P127" s="457">
        <v>0</v>
      </c>
      <c r="Q127" s="457">
        <v>0</v>
      </c>
      <c r="R127" s="457">
        <v>0</v>
      </c>
      <c r="S127" s="576">
        <v>0</v>
      </c>
      <c r="T127" s="559">
        <v>0</v>
      </c>
      <c r="U127" s="457">
        <v>0</v>
      </c>
      <c r="V127" s="457">
        <v>0</v>
      </c>
      <c r="W127" s="457">
        <v>0</v>
      </c>
      <c r="X127" s="457">
        <v>0</v>
      </c>
      <c r="Y127" s="457">
        <v>0</v>
      </c>
      <c r="Z127" s="576">
        <v>0</v>
      </c>
      <c r="AA127" s="559">
        <v>0</v>
      </c>
      <c r="AB127" s="457">
        <v>0</v>
      </c>
      <c r="AC127" s="457">
        <v>0</v>
      </c>
      <c r="AD127" s="457">
        <v>0</v>
      </c>
      <c r="AE127" s="457">
        <v>0</v>
      </c>
      <c r="AF127" s="457">
        <v>0</v>
      </c>
      <c r="AG127" s="576">
        <v>0</v>
      </c>
      <c r="AH127" s="559">
        <v>0</v>
      </c>
      <c r="AI127" s="457">
        <v>0</v>
      </c>
      <c r="AJ127" s="457">
        <v>0</v>
      </c>
      <c r="AK127" s="457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515"/>
      <c r="D128" s="95"/>
      <c r="E128" s="79"/>
      <c r="F128" s="179"/>
      <c r="G128" s="558">
        <f t="shared" si="117"/>
        <v>0</v>
      </c>
      <c r="H128" s="558">
        <f t="shared" si="117"/>
        <v>0</v>
      </c>
      <c r="I128" s="451">
        <f t="shared" si="117"/>
        <v>0</v>
      </c>
      <c r="J128" s="451">
        <f t="shared" si="117"/>
        <v>0</v>
      </c>
      <c r="K128" s="451">
        <f t="shared" si="117"/>
        <v>0</v>
      </c>
      <c r="L128" s="575">
        <f t="shared" si="117"/>
        <v>0</v>
      </c>
      <c r="M128" s="558">
        <f t="shared" si="117"/>
        <v>0</v>
      </c>
      <c r="N128" s="451">
        <f t="shared" si="117"/>
        <v>0</v>
      </c>
      <c r="O128" s="451">
        <f t="shared" si="117"/>
        <v>0</v>
      </c>
      <c r="P128" s="451">
        <f t="shared" si="117"/>
        <v>0</v>
      </c>
      <c r="Q128" s="451">
        <f t="shared" si="117"/>
        <v>0</v>
      </c>
      <c r="R128" s="451">
        <f t="shared" si="117"/>
        <v>0</v>
      </c>
      <c r="S128" s="575">
        <f t="shared" si="117"/>
        <v>0</v>
      </c>
      <c r="T128" s="558">
        <f t="shared" si="117"/>
        <v>0</v>
      </c>
      <c r="U128" s="451">
        <f t="shared" si="117"/>
        <v>0</v>
      </c>
      <c r="V128" s="451">
        <f t="shared" si="117"/>
        <v>0</v>
      </c>
      <c r="W128" s="451">
        <f t="shared" si="117"/>
        <v>0</v>
      </c>
      <c r="X128" s="451">
        <f t="shared" si="117"/>
        <v>0</v>
      </c>
      <c r="Y128" s="451">
        <f t="shared" si="117"/>
        <v>0</v>
      </c>
      <c r="Z128" s="575">
        <f t="shared" si="117"/>
        <v>0</v>
      </c>
      <c r="AA128" s="558">
        <f t="shared" si="117"/>
        <v>0</v>
      </c>
      <c r="AB128" s="451">
        <f t="shared" si="117"/>
        <v>0</v>
      </c>
      <c r="AC128" s="451">
        <f t="shared" si="117"/>
        <v>0</v>
      </c>
      <c r="AD128" s="451">
        <f t="shared" si="117"/>
        <v>0</v>
      </c>
      <c r="AE128" s="451">
        <f t="shared" si="117"/>
        <v>0</v>
      </c>
      <c r="AF128" s="451">
        <f t="shared" si="117"/>
        <v>0</v>
      </c>
      <c r="AG128" s="575">
        <f t="shared" si="117"/>
        <v>0</v>
      </c>
      <c r="AH128" s="558">
        <f t="shared" si="117"/>
        <v>0</v>
      </c>
      <c r="AI128" s="451">
        <f t="shared" si="117"/>
        <v>0</v>
      </c>
      <c r="AJ128" s="451">
        <f t="shared" si="117"/>
        <v>0</v>
      </c>
      <c r="AK128" s="552">
        <f t="shared" si="117"/>
        <v>0</v>
      </c>
      <c r="AL128" s="37"/>
    </row>
    <row r="129" spans="1:42" ht="34.5" customHeight="1">
      <c r="A129" s="624">
        <v>41</v>
      </c>
      <c r="B129" s="722" t="s">
        <v>127</v>
      </c>
      <c r="C129" s="506" t="s">
        <v>238</v>
      </c>
      <c r="D129" s="48"/>
      <c r="E129" s="49"/>
      <c r="F129" s="178">
        <f>+[1]NEW!$Y$114</f>
        <v>477</v>
      </c>
      <c r="G129" s="559">
        <v>0</v>
      </c>
      <c r="H129" s="559">
        <v>0</v>
      </c>
      <c r="I129" s="457">
        <v>0</v>
      </c>
      <c r="J129" s="457">
        <v>0</v>
      </c>
      <c r="K129" s="457">
        <v>0</v>
      </c>
      <c r="L129" s="576">
        <v>0</v>
      </c>
      <c r="M129" s="559">
        <v>0</v>
      </c>
      <c r="N129" s="457">
        <v>0</v>
      </c>
      <c r="O129" s="457">
        <v>0</v>
      </c>
      <c r="P129" s="457">
        <v>0</v>
      </c>
      <c r="Q129" s="457">
        <v>0</v>
      </c>
      <c r="R129" s="457">
        <v>0</v>
      </c>
      <c r="S129" s="576">
        <v>0</v>
      </c>
      <c r="T129" s="559">
        <v>0</v>
      </c>
      <c r="U129" s="457">
        <v>0</v>
      </c>
      <c r="V129" s="457">
        <v>0</v>
      </c>
      <c r="W129" s="457">
        <v>0</v>
      </c>
      <c r="X129" s="457">
        <v>0</v>
      </c>
      <c r="Y129" s="457">
        <v>0</v>
      </c>
      <c r="Z129" s="470">
        <v>177</v>
      </c>
      <c r="AA129" s="559">
        <v>0</v>
      </c>
      <c r="AB129" s="457">
        <v>0</v>
      </c>
      <c r="AC129" s="457">
        <v>0</v>
      </c>
      <c r="AD129" s="470">
        <v>300</v>
      </c>
      <c r="AE129" s="408">
        <f>477-AD130</f>
        <v>0</v>
      </c>
      <c r="AF129" s="457">
        <v>0</v>
      </c>
      <c r="AG129" s="576">
        <v>0</v>
      </c>
      <c r="AH129" s="559">
        <v>0</v>
      </c>
      <c r="AI129" s="457">
        <f>477-AH130</f>
        <v>0</v>
      </c>
      <c r="AJ129" s="457">
        <v>0</v>
      </c>
      <c r="AK129" s="457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23"/>
      <c r="C130" s="507"/>
      <c r="D130" s="40"/>
      <c r="E130" s="41"/>
      <c r="F130" s="184"/>
      <c r="G130" s="558">
        <f t="shared" si="117"/>
        <v>0</v>
      </c>
      <c r="H130" s="558">
        <f t="shared" si="117"/>
        <v>0</v>
      </c>
      <c r="I130" s="450">
        <f t="shared" si="117"/>
        <v>0</v>
      </c>
      <c r="J130" s="451">
        <f t="shared" si="117"/>
        <v>0</v>
      </c>
      <c r="K130" s="451">
        <f t="shared" si="117"/>
        <v>0</v>
      </c>
      <c r="L130" s="575">
        <f t="shared" si="117"/>
        <v>0</v>
      </c>
      <c r="M130" s="558">
        <f t="shared" si="117"/>
        <v>0</v>
      </c>
      <c r="N130" s="451">
        <f t="shared" si="117"/>
        <v>0</v>
      </c>
      <c r="O130" s="451">
        <f t="shared" si="117"/>
        <v>0</v>
      </c>
      <c r="P130" s="450">
        <f t="shared" si="117"/>
        <v>0</v>
      </c>
      <c r="Q130" s="451">
        <f t="shared" si="117"/>
        <v>0</v>
      </c>
      <c r="R130" s="451">
        <f t="shared" si="117"/>
        <v>0</v>
      </c>
      <c r="S130" s="575">
        <f t="shared" si="117"/>
        <v>0</v>
      </c>
      <c r="T130" s="558">
        <f t="shared" si="117"/>
        <v>0</v>
      </c>
      <c r="U130" s="451">
        <f t="shared" si="117"/>
        <v>0</v>
      </c>
      <c r="V130" s="451">
        <f t="shared" si="117"/>
        <v>0</v>
      </c>
      <c r="W130" s="450">
        <f t="shared" si="117"/>
        <v>0</v>
      </c>
      <c r="X130" s="451">
        <f t="shared" si="117"/>
        <v>0</v>
      </c>
      <c r="Y130" s="451">
        <f t="shared" si="117"/>
        <v>0</v>
      </c>
      <c r="Z130" s="575">
        <f t="shared" si="117"/>
        <v>177</v>
      </c>
      <c r="AA130" s="558">
        <f t="shared" si="117"/>
        <v>177</v>
      </c>
      <c r="AB130" s="451">
        <f t="shared" si="117"/>
        <v>177</v>
      </c>
      <c r="AC130" s="451">
        <f t="shared" si="117"/>
        <v>177</v>
      </c>
      <c r="AD130" s="450">
        <f t="shared" si="117"/>
        <v>477</v>
      </c>
      <c r="AE130" s="451">
        <f t="shared" si="117"/>
        <v>477</v>
      </c>
      <c r="AF130" s="451">
        <f t="shared" si="117"/>
        <v>477</v>
      </c>
      <c r="AG130" s="575">
        <f t="shared" si="117"/>
        <v>477</v>
      </c>
      <c r="AH130" s="558">
        <f t="shared" si="117"/>
        <v>477</v>
      </c>
      <c r="AI130" s="451">
        <f t="shared" si="117"/>
        <v>477</v>
      </c>
      <c r="AJ130" s="451">
        <f t="shared" si="117"/>
        <v>477</v>
      </c>
      <c r="AK130" s="552">
        <f t="shared" si="117"/>
        <v>477</v>
      </c>
      <c r="AL130" s="47"/>
    </row>
    <row r="131" spans="1:42" ht="34.5" customHeight="1">
      <c r="A131" s="624">
        <v>42</v>
      </c>
      <c r="B131" s="722" t="s">
        <v>128</v>
      </c>
      <c r="C131" s="506" t="s">
        <v>238</v>
      </c>
      <c r="D131" s="48"/>
      <c r="E131" s="49"/>
      <c r="F131" s="174">
        <f>+[1]NEW!$Y$117</f>
        <v>173</v>
      </c>
      <c r="G131" s="559">
        <v>0</v>
      </c>
      <c r="H131" s="559">
        <v>0</v>
      </c>
      <c r="I131" s="457">
        <v>0</v>
      </c>
      <c r="J131" s="457">
        <v>0</v>
      </c>
      <c r="K131" s="457">
        <v>0</v>
      </c>
      <c r="L131" s="576">
        <v>0</v>
      </c>
      <c r="M131" s="559">
        <v>0</v>
      </c>
      <c r="N131" s="457">
        <v>0</v>
      </c>
      <c r="O131" s="457">
        <v>0</v>
      </c>
      <c r="P131" s="457">
        <v>0</v>
      </c>
      <c r="Q131" s="457">
        <v>0</v>
      </c>
      <c r="R131" s="457">
        <v>0</v>
      </c>
      <c r="S131" s="576">
        <v>0</v>
      </c>
      <c r="T131" s="559">
        <v>0</v>
      </c>
      <c r="U131" s="457">
        <v>0</v>
      </c>
      <c r="V131" s="457">
        <v>0</v>
      </c>
      <c r="W131" s="457">
        <v>0</v>
      </c>
      <c r="X131" s="457">
        <v>0</v>
      </c>
      <c r="Y131" s="457">
        <v>0</v>
      </c>
      <c r="Z131" s="470">
        <v>123</v>
      </c>
      <c r="AA131" s="559">
        <v>0</v>
      </c>
      <c r="AB131" s="457">
        <f>123-AA132</f>
        <v>0</v>
      </c>
      <c r="AC131" s="457">
        <v>0</v>
      </c>
      <c r="AD131" s="408">
        <v>0</v>
      </c>
      <c r="AE131" s="470">
        <f>173-AD132</f>
        <v>50</v>
      </c>
      <c r="AF131" s="457">
        <v>0</v>
      </c>
      <c r="AG131" s="576">
        <v>0</v>
      </c>
      <c r="AH131" s="559">
        <v>0</v>
      </c>
      <c r="AI131" s="457">
        <v>0</v>
      </c>
      <c r="AJ131" s="457">
        <v>0</v>
      </c>
      <c r="AK131" s="457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23"/>
      <c r="C132" s="507"/>
      <c r="D132" s="40"/>
      <c r="E132" s="41"/>
      <c r="F132" s="179"/>
      <c r="G132" s="558">
        <f t="shared" si="117"/>
        <v>0</v>
      </c>
      <c r="H132" s="558">
        <f t="shared" si="117"/>
        <v>0</v>
      </c>
      <c r="I132" s="450">
        <f t="shared" si="117"/>
        <v>0</v>
      </c>
      <c r="J132" s="451">
        <f t="shared" si="117"/>
        <v>0</v>
      </c>
      <c r="K132" s="451">
        <f t="shared" si="117"/>
        <v>0</v>
      </c>
      <c r="L132" s="575">
        <f t="shared" si="117"/>
        <v>0</v>
      </c>
      <c r="M132" s="558">
        <f t="shared" si="117"/>
        <v>0</v>
      </c>
      <c r="N132" s="451">
        <f t="shared" si="117"/>
        <v>0</v>
      </c>
      <c r="O132" s="451">
        <f t="shared" si="117"/>
        <v>0</v>
      </c>
      <c r="P132" s="450">
        <f t="shared" si="117"/>
        <v>0</v>
      </c>
      <c r="Q132" s="451">
        <f t="shared" si="117"/>
        <v>0</v>
      </c>
      <c r="R132" s="451">
        <f t="shared" si="117"/>
        <v>0</v>
      </c>
      <c r="S132" s="575">
        <f t="shared" si="117"/>
        <v>0</v>
      </c>
      <c r="T132" s="558">
        <f t="shared" si="117"/>
        <v>0</v>
      </c>
      <c r="U132" s="451">
        <f t="shared" si="117"/>
        <v>0</v>
      </c>
      <c r="V132" s="451">
        <f t="shared" si="117"/>
        <v>0</v>
      </c>
      <c r="W132" s="450">
        <f t="shared" si="117"/>
        <v>0</v>
      </c>
      <c r="X132" s="451">
        <f t="shared" si="117"/>
        <v>0</v>
      </c>
      <c r="Y132" s="451">
        <f t="shared" si="117"/>
        <v>0</v>
      </c>
      <c r="Z132" s="575">
        <f t="shared" si="117"/>
        <v>123</v>
      </c>
      <c r="AA132" s="558">
        <f t="shared" si="117"/>
        <v>123</v>
      </c>
      <c r="AB132" s="451">
        <f t="shared" si="117"/>
        <v>123</v>
      </c>
      <c r="AC132" s="451">
        <f t="shared" si="117"/>
        <v>123</v>
      </c>
      <c r="AD132" s="450">
        <f t="shared" si="117"/>
        <v>123</v>
      </c>
      <c r="AE132" s="451">
        <f t="shared" si="117"/>
        <v>173</v>
      </c>
      <c r="AF132" s="451">
        <f t="shared" si="117"/>
        <v>173</v>
      </c>
      <c r="AG132" s="575">
        <f t="shared" si="117"/>
        <v>173</v>
      </c>
      <c r="AH132" s="558">
        <f t="shared" si="117"/>
        <v>173</v>
      </c>
      <c r="AI132" s="451">
        <f t="shared" si="117"/>
        <v>173</v>
      </c>
      <c r="AJ132" s="451">
        <f t="shared" si="117"/>
        <v>173</v>
      </c>
      <c r="AK132" s="552">
        <f t="shared" si="117"/>
        <v>173</v>
      </c>
      <c r="AL132" s="37"/>
    </row>
    <row r="133" spans="1:42" ht="34.5" customHeight="1">
      <c r="A133" s="624">
        <v>43</v>
      </c>
      <c r="B133" s="722" t="s">
        <v>129</v>
      </c>
      <c r="C133" s="506" t="s">
        <v>238</v>
      </c>
      <c r="D133" s="48"/>
      <c r="E133" s="49"/>
      <c r="F133" s="174">
        <f>+[1]NEW!$Y$120</f>
        <v>786</v>
      </c>
      <c r="G133" s="559">
        <v>0</v>
      </c>
      <c r="H133" s="559">
        <v>0</v>
      </c>
      <c r="I133" s="457">
        <v>0</v>
      </c>
      <c r="J133" s="457">
        <v>0</v>
      </c>
      <c r="K133" s="457">
        <v>0</v>
      </c>
      <c r="L133" s="576">
        <v>0</v>
      </c>
      <c r="M133" s="559">
        <v>0</v>
      </c>
      <c r="N133" s="457">
        <v>0</v>
      </c>
      <c r="O133" s="457">
        <v>0</v>
      </c>
      <c r="P133" s="457">
        <v>0</v>
      </c>
      <c r="Q133" s="457">
        <v>0</v>
      </c>
      <c r="R133" s="457">
        <v>0</v>
      </c>
      <c r="S133" s="576">
        <v>0</v>
      </c>
      <c r="T133" s="559">
        <v>0</v>
      </c>
      <c r="U133" s="457">
        <v>0</v>
      </c>
      <c r="V133" s="457">
        <v>0</v>
      </c>
      <c r="W133" s="457">
        <v>0</v>
      </c>
      <c r="X133" s="457">
        <v>0</v>
      </c>
      <c r="Y133" s="457">
        <v>0</v>
      </c>
      <c r="Z133" s="470">
        <v>426</v>
      </c>
      <c r="AA133" s="559">
        <v>0</v>
      </c>
      <c r="AB133" s="470">
        <f>566-AA134</f>
        <v>140</v>
      </c>
      <c r="AC133" s="457">
        <v>0</v>
      </c>
      <c r="AD133" s="408">
        <v>0</v>
      </c>
      <c r="AE133" s="470">
        <f>766-AD134+20</f>
        <v>220</v>
      </c>
      <c r="AF133" s="457">
        <v>0</v>
      </c>
      <c r="AG133" s="576">
        <v>0</v>
      </c>
      <c r="AH133" s="559">
        <v>0</v>
      </c>
      <c r="AI133" s="457">
        <v>0</v>
      </c>
      <c r="AJ133" s="457">
        <v>0</v>
      </c>
      <c r="AK133" s="457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23"/>
      <c r="C134" s="507"/>
      <c r="D134" s="40"/>
      <c r="E134" s="41"/>
      <c r="F134" s="179"/>
      <c r="G134" s="558">
        <f t="shared" ref="G134:AK136" si="118">+F134+G133</f>
        <v>0</v>
      </c>
      <c r="H134" s="558">
        <f t="shared" si="118"/>
        <v>0</v>
      </c>
      <c r="I134" s="450">
        <f t="shared" si="118"/>
        <v>0</v>
      </c>
      <c r="J134" s="451">
        <f t="shared" si="118"/>
        <v>0</v>
      </c>
      <c r="K134" s="451">
        <f t="shared" si="118"/>
        <v>0</v>
      </c>
      <c r="L134" s="575">
        <f t="shared" si="118"/>
        <v>0</v>
      </c>
      <c r="M134" s="558">
        <f t="shared" si="118"/>
        <v>0</v>
      </c>
      <c r="N134" s="451">
        <f t="shared" si="118"/>
        <v>0</v>
      </c>
      <c r="O134" s="451">
        <f t="shared" si="118"/>
        <v>0</v>
      </c>
      <c r="P134" s="450">
        <f t="shared" si="118"/>
        <v>0</v>
      </c>
      <c r="Q134" s="451">
        <f t="shared" si="118"/>
        <v>0</v>
      </c>
      <c r="R134" s="451">
        <f t="shared" si="118"/>
        <v>0</v>
      </c>
      <c r="S134" s="575">
        <f t="shared" si="118"/>
        <v>0</v>
      </c>
      <c r="T134" s="558">
        <f t="shared" si="118"/>
        <v>0</v>
      </c>
      <c r="U134" s="451">
        <f t="shared" si="118"/>
        <v>0</v>
      </c>
      <c r="V134" s="451">
        <f t="shared" si="118"/>
        <v>0</v>
      </c>
      <c r="W134" s="450">
        <f t="shared" si="118"/>
        <v>0</v>
      </c>
      <c r="X134" s="451">
        <f t="shared" si="118"/>
        <v>0</v>
      </c>
      <c r="Y134" s="451">
        <f t="shared" si="118"/>
        <v>0</v>
      </c>
      <c r="Z134" s="575">
        <f t="shared" si="118"/>
        <v>426</v>
      </c>
      <c r="AA134" s="558">
        <f t="shared" si="118"/>
        <v>426</v>
      </c>
      <c r="AB134" s="451">
        <f t="shared" si="118"/>
        <v>566</v>
      </c>
      <c r="AC134" s="451">
        <f t="shared" si="118"/>
        <v>566</v>
      </c>
      <c r="AD134" s="450">
        <f t="shared" si="118"/>
        <v>566</v>
      </c>
      <c r="AE134" s="451">
        <f t="shared" si="118"/>
        <v>786</v>
      </c>
      <c r="AF134" s="451">
        <f t="shared" si="118"/>
        <v>786</v>
      </c>
      <c r="AG134" s="575">
        <f t="shared" si="118"/>
        <v>786</v>
      </c>
      <c r="AH134" s="558">
        <f t="shared" si="118"/>
        <v>786</v>
      </c>
      <c r="AI134" s="451">
        <f t="shared" si="118"/>
        <v>786</v>
      </c>
      <c r="AJ134" s="451">
        <f t="shared" si="118"/>
        <v>786</v>
      </c>
      <c r="AK134" s="552">
        <f t="shared" si="118"/>
        <v>786</v>
      </c>
      <c r="AL134" s="37"/>
    </row>
    <row r="135" spans="1:42" ht="34.5" customHeight="1">
      <c r="A135" s="624">
        <v>44</v>
      </c>
      <c r="B135" s="722" t="s">
        <v>130</v>
      </c>
      <c r="C135" s="506" t="s">
        <v>239</v>
      </c>
      <c r="D135" s="48"/>
      <c r="E135" s="49"/>
      <c r="F135" s="440">
        <f>+[1]NEW!$Y$123</f>
        <v>73</v>
      </c>
      <c r="G135" s="559">
        <v>0</v>
      </c>
      <c r="H135" s="559">
        <v>0</v>
      </c>
      <c r="I135" s="457">
        <v>0</v>
      </c>
      <c r="J135" s="457">
        <v>0</v>
      </c>
      <c r="K135" s="457">
        <v>0</v>
      </c>
      <c r="L135" s="576">
        <v>0</v>
      </c>
      <c r="M135" s="559">
        <v>0</v>
      </c>
      <c r="N135" s="457">
        <v>0</v>
      </c>
      <c r="O135" s="457">
        <v>0</v>
      </c>
      <c r="P135" s="457">
        <v>0</v>
      </c>
      <c r="Q135" s="457">
        <v>0</v>
      </c>
      <c r="R135" s="457">
        <v>0</v>
      </c>
      <c r="S135" s="576">
        <v>0</v>
      </c>
      <c r="T135" s="559">
        <v>0</v>
      </c>
      <c r="U135" s="457">
        <v>0</v>
      </c>
      <c r="V135" s="457">
        <v>0</v>
      </c>
      <c r="W135" s="457">
        <v>0</v>
      </c>
      <c r="X135" s="457">
        <v>0</v>
      </c>
      <c r="Y135" s="457">
        <v>0</v>
      </c>
      <c r="Z135" s="576">
        <v>0</v>
      </c>
      <c r="AA135" s="559">
        <v>0</v>
      </c>
      <c r="AB135" s="470">
        <v>43</v>
      </c>
      <c r="AC135" s="457">
        <f>43-AB136</f>
        <v>0</v>
      </c>
      <c r="AD135" s="408">
        <v>0</v>
      </c>
      <c r="AE135" s="470">
        <f>73-AD136</f>
        <v>30</v>
      </c>
      <c r="AF135" s="457">
        <f>73-AE136</f>
        <v>0</v>
      </c>
      <c r="AG135" s="576">
        <v>0</v>
      </c>
      <c r="AH135" s="559">
        <v>0</v>
      </c>
      <c r="AI135" s="457">
        <v>0</v>
      </c>
      <c r="AJ135" s="457">
        <v>0</v>
      </c>
      <c r="AK135" s="457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23"/>
      <c r="C136" s="507"/>
      <c r="D136" s="33"/>
      <c r="E136" s="52"/>
      <c r="F136" s="181"/>
      <c r="G136" s="558">
        <f t="shared" si="118"/>
        <v>0</v>
      </c>
      <c r="H136" s="558">
        <f t="shared" si="118"/>
        <v>0</v>
      </c>
      <c r="I136" s="450">
        <f t="shared" si="118"/>
        <v>0</v>
      </c>
      <c r="J136" s="451">
        <f t="shared" si="118"/>
        <v>0</v>
      </c>
      <c r="K136" s="451">
        <f t="shared" si="118"/>
        <v>0</v>
      </c>
      <c r="L136" s="575">
        <f t="shared" si="118"/>
        <v>0</v>
      </c>
      <c r="M136" s="558">
        <f t="shared" si="118"/>
        <v>0</v>
      </c>
      <c r="N136" s="451">
        <f t="shared" si="118"/>
        <v>0</v>
      </c>
      <c r="O136" s="451">
        <f t="shared" si="118"/>
        <v>0</v>
      </c>
      <c r="P136" s="450">
        <f t="shared" si="118"/>
        <v>0</v>
      </c>
      <c r="Q136" s="451">
        <f t="shared" si="118"/>
        <v>0</v>
      </c>
      <c r="R136" s="451">
        <f t="shared" si="118"/>
        <v>0</v>
      </c>
      <c r="S136" s="575">
        <f t="shared" si="118"/>
        <v>0</v>
      </c>
      <c r="T136" s="558">
        <f t="shared" si="118"/>
        <v>0</v>
      </c>
      <c r="U136" s="451">
        <f t="shared" si="118"/>
        <v>0</v>
      </c>
      <c r="V136" s="451">
        <f t="shared" si="118"/>
        <v>0</v>
      </c>
      <c r="W136" s="450">
        <f t="shared" si="118"/>
        <v>0</v>
      </c>
      <c r="X136" s="451">
        <f t="shared" si="118"/>
        <v>0</v>
      </c>
      <c r="Y136" s="451">
        <f t="shared" si="118"/>
        <v>0</v>
      </c>
      <c r="Z136" s="575">
        <f t="shared" si="118"/>
        <v>0</v>
      </c>
      <c r="AA136" s="558">
        <f t="shared" si="118"/>
        <v>0</v>
      </c>
      <c r="AB136" s="451">
        <f t="shared" si="118"/>
        <v>43</v>
      </c>
      <c r="AC136" s="451">
        <f t="shared" si="118"/>
        <v>43</v>
      </c>
      <c r="AD136" s="450">
        <f t="shared" si="118"/>
        <v>43</v>
      </c>
      <c r="AE136" s="451">
        <f t="shared" si="118"/>
        <v>73</v>
      </c>
      <c r="AF136" s="451">
        <f t="shared" si="118"/>
        <v>73</v>
      </c>
      <c r="AG136" s="575">
        <f t="shared" si="118"/>
        <v>73</v>
      </c>
      <c r="AH136" s="558">
        <f t="shared" si="118"/>
        <v>73</v>
      </c>
      <c r="AI136" s="451">
        <f t="shared" si="118"/>
        <v>73</v>
      </c>
      <c r="AJ136" s="451">
        <f t="shared" si="118"/>
        <v>73</v>
      </c>
      <c r="AK136" s="552">
        <f t="shared" si="118"/>
        <v>73</v>
      </c>
      <c r="AL136" s="37"/>
    </row>
    <row r="137" spans="1:42" ht="34.5" customHeight="1">
      <c r="A137" s="624">
        <v>45</v>
      </c>
      <c r="B137" s="722" t="s">
        <v>131</v>
      </c>
      <c r="C137" s="511" t="s">
        <v>239</v>
      </c>
      <c r="D137" s="53"/>
      <c r="E137" s="54"/>
      <c r="F137" s="174">
        <f>+[1]NEW!$Y$126</f>
        <v>200</v>
      </c>
      <c r="G137" s="559">
        <v>0</v>
      </c>
      <c r="H137" s="559">
        <v>0</v>
      </c>
      <c r="I137" s="457">
        <v>0</v>
      </c>
      <c r="J137" s="457">
        <v>0</v>
      </c>
      <c r="K137" s="457">
        <v>0</v>
      </c>
      <c r="L137" s="576">
        <v>0</v>
      </c>
      <c r="M137" s="559">
        <v>0</v>
      </c>
      <c r="N137" s="457">
        <v>0</v>
      </c>
      <c r="O137" s="457">
        <v>0</v>
      </c>
      <c r="P137" s="457">
        <v>0</v>
      </c>
      <c r="Q137" s="457">
        <v>0</v>
      </c>
      <c r="R137" s="457">
        <v>0</v>
      </c>
      <c r="S137" s="576">
        <v>0</v>
      </c>
      <c r="T137" s="559">
        <v>0</v>
      </c>
      <c r="U137" s="457">
        <v>0</v>
      </c>
      <c r="V137" s="457">
        <v>0</v>
      </c>
      <c r="W137" s="457">
        <v>0</v>
      </c>
      <c r="X137" s="457">
        <v>0</v>
      </c>
      <c r="Y137" s="457">
        <v>0</v>
      </c>
      <c r="Z137" s="576">
        <v>0</v>
      </c>
      <c r="AA137" s="559">
        <v>0</v>
      </c>
      <c r="AB137" s="470">
        <v>200</v>
      </c>
      <c r="AC137" s="457">
        <f>200-AB138</f>
        <v>0</v>
      </c>
      <c r="AD137" s="457">
        <v>0</v>
      </c>
      <c r="AE137" s="457">
        <v>0</v>
      </c>
      <c r="AF137" s="457">
        <v>0</v>
      </c>
      <c r="AG137" s="576">
        <v>0</v>
      </c>
      <c r="AH137" s="559">
        <v>0</v>
      </c>
      <c r="AI137" s="457">
        <v>0</v>
      </c>
      <c r="AJ137" s="457">
        <v>0</v>
      </c>
      <c r="AK137" s="457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23"/>
      <c r="C138" s="512"/>
      <c r="D138" s="56"/>
      <c r="E138" s="57"/>
      <c r="F138" s="180"/>
      <c r="G138" s="558">
        <f t="shared" ref="G138:AK138" si="119">+F138+G137</f>
        <v>0</v>
      </c>
      <c r="H138" s="558">
        <f t="shared" si="119"/>
        <v>0</v>
      </c>
      <c r="I138" s="450">
        <f t="shared" si="119"/>
        <v>0</v>
      </c>
      <c r="J138" s="451">
        <f t="shared" si="119"/>
        <v>0</v>
      </c>
      <c r="K138" s="451">
        <f t="shared" si="119"/>
        <v>0</v>
      </c>
      <c r="L138" s="575">
        <f t="shared" si="119"/>
        <v>0</v>
      </c>
      <c r="M138" s="558">
        <f t="shared" si="119"/>
        <v>0</v>
      </c>
      <c r="N138" s="451">
        <f t="shared" si="119"/>
        <v>0</v>
      </c>
      <c r="O138" s="451">
        <f t="shared" si="119"/>
        <v>0</v>
      </c>
      <c r="P138" s="450">
        <f t="shared" si="119"/>
        <v>0</v>
      </c>
      <c r="Q138" s="451">
        <f t="shared" si="119"/>
        <v>0</v>
      </c>
      <c r="R138" s="451">
        <f t="shared" si="119"/>
        <v>0</v>
      </c>
      <c r="S138" s="575">
        <f t="shared" si="119"/>
        <v>0</v>
      </c>
      <c r="T138" s="558">
        <f t="shared" si="119"/>
        <v>0</v>
      </c>
      <c r="U138" s="451">
        <f t="shared" si="119"/>
        <v>0</v>
      </c>
      <c r="V138" s="451">
        <f t="shared" si="119"/>
        <v>0</v>
      </c>
      <c r="W138" s="450">
        <f t="shared" si="119"/>
        <v>0</v>
      </c>
      <c r="X138" s="451">
        <f t="shared" si="119"/>
        <v>0</v>
      </c>
      <c r="Y138" s="451">
        <f t="shared" si="119"/>
        <v>0</v>
      </c>
      <c r="Z138" s="575">
        <f t="shared" si="119"/>
        <v>0</v>
      </c>
      <c r="AA138" s="558">
        <f t="shared" si="119"/>
        <v>0</v>
      </c>
      <c r="AB138" s="451">
        <f t="shared" si="119"/>
        <v>200</v>
      </c>
      <c r="AC138" s="451">
        <f t="shared" si="119"/>
        <v>200</v>
      </c>
      <c r="AD138" s="450">
        <f t="shared" si="119"/>
        <v>200</v>
      </c>
      <c r="AE138" s="451">
        <f t="shared" si="119"/>
        <v>200</v>
      </c>
      <c r="AF138" s="451">
        <f t="shared" si="119"/>
        <v>200</v>
      </c>
      <c r="AG138" s="575">
        <f t="shared" si="119"/>
        <v>200</v>
      </c>
      <c r="AH138" s="558">
        <f t="shared" si="119"/>
        <v>200</v>
      </c>
      <c r="AI138" s="451">
        <f t="shared" si="119"/>
        <v>200</v>
      </c>
      <c r="AJ138" s="451">
        <f t="shared" si="119"/>
        <v>200</v>
      </c>
      <c r="AK138" s="552">
        <f t="shared" si="119"/>
        <v>200</v>
      </c>
      <c r="AL138" s="37"/>
    </row>
    <row r="139" spans="1:42" ht="34.5" customHeight="1">
      <c r="A139" s="624">
        <v>46</v>
      </c>
      <c r="B139" s="722" t="s">
        <v>132</v>
      </c>
      <c r="C139" s="511" t="s">
        <v>239</v>
      </c>
      <c r="D139" s="60"/>
      <c r="E139" s="34"/>
      <c r="F139" s="174">
        <f>+[1]NEW!$Y$129</f>
        <v>28</v>
      </c>
      <c r="G139" s="557">
        <v>0</v>
      </c>
      <c r="H139" s="559">
        <v>0</v>
      </c>
      <c r="I139" s="457">
        <v>0</v>
      </c>
      <c r="J139" s="457">
        <v>0</v>
      </c>
      <c r="K139" s="457">
        <v>0</v>
      </c>
      <c r="L139" s="576">
        <v>0</v>
      </c>
      <c r="M139" s="559">
        <v>0</v>
      </c>
      <c r="N139" s="457">
        <v>0</v>
      </c>
      <c r="O139" s="457">
        <v>0</v>
      </c>
      <c r="P139" s="457">
        <v>0</v>
      </c>
      <c r="Q139" s="457">
        <v>0</v>
      </c>
      <c r="R139" s="457">
        <v>0</v>
      </c>
      <c r="S139" s="576">
        <v>0</v>
      </c>
      <c r="T139" s="559">
        <v>0</v>
      </c>
      <c r="U139" s="457">
        <v>0</v>
      </c>
      <c r="V139" s="457">
        <v>0</v>
      </c>
      <c r="W139" s="457">
        <v>0</v>
      </c>
      <c r="X139" s="457">
        <v>0</v>
      </c>
      <c r="Y139" s="457">
        <v>0</v>
      </c>
      <c r="Z139" s="576">
        <v>0</v>
      </c>
      <c r="AA139" s="559">
        <v>0</v>
      </c>
      <c r="AB139" s="470">
        <v>28</v>
      </c>
      <c r="AC139" s="457">
        <f>28-AB140</f>
        <v>0</v>
      </c>
      <c r="AD139" s="457">
        <v>0</v>
      </c>
      <c r="AE139" s="457">
        <v>0</v>
      </c>
      <c r="AF139" s="457">
        <v>0</v>
      </c>
      <c r="AG139" s="576">
        <v>0</v>
      </c>
      <c r="AH139" s="559">
        <v>0</v>
      </c>
      <c r="AI139" s="456">
        <v>0</v>
      </c>
      <c r="AJ139" s="456">
        <v>0</v>
      </c>
      <c r="AK139" s="553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23"/>
      <c r="C140" s="510"/>
      <c r="D140" s="60"/>
      <c r="E140" s="52"/>
      <c r="F140" s="181"/>
      <c r="G140" s="558">
        <f t="shared" ref="G140:AK140" si="120">+F140+G139</f>
        <v>0</v>
      </c>
      <c r="H140" s="558">
        <f t="shared" si="120"/>
        <v>0</v>
      </c>
      <c r="I140" s="450">
        <f t="shared" si="120"/>
        <v>0</v>
      </c>
      <c r="J140" s="451">
        <f t="shared" si="120"/>
        <v>0</v>
      </c>
      <c r="K140" s="451">
        <f t="shared" si="120"/>
        <v>0</v>
      </c>
      <c r="L140" s="575">
        <f t="shared" si="120"/>
        <v>0</v>
      </c>
      <c r="M140" s="558">
        <f t="shared" si="120"/>
        <v>0</v>
      </c>
      <c r="N140" s="451">
        <f t="shared" si="120"/>
        <v>0</v>
      </c>
      <c r="O140" s="451">
        <f t="shared" si="120"/>
        <v>0</v>
      </c>
      <c r="P140" s="450">
        <f t="shared" si="120"/>
        <v>0</v>
      </c>
      <c r="Q140" s="451">
        <f t="shared" si="120"/>
        <v>0</v>
      </c>
      <c r="R140" s="451">
        <f t="shared" si="120"/>
        <v>0</v>
      </c>
      <c r="S140" s="575">
        <f t="shared" si="120"/>
        <v>0</v>
      </c>
      <c r="T140" s="558">
        <f t="shared" si="120"/>
        <v>0</v>
      </c>
      <c r="U140" s="451">
        <f t="shared" si="120"/>
        <v>0</v>
      </c>
      <c r="V140" s="451">
        <f t="shared" si="120"/>
        <v>0</v>
      </c>
      <c r="W140" s="450">
        <f t="shared" si="120"/>
        <v>0</v>
      </c>
      <c r="X140" s="451">
        <f t="shared" si="120"/>
        <v>0</v>
      </c>
      <c r="Y140" s="451">
        <f t="shared" si="120"/>
        <v>0</v>
      </c>
      <c r="Z140" s="575">
        <f t="shared" si="120"/>
        <v>0</v>
      </c>
      <c r="AA140" s="558">
        <f t="shared" si="120"/>
        <v>0</v>
      </c>
      <c r="AB140" s="451">
        <f t="shared" si="120"/>
        <v>28</v>
      </c>
      <c r="AC140" s="451">
        <f t="shared" si="120"/>
        <v>28</v>
      </c>
      <c r="AD140" s="450">
        <f t="shared" si="120"/>
        <v>28</v>
      </c>
      <c r="AE140" s="451">
        <f t="shared" si="120"/>
        <v>28</v>
      </c>
      <c r="AF140" s="451">
        <f t="shared" si="120"/>
        <v>28</v>
      </c>
      <c r="AG140" s="575">
        <f t="shared" si="120"/>
        <v>28</v>
      </c>
      <c r="AH140" s="558">
        <f t="shared" si="120"/>
        <v>28</v>
      </c>
      <c r="AI140" s="451">
        <f t="shared" si="120"/>
        <v>28</v>
      </c>
      <c r="AJ140" s="451">
        <f t="shared" si="120"/>
        <v>28</v>
      </c>
      <c r="AK140" s="552">
        <f t="shared" si="120"/>
        <v>28</v>
      </c>
      <c r="AL140" s="37"/>
    </row>
    <row r="141" spans="1:42" ht="34.5" customHeight="1">
      <c r="A141" s="624">
        <v>47</v>
      </c>
      <c r="B141" s="722" t="s">
        <v>133</v>
      </c>
      <c r="C141" s="519" t="s">
        <v>238</v>
      </c>
      <c r="D141" s="63"/>
      <c r="E141" s="54"/>
      <c r="F141" s="174">
        <f>+[1]NEW!$Y$135</f>
        <v>57</v>
      </c>
      <c r="G141" s="557">
        <v>0</v>
      </c>
      <c r="H141" s="559">
        <v>0</v>
      </c>
      <c r="I141" s="457">
        <v>0</v>
      </c>
      <c r="J141" s="457">
        <v>0</v>
      </c>
      <c r="K141" s="457">
        <v>0</v>
      </c>
      <c r="L141" s="576">
        <v>0</v>
      </c>
      <c r="M141" s="559">
        <v>0</v>
      </c>
      <c r="N141" s="457">
        <v>0</v>
      </c>
      <c r="O141" s="457">
        <v>0</v>
      </c>
      <c r="P141" s="457">
        <v>0</v>
      </c>
      <c r="Q141" s="457">
        <v>0</v>
      </c>
      <c r="R141" s="457">
        <v>0</v>
      </c>
      <c r="S141" s="576">
        <v>0</v>
      </c>
      <c r="T141" s="559">
        <v>0</v>
      </c>
      <c r="U141" s="457">
        <v>0</v>
      </c>
      <c r="V141" s="457">
        <v>0</v>
      </c>
      <c r="W141" s="457">
        <v>0</v>
      </c>
      <c r="X141" s="457">
        <v>0</v>
      </c>
      <c r="Y141" s="457">
        <v>0</v>
      </c>
      <c r="Z141" s="576">
        <v>0</v>
      </c>
      <c r="AA141" s="559">
        <v>0</v>
      </c>
      <c r="AB141" s="470">
        <f>57-AA142</f>
        <v>57</v>
      </c>
      <c r="AC141" s="457">
        <v>0</v>
      </c>
      <c r="AD141" s="457">
        <v>0</v>
      </c>
      <c r="AE141" s="457">
        <v>0</v>
      </c>
      <c r="AF141" s="457">
        <v>0</v>
      </c>
      <c r="AG141" s="576">
        <v>0</v>
      </c>
      <c r="AH141" s="559">
        <v>0</v>
      </c>
      <c r="AI141" s="456">
        <v>0</v>
      </c>
      <c r="AJ141" s="456">
        <v>0</v>
      </c>
      <c r="AK141" s="553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23"/>
      <c r="C142" s="507"/>
      <c r="D142" s="65"/>
      <c r="E142" s="66"/>
      <c r="F142" s="182"/>
      <c r="G142" s="558">
        <f t="shared" ref="G142:AK142" si="121">+F142+G141</f>
        <v>0</v>
      </c>
      <c r="H142" s="558">
        <f t="shared" si="121"/>
        <v>0</v>
      </c>
      <c r="I142" s="450">
        <f t="shared" si="121"/>
        <v>0</v>
      </c>
      <c r="J142" s="451">
        <f t="shared" si="121"/>
        <v>0</v>
      </c>
      <c r="K142" s="451">
        <f t="shared" si="121"/>
        <v>0</v>
      </c>
      <c r="L142" s="575">
        <f t="shared" si="121"/>
        <v>0</v>
      </c>
      <c r="M142" s="558">
        <f t="shared" si="121"/>
        <v>0</v>
      </c>
      <c r="N142" s="451">
        <f t="shared" si="121"/>
        <v>0</v>
      </c>
      <c r="O142" s="451">
        <f t="shared" si="121"/>
        <v>0</v>
      </c>
      <c r="P142" s="450">
        <f t="shared" si="121"/>
        <v>0</v>
      </c>
      <c r="Q142" s="451">
        <f t="shared" si="121"/>
        <v>0</v>
      </c>
      <c r="R142" s="451">
        <f t="shared" si="121"/>
        <v>0</v>
      </c>
      <c r="S142" s="575">
        <f t="shared" si="121"/>
        <v>0</v>
      </c>
      <c r="T142" s="558">
        <f t="shared" si="121"/>
        <v>0</v>
      </c>
      <c r="U142" s="451">
        <f t="shared" si="121"/>
        <v>0</v>
      </c>
      <c r="V142" s="451">
        <f t="shared" si="121"/>
        <v>0</v>
      </c>
      <c r="W142" s="450">
        <f t="shared" si="121"/>
        <v>0</v>
      </c>
      <c r="X142" s="451">
        <f t="shared" si="121"/>
        <v>0</v>
      </c>
      <c r="Y142" s="451">
        <f t="shared" si="121"/>
        <v>0</v>
      </c>
      <c r="Z142" s="575">
        <f t="shared" si="121"/>
        <v>0</v>
      </c>
      <c r="AA142" s="558">
        <f t="shared" si="121"/>
        <v>0</v>
      </c>
      <c r="AB142" s="451">
        <f t="shared" si="121"/>
        <v>57</v>
      </c>
      <c r="AC142" s="451">
        <f t="shared" si="121"/>
        <v>57</v>
      </c>
      <c r="AD142" s="450">
        <f t="shared" si="121"/>
        <v>57</v>
      </c>
      <c r="AE142" s="451">
        <f t="shared" si="121"/>
        <v>57</v>
      </c>
      <c r="AF142" s="451">
        <f t="shared" si="121"/>
        <v>57</v>
      </c>
      <c r="AG142" s="575">
        <f t="shared" si="121"/>
        <v>57</v>
      </c>
      <c r="AH142" s="558">
        <f t="shared" si="121"/>
        <v>57</v>
      </c>
      <c r="AI142" s="451">
        <f t="shared" si="121"/>
        <v>57</v>
      </c>
      <c r="AJ142" s="455">
        <f t="shared" si="121"/>
        <v>57</v>
      </c>
      <c r="AK142" s="455">
        <f t="shared" si="121"/>
        <v>57</v>
      </c>
      <c r="AL142" s="37"/>
    </row>
    <row r="143" spans="1:42" ht="34.5" customHeight="1">
      <c r="A143" s="624">
        <v>48</v>
      </c>
      <c r="B143" s="722" t="s">
        <v>141</v>
      </c>
      <c r="C143" s="506" t="s">
        <v>238</v>
      </c>
      <c r="D143" s="53"/>
      <c r="E143" s="54"/>
      <c r="F143" s="174">
        <f>+[1]NEW!$Y$138</f>
        <v>70</v>
      </c>
      <c r="G143" s="557">
        <v>0</v>
      </c>
      <c r="H143" s="559">
        <v>0</v>
      </c>
      <c r="I143" s="457">
        <v>0</v>
      </c>
      <c r="J143" s="457">
        <v>0</v>
      </c>
      <c r="K143" s="457">
        <v>0</v>
      </c>
      <c r="L143" s="576">
        <v>0</v>
      </c>
      <c r="M143" s="559">
        <v>0</v>
      </c>
      <c r="N143" s="457">
        <v>0</v>
      </c>
      <c r="O143" s="457">
        <v>0</v>
      </c>
      <c r="P143" s="457">
        <v>0</v>
      </c>
      <c r="Q143" s="457">
        <v>0</v>
      </c>
      <c r="R143" s="457">
        <v>0</v>
      </c>
      <c r="S143" s="576">
        <v>0</v>
      </c>
      <c r="T143" s="559">
        <v>0</v>
      </c>
      <c r="U143" s="457">
        <v>0</v>
      </c>
      <c r="V143" s="457">
        <v>0</v>
      </c>
      <c r="W143" s="457">
        <v>0</v>
      </c>
      <c r="X143" s="457">
        <v>0</v>
      </c>
      <c r="Y143" s="457">
        <v>0</v>
      </c>
      <c r="Z143" s="576">
        <v>0</v>
      </c>
      <c r="AA143" s="559">
        <v>0</v>
      </c>
      <c r="AB143" s="470">
        <f>70-AA144</f>
        <v>70</v>
      </c>
      <c r="AC143" s="457">
        <v>0</v>
      </c>
      <c r="AD143" s="457">
        <v>0</v>
      </c>
      <c r="AE143" s="457">
        <v>0</v>
      </c>
      <c r="AF143" s="457">
        <v>0</v>
      </c>
      <c r="AG143" s="576">
        <v>0</v>
      </c>
      <c r="AH143" s="559">
        <v>0</v>
      </c>
      <c r="AI143" s="456">
        <v>0</v>
      </c>
      <c r="AJ143" s="457">
        <v>0</v>
      </c>
      <c r="AK143" s="457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23"/>
      <c r="C144" s="507"/>
      <c r="D144" s="56"/>
      <c r="E144" s="57"/>
      <c r="F144" s="180"/>
      <c r="G144" s="558">
        <f t="shared" ref="G144:AK144" si="122">+F144+G143</f>
        <v>0</v>
      </c>
      <c r="H144" s="558">
        <f t="shared" si="122"/>
        <v>0</v>
      </c>
      <c r="I144" s="450">
        <f t="shared" si="122"/>
        <v>0</v>
      </c>
      <c r="J144" s="451">
        <f t="shared" si="122"/>
        <v>0</v>
      </c>
      <c r="K144" s="451">
        <f t="shared" si="122"/>
        <v>0</v>
      </c>
      <c r="L144" s="575">
        <f t="shared" si="122"/>
        <v>0</v>
      </c>
      <c r="M144" s="558">
        <f t="shared" si="122"/>
        <v>0</v>
      </c>
      <c r="N144" s="451">
        <f t="shared" si="122"/>
        <v>0</v>
      </c>
      <c r="O144" s="451">
        <f t="shared" si="122"/>
        <v>0</v>
      </c>
      <c r="P144" s="450">
        <f t="shared" si="122"/>
        <v>0</v>
      </c>
      <c r="Q144" s="451">
        <f t="shared" si="122"/>
        <v>0</v>
      </c>
      <c r="R144" s="451">
        <f t="shared" si="122"/>
        <v>0</v>
      </c>
      <c r="S144" s="575">
        <f t="shared" si="122"/>
        <v>0</v>
      </c>
      <c r="T144" s="558">
        <f t="shared" si="122"/>
        <v>0</v>
      </c>
      <c r="U144" s="451">
        <f t="shared" si="122"/>
        <v>0</v>
      </c>
      <c r="V144" s="451">
        <f t="shared" si="122"/>
        <v>0</v>
      </c>
      <c r="W144" s="450">
        <f t="shared" si="122"/>
        <v>0</v>
      </c>
      <c r="X144" s="451">
        <f t="shared" si="122"/>
        <v>0</v>
      </c>
      <c r="Y144" s="451">
        <f t="shared" si="122"/>
        <v>0</v>
      </c>
      <c r="Z144" s="575">
        <f t="shared" si="122"/>
        <v>0</v>
      </c>
      <c r="AA144" s="558">
        <f t="shared" si="122"/>
        <v>0</v>
      </c>
      <c r="AB144" s="451">
        <f t="shared" si="122"/>
        <v>70</v>
      </c>
      <c r="AC144" s="451">
        <f t="shared" si="122"/>
        <v>70</v>
      </c>
      <c r="AD144" s="450">
        <f t="shared" si="122"/>
        <v>70</v>
      </c>
      <c r="AE144" s="451">
        <f t="shared" si="122"/>
        <v>70</v>
      </c>
      <c r="AF144" s="451">
        <f t="shared" si="122"/>
        <v>70</v>
      </c>
      <c r="AG144" s="575">
        <f t="shared" si="122"/>
        <v>70</v>
      </c>
      <c r="AH144" s="558">
        <f t="shared" si="122"/>
        <v>70</v>
      </c>
      <c r="AI144" s="451">
        <f t="shared" si="122"/>
        <v>70</v>
      </c>
      <c r="AJ144" s="451">
        <f t="shared" si="122"/>
        <v>70</v>
      </c>
      <c r="AK144" s="552">
        <f t="shared" si="122"/>
        <v>70</v>
      </c>
      <c r="AL144" s="37"/>
    </row>
    <row r="145" spans="1:42" ht="35.1" customHeight="1">
      <c r="A145" s="624">
        <v>49</v>
      </c>
      <c r="B145" s="722" t="s">
        <v>142</v>
      </c>
      <c r="C145" s="506" t="s">
        <v>238</v>
      </c>
      <c r="D145" s="60"/>
      <c r="E145" s="34"/>
      <c r="F145" s="173">
        <f>+[1]NEW!$Y$141</f>
        <v>150</v>
      </c>
      <c r="G145" s="557">
        <v>0</v>
      </c>
      <c r="H145" s="559">
        <v>0</v>
      </c>
      <c r="I145" s="457">
        <v>0</v>
      </c>
      <c r="J145" s="457">
        <v>0</v>
      </c>
      <c r="K145" s="457">
        <v>0</v>
      </c>
      <c r="L145" s="576">
        <v>0</v>
      </c>
      <c r="M145" s="559">
        <v>0</v>
      </c>
      <c r="N145" s="457">
        <v>0</v>
      </c>
      <c r="O145" s="457">
        <v>0</v>
      </c>
      <c r="P145" s="457">
        <v>0</v>
      </c>
      <c r="Q145" s="457">
        <v>0</v>
      </c>
      <c r="R145" s="457">
        <v>0</v>
      </c>
      <c r="S145" s="576">
        <v>0</v>
      </c>
      <c r="T145" s="559">
        <v>0</v>
      </c>
      <c r="U145" s="457">
        <v>0</v>
      </c>
      <c r="V145" s="457">
        <v>0</v>
      </c>
      <c r="W145" s="457">
        <v>0</v>
      </c>
      <c r="X145" s="457">
        <v>0</v>
      </c>
      <c r="Y145" s="457">
        <v>0</v>
      </c>
      <c r="Z145" s="576">
        <v>0</v>
      </c>
      <c r="AA145" s="559">
        <v>0</v>
      </c>
      <c r="AB145" s="470">
        <f>150-AA146</f>
        <v>150</v>
      </c>
      <c r="AC145" s="457">
        <v>0</v>
      </c>
      <c r="AD145" s="457">
        <v>0</v>
      </c>
      <c r="AE145" s="457">
        <v>0</v>
      </c>
      <c r="AF145" s="457">
        <v>0</v>
      </c>
      <c r="AG145" s="576">
        <v>0</v>
      </c>
      <c r="AH145" s="559">
        <v>0</v>
      </c>
      <c r="AI145" s="456">
        <v>0</v>
      </c>
      <c r="AJ145" s="456">
        <v>0</v>
      </c>
      <c r="AK145" s="553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23"/>
      <c r="C146" s="507"/>
      <c r="D146" s="60"/>
      <c r="E146" s="52"/>
      <c r="F146" s="181"/>
      <c r="G146" s="558">
        <f t="shared" ref="G146:AK146" si="123">+F146+G145</f>
        <v>0</v>
      </c>
      <c r="H146" s="558">
        <f t="shared" si="123"/>
        <v>0</v>
      </c>
      <c r="I146" s="450">
        <f t="shared" si="123"/>
        <v>0</v>
      </c>
      <c r="J146" s="451">
        <f t="shared" si="123"/>
        <v>0</v>
      </c>
      <c r="K146" s="451">
        <f t="shared" si="123"/>
        <v>0</v>
      </c>
      <c r="L146" s="575">
        <f t="shared" si="123"/>
        <v>0</v>
      </c>
      <c r="M146" s="558">
        <f t="shared" si="123"/>
        <v>0</v>
      </c>
      <c r="N146" s="451">
        <f t="shared" si="123"/>
        <v>0</v>
      </c>
      <c r="O146" s="451">
        <f t="shared" si="123"/>
        <v>0</v>
      </c>
      <c r="P146" s="450">
        <f t="shared" si="123"/>
        <v>0</v>
      </c>
      <c r="Q146" s="451">
        <f t="shared" si="123"/>
        <v>0</v>
      </c>
      <c r="R146" s="451">
        <f t="shared" si="123"/>
        <v>0</v>
      </c>
      <c r="S146" s="575">
        <f t="shared" si="123"/>
        <v>0</v>
      </c>
      <c r="T146" s="558">
        <f t="shared" si="123"/>
        <v>0</v>
      </c>
      <c r="U146" s="451">
        <f t="shared" si="123"/>
        <v>0</v>
      </c>
      <c r="V146" s="451">
        <f t="shared" si="123"/>
        <v>0</v>
      </c>
      <c r="W146" s="450">
        <f t="shared" si="123"/>
        <v>0</v>
      </c>
      <c r="X146" s="451">
        <f t="shared" si="123"/>
        <v>0</v>
      </c>
      <c r="Y146" s="451">
        <f t="shared" si="123"/>
        <v>0</v>
      </c>
      <c r="Z146" s="575">
        <f t="shared" si="123"/>
        <v>0</v>
      </c>
      <c r="AA146" s="558">
        <f t="shared" si="123"/>
        <v>0</v>
      </c>
      <c r="AB146" s="451">
        <f t="shared" si="123"/>
        <v>150</v>
      </c>
      <c r="AC146" s="451">
        <f t="shared" si="123"/>
        <v>150</v>
      </c>
      <c r="AD146" s="450">
        <f t="shared" si="123"/>
        <v>150</v>
      </c>
      <c r="AE146" s="451">
        <f t="shared" si="123"/>
        <v>150</v>
      </c>
      <c r="AF146" s="451">
        <f t="shared" si="123"/>
        <v>150</v>
      </c>
      <c r="AG146" s="575">
        <f t="shared" si="123"/>
        <v>150</v>
      </c>
      <c r="AH146" s="558">
        <f t="shared" si="123"/>
        <v>150</v>
      </c>
      <c r="AI146" s="451">
        <f t="shared" si="123"/>
        <v>150</v>
      </c>
      <c r="AJ146" s="451">
        <f t="shared" si="123"/>
        <v>150</v>
      </c>
      <c r="AK146" s="552">
        <f t="shared" si="123"/>
        <v>150</v>
      </c>
      <c r="AL146" s="37"/>
    </row>
    <row r="147" spans="1:42" ht="35.1" customHeight="1">
      <c r="A147" s="624">
        <v>50</v>
      </c>
      <c r="B147" s="722" t="s">
        <v>143</v>
      </c>
      <c r="C147" s="506" t="s">
        <v>239</v>
      </c>
      <c r="D147" s="63"/>
      <c r="E147" s="54"/>
      <c r="F147" s="174">
        <f>+[1]NEW!$Y$144</f>
        <v>77</v>
      </c>
      <c r="G147" s="557">
        <v>0</v>
      </c>
      <c r="H147" s="559">
        <v>0</v>
      </c>
      <c r="I147" s="457">
        <v>0</v>
      </c>
      <c r="J147" s="457">
        <v>0</v>
      </c>
      <c r="K147" s="457">
        <v>0</v>
      </c>
      <c r="L147" s="576">
        <v>0</v>
      </c>
      <c r="M147" s="559">
        <v>0</v>
      </c>
      <c r="N147" s="457">
        <v>0</v>
      </c>
      <c r="O147" s="457">
        <v>0</v>
      </c>
      <c r="P147" s="457">
        <v>0</v>
      </c>
      <c r="Q147" s="457">
        <v>0</v>
      </c>
      <c r="R147" s="457">
        <v>0</v>
      </c>
      <c r="S147" s="576">
        <v>0</v>
      </c>
      <c r="T147" s="559">
        <v>0</v>
      </c>
      <c r="U147" s="457">
        <v>0</v>
      </c>
      <c r="V147" s="457">
        <v>0</v>
      </c>
      <c r="W147" s="457">
        <v>0</v>
      </c>
      <c r="X147" s="457">
        <v>0</v>
      </c>
      <c r="Y147" s="457">
        <v>0</v>
      </c>
      <c r="Z147" s="576">
        <v>0</v>
      </c>
      <c r="AA147" s="559">
        <v>0</v>
      </c>
      <c r="AB147" s="470">
        <v>77</v>
      </c>
      <c r="AC147" s="457">
        <f>77-AB148</f>
        <v>0</v>
      </c>
      <c r="AD147" s="457">
        <v>0</v>
      </c>
      <c r="AE147" s="457">
        <v>0</v>
      </c>
      <c r="AF147" s="457">
        <v>0</v>
      </c>
      <c r="AG147" s="576">
        <v>0</v>
      </c>
      <c r="AH147" s="559">
        <v>0</v>
      </c>
      <c r="AI147" s="456">
        <v>0</v>
      </c>
      <c r="AJ147" s="456">
        <v>0</v>
      </c>
      <c r="AK147" s="553">
        <v>0</v>
      </c>
      <c r="AL147" s="37">
        <f>SUM(G147:AK147)</f>
        <v>77</v>
      </c>
      <c r="AM147" s="38">
        <f>AL147</f>
        <v>77</v>
      </c>
      <c r="AN147" s="38">
        <v>800000</v>
      </c>
      <c r="AO147" s="38">
        <f>AL147*AN147/1000</f>
        <v>61600</v>
      </c>
      <c r="AP147" s="38">
        <f>AN147*AM147/1000</f>
        <v>61600</v>
      </c>
    </row>
    <row r="148" spans="1:42" ht="35.1" customHeight="1">
      <c r="A148" s="670"/>
      <c r="B148" s="723"/>
      <c r="C148" s="507"/>
      <c r="D148" s="65"/>
      <c r="E148" s="57"/>
      <c r="F148" s="180"/>
      <c r="G148" s="562">
        <f t="shared" ref="G148:AK152" si="124">+F148+G147</f>
        <v>0</v>
      </c>
      <c r="H148" s="558">
        <f t="shared" si="124"/>
        <v>0</v>
      </c>
      <c r="I148" s="450">
        <f t="shared" si="124"/>
        <v>0</v>
      </c>
      <c r="J148" s="451">
        <f t="shared" si="124"/>
        <v>0</v>
      </c>
      <c r="K148" s="451">
        <f t="shared" si="124"/>
        <v>0</v>
      </c>
      <c r="L148" s="575">
        <f t="shared" si="124"/>
        <v>0</v>
      </c>
      <c r="M148" s="558">
        <f t="shared" si="124"/>
        <v>0</v>
      </c>
      <c r="N148" s="451">
        <f t="shared" si="124"/>
        <v>0</v>
      </c>
      <c r="O148" s="451">
        <f t="shared" si="124"/>
        <v>0</v>
      </c>
      <c r="P148" s="450">
        <f t="shared" si="124"/>
        <v>0</v>
      </c>
      <c r="Q148" s="451">
        <f t="shared" si="124"/>
        <v>0</v>
      </c>
      <c r="R148" s="451">
        <f t="shared" si="124"/>
        <v>0</v>
      </c>
      <c r="S148" s="575">
        <f t="shared" si="124"/>
        <v>0</v>
      </c>
      <c r="T148" s="558">
        <f t="shared" si="124"/>
        <v>0</v>
      </c>
      <c r="U148" s="451">
        <f t="shared" si="124"/>
        <v>0</v>
      </c>
      <c r="V148" s="451">
        <f t="shared" si="124"/>
        <v>0</v>
      </c>
      <c r="W148" s="450">
        <f t="shared" si="124"/>
        <v>0</v>
      </c>
      <c r="X148" s="451">
        <f t="shared" si="124"/>
        <v>0</v>
      </c>
      <c r="Y148" s="451">
        <f t="shared" si="124"/>
        <v>0</v>
      </c>
      <c r="Z148" s="575">
        <f t="shared" si="124"/>
        <v>0</v>
      </c>
      <c r="AA148" s="558">
        <f t="shared" si="124"/>
        <v>0</v>
      </c>
      <c r="AB148" s="451">
        <f t="shared" si="124"/>
        <v>77</v>
      </c>
      <c r="AC148" s="451">
        <f t="shared" si="124"/>
        <v>77</v>
      </c>
      <c r="AD148" s="450">
        <f t="shared" si="124"/>
        <v>77</v>
      </c>
      <c r="AE148" s="451">
        <f t="shared" si="124"/>
        <v>77</v>
      </c>
      <c r="AF148" s="451">
        <f t="shared" si="124"/>
        <v>77</v>
      </c>
      <c r="AG148" s="575">
        <f t="shared" si="124"/>
        <v>77</v>
      </c>
      <c r="AH148" s="558">
        <f t="shared" si="124"/>
        <v>77</v>
      </c>
      <c r="AI148" s="450">
        <f t="shared" si="124"/>
        <v>77</v>
      </c>
      <c r="AJ148" s="450">
        <f t="shared" si="124"/>
        <v>77</v>
      </c>
      <c r="AK148" s="450">
        <f t="shared" si="124"/>
        <v>77</v>
      </c>
      <c r="AL148" s="37"/>
    </row>
    <row r="149" spans="1:42" ht="35.1" customHeight="1">
      <c r="A149" s="624">
        <v>51</v>
      </c>
      <c r="B149" s="722" t="s">
        <v>144</v>
      </c>
      <c r="C149" s="511" t="s">
        <v>239</v>
      </c>
      <c r="D149" s="71"/>
      <c r="E149" s="34"/>
      <c r="F149" s="173">
        <f>+[1]NEW!$Y$147</f>
        <v>0</v>
      </c>
      <c r="G149" s="557">
        <v>0</v>
      </c>
      <c r="H149" s="559">
        <v>0</v>
      </c>
      <c r="I149" s="457">
        <v>0</v>
      </c>
      <c r="J149" s="457">
        <v>0</v>
      </c>
      <c r="K149" s="457">
        <v>0</v>
      </c>
      <c r="L149" s="576">
        <v>0</v>
      </c>
      <c r="M149" s="559">
        <v>0</v>
      </c>
      <c r="N149" s="457">
        <v>0</v>
      </c>
      <c r="O149" s="457">
        <v>0</v>
      </c>
      <c r="P149" s="457">
        <v>0</v>
      </c>
      <c r="Q149" s="457">
        <v>0</v>
      </c>
      <c r="R149" s="457">
        <v>0</v>
      </c>
      <c r="S149" s="576">
        <v>0</v>
      </c>
      <c r="T149" s="559">
        <v>0</v>
      </c>
      <c r="U149" s="457">
        <v>0</v>
      </c>
      <c r="V149" s="457">
        <v>0</v>
      </c>
      <c r="W149" s="457">
        <v>0</v>
      </c>
      <c r="X149" s="457">
        <v>0</v>
      </c>
      <c r="Y149" s="457">
        <v>0</v>
      </c>
      <c r="Z149" s="576">
        <v>0</v>
      </c>
      <c r="AA149" s="559">
        <v>0</v>
      </c>
      <c r="AB149" s="457">
        <v>0</v>
      </c>
      <c r="AC149" s="457">
        <v>0</v>
      </c>
      <c r="AD149" s="457">
        <v>0</v>
      </c>
      <c r="AE149" s="457">
        <v>0</v>
      </c>
      <c r="AF149" s="457">
        <v>0</v>
      </c>
      <c r="AG149" s="576">
        <v>0</v>
      </c>
      <c r="AH149" s="559">
        <v>0</v>
      </c>
      <c r="AI149" s="456">
        <v>0</v>
      </c>
      <c r="AJ149" s="456">
        <v>0</v>
      </c>
      <c r="AK149" s="553">
        <v>0</v>
      </c>
      <c r="AL149" s="37">
        <f>AK150</f>
        <v>0</v>
      </c>
      <c r="AM149" s="38">
        <f>AL149</f>
        <v>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723"/>
      <c r="C150" s="513"/>
      <c r="D150" s="73"/>
      <c r="E150" s="41"/>
      <c r="F150" s="183"/>
      <c r="G150" s="562">
        <f t="shared" si="124"/>
        <v>0</v>
      </c>
      <c r="H150" s="558">
        <f t="shared" si="124"/>
        <v>0</v>
      </c>
      <c r="I150" s="450">
        <f t="shared" si="124"/>
        <v>0</v>
      </c>
      <c r="J150" s="451">
        <f t="shared" si="124"/>
        <v>0</v>
      </c>
      <c r="K150" s="451">
        <f t="shared" si="124"/>
        <v>0</v>
      </c>
      <c r="L150" s="575">
        <f t="shared" si="124"/>
        <v>0</v>
      </c>
      <c r="M150" s="558">
        <f t="shared" si="124"/>
        <v>0</v>
      </c>
      <c r="N150" s="451">
        <f t="shared" si="124"/>
        <v>0</v>
      </c>
      <c r="O150" s="451">
        <f t="shared" si="124"/>
        <v>0</v>
      </c>
      <c r="P150" s="450">
        <f t="shared" si="124"/>
        <v>0</v>
      </c>
      <c r="Q150" s="451">
        <f t="shared" si="124"/>
        <v>0</v>
      </c>
      <c r="R150" s="451">
        <f t="shared" si="124"/>
        <v>0</v>
      </c>
      <c r="S150" s="575">
        <f t="shared" si="124"/>
        <v>0</v>
      </c>
      <c r="T150" s="558">
        <f t="shared" si="124"/>
        <v>0</v>
      </c>
      <c r="U150" s="451">
        <f t="shared" si="124"/>
        <v>0</v>
      </c>
      <c r="V150" s="451">
        <f t="shared" si="124"/>
        <v>0</v>
      </c>
      <c r="W150" s="450">
        <f t="shared" si="124"/>
        <v>0</v>
      </c>
      <c r="X150" s="451">
        <f t="shared" si="124"/>
        <v>0</v>
      </c>
      <c r="Y150" s="451">
        <f t="shared" si="124"/>
        <v>0</v>
      </c>
      <c r="Z150" s="575">
        <f t="shared" si="124"/>
        <v>0</v>
      </c>
      <c r="AA150" s="558">
        <f t="shared" si="124"/>
        <v>0</v>
      </c>
      <c r="AB150" s="451">
        <f t="shared" si="124"/>
        <v>0</v>
      </c>
      <c r="AC150" s="451">
        <f t="shared" si="124"/>
        <v>0</v>
      </c>
      <c r="AD150" s="450">
        <f t="shared" si="124"/>
        <v>0</v>
      </c>
      <c r="AE150" s="451">
        <f t="shared" si="124"/>
        <v>0</v>
      </c>
      <c r="AF150" s="451">
        <f t="shared" si="124"/>
        <v>0</v>
      </c>
      <c r="AG150" s="575">
        <f t="shared" si="124"/>
        <v>0</v>
      </c>
      <c r="AH150" s="558">
        <f t="shared" si="124"/>
        <v>0</v>
      </c>
      <c r="AI150" s="451">
        <f t="shared" si="124"/>
        <v>0</v>
      </c>
      <c r="AJ150" s="451">
        <f t="shared" si="124"/>
        <v>0</v>
      </c>
      <c r="AK150" s="552">
        <f t="shared" si="124"/>
        <v>0</v>
      </c>
      <c r="AL150" s="37"/>
    </row>
    <row r="151" spans="1:42" ht="35.1" customHeight="1">
      <c r="A151" s="624">
        <v>52</v>
      </c>
      <c r="B151" s="722" t="s">
        <v>145</v>
      </c>
      <c r="C151" s="511" t="s">
        <v>239</v>
      </c>
      <c r="D151" s="63"/>
      <c r="E151" s="76"/>
      <c r="F151" s="173">
        <f>+[1]NEW!$Y$150</f>
        <v>0</v>
      </c>
      <c r="G151" s="557">
        <v>0</v>
      </c>
      <c r="H151" s="559">
        <v>0</v>
      </c>
      <c r="I151" s="457">
        <v>0</v>
      </c>
      <c r="J151" s="457">
        <v>0</v>
      </c>
      <c r="K151" s="457">
        <v>0</v>
      </c>
      <c r="L151" s="576">
        <v>0</v>
      </c>
      <c r="M151" s="559">
        <v>0</v>
      </c>
      <c r="N151" s="457">
        <v>0</v>
      </c>
      <c r="O151" s="457">
        <v>0</v>
      </c>
      <c r="P151" s="457">
        <v>0</v>
      </c>
      <c r="Q151" s="457">
        <v>0</v>
      </c>
      <c r="R151" s="457">
        <v>0</v>
      </c>
      <c r="S151" s="576">
        <v>0</v>
      </c>
      <c r="T151" s="559">
        <v>0</v>
      </c>
      <c r="U151" s="457">
        <v>0</v>
      </c>
      <c r="V151" s="457">
        <v>0</v>
      </c>
      <c r="W151" s="457">
        <v>0</v>
      </c>
      <c r="X151" s="457">
        <v>0</v>
      </c>
      <c r="Y151" s="457">
        <v>0</v>
      </c>
      <c r="Z151" s="576">
        <v>0</v>
      </c>
      <c r="AA151" s="559">
        <v>0</v>
      </c>
      <c r="AB151" s="457">
        <v>0</v>
      </c>
      <c r="AC151" s="457">
        <v>0</v>
      </c>
      <c r="AD151" s="457">
        <v>0</v>
      </c>
      <c r="AE151" s="457">
        <v>0</v>
      </c>
      <c r="AF151" s="457">
        <v>0</v>
      </c>
      <c r="AG151" s="576">
        <v>0</v>
      </c>
      <c r="AH151" s="559">
        <v>0</v>
      </c>
      <c r="AI151" s="456">
        <v>0</v>
      </c>
      <c r="AJ151" s="456">
        <v>0</v>
      </c>
      <c r="AK151" s="553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723"/>
      <c r="C152" s="515"/>
      <c r="D152" s="78"/>
      <c r="E152" s="79"/>
      <c r="F152" s="179"/>
      <c r="G152" s="562">
        <f t="shared" si="124"/>
        <v>0</v>
      </c>
      <c r="H152" s="558">
        <f t="shared" si="124"/>
        <v>0</v>
      </c>
      <c r="I152" s="450">
        <f t="shared" si="124"/>
        <v>0</v>
      </c>
      <c r="J152" s="451">
        <f t="shared" si="124"/>
        <v>0</v>
      </c>
      <c r="K152" s="451">
        <f t="shared" si="124"/>
        <v>0</v>
      </c>
      <c r="L152" s="575">
        <f t="shared" si="124"/>
        <v>0</v>
      </c>
      <c r="M152" s="558">
        <f t="shared" si="124"/>
        <v>0</v>
      </c>
      <c r="N152" s="451">
        <f t="shared" si="124"/>
        <v>0</v>
      </c>
      <c r="O152" s="451">
        <f t="shared" si="124"/>
        <v>0</v>
      </c>
      <c r="P152" s="450">
        <f t="shared" si="124"/>
        <v>0</v>
      </c>
      <c r="Q152" s="451">
        <f t="shared" si="124"/>
        <v>0</v>
      </c>
      <c r="R152" s="451">
        <f t="shared" si="124"/>
        <v>0</v>
      </c>
      <c r="S152" s="575">
        <f t="shared" si="124"/>
        <v>0</v>
      </c>
      <c r="T152" s="558">
        <f t="shared" si="124"/>
        <v>0</v>
      </c>
      <c r="U152" s="451">
        <f t="shared" si="124"/>
        <v>0</v>
      </c>
      <c r="V152" s="451">
        <f t="shared" si="124"/>
        <v>0</v>
      </c>
      <c r="W152" s="450">
        <f t="shared" si="124"/>
        <v>0</v>
      </c>
      <c r="X152" s="451">
        <f t="shared" si="124"/>
        <v>0</v>
      </c>
      <c r="Y152" s="451">
        <f t="shared" si="124"/>
        <v>0</v>
      </c>
      <c r="Z152" s="575">
        <f t="shared" si="124"/>
        <v>0</v>
      </c>
      <c r="AA152" s="558">
        <f t="shared" si="124"/>
        <v>0</v>
      </c>
      <c r="AB152" s="451">
        <f t="shared" si="124"/>
        <v>0</v>
      </c>
      <c r="AC152" s="451">
        <f t="shared" si="124"/>
        <v>0</v>
      </c>
      <c r="AD152" s="450">
        <f t="shared" si="124"/>
        <v>0</v>
      </c>
      <c r="AE152" s="451">
        <f t="shared" si="124"/>
        <v>0</v>
      </c>
      <c r="AF152" s="451">
        <f t="shared" si="124"/>
        <v>0</v>
      </c>
      <c r="AG152" s="575">
        <f t="shared" si="124"/>
        <v>0</v>
      </c>
      <c r="AH152" s="558">
        <f t="shared" si="124"/>
        <v>0</v>
      </c>
      <c r="AI152" s="451">
        <f t="shared" si="124"/>
        <v>0</v>
      </c>
      <c r="AJ152" s="451">
        <f t="shared" si="124"/>
        <v>0</v>
      </c>
      <c r="AK152" s="552">
        <f t="shared" si="124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560">
        <v>0</v>
      </c>
      <c r="H153" s="561">
        <v>0</v>
      </c>
      <c r="I153" s="339">
        <v>0</v>
      </c>
      <c r="J153" s="339">
        <v>0</v>
      </c>
      <c r="K153" s="339">
        <v>0</v>
      </c>
      <c r="L153" s="579">
        <v>0</v>
      </c>
      <c r="M153" s="561">
        <v>0</v>
      </c>
      <c r="N153" s="339">
        <v>0</v>
      </c>
      <c r="O153" s="339">
        <v>0</v>
      </c>
      <c r="P153" s="339">
        <v>0</v>
      </c>
      <c r="Q153" s="339">
        <v>0</v>
      </c>
      <c r="R153" s="339">
        <v>0</v>
      </c>
      <c r="S153" s="579">
        <v>0</v>
      </c>
      <c r="T153" s="561">
        <v>0</v>
      </c>
      <c r="U153" s="339">
        <v>0</v>
      </c>
      <c r="V153" s="339">
        <v>0</v>
      </c>
      <c r="W153" s="339">
        <v>0</v>
      </c>
      <c r="X153" s="339">
        <v>0</v>
      </c>
      <c r="Y153" s="339">
        <v>0</v>
      </c>
      <c r="Z153" s="579">
        <v>0</v>
      </c>
      <c r="AA153" s="561">
        <v>0</v>
      </c>
      <c r="AB153" s="339">
        <v>0</v>
      </c>
      <c r="AC153" s="339">
        <v>0</v>
      </c>
      <c r="AD153" s="339">
        <v>0</v>
      </c>
      <c r="AE153" s="339">
        <v>0</v>
      </c>
      <c r="AF153" s="339">
        <v>0</v>
      </c>
      <c r="AG153" s="579">
        <v>0</v>
      </c>
      <c r="AH153" s="561">
        <v>0</v>
      </c>
      <c r="AI153" s="341">
        <v>0</v>
      </c>
      <c r="AJ153" s="341">
        <v>0</v>
      </c>
      <c r="AK153" s="455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558">
        <f t="shared" ref="G154:AJ154" si="125">+F154+G153</f>
        <v>0</v>
      </c>
      <c r="H154" s="558">
        <f t="shared" si="125"/>
        <v>0</v>
      </c>
      <c r="I154" s="335">
        <f t="shared" si="125"/>
        <v>0</v>
      </c>
      <c r="J154" s="336">
        <f t="shared" si="125"/>
        <v>0</v>
      </c>
      <c r="K154" s="336">
        <f t="shared" si="125"/>
        <v>0</v>
      </c>
      <c r="L154" s="575">
        <f t="shared" si="125"/>
        <v>0</v>
      </c>
      <c r="M154" s="558">
        <f t="shared" si="125"/>
        <v>0</v>
      </c>
      <c r="N154" s="336">
        <f t="shared" si="125"/>
        <v>0</v>
      </c>
      <c r="O154" s="336">
        <f t="shared" si="125"/>
        <v>0</v>
      </c>
      <c r="P154" s="335">
        <f t="shared" si="125"/>
        <v>0</v>
      </c>
      <c r="Q154" s="336">
        <f t="shared" si="125"/>
        <v>0</v>
      </c>
      <c r="R154" s="336">
        <f t="shared" si="125"/>
        <v>0</v>
      </c>
      <c r="S154" s="575">
        <f t="shared" si="125"/>
        <v>0</v>
      </c>
      <c r="T154" s="558">
        <f t="shared" si="125"/>
        <v>0</v>
      </c>
      <c r="U154" s="336">
        <f t="shared" si="125"/>
        <v>0</v>
      </c>
      <c r="V154" s="336">
        <f t="shared" si="125"/>
        <v>0</v>
      </c>
      <c r="W154" s="335">
        <f t="shared" si="125"/>
        <v>0</v>
      </c>
      <c r="X154" s="336">
        <f t="shared" si="125"/>
        <v>0</v>
      </c>
      <c r="Y154" s="336">
        <f t="shared" si="125"/>
        <v>0</v>
      </c>
      <c r="Z154" s="575">
        <f t="shared" si="125"/>
        <v>0</v>
      </c>
      <c r="AA154" s="558">
        <f t="shared" si="125"/>
        <v>0</v>
      </c>
      <c r="AB154" s="336">
        <f t="shared" si="125"/>
        <v>0</v>
      </c>
      <c r="AC154" s="336">
        <f t="shared" si="125"/>
        <v>0</v>
      </c>
      <c r="AD154" s="335">
        <f t="shared" si="125"/>
        <v>0</v>
      </c>
      <c r="AE154" s="336">
        <f t="shared" si="125"/>
        <v>0</v>
      </c>
      <c r="AF154" s="336">
        <f t="shared" si="125"/>
        <v>0</v>
      </c>
      <c r="AG154" s="575">
        <f t="shared" si="125"/>
        <v>0</v>
      </c>
      <c r="AH154" s="558">
        <f t="shared" si="125"/>
        <v>0</v>
      </c>
      <c r="AI154" s="336">
        <f t="shared" si="125"/>
        <v>0</v>
      </c>
      <c r="AJ154" s="336">
        <f t="shared" si="125"/>
        <v>0</v>
      </c>
      <c r="AK154" s="552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337"/>
      <c r="G155" s="560">
        <v>0</v>
      </c>
      <c r="H155" s="561">
        <v>0</v>
      </c>
      <c r="I155" s="339">
        <v>0</v>
      </c>
      <c r="J155" s="339">
        <v>0</v>
      </c>
      <c r="K155" s="339">
        <v>0</v>
      </c>
      <c r="L155" s="579">
        <v>0</v>
      </c>
      <c r="M155" s="561">
        <v>0</v>
      </c>
      <c r="N155" s="339">
        <v>0</v>
      </c>
      <c r="O155" s="339">
        <v>0</v>
      </c>
      <c r="P155" s="339">
        <v>0</v>
      </c>
      <c r="Q155" s="339">
        <v>0</v>
      </c>
      <c r="R155" s="339">
        <v>0</v>
      </c>
      <c r="S155" s="579">
        <v>0</v>
      </c>
      <c r="T155" s="561">
        <v>0</v>
      </c>
      <c r="U155" s="339">
        <v>0</v>
      </c>
      <c r="V155" s="339">
        <v>0</v>
      </c>
      <c r="W155" s="339">
        <v>0</v>
      </c>
      <c r="X155" s="339">
        <v>0</v>
      </c>
      <c r="Y155" s="339">
        <v>0</v>
      </c>
      <c r="Z155" s="579">
        <v>0</v>
      </c>
      <c r="AA155" s="561">
        <v>0</v>
      </c>
      <c r="AB155" s="339">
        <v>0</v>
      </c>
      <c r="AC155" s="339">
        <v>0</v>
      </c>
      <c r="AD155" s="339">
        <v>0</v>
      </c>
      <c r="AE155" s="339">
        <v>0</v>
      </c>
      <c r="AF155" s="339">
        <v>0</v>
      </c>
      <c r="AG155" s="579">
        <v>0</v>
      </c>
      <c r="AH155" s="561">
        <v>0</v>
      </c>
      <c r="AI155" s="341">
        <v>0</v>
      </c>
      <c r="AJ155" s="341">
        <v>0</v>
      </c>
      <c r="AK155" s="455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558">
        <f t="shared" ref="G156:AJ156" si="126">+F156+G155</f>
        <v>0</v>
      </c>
      <c r="H156" s="558">
        <f t="shared" si="126"/>
        <v>0</v>
      </c>
      <c r="I156" s="335">
        <f t="shared" si="126"/>
        <v>0</v>
      </c>
      <c r="J156" s="336">
        <f t="shared" si="126"/>
        <v>0</v>
      </c>
      <c r="K156" s="336">
        <f t="shared" si="126"/>
        <v>0</v>
      </c>
      <c r="L156" s="575">
        <f t="shared" si="126"/>
        <v>0</v>
      </c>
      <c r="M156" s="558">
        <f t="shared" si="126"/>
        <v>0</v>
      </c>
      <c r="N156" s="336">
        <f t="shared" si="126"/>
        <v>0</v>
      </c>
      <c r="O156" s="336">
        <f t="shared" si="126"/>
        <v>0</v>
      </c>
      <c r="P156" s="335">
        <f t="shared" si="126"/>
        <v>0</v>
      </c>
      <c r="Q156" s="336">
        <f t="shared" si="126"/>
        <v>0</v>
      </c>
      <c r="R156" s="336">
        <f t="shared" si="126"/>
        <v>0</v>
      </c>
      <c r="S156" s="575">
        <f t="shared" si="126"/>
        <v>0</v>
      </c>
      <c r="T156" s="558">
        <f t="shared" si="126"/>
        <v>0</v>
      </c>
      <c r="U156" s="336">
        <f t="shared" si="126"/>
        <v>0</v>
      </c>
      <c r="V156" s="336">
        <f t="shared" si="126"/>
        <v>0</v>
      </c>
      <c r="W156" s="335">
        <f t="shared" si="126"/>
        <v>0</v>
      </c>
      <c r="X156" s="336">
        <f t="shared" si="126"/>
        <v>0</v>
      </c>
      <c r="Y156" s="336">
        <f t="shared" si="126"/>
        <v>0</v>
      </c>
      <c r="Z156" s="575">
        <f t="shared" si="126"/>
        <v>0</v>
      </c>
      <c r="AA156" s="558">
        <f t="shared" si="126"/>
        <v>0</v>
      </c>
      <c r="AB156" s="336">
        <f t="shared" si="126"/>
        <v>0</v>
      </c>
      <c r="AC156" s="336">
        <f t="shared" si="126"/>
        <v>0</v>
      </c>
      <c r="AD156" s="335">
        <f t="shared" si="126"/>
        <v>0</v>
      </c>
      <c r="AE156" s="336">
        <f t="shared" si="126"/>
        <v>0</v>
      </c>
      <c r="AF156" s="336">
        <f t="shared" si="126"/>
        <v>0</v>
      </c>
      <c r="AG156" s="575">
        <f t="shared" si="126"/>
        <v>0</v>
      </c>
      <c r="AH156" s="558">
        <f t="shared" si="126"/>
        <v>0</v>
      </c>
      <c r="AI156" s="336">
        <f t="shared" si="126"/>
        <v>0</v>
      </c>
      <c r="AJ156" s="336">
        <f t="shared" si="126"/>
        <v>0</v>
      </c>
      <c r="AK156" s="552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337"/>
      <c r="G157" s="560">
        <v>0</v>
      </c>
      <c r="H157" s="561">
        <v>0</v>
      </c>
      <c r="I157" s="339">
        <v>0</v>
      </c>
      <c r="J157" s="339">
        <v>0</v>
      </c>
      <c r="K157" s="339">
        <v>0</v>
      </c>
      <c r="L157" s="579">
        <v>0</v>
      </c>
      <c r="M157" s="561">
        <v>0</v>
      </c>
      <c r="N157" s="339">
        <v>0</v>
      </c>
      <c r="O157" s="339">
        <v>0</v>
      </c>
      <c r="P157" s="339">
        <v>0</v>
      </c>
      <c r="Q157" s="339">
        <v>0</v>
      </c>
      <c r="R157" s="339">
        <v>0</v>
      </c>
      <c r="S157" s="579">
        <v>0</v>
      </c>
      <c r="T157" s="561">
        <v>0</v>
      </c>
      <c r="U157" s="339">
        <v>0</v>
      </c>
      <c r="V157" s="339">
        <v>0</v>
      </c>
      <c r="W157" s="339">
        <v>0</v>
      </c>
      <c r="X157" s="339">
        <v>0</v>
      </c>
      <c r="Y157" s="339">
        <v>0</v>
      </c>
      <c r="Z157" s="579">
        <v>0</v>
      </c>
      <c r="AA157" s="561">
        <v>0</v>
      </c>
      <c r="AB157" s="339">
        <v>0</v>
      </c>
      <c r="AC157" s="339">
        <v>0</v>
      </c>
      <c r="AD157" s="339">
        <v>0</v>
      </c>
      <c r="AE157" s="339">
        <v>0</v>
      </c>
      <c r="AF157" s="339">
        <v>0</v>
      </c>
      <c r="AG157" s="579">
        <v>0</v>
      </c>
      <c r="AH157" s="561">
        <v>0</v>
      </c>
      <c r="AI157" s="341">
        <v>0</v>
      </c>
      <c r="AJ157" s="341">
        <v>0</v>
      </c>
      <c r="AK157" s="455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558">
        <f t="shared" ref="G158:AJ158" si="127">+F158+G157</f>
        <v>0</v>
      </c>
      <c r="H158" s="558">
        <f t="shared" si="127"/>
        <v>0</v>
      </c>
      <c r="I158" s="335">
        <f t="shared" si="127"/>
        <v>0</v>
      </c>
      <c r="J158" s="336">
        <f t="shared" si="127"/>
        <v>0</v>
      </c>
      <c r="K158" s="336">
        <f t="shared" si="127"/>
        <v>0</v>
      </c>
      <c r="L158" s="575">
        <f t="shared" si="127"/>
        <v>0</v>
      </c>
      <c r="M158" s="558">
        <f t="shared" si="127"/>
        <v>0</v>
      </c>
      <c r="N158" s="336">
        <f t="shared" si="127"/>
        <v>0</v>
      </c>
      <c r="O158" s="336">
        <f t="shared" si="127"/>
        <v>0</v>
      </c>
      <c r="P158" s="335">
        <f t="shared" si="127"/>
        <v>0</v>
      </c>
      <c r="Q158" s="336">
        <f t="shared" si="127"/>
        <v>0</v>
      </c>
      <c r="R158" s="336">
        <f t="shared" si="127"/>
        <v>0</v>
      </c>
      <c r="S158" s="575">
        <f t="shared" si="127"/>
        <v>0</v>
      </c>
      <c r="T158" s="558">
        <f t="shared" si="127"/>
        <v>0</v>
      </c>
      <c r="U158" s="336">
        <f t="shared" si="127"/>
        <v>0</v>
      </c>
      <c r="V158" s="336">
        <f t="shared" si="127"/>
        <v>0</v>
      </c>
      <c r="W158" s="335">
        <f t="shared" si="127"/>
        <v>0</v>
      </c>
      <c r="X158" s="336">
        <f t="shared" si="127"/>
        <v>0</v>
      </c>
      <c r="Y158" s="336">
        <f t="shared" si="127"/>
        <v>0</v>
      </c>
      <c r="Z158" s="575">
        <f t="shared" si="127"/>
        <v>0</v>
      </c>
      <c r="AA158" s="558">
        <f t="shared" si="127"/>
        <v>0</v>
      </c>
      <c r="AB158" s="336">
        <f t="shared" si="127"/>
        <v>0</v>
      </c>
      <c r="AC158" s="336">
        <f t="shared" si="127"/>
        <v>0</v>
      </c>
      <c r="AD158" s="335">
        <f t="shared" si="127"/>
        <v>0</v>
      </c>
      <c r="AE158" s="336">
        <f t="shared" si="127"/>
        <v>0</v>
      </c>
      <c r="AF158" s="336">
        <f t="shared" si="127"/>
        <v>0</v>
      </c>
      <c r="AG158" s="575">
        <f t="shared" si="127"/>
        <v>0</v>
      </c>
      <c r="AH158" s="558">
        <f t="shared" si="127"/>
        <v>0</v>
      </c>
      <c r="AI158" s="336">
        <f t="shared" si="127"/>
        <v>0</v>
      </c>
      <c r="AJ158" s="336">
        <f t="shared" si="127"/>
        <v>0</v>
      </c>
      <c r="AK158" s="552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337"/>
      <c r="G159" s="560">
        <v>0</v>
      </c>
      <c r="H159" s="561">
        <v>0</v>
      </c>
      <c r="I159" s="339">
        <v>0</v>
      </c>
      <c r="J159" s="339">
        <v>0</v>
      </c>
      <c r="K159" s="339">
        <v>0</v>
      </c>
      <c r="L159" s="579">
        <v>0</v>
      </c>
      <c r="M159" s="561">
        <v>0</v>
      </c>
      <c r="N159" s="339">
        <v>0</v>
      </c>
      <c r="O159" s="339">
        <v>0</v>
      </c>
      <c r="P159" s="339">
        <v>0</v>
      </c>
      <c r="Q159" s="339">
        <v>0</v>
      </c>
      <c r="R159" s="339">
        <v>0</v>
      </c>
      <c r="S159" s="579">
        <v>0</v>
      </c>
      <c r="T159" s="561">
        <v>0</v>
      </c>
      <c r="U159" s="339">
        <v>0</v>
      </c>
      <c r="V159" s="339">
        <v>0</v>
      </c>
      <c r="W159" s="339">
        <v>0</v>
      </c>
      <c r="X159" s="339">
        <v>0</v>
      </c>
      <c r="Y159" s="339">
        <v>0</v>
      </c>
      <c r="Z159" s="579">
        <v>0</v>
      </c>
      <c r="AA159" s="561">
        <v>0</v>
      </c>
      <c r="AB159" s="339">
        <v>0</v>
      </c>
      <c r="AC159" s="339">
        <v>0</v>
      </c>
      <c r="AD159" s="339">
        <v>0</v>
      </c>
      <c r="AE159" s="339">
        <v>0</v>
      </c>
      <c r="AF159" s="339">
        <v>0</v>
      </c>
      <c r="AG159" s="579">
        <v>0</v>
      </c>
      <c r="AH159" s="561">
        <v>0</v>
      </c>
      <c r="AI159" s="341">
        <v>0</v>
      </c>
      <c r="AJ159" s="341">
        <v>0</v>
      </c>
      <c r="AK159" s="455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558">
        <f t="shared" ref="G160:AJ160" si="128">+F160+G159</f>
        <v>0</v>
      </c>
      <c r="H160" s="558">
        <f t="shared" si="128"/>
        <v>0</v>
      </c>
      <c r="I160" s="335">
        <f t="shared" si="128"/>
        <v>0</v>
      </c>
      <c r="J160" s="336">
        <f t="shared" si="128"/>
        <v>0</v>
      </c>
      <c r="K160" s="336">
        <f t="shared" si="128"/>
        <v>0</v>
      </c>
      <c r="L160" s="575">
        <f t="shared" si="128"/>
        <v>0</v>
      </c>
      <c r="M160" s="558">
        <f t="shared" si="128"/>
        <v>0</v>
      </c>
      <c r="N160" s="336">
        <f t="shared" si="128"/>
        <v>0</v>
      </c>
      <c r="O160" s="336">
        <f t="shared" si="128"/>
        <v>0</v>
      </c>
      <c r="P160" s="335">
        <f t="shared" si="128"/>
        <v>0</v>
      </c>
      <c r="Q160" s="336">
        <f t="shared" si="128"/>
        <v>0</v>
      </c>
      <c r="R160" s="336">
        <f t="shared" si="128"/>
        <v>0</v>
      </c>
      <c r="S160" s="575">
        <f t="shared" si="128"/>
        <v>0</v>
      </c>
      <c r="T160" s="558">
        <f t="shared" si="128"/>
        <v>0</v>
      </c>
      <c r="U160" s="336">
        <f t="shared" si="128"/>
        <v>0</v>
      </c>
      <c r="V160" s="336">
        <f t="shared" si="128"/>
        <v>0</v>
      </c>
      <c r="W160" s="335">
        <f t="shared" si="128"/>
        <v>0</v>
      </c>
      <c r="X160" s="336">
        <f t="shared" si="128"/>
        <v>0</v>
      </c>
      <c r="Y160" s="336">
        <f t="shared" si="128"/>
        <v>0</v>
      </c>
      <c r="Z160" s="575">
        <f t="shared" si="128"/>
        <v>0</v>
      </c>
      <c r="AA160" s="558">
        <f t="shared" si="128"/>
        <v>0</v>
      </c>
      <c r="AB160" s="336">
        <f t="shared" si="128"/>
        <v>0</v>
      </c>
      <c r="AC160" s="336">
        <f t="shared" si="128"/>
        <v>0</v>
      </c>
      <c r="AD160" s="335">
        <f t="shared" si="128"/>
        <v>0</v>
      </c>
      <c r="AE160" s="336">
        <f t="shared" si="128"/>
        <v>0</v>
      </c>
      <c r="AF160" s="336">
        <f t="shared" si="128"/>
        <v>0</v>
      </c>
      <c r="AG160" s="575">
        <f t="shared" si="128"/>
        <v>0</v>
      </c>
      <c r="AH160" s="558">
        <f t="shared" si="128"/>
        <v>0</v>
      </c>
      <c r="AI160" s="336">
        <f t="shared" si="128"/>
        <v>0</v>
      </c>
      <c r="AJ160" s="336">
        <f t="shared" si="128"/>
        <v>0</v>
      </c>
      <c r="AK160" s="552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560">
        <f>+F161</f>
        <v>0</v>
      </c>
      <c r="H161" s="561">
        <v>0</v>
      </c>
      <c r="I161" s="344">
        <v>0</v>
      </c>
      <c r="J161" s="339">
        <v>0</v>
      </c>
      <c r="K161" s="339">
        <v>0</v>
      </c>
      <c r="L161" s="579">
        <v>0</v>
      </c>
      <c r="M161" s="561">
        <v>0</v>
      </c>
      <c r="N161" s="341">
        <v>0</v>
      </c>
      <c r="O161" s="341">
        <v>0</v>
      </c>
      <c r="P161" s="341">
        <v>0</v>
      </c>
      <c r="Q161" s="341">
        <v>0</v>
      </c>
      <c r="R161" s="341">
        <v>0</v>
      </c>
      <c r="S161" s="579">
        <v>0</v>
      </c>
      <c r="T161" s="561">
        <v>0</v>
      </c>
      <c r="U161" s="341">
        <v>0</v>
      </c>
      <c r="V161" s="341">
        <v>0</v>
      </c>
      <c r="W161" s="341">
        <v>0</v>
      </c>
      <c r="X161" s="341">
        <v>0</v>
      </c>
      <c r="Y161" s="341">
        <v>0</v>
      </c>
      <c r="Z161" s="579">
        <v>0</v>
      </c>
      <c r="AA161" s="561">
        <v>0</v>
      </c>
      <c r="AB161" s="341">
        <v>0</v>
      </c>
      <c r="AC161" s="341">
        <v>0</v>
      </c>
      <c r="AD161" s="341">
        <v>0</v>
      </c>
      <c r="AE161" s="341">
        <v>0</v>
      </c>
      <c r="AF161" s="341">
        <v>0</v>
      </c>
      <c r="AG161" s="579">
        <v>0</v>
      </c>
      <c r="AH161" s="561">
        <v>0</v>
      </c>
      <c r="AI161" s="341">
        <v>0</v>
      </c>
      <c r="AJ161" s="339">
        <v>0</v>
      </c>
      <c r="AK161" s="454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560">
        <f t="shared" ref="G162:AJ162" si="129">+F162+G161</f>
        <v>0</v>
      </c>
      <c r="H162" s="560">
        <f t="shared" si="129"/>
        <v>0</v>
      </c>
      <c r="I162" s="340">
        <f t="shared" si="129"/>
        <v>0</v>
      </c>
      <c r="J162" s="341">
        <f t="shared" si="129"/>
        <v>0</v>
      </c>
      <c r="K162" s="341">
        <f t="shared" si="129"/>
        <v>0</v>
      </c>
      <c r="L162" s="577">
        <f t="shared" si="129"/>
        <v>0</v>
      </c>
      <c r="M162" s="560">
        <f t="shared" si="129"/>
        <v>0</v>
      </c>
      <c r="N162" s="341">
        <f t="shared" si="129"/>
        <v>0</v>
      </c>
      <c r="O162" s="341">
        <f t="shared" si="129"/>
        <v>0</v>
      </c>
      <c r="P162" s="341">
        <f t="shared" si="129"/>
        <v>0</v>
      </c>
      <c r="Q162" s="341">
        <f t="shared" si="129"/>
        <v>0</v>
      </c>
      <c r="R162" s="341">
        <f t="shared" si="129"/>
        <v>0</v>
      </c>
      <c r="S162" s="577">
        <f t="shared" si="129"/>
        <v>0</v>
      </c>
      <c r="T162" s="560">
        <f t="shared" si="129"/>
        <v>0</v>
      </c>
      <c r="U162" s="341">
        <f t="shared" si="129"/>
        <v>0</v>
      </c>
      <c r="V162" s="341">
        <f t="shared" si="129"/>
        <v>0</v>
      </c>
      <c r="W162" s="341">
        <f t="shared" si="129"/>
        <v>0</v>
      </c>
      <c r="X162" s="341">
        <f t="shared" si="129"/>
        <v>0</v>
      </c>
      <c r="Y162" s="341">
        <f t="shared" si="129"/>
        <v>0</v>
      </c>
      <c r="Z162" s="577">
        <f t="shared" si="129"/>
        <v>0</v>
      </c>
      <c r="AA162" s="560">
        <f t="shared" si="129"/>
        <v>0</v>
      </c>
      <c r="AB162" s="341">
        <f t="shared" si="129"/>
        <v>0</v>
      </c>
      <c r="AC162" s="341">
        <f t="shared" si="129"/>
        <v>0</v>
      </c>
      <c r="AD162" s="341">
        <f t="shared" si="129"/>
        <v>0</v>
      </c>
      <c r="AE162" s="341">
        <f t="shared" si="129"/>
        <v>0</v>
      </c>
      <c r="AF162" s="341">
        <f t="shared" si="129"/>
        <v>0</v>
      </c>
      <c r="AG162" s="577">
        <f t="shared" si="129"/>
        <v>0</v>
      </c>
      <c r="AH162" s="560">
        <f t="shared" si="129"/>
        <v>0</v>
      </c>
      <c r="AI162" s="341">
        <f t="shared" si="129"/>
        <v>0</v>
      </c>
      <c r="AJ162" s="106">
        <f t="shared" si="129"/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337">
        <v>0</v>
      </c>
      <c r="G163" s="561">
        <v>0</v>
      </c>
      <c r="H163" s="561">
        <v>0</v>
      </c>
      <c r="I163" s="339">
        <v>0</v>
      </c>
      <c r="J163" s="339">
        <v>0</v>
      </c>
      <c r="K163" s="339">
        <v>0</v>
      </c>
      <c r="L163" s="579">
        <v>0</v>
      </c>
      <c r="M163" s="561">
        <v>0</v>
      </c>
      <c r="N163" s="339">
        <v>0</v>
      </c>
      <c r="O163" s="343">
        <v>0</v>
      </c>
      <c r="P163" s="339">
        <v>0</v>
      </c>
      <c r="Q163" s="339">
        <v>0</v>
      </c>
      <c r="R163" s="339">
        <v>0</v>
      </c>
      <c r="S163" s="579">
        <v>0</v>
      </c>
      <c r="T163" s="561">
        <v>0</v>
      </c>
      <c r="U163" s="339">
        <v>0</v>
      </c>
      <c r="V163" s="339">
        <v>0</v>
      </c>
      <c r="W163" s="339">
        <v>0</v>
      </c>
      <c r="X163" s="339">
        <v>0</v>
      </c>
      <c r="Y163" s="339">
        <v>0</v>
      </c>
      <c r="Z163" s="579">
        <v>0</v>
      </c>
      <c r="AA163" s="561">
        <v>0</v>
      </c>
      <c r="AB163" s="339">
        <v>0</v>
      </c>
      <c r="AC163" s="339">
        <v>0</v>
      </c>
      <c r="AD163" s="339">
        <v>0</v>
      </c>
      <c r="AE163" s="339">
        <v>0</v>
      </c>
      <c r="AF163" s="339">
        <v>0</v>
      </c>
      <c r="AG163" s="579">
        <v>0</v>
      </c>
      <c r="AH163" s="561">
        <v>0</v>
      </c>
      <c r="AI163" s="339">
        <v>0</v>
      </c>
      <c r="AJ163" s="341">
        <v>0</v>
      </c>
      <c r="AK163" s="455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558">
        <f t="shared" ref="G164:AK164" si="130">+F164+G163</f>
        <v>0</v>
      </c>
      <c r="H164" s="558">
        <f t="shared" si="130"/>
        <v>0</v>
      </c>
      <c r="I164" s="336">
        <f t="shared" si="130"/>
        <v>0</v>
      </c>
      <c r="J164" s="336">
        <f t="shared" si="130"/>
        <v>0</v>
      </c>
      <c r="K164" s="336">
        <f t="shared" si="130"/>
        <v>0</v>
      </c>
      <c r="L164" s="575">
        <f t="shared" si="130"/>
        <v>0</v>
      </c>
      <c r="M164" s="558">
        <f t="shared" si="130"/>
        <v>0</v>
      </c>
      <c r="N164" s="336">
        <f t="shared" si="130"/>
        <v>0</v>
      </c>
      <c r="O164" s="336">
        <f t="shared" si="130"/>
        <v>0</v>
      </c>
      <c r="P164" s="336">
        <f t="shared" si="130"/>
        <v>0</v>
      </c>
      <c r="Q164" s="336">
        <f t="shared" si="130"/>
        <v>0</v>
      </c>
      <c r="R164" s="336">
        <f t="shared" si="130"/>
        <v>0</v>
      </c>
      <c r="S164" s="575">
        <f t="shared" si="130"/>
        <v>0</v>
      </c>
      <c r="T164" s="558">
        <f t="shared" si="130"/>
        <v>0</v>
      </c>
      <c r="U164" s="336">
        <f t="shared" si="130"/>
        <v>0</v>
      </c>
      <c r="V164" s="336">
        <f t="shared" si="130"/>
        <v>0</v>
      </c>
      <c r="W164" s="336">
        <f t="shared" si="130"/>
        <v>0</v>
      </c>
      <c r="X164" s="336">
        <f t="shared" si="130"/>
        <v>0</v>
      </c>
      <c r="Y164" s="336">
        <f t="shared" si="130"/>
        <v>0</v>
      </c>
      <c r="Z164" s="575">
        <f t="shared" si="130"/>
        <v>0</v>
      </c>
      <c r="AA164" s="558">
        <f t="shared" si="130"/>
        <v>0</v>
      </c>
      <c r="AB164" s="336">
        <f t="shared" si="130"/>
        <v>0</v>
      </c>
      <c r="AC164" s="336">
        <f t="shared" si="130"/>
        <v>0</v>
      </c>
      <c r="AD164" s="336">
        <f t="shared" si="130"/>
        <v>0</v>
      </c>
      <c r="AE164" s="336">
        <f t="shared" si="130"/>
        <v>0</v>
      </c>
      <c r="AF164" s="336">
        <f t="shared" si="130"/>
        <v>0</v>
      </c>
      <c r="AG164" s="575">
        <f t="shared" si="130"/>
        <v>0</v>
      </c>
      <c r="AH164" s="558">
        <f t="shared" si="130"/>
        <v>0</v>
      </c>
      <c r="AI164" s="336">
        <f t="shared" si="130"/>
        <v>0</v>
      </c>
      <c r="AJ164" s="336">
        <f t="shared" si="130"/>
        <v>0</v>
      </c>
      <c r="AK164" s="552">
        <f t="shared" si="130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560">
        <v>0</v>
      </c>
      <c r="H165" s="560">
        <v>0</v>
      </c>
      <c r="I165" s="341">
        <v>0</v>
      </c>
      <c r="J165" s="341">
        <v>0</v>
      </c>
      <c r="K165" s="341">
        <v>0</v>
      </c>
      <c r="L165" s="577">
        <v>0</v>
      </c>
      <c r="M165" s="560">
        <v>0</v>
      </c>
      <c r="N165" s="341">
        <v>0</v>
      </c>
      <c r="O165" s="342">
        <v>0</v>
      </c>
      <c r="P165" s="341">
        <v>0</v>
      </c>
      <c r="Q165" s="341">
        <v>0</v>
      </c>
      <c r="R165" s="341">
        <v>0</v>
      </c>
      <c r="S165" s="577">
        <v>0</v>
      </c>
      <c r="T165" s="560">
        <v>0</v>
      </c>
      <c r="U165" s="341">
        <v>0</v>
      </c>
      <c r="V165" s="341">
        <v>0</v>
      </c>
      <c r="W165" s="341">
        <v>0</v>
      </c>
      <c r="X165" s="341">
        <v>0</v>
      </c>
      <c r="Y165" s="341">
        <v>0</v>
      </c>
      <c r="Z165" s="577">
        <v>0</v>
      </c>
      <c r="AA165" s="560">
        <v>0</v>
      </c>
      <c r="AB165" s="341">
        <v>0</v>
      </c>
      <c r="AC165" s="341">
        <v>0</v>
      </c>
      <c r="AD165" s="341">
        <v>0</v>
      </c>
      <c r="AE165" s="341">
        <v>0</v>
      </c>
      <c r="AF165" s="341">
        <v>0</v>
      </c>
      <c r="AG165" s="577">
        <v>0</v>
      </c>
      <c r="AH165" s="560">
        <v>0</v>
      </c>
      <c r="AI165" s="341">
        <v>0</v>
      </c>
      <c r="AJ165" s="341">
        <v>0</v>
      </c>
      <c r="AK165" s="455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558">
        <f t="shared" ref="G166:AK166" si="131">+F166+G165</f>
        <v>0</v>
      </c>
      <c r="H166" s="562">
        <f t="shared" si="131"/>
        <v>0</v>
      </c>
      <c r="I166" s="335">
        <f t="shared" si="131"/>
        <v>0</v>
      </c>
      <c r="J166" s="336">
        <f t="shared" si="131"/>
        <v>0</v>
      </c>
      <c r="K166" s="336">
        <f t="shared" si="131"/>
        <v>0</v>
      </c>
      <c r="L166" s="575">
        <f t="shared" si="131"/>
        <v>0</v>
      </c>
      <c r="M166" s="562">
        <f t="shared" si="131"/>
        <v>0</v>
      </c>
      <c r="N166" s="336">
        <f t="shared" si="131"/>
        <v>0</v>
      </c>
      <c r="O166" s="335">
        <f t="shared" si="131"/>
        <v>0</v>
      </c>
      <c r="P166" s="335">
        <f t="shared" si="131"/>
        <v>0</v>
      </c>
      <c r="Q166" s="336">
        <f t="shared" si="131"/>
        <v>0</v>
      </c>
      <c r="R166" s="336">
        <f t="shared" si="131"/>
        <v>0</v>
      </c>
      <c r="S166" s="575">
        <f t="shared" si="131"/>
        <v>0</v>
      </c>
      <c r="T166" s="562">
        <f t="shared" si="131"/>
        <v>0</v>
      </c>
      <c r="U166" s="336">
        <f t="shared" si="131"/>
        <v>0</v>
      </c>
      <c r="V166" s="335">
        <f t="shared" si="131"/>
        <v>0</v>
      </c>
      <c r="W166" s="335">
        <f t="shared" si="131"/>
        <v>0</v>
      </c>
      <c r="X166" s="336">
        <f t="shared" si="131"/>
        <v>0</v>
      </c>
      <c r="Y166" s="336">
        <f t="shared" si="131"/>
        <v>0</v>
      </c>
      <c r="Z166" s="575">
        <f t="shared" si="131"/>
        <v>0</v>
      </c>
      <c r="AA166" s="562">
        <f t="shared" si="131"/>
        <v>0</v>
      </c>
      <c r="AB166" s="336">
        <f t="shared" si="131"/>
        <v>0</v>
      </c>
      <c r="AC166" s="335">
        <f t="shared" si="131"/>
        <v>0</v>
      </c>
      <c r="AD166" s="335">
        <f t="shared" si="131"/>
        <v>0</v>
      </c>
      <c r="AE166" s="336">
        <f t="shared" si="131"/>
        <v>0</v>
      </c>
      <c r="AF166" s="336">
        <f t="shared" si="131"/>
        <v>0</v>
      </c>
      <c r="AG166" s="575">
        <f t="shared" si="131"/>
        <v>0</v>
      </c>
      <c r="AH166" s="562">
        <f t="shared" si="131"/>
        <v>0</v>
      </c>
      <c r="AI166" s="336">
        <f t="shared" si="131"/>
        <v>0</v>
      </c>
      <c r="AJ166" s="335">
        <f t="shared" si="131"/>
        <v>0</v>
      </c>
      <c r="AK166" s="450">
        <f t="shared" si="131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560">
        <v>0</v>
      </c>
      <c r="H167" s="560">
        <v>0</v>
      </c>
      <c r="I167" s="341">
        <v>0</v>
      </c>
      <c r="J167" s="341">
        <v>0</v>
      </c>
      <c r="K167" s="341">
        <v>0</v>
      </c>
      <c r="L167" s="577">
        <v>0</v>
      </c>
      <c r="M167" s="560">
        <v>0</v>
      </c>
      <c r="N167" s="341">
        <v>0</v>
      </c>
      <c r="O167" s="342">
        <v>0</v>
      </c>
      <c r="P167" s="341">
        <v>0</v>
      </c>
      <c r="Q167" s="341">
        <v>0</v>
      </c>
      <c r="R167" s="341">
        <v>0</v>
      </c>
      <c r="S167" s="577">
        <v>0</v>
      </c>
      <c r="T167" s="560">
        <v>0</v>
      </c>
      <c r="U167" s="341">
        <v>0</v>
      </c>
      <c r="V167" s="341">
        <v>0</v>
      </c>
      <c r="W167" s="341">
        <v>0</v>
      </c>
      <c r="X167" s="341">
        <v>0</v>
      </c>
      <c r="Y167" s="341">
        <v>0</v>
      </c>
      <c r="Z167" s="577">
        <v>0</v>
      </c>
      <c r="AA167" s="560">
        <v>0</v>
      </c>
      <c r="AB167" s="341">
        <v>0</v>
      </c>
      <c r="AC167" s="341">
        <v>0</v>
      </c>
      <c r="AD167" s="341">
        <v>0</v>
      </c>
      <c r="AE167" s="341">
        <v>0</v>
      </c>
      <c r="AF167" s="341">
        <v>0</v>
      </c>
      <c r="AG167" s="577">
        <v>0</v>
      </c>
      <c r="AH167" s="560">
        <v>0</v>
      </c>
      <c r="AI167" s="341">
        <v>0</v>
      </c>
      <c r="AJ167" s="341">
        <v>0</v>
      </c>
      <c r="AK167" s="455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560">
        <f t="shared" ref="G168:AK168" si="132">+F168+G167</f>
        <v>0</v>
      </c>
      <c r="H168" s="560">
        <f t="shared" si="132"/>
        <v>0</v>
      </c>
      <c r="I168" s="341">
        <f t="shared" si="132"/>
        <v>0</v>
      </c>
      <c r="J168" s="341">
        <f t="shared" si="132"/>
        <v>0</v>
      </c>
      <c r="K168" s="341">
        <f t="shared" si="132"/>
        <v>0</v>
      </c>
      <c r="L168" s="577">
        <f t="shared" si="132"/>
        <v>0</v>
      </c>
      <c r="M168" s="560">
        <f t="shared" si="132"/>
        <v>0</v>
      </c>
      <c r="N168" s="341">
        <f t="shared" si="132"/>
        <v>0</v>
      </c>
      <c r="O168" s="341">
        <f t="shared" si="132"/>
        <v>0</v>
      </c>
      <c r="P168" s="341">
        <f t="shared" si="132"/>
        <v>0</v>
      </c>
      <c r="Q168" s="341">
        <f t="shared" si="132"/>
        <v>0</v>
      </c>
      <c r="R168" s="341">
        <f t="shared" si="132"/>
        <v>0</v>
      </c>
      <c r="S168" s="577">
        <f t="shared" si="132"/>
        <v>0</v>
      </c>
      <c r="T168" s="560">
        <f t="shared" si="132"/>
        <v>0</v>
      </c>
      <c r="U168" s="341">
        <f t="shared" si="132"/>
        <v>0</v>
      </c>
      <c r="V168" s="341">
        <f t="shared" si="132"/>
        <v>0</v>
      </c>
      <c r="W168" s="341">
        <f t="shared" si="132"/>
        <v>0</v>
      </c>
      <c r="X168" s="341">
        <f t="shared" si="132"/>
        <v>0</v>
      </c>
      <c r="Y168" s="341">
        <f t="shared" si="132"/>
        <v>0</v>
      </c>
      <c r="Z168" s="577">
        <f t="shared" si="132"/>
        <v>0</v>
      </c>
      <c r="AA168" s="560">
        <f t="shared" si="132"/>
        <v>0</v>
      </c>
      <c r="AB168" s="341">
        <f t="shared" si="132"/>
        <v>0</v>
      </c>
      <c r="AC168" s="341">
        <f t="shared" si="132"/>
        <v>0</v>
      </c>
      <c r="AD168" s="341">
        <f t="shared" si="132"/>
        <v>0</v>
      </c>
      <c r="AE168" s="341">
        <f t="shared" si="132"/>
        <v>0</v>
      </c>
      <c r="AF168" s="341">
        <f t="shared" si="132"/>
        <v>0</v>
      </c>
      <c r="AG168" s="577">
        <f t="shared" si="132"/>
        <v>0</v>
      </c>
      <c r="AH168" s="560">
        <f t="shared" si="132"/>
        <v>0</v>
      </c>
      <c r="AI168" s="341">
        <f t="shared" si="132"/>
        <v>0</v>
      </c>
      <c r="AJ168" s="336">
        <f t="shared" si="132"/>
        <v>0</v>
      </c>
      <c r="AK168" s="552">
        <f t="shared" si="132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675" t="s">
        <v>96</v>
      </c>
      <c r="C169" s="32" t="s">
        <v>174</v>
      </c>
      <c r="D169" s="111"/>
      <c r="E169" s="112"/>
      <c r="F169" s="113">
        <f>+F8</f>
        <v>550</v>
      </c>
      <c r="G169" s="557">
        <f>+G8</f>
        <v>0</v>
      </c>
      <c r="H169" s="557">
        <f t="shared" ref="H169:AI169" si="133">+H8</f>
        <v>0</v>
      </c>
      <c r="I169" s="334">
        <f t="shared" si="133"/>
        <v>0</v>
      </c>
      <c r="J169" s="334">
        <f t="shared" si="133"/>
        <v>0</v>
      </c>
      <c r="K169" s="334">
        <f t="shared" si="133"/>
        <v>0</v>
      </c>
      <c r="L169" s="574">
        <f t="shared" si="133"/>
        <v>0</v>
      </c>
      <c r="M169" s="557">
        <f t="shared" si="133"/>
        <v>0</v>
      </c>
      <c r="N169" s="334">
        <f t="shared" si="133"/>
        <v>0</v>
      </c>
      <c r="O169" s="334">
        <f t="shared" si="133"/>
        <v>0</v>
      </c>
      <c r="P169" s="334">
        <f t="shared" si="133"/>
        <v>0</v>
      </c>
      <c r="Q169" s="334">
        <f t="shared" si="133"/>
        <v>0</v>
      </c>
      <c r="R169" s="334">
        <f t="shared" si="133"/>
        <v>0</v>
      </c>
      <c r="S169" s="574">
        <f t="shared" si="133"/>
        <v>0</v>
      </c>
      <c r="T169" s="557">
        <f t="shared" si="133"/>
        <v>0</v>
      </c>
      <c r="U169" s="334">
        <f t="shared" si="133"/>
        <v>0</v>
      </c>
      <c r="V169" s="334">
        <f t="shared" si="133"/>
        <v>0</v>
      </c>
      <c r="W169" s="334">
        <f t="shared" si="133"/>
        <v>0</v>
      </c>
      <c r="X169" s="334">
        <f t="shared" si="133"/>
        <v>0</v>
      </c>
      <c r="Y169" s="334">
        <f t="shared" si="133"/>
        <v>0</v>
      </c>
      <c r="Z169" s="574">
        <f t="shared" si="133"/>
        <v>0</v>
      </c>
      <c r="AA169" s="557">
        <f t="shared" si="133"/>
        <v>0</v>
      </c>
      <c r="AB169" s="469">
        <v>200</v>
      </c>
      <c r="AC169" s="553">
        <f>200-AB170</f>
        <v>0</v>
      </c>
      <c r="AD169" s="334">
        <f t="shared" si="133"/>
        <v>0</v>
      </c>
      <c r="AE169" s="257">
        <v>0</v>
      </c>
      <c r="AF169" s="407">
        <v>0</v>
      </c>
      <c r="AG169" s="574">
        <f t="shared" si="133"/>
        <v>0</v>
      </c>
      <c r="AH169" s="557">
        <f t="shared" si="133"/>
        <v>0</v>
      </c>
      <c r="AI169" s="334">
        <f t="shared" si="133"/>
        <v>0</v>
      </c>
      <c r="AJ169" s="469">
        <f>550-AI170</f>
        <v>350</v>
      </c>
      <c r="AK169" s="473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676"/>
      <c r="C170" s="39"/>
      <c r="D170" s="40"/>
      <c r="E170" s="41"/>
      <c r="F170" s="42"/>
      <c r="G170" s="558">
        <f t="shared" ref="G170:AK170" si="134">+F170+G169</f>
        <v>0</v>
      </c>
      <c r="H170" s="558">
        <f t="shared" si="134"/>
        <v>0</v>
      </c>
      <c r="I170" s="335">
        <f t="shared" si="134"/>
        <v>0</v>
      </c>
      <c r="J170" s="336">
        <f t="shared" si="134"/>
        <v>0</v>
      </c>
      <c r="K170" s="336">
        <f t="shared" si="134"/>
        <v>0</v>
      </c>
      <c r="L170" s="575">
        <f t="shared" si="134"/>
        <v>0</v>
      </c>
      <c r="M170" s="558">
        <f t="shared" si="134"/>
        <v>0</v>
      </c>
      <c r="N170" s="336">
        <f t="shared" si="134"/>
        <v>0</v>
      </c>
      <c r="O170" s="336">
        <f t="shared" si="134"/>
        <v>0</v>
      </c>
      <c r="P170" s="335">
        <f t="shared" si="134"/>
        <v>0</v>
      </c>
      <c r="Q170" s="336">
        <f t="shared" si="134"/>
        <v>0</v>
      </c>
      <c r="R170" s="336">
        <f t="shared" si="134"/>
        <v>0</v>
      </c>
      <c r="S170" s="575">
        <f t="shared" si="134"/>
        <v>0</v>
      </c>
      <c r="T170" s="558">
        <f t="shared" si="134"/>
        <v>0</v>
      </c>
      <c r="U170" s="336">
        <f t="shared" si="134"/>
        <v>0</v>
      </c>
      <c r="V170" s="336">
        <f t="shared" si="134"/>
        <v>0</v>
      </c>
      <c r="W170" s="335">
        <f t="shared" si="134"/>
        <v>0</v>
      </c>
      <c r="X170" s="336">
        <f t="shared" si="134"/>
        <v>0</v>
      </c>
      <c r="Y170" s="336">
        <f t="shared" si="134"/>
        <v>0</v>
      </c>
      <c r="Z170" s="575">
        <f t="shared" si="134"/>
        <v>0</v>
      </c>
      <c r="AA170" s="558">
        <f t="shared" si="134"/>
        <v>0</v>
      </c>
      <c r="AB170" s="336">
        <f t="shared" si="134"/>
        <v>200</v>
      </c>
      <c r="AC170" s="336">
        <f t="shared" si="134"/>
        <v>200</v>
      </c>
      <c r="AD170" s="335">
        <f t="shared" si="134"/>
        <v>200</v>
      </c>
      <c r="AE170" s="336">
        <f t="shared" si="134"/>
        <v>200</v>
      </c>
      <c r="AF170" s="336">
        <f t="shared" si="134"/>
        <v>200</v>
      </c>
      <c r="AG170" s="575">
        <f t="shared" si="134"/>
        <v>200</v>
      </c>
      <c r="AH170" s="558">
        <f t="shared" si="134"/>
        <v>200</v>
      </c>
      <c r="AI170" s="336">
        <f t="shared" si="134"/>
        <v>200</v>
      </c>
      <c r="AJ170" s="336">
        <f t="shared" si="134"/>
        <v>550</v>
      </c>
      <c r="AK170" s="450">
        <f t="shared" si="134"/>
        <v>550</v>
      </c>
      <c r="AL170" s="47"/>
    </row>
    <row r="171" spans="1:42" ht="34.5" customHeight="1">
      <c r="A171" s="624">
        <v>2</v>
      </c>
      <c r="B171" s="629" t="s">
        <v>97</v>
      </c>
      <c r="C171" s="32" t="s">
        <v>174</v>
      </c>
      <c r="D171" s="48"/>
      <c r="E171" s="49"/>
      <c r="F171" s="337">
        <f>+F10</f>
        <v>585</v>
      </c>
      <c r="G171" s="557">
        <f>+G10</f>
        <v>0</v>
      </c>
      <c r="H171" s="557">
        <f t="shared" ref="H171:AI171" si="135">+H10</f>
        <v>0</v>
      </c>
      <c r="I171" s="334">
        <f t="shared" si="135"/>
        <v>0</v>
      </c>
      <c r="J171" s="334">
        <f t="shared" si="135"/>
        <v>0</v>
      </c>
      <c r="K171" s="334">
        <f t="shared" si="135"/>
        <v>0</v>
      </c>
      <c r="L171" s="574">
        <f t="shared" si="135"/>
        <v>0</v>
      </c>
      <c r="M171" s="557">
        <f t="shared" si="135"/>
        <v>0</v>
      </c>
      <c r="N171" s="334">
        <f t="shared" si="135"/>
        <v>0</v>
      </c>
      <c r="O171" s="334">
        <f t="shared" si="135"/>
        <v>0</v>
      </c>
      <c r="P171" s="334">
        <f t="shared" si="135"/>
        <v>0</v>
      </c>
      <c r="Q171" s="334">
        <f t="shared" si="135"/>
        <v>0</v>
      </c>
      <c r="R171" s="334">
        <f t="shared" si="135"/>
        <v>0</v>
      </c>
      <c r="S171" s="574">
        <f t="shared" si="135"/>
        <v>0</v>
      </c>
      <c r="T171" s="557">
        <f t="shared" si="135"/>
        <v>0</v>
      </c>
      <c r="U171" s="334">
        <f t="shared" si="135"/>
        <v>0</v>
      </c>
      <c r="V171" s="334">
        <f t="shared" si="135"/>
        <v>0</v>
      </c>
      <c r="W171" s="334">
        <f t="shared" si="135"/>
        <v>0</v>
      </c>
      <c r="X171" s="334">
        <f t="shared" si="135"/>
        <v>0</v>
      </c>
      <c r="Y171" s="334">
        <f t="shared" si="135"/>
        <v>0</v>
      </c>
      <c r="Z171" s="574">
        <f t="shared" si="135"/>
        <v>0</v>
      </c>
      <c r="AA171" s="557">
        <f t="shared" si="135"/>
        <v>0</v>
      </c>
      <c r="AB171" s="469">
        <v>100</v>
      </c>
      <c r="AC171" s="469">
        <f>245-AB172</f>
        <v>145</v>
      </c>
      <c r="AD171" s="334">
        <f t="shared" si="135"/>
        <v>0</v>
      </c>
      <c r="AE171" s="257">
        <v>0</v>
      </c>
      <c r="AF171" s="407">
        <v>0</v>
      </c>
      <c r="AG171" s="574">
        <f t="shared" si="135"/>
        <v>0</v>
      </c>
      <c r="AH171" s="557">
        <f t="shared" si="135"/>
        <v>0</v>
      </c>
      <c r="AI171" s="334">
        <f t="shared" si="135"/>
        <v>0</v>
      </c>
      <c r="AJ171" s="469">
        <f>585-AI172</f>
        <v>340</v>
      </c>
      <c r="AK171" s="474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676"/>
      <c r="C172" s="39"/>
      <c r="D172" s="40"/>
      <c r="E172" s="41"/>
      <c r="F172" s="42"/>
      <c r="G172" s="558">
        <f t="shared" ref="G172:AK172" si="136">+F172+G171</f>
        <v>0</v>
      </c>
      <c r="H172" s="558">
        <f t="shared" si="136"/>
        <v>0</v>
      </c>
      <c r="I172" s="335">
        <f t="shared" si="136"/>
        <v>0</v>
      </c>
      <c r="J172" s="336">
        <f t="shared" si="136"/>
        <v>0</v>
      </c>
      <c r="K172" s="336">
        <f t="shared" si="136"/>
        <v>0</v>
      </c>
      <c r="L172" s="575">
        <f t="shared" si="136"/>
        <v>0</v>
      </c>
      <c r="M172" s="558">
        <f t="shared" si="136"/>
        <v>0</v>
      </c>
      <c r="N172" s="336">
        <f t="shared" si="136"/>
        <v>0</v>
      </c>
      <c r="O172" s="336">
        <f t="shared" si="136"/>
        <v>0</v>
      </c>
      <c r="P172" s="335">
        <f t="shared" si="136"/>
        <v>0</v>
      </c>
      <c r="Q172" s="336">
        <f t="shared" si="136"/>
        <v>0</v>
      </c>
      <c r="R172" s="336">
        <f t="shared" si="136"/>
        <v>0</v>
      </c>
      <c r="S172" s="575">
        <f t="shared" si="136"/>
        <v>0</v>
      </c>
      <c r="T172" s="558">
        <f t="shared" si="136"/>
        <v>0</v>
      </c>
      <c r="U172" s="336">
        <f t="shared" si="136"/>
        <v>0</v>
      </c>
      <c r="V172" s="336">
        <f t="shared" si="136"/>
        <v>0</v>
      </c>
      <c r="W172" s="335">
        <f t="shared" si="136"/>
        <v>0</v>
      </c>
      <c r="X172" s="336">
        <f t="shared" si="136"/>
        <v>0</v>
      </c>
      <c r="Y172" s="336">
        <f t="shared" si="136"/>
        <v>0</v>
      </c>
      <c r="Z172" s="575">
        <f t="shared" si="136"/>
        <v>0</v>
      </c>
      <c r="AA172" s="558">
        <f t="shared" si="136"/>
        <v>0</v>
      </c>
      <c r="AB172" s="336">
        <f t="shared" si="136"/>
        <v>100</v>
      </c>
      <c r="AC172" s="336">
        <f t="shared" si="136"/>
        <v>245</v>
      </c>
      <c r="AD172" s="335">
        <f t="shared" si="136"/>
        <v>245</v>
      </c>
      <c r="AE172" s="336">
        <f t="shared" si="136"/>
        <v>245</v>
      </c>
      <c r="AF172" s="336">
        <f t="shared" si="136"/>
        <v>245</v>
      </c>
      <c r="AG172" s="575">
        <f t="shared" si="136"/>
        <v>245</v>
      </c>
      <c r="AH172" s="558">
        <f t="shared" si="136"/>
        <v>245</v>
      </c>
      <c r="AI172" s="336">
        <f t="shared" si="136"/>
        <v>245</v>
      </c>
      <c r="AJ172" s="336">
        <f t="shared" si="136"/>
        <v>585</v>
      </c>
      <c r="AK172" s="450">
        <f t="shared" si="136"/>
        <v>585</v>
      </c>
      <c r="AL172" s="37"/>
    </row>
    <row r="173" spans="1:42" ht="34.5" customHeight="1">
      <c r="A173" s="624">
        <v>3</v>
      </c>
      <c r="B173" s="629" t="s">
        <v>98</v>
      </c>
      <c r="C173" s="32" t="s">
        <v>174</v>
      </c>
      <c r="D173" s="48"/>
      <c r="E173" s="49"/>
      <c r="F173" s="337">
        <f>+F12</f>
        <v>2495</v>
      </c>
      <c r="G173" s="557">
        <f>+G12</f>
        <v>0</v>
      </c>
      <c r="H173" s="557">
        <f t="shared" ref="H173:AI173" si="137">+H12</f>
        <v>0</v>
      </c>
      <c r="I173" s="469">
        <f t="shared" si="137"/>
        <v>1000</v>
      </c>
      <c r="J173" s="334">
        <f t="shared" si="137"/>
        <v>0</v>
      </c>
      <c r="K173" s="334">
        <f t="shared" si="137"/>
        <v>0</v>
      </c>
      <c r="L173" s="574">
        <f t="shared" si="137"/>
        <v>0</v>
      </c>
      <c r="M173" s="557">
        <f t="shared" si="137"/>
        <v>0</v>
      </c>
      <c r="N173" s="334">
        <f t="shared" si="137"/>
        <v>0</v>
      </c>
      <c r="O173" s="334">
        <f t="shared" si="137"/>
        <v>0</v>
      </c>
      <c r="P173" s="334">
        <f t="shared" si="137"/>
        <v>0</v>
      </c>
      <c r="Q173" s="334">
        <f t="shared" si="137"/>
        <v>0</v>
      </c>
      <c r="R173" s="469">
        <v>372</v>
      </c>
      <c r="S173" s="469">
        <f>1500-R174</f>
        <v>128</v>
      </c>
      <c r="T173" s="557">
        <f t="shared" si="137"/>
        <v>0</v>
      </c>
      <c r="U173" s="334">
        <f t="shared" si="137"/>
        <v>0</v>
      </c>
      <c r="V173" s="334">
        <f t="shared" si="137"/>
        <v>0</v>
      </c>
      <c r="W173" s="334">
        <f t="shared" si="137"/>
        <v>0</v>
      </c>
      <c r="X173" s="334">
        <f t="shared" si="137"/>
        <v>0</v>
      </c>
      <c r="Y173" s="334">
        <f t="shared" si="137"/>
        <v>0</v>
      </c>
      <c r="Z173" s="574">
        <f t="shared" si="137"/>
        <v>0</v>
      </c>
      <c r="AA173" s="557">
        <f t="shared" si="137"/>
        <v>0</v>
      </c>
      <c r="AB173" s="334">
        <f t="shared" si="137"/>
        <v>0</v>
      </c>
      <c r="AC173" s="469">
        <v>500</v>
      </c>
      <c r="AD173" s="553">
        <v>0</v>
      </c>
      <c r="AE173" s="407">
        <v>0</v>
      </c>
      <c r="AF173" s="553">
        <v>0</v>
      </c>
      <c r="AG173" s="574">
        <f t="shared" si="137"/>
        <v>0</v>
      </c>
      <c r="AH173" s="557">
        <f t="shared" si="137"/>
        <v>0</v>
      </c>
      <c r="AI173" s="334">
        <f t="shared" si="137"/>
        <v>0</v>
      </c>
      <c r="AJ173" s="469">
        <f>2495-AI174</f>
        <v>495</v>
      </c>
      <c r="AK173" s="474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676"/>
      <c r="C174" s="39"/>
      <c r="D174" s="40"/>
      <c r="E174" s="41"/>
      <c r="F174" s="42"/>
      <c r="G174" s="558">
        <f t="shared" ref="G174:AK174" si="138">+F174+G173</f>
        <v>0</v>
      </c>
      <c r="H174" s="558">
        <f t="shared" si="138"/>
        <v>0</v>
      </c>
      <c r="I174" s="335">
        <f t="shared" si="138"/>
        <v>1000</v>
      </c>
      <c r="J174" s="336">
        <f t="shared" si="138"/>
        <v>1000</v>
      </c>
      <c r="K174" s="336">
        <f t="shared" si="138"/>
        <v>1000</v>
      </c>
      <c r="L174" s="575">
        <f t="shared" si="138"/>
        <v>1000</v>
      </c>
      <c r="M174" s="558">
        <f t="shared" si="138"/>
        <v>1000</v>
      </c>
      <c r="N174" s="336">
        <f t="shared" si="138"/>
        <v>1000</v>
      </c>
      <c r="O174" s="336">
        <f t="shared" si="138"/>
        <v>1000</v>
      </c>
      <c r="P174" s="335">
        <f t="shared" si="138"/>
        <v>1000</v>
      </c>
      <c r="Q174" s="336">
        <f t="shared" si="138"/>
        <v>1000</v>
      </c>
      <c r="R174" s="336">
        <f t="shared" si="138"/>
        <v>1372</v>
      </c>
      <c r="S174" s="575">
        <f t="shared" si="138"/>
        <v>1500</v>
      </c>
      <c r="T174" s="558">
        <f t="shared" si="138"/>
        <v>1500</v>
      </c>
      <c r="U174" s="336">
        <f t="shared" si="138"/>
        <v>1500</v>
      </c>
      <c r="V174" s="336">
        <f t="shared" si="138"/>
        <v>1500</v>
      </c>
      <c r="W174" s="335">
        <f t="shared" si="138"/>
        <v>1500</v>
      </c>
      <c r="X174" s="336">
        <f t="shared" si="138"/>
        <v>1500</v>
      </c>
      <c r="Y174" s="336">
        <f t="shared" si="138"/>
        <v>1500</v>
      </c>
      <c r="Z174" s="575">
        <f t="shared" si="138"/>
        <v>1500</v>
      </c>
      <c r="AA174" s="558">
        <f t="shared" si="138"/>
        <v>1500</v>
      </c>
      <c r="AB174" s="336">
        <f t="shared" si="138"/>
        <v>1500</v>
      </c>
      <c r="AC174" s="336">
        <f t="shared" si="138"/>
        <v>2000</v>
      </c>
      <c r="AD174" s="335">
        <f t="shared" si="138"/>
        <v>2000</v>
      </c>
      <c r="AE174" s="336">
        <f t="shared" si="138"/>
        <v>2000</v>
      </c>
      <c r="AF174" s="336">
        <f t="shared" si="138"/>
        <v>2000</v>
      </c>
      <c r="AG174" s="575">
        <f t="shared" si="138"/>
        <v>2000</v>
      </c>
      <c r="AH174" s="558">
        <f t="shared" si="138"/>
        <v>2000</v>
      </c>
      <c r="AI174" s="336">
        <f t="shared" si="138"/>
        <v>2000</v>
      </c>
      <c r="AJ174" s="336">
        <f t="shared" si="138"/>
        <v>2495</v>
      </c>
      <c r="AK174" s="450">
        <f t="shared" si="138"/>
        <v>2495</v>
      </c>
      <c r="AL174" s="37"/>
    </row>
    <row r="175" spans="1:42" ht="34.5" customHeight="1">
      <c r="A175" s="624">
        <v>4</v>
      </c>
      <c r="B175" s="629" t="s">
        <v>99</v>
      </c>
      <c r="C175" s="32" t="s">
        <v>174</v>
      </c>
      <c r="D175" s="48"/>
      <c r="E175" s="49"/>
      <c r="F175" s="337">
        <f>+F14</f>
        <v>989</v>
      </c>
      <c r="G175" s="559">
        <f>+G14</f>
        <v>0</v>
      </c>
      <c r="H175" s="559">
        <f t="shared" ref="H175:AJ175" si="139">+H14</f>
        <v>0</v>
      </c>
      <c r="I175" s="470">
        <v>115</v>
      </c>
      <c r="J175" s="470">
        <f>200-I176</f>
        <v>85</v>
      </c>
      <c r="K175" s="457">
        <f>200-J176</f>
        <v>0</v>
      </c>
      <c r="L175" s="576">
        <f t="shared" si="139"/>
        <v>0</v>
      </c>
      <c r="M175" s="559">
        <f t="shared" si="139"/>
        <v>0</v>
      </c>
      <c r="N175" s="338">
        <f t="shared" si="139"/>
        <v>0</v>
      </c>
      <c r="O175" s="338">
        <f t="shared" si="139"/>
        <v>0</v>
      </c>
      <c r="P175" s="338">
        <f t="shared" si="139"/>
        <v>0</v>
      </c>
      <c r="Q175" s="338">
        <f t="shared" si="139"/>
        <v>0</v>
      </c>
      <c r="R175" s="408">
        <v>0</v>
      </c>
      <c r="S175" s="470">
        <f>989-R176</f>
        <v>789</v>
      </c>
      <c r="T175" s="559">
        <f t="shared" si="139"/>
        <v>0</v>
      </c>
      <c r="U175" s="338">
        <f t="shared" si="139"/>
        <v>0</v>
      </c>
      <c r="V175" s="338">
        <f t="shared" si="139"/>
        <v>0</v>
      </c>
      <c r="W175" s="338">
        <f t="shared" si="139"/>
        <v>0</v>
      </c>
      <c r="X175" s="338">
        <f t="shared" si="139"/>
        <v>0</v>
      </c>
      <c r="Y175" s="338">
        <f t="shared" si="139"/>
        <v>0</v>
      </c>
      <c r="Z175" s="576">
        <f t="shared" si="139"/>
        <v>0</v>
      </c>
      <c r="AA175" s="559">
        <f t="shared" si="139"/>
        <v>0</v>
      </c>
      <c r="AB175" s="338">
        <f t="shared" si="139"/>
        <v>0</v>
      </c>
      <c r="AC175" s="338">
        <f t="shared" si="139"/>
        <v>0</v>
      </c>
      <c r="AD175" s="338">
        <f t="shared" si="139"/>
        <v>0</v>
      </c>
      <c r="AE175" s="338">
        <f t="shared" si="139"/>
        <v>0</v>
      </c>
      <c r="AF175" s="338">
        <f t="shared" si="139"/>
        <v>0</v>
      </c>
      <c r="AG175" s="576">
        <f t="shared" si="139"/>
        <v>0</v>
      </c>
      <c r="AH175" s="559">
        <f t="shared" si="139"/>
        <v>0</v>
      </c>
      <c r="AI175" s="338">
        <f t="shared" si="139"/>
        <v>0</v>
      </c>
      <c r="AJ175" s="338">
        <f t="shared" si="139"/>
        <v>0</v>
      </c>
      <c r="AK175" s="474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676"/>
      <c r="C176" s="39"/>
      <c r="D176" s="33"/>
      <c r="E176" s="52"/>
      <c r="F176" s="35"/>
      <c r="G176" s="558">
        <f t="shared" ref="G176:AG176" si="140">+F176+G175</f>
        <v>0</v>
      </c>
      <c r="H176" s="558">
        <f t="shared" si="140"/>
        <v>0</v>
      </c>
      <c r="I176" s="335">
        <f t="shared" si="140"/>
        <v>115</v>
      </c>
      <c r="J176" s="336">
        <f t="shared" si="140"/>
        <v>200</v>
      </c>
      <c r="K176" s="336">
        <f t="shared" si="140"/>
        <v>200</v>
      </c>
      <c r="L176" s="575">
        <f t="shared" si="140"/>
        <v>200</v>
      </c>
      <c r="M176" s="558">
        <f t="shared" si="140"/>
        <v>200</v>
      </c>
      <c r="N176" s="336">
        <f t="shared" si="140"/>
        <v>200</v>
      </c>
      <c r="O176" s="336">
        <f t="shared" si="140"/>
        <v>200</v>
      </c>
      <c r="P176" s="335">
        <f t="shared" si="140"/>
        <v>200</v>
      </c>
      <c r="Q176" s="336">
        <f t="shared" si="140"/>
        <v>200</v>
      </c>
      <c r="R176" s="336">
        <f t="shared" si="140"/>
        <v>200</v>
      </c>
      <c r="S176" s="575">
        <f t="shared" si="140"/>
        <v>989</v>
      </c>
      <c r="T176" s="558">
        <f t="shared" si="140"/>
        <v>989</v>
      </c>
      <c r="U176" s="336">
        <f t="shared" si="140"/>
        <v>989</v>
      </c>
      <c r="V176" s="336">
        <f t="shared" si="140"/>
        <v>989</v>
      </c>
      <c r="W176" s="335">
        <f t="shared" si="140"/>
        <v>989</v>
      </c>
      <c r="X176" s="336">
        <f t="shared" si="140"/>
        <v>989</v>
      </c>
      <c r="Y176" s="336">
        <f t="shared" si="140"/>
        <v>989</v>
      </c>
      <c r="Z176" s="575">
        <f t="shared" si="140"/>
        <v>989</v>
      </c>
      <c r="AA176" s="558">
        <f t="shared" si="140"/>
        <v>989</v>
      </c>
      <c r="AB176" s="336">
        <f t="shared" si="140"/>
        <v>989</v>
      </c>
      <c r="AC176" s="336">
        <f t="shared" si="140"/>
        <v>989</v>
      </c>
      <c r="AD176" s="335">
        <f t="shared" si="140"/>
        <v>989</v>
      </c>
      <c r="AE176" s="336">
        <f t="shared" si="140"/>
        <v>989</v>
      </c>
      <c r="AF176" s="336">
        <f t="shared" si="140"/>
        <v>989</v>
      </c>
      <c r="AG176" s="575">
        <f t="shared" si="140"/>
        <v>989</v>
      </c>
      <c r="AH176" s="558">
        <f>+AG176+AH175</f>
        <v>989</v>
      </c>
      <c r="AI176" s="336">
        <f t="shared" ref="AI176" si="141">+AH176+AI175</f>
        <v>989</v>
      </c>
      <c r="AJ176" s="336">
        <f>+AI176+AJ175</f>
        <v>989</v>
      </c>
      <c r="AK176" s="450">
        <f>+AJ176+AK175</f>
        <v>989</v>
      </c>
      <c r="AL176" s="37"/>
    </row>
    <row r="177" spans="1:42" ht="34.5" customHeight="1">
      <c r="A177" s="624">
        <v>5</v>
      </c>
      <c r="B177" s="629" t="s">
        <v>100</v>
      </c>
      <c r="C177" s="33" t="s">
        <v>176</v>
      </c>
      <c r="D177" s="48"/>
      <c r="E177" s="49"/>
      <c r="F177" s="337">
        <f>+F16</f>
        <v>4028</v>
      </c>
      <c r="G177" s="557">
        <f>+G16</f>
        <v>0</v>
      </c>
      <c r="H177" s="557">
        <f t="shared" ref="H177:AH177" si="142">+H16</f>
        <v>0</v>
      </c>
      <c r="I177" s="334">
        <f t="shared" si="142"/>
        <v>0</v>
      </c>
      <c r="J177" s="334">
        <f t="shared" si="142"/>
        <v>0</v>
      </c>
      <c r="K177" s="334">
        <f t="shared" si="142"/>
        <v>0</v>
      </c>
      <c r="L177" s="574">
        <f t="shared" si="142"/>
        <v>0</v>
      </c>
      <c r="M177" s="557">
        <f t="shared" si="142"/>
        <v>0</v>
      </c>
      <c r="N177" s="334">
        <f t="shared" si="142"/>
        <v>0</v>
      </c>
      <c r="O177" s="334">
        <f t="shared" si="142"/>
        <v>0</v>
      </c>
      <c r="P177" s="334">
        <f t="shared" si="142"/>
        <v>0</v>
      </c>
      <c r="Q177" s="334">
        <f t="shared" si="142"/>
        <v>0</v>
      </c>
      <c r="R177" s="334">
        <f t="shared" si="142"/>
        <v>0</v>
      </c>
      <c r="S177" s="574">
        <f t="shared" si="142"/>
        <v>0</v>
      </c>
      <c r="T177" s="557">
        <f t="shared" si="142"/>
        <v>0</v>
      </c>
      <c r="U177" s="334">
        <f t="shared" si="142"/>
        <v>0</v>
      </c>
      <c r="V177" s="334">
        <f t="shared" si="142"/>
        <v>0</v>
      </c>
      <c r="W177" s="334">
        <f t="shared" si="142"/>
        <v>0</v>
      </c>
      <c r="X177" s="469">
        <v>950</v>
      </c>
      <c r="Y177" s="469">
        <f>1500-X178</f>
        <v>550</v>
      </c>
      <c r="Z177" s="574">
        <f t="shared" si="142"/>
        <v>0</v>
      </c>
      <c r="AA177" s="557">
        <f t="shared" si="142"/>
        <v>0</v>
      </c>
      <c r="AB177" s="334">
        <f t="shared" si="142"/>
        <v>0</v>
      </c>
      <c r="AC177" s="334">
        <f t="shared" si="142"/>
        <v>0</v>
      </c>
      <c r="AD177" s="334">
        <f t="shared" si="142"/>
        <v>0</v>
      </c>
      <c r="AE177" s="553">
        <f t="shared" si="142"/>
        <v>0</v>
      </c>
      <c r="AF177" s="469">
        <f>1250-AF189</f>
        <v>1250</v>
      </c>
      <c r="AG177" s="574">
        <f t="shared" si="142"/>
        <v>0</v>
      </c>
      <c r="AH177" s="557">
        <f t="shared" si="142"/>
        <v>0</v>
      </c>
      <c r="AI177" s="469">
        <f>4028-AH178</f>
        <v>1278</v>
      </c>
      <c r="AJ177" s="553">
        <f>4028-AI178</f>
        <v>0</v>
      </c>
      <c r="AK177" s="474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676"/>
      <c r="C178" s="40"/>
      <c r="D178" s="40"/>
      <c r="E178" s="41"/>
      <c r="F178" s="42"/>
      <c r="G178" s="588">
        <f t="shared" ref="G178:AK178" si="143">+F178+G177</f>
        <v>0</v>
      </c>
      <c r="H178" s="558">
        <f t="shared" si="143"/>
        <v>0</v>
      </c>
      <c r="I178" s="335">
        <f t="shared" si="143"/>
        <v>0</v>
      </c>
      <c r="J178" s="336">
        <f t="shared" si="143"/>
        <v>0</v>
      </c>
      <c r="K178" s="336">
        <f t="shared" si="143"/>
        <v>0</v>
      </c>
      <c r="L178" s="575">
        <f t="shared" si="143"/>
        <v>0</v>
      </c>
      <c r="M178" s="558">
        <f t="shared" si="143"/>
        <v>0</v>
      </c>
      <c r="N178" s="336">
        <f t="shared" si="143"/>
        <v>0</v>
      </c>
      <c r="O178" s="336">
        <f t="shared" si="143"/>
        <v>0</v>
      </c>
      <c r="P178" s="335">
        <f t="shared" si="143"/>
        <v>0</v>
      </c>
      <c r="Q178" s="336">
        <f t="shared" si="143"/>
        <v>0</v>
      </c>
      <c r="R178" s="336">
        <f t="shared" si="143"/>
        <v>0</v>
      </c>
      <c r="S178" s="575">
        <f t="shared" si="143"/>
        <v>0</v>
      </c>
      <c r="T178" s="558">
        <f t="shared" si="143"/>
        <v>0</v>
      </c>
      <c r="U178" s="336">
        <f t="shared" si="143"/>
        <v>0</v>
      </c>
      <c r="V178" s="336">
        <f t="shared" si="143"/>
        <v>0</v>
      </c>
      <c r="W178" s="335">
        <f t="shared" si="143"/>
        <v>0</v>
      </c>
      <c r="X178" s="336">
        <f t="shared" si="143"/>
        <v>950</v>
      </c>
      <c r="Y178" s="336">
        <f t="shared" si="143"/>
        <v>1500</v>
      </c>
      <c r="Z178" s="575">
        <f t="shared" si="143"/>
        <v>1500</v>
      </c>
      <c r="AA178" s="558">
        <f t="shared" si="143"/>
        <v>1500</v>
      </c>
      <c r="AB178" s="336">
        <f t="shared" si="143"/>
        <v>1500</v>
      </c>
      <c r="AC178" s="336">
        <f t="shared" si="143"/>
        <v>1500</v>
      </c>
      <c r="AD178" s="335">
        <f t="shared" si="143"/>
        <v>1500</v>
      </c>
      <c r="AE178" s="336">
        <f t="shared" si="143"/>
        <v>1500</v>
      </c>
      <c r="AF178" s="336">
        <f t="shared" si="143"/>
        <v>2750</v>
      </c>
      <c r="AG178" s="575">
        <f t="shared" si="143"/>
        <v>2750</v>
      </c>
      <c r="AH178" s="558">
        <f t="shared" si="143"/>
        <v>2750</v>
      </c>
      <c r="AI178" s="348">
        <f t="shared" si="143"/>
        <v>4028</v>
      </c>
      <c r="AJ178" s="336">
        <f t="shared" si="143"/>
        <v>4028</v>
      </c>
      <c r="AK178" s="450">
        <f t="shared" si="143"/>
        <v>4028</v>
      </c>
      <c r="AL178" s="37"/>
    </row>
    <row r="179" spans="1:42" ht="34.5" customHeight="1">
      <c r="A179" s="624">
        <v>6</v>
      </c>
      <c r="B179" s="629" t="s">
        <v>101</v>
      </c>
      <c r="C179" s="33" t="s">
        <v>176</v>
      </c>
      <c r="D179" s="48"/>
      <c r="E179" s="49"/>
      <c r="F179" s="337">
        <f>+F18</f>
        <v>110</v>
      </c>
      <c r="G179" s="559">
        <f>+G18</f>
        <v>0</v>
      </c>
      <c r="H179" s="559">
        <f t="shared" ref="H179:AJ179" si="144">+H18</f>
        <v>0</v>
      </c>
      <c r="I179" s="338">
        <f t="shared" si="144"/>
        <v>0</v>
      </c>
      <c r="J179" s="338">
        <f t="shared" si="144"/>
        <v>0</v>
      </c>
      <c r="K179" s="338">
        <f t="shared" si="144"/>
        <v>0</v>
      </c>
      <c r="L179" s="576">
        <f t="shared" si="144"/>
        <v>0</v>
      </c>
      <c r="M179" s="559">
        <f t="shared" si="144"/>
        <v>0</v>
      </c>
      <c r="N179" s="338">
        <f t="shared" si="144"/>
        <v>0</v>
      </c>
      <c r="O179" s="338">
        <f t="shared" si="144"/>
        <v>0</v>
      </c>
      <c r="P179" s="338">
        <f t="shared" si="144"/>
        <v>0</v>
      </c>
      <c r="Q179" s="338">
        <f t="shared" si="144"/>
        <v>0</v>
      </c>
      <c r="R179" s="338">
        <f t="shared" si="144"/>
        <v>0</v>
      </c>
      <c r="S179" s="576">
        <f t="shared" si="144"/>
        <v>0</v>
      </c>
      <c r="T179" s="559">
        <f t="shared" si="144"/>
        <v>0</v>
      </c>
      <c r="U179" s="338">
        <f t="shared" si="144"/>
        <v>0</v>
      </c>
      <c r="V179" s="338">
        <f t="shared" si="144"/>
        <v>0</v>
      </c>
      <c r="W179" s="338">
        <f t="shared" si="144"/>
        <v>0</v>
      </c>
      <c r="X179" s="338">
        <f t="shared" si="144"/>
        <v>0</v>
      </c>
      <c r="Y179" s="338">
        <f t="shared" si="144"/>
        <v>0</v>
      </c>
      <c r="Z179" s="576">
        <f t="shared" si="144"/>
        <v>0</v>
      </c>
      <c r="AA179" s="559">
        <f t="shared" si="144"/>
        <v>0</v>
      </c>
      <c r="AB179" s="338">
        <f t="shared" si="144"/>
        <v>0</v>
      </c>
      <c r="AC179" s="338">
        <f t="shared" si="144"/>
        <v>0</v>
      </c>
      <c r="AD179" s="338">
        <f t="shared" si="144"/>
        <v>0</v>
      </c>
      <c r="AE179" s="338">
        <f t="shared" si="144"/>
        <v>0</v>
      </c>
      <c r="AF179" s="338">
        <f t="shared" si="144"/>
        <v>0</v>
      </c>
      <c r="AG179" s="576">
        <f t="shared" si="144"/>
        <v>0</v>
      </c>
      <c r="AH179" s="559">
        <f t="shared" si="144"/>
        <v>0</v>
      </c>
      <c r="AI179" s="470">
        <v>110</v>
      </c>
      <c r="AJ179" s="457">
        <f t="shared" si="144"/>
        <v>0</v>
      </c>
      <c r="AK179" s="474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676"/>
      <c r="C180" s="40"/>
      <c r="D180" s="33"/>
      <c r="E180" s="52"/>
      <c r="F180" s="35"/>
      <c r="G180" s="588">
        <f t="shared" ref="G180:AG180" si="145">+F180+G179</f>
        <v>0</v>
      </c>
      <c r="H180" s="558">
        <f t="shared" si="145"/>
        <v>0</v>
      </c>
      <c r="I180" s="335">
        <f t="shared" si="145"/>
        <v>0</v>
      </c>
      <c r="J180" s="336">
        <f t="shared" si="145"/>
        <v>0</v>
      </c>
      <c r="K180" s="336">
        <f t="shared" si="145"/>
        <v>0</v>
      </c>
      <c r="L180" s="575">
        <f t="shared" si="145"/>
        <v>0</v>
      </c>
      <c r="M180" s="558">
        <f t="shared" si="145"/>
        <v>0</v>
      </c>
      <c r="N180" s="336">
        <f t="shared" si="145"/>
        <v>0</v>
      </c>
      <c r="O180" s="336">
        <f t="shared" si="145"/>
        <v>0</v>
      </c>
      <c r="P180" s="335">
        <f t="shared" si="145"/>
        <v>0</v>
      </c>
      <c r="Q180" s="336">
        <f t="shared" si="145"/>
        <v>0</v>
      </c>
      <c r="R180" s="336">
        <f t="shared" si="145"/>
        <v>0</v>
      </c>
      <c r="S180" s="575">
        <f t="shared" si="145"/>
        <v>0</v>
      </c>
      <c r="T180" s="558">
        <f t="shared" si="145"/>
        <v>0</v>
      </c>
      <c r="U180" s="336">
        <f t="shared" si="145"/>
        <v>0</v>
      </c>
      <c r="V180" s="336">
        <f t="shared" si="145"/>
        <v>0</v>
      </c>
      <c r="W180" s="335">
        <f t="shared" si="145"/>
        <v>0</v>
      </c>
      <c r="X180" s="336">
        <f t="shared" si="145"/>
        <v>0</v>
      </c>
      <c r="Y180" s="336">
        <f t="shared" si="145"/>
        <v>0</v>
      </c>
      <c r="Z180" s="575">
        <f t="shared" si="145"/>
        <v>0</v>
      </c>
      <c r="AA180" s="558">
        <f t="shared" si="145"/>
        <v>0</v>
      </c>
      <c r="AB180" s="336">
        <f t="shared" si="145"/>
        <v>0</v>
      </c>
      <c r="AC180" s="336">
        <f t="shared" si="145"/>
        <v>0</v>
      </c>
      <c r="AD180" s="335">
        <f t="shared" si="145"/>
        <v>0</v>
      </c>
      <c r="AE180" s="336">
        <f t="shared" si="145"/>
        <v>0</v>
      </c>
      <c r="AF180" s="336">
        <f t="shared" si="145"/>
        <v>0</v>
      </c>
      <c r="AG180" s="575">
        <f t="shared" si="145"/>
        <v>0</v>
      </c>
      <c r="AH180" s="558">
        <f>+AG180+AH179</f>
        <v>0</v>
      </c>
      <c r="AI180" s="348">
        <f t="shared" ref="AI180" si="146">+AH180+AI179</f>
        <v>110</v>
      </c>
      <c r="AJ180" s="336">
        <f>+AI180+AJ179</f>
        <v>110</v>
      </c>
      <c r="AK180" s="450">
        <f>+AJ180+AK179</f>
        <v>110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337">
        <f>+F20</f>
        <v>561</v>
      </c>
      <c r="G181" s="559">
        <f>+G20</f>
        <v>0</v>
      </c>
      <c r="H181" s="559">
        <f t="shared" ref="H181:AJ181" si="147">+H20</f>
        <v>0</v>
      </c>
      <c r="I181" s="470">
        <v>213</v>
      </c>
      <c r="J181" s="470">
        <f>561-I182</f>
        <v>348</v>
      </c>
      <c r="K181" s="338">
        <f t="shared" si="147"/>
        <v>0</v>
      </c>
      <c r="L181" s="576">
        <f t="shared" si="147"/>
        <v>0</v>
      </c>
      <c r="M181" s="559">
        <f t="shared" si="147"/>
        <v>0</v>
      </c>
      <c r="N181" s="338">
        <f t="shared" si="147"/>
        <v>0</v>
      </c>
      <c r="O181" s="338">
        <f t="shared" si="147"/>
        <v>0</v>
      </c>
      <c r="P181" s="338">
        <f t="shared" si="147"/>
        <v>0</v>
      </c>
      <c r="Q181" s="338">
        <f t="shared" si="147"/>
        <v>0</v>
      </c>
      <c r="R181" s="338">
        <f t="shared" si="147"/>
        <v>0</v>
      </c>
      <c r="S181" s="576">
        <f t="shared" si="147"/>
        <v>0</v>
      </c>
      <c r="T181" s="559">
        <f t="shared" si="147"/>
        <v>0</v>
      </c>
      <c r="U181" s="338">
        <f t="shared" si="147"/>
        <v>0</v>
      </c>
      <c r="V181" s="338">
        <f t="shared" si="147"/>
        <v>0</v>
      </c>
      <c r="W181" s="338">
        <f t="shared" si="147"/>
        <v>0</v>
      </c>
      <c r="X181" s="338">
        <f t="shared" si="147"/>
        <v>0</v>
      </c>
      <c r="Y181" s="338">
        <f t="shared" si="147"/>
        <v>0</v>
      </c>
      <c r="Z181" s="576">
        <f t="shared" si="147"/>
        <v>0</v>
      </c>
      <c r="AA181" s="559">
        <f t="shared" si="147"/>
        <v>0</v>
      </c>
      <c r="AB181" s="338">
        <f t="shared" si="147"/>
        <v>0</v>
      </c>
      <c r="AC181" s="338">
        <f t="shared" si="147"/>
        <v>0</v>
      </c>
      <c r="AD181" s="338">
        <f t="shared" si="147"/>
        <v>0</v>
      </c>
      <c r="AE181" s="338">
        <f t="shared" si="147"/>
        <v>0</v>
      </c>
      <c r="AF181" s="338">
        <f t="shared" si="147"/>
        <v>0</v>
      </c>
      <c r="AG181" s="576">
        <f t="shared" si="147"/>
        <v>0</v>
      </c>
      <c r="AH181" s="559">
        <f t="shared" si="147"/>
        <v>0</v>
      </c>
      <c r="AI181" s="338">
        <f t="shared" si="147"/>
        <v>0</v>
      </c>
      <c r="AJ181" s="338">
        <f t="shared" si="147"/>
        <v>0</v>
      </c>
      <c r="AK181" s="474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558">
        <f t="shared" ref="G182:AK182" si="148">+F182+G181</f>
        <v>0</v>
      </c>
      <c r="H182" s="558">
        <f t="shared" si="148"/>
        <v>0</v>
      </c>
      <c r="I182" s="335">
        <f t="shared" si="148"/>
        <v>213</v>
      </c>
      <c r="J182" s="336">
        <f t="shared" si="148"/>
        <v>561</v>
      </c>
      <c r="K182" s="336">
        <f t="shared" si="148"/>
        <v>561</v>
      </c>
      <c r="L182" s="575">
        <f t="shared" si="148"/>
        <v>561</v>
      </c>
      <c r="M182" s="558">
        <f t="shared" si="148"/>
        <v>561</v>
      </c>
      <c r="N182" s="336">
        <f t="shared" si="148"/>
        <v>561</v>
      </c>
      <c r="O182" s="336">
        <f t="shared" si="148"/>
        <v>561</v>
      </c>
      <c r="P182" s="335">
        <f t="shared" si="148"/>
        <v>561</v>
      </c>
      <c r="Q182" s="336">
        <f t="shared" si="148"/>
        <v>561</v>
      </c>
      <c r="R182" s="336">
        <f t="shared" si="148"/>
        <v>561</v>
      </c>
      <c r="S182" s="575">
        <f t="shared" si="148"/>
        <v>561</v>
      </c>
      <c r="T182" s="558">
        <f t="shared" si="148"/>
        <v>561</v>
      </c>
      <c r="U182" s="336">
        <f t="shared" si="148"/>
        <v>561</v>
      </c>
      <c r="V182" s="336">
        <f t="shared" si="148"/>
        <v>561</v>
      </c>
      <c r="W182" s="335">
        <f t="shared" si="148"/>
        <v>561</v>
      </c>
      <c r="X182" s="336">
        <f t="shared" si="148"/>
        <v>561</v>
      </c>
      <c r="Y182" s="336">
        <f t="shared" si="148"/>
        <v>561</v>
      </c>
      <c r="Z182" s="575">
        <f t="shared" si="148"/>
        <v>561</v>
      </c>
      <c r="AA182" s="558">
        <f t="shared" si="148"/>
        <v>561</v>
      </c>
      <c r="AB182" s="336">
        <f t="shared" si="148"/>
        <v>561</v>
      </c>
      <c r="AC182" s="336">
        <f t="shared" si="148"/>
        <v>561</v>
      </c>
      <c r="AD182" s="335">
        <f t="shared" si="148"/>
        <v>561</v>
      </c>
      <c r="AE182" s="336">
        <f t="shared" si="148"/>
        <v>561</v>
      </c>
      <c r="AF182" s="336">
        <f t="shared" si="148"/>
        <v>561</v>
      </c>
      <c r="AG182" s="575">
        <f t="shared" si="148"/>
        <v>561</v>
      </c>
      <c r="AH182" s="558">
        <f t="shared" si="148"/>
        <v>561</v>
      </c>
      <c r="AI182" s="336">
        <f t="shared" si="148"/>
        <v>561</v>
      </c>
      <c r="AJ182" s="336">
        <f t="shared" si="148"/>
        <v>561</v>
      </c>
      <c r="AK182" s="450">
        <f t="shared" si="148"/>
        <v>561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337">
        <f>+F22</f>
        <v>260</v>
      </c>
      <c r="G183" s="557">
        <f>+G22</f>
        <v>0</v>
      </c>
      <c r="H183" s="557">
        <f t="shared" ref="H183:AJ183" si="149">+H22</f>
        <v>0</v>
      </c>
      <c r="I183" s="334">
        <f t="shared" si="149"/>
        <v>0</v>
      </c>
      <c r="J183" s="469">
        <f t="shared" si="149"/>
        <v>240</v>
      </c>
      <c r="K183" s="334">
        <f t="shared" si="149"/>
        <v>0</v>
      </c>
      <c r="L183" s="574">
        <f t="shared" si="149"/>
        <v>0</v>
      </c>
      <c r="M183" s="557">
        <f t="shared" si="149"/>
        <v>0</v>
      </c>
      <c r="N183" s="334">
        <f t="shared" si="149"/>
        <v>0</v>
      </c>
      <c r="O183" s="334">
        <f t="shared" si="149"/>
        <v>0</v>
      </c>
      <c r="P183" s="334">
        <f t="shared" si="149"/>
        <v>0</v>
      </c>
      <c r="Q183" s="334">
        <f t="shared" si="149"/>
        <v>0</v>
      </c>
      <c r="R183" s="334">
        <f t="shared" si="149"/>
        <v>0</v>
      </c>
      <c r="S183" s="574">
        <f t="shared" si="149"/>
        <v>0</v>
      </c>
      <c r="T183" s="557">
        <f t="shared" si="149"/>
        <v>0</v>
      </c>
      <c r="U183" s="334">
        <f t="shared" si="149"/>
        <v>0</v>
      </c>
      <c r="V183" s="334">
        <f t="shared" si="149"/>
        <v>0</v>
      </c>
      <c r="W183" s="334">
        <f t="shared" si="149"/>
        <v>0</v>
      </c>
      <c r="X183" s="334">
        <f t="shared" si="149"/>
        <v>0</v>
      </c>
      <c r="Y183" s="334">
        <f t="shared" si="149"/>
        <v>0</v>
      </c>
      <c r="Z183" s="574">
        <f t="shared" si="149"/>
        <v>0</v>
      </c>
      <c r="AA183" s="557">
        <f t="shared" si="149"/>
        <v>0</v>
      </c>
      <c r="AB183" s="334">
        <f t="shared" si="149"/>
        <v>0</v>
      </c>
      <c r="AC183" s="334">
        <f t="shared" si="149"/>
        <v>0</v>
      </c>
      <c r="AD183" s="334">
        <f t="shared" si="149"/>
        <v>0</v>
      </c>
      <c r="AE183" s="469">
        <v>20</v>
      </c>
      <c r="AF183" s="334">
        <f>260-AE184</f>
        <v>0</v>
      </c>
      <c r="AG183" s="574">
        <f t="shared" si="149"/>
        <v>0</v>
      </c>
      <c r="AH183" s="557">
        <f t="shared" si="149"/>
        <v>0</v>
      </c>
      <c r="AI183" s="334">
        <f t="shared" si="149"/>
        <v>0</v>
      </c>
      <c r="AJ183" s="334">
        <f t="shared" si="149"/>
        <v>0</v>
      </c>
      <c r="AK183" s="474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558">
        <f t="shared" ref="G184:AK184" si="150">+F184+G183</f>
        <v>0</v>
      </c>
      <c r="H184" s="558">
        <f t="shared" si="150"/>
        <v>0</v>
      </c>
      <c r="I184" s="335">
        <f t="shared" si="150"/>
        <v>0</v>
      </c>
      <c r="J184" s="336">
        <f t="shared" si="150"/>
        <v>240</v>
      </c>
      <c r="K184" s="336">
        <f t="shared" si="150"/>
        <v>240</v>
      </c>
      <c r="L184" s="575">
        <f t="shared" si="150"/>
        <v>240</v>
      </c>
      <c r="M184" s="558">
        <f t="shared" si="150"/>
        <v>240</v>
      </c>
      <c r="N184" s="336">
        <f t="shared" si="150"/>
        <v>240</v>
      </c>
      <c r="O184" s="336">
        <f t="shared" si="150"/>
        <v>240</v>
      </c>
      <c r="P184" s="335">
        <f t="shared" si="150"/>
        <v>240</v>
      </c>
      <c r="Q184" s="336">
        <f t="shared" si="150"/>
        <v>240</v>
      </c>
      <c r="R184" s="336">
        <f t="shared" si="150"/>
        <v>240</v>
      </c>
      <c r="S184" s="575">
        <f t="shared" si="150"/>
        <v>240</v>
      </c>
      <c r="T184" s="558">
        <f t="shared" si="150"/>
        <v>240</v>
      </c>
      <c r="U184" s="336">
        <f t="shared" si="150"/>
        <v>240</v>
      </c>
      <c r="V184" s="336">
        <f t="shared" si="150"/>
        <v>240</v>
      </c>
      <c r="W184" s="335">
        <f t="shared" si="150"/>
        <v>240</v>
      </c>
      <c r="X184" s="336">
        <f t="shared" si="150"/>
        <v>240</v>
      </c>
      <c r="Y184" s="336">
        <f t="shared" si="150"/>
        <v>240</v>
      </c>
      <c r="Z184" s="575">
        <f t="shared" si="150"/>
        <v>240</v>
      </c>
      <c r="AA184" s="558">
        <f t="shared" si="150"/>
        <v>240</v>
      </c>
      <c r="AB184" s="336">
        <f t="shared" si="150"/>
        <v>240</v>
      </c>
      <c r="AC184" s="336">
        <f t="shared" si="150"/>
        <v>240</v>
      </c>
      <c r="AD184" s="335">
        <f t="shared" si="150"/>
        <v>240</v>
      </c>
      <c r="AE184" s="336">
        <f t="shared" si="150"/>
        <v>260</v>
      </c>
      <c r="AF184" s="336">
        <f t="shared" si="150"/>
        <v>260</v>
      </c>
      <c r="AG184" s="575">
        <f t="shared" si="150"/>
        <v>260</v>
      </c>
      <c r="AH184" s="558">
        <f t="shared" si="150"/>
        <v>260</v>
      </c>
      <c r="AI184" s="336">
        <f t="shared" si="150"/>
        <v>260</v>
      </c>
      <c r="AJ184" s="336">
        <f t="shared" si="150"/>
        <v>260</v>
      </c>
      <c r="AK184" s="450">
        <f t="shared" si="150"/>
        <v>260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337">
        <f>+F24</f>
        <v>617</v>
      </c>
      <c r="G185" s="557">
        <f>+G24</f>
        <v>0</v>
      </c>
      <c r="H185" s="557">
        <f t="shared" ref="H185:AJ185" si="151">+H24</f>
        <v>0</v>
      </c>
      <c r="I185" s="334">
        <f t="shared" si="151"/>
        <v>0</v>
      </c>
      <c r="J185" s="469">
        <f t="shared" si="151"/>
        <v>617</v>
      </c>
      <c r="K185" s="334">
        <f t="shared" si="151"/>
        <v>0</v>
      </c>
      <c r="L185" s="574">
        <f t="shared" si="151"/>
        <v>0</v>
      </c>
      <c r="M185" s="557">
        <f t="shared" si="151"/>
        <v>0</v>
      </c>
      <c r="N185" s="334">
        <f t="shared" si="151"/>
        <v>0</v>
      </c>
      <c r="O185" s="334">
        <f t="shared" si="151"/>
        <v>0</v>
      </c>
      <c r="P185" s="334">
        <f t="shared" si="151"/>
        <v>0</v>
      </c>
      <c r="Q185" s="334">
        <f t="shared" si="151"/>
        <v>0</v>
      </c>
      <c r="R185" s="334">
        <f t="shared" si="151"/>
        <v>0</v>
      </c>
      <c r="S185" s="574">
        <f t="shared" si="151"/>
        <v>0</v>
      </c>
      <c r="T185" s="557">
        <f t="shared" si="151"/>
        <v>0</v>
      </c>
      <c r="U185" s="334">
        <f t="shared" si="151"/>
        <v>0</v>
      </c>
      <c r="V185" s="334">
        <f t="shared" si="151"/>
        <v>0</v>
      </c>
      <c r="W185" s="334">
        <f t="shared" si="151"/>
        <v>0</v>
      </c>
      <c r="X185" s="334">
        <f t="shared" si="151"/>
        <v>0</v>
      </c>
      <c r="Y185" s="334">
        <f t="shared" si="151"/>
        <v>0</v>
      </c>
      <c r="Z185" s="574">
        <f t="shared" si="151"/>
        <v>0</v>
      </c>
      <c r="AA185" s="557">
        <f t="shared" si="151"/>
        <v>0</v>
      </c>
      <c r="AB185" s="334">
        <f t="shared" si="151"/>
        <v>0</v>
      </c>
      <c r="AC185" s="334">
        <f t="shared" si="151"/>
        <v>0</v>
      </c>
      <c r="AD185" s="334">
        <f t="shared" si="151"/>
        <v>0</v>
      </c>
      <c r="AE185" s="334">
        <f t="shared" si="151"/>
        <v>0</v>
      </c>
      <c r="AF185" s="334">
        <f t="shared" si="151"/>
        <v>0</v>
      </c>
      <c r="AG185" s="574">
        <f t="shared" si="151"/>
        <v>0</v>
      </c>
      <c r="AH185" s="557">
        <f t="shared" si="151"/>
        <v>0</v>
      </c>
      <c r="AI185" s="334">
        <f t="shared" si="151"/>
        <v>0</v>
      </c>
      <c r="AJ185" s="334">
        <f t="shared" si="151"/>
        <v>0</v>
      </c>
      <c r="AK185" s="474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558">
        <f t="shared" ref="G186:AK186" si="152">+F186+G185</f>
        <v>0</v>
      </c>
      <c r="H186" s="558">
        <f t="shared" si="152"/>
        <v>0</v>
      </c>
      <c r="I186" s="335">
        <f t="shared" si="152"/>
        <v>0</v>
      </c>
      <c r="J186" s="336">
        <f t="shared" si="152"/>
        <v>617</v>
      </c>
      <c r="K186" s="336">
        <f t="shared" si="152"/>
        <v>617</v>
      </c>
      <c r="L186" s="575">
        <f t="shared" si="152"/>
        <v>617</v>
      </c>
      <c r="M186" s="558">
        <f t="shared" si="152"/>
        <v>617</v>
      </c>
      <c r="N186" s="336">
        <f t="shared" si="152"/>
        <v>617</v>
      </c>
      <c r="O186" s="336">
        <f t="shared" si="152"/>
        <v>617</v>
      </c>
      <c r="P186" s="335">
        <f t="shared" si="152"/>
        <v>617</v>
      </c>
      <c r="Q186" s="336">
        <f t="shared" si="152"/>
        <v>617</v>
      </c>
      <c r="R186" s="336">
        <f t="shared" si="152"/>
        <v>617</v>
      </c>
      <c r="S186" s="575">
        <f t="shared" si="152"/>
        <v>617</v>
      </c>
      <c r="T186" s="558">
        <f t="shared" si="152"/>
        <v>617</v>
      </c>
      <c r="U186" s="336">
        <f t="shared" si="152"/>
        <v>617</v>
      </c>
      <c r="V186" s="336">
        <f t="shared" si="152"/>
        <v>617</v>
      </c>
      <c r="W186" s="335">
        <f t="shared" si="152"/>
        <v>617</v>
      </c>
      <c r="X186" s="336">
        <f t="shared" si="152"/>
        <v>617</v>
      </c>
      <c r="Y186" s="336">
        <f t="shared" si="152"/>
        <v>617</v>
      </c>
      <c r="Z186" s="575">
        <f t="shared" si="152"/>
        <v>617</v>
      </c>
      <c r="AA186" s="558">
        <f t="shared" si="152"/>
        <v>617</v>
      </c>
      <c r="AB186" s="336">
        <f t="shared" si="152"/>
        <v>617</v>
      </c>
      <c r="AC186" s="336">
        <f t="shared" si="152"/>
        <v>617</v>
      </c>
      <c r="AD186" s="335">
        <f t="shared" si="152"/>
        <v>617</v>
      </c>
      <c r="AE186" s="336">
        <f t="shared" si="152"/>
        <v>617</v>
      </c>
      <c r="AF186" s="336">
        <f t="shared" si="152"/>
        <v>617</v>
      </c>
      <c r="AG186" s="575">
        <f t="shared" si="152"/>
        <v>617</v>
      </c>
      <c r="AH186" s="558">
        <f t="shared" si="152"/>
        <v>617</v>
      </c>
      <c r="AI186" s="336">
        <f t="shared" si="152"/>
        <v>617</v>
      </c>
      <c r="AJ186" s="336">
        <f t="shared" si="152"/>
        <v>617</v>
      </c>
      <c r="AK186" s="450">
        <f t="shared" si="152"/>
        <v>617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337">
        <f>+F26</f>
        <v>464</v>
      </c>
      <c r="G187" s="557">
        <f>+G26</f>
        <v>0</v>
      </c>
      <c r="H187" s="557">
        <f t="shared" ref="H187:AJ187" si="153">+H26</f>
        <v>0</v>
      </c>
      <c r="I187" s="334">
        <f t="shared" si="153"/>
        <v>0</v>
      </c>
      <c r="J187" s="334">
        <f t="shared" si="153"/>
        <v>0</v>
      </c>
      <c r="K187" s="334">
        <f t="shared" si="153"/>
        <v>0</v>
      </c>
      <c r="L187" s="574">
        <f t="shared" si="153"/>
        <v>0</v>
      </c>
      <c r="M187" s="557">
        <f t="shared" si="153"/>
        <v>0</v>
      </c>
      <c r="N187" s="334">
        <f t="shared" si="153"/>
        <v>0</v>
      </c>
      <c r="O187" s="334">
        <f t="shared" si="153"/>
        <v>0</v>
      </c>
      <c r="P187" s="334">
        <f t="shared" si="153"/>
        <v>0</v>
      </c>
      <c r="Q187" s="334">
        <f t="shared" si="153"/>
        <v>0</v>
      </c>
      <c r="R187" s="334">
        <f t="shared" si="153"/>
        <v>0</v>
      </c>
      <c r="S187" s="469">
        <f t="shared" si="153"/>
        <v>464</v>
      </c>
      <c r="T187" s="557">
        <f t="shared" si="153"/>
        <v>0</v>
      </c>
      <c r="U187" s="334">
        <f t="shared" si="153"/>
        <v>0</v>
      </c>
      <c r="V187" s="334">
        <f t="shared" si="153"/>
        <v>0</v>
      </c>
      <c r="W187" s="334">
        <f t="shared" si="153"/>
        <v>0</v>
      </c>
      <c r="X187" s="334">
        <f t="shared" si="153"/>
        <v>0</v>
      </c>
      <c r="Y187" s="334">
        <f t="shared" si="153"/>
        <v>0</v>
      </c>
      <c r="Z187" s="574">
        <f t="shared" si="153"/>
        <v>0</v>
      </c>
      <c r="AA187" s="557">
        <f t="shared" si="153"/>
        <v>0</v>
      </c>
      <c r="AB187" s="334">
        <f t="shared" si="153"/>
        <v>0</v>
      </c>
      <c r="AC187" s="334">
        <f t="shared" si="153"/>
        <v>0</v>
      </c>
      <c r="AD187" s="334">
        <f t="shared" si="153"/>
        <v>0</v>
      </c>
      <c r="AE187" s="334">
        <f t="shared" si="153"/>
        <v>0</v>
      </c>
      <c r="AF187" s="334">
        <f t="shared" si="153"/>
        <v>0</v>
      </c>
      <c r="AG187" s="574">
        <f t="shared" si="153"/>
        <v>0</v>
      </c>
      <c r="AH187" s="557">
        <f t="shared" si="153"/>
        <v>0</v>
      </c>
      <c r="AI187" s="334">
        <f t="shared" si="153"/>
        <v>0</v>
      </c>
      <c r="AJ187" s="334">
        <f t="shared" si="153"/>
        <v>0</v>
      </c>
      <c r="AK187" s="474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558">
        <f t="shared" ref="G188:AG188" si="154">+F188+G187</f>
        <v>0</v>
      </c>
      <c r="H188" s="558">
        <f t="shared" si="154"/>
        <v>0</v>
      </c>
      <c r="I188" s="335">
        <f t="shared" si="154"/>
        <v>0</v>
      </c>
      <c r="J188" s="336">
        <f t="shared" si="154"/>
        <v>0</v>
      </c>
      <c r="K188" s="336">
        <f t="shared" si="154"/>
        <v>0</v>
      </c>
      <c r="L188" s="575">
        <f t="shared" si="154"/>
        <v>0</v>
      </c>
      <c r="M188" s="558">
        <f t="shared" si="154"/>
        <v>0</v>
      </c>
      <c r="N188" s="336">
        <f t="shared" si="154"/>
        <v>0</v>
      </c>
      <c r="O188" s="336">
        <f t="shared" si="154"/>
        <v>0</v>
      </c>
      <c r="P188" s="335">
        <f t="shared" si="154"/>
        <v>0</v>
      </c>
      <c r="Q188" s="336">
        <f t="shared" si="154"/>
        <v>0</v>
      </c>
      <c r="R188" s="336">
        <f t="shared" si="154"/>
        <v>0</v>
      </c>
      <c r="S188" s="575">
        <f t="shared" si="154"/>
        <v>464</v>
      </c>
      <c r="T188" s="558">
        <f t="shared" si="154"/>
        <v>464</v>
      </c>
      <c r="U188" s="336">
        <f t="shared" si="154"/>
        <v>464</v>
      </c>
      <c r="V188" s="336">
        <f t="shared" si="154"/>
        <v>464</v>
      </c>
      <c r="W188" s="335">
        <f t="shared" si="154"/>
        <v>464</v>
      </c>
      <c r="X188" s="336">
        <f t="shared" si="154"/>
        <v>464</v>
      </c>
      <c r="Y188" s="336">
        <f t="shared" si="154"/>
        <v>464</v>
      </c>
      <c r="Z188" s="575">
        <f t="shared" si="154"/>
        <v>464</v>
      </c>
      <c r="AA188" s="558">
        <f t="shared" si="154"/>
        <v>464</v>
      </c>
      <c r="AB188" s="336">
        <f t="shared" si="154"/>
        <v>464</v>
      </c>
      <c r="AC188" s="336">
        <f t="shared" si="154"/>
        <v>464</v>
      </c>
      <c r="AD188" s="335">
        <f t="shared" si="154"/>
        <v>464</v>
      </c>
      <c r="AE188" s="336">
        <f t="shared" si="154"/>
        <v>464</v>
      </c>
      <c r="AF188" s="336">
        <f t="shared" si="154"/>
        <v>464</v>
      </c>
      <c r="AG188" s="575">
        <f t="shared" si="154"/>
        <v>464</v>
      </c>
      <c r="AH188" s="558">
        <f>+AG188+AH187</f>
        <v>464</v>
      </c>
      <c r="AI188" s="336">
        <f>+AH188+AI187</f>
        <v>464</v>
      </c>
      <c r="AJ188" s="336">
        <f>+AI188+AJ187</f>
        <v>464</v>
      </c>
      <c r="AK188" s="450">
        <f>+AJ188+AK187</f>
        <v>464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337">
        <f>+F28</f>
        <v>1891</v>
      </c>
      <c r="G189" s="557">
        <f>+G28</f>
        <v>0</v>
      </c>
      <c r="H189" s="557">
        <f t="shared" ref="H189:AJ189" si="155">+H28</f>
        <v>0</v>
      </c>
      <c r="I189" s="334">
        <f t="shared" si="155"/>
        <v>0</v>
      </c>
      <c r="J189" s="334">
        <f t="shared" si="155"/>
        <v>0</v>
      </c>
      <c r="K189" s="334">
        <f t="shared" si="155"/>
        <v>0</v>
      </c>
      <c r="L189" s="574">
        <f t="shared" si="155"/>
        <v>0</v>
      </c>
      <c r="M189" s="557">
        <f t="shared" si="155"/>
        <v>0</v>
      </c>
      <c r="N189" s="334">
        <f t="shared" si="155"/>
        <v>0</v>
      </c>
      <c r="O189" s="334">
        <f t="shared" si="155"/>
        <v>0</v>
      </c>
      <c r="P189" s="334">
        <f t="shared" si="155"/>
        <v>0</v>
      </c>
      <c r="Q189" s="334">
        <f t="shared" si="155"/>
        <v>0</v>
      </c>
      <c r="R189" s="334">
        <f t="shared" si="155"/>
        <v>0</v>
      </c>
      <c r="S189" s="574">
        <f t="shared" si="155"/>
        <v>0</v>
      </c>
      <c r="T189" s="557">
        <f t="shared" si="155"/>
        <v>0</v>
      </c>
      <c r="U189" s="334">
        <f t="shared" si="155"/>
        <v>0</v>
      </c>
      <c r="V189" s="334">
        <f t="shared" si="155"/>
        <v>0</v>
      </c>
      <c r="W189" s="469">
        <v>1000</v>
      </c>
      <c r="X189" s="407">
        <f>1000-W190</f>
        <v>0</v>
      </c>
      <c r="Y189" s="334">
        <f t="shared" si="155"/>
        <v>0</v>
      </c>
      <c r="Z189" s="574">
        <f t="shared" si="155"/>
        <v>0</v>
      </c>
      <c r="AA189" s="557">
        <f t="shared" si="155"/>
        <v>0</v>
      </c>
      <c r="AB189" s="334">
        <f t="shared" si="155"/>
        <v>0</v>
      </c>
      <c r="AC189" s="334">
        <f t="shared" si="155"/>
        <v>0</v>
      </c>
      <c r="AD189" s="553">
        <f t="shared" si="155"/>
        <v>0</v>
      </c>
      <c r="AE189" s="469">
        <v>891</v>
      </c>
      <c r="AF189" s="553">
        <f>1891-AE190</f>
        <v>0</v>
      </c>
      <c r="AG189" s="574">
        <f t="shared" si="155"/>
        <v>0</v>
      </c>
      <c r="AH189" s="557">
        <f t="shared" si="155"/>
        <v>0</v>
      </c>
      <c r="AI189" s="334">
        <f t="shared" si="155"/>
        <v>0</v>
      </c>
      <c r="AJ189" s="334">
        <f t="shared" si="155"/>
        <v>0</v>
      </c>
      <c r="AK189" s="474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558">
        <f t="shared" ref="G190:AK190" si="156">+F190+G189</f>
        <v>0</v>
      </c>
      <c r="H190" s="558">
        <f t="shared" si="156"/>
        <v>0</v>
      </c>
      <c r="I190" s="335">
        <f t="shared" si="156"/>
        <v>0</v>
      </c>
      <c r="J190" s="336">
        <f t="shared" si="156"/>
        <v>0</v>
      </c>
      <c r="K190" s="336">
        <f t="shared" si="156"/>
        <v>0</v>
      </c>
      <c r="L190" s="575">
        <f t="shared" si="156"/>
        <v>0</v>
      </c>
      <c r="M190" s="558">
        <f t="shared" si="156"/>
        <v>0</v>
      </c>
      <c r="N190" s="336">
        <f t="shared" si="156"/>
        <v>0</v>
      </c>
      <c r="O190" s="336">
        <f t="shared" si="156"/>
        <v>0</v>
      </c>
      <c r="P190" s="335">
        <f t="shared" si="156"/>
        <v>0</v>
      </c>
      <c r="Q190" s="336">
        <f t="shared" si="156"/>
        <v>0</v>
      </c>
      <c r="R190" s="336">
        <f t="shared" si="156"/>
        <v>0</v>
      </c>
      <c r="S190" s="575">
        <f t="shared" si="156"/>
        <v>0</v>
      </c>
      <c r="T190" s="558">
        <f t="shared" si="156"/>
        <v>0</v>
      </c>
      <c r="U190" s="336">
        <f t="shared" si="156"/>
        <v>0</v>
      </c>
      <c r="V190" s="336">
        <f t="shared" si="156"/>
        <v>0</v>
      </c>
      <c r="W190" s="335">
        <f t="shared" si="156"/>
        <v>1000</v>
      </c>
      <c r="X190" s="336">
        <f t="shared" si="156"/>
        <v>1000</v>
      </c>
      <c r="Y190" s="336">
        <f t="shared" si="156"/>
        <v>1000</v>
      </c>
      <c r="Z190" s="575">
        <f t="shared" si="156"/>
        <v>1000</v>
      </c>
      <c r="AA190" s="558">
        <f t="shared" si="156"/>
        <v>1000</v>
      </c>
      <c r="AB190" s="336">
        <f t="shared" si="156"/>
        <v>1000</v>
      </c>
      <c r="AC190" s="336">
        <f t="shared" si="156"/>
        <v>1000</v>
      </c>
      <c r="AD190" s="335">
        <f t="shared" si="156"/>
        <v>1000</v>
      </c>
      <c r="AE190" s="336">
        <f t="shared" si="156"/>
        <v>1891</v>
      </c>
      <c r="AF190" s="336">
        <f t="shared" si="156"/>
        <v>1891</v>
      </c>
      <c r="AG190" s="575">
        <f t="shared" si="156"/>
        <v>1891</v>
      </c>
      <c r="AH190" s="558">
        <f t="shared" si="156"/>
        <v>1891</v>
      </c>
      <c r="AI190" s="336">
        <f t="shared" si="156"/>
        <v>1891</v>
      </c>
      <c r="AJ190" s="336">
        <f t="shared" si="156"/>
        <v>1891</v>
      </c>
      <c r="AK190" s="450">
        <f t="shared" si="156"/>
        <v>1891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337">
        <f>+F30</f>
        <v>86</v>
      </c>
      <c r="G191" s="557">
        <f>+G30</f>
        <v>0</v>
      </c>
      <c r="H191" s="557">
        <f t="shared" ref="H191:AJ191" si="157">+H30</f>
        <v>0</v>
      </c>
      <c r="I191" s="334">
        <f t="shared" si="157"/>
        <v>0</v>
      </c>
      <c r="J191" s="334">
        <f t="shared" si="157"/>
        <v>0</v>
      </c>
      <c r="K191" s="334">
        <f t="shared" si="157"/>
        <v>0</v>
      </c>
      <c r="L191" s="574">
        <f t="shared" si="157"/>
        <v>0</v>
      </c>
      <c r="M191" s="557">
        <f t="shared" si="157"/>
        <v>0</v>
      </c>
      <c r="N191" s="334">
        <f t="shared" si="157"/>
        <v>0</v>
      </c>
      <c r="O191" s="334">
        <f t="shared" si="157"/>
        <v>0</v>
      </c>
      <c r="P191" s="334">
        <f t="shared" si="157"/>
        <v>0</v>
      </c>
      <c r="Q191" s="334">
        <f t="shared" si="157"/>
        <v>0</v>
      </c>
      <c r="R191" s="334">
        <f t="shared" si="157"/>
        <v>0</v>
      </c>
      <c r="S191" s="574">
        <f t="shared" si="157"/>
        <v>0</v>
      </c>
      <c r="T191" s="557">
        <f t="shared" si="157"/>
        <v>0</v>
      </c>
      <c r="U191" s="334">
        <f t="shared" si="157"/>
        <v>0</v>
      </c>
      <c r="V191" s="334">
        <f t="shared" si="157"/>
        <v>0</v>
      </c>
      <c r="W191" s="469">
        <v>40</v>
      </c>
      <c r="X191" s="334">
        <f t="shared" si="157"/>
        <v>0</v>
      </c>
      <c r="Y191" s="334">
        <f t="shared" si="157"/>
        <v>0</v>
      </c>
      <c r="Z191" s="574">
        <f t="shared" si="157"/>
        <v>0</v>
      </c>
      <c r="AA191" s="557">
        <f t="shared" si="157"/>
        <v>0</v>
      </c>
      <c r="AB191" s="334">
        <f t="shared" si="157"/>
        <v>0</v>
      </c>
      <c r="AC191" s="334">
        <f t="shared" si="157"/>
        <v>0</v>
      </c>
      <c r="AD191" s="334">
        <f t="shared" si="157"/>
        <v>0</v>
      </c>
      <c r="AE191" s="334">
        <f t="shared" si="157"/>
        <v>0</v>
      </c>
      <c r="AF191" s="334">
        <f t="shared" si="157"/>
        <v>0</v>
      </c>
      <c r="AG191" s="574">
        <f t="shared" si="157"/>
        <v>0</v>
      </c>
      <c r="AH191" s="557">
        <f t="shared" si="157"/>
        <v>0</v>
      </c>
      <c r="AI191" s="553">
        <f t="shared" si="157"/>
        <v>0</v>
      </c>
      <c r="AJ191" s="469">
        <f t="shared" si="157"/>
        <v>46</v>
      </c>
      <c r="AK191" s="474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558">
        <f t="shared" ref="G192:AG192" si="158">+F192+G191</f>
        <v>0</v>
      </c>
      <c r="H192" s="558">
        <f t="shared" si="158"/>
        <v>0</v>
      </c>
      <c r="I192" s="335">
        <f t="shared" si="158"/>
        <v>0</v>
      </c>
      <c r="J192" s="336">
        <f t="shared" si="158"/>
        <v>0</v>
      </c>
      <c r="K192" s="336">
        <f t="shared" si="158"/>
        <v>0</v>
      </c>
      <c r="L192" s="575">
        <f t="shared" si="158"/>
        <v>0</v>
      </c>
      <c r="M192" s="558">
        <f t="shared" si="158"/>
        <v>0</v>
      </c>
      <c r="N192" s="336">
        <f t="shared" si="158"/>
        <v>0</v>
      </c>
      <c r="O192" s="336">
        <f t="shared" si="158"/>
        <v>0</v>
      </c>
      <c r="P192" s="335">
        <f t="shared" si="158"/>
        <v>0</v>
      </c>
      <c r="Q192" s="336">
        <f t="shared" si="158"/>
        <v>0</v>
      </c>
      <c r="R192" s="336">
        <f t="shared" si="158"/>
        <v>0</v>
      </c>
      <c r="S192" s="575">
        <f t="shared" si="158"/>
        <v>0</v>
      </c>
      <c r="T192" s="558">
        <f t="shared" si="158"/>
        <v>0</v>
      </c>
      <c r="U192" s="336">
        <f t="shared" si="158"/>
        <v>0</v>
      </c>
      <c r="V192" s="336">
        <f t="shared" si="158"/>
        <v>0</v>
      </c>
      <c r="W192" s="335">
        <f t="shared" si="158"/>
        <v>40</v>
      </c>
      <c r="X192" s="336">
        <f t="shared" si="158"/>
        <v>40</v>
      </c>
      <c r="Y192" s="336">
        <f t="shared" si="158"/>
        <v>40</v>
      </c>
      <c r="Z192" s="575">
        <f t="shared" si="158"/>
        <v>40</v>
      </c>
      <c r="AA192" s="558">
        <f t="shared" si="158"/>
        <v>40</v>
      </c>
      <c r="AB192" s="336">
        <f t="shared" si="158"/>
        <v>40</v>
      </c>
      <c r="AC192" s="336">
        <f t="shared" si="158"/>
        <v>40</v>
      </c>
      <c r="AD192" s="335">
        <f t="shared" si="158"/>
        <v>40</v>
      </c>
      <c r="AE192" s="336">
        <f t="shared" si="158"/>
        <v>40</v>
      </c>
      <c r="AF192" s="336">
        <f t="shared" si="158"/>
        <v>40</v>
      </c>
      <c r="AG192" s="575">
        <f t="shared" si="158"/>
        <v>40</v>
      </c>
      <c r="AH192" s="558">
        <f>+AG192+AH191</f>
        <v>40</v>
      </c>
      <c r="AI192" s="336">
        <f>+AH192+AI191</f>
        <v>40</v>
      </c>
      <c r="AJ192" s="336">
        <f>+AI192+AJ191</f>
        <v>86</v>
      </c>
      <c r="AK192" s="450">
        <f>+AJ192+AK191</f>
        <v>86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64</v>
      </c>
      <c r="G193" s="557">
        <f>+G32</f>
        <v>0</v>
      </c>
      <c r="H193" s="557">
        <f t="shared" ref="H193:AJ193" si="159">+H32</f>
        <v>0</v>
      </c>
      <c r="I193" s="334">
        <f t="shared" si="159"/>
        <v>0</v>
      </c>
      <c r="J193" s="334">
        <f t="shared" si="159"/>
        <v>0</v>
      </c>
      <c r="K193" s="334">
        <f t="shared" si="159"/>
        <v>0</v>
      </c>
      <c r="L193" s="574">
        <f t="shared" si="159"/>
        <v>0</v>
      </c>
      <c r="M193" s="557">
        <f t="shared" si="159"/>
        <v>0</v>
      </c>
      <c r="N193" s="334">
        <f t="shared" si="159"/>
        <v>0</v>
      </c>
      <c r="O193" s="334">
        <f t="shared" si="159"/>
        <v>0</v>
      </c>
      <c r="P193" s="334">
        <f t="shared" si="159"/>
        <v>0</v>
      </c>
      <c r="Q193" s="334">
        <f t="shared" si="159"/>
        <v>0</v>
      </c>
      <c r="R193" s="469">
        <f t="shared" si="159"/>
        <v>64</v>
      </c>
      <c r="S193" s="574">
        <f t="shared" si="159"/>
        <v>0</v>
      </c>
      <c r="T193" s="557">
        <f t="shared" si="159"/>
        <v>0</v>
      </c>
      <c r="U193" s="334">
        <f t="shared" si="159"/>
        <v>0</v>
      </c>
      <c r="V193" s="334">
        <f t="shared" si="159"/>
        <v>0</v>
      </c>
      <c r="W193" s="334">
        <f t="shared" si="159"/>
        <v>0</v>
      </c>
      <c r="X193" s="334">
        <f t="shared" si="159"/>
        <v>0</v>
      </c>
      <c r="Y193" s="334">
        <f t="shared" si="159"/>
        <v>0</v>
      </c>
      <c r="Z193" s="574">
        <f t="shared" si="159"/>
        <v>0</v>
      </c>
      <c r="AA193" s="557">
        <f t="shared" si="159"/>
        <v>0</v>
      </c>
      <c r="AB193" s="334">
        <f t="shared" si="159"/>
        <v>0</v>
      </c>
      <c r="AC193" s="334">
        <f t="shared" si="159"/>
        <v>0</v>
      </c>
      <c r="AD193" s="334">
        <f t="shared" si="159"/>
        <v>0</v>
      </c>
      <c r="AE193" s="334">
        <f t="shared" si="159"/>
        <v>0</v>
      </c>
      <c r="AF193" s="334">
        <f t="shared" si="159"/>
        <v>0</v>
      </c>
      <c r="AG193" s="574">
        <f t="shared" si="159"/>
        <v>0</v>
      </c>
      <c r="AH193" s="557">
        <f t="shared" si="159"/>
        <v>0</v>
      </c>
      <c r="AI193" s="334">
        <f t="shared" si="159"/>
        <v>0</v>
      </c>
      <c r="AJ193" s="334">
        <f t="shared" si="159"/>
        <v>0</v>
      </c>
      <c r="AK193" s="475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558">
        <f t="shared" ref="G194:AG194" si="160">+F194+G193</f>
        <v>0</v>
      </c>
      <c r="H194" s="558">
        <f t="shared" si="160"/>
        <v>0</v>
      </c>
      <c r="I194" s="335">
        <f t="shared" si="160"/>
        <v>0</v>
      </c>
      <c r="J194" s="336">
        <f t="shared" si="160"/>
        <v>0</v>
      </c>
      <c r="K194" s="336">
        <f t="shared" si="160"/>
        <v>0</v>
      </c>
      <c r="L194" s="575">
        <f t="shared" si="160"/>
        <v>0</v>
      </c>
      <c r="M194" s="558">
        <f t="shared" si="160"/>
        <v>0</v>
      </c>
      <c r="N194" s="336">
        <f t="shared" si="160"/>
        <v>0</v>
      </c>
      <c r="O194" s="336">
        <f t="shared" si="160"/>
        <v>0</v>
      </c>
      <c r="P194" s="335">
        <f t="shared" si="160"/>
        <v>0</v>
      </c>
      <c r="Q194" s="336">
        <f t="shared" si="160"/>
        <v>0</v>
      </c>
      <c r="R194" s="336">
        <f t="shared" si="160"/>
        <v>64</v>
      </c>
      <c r="S194" s="575">
        <f t="shared" si="160"/>
        <v>64</v>
      </c>
      <c r="T194" s="558">
        <f t="shared" si="160"/>
        <v>64</v>
      </c>
      <c r="U194" s="336">
        <f t="shared" si="160"/>
        <v>64</v>
      </c>
      <c r="V194" s="336">
        <f t="shared" si="160"/>
        <v>64</v>
      </c>
      <c r="W194" s="335">
        <f t="shared" si="160"/>
        <v>64</v>
      </c>
      <c r="X194" s="336">
        <f t="shared" si="160"/>
        <v>64</v>
      </c>
      <c r="Y194" s="336">
        <f t="shared" si="160"/>
        <v>64</v>
      </c>
      <c r="Z194" s="575">
        <f t="shared" si="160"/>
        <v>64</v>
      </c>
      <c r="AA194" s="558">
        <f t="shared" si="160"/>
        <v>64</v>
      </c>
      <c r="AB194" s="336">
        <f t="shared" si="160"/>
        <v>64</v>
      </c>
      <c r="AC194" s="336">
        <f t="shared" si="160"/>
        <v>64</v>
      </c>
      <c r="AD194" s="335">
        <f t="shared" si="160"/>
        <v>64</v>
      </c>
      <c r="AE194" s="336">
        <f t="shared" si="160"/>
        <v>64</v>
      </c>
      <c r="AF194" s="336">
        <f t="shared" si="160"/>
        <v>64</v>
      </c>
      <c r="AG194" s="575">
        <f t="shared" si="160"/>
        <v>64</v>
      </c>
      <c r="AH194" s="558">
        <f>+AG194+AH193</f>
        <v>64</v>
      </c>
      <c r="AI194" s="336">
        <f>+AH194+AI193</f>
        <v>64</v>
      </c>
      <c r="AJ194" s="336">
        <f>+AI194+AJ193</f>
        <v>64</v>
      </c>
      <c r="AK194" s="450">
        <f>+AJ194+AK193</f>
        <v>64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337">
        <f>+F34</f>
        <v>56</v>
      </c>
      <c r="G195" s="557">
        <f>+G34</f>
        <v>0</v>
      </c>
      <c r="H195" s="557">
        <f t="shared" ref="H195:AJ195" si="161">+H34</f>
        <v>0</v>
      </c>
      <c r="I195" s="334">
        <f t="shared" si="161"/>
        <v>0</v>
      </c>
      <c r="J195" s="334">
        <f t="shared" si="161"/>
        <v>0</v>
      </c>
      <c r="K195" s="334">
        <f t="shared" si="161"/>
        <v>0</v>
      </c>
      <c r="L195" s="574">
        <f t="shared" si="161"/>
        <v>0</v>
      </c>
      <c r="M195" s="557">
        <f t="shared" si="161"/>
        <v>0</v>
      </c>
      <c r="N195" s="334">
        <f t="shared" si="161"/>
        <v>0</v>
      </c>
      <c r="O195" s="334">
        <f t="shared" si="161"/>
        <v>0</v>
      </c>
      <c r="P195" s="334">
        <f t="shared" si="161"/>
        <v>0</v>
      </c>
      <c r="Q195" s="334">
        <f t="shared" si="161"/>
        <v>0</v>
      </c>
      <c r="R195" s="469">
        <f t="shared" si="161"/>
        <v>26</v>
      </c>
      <c r="S195" s="574">
        <f t="shared" si="161"/>
        <v>0</v>
      </c>
      <c r="T195" s="557">
        <f t="shared" si="161"/>
        <v>0</v>
      </c>
      <c r="U195" s="334">
        <f t="shared" si="161"/>
        <v>0</v>
      </c>
      <c r="V195" s="334">
        <f t="shared" si="161"/>
        <v>0</v>
      </c>
      <c r="W195" s="334">
        <f t="shared" si="161"/>
        <v>0</v>
      </c>
      <c r="X195" s="334">
        <f t="shared" si="161"/>
        <v>0</v>
      </c>
      <c r="Y195" s="334">
        <f t="shared" si="161"/>
        <v>0</v>
      </c>
      <c r="Z195" s="574">
        <f t="shared" si="161"/>
        <v>0</v>
      </c>
      <c r="AA195" s="557">
        <f t="shared" si="161"/>
        <v>0</v>
      </c>
      <c r="AB195" s="334">
        <f t="shared" si="161"/>
        <v>0</v>
      </c>
      <c r="AC195" s="334">
        <f t="shared" si="161"/>
        <v>0</v>
      </c>
      <c r="AD195" s="334">
        <f t="shared" si="161"/>
        <v>0</v>
      </c>
      <c r="AE195" s="469">
        <v>30</v>
      </c>
      <c r="AF195" s="334">
        <f>56-AE196</f>
        <v>0</v>
      </c>
      <c r="AG195" s="574">
        <f t="shared" si="161"/>
        <v>0</v>
      </c>
      <c r="AH195" s="557">
        <f t="shared" si="161"/>
        <v>0</v>
      </c>
      <c r="AI195" s="334">
        <f t="shared" si="161"/>
        <v>0</v>
      </c>
      <c r="AJ195" s="334">
        <f t="shared" si="161"/>
        <v>0</v>
      </c>
      <c r="AK195" s="474">
        <f>+AK34</f>
        <v>0</v>
      </c>
      <c r="AL195" s="37">
        <f>SUM(G195:AK195)</f>
        <v>56</v>
      </c>
      <c r="AM195" s="38">
        <f>AL195</f>
        <v>56</v>
      </c>
      <c r="AN195" s="38">
        <v>800000</v>
      </c>
      <c r="AO195" s="38">
        <f>AL195*AN195/1000</f>
        <v>44800</v>
      </c>
      <c r="AP195" s="38">
        <f>AN195*AM195/1000</f>
        <v>44800</v>
      </c>
    </row>
    <row r="196" spans="1:42" ht="35.1" customHeight="1">
      <c r="A196" s="670"/>
      <c r="B196" s="654"/>
      <c r="C196" s="39"/>
      <c r="D196" s="65"/>
      <c r="E196" s="57"/>
      <c r="F196" s="58"/>
      <c r="G196" s="558">
        <f t="shared" ref="G196:AG196" si="162">+F196+G195</f>
        <v>0</v>
      </c>
      <c r="H196" s="558">
        <f t="shared" si="162"/>
        <v>0</v>
      </c>
      <c r="I196" s="335">
        <f t="shared" si="162"/>
        <v>0</v>
      </c>
      <c r="J196" s="336">
        <f t="shared" si="162"/>
        <v>0</v>
      </c>
      <c r="K196" s="336">
        <f t="shared" si="162"/>
        <v>0</v>
      </c>
      <c r="L196" s="575">
        <f t="shared" si="162"/>
        <v>0</v>
      </c>
      <c r="M196" s="558">
        <f t="shared" si="162"/>
        <v>0</v>
      </c>
      <c r="N196" s="336">
        <f t="shared" si="162"/>
        <v>0</v>
      </c>
      <c r="O196" s="336">
        <f t="shared" si="162"/>
        <v>0</v>
      </c>
      <c r="P196" s="335">
        <f t="shared" si="162"/>
        <v>0</v>
      </c>
      <c r="Q196" s="336">
        <f t="shared" si="162"/>
        <v>0</v>
      </c>
      <c r="R196" s="336">
        <f t="shared" si="162"/>
        <v>26</v>
      </c>
      <c r="S196" s="575">
        <f t="shared" si="162"/>
        <v>26</v>
      </c>
      <c r="T196" s="558">
        <f t="shared" si="162"/>
        <v>26</v>
      </c>
      <c r="U196" s="336">
        <f t="shared" si="162"/>
        <v>26</v>
      </c>
      <c r="V196" s="336">
        <f t="shared" si="162"/>
        <v>26</v>
      </c>
      <c r="W196" s="335">
        <f t="shared" si="162"/>
        <v>26</v>
      </c>
      <c r="X196" s="336">
        <f t="shared" si="162"/>
        <v>26</v>
      </c>
      <c r="Y196" s="336">
        <f t="shared" si="162"/>
        <v>26</v>
      </c>
      <c r="Z196" s="575">
        <f t="shared" si="162"/>
        <v>26</v>
      </c>
      <c r="AA196" s="558">
        <f t="shared" si="162"/>
        <v>26</v>
      </c>
      <c r="AB196" s="336">
        <f t="shared" si="162"/>
        <v>26</v>
      </c>
      <c r="AC196" s="336">
        <f t="shared" si="162"/>
        <v>26</v>
      </c>
      <c r="AD196" s="335">
        <f t="shared" si="162"/>
        <v>26</v>
      </c>
      <c r="AE196" s="336">
        <f t="shared" si="162"/>
        <v>56</v>
      </c>
      <c r="AF196" s="336">
        <f t="shared" si="162"/>
        <v>56</v>
      </c>
      <c r="AG196" s="575">
        <f t="shared" si="162"/>
        <v>56</v>
      </c>
      <c r="AH196" s="558">
        <f>+AG196+AH195</f>
        <v>56</v>
      </c>
      <c r="AI196" s="336">
        <f>+AH196+AI195</f>
        <v>56</v>
      </c>
      <c r="AJ196" s="336">
        <f>+AI196+AJ195</f>
        <v>56</v>
      </c>
      <c r="AK196" s="450">
        <f>+AJ196+AK195</f>
        <v>56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120</v>
      </c>
      <c r="G197" s="557">
        <f>+G36</f>
        <v>0</v>
      </c>
      <c r="H197" s="557">
        <f t="shared" ref="H197:AJ197" si="163">+H36</f>
        <v>0</v>
      </c>
      <c r="I197" s="334">
        <f t="shared" si="163"/>
        <v>0</v>
      </c>
      <c r="J197" s="334">
        <f t="shared" si="163"/>
        <v>0</v>
      </c>
      <c r="K197" s="334">
        <f t="shared" si="163"/>
        <v>0</v>
      </c>
      <c r="L197" s="574">
        <f t="shared" si="163"/>
        <v>0</v>
      </c>
      <c r="M197" s="557">
        <f t="shared" si="163"/>
        <v>0</v>
      </c>
      <c r="N197" s="334">
        <f t="shared" si="163"/>
        <v>0</v>
      </c>
      <c r="O197" s="334">
        <f t="shared" si="163"/>
        <v>0</v>
      </c>
      <c r="P197" s="334">
        <f t="shared" si="163"/>
        <v>0</v>
      </c>
      <c r="Q197" s="334">
        <f t="shared" si="163"/>
        <v>0</v>
      </c>
      <c r="R197" s="469">
        <f t="shared" si="163"/>
        <v>70</v>
      </c>
      <c r="S197" s="574">
        <f t="shared" si="163"/>
        <v>0</v>
      </c>
      <c r="T197" s="557">
        <f t="shared" si="163"/>
        <v>0</v>
      </c>
      <c r="U197" s="334">
        <f t="shared" si="163"/>
        <v>0</v>
      </c>
      <c r="V197" s="334">
        <f t="shared" si="163"/>
        <v>0</v>
      </c>
      <c r="W197" s="334">
        <f t="shared" si="163"/>
        <v>0</v>
      </c>
      <c r="X197" s="334">
        <f t="shared" si="163"/>
        <v>0</v>
      </c>
      <c r="Y197" s="334">
        <f t="shared" si="163"/>
        <v>0</v>
      </c>
      <c r="Z197" s="574">
        <f t="shared" si="163"/>
        <v>0</v>
      </c>
      <c r="AA197" s="557">
        <f t="shared" si="163"/>
        <v>0</v>
      </c>
      <c r="AB197" s="334">
        <f t="shared" si="163"/>
        <v>0</v>
      </c>
      <c r="AC197" s="334">
        <f t="shared" si="163"/>
        <v>0</v>
      </c>
      <c r="AD197" s="334">
        <f t="shared" si="163"/>
        <v>0</v>
      </c>
      <c r="AE197" s="469">
        <v>50</v>
      </c>
      <c r="AF197" s="334">
        <f>120-AE198</f>
        <v>0</v>
      </c>
      <c r="AG197" s="574">
        <f t="shared" si="163"/>
        <v>0</v>
      </c>
      <c r="AH197" s="557">
        <f t="shared" si="163"/>
        <v>0</v>
      </c>
      <c r="AI197" s="334">
        <f t="shared" si="163"/>
        <v>0</v>
      </c>
      <c r="AJ197" s="334">
        <f t="shared" si="163"/>
        <v>0</v>
      </c>
      <c r="AK197" s="475">
        <f>+AK36</f>
        <v>0</v>
      </c>
      <c r="AL197" s="37">
        <f>AK198</f>
        <v>120</v>
      </c>
      <c r="AM197" s="38">
        <f>AL197</f>
        <v>120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558">
        <f t="shared" ref="G198:AG198" si="164">+F198+G197</f>
        <v>0</v>
      </c>
      <c r="H198" s="558">
        <f t="shared" si="164"/>
        <v>0</v>
      </c>
      <c r="I198" s="335">
        <f t="shared" si="164"/>
        <v>0</v>
      </c>
      <c r="J198" s="336">
        <f t="shared" si="164"/>
        <v>0</v>
      </c>
      <c r="K198" s="336">
        <f t="shared" si="164"/>
        <v>0</v>
      </c>
      <c r="L198" s="575">
        <f t="shared" si="164"/>
        <v>0</v>
      </c>
      <c r="M198" s="558">
        <f t="shared" si="164"/>
        <v>0</v>
      </c>
      <c r="N198" s="336">
        <f t="shared" si="164"/>
        <v>0</v>
      </c>
      <c r="O198" s="336">
        <f t="shared" si="164"/>
        <v>0</v>
      </c>
      <c r="P198" s="335">
        <f t="shared" si="164"/>
        <v>0</v>
      </c>
      <c r="Q198" s="336">
        <f t="shared" si="164"/>
        <v>0</v>
      </c>
      <c r="R198" s="336">
        <f t="shared" si="164"/>
        <v>70</v>
      </c>
      <c r="S198" s="575">
        <f t="shared" si="164"/>
        <v>70</v>
      </c>
      <c r="T198" s="558">
        <f t="shared" si="164"/>
        <v>70</v>
      </c>
      <c r="U198" s="336">
        <f t="shared" si="164"/>
        <v>70</v>
      </c>
      <c r="V198" s="336">
        <f t="shared" si="164"/>
        <v>70</v>
      </c>
      <c r="W198" s="335">
        <f t="shared" si="164"/>
        <v>70</v>
      </c>
      <c r="X198" s="336">
        <f t="shared" si="164"/>
        <v>70</v>
      </c>
      <c r="Y198" s="336">
        <f t="shared" si="164"/>
        <v>70</v>
      </c>
      <c r="Z198" s="575">
        <f t="shared" si="164"/>
        <v>70</v>
      </c>
      <c r="AA198" s="558">
        <f t="shared" si="164"/>
        <v>70</v>
      </c>
      <c r="AB198" s="336">
        <f t="shared" si="164"/>
        <v>70</v>
      </c>
      <c r="AC198" s="336">
        <f t="shared" si="164"/>
        <v>70</v>
      </c>
      <c r="AD198" s="335">
        <f t="shared" si="164"/>
        <v>70</v>
      </c>
      <c r="AE198" s="336">
        <f t="shared" si="164"/>
        <v>120</v>
      </c>
      <c r="AF198" s="336">
        <f t="shared" si="164"/>
        <v>120</v>
      </c>
      <c r="AG198" s="575">
        <f t="shared" si="164"/>
        <v>120</v>
      </c>
      <c r="AH198" s="558">
        <f>+AG198+AH197</f>
        <v>120</v>
      </c>
      <c r="AI198" s="336">
        <f>+AH198+AI197</f>
        <v>120</v>
      </c>
      <c r="AJ198" s="336">
        <f>+AI198+AJ197</f>
        <v>120</v>
      </c>
      <c r="AK198" s="450">
        <f>+AJ198+AK197</f>
        <v>120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65">+F38</f>
        <v>0</v>
      </c>
      <c r="G199" s="563">
        <f t="shared" si="165"/>
        <v>0</v>
      </c>
      <c r="H199" s="563">
        <f t="shared" si="165"/>
        <v>0</v>
      </c>
      <c r="I199" s="346">
        <f t="shared" si="165"/>
        <v>0</v>
      </c>
      <c r="J199" s="346">
        <f t="shared" si="165"/>
        <v>0</v>
      </c>
      <c r="K199" s="346">
        <f t="shared" si="165"/>
        <v>0</v>
      </c>
      <c r="L199" s="580">
        <f t="shared" si="165"/>
        <v>0</v>
      </c>
      <c r="M199" s="563">
        <f t="shared" si="165"/>
        <v>0</v>
      </c>
      <c r="N199" s="346">
        <f t="shared" si="165"/>
        <v>0</v>
      </c>
      <c r="O199" s="346">
        <f t="shared" si="165"/>
        <v>0</v>
      </c>
      <c r="P199" s="346">
        <f t="shared" si="165"/>
        <v>0</v>
      </c>
      <c r="Q199" s="346">
        <f t="shared" si="165"/>
        <v>0</v>
      </c>
      <c r="R199" s="346">
        <f t="shared" si="165"/>
        <v>0</v>
      </c>
      <c r="S199" s="580">
        <f t="shared" si="165"/>
        <v>0</v>
      </c>
      <c r="T199" s="563">
        <f t="shared" si="165"/>
        <v>0</v>
      </c>
      <c r="U199" s="346">
        <f t="shared" si="165"/>
        <v>0</v>
      </c>
      <c r="V199" s="346">
        <f t="shared" si="165"/>
        <v>0</v>
      </c>
      <c r="W199" s="346">
        <f t="shared" si="165"/>
        <v>0</v>
      </c>
      <c r="X199" s="346">
        <f t="shared" si="165"/>
        <v>0</v>
      </c>
      <c r="Y199" s="346">
        <f t="shared" si="165"/>
        <v>0</v>
      </c>
      <c r="Z199" s="580">
        <f t="shared" si="165"/>
        <v>0</v>
      </c>
      <c r="AA199" s="563">
        <f t="shared" si="165"/>
        <v>0</v>
      </c>
      <c r="AB199" s="346">
        <f t="shared" si="165"/>
        <v>0</v>
      </c>
      <c r="AC199" s="346">
        <f t="shared" si="165"/>
        <v>0</v>
      </c>
      <c r="AD199" s="346">
        <f t="shared" si="165"/>
        <v>0</v>
      </c>
      <c r="AE199" s="346">
        <f t="shared" si="165"/>
        <v>0</v>
      </c>
      <c r="AF199" s="346">
        <f t="shared" si="165"/>
        <v>0</v>
      </c>
      <c r="AG199" s="580">
        <f t="shared" si="165"/>
        <v>0</v>
      </c>
      <c r="AH199" s="563">
        <f t="shared" si="165"/>
        <v>0</v>
      </c>
      <c r="AI199" s="346">
        <f t="shared" si="165"/>
        <v>0</v>
      </c>
      <c r="AJ199" s="346">
        <f t="shared" si="165"/>
        <v>0</v>
      </c>
      <c r="AK199" s="475">
        <f t="shared" si="165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558">
        <f t="shared" ref="G200:AK200" si="166">+F200+G199</f>
        <v>0</v>
      </c>
      <c r="H200" s="558">
        <f t="shared" si="166"/>
        <v>0</v>
      </c>
      <c r="I200" s="335">
        <f t="shared" si="166"/>
        <v>0</v>
      </c>
      <c r="J200" s="335">
        <f t="shared" si="166"/>
        <v>0</v>
      </c>
      <c r="K200" s="335">
        <f t="shared" si="166"/>
        <v>0</v>
      </c>
      <c r="L200" s="578">
        <f t="shared" si="166"/>
        <v>0</v>
      </c>
      <c r="M200" s="558">
        <f t="shared" si="166"/>
        <v>0</v>
      </c>
      <c r="N200" s="335">
        <f t="shared" si="166"/>
        <v>0</v>
      </c>
      <c r="O200" s="335">
        <f t="shared" si="166"/>
        <v>0</v>
      </c>
      <c r="P200" s="335">
        <f t="shared" si="166"/>
        <v>0</v>
      </c>
      <c r="Q200" s="335">
        <f t="shared" si="166"/>
        <v>0</v>
      </c>
      <c r="R200" s="335">
        <f t="shared" si="166"/>
        <v>0</v>
      </c>
      <c r="S200" s="578">
        <f t="shared" si="166"/>
        <v>0</v>
      </c>
      <c r="T200" s="558">
        <f t="shared" si="166"/>
        <v>0</v>
      </c>
      <c r="U200" s="335">
        <f t="shared" si="166"/>
        <v>0</v>
      </c>
      <c r="V200" s="335">
        <f t="shared" si="166"/>
        <v>0</v>
      </c>
      <c r="W200" s="335">
        <f t="shared" si="166"/>
        <v>0</v>
      </c>
      <c r="X200" s="335">
        <f t="shared" si="166"/>
        <v>0</v>
      </c>
      <c r="Y200" s="335">
        <f t="shared" si="166"/>
        <v>0</v>
      </c>
      <c r="Z200" s="578">
        <f t="shared" si="166"/>
        <v>0</v>
      </c>
      <c r="AA200" s="558">
        <f t="shared" si="166"/>
        <v>0</v>
      </c>
      <c r="AB200" s="335">
        <f t="shared" si="166"/>
        <v>0</v>
      </c>
      <c r="AC200" s="335">
        <f t="shared" si="166"/>
        <v>0</v>
      </c>
      <c r="AD200" s="335">
        <f t="shared" si="166"/>
        <v>0</v>
      </c>
      <c r="AE200" s="335">
        <f t="shared" si="166"/>
        <v>0</v>
      </c>
      <c r="AF200" s="335">
        <f t="shared" si="166"/>
        <v>0</v>
      </c>
      <c r="AG200" s="578">
        <f t="shared" si="166"/>
        <v>0</v>
      </c>
      <c r="AH200" s="558">
        <f t="shared" si="166"/>
        <v>0</v>
      </c>
      <c r="AI200" s="335">
        <f t="shared" si="166"/>
        <v>0</v>
      </c>
      <c r="AJ200" s="335">
        <f t="shared" si="166"/>
        <v>0</v>
      </c>
      <c r="AK200" s="450">
        <f t="shared" si="166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337">
        <f t="shared" ref="F201:AK201" si="167">+F40</f>
        <v>0</v>
      </c>
      <c r="G201" s="564">
        <f t="shared" si="167"/>
        <v>0</v>
      </c>
      <c r="H201" s="564">
        <f t="shared" si="167"/>
        <v>0</v>
      </c>
      <c r="I201" s="345">
        <f t="shared" si="167"/>
        <v>0</v>
      </c>
      <c r="J201" s="345">
        <f t="shared" si="167"/>
        <v>0</v>
      </c>
      <c r="K201" s="345">
        <f t="shared" si="167"/>
        <v>0</v>
      </c>
      <c r="L201" s="581">
        <f t="shared" si="167"/>
        <v>0</v>
      </c>
      <c r="M201" s="564">
        <f t="shared" si="167"/>
        <v>0</v>
      </c>
      <c r="N201" s="345">
        <f t="shared" si="167"/>
        <v>0</v>
      </c>
      <c r="O201" s="345">
        <f t="shared" si="167"/>
        <v>0</v>
      </c>
      <c r="P201" s="345">
        <f t="shared" si="167"/>
        <v>0</v>
      </c>
      <c r="Q201" s="345">
        <f t="shared" si="167"/>
        <v>0</v>
      </c>
      <c r="R201" s="345">
        <f t="shared" si="167"/>
        <v>0</v>
      </c>
      <c r="S201" s="581">
        <f t="shared" si="167"/>
        <v>0</v>
      </c>
      <c r="T201" s="564">
        <f t="shared" si="167"/>
        <v>0</v>
      </c>
      <c r="U201" s="345">
        <f t="shared" si="167"/>
        <v>0</v>
      </c>
      <c r="V201" s="345">
        <f t="shared" si="167"/>
        <v>0</v>
      </c>
      <c r="W201" s="345">
        <f t="shared" si="167"/>
        <v>0</v>
      </c>
      <c r="X201" s="345">
        <f t="shared" si="167"/>
        <v>0</v>
      </c>
      <c r="Y201" s="345">
        <f t="shared" si="167"/>
        <v>0</v>
      </c>
      <c r="Z201" s="581">
        <f t="shared" si="167"/>
        <v>0</v>
      </c>
      <c r="AA201" s="564">
        <f t="shared" si="167"/>
        <v>0</v>
      </c>
      <c r="AB201" s="345">
        <f t="shared" si="167"/>
        <v>0</v>
      </c>
      <c r="AC201" s="345">
        <f t="shared" si="167"/>
        <v>0</v>
      </c>
      <c r="AD201" s="345">
        <f t="shared" si="167"/>
        <v>0</v>
      </c>
      <c r="AE201" s="345">
        <f t="shared" si="167"/>
        <v>0</v>
      </c>
      <c r="AF201" s="345">
        <f t="shared" si="167"/>
        <v>0</v>
      </c>
      <c r="AG201" s="581">
        <f t="shared" si="167"/>
        <v>0</v>
      </c>
      <c r="AH201" s="564">
        <f t="shared" si="167"/>
        <v>0</v>
      </c>
      <c r="AI201" s="345">
        <f t="shared" si="167"/>
        <v>0</v>
      </c>
      <c r="AJ201" s="345">
        <f t="shared" si="167"/>
        <v>0</v>
      </c>
      <c r="AK201" s="474">
        <f t="shared" si="167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562">
        <f t="shared" ref="G202:AK202" si="168">+F202+G201</f>
        <v>0</v>
      </c>
      <c r="H202" s="558">
        <f t="shared" si="168"/>
        <v>0</v>
      </c>
      <c r="I202" s="335">
        <f t="shared" si="168"/>
        <v>0</v>
      </c>
      <c r="J202" s="335">
        <f t="shared" si="168"/>
        <v>0</v>
      </c>
      <c r="K202" s="335">
        <f t="shared" si="168"/>
        <v>0</v>
      </c>
      <c r="L202" s="578">
        <f t="shared" si="168"/>
        <v>0</v>
      </c>
      <c r="M202" s="558">
        <f t="shared" si="168"/>
        <v>0</v>
      </c>
      <c r="N202" s="335">
        <f t="shared" si="168"/>
        <v>0</v>
      </c>
      <c r="O202" s="335">
        <f t="shared" si="168"/>
        <v>0</v>
      </c>
      <c r="P202" s="335">
        <f t="shared" si="168"/>
        <v>0</v>
      </c>
      <c r="Q202" s="335">
        <f t="shared" si="168"/>
        <v>0</v>
      </c>
      <c r="R202" s="335">
        <f t="shared" si="168"/>
        <v>0</v>
      </c>
      <c r="S202" s="578">
        <f t="shared" si="168"/>
        <v>0</v>
      </c>
      <c r="T202" s="558">
        <f t="shared" si="168"/>
        <v>0</v>
      </c>
      <c r="U202" s="335">
        <f t="shared" si="168"/>
        <v>0</v>
      </c>
      <c r="V202" s="335">
        <f t="shared" si="168"/>
        <v>0</v>
      </c>
      <c r="W202" s="335">
        <f t="shared" si="168"/>
        <v>0</v>
      </c>
      <c r="X202" s="335">
        <f t="shared" si="168"/>
        <v>0</v>
      </c>
      <c r="Y202" s="335">
        <f t="shared" si="168"/>
        <v>0</v>
      </c>
      <c r="Z202" s="578">
        <f t="shared" si="168"/>
        <v>0</v>
      </c>
      <c r="AA202" s="558">
        <f t="shared" si="168"/>
        <v>0</v>
      </c>
      <c r="AB202" s="335">
        <f t="shared" si="168"/>
        <v>0</v>
      </c>
      <c r="AC202" s="335">
        <f t="shared" si="168"/>
        <v>0</v>
      </c>
      <c r="AD202" s="335">
        <f t="shared" si="168"/>
        <v>0</v>
      </c>
      <c r="AE202" s="335">
        <f t="shared" si="168"/>
        <v>0</v>
      </c>
      <c r="AF202" s="335">
        <f t="shared" si="168"/>
        <v>0</v>
      </c>
      <c r="AG202" s="578">
        <f t="shared" si="168"/>
        <v>0</v>
      </c>
      <c r="AH202" s="558">
        <f t="shared" si="168"/>
        <v>0</v>
      </c>
      <c r="AI202" s="335">
        <f t="shared" si="168"/>
        <v>0</v>
      </c>
      <c r="AJ202" s="335">
        <f t="shared" si="168"/>
        <v>0</v>
      </c>
      <c r="AK202" s="450">
        <f t="shared" si="168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69">+F42</f>
        <v>0</v>
      </c>
      <c r="G203" s="563">
        <f t="shared" si="169"/>
        <v>0</v>
      </c>
      <c r="H203" s="563">
        <f t="shared" si="169"/>
        <v>0</v>
      </c>
      <c r="I203" s="346">
        <f t="shared" si="169"/>
        <v>0</v>
      </c>
      <c r="J203" s="346">
        <f t="shared" si="169"/>
        <v>0</v>
      </c>
      <c r="K203" s="346">
        <f t="shared" si="169"/>
        <v>0</v>
      </c>
      <c r="L203" s="580">
        <f t="shared" si="169"/>
        <v>0</v>
      </c>
      <c r="M203" s="563">
        <f t="shared" si="169"/>
        <v>0</v>
      </c>
      <c r="N203" s="346">
        <f t="shared" si="169"/>
        <v>0</v>
      </c>
      <c r="O203" s="346">
        <f t="shared" si="169"/>
        <v>0</v>
      </c>
      <c r="P203" s="346">
        <f t="shared" si="169"/>
        <v>0</v>
      </c>
      <c r="Q203" s="346">
        <f t="shared" si="169"/>
        <v>0</v>
      </c>
      <c r="R203" s="346">
        <f t="shared" si="169"/>
        <v>0</v>
      </c>
      <c r="S203" s="580">
        <f t="shared" si="169"/>
        <v>0</v>
      </c>
      <c r="T203" s="563">
        <f t="shared" si="169"/>
        <v>0</v>
      </c>
      <c r="U203" s="346">
        <f t="shared" si="169"/>
        <v>0</v>
      </c>
      <c r="V203" s="346">
        <f t="shared" si="169"/>
        <v>0</v>
      </c>
      <c r="W203" s="346">
        <f t="shared" si="169"/>
        <v>0</v>
      </c>
      <c r="X203" s="346">
        <f t="shared" si="169"/>
        <v>0</v>
      </c>
      <c r="Y203" s="346">
        <f t="shared" si="169"/>
        <v>0</v>
      </c>
      <c r="Z203" s="580">
        <f t="shared" si="169"/>
        <v>0</v>
      </c>
      <c r="AA203" s="563">
        <f t="shared" si="169"/>
        <v>0</v>
      </c>
      <c r="AB203" s="346">
        <f t="shared" si="169"/>
        <v>0</v>
      </c>
      <c r="AC203" s="346">
        <f t="shared" si="169"/>
        <v>0</v>
      </c>
      <c r="AD203" s="346">
        <f t="shared" si="169"/>
        <v>0</v>
      </c>
      <c r="AE203" s="346">
        <f t="shared" si="169"/>
        <v>0</v>
      </c>
      <c r="AF203" s="346">
        <f t="shared" si="169"/>
        <v>0</v>
      </c>
      <c r="AG203" s="580">
        <f t="shared" si="169"/>
        <v>0</v>
      </c>
      <c r="AH203" s="563">
        <f t="shared" si="169"/>
        <v>0</v>
      </c>
      <c r="AI203" s="346">
        <f t="shared" si="169"/>
        <v>0</v>
      </c>
      <c r="AJ203" s="346">
        <f t="shared" si="169"/>
        <v>0</v>
      </c>
      <c r="AK203" s="475">
        <f t="shared" si="169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558">
        <f t="shared" ref="G204:AK204" si="170">+F204+G203</f>
        <v>0</v>
      </c>
      <c r="H204" s="558">
        <f t="shared" si="170"/>
        <v>0</v>
      </c>
      <c r="I204" s="335">
        <f t="shared" si="170"/>
        <v>0</v>
      </c>
      <c r="J204" s="335">
        <f t="shared" si="170"/>
        <v>0</v>
      </c>
      <c r="K204" s="335">
        <f t="shared" si="170"/>
        <v>0</v>
      </c>
      <c r="L204" s="578">
        <f t="shared" si="170"/>
        <v>0</v>
      </c>
      <c r="M204" s="558">
        <f t="shared" si="170"/>
        <v>0</v>
      </c>
      <c r="N204" s="335">
        <f t="shared" si="170"/>
        <v>0</v>
      </c>
      <c r="O204" s="335">
        <f t="shared" si="170"/>
        <v>0</v>
      </c>
      <c r="P204" s="335">
        <f t="shared" si="170"/>
        <v>0</v>
      </c>
      <c r="Q204" s="335">
        <f t="shared" si="170"/>
        <v>0</v>
      </c>
      <c r="R204" s="335">
        <f t="shared" si="170"/>
        <v>0</v>
      </c>
      <c r="S204" s="578">
        <f t="shared" si="170"/>
        <v>0</v>
      </c>
      <c r="T204" s="558">
        <f t="shared" si="170"/>
        <v>0</v>
      </c>
      <c r="U204" s="335">
        <f t="shared" si="170"/>
        <v>0</v>
      </c>
      <c r="V204" s="335">
        <f t="shared" si="170"/>
        <v>0</v>
      </c>
      <c r="W204" s="335">
        <f t="shared" si="170"/>
        <v>0</v>
      </c>
      <c r="X204" s="335">
        <f t="shared" si="170"/>
        <v>0</v>
      </c>
      <c r="Y204" s="335">
        <f t="shared" si="170"/>
        <v>0</v>
      </c>
      <c r="Z204" s="578">
        <f t="shared" si="170"/>
        <v>0</v>
      </c>
      <c r="AA204" s="558">
        <f t="shared" si="170"/>
        <v>0</v>
      </c>
      <c r="AB204" s="335">
        <f t="shared" si="170"/>
        <v>0</v>
      </c>
      <c r="AC204" s="335">
        <f t="shared" si="170"/>
        <v>0</v>
      </c>
      <c r="AD204" s="335">
        <f t="shared" si="170"/>
        <v>0</v>
      </c>
      <c r="AE204" s="335">
        <f t="shared" si="170"/>
        <v>0</v>
      </c>
      <c r="AF204" s="335">
        <f t="shared" si="170"/>
        <v>0</v>
      </c>
      <c r="AG204" s="578">
        <f t="shared" si="170"/>
        <v>0</v>
      </c>
      <c r="AH204" s="558">
        <f t="shared" si="170"/>
        <v>0</v>
      </c>
      <c r="AI204" s="335">
        <f t="shared" si="170"/>
        <v>0</v>
      </c>
      <c r="AJ204" s="335">
        <f t="shared" si="170"/>
        <v>0</v>
      </c>
      <c r="AK204" s="450">
        <f t="shared" si="170"/>
        <v>0</v>
      </c>
      <c r="AL204" s="37"/>
    </row>
    <row r="205" spans="1:42" ht="35.1" customHeight="1">
      <c r="A205" s="624">
        <v>16</v>
      </c>
      <c r="B205" s="722" t="s">
        <v>111</v>
      </c>
      <c r="C205" s="210" t="s">
        <v>174</v>
      </c>
      <c r="D205" s="63"/>
      <c r="E205" s="76"/>
      <c r="F205" s="35">
        <f>+F44</f>
        <v>96</v>
      </c>
      <c r="G205" s="557">
        <f>+G44</f>
        <v>0</v>
      </c>
      <c r="H205" s="557">
        <f t="shared" ref="H205:AJ205" si="171">+H44</f>
        <v>0</v>
      </c>
      <c r="I205" s="334">
        <f t="shared" si="171"/>
        <v>0</v>
      </c>
      <c r="J205" s="334">
        <f t="shared" si="171"/>
        <v>0</v>
      </c>
      <c r="K205" s="334">
        <f t="shared" si="171"/>
        <v>0</v>
      </c>
      <c r="L205" s="574">
        <f t="shared" si="171"/>
        <v>0</v>
      </c>
      <c r="M205" s="557">
        <f t="shared" si="171"/>
        <v>0</v>
      </c>
      <c r="N205" s="334">
        <f t="shared" si="171"/>
        <v>0</v>
      </c>
      <c r="O205" s="334">
        <f t="shared" si="171"/>
        <v>0</v>
      </c>
      <c r="P205" s="334">
        <f t="shared" si="171"/>
        <v>0</v>
      </c>
      <c r="Q205" s="334">
        <f t="shared" si="171"/>
        <v>0</v>
      </c>
      <c r="R205" s="469">
        <f t="shared" si="171"/>
        <v>96</v>
      </c>
      <c r="S205" s="574">
        <f t="shared" si="171"/>
        <v>0</v>
      </c>
      <c r="T205" s="557">
        <f t="shared" si="171"/>
        <v>0</v>
      </c>
      <c r="U205" s="334">
        <f t="shared" si="171"/>
        <v>0</v>
      </c>
      <c r="V205" s="334">
        <f t="shared" si="171"/>
        <v>0</v>
      </c>
      <c r="W205" s="334">
        <f t="shared" si="171"/>
        <v>0</v>
      </c>
      <c r="X205" s="334">
        <f t="shared" si="171"/>
        <v>0</v>
      </c>
      <c r="Y205" s="334">
        <f t="shared" si="171"/>
        <v>0</v>
      </c>
      <c r="Z205" s="574">
        <f t="shared" si="171"/>
        <v>0</v>
      </c>
      <c r="AA205" s="557">
        <f t="shared" si="171"/>
        <v>0</v>
      </c>
      <c r="AB205" s="334">
        <f t="shared" si="171"/>
        <v>0</v>
      </c>
      <c r="AC205" s="334">
        <f t="shared" si="171"/>
        <v>0</v>
      </c>
      <c r="AD205" s="334">
        <f t="shared" si="171"/>
        <v>0</v>
      </c>
      <c r="AE205" s="334">
        <f t="shared" si="171"/>
        <v>0</v>
      </c>
      <c r="AF205" s="334">
        <f t="shared" si="171"/>
        <v>0</v>
      </c>
      <c r="AG205" s="574">
        <f t="shared" si="171"/>
        <v>0</v>
      </c>
      <c r="AH205" s="557">
        <f t="shared" si="171"/>
        <v>0</v>
      </c>
      <c r="AI205" s="334">
        <f t="shared" si="171"/>
        <v>0</v>
      </c>
      <c r="AJ205" s="334">
        <f t="shared" si="171"/>
        <v>0</v>
      </c>
      <c r="AK205" s="475">
        <f>+AK44</f>
        <v>0</v>
      </c>
      <c r="AL205" s="37">
        <f>SUM(G205:AK205)</f>
        <v>96</v>
      </c>
      <c r="AM205" s="38">
        <f>AL205</f>
        <v>96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723"/>
      <c r="C206" s="39"/>
      <c r="D206" s="78"/>
      <c r="E206" s="79"/>
      <c r="F206" s="42"/>
      <c r="G206" s="558">
        <f t="shared" ref="G206:AG206" si="172">+F206+G205</f>
        <v>0</v>
      </c>
      <c r="H206" s="558">
        <f t="shared" si="172"/>
        <v>0</v>
      </c>
      <c r="I206" s="335">
        <f t="shared" si="172"/>
        <v>0</v>
      </c>
      <c r="J206" s="336">
        <f t="shared" si="172"/>
        <v>0</v>
      </c>
      <c r="K206" s="336">
        <f t="shared" si="172"/>
        <v>0</v>
      </c>
      <c r="L206" s="575">
        <f t="shared" si="172"/>
        <v>0</v>
      </c>
      <c r="M206" s="558">
        <f t="shared" si="172"/>
        <v>0</v>
      </c>
      <c r="N206" s="336">
        <f t="shared" si="172"/>
        <v>0</v>
      </c>
      <c r="O206" s="336">
        <f t="shared" si="172"/>
        <v>0</v>
      </c>
      <c r="P206" s="335">
        <f t="shared" si="172"/>
        <v>0</v>
      </c>
      <c r="Q206" s="336">
        <f t="shared" si="172"/>
        <v>0</v>
      </c>
      <c r="R206" s="336">
        <f t="shared" si="172"/>
        <v>96</v>
      </c>
      <c r="S206" s="575">
        <f t="shared" si="172"/>
        <v>96</v>
      </c>
      <c r="T206" s="558">
        <f t="shared" si="172"/>
        <v>96</v>
      </c>
      <c r="U206" s="336">
        <f t="shared" si="172"/>
        <v>96</v>
      </c>
      <c r="V206" s="336">
        <f t="shared" si="172"/>
        <v>96</v>
      </c>
      <c r="W206" s="335">
        <f t="shared" si="172"/>
        <v>96</v>
      </c>
      <c r="X206" s="336">
        <f t="shared" si="172"/>
        <v>96</v>
      </c>
      <c r="Y206" s="336">
        <f t="shared" si="172"/>
        <v>96</v>
      </c>
      <c r="Z206" s="575">
        <f t="shared" si="172"/>
        <v>96</v>
      </c>
      <c r="AA206" s="558">
        <f t="shared" si="172"/>
        <v>96</v>
      </c>
      <c r="AB206" s="336">
        <f t="shared" si="172"/>
        <v>96</v>
      </c>
      <c r="AC206" s="336">
        <f t="shared" si="172"/>
        <v>96</v>
      </c>
      <c r="AD206" s="335">
        <f t="shared" si="172"/>
        <v>96</v>
      </c>
      <c r="AE206" s="336">
        <f t="shared" si="172"/>
        <v>96</v>
      </c>
      <c r="AF206" s="336">
        <f t="shared" si="172"/>
        <v>96</v>
      </c>
      <c r="AG206" s="575">
        <f t="shared" si="172"/>
        <v>96</v>
      </c>
      <c r="AH206" s="558">
        <f>+AG206+AH205</f>
        <v>96</v>
      </c>
      <c r="AI206" s="336">
        <f>+AH206+AI205</f>
        <v>96</v>
      </c>
      <c r="AJ206" s="336">
        <f>+AI206+AJ205</f>
        <v>96</v>
      </c>
      <c r="AK206" s="450">
        <f>+AJ206+AK205</f>
        <v>96</v>
      </c>
      <c r="AL206" s="37"/>
    </row>
    <row r="207" spans="1:42" ht="34.5" customHeight="1">
      <c r="A207" s="624">
        <v>17</v>
      </c>
      <c r="B207" s="722" t="s">
        <v>112</v>
      </c>
      <c r="C207" s="211" t="s">
        <v>174</v>
      </c>
      <c r="D207" s="71"/>
      <c r="E207" s="49"/>
      <c r="F207" s="35">
        <f>+F46</f>
        <v>21</v>
      </c>
      <c r="G207" s="557">
        <f>+G46</f>
        <v>0</v>
      </c>
      <c r="H207" s="557">
        <f t="shared" ref="H207:AJ207" si="173">+H46</f>
        <v>0</v>
      </c>
      <c r="I207" s="334">
        <f t="shared" si="173"/>
        <v>0</v>
      </c>
      <c r="J207" s="334">
        <f t="shared" si="173"/>
        <v>0</v>
      </c>
      <c r="K207" s="334">
        <f t="shared" si="173"/>
        <v>0</v>
      </c>
      <c r="L207" s="574">
        <f t="shared" si="173"/>
        <v>0</v>
      </c>
      <c r="M207" s="557">
        <f t="shared" si="173"/>
        <v>0</v>
      </c>
      <c r="N207" s="334">
        <f t="shared" si="173"/>
        <v>0</v>
      </c>
      <c r="O207" s="334">
        <f t="shared" si="173"/>
        <v>0</v>
      </c>
      <c r="P207" s="334">
        <f t="shared" si="173"/>
        <v>0</v>
      </c>
      <c r="Q207" s="334">
        <f t="shared" si="173"/>
        <v>0</v>
      </c>
      <c r="R207" s="469">
        <f t="shared" si="173"/>
        <v>21</v>
      </c>
      <c r="S207" s="574">
        <f t="shared" si="173"/>
        <v>0</v>
      </c>
      <c r="T207" s="557">
        <f t="shared" si="173"/>
        <v>0</v>
      </c>
      <c r="U207" s="334">
        <f t="shared" si="173"/>
        <v>0</v>
      </c>
      <c r="V207" s="334">
        <f t="shared" si="173"/>
        <v>0</v>
      </c>
      <c r="W207" s="334">
        <f t="shared" si="173"/>
        <v>0</v>
      </c>
      <c r="X207" s="334">
        <f t="shared" si="173"/>
        <v>0</v>
      </c>
      <c r="Y207" s="334">
        <f t="shared" si="173"/>
        <v>0</v>
      </c>
      <c r="Z207" s="574">
        <f t="shared" si="173"/>
        <v>0</v>
      </c>
      <c r="AA207" s="557">
        <f t="shared" si="173"/>
        <v>0</v>
      </c>
      <c r="AB207" s="334">
        <f t="shared" si="173"/>
        <v>0</v>
      </c>
      <c r="AC207" s="334">
        <f t="shared" si="173"/>
        <v>0</v>
      </c>
      <c r="AD207" s="334">
        <f t="shared" si="173"/>
        <v>0</v>
      </c>
      <c r="AE207" s="334">
        <f t="shared" si="173"/>
        <v>0</v>
      </c>
      <c r="AF207" s="334">
        <f t="shared" si="173"/>
        <v>0</v>
      </c>
      <c r="AG207" s="574">
        <f t="shared" si="173"/>
        <v>0</v>
      </c>
      <c r="AH207" s="557">
        <f t="shared" si="173"/>
        <v>0</v>
      </c>
      <c r="AI207" s="334">
        <f t="shared" si="173"/>
        <v>0</v>
      </c>
      <c r="AJ207" s="334">
        <f t="shared" si="173"/>
        <v>0</v>
      </c>
      <c r="AK207" s="475">
        <f>+AK46</f>
        <v>0</v>
      </c>
      <c r="AL207" s="37">
        <f>AK208</f>
        <v>21</v>
      </c>
      <c r="AM207" s="38">
        <f>AL207</f>
        <v>21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723"/>
      <c r="C208" s="39"/>
      <c r="D208" s="73"/>
      <c r="E208" s="52"/>
      <c r="F208" s="61"/>
      <c r="G208" s="558">
        <f t="shared" ref="G208:AG208" si="174">+F208+G207</f>
        <v>0</v>
      </c>
      <c r="H208" s="558">
        <f t="shared" si="174"/>
        <v>0</v>
      </c>
      <c r="I208" s="335">
        <f t="shared" si="174"/>
        <v>0</v>
      </c>
      <c r="J208" s="336">
        <f t="shared" si="174"/>
        <v>0</v>
      </c>
      <c r="K208" s="336">
        <f t="shared" si="174"/>
        <v>0</v>
      </c>
      <c r="L208" s="575">
        <f t="shared" si="174"/>
        <v>0</v>
      </c>
      <c r="M208" s="558">
        <f t="shared" si="174"/>
        <v>0</v>
      </c>
      <c r="N208" s="336">
        <f t="shared" si="174"/>
        <v>0</v>
      </c>
      <c r="O208" s="336">
        <f t="shared" si="174"/>
        <v>0</v>
      </c>
      <c r="P208" s="335">
        <f t="shared" si="174"/>
        <v>0</v>
      </c>
      <c r="Q208" s="336">
        <f t="shared" si="174"/>
        <v>0</v>
      </c>
      <c r="R208" s="336">
        <f t="shared" si="174"/>
        <v>21</v>
      </c>
      <c r="S208" s="575">
        <f t="shared" si="174"/>
        <v>21</v>
      </c>
      <c r="T208" s="558">
        <f t="shared" si="174"/>
        <v>21</v>
      </c>
      <c r="U208" s="336">
        <f t="shared" si="174"/>
        <v>21</v>
      </c>
      <c r="V208" s="336">
        <f t="shared" si="174"/>
        <v>21</v>
      </c>
      <c r="W208" s="335">
        <f t="shared" si="174"/>
        <v>21</v>
      </c>
      <c r="X208" s="336">
        <f t="shared" si="174"/>
        <v>21</v>
      </c>
      <c r="Y208" s="336">
        <f t="shared" si="174"/>
        <v>21</v>
      </c>
      <c r="Z208" s="575">
        <f t="shared" si="174"/>
        <v>21</v>
      </c>
      <c r="AA208" s="558">
        <f t="shared" si="174"/>
        <v>21</v>
      </c>
      <c r="AB208" s="336">
        <f t="shared" si="174"/>
        <v>21</v>
      </c>
      <c r="AC208" s="336">
        <f t="shared" si="174"/>
        <v>21</v>
      </c>
      <c r="AD208" s="335">
        <f t="shared" si="174"/>
        <v>21</v>
      </c>
      <c r="AE208" s="336">
        <f t="shared" si="174"/>
        <v>21</v>
      </c>
      <c r="AF208" s="336">
        <f t="shared" si="174"/>
        <v>21</v>
      </c>
      <c r="AG208" s="575">
        <f t="shared" si="174"/>
        <v>21</v>
      </c>
      <c r="AH208" s="558">
        <f>+AG208+AH207</f>
        <v>21</v>
      </c>
      <c r="AI208" s="336">
        <f>+AH208+AI207</f>
        <v>21</v>
      </c>
      <c r="AJ208" s="336">
        <f>+AI208+AJ207</f>
        <v>21</v>
      </c>
      <c r="AK208" s="450">
        <f>+AJ208+AK207</f>
        <v>21</v>
      </c>
      <c r="AL208" s="37"/>
    </row>
    <row r="209" spans="1:42" ht="35.1" customHeight="1">
      <c r="A209" s="624">
        <v>18</v>
      </c>
      <c r="B209" s="724" t="s">
        <v>113</v>
      </c>
      <c r="C209" s="212" t="s">
        <v>174</v>
      </c>
      <c r="D209" s="63"/>
      <c r="E209" s="54"/>
      <c r="F209" s="92">
        <f>+F49</f>
        <v>0</v>
      </c>
      <c r="G209" s="557">
        <f>+G49</f>
        <v>0</v>
      </c>
      <c r="H209" s="557">
        <f t="shared" ref="H209:AJ209" si="175">+H49</f>
        <v>0</v>
      </c>
      <c r="I209" s="334">
        <f t="shared" si="175"/>
        <v>0</v>
      </c>
      <c r="J209" s="334">
        <f t="shared" si="175"/>
        <v>0</v>
      </c>
      <c r="K209" s="334">
        <f t="shared" si="175"/>
        <v>0</v>
      </c>
      <c r="L209" s="574">
        <f t="shared" si="175"/>
        <v>0</v>
      </c>
      <c r="M209" s="557">
        <f t="shared" si="175"/>
        <v>0</v>
      </c>
      <c r="N209" s="334">
        <f t="shared" si="175"/>
        <v>0</v>
      </c>
      <c r="O209" s="334">
        <f t="shared" si="175"/>
        <v>0</v>
      </c>
      <c r="P209" s="334">
        <f t="shared" si="175"/>
        <v>0</v>
      </c>
      <c r="Q209" s="334">
        <f t="shared" si="175"/>
        <v>0</v>
      </c>
      <c r="R209" s="334">
        <f t="shared" si="175"/>
        <v>0</v>
      </c>
      <c r="S209" s="574">
        <f t="shared" si="175"/>
        <v>0</v>
      </c>
      <c r="T209" s="557">
        <f t="shared" si="175"/>
        <v>0</v>
      </c>
      <c r="U209" s="334">
        <f t="shared" si="175"/>
        <v>0</v>
      </c>
      <c r="V209" s="334">
        <f t="shared" si="175"/>
        <v>0</v>
      </c>
      <c r="W209" s="334">
        <f t="shared" si="175"/>
        <v>0</v>
      </c>
      <c r="X209" s="334">
        <f t="shared" si="175"/>
        <v>0</v>
      </c>
      <c r="Y209" s="334">
        <f t="shared" si="175"/>
        <v>0</v>
      </c>
      <c r="Z209" s="574">
        <f t="shared" si="175"/>
        <v>0</v>
      </c>
      <c r="AA209" s="557">
        <f t="shared" si="175"/>
        <v>0</v>
      </c>
      <c r="AB209" s="334">
        <f t="shared" si="175"/>
        <v>0</v>
      </c>
      <c r="AC209" s="334">
        <f t="shared" si="175"/>
        <v>0</v>
      </c>
      <c r="AD209" s="334">
        <f t="shared" si="175"/>
        <v>0</v>
      </c>
      <c r="AE209" s="334">
        <f t="shared" si="175"/>
        <v>0</v>
      </c>
      <c r="AF209" s="334">
        <f t="shared" si="175"/>
        <v>0</v>
      </c>
      <c r="AG209" s="574">
        <f t="shared" si="175"/>
        <v>0</v>
      </c>
      <c r="AH209" s="557">
        <f t="shared" si="175"/>
        <v>0</v>
      </c>
      <c r="AI209" s="334">
        <f t="shared" si="175"/>
        <v>0</v>
      </c>
      <c r="AJ209" s="334">
        <f t="shared" si="175"/>
        <v>0</v>
      </c>
      <c r="AK209" s="474">
        <f>+AK49</f>
        <v>0</v>
      </c>
      <c r="AL209" s="37">
        <f>SUM(G209:AK209)</f>
        <v>0</v>
      </c>
      <c r="AM209" s="38">
        <f>AL209</f>
        <v>0</v>
      </c>
      <c r="AN209" s="38">
        <v>863000</v>
      </c>
      <c r="AO209" s="38">
        <f>AL209*AN209/1000</f>
        <v>0</v>
      </c>
      <c r="AP209" s="38">
        <f>AN209*AM209/1000</f>
        <v>0</v>
      </c>
    </row>
    <row r="210" spans="1:42" ht="34.5" customHeight="1">
      <c r="A210" s="625"/>
      <c r="B210" s="725"/>
      <c r="C210" s="39"/>
      <c r="D210" s="78"/>
      <c r="E210" s="168"/>
      <c r="F210" s="167"/>
      <c r="G210" s="558">
        <f t="shared" ref="G210:AG210" si="176">+F210+G209</f>
        <v>0</v>
      </c>
      <c r="H210" s="558">
        <f t="shared" si="176"/>
        <v>0</v>
      </c>
      <c r="I210" s="335">
        <f t="shared" si="176"/>
        <v>0</v>
      </c>
      <c r="J210" s="336">
        <f t="shared" si="176"/>
        <v>0</v>
      </c>
      <c r="K210" s="336">
        <f t="shared" si="176"/>
        <v>0</v>
      </c>
      <c r="L210" s="575">
        <f t="shared" si="176"/>
        <v>0</v>
      </c>
      <c r="M210" s="558">
        <f t="shared" si="176"/>
        <v>0</v>
      </c>
      <c r="N210" s="336">
        <f t="shared" si="176"/>
        <v>0</v>
      </c>
      <c r="O210" s="336">
        <f t="shared" si="176"/>
        <v>0</v>
      </c>
      <c r="P210" s="335">
        <f t="shared" si="176"/>
        <v>0</v>
      </c>
      <c r="Q210" s="336">
        <f t="shared" si="176"/>
        <v>0</v>
      </c>
      <c r="R210" s="336">
        <f t="shared" si="176"/>
        <v>0</v>
      </c>
      <c r="S210" s="575">
        <f t="shared" si="176"/>
        <v>0</v>
      </c>
      <c r="T210" s="558">
        <f t="shared" si="176"/>
        <v>0</v>
      </c>
      <c r="U210" s="336">
        <f t="shared" si="176"/>
        <v>0</v>
      </c>
      <c r="V210" s="336">
        <f t="shared" si="176"/>
        <v>0</v>
      </c>
      <c r="W210" s="335">
        <f t="shared" si="176"/>
        <v>0</v>
      </c>
      <c r="X210" s="336">
        <f t="shared" si="176"/>
        <v>0</v>
      </c>
      <c r="Y210" s="336">
        <f t="shared" si="176"/>
        <v>0</v>
      </c>
      <c r="Z210" s="575">
        <f t="shared" si="176"/>
        <v>0</v>
      </c>
      <c r="AA210" s="558">
        <f t="shared" si="176"/>
        <v>0</v>
      </c>
      <c r="AB210" s="336">
        <f t="shared" si="176"/>
        <v>0</v>
      </c>
      <c r="AC210" s="336">
        <f t="shared" si="176"/>
        <v>0</v>
      </c>
      <c r="AD210" s="335">
        <f t="shared" si="176"/>
        <v>0</v>
      </c>
      <c r="AE210" s="336">
        <f t="shared" si="176"/>
        <v>0</v>
      </c>
      <c r="AF210" s="336">
        <f t="shared" si="176"/>
        <v>0</v>
      </c>
      <c r="AG210" s="575">
        <f t="shared" si="176"/>
        <v>0</v>
      </c>
      <c r="AH210" s="558">
        <f>+AG210+AH209</f>
        <v>0</v>
      </c>
      <c r="AI210" s="336">
        <f>+AH210+AI209</f>
        <v>0</v>
      </c>
      <c r="AJ210" s="336">
        <f>+AI210+AJ209</f>
        <v>0</v>
      </c>
      <c r="AK210" s="450">
        <f>+AJ210+AK209</f>
        <v>0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77">+F50</f>
        <v>0</v>
      </c>
      <c r="G211" s="563">
        <f t="shared" si="177"/>
        <v>0</v>
      </c>
      <c r="H211" s="563">
        <f t="shared" si="177"/>
        <v>0</v>
      </c>
      <c r="I211" s="346">
        <f t="shared" si="177"/>
        <v>0</v>
      </c>
      <c r="J211" s="346">
        <f t="shared" si="177"/>
        <v>0</v>
      </c>
      <c r="K211" s="346">
        <f t="shared" si="177"/>
        <v>0</v>
      </c>
      <c r="L211" s="580">
        <f t="shared" si="177"/>
        <v>0</v>
      </c>
      <c r="M211" s="563">
        <f t="shared" si="177"/>
        <v>0</v>
      </c>
      <c r="N211" s="346">
        <f t="shared" si="177"/>
        <v>0</v>
      </c>
      <c r="O211" s="346">
        <f t="shared" si="177"/>
        <v>0</v>
      </c>
      <c r="P211" s="346">
        <f t="shared" si="177"/>
        <v>0</v>
      </c>
      <c r="Q211" s="346">
        <f>+Q51</f>
        <v>0</v>
      </c>
      <c r="R211" s="346">
        <f t="shared" ref="R211:AJ211" si="178">+R51</f>
        <v>0</v>
      </c>
      <c r="S211" s="580">
        <f t="shared" si="178"/>
        <v>0</v>
      </c>
      <c r="T211" s="563">
        <f t="shared" si="178"/>
        <v>0</v>
      </c>
      <c r="U211" s="346">
        <f t="shared" si="178"/>
        <v>0</v>
      </c>
      <c r="V211" s="346">
        <f t="shared" si="178"/>
        <v>0</v>
      </c>
      <c r="W211" s="346">
        <f t="shared" si="178"/>
        <v>0</v>
      </c>
      <c r="X211" s="346">
        <f t="shared" si="178"/>
        <v>0</v>
      </c>
      <c r="Y211" s="346">
        <f t="shared" si="178"/>
        <v>0</v>
      </c>
      <c r="Z211" s="580">
        <f t="shared" si="178"/>
        <v>0</v>
      </c>
      <c r="AA211" s="563">
        <f t="shared" si="178"/>
        <v>0</v>
      </c>
      <c r="AB211" s="346">
        <f t="shared" si="178"/>
        <v>0</v>
      </c>
      <c r="AC211" s="346">
        <f t="shared" si="178"/>
        <v>0</v>
      </c>
      <c r="AD211" s="346">
        <f t="shared" si="178"/>
        <v>0</v>
      </c>
      <c r="AE211" s="346">
        <f t="shared" si="178"/>
        <v>0</v>
      </c>
      <c r="AF211" s="346">
        <f t="shared" si="178"/>
        <v>0</v>
      </c>
      <c r="AG211" s="580">
        <f t="shared" si="178"/>
        <v>0</v>
      </c>
      <c r="AH211" s="563">
        <f t="shared" si="178"/>
        <v>0</v>
      </c>
      <c r="AI211" s="346">
        <f t="shared" si="178"/>
        <v>0</v>
      </c>
      <c r="AJ211" s="346">
        <f t="shared" si="178"/>
        <v>0</v>
      </c>
      <c r="AK211" s="475">
        <f>+AK50</f>
        <v>0</v>
      </c>
      <c r="AL211" s="37">
        <f>SUM(G211:AK211)</f>
        <v>0</v>
      </c>
      <c r="AM211" s="38">
        <f>AL211</f>
        <v>0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558">
        <f t="shared" ref="G212:AK212" si="179">+F212+G211</f>
        <v>0</v>
      </c>
      <c r="H212" s="558">
        <f t="shared" si="179"/>
        <v>0</v>
      </c>
      <c r="I212" s="335">
        <f t="shared" si="179"/>
        <v>0</v>
      </c>
      <c r="J212" s="335">
        <f t="shared" si="179"/>
        <v>0</v>
      </c>
      <c r="K212" s="335">
        <f t="shared" si="179"/>
        <v>0</v>
      </c>
      <c r="L212" s="578">
        <f t="shared" si="179"/>
        <v>0</v>
      </c>
      <c r="M212" s="558">
        <f t="shared" si="179"/>
        <v>0</v>
      </c>
      <c r="N212" s="335">
        <f t="shared" si="179"/>
        <v>0</v>
      </c>
      <c r="O212" s="335">
        <f t="shared" si="179"/>
        <v>0</v>
      </c>
      <c r="P212" s="335">
        <f t="shared" si="179"/>
        <v>0</v>
      </c>
      <c r="Q212" s="335">
        <f t="shared" si="179"/>
        <v>0</v>
      </c>
      <c r="R212" s="335">
        <f t="shared" si="179"/>
        <v>0</v>
      </c>
      <c r="S212" s="578">
        <f t="shared" si="179"/>
        <v>0</v>
      </c>
      <c r="T212" s="558">
        <f t="shared" si="179"/>
        <v>0</v>
      </c>
      <c r="U212" s="335">
        <f t="shared" si="179"/>
        <v>0</v>
      </c>
      <c r="V212" s="335">
        <f t="shared" si="179"/>
        <v>0</v>
      </c>
      <c r="W212" s="335">
        <f t="shared" si="179"/>
        <v>0</v>
      </c>
      <c r="X212" s="335">
        <f t="shared" si="179"/>
        <v>0</v>
      </c>
      <c r="Y212" s="335">
        <f t="shared" si="179"/>
        <v>0</v>
      </c>
      <c r="Z212" s="578">
        <f t="shared" si="179"/>
        <v>0</v>
      </c>
      <c r="AA212" s="558">
        <f t="shared" si="179"/>
        <v>0</v>
      </c>
      <c r="AB212" s="335">
        <f t="shared" si="179"/>
        <v>0</v>
      </c>
      <c r="AC212" s="335">
        <f t="shared" si="179"/>
        <v>0</v>
      </c>
      <c r="AD212" s="335">
        <f t="shared" si="179"/>
        <v>0</v>
      </c>
      <c r="AE212" s="335">
        <f t="shared" si="179"/>
        <v>0</v>
      </c>
      <c r="AF212" s="335">
        <f t="shared" si="179"/>
        <v>0</v>
      </c>
      <c r="AG212" s="578">
        <f t="shared" si="179"/>
        <v>0</v>
      </c>
      <c r="AH212" s="558">
        <f t="shared" si="179"/>
        <v>0</v>
      </c>
      <c r="AI212" s="335">
        <f t="shared" si="179"/>
        <v>0</v>
      </c>
      <c r="AJ212" s="335">
        <f t="shared" si="179"/>
        <v>0</v>
      </c>
      <c r="AK212" s="450">
        <f t="shared" si="179"/>
        <v>0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80">+F52</f>
        <v>0</v>
      </c>
      <c r="G213" s="563">
        <f t="shared" si="180"/>
        <v>0</v>
      </c>
      <c r="H213" s="563">
        <f t="shared" si="180"/>
        <v>0</v>
      </c>
      <c r="I213" s="346">
        <f t="shared" si="180"/>
        <v>0</v>
      </c>
      <c r="J213" s="346">
        <f t="shared" si="180"/>
        <v>0</v>
      </c>
      <c r="K213" s="346">
        <f t="shared" si="180"/>
        <v>0</v>
      </c>
      <c r="L213" s="580">
        <f t="shared" si="180"/>
        <v>0</v>
      </c>
      <c r="M213" s="563">
        <f t="shared" si="180"/>
        <v>0</v>
      </c>
      <c r="N213" s="346">
        <f t="shared" si="180"/>
        <v>0</v>
      </c>
      <c r="O213" s="346">
        <f t="shared" si="180"/>
        <v>0</v>
      </c>
      <c r="P213" s="346">
        <f t="shared" si="180"/>
        <v>0</v>
      </c>
      <c r="Q213" s="346">
        <f t="shared" si="180"/>
        <v>0</v>
      </c>
      <c r="R213" s="346">
        <f t="shared" si="180"/>
        <v>0</v>
      </c>
      <c r="S213" s="580">
        <f t="shared" si="180"/>
        <v>0</v>
      </c>
      <c r="T213" s="563">
        <f t="shared" si="180"/>
        <v>0</v>
      </c>
      <c r="U213" s="346">
        <f t="shared" si="180"/>
        <v>0</v>
      </c>
      <c r="V213" s="346">
        <f t="shared" si="180"/>
        <v>0</v>
      </c>
      <c r="W213" s="346">
        <f t="shared" si="180"/>
        <v>0</v>
      </c>
      <c r="X213" s="346">
        <f t="shared" si="180"/>
        <v>0</v>
      </c>
      <c r="Y213" s="346">
        <f t="shared" si="180"/>
        <v>0</v>
      </c>
      <c r="Z213" s="580">
        <f t="shared" si="180"/>
        <v>0</v>
      </c>
      <c r="AA213" s="563">
        <f t="shared" si="180"/>
        <v>0</v>
      </c>
      <c r="AB213" s="346">
        <f t="shared" si="180"/>
        <v>0</v>
      </c>
      <c r="AC213" s="346">
        <f t="shared" si="180"/>
        <v>0</v>
      </c>
      <c r="AD213" s="346">
        <f t="shared" si="180"/>
        <v>0</v>
      </c>
      <c r="AE213" s="346">
        <f t="shared" si="180"/>
        <v>0</v>
      </c>
      <c r="AF213" s="346">
        <f t="shared" si="180"/>
        <v>0</v>
      </c>
      <c r="AG213" s="580">
        <f t="shared" si="180"/>
        <v>0</v>
      </c>
      <c r="AH213" s="563">
        <f t="shared" si="180"/>
        <v>0</v>
      </c>
      <c r="AI213" s="346">
        <f t="shared" si="180"/>
        <v>0</v>
      </c>
      <c r="AJ213" s="346">
        <f t="shared" si="180"/>
        <v>0</v>
      </c>
      <c r="AK213" s="475">
        <f t="shared" si="180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558">
        <f t="shared" ref="G214:AK214" si="181">+F214+G213</f>
        <v>0</v>
      </c>
      <c r="H214" s="558">
        <f t="shared" si="181"/>
        <v>0</v>
      </c>
      <c r="I214" s="335">
        <f t="shared" si="181"/>
        <v>0</v>
      </c>
      <c r="J214" s="335">
        <f t="shared" si="181"/>
        <v>0</v>
      </c>
      <c r="K214" s="335">
        <f t="shared" si="181"/>
        <v>0</v>
      </c>
      <c r="L214" s="578">
        <f t="shared" si="181"/>
        <v>0</v>
      </c>
      <c r="M214" s="558">
        <f t="shared" si="181"/>
        <v>0</v>
      </c>
      <c r="N214" s="335">
        <f t="shared" si="181"/>
        <v>0</v>
      </c>
      <c r="O214" s="335">
        <f t="shared" si="181"/>
        <v>0</v>
      </c>
      <c r="P214" s="335">
        <f t="shared" si="181"/>
        <v>0</v>
      </c>
      <c r="Q214" s="335">
        <f t="shared" si="181"/>
        <v>0</v>
      </c>
      <c r="R214" s="335">
        <f t="shared" si="181"/>
        <v>0</v>
      </c>
      <c r="S214" s="578">
        <f t="shared" si="181"/>
        <v>0</v>
      </c>
      <c r="T214" s="558">
        <f t="shared" si="181"/>
        <v>0</v>
      </c>
      <c r="U214" s="335">
        <f t="shared" si="181"/>
        <v>0</v>
      </c>
      <c r="V214" s="335">
        <f t="shared" si="181"/>
        <v>0</v>
      </c>
      <c r="W214" s="335">
        <f t="shared" si="181"/>
        <v>0</v>
      </c>
      <c r="X214" s="335">
        <f t="shared" si="181"/>
        <v>0</v>
      </c>
      <c r="Y214" s="335">
        <f t="shared" si="181"/>
        <v>0</v>
      </c>
      <c r="Z214" s="578">
        <f t="shared" si="181"/>
        <v>0</v>
      </c>
      <c r="AA214" s="558">
        <f t="shared" si="181"/>
        <v>0</v>
      </c>
      <c r="AB214" s="335">
        <f t="shared" si="181"/>
        <v>0</v>
      </c>
      <c r="AC214" s="335">
        <f t="shared" si="181"/>
        <v>0</v>
      </c>
      <c r="AD214" s="335">
        <f t="shared" si="181"/>
        <v>0</v>
      </c>
      <c r="AE214" s="335">
        <f t="shared" si="181"/>
        <v>0</v>
      </c>
      <c r="AF214" s="335">
        <f t="shared" si="181"/>
        <v>0</v>
      </c>
      <c r="AG214" s="578">
        <f t="shared" si="181"/>
        <v>0</v>
      </c>
      <c r="AH214" s="558">
        <f t="shared" si="181"/>
        <v>0</v>
      </c>
      <c r="AI214" s="335">
        <f t="shared" si="181"/>
        <v>0</v>
      </c>
      <c r="AJ214" s="335">
        <f t="shared" si="181"/>
        <v>0</v>
      </c>
      <c r="AK214" s="450">
        <f t="shared" si="181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337">
        <f>+F55</f>
        <v>0</v>
      </c>
      <c r="G215" s="565">
        <f t="shared" ref="G215:AK215" si="182">+G55</f>
        <v>0</v>
      </c>
      <c r="H215" s="565">
        <f t="shared" si="182"/>
        <v>0</v>
      </c>
      <c r="I215" s="337">
        <f t="shared" si="182"/>
        <v>0</v>
      </c>
      <c r="J215" s="337">
        <f t="shared" si="182"/>
        <v>0</v>
      </c>
      <c r="K215" s="337">
        <f t="shared" si="182"/>
        <v>0</v>
      </c>
      <c r="L215" s="582">
        <f t="shared" si="182"/>
        <v>0</v>
      </c>
      <c r="M215" s="565">
        <f t="shared" si="182"/>
        <v>0</v>
      </c>
      <c r="N215" s="337">
        <f t="shared" si="182"/>
        <v>0</v>
      </c>
      <c r="O215" s="337">
        <f t="shared" si="182"/>
        <v>0</v>
      </c>
      <c r="P215" s="337">
        <f t="shared" si="182"/>
        <v>0</v>
      </c>
      <c r="Q215" s="337">
        <f t="shared" si="182"/>
        <v>0</v>
      </c>
      <c r="R215" s="337">
        <f t="shared" si="182"/>
        <v>0</v>
      </c>
      <c r="S215" s="582">
        <f t="shared" si="182"/>
        <v>0</v>
      </c>
      <c r="T215" s="565">
        <f t="shared" si="182"/>
        <v>0</v>
      </c>
      <c r="U215" s="337">
        <f t="shared" si="182"/>
        <v>0</v>
      </c>
      <c r="V215" s="337">
        <f t="shared" si="182"/>
        <v>0</v>
      </c>
      <c r="W215" s="337">
        <f t="shared" si="182"/>
        <v>0</v>
      </c>
      <c r="X215" s="337">
        <f t="shared" si="182"/>
        <v>0</v>
      </c>
      <c r="Y215" s="337">
        <f t="shared" si="182"/>
        <v>0</v>
      </c>
      <c r="Z215" s="582">
        <f t="shared" si="182"/>
        <v>0</v>
      </c>
      <c r="AA215" s="565">
        <f t="shared" si="182"/>
        <v>0</v>
      </c>
      <c r="AB215" s="337">
        <f t="shared" si="182"/>
        <v>0</v>
      </c>
      <c r="AC215" s="337">
        <f t="shared" si="182"/>
        <v>0</v>
      </c>
      <c r="AD215" s="337">
        <f t="shared" si="182"/>
        <v>0</v>
      </c>
      <c r="AE215" s="337">
        <f t="shared" si="182"/>
        <v>0</v>
      </c>
      <c r="AF215" s="337">
        <f t="shared" si="182"/>
        <v>0</v>
      </c>
      <c r="AG215" s="582">
        <f t="shared" si="182"/>
        <v>0</v>
      </c>
      <c r="AH215" s="565">
        <f t="shared" si="182"/>
        <v>0</v>
      </c>
      <c r="AI215" s="337">
        <f t="shared" si="182"/>
        <v>0</v>
      </c>
      <c r="AJ215" s="337">
        <f t="shared" si="182"/>
        <v>0</v>
      </c>
      <c r="AK215" s="92">
        <f t="shared" si="182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558">
        <f t="shared" ref="G216:AK216" si="183">+F216+G215</f>
        <v>0</v>
      </c>
      <c r="H216" s="558">
        <f t="shared" si="183"/>
        <v>0</v>
      </c>
      <c r="I216" s="335">
        <f t="shared" si="183"/>
        <v>0</v>
      </c>
      <c r="J216" s="335">
        <f t="shared" si="183"/>
        <v>0</v>
      </c>
      <c r="K216" s="335">
        <f t="shared" si="183"/>
        <v>0</v>
      </c>
      <c r="L216" s="578">
        <f t="shared" si="183"/>
        <v>0</v>
      </c>
      <c r="M216" s="558">
        <f t="shared" si="183"/>
        <v>0</v>
      </c>
      <c r="N216" s="335">
        <f t="shared" si="183"/>
        <v>0</v>
      </c>
      <c r="O216" s="335">
        <f t="shared" si="183"/>
        <v>0</v>
      </c>
      <c r="P216" s="335">
        <f t="shared" si="183"/>
        <v>0</v>
      </c>
      <c r="Q216" s="335">
        <f t="shared" si="183"/>
        <v>0</v>
      </c>
      <c r="R216" s="335">
        <f t="shared" si="183"/>
        <v>0</v>
      </c>
      <c r="S216" s="578">
        <f t="shared" si="183"/>
        <v>0</v>
      </c>
      <c r="T216" s="558">
        <f t="shared" si="183"/>
        <v>0</v>
      </c>
      <c r="U216" s="335">
        <f t="shared" si="183"/>
        <v>0</v>
      </c>
      <c r="V216" s="335">
        <f t="shared" si="183"/>
        <v>0</v>
      </c>
      <c r="W216" s="335">
        <f t="shared" si="183"/>
        <v>0</v>
      </c>
      <c r="X216" s="335">
        <f t="shared" si="183"/>
        <v>0</v>
      </c>
      <c r="Y216" s="335">
        <f t="shared" si="183"/>
        <v>0</v>
      </c>
      <c r="Z216" s="578">
        <f t="shared" si="183"/>
        <v>0</v>
      </c>
      <c r="AA216" s="558">
        <f t="shared" si="183"/>
        <v>0</v>
      </c>
      <c r="AB216" s="335">
        <f t="shared" si="183"/>
        <v>0</v>
      </c>
      <c r="AC216" s="335">
        <f t="shared" si="183"/>
        <v>0</v>
      </c>
      <c r="AD216" s="335">
        <f t="shared" si="183"/>
        <v>0</v>
      </c>
      <c r="AE216" s="335">
        <f t="shared" si="183"/>
        <v>0</v>
      </c>
      <c r="AF216" s="335">
        <f t="shared" si="183"/>
        <v>0</v>
      </c>
      <c r="AG216" s="578">
        <f t="shared" si="183"/>
        <v>0</v>
      </c>
      <c r="AH216" s="558">
        <f t="shared" si="183"/>
        <v>0</v>
      </c>
      <c r="AI216" s="335">
        <f t="shared" si="183"/>
        <v>0</v>
      </c>
      <c r="AJ216" s="335">
        <f t="shared" si="183"/>
        <v>0</v>
      </c>
      <c r="AK216" s="450">
        <f t="shared" si="183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337">
        <f>+F57</f>
        <v>1507</v>
      </c>
      <c r="G217" s="557">
        <f>+G57</f>
        <v>0</v>
      </c>
      <c r="H217" s="557">
        <f t="shared" ref="H217:AJ217" si="184">+H57</f>
        <v>0</v>
      </c>
      <c r="I217" s="342">
        <f t="shared" si="184"/>
        <v>0</v>
      </c>
      <c r="J217" s="342">
        <f t="shared" si="184"/>
        <v>0</v>
      </c>
      <c r="K217" s="342">
        <f t="shared" si="184"/>
        <v>0</v>
      </c>
      <c r="L217" s="574">
        <f t="shared" si="184"/>
        <v>0</v>
      </c>
      <c r="M217" s="557">
        <f t="shared" si="184"/>
        <v>0</v>
      </c>
      <c r="N217" s="342">
        <f t="shared" si="184"/>
        <v>0</v>
      </c>
      <c r="O217" s="342">
        <f t="shared" si="184"/>
        <v>0</v>
      </c>
      <c r="P217" s="342">
        <f t="shared" si="184"/>
        <v>0</v>
      </c>
      <c r="Q217" s="342">
        <f t="shared" si="184"/>
        <v>0</v>
      </c>
      <c r="R217" s="342">
        <f t="shared" si="184"/>
        <v>0</v>
      </c>
      <c r="S217" s="469">
        <v>100</v>
      </c>
      <c r="T217" s="557">
        <f t="shared" si="184"/>
        <v>0</v>
      </c>
      <c r="U217" s="469">
        <f>500-T218</f>
        <v>400</v>
      </c>
      <c r="V217" s="342">
        <f t="shared" si="184"/>
        <v>0</v>
      </c>
      <c r="W217" s="469">
        <v>50</v>
      </c>
      <c r="X217" s="469">
        <f>1000-W218</f>
        <v>450</v>
      </c>
      <c r="Y217" s="469">
        <f t="shared" si="184"/>
        <v>507</v>
      </c>
      <c r="Z217" s="574">
        <f t="shared" si="184"/>
        <v>0</v>
      </c>
      <c r="AA217" s="557">
        <f t="shared" si="184"/>
        <v>0</v>
      </c>
      <c r="AB217" s="342">
        <f t="shared" si="184"/>
        <v>0</v>
      </c>
      <c r="AC217" s="342">
        <f t="shared" si="184"/>
        <v>0</v>
      </c>
      <c r="AD217" s="342">
        <f t="shared" si="184"/>
        <v>0</v>
      </c>
      <c r="AE217" s="342">
        <f t="shared" si="184"/>
        <v>0</v>
      </c>
      <c r="AF217" s="342">
        <f t="shared" si="184"/>
        <v>0</v>
      </c>
      <c r="AG217" s="574">
        <f t="shared" si="184"/>
        <v>0</v>
      </c>
      <c r="AH217" s="557">
        <f t="shared" si="184"/>
        <v>0</v>
      </c>
      <c r="AI217" s="342">
        <f t="shared" si="184"/>
        <v>0</v>
      </c>
      <c r="AJ217" s="342">
        <f t="shared" si="184"/>
        <v>0</v>
      </c>
      <c r="AK217" s="474">
        <f>+AK57</f>
        <v>0</v>
      </c>
      <c r="AL217" s="37">
        <f>AK218</f>
        <v>1507</v>
      </c>
      <c r="AM217" s="38">
        <f>AL217</f>
        <v>1507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558">
        <f t="shared" ref="G218:AK218" si="185">+F218+G217</f>
        <v>0</v>
      </c>
      <c r="H218" s="558">
        <f t="shared" si="185"/>
        <v>0</v>
      </c>
      <c r="I218" s="335">
        <f t="shared" si="185"/>
        <v>0</v>
      </c>
      <c r="J218" s="336">
        <f t="shared" si="185"/>
        <v>0</v>
      </c>
      <c r="K218" s="336">
        <f t="shared" si="185"/>
        <v>0</v>
      </c>
      <c r="L218" s="575">
        <f t="shared" si="185"/>
        <v>0</v>
      </c>
      <c r="M218" s="558">
        <f t="shared" si="185"/>
        <v>0</v>
      </c>
      <c r="N218" s="336">
        <f t="shared" si="185"/>
        <v>0</v>
      </c>
      <c r="O218" s="336">
        <f t="shared" si="185"/>
        <v>0</v>
      </c>
      <c r="P218" s="335">
        <f t="shared" si="185"/>
        <v>0</v>
      </c>
      <c r="Q218" s="336">
        <f t="shared" si="185"/>
        <v>0</v>
      </c>
      <c r="R218" s="336">
        <f t="shared" si="185"/>
        <v>0</v>
      </c>
      <c r="S218" s="575">
        <f t="shared" si="185"/>
        <v>100</v>
      </c>
      <c r="T218" s="558">
        <f t="shared" si="185"/>
        <v>100</v>
      </c>
      <c r="U218" s="336">
        <f t="shared" si="185"/>
        <v>500</v>
      </c>
      <c r="V218" s="336">
        <f t="shared" si="185"/>
        <v>500</v>
      </c>
      <c r="W218" s="335">
        <f t="shared" si="185"/>
        <v>550</v>
      </c>
      <c r="X218" s="336">
        <f t="shared" si="185"/>
        <v>1000</v>
      </c>
      <c r="Y218" s="336">
        <f t="shared" si="185"/>
        <v>1507</v>
      </c>
      <c r="Z218" s="575">
        <f t="shared" si="185"/>
        <v>1507</v>
      </c>
      <c r="AA218" s="558">
        <f t="shared" si="185"/>
        <v>1507</v>
      </c>
      <c r="AB218" s="336">
        <f t="shared" si="185"/>
        <v>1507</v>
      </c>
      <c r="AC218" s="336">
        <f t="shared" si="185"/>
        <v>1507</v>
      </c>
      <c r="AD218" s="335">
        <f t="shared" si="185"/>
        <v>1507</v>
      </c>
      <c r="AE218" s="336">
        <f t="shared" si="185"/>
        <v>1507</v>
      </c>
      <c r="AF218" s="336">
        <f t="shared" si="185"/>
        <v>1507</v>
      </c>
      <c r="AG218" s="575">
        <f t="shared" si="185"/>
        <v>1507</v>
      </c>
      <c r="AH218" s="558">
        <f t="shared" si="185"/>
        <v>1507</v>
      </c>
      <c r="AI218" s="336">
        <f t="shared" si="185"/>
        <v>1507</v>
      </c>
      <c r="AJ218" s="336">
        <f t="shared" si="185"/>
        <v>1507</v>
      </c>
      <c r="AK218" s="552">
        <f t="shared" si="185"/>
        <v>1507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337">
        <f>+F59</f>
        <v>395</v>
      </c>
      <c r="G219" s="557">
        <f>+G59</f>
        <v>0</v>
      </c>
      <c r="H219" s="557">
        <f t="shared" ref="H219:AJ219" si="186">+H59</f>
        <v>0</v>
      </c>
      <c r="I219" s="342">
        <f t="shared" si="186"/>
        <v>0</v>
      </c>
      <c r="J219" s="342">
        <f t="shared" si="186"/>
        <v>0</v>
      </c>
      <c r="K219" s="342">
        <f t="shared" si="186"/>
        <v>0</v>
      </c>
      <c r="L219" s="574">
        <f t="shared" si="186"/>
        <v>0</v>
      </c>
      <c r="M219" s="557">
        <f t="shared" si="186"/>
        <v>0</v>
      </c>
      <c r="N219" s="342">
        <f t="shared" si="186"/>
        <v>0</v>
      </c>
      <c r="O219" s="342">
        <f t="shared" si="186"/>
        <v>0</v>
      </c>
      <c r="P219" s="342">
        <f t="shared" si="186"/>
        <v>0</v>
      </c>
      <c r="Q219" s="342">
        <f t="shared" si="186"/>
        <v>0</v>
      </c>
      <c r="R219" s="342">
        <f t="shared" si="186"/>
        <v>0</v>
      </c>
      <c r="S219" s="574">
        <f t="shared" si="186"/>
        <v>0</v>
      </c>
      <c r="T219" s="557">
        <f t="shared" si="186"/>
        <v>0</v>
      </c>
      <c r="U219" s="469">
        <v>395</v>
      </c>
      <c r="V219" s="407">
        <f>395-U220</f>
        <v>0</v>
      </c>
      <c r="W219" s="342">
        <f t="shared" si="186"/>
        <v>0</v>
      </c>
      <c r="X219" s="342">
        <f t="shared" si="186"/>
        <v>0</v>
      </c>
      <c r="Y219" s="342">
        <f t="shared" si="186"/>
        <v>0</v>
      </c>
      <c r="Z219" s="574">
        <f t="shared" si="186"/>
        <v>0</v>
      </c>
      <c r="AA219" s="557">
        <f t="shared" si="186"/>
        <v>0</v>
      </c>
      <c r="AB219" s="342">
        <f t="shared" si="186"/>
        <v>0</v>
      </c>
      <c r="AC219" s="342">
        <f t="shared" si="186"/>
        <v>0</v>
      </c>
      <c r="AD219" s="342">
        <f t="shared" si="186"/>
        <v>0</v>
      </c>
      <c r="AE219" s="342">
        <f t="shared" si="186"/>
        <v>0</v>
      </c>
      <c r="AF219" s="342">
        <f t="shared" si="186"/>
        <v>0</v>
      </c>
      <c r="AG219" s="574">
        <f t="shared" si="186"/>
        <v>0</v>
      </c>
      <c r="AH219" s="557">
        <f t="shared" si="186"/>
        <v>0</v>
      </c>
      <c r="AI219" s="342">
        <f t="shared" si="186"/>
        <v>0</v>
      </c>
      <c r="AJ219" s="342">
        <f t="shared" si="186"/>
        <v>0</v>
      </c>
      <c r="AK219" s="474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558">
        <f t="shared" ref="G220:AK220" si="187">+F220+G219</f>
        <v>0</v>
      </c>
      <c r="H220" s="558">
        <f t="shared" si="187"/>
        <v>0</v>
      </c>
      <c r="I220" s="335">
        <f t="shared" si="187"/>
        <v>0</v>
      </c>
      <c r="J220" s="336">
        <f t="shared" si="187"/>
        <v>0</v>
      </c>
      <c r="K220" s="336">
        <f t="shared" si="187"/>
        <v>0</v>
      </c>
      <c r="L220" s="575">
        <f t="shared" si="187"/>
        <v>0</v>
      </c>
      <c r="M220" s="558">
        <f t="shared" si="187"/>
        <v>0</v>
      </c>
      <c r="N220" s="336">
        <f t="shared" si="187"/>
        <v>0</v>
      </c>
      <c r="O220" s="336">
        <f t="shared" si="187"/>
        <v>0</v>
      </c>
      <c r="P220" s="335">
        <f t="shared" si="187"/>
        <v>0</v>
      </c>
      <c r="Q220" s="336">
        <f t="shared" si="187"/>
        <v>0</v>
      </c>
      <c r="R220" s="336">
        <f t="shared" si="187"/>
        <v>0</v>
      </c>
      <c r="S220" s="575">
        <f t="shared" si="187"/>
        <v>0</v>
      </c>
      <c r="T220" s="558">
        <f t="shared" si="187"/>
        <v>0</v>
      </c>
      <c r="U220" s="336">
        <f t="shared" si="187"/>
        <v>395</v>
      </c>
      <c r="V220" s="336">
        <f t="shared" si="187"/>
        <v>395</v>
      </c>
      <c r="W220" s="335">
        <f t="shared" si="187"/>
        <v>395</v>
      </c>
      <c r="X220" s="336">
        <f t="shared" si="187"/>
        <v>395</v>
      </c>
      <c r="Y220" s="336">
        <f t="shared" si="187"/>
        <v>395</v>
      </c>
      <c r="Z220" s="575">
        <f t="shared" si="187"/>
        <v>395</v>
      </c>
      <c r="AA220" s="558">
        <f t="shared" si="187"/>
        <v>395</v>
      </c>
      <c r="AB220" s="336">
        <f t="shared" si="187"/>
        <v>395</v>
      </c>
      <c r="AC220" s="336">
        <f t="shared" si="187"/>
        <v>395</v>
      </c>
      <c r="AD220" s="335">
        <f t="shared" si="187"/>
        <v>395</v>
      </c>
      <c r="AE220" s="336">
        <f t="shared" si="187"/>
        <v>395</v>
      </c>
      <c r="AF220" s="336">
        <f t="shared" si="187"/>
        <v>395</v>
      </c>
      <c r="AG220" s="575">
        <f t="shared" si="187"/>
        <v>395</v>
      </c>
      <c r="AH220" s="558">
        <f t="shared" si="187"/>
        <v>395</v>
      </c>
      <c r="AI220" s="336">
        <f t="shared" si="187"/>
        <v>395</v>
      </c>
      <c r="AJ220" s="336">
        <f t="shared" si="187"/>
        <v>395</v>
      </c>
      <c r="AK220" s="552">
        <f t="shared" si="187"/>
        <v>395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2302</v>
      </c>
      <c r="G221" s="557">
        <f>+G61</f>
        <v>0</v>
      </c>
      <c r="H221" s="557">
        <f t="shared" ref="H221:AK221" si="188">+H61</f>
        <v>0</v>
      </c>
      <c r="I221" s="342">
        <f t="shared" si="188"/>
        <v>0</v>
      </c>
      <c r="J221" s="342">
        <f t="shared" si="188"/>
        <v>0</v>
      </c>
      <c r="K221" s="342">
        <f t="shared" si="188"/>
        <v>0</v>
      </c>
      <c r="L221" s="574">
        <f t="shared" si="188"/>
        <v>0</v>
      </c>
      <c r="M221" s="557">
        <f t="shared" si="188"/>
        <v>0</v>
      </c>
      <c r="N221" s="342">
        <f t="shared" si="188"/>
        <v>0</v>
      </c>
      <c r="O221" s="342">
        <f t="shared" si="188"/>
        <v>0</v>
      </c>
      <c r="P221" s="342">
        <f t="shared" si="188"/>
        <v>0</v>
      </c>
      <c r="Q221" s="342">
        <f t="shared" si="188"/>
        <v>0</v>
      </c>
      <c r="R221" s="342">
        <f t="shared" si="188"/>
        <v>0</v>
      </c>
      <c r="S221" s="574">
        <f t="shared" si="188"/>
        <v>0</v>
      </c>
      <c r="T221" s="557">
        <f t="shared" si="188"/>
        <v>0</v>
      </c>
      <c r="U221" s="342">
        <f t="shared" si="188"/>
        <v>0</v>
      </c>
      <c r="V221" s="469">
        <f t="shared" si="188"/>
        <v>1450</v>
      </c>
      <c r="W221" s="469">
        <f t="shared" si="188"/>
        <v>350</v>
      </c>
      <c r="X221" s="342">
        <f t="shared" si="188"/>
        <v>0</v>
      </c>
      <c r="Y221" s="469">
        <f t="shared" si="188"/>
        <v>362</v>
      </c>
      <c r="Z221" s="469">
        <f t="shared" si="188"/>
        <v>140</v>
      </c>
      <c r="AA221" s="557">
        <f t="shared" si="188"/>
        <v>0</v>
      </c>
      <c r="AB221" s="342">
        <f t="shared" si="188"/>
        <v>0</v>
      </c>
      <c r="AC221" s="342">
        <f t="shared" si="188"/>
        <v>0</v>
      </c>
      <c r="AD221" s="342">
        <f t="shared" si="188"/>
        <v>0</v>
      </c>
      <c r="AE221" s="342">
        <f t="shared" si="188"/>
        <v>0</v>
      </c>
      <c r="AF221" s="342">
        <f t="shared" si="188"/>
        <v>0</v>
      </c>
      <c r="AG221" s="574">
        <f t="shared" si="188"/>
        <v>0</v>
      </c>
      <c r="AH221" s="557">
        <f t="shared" si="188"/>
        <v>0</v>
      </c>
      <c r="AI221" s="342">
        <f t="shared" si="188"/>
        <v>0</v>
      </c>
      <c r="AJ221" s="342">
        <f t="shared" si="188"/>
        <v>0</v>
      </c>
      <c r="AK221" s="553">
        <f t="shared" si="188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560">
        <f t="shared" ref="G222:AK222" si="189">+F222+G221</f>
        <v>0</v>
      </c>
      <c r="H222" s="560">
        <f t="shared" si="189"/>
        <v>0</v>
      </c>
      <c r="I222" s="340">
        <f t="shared" si="189"/>
        <v>0</v>
      </c>
      <c r="J222" s="341">
        <f t="shared" si="189"/>
        <v>0</v>
      </c>
      <c r="K222" s="341">
        <f t="shared" si="189"/>
        <v>0</v>
      </c>
      <c r="L222" s="577">
        <f t="shared" si="189"/>
        <v>0</v>
      </c>
      <c r="M222" s="560">
        <f t="shared" si="189"/>
        <v>0</v>
      </c>
      <c r="N222" s="341">
        <f t="shared" si="189"/>
        <v>0</v>
      </c>
      <c r="O222" s="341">
        <f t="shared" si="189"/>
        <v>0</v>
      </c>
      <c r="P222" s="341">
        <f t="shared" si="189"/>
        <v>0</v>
      </c>
      <c r="Q222" s="341">
        <f t="shared" si="189"/>
        <v>0</v>
      </c>
      <c r="R222" s="341">
        <f t="shared" si="189"/>
        <v>0</v>
      </c>
      <c r="S222" s="577">
        <f t="shared" si="189"/>
        <v>0</v>
      </c>
      <c r="T222" s="560">
        <f t="shared" si="189"/>
        <v>0</v>
      </c>
      <c r="U222" s="341">
        <f t="shared" si="189"/>
        <v>0</v>
      </c>
      <c r="V222" s="341">
        <f t="shared" si="189"/>
        <v>1450</v>
      </c>
      <c r="W222" s="341">
        <f t="shared" si="189"/>
        <v>1800</v>
      </c>
      <c r="X222" s="341">
        <f t="shared" si="189"/>
        <v>1800</v>
      </c>
      <c r="Y222" s="341">
        <f t="shared" si="189"/>
        <v>2162</v>
      </c>
      <c r="Z222" s="577">
        <f t="shared" si="189"/>
        <v>2302</v>
      </c>
      <c r="AA222" s="560">
        <f t="shared" si="189"/>
        <v>2302</v>
      </c>
      <c r="AB222" s="341">
        <f t="shared" si="189"/>
        <v>2302</v>
      </c>
      <c r="AC222" s="341">
        <f t="shared" si="189"/>
        <v>2302</v>
      </c>
      <c r="AD222" s="341">
        <f t="shared" si="189"/>
        <v>2302</v>
      </c>
      <c r="AE222" s="341">
        <f t="shared" si="189"/>
        <v>2302</v>
      </c>
      <c r="AF222" s="341">
        <f t="shared" si="189"/>
        <v>2302</v>
      </c>
      <c r="AG222" s="577">
        <f t="shared" si="189"/>
        <v>2302</v>
      </c>
      <c r="AH222" s="560">
        <f t="shared" si="189"/>
        <v>2302</v>
      </c>
      <c r="AI222" s="341">
        <f t="shared" si="189"/>
        <v>2302</v>
      </c>
      <c r="AJ222" s="341">
        <f t="shared" si="189"/>
        <v>2302</v>
      </c>
      <c r="AK222" s="455">
        <f t="shared" si="189"/>
        <v>2302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337">
        <f>+F63</f>
        <v>509</v>
      </c>
      <c r="G223" s="559">
        <f>+G63</f>
        <v>0</v>
      </c>
      <c r="H223" s="559">
        <f t="shared" ref="H223:AJ223" si="190">+H63</f>
        <v>0</v>
      </c>
      <c r="I223" s="343">
        <f t="shared" si="190"/>
        <v>0</v>
      </c>
      <c r="J223" s="343">
        <f t="shared" si="190"/>
        <v>0</v>
      </c>
      <c r="K223" s="343">
        <f t="shared" si="190"/>
        <v>0</v>
      </c>
      <c r="L223" s="576">
        <f t="shared" si="190"/>
        <v>0</v>
      </c>
      <c r="M223" s="559">
        <f t="shared" si="190"/>
        <v>0</v>
      </c>
      <c r="N223" s="343">
        <f t="shared" si="190"/>
        <v>0</v>
      </c>
      <c r="O223" s="343">
        <f t="shared" si="190"/>
        <v>0</v>
      </c>
      <c r="P223" s="343">
        <f t="shared" si="190"/>
        <v>0</v>
      </c>
      <c r="Q223" s="343">
        <f t="shared" si="190"/>
        <v>0</v>
      </c>
      <c r="R223" s="343">
        <f t="shared" si="190"/>
        <v>0</v>
      </c>
      <c r="S223" s="576">
        <f t="shared" si="190"/>
        <v>0</v>
      </c>
      <c r="T223" s="559">
        <f t="shared" si="190"/>
        <v>0</v>
      </c>
      <c r="U223" s="470">
        <v>59</v>
      </c>
      <c r="V223" s="470">
        <f>259-U224</f>
        <v>200</v>
      </c>
      <c r="W223" s="258">
        <f t="shared" si="190"/>
        <v>0</v>
      </c>
      <c r="X223" s="343">
        <f t="shared" si="190"/>
        <v>0</v>
      </c>
      <c r="Y223" s="343">
        <f t="shared" si="190"/>
        <v>0</v>
      </c>
      <c r="Z223" s="576">
        <f t="shared" si="190"/>
        <v>0</v>
      </c>
      <c r="AA223" s="559">
        <f t="shared" si="190"/>
        <v>0</v>
      </c>
      <c r="AB223" s="343">
        <f t="shared" si="190"/>
        <v>0</v>
      </c>
      <c r="AC223" s="343">
        <v>0</v>
      </c>
      <c r="AD223" s="470">
        <f>509-AC224</f>
        <v>250</v>
      </c>
      <c r="AE223" s="343">
        <f t="shared" si="190"/>
        <v>0</v>
      </c>
      <c r="AF223" s="343">
        <f t="shared" si="190"/>
        <v>0</v>
      </c>
      <c r="AG223" s="576">
        <f t="shared" si="190"/>
        <v>0</v>
      </c>
      <c r="AH223" s="559">
        <f t="shared" si="190"/>
        <v>0</v>
      </c>
      <c r="AI223" s="343">
        <f t="shared" si="190"/>
        <v>0</v>
      </c>
      <c r="AJ223" s="343">
        <f t="shared" si="190"/>
        <v>0</v>
      </c>
      <c r="AK223" s="474">
        <f>+AK63</f>
        <v>0</v>
      </c>
      <c r="AL223" s="37">
        <f>SUM(G223:AK223)</f>
        <v>509</v>
      </c>
      <c r="AM223" s="38">
        <f>AL223</f>
        <v>509</v>
      </c>
      <c r="AN223" s="38">
        <v>893900</v>
      </c>
      <c r="AO223" s="38">
        <f>AL223*AN223/1000</f>
        <v>454995.1</v>
      </c>
      <c r="AP223" s="38">
        <f>AN223*AM223/1000</f>
        <v>454995.1</v>
      </c>
    </row>
    <row r="224" spans="1:42" ht="35.1" customHeight="1">
      <c r="A224" s="625"/>
      <c r="B224" s="660"/>
      <c r="C224" s="39"/>
      <c r="D224" s="95"/>
      <c r="E224" s="79"/>
      <c r="F224" s="42"/>
      <c r="G224" s="558">
        <f t="shared" ref="G224:AK224" si="191">+F224+G223</f>
        <v>0</v>
      </c>
      <c r="H224" s="558">
        <f t="shared" si="191"/>
        <v>0</v>
      </c>
      <c r="I224" s="336">
        <f t="shared" si="191"/>
        <v>0</v>
      </c>
      <c r="J224" s="336">
        <f t="shared" si="191"/>
        <v>0</v>
      </c>
      <c r="K224" s="336">
        <f t="shared" si="191"/>
        <v>0</v>
      </c>
      <c r="L224" s="575">
        <f t="shared" si="191"/>
        <v>0</v>
      </c>
      <c r="M224" s="558">
        <f t="shared" si="191"/>
        <v>0</v>
      </c>
      <c r="N224" s="336">
        <f t="shared" si="191"/>
        <v>0</v>
      </c>
      <c r="O224" s="336">
        <f t="shared" si="191"/>
        <v>0</v>
      </c>
      <c r="P224" s="336">
        <f t="shared" si="191"/>
        <v>0</v>
      </c>
      <c r="Q224" s="336">
        <f t="shared" si="191"/>
        <v>0</v>
      </c>
      <c r="R224" s="336">
        <f t="shared" si="191"/>
        <v>0</v>
      </c>
      <c r="S224" s="575">
        <f t="shared" si="191"/>
        <v>0</v>
      </c>
      <c r="T224" s="558">
        <f t="shared" si="191"/>
        <v>0</v>
      </c>
      <c r="U224" s="336">
        <f t="shared" si="191"/>
        <v>59</v>
      </c>
      <c r="V224" s="336">
        <f t="shared" si="191"/>
        <v>259</v>
      </c>
      <c r="W224" s="336">
        <f t="shared" si="191"/>
        <v>259</v>
      </c>
      <c r="X224" s="336">
        <f t="shared" si="191"/>
        <v>259</v>
      </c>
      <c r="Y224" s="336">
        <f t="shared" si="191"/>
        <v>259</v>
      </c>
      <c r="Z224" s="575">
        <f t="shared" si="191"/>
        <v>259</v>
      </c>
      <c r="AA224" s="558">
        <f t="shared" si="191"/>
        <v>259</v>
      </c>
      <c r="AB224" s="336">
        <f t="shared" si="191"/>
        <v>259</v>
      </c>
      <c r="AC224" s="336">
        <f t="shared" si="191"/>
        <v>259</v>
      </c>
      <c r="AD224" s="336">
        <f t="shared" si="191"/>
        <v>509</v>
      </c>
      <c r="AE224" s="336">
        <f t="shared" si="191"/>
        <v>509</v>
      </c>
      <c r="AF224" s="336">
        <f t="shared" si="191"/>
        <v>509</v>
      </c>
      <c r="AG224" s="575">
        <f t="shared" si="191"/>
        <v>509</v>
      </c>
      <c r="AH224" s="558">
        <f t="shared" si="191"/>
        <v>509</v>
      </c>
      <c r="AI224" s="336">
        <f t="shared" si="191"/>
        <v>509</v>
      </c>
      <c r="AJ224" s="336">
        <f t="shared" si="191"/>
        <v>509</v>
      </c>
      <c r="AK224" s="552">
        <f t="shared" si="191"/>
        <v>509</v>
      </c>
      <c r="AL224" s="37"/>
    </row>
    <row r="225" spans="1:42" ht="35.1" customHeight="1">
      <c r="A225" s="624">
        <v>23</v>
      </c>
      <c r="B225" s="722" t="s">
        <v>168</v>
      </c>
      <c r="C225" s="53"/>
      <c r="D225" s="90"/>
      <c r="E225" s="49"/>
      <c r="F225" s="35">
        <f>+F65</f>
        <v>150</v>
      </c>
      <c r="G225" s="560">
        <f>+G65</f>
        <v>0</v>
      </c>
      <c r="H225" s="560">
        <f t="shared" ref="H225:AK225" si="192">+H65</f>
        <v>0</v>
      </c>
      <c r="I225" s="455">
        <f t="shared" si="192"/>
        <v>0</v>
      </c>
      <c r="J225" s="455">
        <f t="shared" si="192"/>
        <v>0</v>
      </c>
      <c r="K225" s="455">
        <f t="shared" si="192"/>
        <v>0</v>
      </c>
      <c r="L225" s="577">
        <f t="shared" si="192"/>
        <v>0</v>
      </c>
      <c r="M225" s="560">
        <f t="shared" si="192"/>
        <v>0</v>
      </c>
      <c r="N225" s="455">
        <f t="shared" si="192"/>
        <v>0</v>
      </c>
      <c r="O225" s="455">
        <f t="shared" si="192"/>
        <v>0</v>
      </c>
      <c r="P225" s="455">
        <f t="shared" si="192"/>
        <v>0</v>
      </c>
      <c r="Q225" s="455">
        <f t="shared" si="192"/>
        <v>0</v>
      </c>
      <c r="R225" s="455">
        <f t="shared" si="192"/>
        <v>0</v>
      </c>
      <c r="S225" s="577">
        <f t="shared" si="192"/>
        <v>0</v>
      </c>
      <c r="T225" s="560">
        <f t="shared" si="192"/>
        <v>0</v>
      </c>
      <c r="U225" s="407">
        <v>0</v>
      </c>
      <c r="V225" s="469">
        <f>150-U226</f>
        <v>150</v>
      </c>
      <c r="W225" s="455">
        <f t="shared" si="192"/>
        <v>0</v>
      </c>
      <c r="X225" s="455">
        <f t="shared" si="192"/>
        <v>0</v>
      </c>
      <c r="Y225" s="455">
        <f t="shared" si="192"/>
        <v>0</v>
      </c>
      <c r="Z225" s="577">
        <f t="shared" si="192"/>
        <v>0</v>
      </c>
      <c r="AA225" s="560">
        <f t="shared" si="192"/>
        <v>0</v>
      </c>
      <c r="AB225" s="455">
        <f t="shared" si="192"/>
        <v>0</v>
      </c>
      <c r="AC225" s="455">
        <f t="shared" si="192"/>
        <v>0</v>
      </c>
      <c r="AD225" s="455">
        <f t="shared" si="192"/>
        <v>0</v>
      </c>
      <c r="AE225" s="455">
        <f t="shared" si="192"/>
        <v>0</v>
      </c>
      <c r="AF225" s="455">
        <f t="shared" si="192"/>
        <v>0</v>
      </c>
      <c r="AG225" s="577">
        <f t="shared" si="192"/>
        <v>0</v>
      </c>
      <c r="AH225" s="560">
        <f t="shared" si="192"/>
        <v>0</v>
      </c>
      <c r="AI225" s="455">
        <f t="shared" si="192"/>
        <v>0</v>
      </c>
      <c r="AJ225" s="455">
        <f t="shared" si="192"/>
        <v>0</v>
      </c>
      <c r="AK225" s="455">
        <f t="shared" si="192"/>
        <v>0</v>
      </c>
      <c r="AL225" s="37">
        <f>SUM(G225:AK225)</f>
        <v>150</v>
      </c>
      <c r="AM225" s="38">
        <f>AL225</f>
        <v>150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723"/>
      <c r="C226" s="33"/>
      <c r="D226" s="60"/>
      <c r="E226" s="52"/>
      <c r="F226" s="61"/>
      <c r="G226" s="558">
        <f t="shared" ref="G226:AK226" si="193">+F226+G225</f>
        <v>0</v>
      </c>
      <c r="H226" s="562">
        <f t="shared" si="193"/>
        <v>0</v>
      </c>
      <c r="I226" s="335">
        <f t="shared" si="193"/>
        <v>0</v>
      </c>
      <c r="J226" s="336">
        <f t="shared" si="193"/>
        <v>0</v>
      </c>
      <c r="K226" s="336">
        <f t="shared" si="193"/>
        <v>0</v>
      </c>
      <c r="L226" s="575">
        <f t="shared" si="193"/>
        <v>0</v>
      </c>
      <c r="M226" s="562">
        <f t="shared" si="193"/>
        <v>0</v>
      </c>
      <c r="N226" s="336">
        <f t="shared" si="193"/>
        <v>0</v>
      </c>
      <c r="O226" s="335">
        <f t="shared" si="193"/>
        <v>0</v>
      </c>
      <c r="P226" s="335">
        <f t="shared" si="193"/>
        <v>0</v>
      </c>
      <c r="Q226" s="336">
        <f t="shared" si="193"/>
        <v>0</v>
      </c>
      <c r="R226" s="336">
        <f t="shared" si="193"/>
        <v>0</v>
      </c>
      <c r="S226" s="575">
        <f t="shared" si="193"/>
        <v>0</v>
      </c>
      <c r="T226" s="562">
        <f t="shared" si="193"/>
        <v>0</v>
      </c>
      <c r="U226" s="336">
        <f t="shared" si="193"/>
        <v>0</v>
      </c>
      <c r="V226" s="335">
        <f t="shared" si="193"/>
        <v>150</v>
      </c>
      <c r="W226" s="335">
        <f t="shared" si="193"/>
        <v>150</v>
      </c>
      <c r="X226" s="336">
        <f t="shared" si="193"/>
        <v>150</v>
      </c>
      <c r="Y226" s="336">
        <f t="shared" si="193"/>
        <v>150</v>
      </c>
      <c r="Z226" s="575">
        <f t="shared" si="193"/>
        <v>150</v>
      </c>
      <c r="AA226" s="562">
        <f t="shared" si="193"/>
        <v>150</v>
      </c>
      <c r="AB226" s="336">
        <f t="shared" si="193"/>
        <v>150</v>
      </c>
      <c r="AC226" s="335">
        <f t="shared" si="193"/>
        <v>150</v>
      </c>
      <c r="AD226" s="335">
        <f t="shared" si="193"/>
        <v>150</v>
      </c>
      <c r="AE226" s="336">
        <f t="shared" si="193"/>
        <v>150</v>
      </c>
      <c r="AF226" s="336">
        <f t="shared" si="193"/>
        <v>150</v>
      </c>
      <c r="AG226" s="575">
        <f t="shared" si="193"/>
        <v>150</v>
      </c>
      <c r="AH226" s="562">
        <f t="shared" si="193"/>
        <v>150</v>
      </c>
      <c r="AI226" s="336">
        <f t="shared" si="193"/>
        <v>150</v>
      </c>
      <c r="AJ226" s="335">
        <f t="shared" si="193"/>
        <v>150</v>
      </c>
      <c r="AK226" s="450">
        <f t="shared" si="193"/>
        <v>150</v>
      </c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722" t="s">
        <v>169</v>
      </c>
      <c r="C227" s="96"/>
      <c r="D227" s="97"/>
      <c r="E227" s="98"/>
      <c r="F227" s="337">
        <f>+F67</f>
        <v>0</v>
      </c>
      <c r="G227" s="560">
        <f>+G67</f>
        <v>0</v>
      </c>
      <c r="H227" s="560">
        <f t="shared" ref="H227:AK227" si="194">+H67</f>
        <v>0</v>
      </c>
      <c r="I227" s="455">
        <f t="shared" si="194"/>
        <v>0</v>
      </c>
      <c r="J227" s="455">
        <f t="shared" si="194"/>
        <v>0</v>
      </c>
      <c r="K227" s="455">
        <f t="shared" si="194"/>
        <v>0</v>
      </c>
      <c r="L227" s="577">
        <f t="shared" si="194"/>
        <v>0</v>
      </c>
      <c r="M227" s="560">
        <f t="shared" si="194"/>
        <v>0</v>
      </c>
      <c r="N227" s="455">
        <f t="shared" si="194"/>
        <v>0</v>
      </c>
      <c r="O227" s="455">
        <f t="shared" si="194"/>
        <v>0</v>
      </c>
      <c r="P227" s="455">
        <f t="shared" si="194"/>
        <v>0</v>
      </c>
      <c r="Q227" s="455">
        <f t="shared" si="194"/>
        <v>0</v>
      </c>
      <c r="R227" s="455">
        <f t="shared" si="194"/>
        <v>0</v>
      </c>
      <c r="S227" s="577">
        <f t="shared" si="194"/>
        <v>0</v>
      </c>
      <c r="T227" s="560">
        <f t="shared" si="194"/>
        <v>0</v>
      </c>
      <c r="U227" s="455">
        <f t="shared" si="194"/>
        <v>0</v>
      </c>
      <c r="V227" s="455">
        <f t="shared" si="194"/>
        <v>0</v>
      </c>
      <c r="W227" s="455">
        <f t="shared" si="194"/>
        <v>0</v>
      </c>
      <c r="X227" s="455">
        <f t="shared" si="194"/>
        <v>0</v>
      </c>
      <c r="Y227" s="455">
        <f t="shared" si="194"/>
        <v>0</v>
      </c>
      <c r="Z227" s="577">
        <f t="shared" si="194"/>
        <v>0</v>
      </c>
      <c r="AA227" s="560">
        <f t="shared" si="194"/>
        <v>0</v>
      </c>
      <c r="AB227" s="455">
        <f t="shared" si="194"/>
        <v>0</v>
      </c>
      <c r="AC227" s="455">
        <f t="shared" si="194"/>
        <v>0</v>
      </c>
      <c r="AD227" s="455">
        <f t="shared" si="194"/>
        <v>0</v>
      </c>
      <c r="AE227" s="455">
        <f t="shared" si="194"/>
        <v>0</v>
      </c>
      <c r="AF227" s="455">
        <f t="shared" si="194"/>
        <v>0</v>
      </c>
      <c r="AG227" s="577">
        <f t="shared" si="194"/>
        <v>0</v>
      </c>
      <c r="AH227" s="560">
        <f t="shared" si="194"/>
        <v>0</v>
      </c>
      <c r="AI227" s="455">
        <f t="shared" si="194"/>
        <v>0</v>
      </c>
      <c r="AJ227" s="455">
        <f t="shared" si="194"/>
        <v>0</v>
      </c>
      <c r="AK227" s="455">
        <f t="shared" si="194"/>
        <v>0</v>
      </c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51"/>
      <c r="B228" s="723"/>
      <c r="C228" s="107"/>
      <c r="D228" s="108"/>
      <c r="E228" s="109"/>
      <c r="F228" s="117"/>
      <c r="G228" s="560">
        <f t="shared" ref="G228:AK230" si="195">+F228+G227</f>
        <v>0</v>
      </c>
      <c r="H228" s="560">
        <f t="shared" si="195"/>
        <v>0</v>
      </c>
      <c r="I228" s="341">
        <f t="shared" si="195"/>
        <v>0</v>
      </c>
      <c r="J228" s="341">
        <f t="shared" si="195"/>
        <v>0</v>
      </c>
      <c r="K228" s="341">
        <f t="shared" si="195"/>
        <v>0</v>
      </c>
      <c r="L228" s="577">
        <f t="shared" si="195"/>
        <v>0</v>
      </c>
      <c r="M228" s="560">
        <f t="shared" si="195"/>
        <v>0</v>
      </c>
      <c r="N228" s="341">
        <f t="shared" si="195"/>
        <v>0</v>
      </c>
      <c r="O228" s="341">
        <f t="shared" si="195"/>
        <v>0</v>
      </c>
      <c r="P228" s="341">
        <f t="shared" si="195"/>
        <v>0</v>
      </c>
      <c r="Q228" s="341">
        <f t="shared" si="195"/>
        <v>0</v>
      </c>
      <c r="R228" s="341">
        <f t="shared" si="195"/>
        <v>0</v>
      </c>
      <c r="S228" s="577">
        <f t="shared" si="195"/>
        <v>0</v>
      </c>
      <c r="T228" s="560">
        <f t="shared" si="195"/>
        <v>0</v>
      </c>
      <c r="U228" s="341">
        <f t="shared" si="195"/>
        <v>0</v>
      </c>
      <c r="V228" s="341">
        <f t="shared" si="195"/>
        <v>0</v>
      </c>
      <c r="W228" s="341">
        <f t="shared" si="195"/>
        <v>0</v>
      </c>
      <c r="X228" s="341">
        <f t="shared" si="195"/>
        <v>0</v>
      </c>
      <c r="Y228" s="341">
        <f t="shared" si="195"/>
        <v>0</v>
      </c>
      <c r="Z228" s="577">
        <f t="shared" si="195"/>
        <v>0</v>
      </c>
      <c r="AA228" s="560">
        <f t="shared" si="195"/>
        <v>0</v>
      </c>
      <c r="AB228" s="341">
        <f t="shared" si="195"/>
        <v>0</v>
      </c>
      <c r="AC228" s="341">
        <f t="shared" si="195"/>
        <v>0</v>
      </c>
      <c r="AD228" s="341">
        <f t="shared" si="195"/>
        <v>0</v>
      </c>
      <c r="AE228" s="341">
        <f t="shared" si="195"/>
        <v>0</v>
      </c>
      <c r="AF228" s="341">
        <f t="shared" si="195"/>
        <v>0</v>
      </c>
      <c r="AG228" s="577">
        <f t="shared" si="195"/>
        <v>0</v>
      </c>
      <c r="AH228" s="560">
        <f t="shared" si="195"/>
        <v>0</v>
      </c>
      <c r="AI228" s="341">
        <f t="shared" si="195"/>
        <v>0</v>
      </c>
      <c r="AJ228" s="336">
        <f t="shared" si="195"/>
        <v>0</v>
      </c>
      <c r="AK228" s="552">
        <f t="shared" si="195"/>
        <v>0</v>
      </c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724" t="s">
        <v>170</v>
      </c>
      <c r="C229" s="118"/>
      <c r="D229" s="48"/>
      <c r="E229" s="49"/>
      <c r="F229" s="119">
        <f>+F69</f>
        <v>60</v>
      </c>
      <c r="G229" s="592">
        <f>+G69</f>
        <v>0</v>
      </c>
      <c r="H229" s="592">
        <f t="shared" ref="H229:AK229" si="196">+H69</f>
        <v>0</v>
      </c>
      <c r="I229" s="428">
        <f t="shared" si="196"/>
        <v>0</v>
      </c>
      <c r="J229" s="428">
        <f t="shared" si="196"/>
        <v>0</v>
      </c>
      <c r="K229" s="428">
        <f t="shared" si="196"/>
        <v>0</v>
      </c>
      <c r="L229" s="591">
        <f t="shared" si="196"/>
        <v>0</v>
      </c>
      <c r="M229" s="592">
        <f t="shared" si="196"/>
        <v>0</v>
      </c>
      <c r="N229" s="428">
        <f t="shared" si="196"/>
        <v>0</v>
      </c>
      <c r="O229" s="428">
        <f t="shared" si="196"/>
        <v>0</v>
      </c>
      <c r="P229" s="428">
        <f t="shared" si="196"/>
        <v>0</v>
      </c>
      <c r="Q229" s="428">
        <f t="shared" si="196"/>
        <v>0</v>
      </c>
      <c r="R229" s="428">
        <f t="shared" si="196"/>
        <v>0</v>
      </c>
      <c r="S229" s="591">
        <f t="shared" si="196"/>
        <v>0</v>
      </c>
      <c r="T229" s="592">
        <f t="shared" si="196"/>
        <v>0</v>
      </c>
      <c r="U229" s="404">
        <v>0</v>
      </c>
      <c r="V229" s="470">
        <f>60-U230</f>
        <v>60</v>
      </c>
      <c r="W229" s="428">
        <f t="shared" si="196"/>
        <v>0</v>
      </c>
      <c r="X229" s="428">
        <f t="shared" si="196"/>
        <v>0</v>
      </c>
      <c r="Y229" s="428">
        <f t="shared" si="196"/>
        <v>0</v>
      </c>
      <c r="Z229" s="591">
        <f t="shared" si="196"/>
        <v>0</v>
      </c>
      <c r="AA229" s="592">
        <f t="shared" si="196"/>
        <v>0</v>
      </c>
      <c r="AB229" s="428">
        <f t="shared" si="196"/>
        <v>0</v>
      </c>
      <c r="AC229" s="428">
        <f t="shared" si="196"/>
        <v>0</v>
      </c>
      <c r="AD229" s="428">
        <f t="shared" si="196"/>
        <v>0</v>
      </c>
      <c r="AE229" s="428">
        <f t="shared" si="196"/>
        <v>0</v>
      </c>
      <c r="AF229" s="428">
        <f t="shared" si="196"/>
        <v>0</v>
      </c>
      <c r="AG229" s="591">
        <f t="shared" si="196"/>
        <v>0</v>
      </c>
      <c r="AH229" s="592">
        <f t="shared" si="196"/>
        <v>0</v>
      </c>
      <c r="AI229" s="428">
        <f t="shared" si="196"/>
        <v>0</v>
      </c>
      <c r="AJ229" s="428">
        <f t="shared" si="196"/>
        <v>0</v>
      </c>
      <c r="AK229" s="428">
        <f t="shared" si="196"/>
        <v>0</v>
      </c>
      <c r="AL229" s="37"/>
      <c r="AM229" s="38"/>
      <c r="AN229" s="38"/>
      <c r="AO229" s="38"/>
      <c r="AP229" s="38"/>
    </row>
    <row r="230" spans="1:42" ht="34.5" customHeight="1">
      <c r="A230" s="625"/>
      <c r="B230" s="725"/>
      <c r="C230" s="39"/>
      <c r="D230" s="40"/>
      <c r="E230" s="41"/>
      <c r="F230" s="120"/>
      <c r="G230" s="558">
        <f t="shared" si="195"/>
        <v>0</v>
      </c>
      <c r="H230" s="558">
        <f t="shared" ref="H230:AG230" si="197">+G230+H229</f>
        <v>0</v>
      </c>
      <c r="I230" s="335">
        <f t="shared" si="197"/>
        <v>0</v>
      </c>
      <c r="J230" s="336">
        <f t="shared" si="197"/>
        <v>0</v>
      </c>
      <c r="K230" s="336">
        <f t="shared" si="197"/>
        <v>0</v>
      </c>
      <c r="L230" s="575">
        <f t="shared" si="197"/>
        <v>0</v>
      </c>
      <c r="M230" s="558">
        <f t="shared" si="197"/>
        <v>0</v>
      </c>
      <c r="N230" s="336">
        <f t="shared" si="197"/>
        <v>0</v>
      </c>
      <c r="O230" s="336">
        <f t="shared" si="197"/>
        <v>0</v>
      </c>
      <c r="P230" s="335">
        <f t="shared" si="197"/>
        <v>0</v>
      </c>
      <c r="Q230" s="336">
        <f t="shared" si="197"/>
        <v>0</v>
      </c>
      <c r="R230" s="336">
        <f t="shared" si="197"/>
        <v>0</v>
      </c>
      <c r="S230" s="575">
        <f t="shared" si="197"/>
        <v>0</v>
      </c>
      <c r="T230" s="558">
        <f t="shared" si="197"/>
        <v>0</v>
      </c>
      <c r="U230" s="336">
        <f t="shared" si="197"/>
        <v>0</v>
      </c>
      <c r="V230" s="336">
        <f t="shared" si="197"/>
        <v>60</v>
      </c>
      <c r="W230" s="335">
        <f t="shared" si="197"/>
        <v>60</v>
      </c>
      <c r="X230" s="336">
        <f t="shared" si="197"/>
        <v>60</v>
      </c>
      <c r="Y230" s="336">
        <f t="shared" si="197"/>
        <v>60</v>
      </c>
      <c r="Z230" s="575">
        <f t="shared" si="197"/>
        <v>60</v>
      </c>
      <c r="AA230" s="558">
        <f t="shared" si="197"/>
        <v>60</v>
      </c>
      <c r="AB230" s="336">
        <f t="shared" si="197"/>
        <v>60</v>
      </c>
      <c r="AC230" s="336">
        <f t="shared" si="197"/>
        <v>60</v>
      </c>
      <c r="AD230" s="335">
        <f t="shared" si="197"/>
        <v>60</v>
      </c>
      <c r="AE230" s="336">
        <f t="shared" si="197"/>
        <v>60</v>
      </c>
      <c r="AF230" s="336">
        <f t="shared" si="197"/>
        <v>60</v>
      </c>
      <c r="AG230" s="575">
        <f t="shared" si="197"/>
        <v>60</v>
      </c>
      <c r="AH230" s="558">
        <f t="shared" ref="AH230" si="198">+AG230+AH229</f>
        <v>60</v>
      </c>
      <c r="AI230" s="451">
        <f t="shared" ref="AI230" si="199">+AH230+AI229</f>
        <v>60</v>
      </c>
      <c r="AJ230" s="451">
        <f t="shared" ref="AJ230" si="200">+AI230+AJ229</f>
        <v>60</v>
      </c>
      <c r="AK230" s="552">
        <f t="shared" ref="AK230" si="201">+AJ230+AK229</f>
        <v>60</v>
      </c>
      <c r="AL230" s="47"/>
    </row>
    <row r="231" spans="1:42" ht="34.5" customHeight="1">
      <c r="A231" s="624">
        <v>26</v>
      </c>
      <c r="B231" s="724" t="s">
        <v>210</v>
      </c>
      <c r="C231" s="48"/>
      <c r="D231" s="48"/>
      <c r="E231" s="49"/>
      <c r="F231" s="337">
        <f>+F71</f>
        <v>20</v>
      </c>
      <c r="G231" s="561">
        <f>+G71</f>
        <v>0</v>
      </c>
      <c r="H231" s="561">
        <f t="shared" ref="H231:AK231" si="202">+H71</f>
        <v>0</v>
      </c>
      <c r="I231" s="454">
        <f t="shared" si="202"/>
        <v>0</v>
      </c>
      <c r="J231" s="454">
        <f t="shared" si="202"/>
        <v>0</v>
      </c>
      <c r="K231" s="454">
        <f t="shared" si="202"/>
        <v>0</v>
      </c>
      <c r="L231" s="579">
        <f t="shared" si="202"/>
        <v>0</v>
      </c>
      <c r="M231" s="561">
        <f t="shared" si="202"/>
        <v>0</v>
      </c>
      <c r="N231" s="454">
        <f t="shared" si="202"/>
        <v>0</v>
      </c>
      <c r="O231" s="454">
        <f t="shared" si="202"/>
        <v>0</v>
      </c>
      <c r="P231" s="454">
        <f t="shared" si="202"/>
        <v>0</v>
      </c>
      <c r="Q231" s="454">
        <f t="shared" si="202"/>
        <v>0</v>
      </c>
      <c r="R231" s="454">
        <f t="shared" si="202"/>
        <v>0</v>
      </c>
      <c r="S231" s="579">
        <f t="shared" si="202"/>
        <v>0</v>
      </c>
      <c r="T231" s="561">
        <f t="shared" si="202"/>
        <v>0</v>
      </c>
      <c r="U231" s="457">
        <f t="shared" si="202"/>
        <v>0</v>
      </c>
      <c r="V231" s="470">
        <f t="shared" si="202"/>
        <v>20</v>
      </c>
      <c r="W231" s="454">
        <f t="shared" si="202"/>
        <v>0</v>
      </c>
      <c r="X231" s="454">
        <f t="shared" si="202"/>
        <v>0</v>
      </c>
      <c r="Y231" s="454">
        <f t="shared" si="202"/>
        <v>0</v>
      </c>
      <c r="Z231" s="579">
        <f t="shared" si="202"/>
        <v>0</v>
      </c>
      <c r="AA231" s="561">
        <f t="shared" si="202"/>
        <v>0</v>
      </c>
      <c r="AB231" s="454">
        <f t="shared" si="202"/>
        <v>0</v>
      </c>
      <c r="AC231" s="454">
        <f t="shared" si="202"/>
        <v>0</v>
      </c>
      <c r="AD231" s="454">
        <f t="shared" si="202"/>
        <v>0</v>
      </c>
      <c r="AE231" s="454">
        <f t="shared" si="202"/>
        <v>0</v>
      </c>
      <c r="AF231" s="454">
        <f t="shared" si="202"/>
        <v>0</v>
      </c>
      <c r="AG231" s="579">
        <f t="shared" si="202"/>
        <v>0</v>
      </c>
      <c r="AH231" s="561">
        <f t="shared" si="202"/>
        <v>0</v>
      </c>
      <c r="AI231" s="454">
        <f t="shared" si="202"/>
        <v>0</v>
      </c>
      <c r="AJ231" s="454">
        <f t="shared" si="202"/>
        <v>0</v>
      </c>
      <c r="AK231" s="454">
        <f t="shared" si="202"/>
        <v>0</v>
      </c>
      <c r="AL231" s="37"/>
      <c r="AM231" s="38"/>
      <c r="AN231" s="38"/>
      <c r="AO231" s="38"/>
      <c r="AP231" s="38"/>
    </row>
    <row r="232" spans="1:42" ht="34.5" customHeight="1">
      <c r="A232" s="625"/>
      <c r="B232" s="725"/>
      <c r="C232" s="40"/>
      <c r="D232" s="40"/>
      <c r="E232" s="41"/>
      <c r="F232" s="74"/>
      <c r="G232" s="558">
        <f t="shared" ref="G232:AK236" si="203">+F232+G231</f>
        <v>0</v>
      </c>
      <c r="H232" s="558">
        <f t="shared" si="203"/>
        <v>0</v>
      </c>
      <c r="I232" s="335">
        <f t="shared" si="203"/>
        <v>0</v>
      </c>
      <c r="J232" s="336">
        <f t="shared" si="203"/>
        <v>0</v>
      </c>
      <c r="K232" s="336">
        <f t="shared" si="203"/>
        <v>0</v>
      </c>
      <c r="L232" s="575">
        <f t="shared" si="203"/>
        <v>0</v>
      </c>
      <c r="M232" s="558">
        <f t="shared" si="203"/>
        <v>0</v>
      </c>
      <c r="N232" s="336">
        <f t="shared" si="203"/>
        <v>0</v>
      </c>
      <c r="O232" s="336">
        <f t="shared" si="203"/>
        <v>0</v>
      </c>
      <c r="P232" s="335">
        <f t="shared" si="203"/>
        <v>0</v>
      </c>
      <c r="Q232" s="336">
        <f t="shared" si="203"/>
        <v>0</v>
      </c>
      <c r="R232" s="336">
        <f t="shared" si="203"/>
        <v>0</v>
      </c>
      <c r="S232" s="575">
        <f t="shared" si="203"/>
        <v>0</v>
      </c>
      <c r="T232" s="558">
        <f t="shared" si="203"/>
        <v>0</v>
      </c>
      <c r="U232" s="336">
        <f t="shared" si="203"/>
        <v>0</v>
      </c>
      <c r="V232" s="336">
        <f t="shared" si="203"/>
        <v>20</v>
      </c>
      <c r="W232" s="335">
        <f t="shared" si="203"/>
        <v>20</v>
      </c>
      <c r="X232" s="336">
        <f t="shared" si="203"/>
        <v>20</v>
      </c>
      <c r="Y232" s="336">
        <f t="shared" si="203"/>
        <v>20</v>
      </c>
      <c r="Z232" s="575">
        <f t="shared" si="203"/>
        <v>20</v>
      </c>
      <c r="AA232" s="558">
        <f t="shared" si="203"/>
        <v>20</v>
      </c>
      <c r="AB232" s="336">
        <f t="shared" si="203"/>
        <v>20</v>
      </c>
      <c r="AC232" s="336">
        <f t="shared" si="203"/>
        <v>20</v>
      </c>
      <c r="AD232" s="335">
        <f t="shared" si="203"/>
        <v>20</v>
      </c>
      <c r="AE232" s="336">
        <f t="shared" si="203"/>
        <v>20</v>
      </c>
      <c r="AF232" s="336">
        <f t="shared" si="203"/>
        <v>20</v>
      </c>
      <c r="AG232" s="575">
        <f t="shared" si="203"/>
        <v>20</v>
      </c>
      <c r="AH232" s="558">
        <f t="shared" si="203"/>
        <v>20</v>
      </c>
      <c r="AI232" s="336">
        <f t="shared" si="203"/>
        <v>20</v>
      </c>
      <c r="AJ232" s="336">
        <f t="shared" si="203"/>
        <v>20</v>
      </c>
      <c r="AK232" s="552">
        <f t="shared" si="203"/>
        <v>20</v>
      </c>
      <c r="AL232" s="37"/>
    </row>
    <row r="233" spans="1:42" ht="34.5" customHeight="1">
      <c r="A233" s="624">
        <v>27</v>
      </c>
      <c r="B233" s="629" t="s">
        <v>211</v>
      </c>
      <c r="C233" s="48"/>
      <c r="D233" s="48"/>
      <c r="E233" s="49"/>
      <c r="F233" s="337">
        <f>+F77</f>
        <v>2</v>
      </c>
      <c r="G233" s="561">
        <f>+G77</f>
        <v>0</v>
      </c>
      <c r="H233" s="561">
        <f t="shared" ref="H233:AK233" si="204">+H77</f>
        <v>0</v>
      </c>
      <c r="I233" s="454">
        <f t="shared" si="204"/>
        <v>0</v>
      </c>
      <c r="J233" s="454">
        <f t="shared" si="204"/>
        <v>0</v>
      </c>
      <c r="K233" s="454">
        <f t="shared" si="204"/>
        <v>0</v>
      </c>
      <c r="L233" s="579">
        <f t="shared" si="204"/>
        <v>0</v>
      </c>
      <c r="M233" s="561">
        <f t="shared" si="204"/>
        <v>0</v>
      </c>
      <c r="N233" s="454">
        <f t="shared" si="204"/>
        <v>0</v>
      </c>
      <c r="O233" s="454">
        <f t="shared" si="204"/>
        <v>0</v>
      </c>
      <c r="P233" s="454">
        <f t="shared" si="204"/>
        <v>0</v>
      </c>
      <c r="Q233" s="454">
        <f t="shared" si="204"/>
        <v>0</v>
      </c>
      <c r="R233" s="454">
        <f t="shared" si="204"/>
        <v>0</v>
      </c>
      <c r="S233" s="579">
        <f t="shared" si="204"/>
        <v>0</v>
      </c>
      <c r="T233" s="561">
        <f t="shared" si="204"/>
        <v>0</v>
      </c>
      <c r="U233" s="454">
        <f t="shared" si="204"/>
        <v>0</v>
      </c>
      <c r="V233" s="454">
        <f t="shared" si="204"/>
        <v>0</v>
      </c>
      <c r="W233" s="454">
        <f t="shared" si="204"/>
        <v>0</v>
      </c>
      <c r="X233" s="454">
        <f t="shared" si="204"/>
        <v>0</v>
      </c>
      <c r="Y233" s="454">
        <f t="shared" si="204"/>
        <v>0</v>
      </c>
      <c r="Z233" s="579">
        <f t="shared" si="204"/>
        <v>0</v>
      </c>
      <c r="AA233" s="561">
        <f t="shared" si="204"/>
        <v>0</v>
      </c>
      <c r="AB233" s="454">
        <f t="shared" si="204"/>
        <v>0</v>
      </c>
      <c r="AC233" s="454">
        <f t="shared" si="204"/>
        <v>0</v>
      </c>
      <c r="AD233" s="454">
        <f t="shared" si="204"/>
        <v>0</v>
      </c>
      <c r="AE233" s="454">
        <f t="shared" si="204"/>
        <v>0</v>
      </c>
      <c r="AF233" s="454">
        <f t="shared" si="204"/>
        <v>0</v>
      </c>
      <c r="AG233" s="579">
        <f t="shared" si="204"/>
        <v>0</v>
      </c>
      <c r="AH233" s="561">
        <f t="shared" si="204"/>
        <v>0</v>
      </c>
      <c r="AI233" s="454">
        <f t="shared" si="204"/>
        <v>0</v>
      </c>
      <c r="AJ233" s="534">
        <f t="shared" si="204"/>
        <v>2</v>
      </c>
      <c r="AK233" s="454">
        <f t="shared" si="204"/>
        <v>0</v>
      </c>
      <c r="AL233" s="37"/>
      <c r="AM233" s="38"/>
      <c r="AN233" s="38"/>
      <c r="AO233" s="38"/>
      <c r="AP233" s="38"/>
    </row>
    <row r="234" spans="1:42" ht="34.5" customHeight="1">
      <c r="A234" s="625"/>
      <c r="B234" s="630"/>
      <c r="C234" s="40"/>
      <c r="D234" s="40"/>
      <c r="E234" s="41"/>
      <c r="F234" s="74"/>
      <c r="G234" s="558">
        <f t="shared" si="203"/>
        <v>0</v>
      </c>
      <c r="H234" s="558">
        <f t="shared" si="203"/>
        <v>0</v>
      </c>
      <c r="I234" s="335">
        <f t="shared" si="203"/>
        <v>0</v>
      </c>
      <c r="J234" s="336">
        <f t="shared" si="203"/>
        <v>0</v>
      </c>
      <c r="K234" s="336">
        <f t="shared" si="203"/>
        <v>0</v>
      </c>
      <c r="L234" s="575">
        <f t="shared" si="203"/>
        <v>0</v>
      </c>
      <c r="M234" s="558">
        <f t="shared" si="203"/>
        <v>0</v>
      </c>
      <c r="N234" s="336">
        <f t="shared" si="203"/>
        <v>0</v>
      </c>
      <c r="O234" s="336">
        <f t="shared" si="203"/>
        <v>0</v>
      </c>
      <c r="P234" s="335">
        <f t="shared" si="203"/>
        <v>0</v>
      </c>
      <c r="Q234" s="336">
        <f t="shared" si="203"/>
        <v>0</v>
      </c>
      <c r="R234" s="336">
        <f t="shared" si="203"/>
        <v>0</v>
      </c>
      <c r="S234" s="575">
        <f t="shared" si="203"/>
        <v>0</v>
      </c>
      <c r="T234" s="558">
        <f t="shared" si="203"/>
        <v>0</v>
      </c>
      <c r="U234" s="336">
        <f t="shared" si="203"/>
        <v>0</v>
      </c>
      <c r="V234" s="336">
        <f t="shared" si="203"/>
        <v>0</v>
      </c>
      <c r="W234" s="335">
        <f t="shared" si="203"/>
        <v>0</v>
      </c>
      <c r="X234" s="336">
        <f t="shared" si="203"/>
        <v>0</v>
      </c>
      <c r="Y234" s="336">
        <f t="shared" si="203"/>
        <v>0</v>
      </c>
      <c r="Z234" s="575">
        <f t="shared" si="203"/>
        <v>0</v>
      </c>
      <c r="AA234" s="558">
        <f t="shared" si="203"/>
        <v>0</v>
      </c>
      <c r="AB234" s="336">
        <f t="shared" si="203"/>
        <v>0</v>
      </c>
      <c r="AC234" s="336">
        <f t="shared" si="203"/>
        <v>0</v>
      </c>
      <c r="AD234" s="335">
        <f t="shared" si="203"/>
        <v>0</v>
      </c>
      <c r="AE234" s="336">
        <f t="shared" si="203"/>
        <v>0</v>
      </c>
      <c r="AF234" s="336">
        <f t="shared" si="203"/>
        <v>0</v>
      </c>
      <c r="AG234" s="575">
        <f t="shared" si="203"/>
        <v>0</v>
      </c>
      <c r="AH234" s="558">
        <f t="shared" si="203"/>
        <v>0</v>
      </c>
      <c r="AI234" s="336">
        <f t="shared" si="203"/>
        <v>0</v>
      </c>
      <c r="AJ234" s="336">
        <f t="shared" si="203"/>
        <v>2</v>
      </c>
      <c r="AK234" s="552">
        <f t="shared" si="203"/>
        <v>2</v>
      </c>
      <c r="AL234" s="37"/>
    </row>
    <row r="235" spans="1:42" ht="34.5" customHeight="1">
      <c r="A235" s="624">
        <v>28</v>
      </c>
      <c r="B235" s="722" t="s">
        <v>191</v>
      </c>
      <c r="C235" s="48"/>
      <c r="D235" s="48"/>
      <c r="E235" s="49"/>
      <c r="F235" s="337">
        <f>+F95+4</f>
        <v>8987</v>
      </c>
      <c r="G235" s="559">
        <f>+G95</f>
        <v>0</v>
      </c>
      <c r="H235" s="559">
        <f t="shared" ref="H235:AK235" si="205">+H95</f>
        <v>0</v>
      </c>
      <c r="I235" s="343">
        <f t="shared" si="205"/>
        <v>0</v>
      </c>
      <c r="J235" s="343">
        <f t="shared" si="205"/>
        <v>0</v>
      </c>
      <c r="K235" s="470">
        <v>404</v>
      </c>
      <c r="L235" s="470">
        <v>1214</v>
      </c>
      <c r="M235" s="470">
        <v>1078</v>
      </c>
      <c r="N235" s="470">
        <v>1224</v>
      </c>
      <c r="O235" s="470">
        <f>380+1031</f>
        <v>1411</v>
      </c>
      <c r="P235" s="470">
        <v>973</v>
      </c>
      <c r="Q235" s="470">
        <f>6987-P236</f>
        <v>683</v>
      </c>
      <c r="R235" s="343">
        <f t="shared" si="205"/>
        <v>0</v>
      </c>
      <c r="S235" s="576">
        <f t="shared" si="205"/>
        <v>0</v>
      </c>
      <c r="T235" s="559">
        <f t="shared" si="205"/>
        <v>0</v>
      </c>
      <c r="U235" s="343">
        <f t="shared" si="205"/>
        <v>0</v>
      </c>
      <c r="V235" s="343">
        <f t="shared" si="205"/>
        <v>0</v>
      </c>
      <c r="W235" s="343">
        <f t="shared" si="205"/>
        <v>0</v>
      </c>
      <c r="X235" s="343">
        <f t="shared" si="205"/>
        <v>0</v>
      </c>
      <c r="Y235" s="343">
        <f t="shared" si="205"/>
        <v>0</v>
      </c>
      <c r="Z235" s="576">
        <f t="shared" si="205"/>
        <v>0</v>
      </c>
      <c r="AA235" s="559">
        <f t="shared" si="205"/>
        <v>0</v>
      </c>
      <c r="AB235" s="343">
        <f t="shared" si="205"/>
        <v>0</v>
      </c>
      <c r="AC235" s="470">
        <v>1100</v>
      </c>
      <c r="AD235" s="470">
        <f>8987-AC236</f>
        <v>900</v>
      </c>
      <c r="AE235" s="457">
        <f>8987-AD236</f>
        <v>0</v>
      </c>
      <c r="AF235" s="343">
        <f t="shared" si="205"/>
        <v>0</v>
      </c>
      <c r="AG235" s="576">
        <f t="shared" si="205"/>
        <v>0</v>
      </c>
      <c r="AH235" s="559">
        <f t="shared" si="205"/>
        <v>0</v>
      </c>
      <c r="AI235" s="457">
        <f t="shared" si="205"/>
        <v>0</v>
      </c>
      <c r="AJ235" s="457">
        <f t="shared" si="205"/>
        <v>0</v>
      </c>
      <c r="AK235" s="457">
        <f t="shared" si="205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726"/>
      <c r="C236" s="33"/>
      <c r="D236" s="33"/>
      <c r="E236" s="52"/>
      <c r="F236" s="61"/>
      <c r="G236" s="558">
        <f t="shared" si="203"/>
        <v>0</v>
      </c>
      <c r="H236" s="558">
        <f t="shared" si="203"/>
        <v>0</v>
      </c>
      <c r="I236" s="335">
        <f t="shared" si="203"/>
        <v>0</v>
      </c>
      <c r="J236" s="336">
        <f t="shared" si="203"/>
        <v>0</v>
      </c>
      <c r="K236" s="336">
        <f t="shared" si="203"/>
        <v>404</v>
      </c>
      <c r="L236" s="575">
        <f t="shared" si="203"/>
        <v>1618</v>
      </c>
      <c r="M236" s="558">
        <f t="shared" si="203"/>
        <v>2696</v>
      </c>
      <c r="N236" s="336">
        <f t="shared" si="203"/>
        <v>3920</v>
      </c>
      <c r="O236" s="336">
        <f t="shared" si="203"/>
        <v>5331</v>
      </c>
      <c r="P236" s="335">
        <f t="shared" si="203"/>
        <v>6304</v>
      </c>
      <c r="Q236" s="336">
        <f t="shared" si="203"/>
        <v>6987</v>
      </c>
      <c r="R236" s="336">
        <f t="shared" si="203"/>
        <v>6987</v>
      </c>
      <c r="S236" s="575">
        <f t="shared" si="203"/>
        <v>6987</v>
      </c>
      <c r="T236" s="558">
        <f t="shared" si="203"/>
        <v>6987</v>
      </c>
      <c r="U236" s="336">
        <f t="shared" si="203"/>
        <v>6987</v>
      </c>
      <c r="V236" s="336">
        <f t="shared" si="203"/>
        <v>6987</v>
      </c>
      <c r="W236" s="335">
        <f t="shared" si="203"/>
        <v>6987</v>
      </c>
      <c r="X236" s="336">
        <f t="shared" si="203"/>
        <v>6987</v>
      </c>
      <c r="Y236" s="336">
        <f t="shared" si="203"/>
        <v>6987</v>
      </c>
      <c r="Z236" s="575">
        <f t="shared" si="203"/>
        <v>6987</v>
      </c>
      <c r="AA236" s="558">
        <f t="shared" si="203"/>
        <v>6987</v>
      </c>
      <c r="AB236" s="336">
        <f t="shared" si="203"/>
        <v>6987</v>
      </c>
      <c r="AC236" s="336">
        <f t="shared" si="203"/>
        <v>8087</v>
      </c>
      <c r="AD236" s="335">
        <f t="shared" si="203"/>
        <v>8987</v>
      </c>
      <c r="AE236" s="336">
        <f t="shared" si="203"/>
        <v>8987</v>
      </c>
      <c r="AF236" s="336">
        <f t="shared" si="203"/>
        <v>8987</v>
      </c>
      <c r="AG236" s="575">
        <f t="shared" si="203"/>
        <v>8987</v>
      </c>
      <c r="AH236" s="558">
        <f t="shared" si="203"/>
        <v>8987</v>
      </c>
      <c r="AI236" s="336">
        <f t="shared" si="203"/>
        <v>8987</v>
      </c>
      <c r="AJ236" s="336">
        <f t="shared" si="203"/>
        <v>8987</v>
      </c>
      <c r="AK236" s="552">
        <f t="shared" ref="AK236" si="206">+AJ236+AK235</f>
        <v>8987</v>
      </c>
      <c r="AL236" s="37"/>
    </row>
    <row r="237" spans="1:42" ht="34.5" customHeight="1">
      <c r="A237" s="624">
        <v>29</v>
      </c>
      <c r="B237" s="722" t="s">
        <v>192</v>
      </c>
      <c r="C237" s="53"/>
      <c r="D237" s="53"/>
      <c r="E237" s="54"/>
      <c r="F237" s="337">
        <f>+F97+2</f>
        <v>2388</v>
      </c>
      <c r="G237" s="559">
        <f>+G97</f>
        <v>0</v>
      </c>
      <c r="H237" s="559">
        <f t="shared" ref="H237:AK237" si="207">+H97</f>
        <v>0</v>
      </c>
      <c r="I237" s="343">
        <f t="shared" si="207"/>
        <v>0</v>
      </c>
      <c r="J237" s="470">
        <v>326</v>
      </c>
      <c r="K237" s="470">
        <f>1400-J238</f>
        <v>1074</v>
      </c>
      <c r="L237" s="576">
        <f t="shared" si="207"/>
        <v>0</v>
      </c>
      <c r="M237" s="559">
        <f t="shared" si="207"/>
        <v>0</v>
      </c>
      <c r="N237" s="343">
        <f t="shared" si="207"/>
        <v>0</v>
      </c>
      <c r="O237" s="343">
        <f t="shared" si="207"/>
        <v>0</v>
      </c>
      <c r="P237" s="343">
        <f t="shared" si="207"/>
        <v>0</v>
      </c>
      <c r="Q237" s="470">
        <v>368</v>
      </c>
      <c r="R237" s="470">
        <f>2388-Q238</f>
        <v>620</v>
      </c>
      <c r="S237" s="576">
        <f t="shared" si="207"/>
        <v>0</v>
      </c>
      <c r="T237" s="559">
        <f t="shared" si="207"/>
        <v>0</v>
      </c>
      <c r="U237" s="343">
        <f t="shared" si="207"/>
        <v>0</v>
      </c>
      <c r="V237" s="343">
        <f t="shared" si="207"/>
        <v>0</v>
      </c>
      <c r="W237" s="343">
        <f t="shared" si="207"/>
        <v>0</v>
      </c>
      <c r="X237" s="343">
        <f t="shared" si="207"/>
        <v>0</v>
      </c>
      <c r="Y237" s="343">
        <f t="shared" si="207"/>
        <v>0</v>
      </c>
      <c r="Z237" s="576">
        <f t="shared" si="207"/>
        <v>0</v>
      </c>
      <c r="AA237" s="559">
        <f t="shared" si="207"/>
        <v>0</v>
      </c>
      <c r="AB237" s="343">
        <f t="shared" si="207"/>
        <v>0</v>
      </c>
      <c r="AC237" s="343">
        <f t="shared" si="207"/>
        <v>0</v>
      </c>
      <c r="AD237" s="343">
        <f t="shared" si="207"/>
        <v>0</v>
      </c>
      <c r="AE237" s="343">
        <f t="shared" si="207"/>
        <v>0</v>
      </c>
      <c r="AF237" s="343">
        <f t="shared" si="207"/>
        <v>0</v>
      </c>
      <c r="AG237" s="576">
        <f t="shared" si="207"/>
        <v>0</v>
      </c>
      <c r="AH237" s="559">
        <f t="shared" si="207"/>
        <v>0</v>
      </c>
      <c r="AI237" s="343">
        <f t="shared" si="207"/>
        <v>0</v>
      </c>
      <c r="AJ237" s="343">
        <f t="shared" si="207"/>
        <v>0</v>
      </c>
      <c r="AK237" s="457">
        <f t="shared" si="207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23"/>
      <c r="C238" s="55"/>
      <c r="D238" s="56"/>
      <c r="E238" s="57"/>
      <c r="F238" s="58"/>
      <c r="G238" s="558">
        <f t="shared" ref="G238:AK238" si="208">+F238+G237</f>
        <v>0</v>
      </c>
      <c r="H238" s="558">
        <f t="shared" si="208"/>
        <v>0</v>
      </c>
      <c r="I238" s="335">
        <f t="shared" si="208"/>
        <v>0</v>
      </c>
      <c r="J238" s="336">
        <f t="shared" si="208"/>
        <v>326</v>
      </c>
      <c r="K238" s="336">
        <f t="shared" si="208"/>
        <v>1400</v>
      </c>
      <c r="L238" s="575">
        <f t="shared" si="208"/>
        <v>1400</v>
      </c>
      <c r="M238" s="558">
        <f t="shared" si="208"/>
        <v>1400</v>
      </c>
      <c r="N238" s="336">
        <f t="shared" si="208"/>
        <v>1400</v>
      </c>
      <c r="O238" s="336">
        <f t="shared" si="208"/>
        <v>1400</v>
      </c>
      <c r="P238" s="335">
        <f t="shared" si="208"/>
        <v>1400</v>
      </c>
      <c r="Q238" s="336">
        <f t="shared" si="208"/>
        <v>1768</v>
      </c>
      <c r="R238" s="336">
        <f t="shared" si="208"/>
        <v>2388</v>
      </c>
      <c r="S238" s="575">
        <f t="shared" si="208"/>
        <v>2388</v>
      </c>
      <c r="T238" s="558">
        <f t="shared" si="208"/>
        <v>2388</v>
      </c>
      <c r="U238" s="336">
        <f t="shared" si="208"/>
        <v>2388</v>
      </c>
      <c r="V238" s="336">
        <f t="shared" si="208"/>
        <v>2388</v>
      </c>
      <c r="W238" s="335">
        <f t="shared" si="208"/>
        <v>2388</v>
      </c>
      <c r="X238" s="336">
        <f t="shared" si="208"/>
        <v>2388</v>
      </c>
      <c r="Y238" s="336">
        <f t="shared" si="208"/>
        <v>2388</v>
      </c>
      <c r="Z238" s="575">
        <f t="shared" si="208"/>
        <v>2388</v>
      </c>
      <c r="AA238" s="558">
        <f t="shared" si="208"/>
        <v>2388</v>
      </c>
      <c r="AB238" s="336">
        <f t="shared" si="208"/>
        <v>2388</v>
      </c>
      <c r="AC238" s="336">
        <f t="shared" si="208"/>
        <v>2388</v>
      </c>
      <c r="AD238" s="335">
        <f t="shared" si="208"/>
        <v>2388</v>
      </c>
      <c r="AE238" s="336">
        <f t="shared" si="208"/>
        <v>2388</v>
      </c>
      <c r="AF238" s="336">
        <f t="shared" si="208"/>
        <v>2388</v>
      </c>
      <c r="AG238" s="575">
        <f t="shared" si="208"/>
        <v>2388</v>
      </c>
      <c r="AH238" s="558">
        <f t="shared" si="208"/>
        <v>2388</v>
      </c>
      <c r="AI238" s="336">
        <f t="shared" si="208"/>
        <v>2388</v>
      </c>
      <c r="AJ238" s="336">
        <f t="shared" si="208"/>
        <v>2388</v>
      </c>
      <c r="AK238" s="552">
        <f t="shared" si="208"/>
        <v>2388</v>
      </c>
      <c r="AL238" s="37"/>
    </row>
    <row r="239" spans="1:42" ht="34.5" customHeight="1">
      <c r="A239" s="624">
        <v>30</v>
      </c>
      <c r="B239" s="722" t="s">
        <v>193</v>
      </c>
      <c r="C239" s="59"/>
      <c r="D239" s="60"/>
      <c r="E239" s="34"/>
      <c r="F239" s="337">
        <f>+F99</f>
        <v>1312</v>
      </c>
      <c r="G239" s="557">
        <f>+G99</f>
        <v>0</v>
      </c>
      <c r="H239" s="557">
        <f t="shared" ref="H239:AK239" si="209">+H99</f>
        <v>0</v>
      </c>
      <c r="I239" s="342">
        <f t="shared" si="209"/>
        <v>0</v>
      </c>
      <c r="J239" s="342">
        <f t="shared" si="209"/>
        <v>0</v>
      </c>
      <c r="K239" s="342">
        <f t="shared" si="209"/>
        <v>0</v>
      </c>
      <c r="L239" s="574">
        <f t="shared" si="209"/>
        <v>0</v>
      </c>
      <c r="M239" s="557">
        <f t="shared" si="209"/>
        <v>0</v>
      </c>
      <c r="N239" s="553">
        <v>0</v>
      </c>
      <c r="O239" s="469">
        <f>100-N240</f>
        <v>100</v>
      </c>
      <c r="P239" s="469">
        <v>334</v>
      </c>
      <c r="Q239" s="469">
        <f>751-P240</f>
        <v>317</v>
      </c>
      <c r="R239" s="342">
        <f t="shared" si="209"/>
        <v>0</v>
      </c>
      <c r="S239" s="574">
        <f t="shared" si="209"/>
        <v>0</v>
      </c>
      <c r="T239" s="557">
        <f t="shared" si="209"/>
        <v>0</v>
      </c>
      <c r="U239" s="469">
        <f t="shared" si="209"/>
        <v>561</v>
      </c>
      <c r="V239" s="342">
        <f t="shared" si="209"/>
        <v>0</v>
      </c>
      <c r="W239" s="342">
        <f t="shared" si="209"/>
        <v>0</v>
      </c>
      <c r="X239" s="342">
        <f t="shared" si="209"/>
        <v>0</v>
      </c>
      <c r="Y239" s="342">
        <f t="shared" si="209"/>
        <v>0</v>
      </c>
      <c r="Z239" s="574">
        <f t="shared" si="209"/>
        <v>0</v>
      </c>
      <c r="AA239" s="557">
        <f t="shared" si="209"/>
        <v>0</v>
      </c>
      <c r="AB239" s="342">
        <f t="shared" si="209"/>
        <v>0</v>
      </c>
      <c r="AC239" s="342">
        <f t="shared" si="209"/>
        <v>0</v>
      </c>
      <c r="AD239" s="342">
        <f t="shared" si="209"/>
        <v>0</v>
      </c>
      <c r="AE239" s="342">
        <f t="shared" si="209"/>
        <v>0</v>
      </c>
      <c r="AF239" s="342">
        <f t="shared" si="209"/>
        <v>0</v>
      </c>
      <c r="AG239" s="574">
        <f t="shared" si="209"/>
        <v>0</v>
      </c>
      <c r="AH239" s="557">
        <f t="shared" si="209"/>
        <v>0</v>
      </c>
      <c r="AI239" s="342">
        <f t="shared" si="209"/>
        <v>0</v>
      </c>
      <c r="AJ239" s="342">
        <f t="shared" si="209"/>
        <v>0</v>
      </c>
      <c r="AK239" s="553">
        <f t="shared" si="209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23"/>
      <c r="C240" s="59"/>
      <c r="D240" s="60"/>
      <c r="E240" s="52"/>
      <c r="F240" s="61"/>
      <c r="G240" s="558">
        <f t="shared" ref="G240:AK240" si="210">+F240+G239</f>
        <v>0</v>
      </c>
      <c r="H240" s="558">
        <f t="shared" si="210"/>
        <v>0</v>
      </c>
      <c r="I240" s="335">
        <f t="shared" si="210"/>
        <v>0</v>
      </c>
      <c r="J240" s="336">
        <f t="shared" si="210"/>
        <v>0</v>
      </c>
      <c r="K240" s="336">
        <f t="shared" si="210"/>
        <v>0</v>
      </c>
      <c r="L240" s="575">
        <f t="shared" si="210"/>
        <v>0</v>
      </c>
      <c r="M240" s="558">
        <f t="shared" si="210"/>
        <v>0</v>
      </c>
      <c r="N240" s="336">
        <f t="shared" si="210"/>
        <v>0</v>
      </c>
      <c r="O240" s="336">
        <f t="shared" si="210"/>
        <v>100</v>
      </c>
      <c r="P240" s="335">
        <f t="shared" si="210"/>
        <v>434</v>
      </c>
      <c r="Q240" s="336">
        <f t="shared" si="210"/>
        <v>751</v>
      </c>
      <c r="R240" s="336">
        <f t="shared" si="210"/>
        <v>751</v>
      </c>
      <c r="S240" s="575">
        <f t="shared" si="210"/>
        <v>751</v>
      </c>
      <c r="T240" s="558">
        <f t="shared" si="210"/>
        <v>751</v>
      </c>
      <c r="U240" s="336">
        <f t="shared" si="210"/>
        <v>1312</v>
      </c>
      <c r="V240" s="336">
        <f t="shared" si="210"/>
        <v>1312</v>
      </c>
      <c r="W240" s="335">
        <f t="shared" si="210"/>
        <v>1312</v>
      </c>
      <c r="X240" s="336">
        <f t="shared" si="210"/>
        <v>1312</v>
      </c>
      <c r="Y240" s="336">
        <f t="shared" si="210"/>
        <v>1312</v>
      </c>
      <c r="Z240" s="575">
        <f t="shared" si="210"/>
        <v>1312</v>
      </c>
      <c r="AA240" s="558">
        <f t="shared" si="210"/>
        <v>1312</v>
      </c>
      <c r="AB240" s="336">
        <f t="shared" si="210"/>
        <v>1312</v>
      </c>
      <c r="AC240" s="336">
        <f t="shared" si="210"/>
        <v>1312</v>
      </c>
      <c r="AD240" s="335">
        <f t="shared" si="210"/>
        <v>1312</v>
      </c>
      <c r="AE240" s="336">
        <f t="shared" si="210"/>
        <v>1312</v>
      </c>
      <c r="AF240" s="336">
        <f t="shared" si="210"/>
        <v>1312</v>
      </c>
      <c r="AG240" s="575">
        <f t="shared" si="210"/>
        <v>1312</v>
      </c>
      <c r="AH240" s="558">
        <f t="shared" si="210"/>
        <v>1312</v>
      </c>
      <c r="AI240" s="336">
        <f t="shared" si="210"/>
        <v>1312</v>
      </c>
      <c r="AJ240" s="336">
        <f t="shared" si="210"/>
        <v>1312</v>
      </c>
      <c r="AK240" s="552">
        <f t="shared" si="210"/>
        <v>1312</v>
      </c>
      <c r="AL240" s="37"/>
    </row>
    <row r="241" spans="1:42" ht="34.5" customHeight="1">
      <c r="A241" s="624">
        <v>31</v>
      </c>
      <c r="B241" s="724" t="s">
        <v>194</v>
      </c>
      <c r="C241" s="62">
        <v>0</v>
      </c>
      <c r="D241" s="63"/>
      <c r="E241" s="54"/>
      <c r="F241" s="337">
        <f>+F101</f>
        <v>382</v>
      </c>
      <c r="G241" s="557">
        <f>+G101</f>
        <v>0</v>
      </c>
      <c r="H241" s="557">
        <f t="shared" ref="H241:AK241" si="211">+H101</f>
        <v>0</v>
      </c>
      <c r="I241" s="342">
        <f t="shared" si="211"/>
        <v>0</v>
      </c>
      <c r="J241" s="342">
        <f t="shared" si="211"/>
        <v>0</v>
      </c>
      <c r="K241" s="342">
        <f t="shared" si="211"/>
        <v>0</v>
      </c>
      <c r="L241" s="574">
        <f t="shared" si="211"/>
        <v>0</v>
      </c>
      <c r="M241" s="557">
        <f t="shared" si="211"/>
        <v>0</v>
      </c>
      <c r="N241" s="342">
        <f t="shared" si="211"/>
        <v>0</v>
      </c>
      <c r="O241" s="469">
        <f t="shared" si="211"/>
        <v>100</v>
      </c>
      <c r="P241" s="407">
        <v>0</v>
      </c>
      <c r="Q241" s="469">
        <f>200-P242</f>
        <v>100</v>
      </c>
      <c r="R241" s="469">
        <v>182</v>
      </c>
      <c r="S241" s="574">
        <f>382-R242</f>
        <v>0</v>
      </c>
      <c r="T241" s="557">
        <f t="shared" si="211"/>
        <v>0</v>
      </c>
      <c r="U241" s="342">
        <f t="shared" si="211"/>
        <v>0</v>
      </c>
      <c r="V241" s="342">
        <f t="shared" si="211"/>
        <v>0</v>
      </c>
      <c r="W241" s="342">
        <f t="shared" si="211"/>
        <v>0</v>
      </c>
      <c r="X241" s="342">
        <f t="shared" si="211"/>
        <v>0</v>
      </c>
      <c r="Y241" s="342">
        <f t="shared" si="211"/>
        <v>0</v>
      </c>
      <c r="Z241" s="574">
        <f t="shared" si="211"/>
        <v>0</v>
      </c>
      <c r="AA241" s="557">
        <f t="shared" si="211"/>
        <v>0</v>
      </c>
      <c r="AB241" s="342">
        <f t="shared" si="211"/>
        <v>0</v>
      </c>
      <c r="AC241" s="342">
        <f t="shared" si="211"/>
        <v>0</v>
      </c>
      <c r="AD241" s="342">
        <f t="shared" si="211"/>
        <v>0</v>
      </c>
      <c r="AE241" s="342">
        <f t="shared" si="211"/>
        <v>0</v>
      </c>
      <c r="AF241" s="342">
        <f t="shared" si="211"/>
        <v>0</v>
      </c>
      <c r="AG241" s="574">
        <f t="shared" si="211"/>
        <v>0</v>
      </c>
      <c r="AH241" s="557">
        <f t="shared" si="211"/>
        <v>0</v>
      </c>
      <c r="AI241" s="342">
        <f t="shared" si="211"/>
        <v>0</v>
      </c>
      <c r="AJ241" s="342">
        <f t="shared" si="211"/>
        <v>0</v>
      </c>
      <c r="AK241" s="553">
        <f t="shared" si="211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25"/>
      <c r="C242" s="68"/>
      <c r="D242" s="207"/>
      <c r="E242" s="57"/>
      <c r="F242" s="208"/>
      <c r="G242" s="558">
        <f t="shared" ref="G242:AK242" si="212">+F242+G241</f>
        <v>0</v>
      </c>
      <c r="H242" s="558">
        <f t="shared" si="212"/>
        <v>0</v>
      </c>
      <c r="I242" s="335">
        <f t="shared" si="212"/>
        <v>0</v>
      </c>
      <c r="J242" s="336">
        <f t="shared" si="212"/>
        <v>0</v>
      </c>
      <c r="K242" s="336">
        <f t="shared" si="212"/>
        <v>0</v>
      </c>
      <c r="L242" s="575">
        <f t="shared" si="212"/>
        <v>0</v>
      </c>
      <c r="M242" s="558">
        <f t="shared" si="212"/>
        <v>0</v>
      </c>
      <c r="N242" s="336">
        <f t="shared" si="212"/>
        <v>0</v>
      </c>
      <c r="O242" s="336">
        <f t="shared" si="212"/>
        <v>100</v>
      </c>
      <c r="P242" s="335">
        <f t="shared" si="212"/>
        <v>100</v>
      </c>
      <c r="Q242" s="336">
        <f t="shared" si="212"/>
        <v>200</v>
      </c>
      <c r="R242" s="336">
        <f t="shared" si="212"/>
        <v>382</v>
      </c>
      <c r="S242" s="575">
        <f t="shared" si="212"/>
        <v>382</v>
      </c>
      <c r="T242" s="558">
        <f t="shared" si="212"/>
        <v>382</v>
      </c>
      <c r="U242" s="336">
        <f t="shared" si="212"/>
        <v>382</v>
      </c>
      <c r="V242" s="336">
        <f t="shared" si="212"/>
        <v>382</v>
      </c>
      <c r="W242" s="335">
        <f t="shared" si="212"/>
        <v>382</v>
      </c>
      <c r="X242" s="336">
        <f t="shared" si="212"/>
        <v>382</v>
      </c>
      <c r="Y242" s="336">
        <f t="shared" si="212"/>
        <v>382</v>
      </c>
      <c r="Z242" s="575">
        <f t="shared" si="212"/>
        <v>382</v>
      </c>
      <c r="AA242" s="558">
        <f t="shared" si="212"/>
        <v>382</v>
      </c>
      <c r="AB242" s="336">
        <f t="shared" si="212"/>
        <v>382</v>
      </c>
      <c r="AC242" s="336">
        <f t="shared" si="212"/>
        <v>382</v>
      </c>
      <c r="AD242" s="335">
        <f t="shared" si="212"/>
        <v>382</v>
      </c>
      <c r="AE242" s="336">
        <f t="shared" si="212"/>
        <v>382</v>
      </c>
      <c r="AF242" s="336">
        <f t="shared" si="212"/>
        <v>382</v>
      </c>
      <c r="AG242" s="575">
        <f t="shared" si="212"/>
        <v>382</v>
      </c>
      <c r="AH242" s="558">
        <f t="shared" si="212"/>
        <v>382</v>
      </c>
      <c r="AI242" s="336">
        <f t="shared" si="212"/>
        <v>382</v>
      </c>
      <c r="AJ242" s="336">
        <f t="shared" si="212"/>
        <v>382</v>
      </c>
      <c r="AK242" s="552">
        <f t="shared" si="212"/>
        <v>382</v>
      </c>
      <c r="AL242" s="37"/>
    </row>
    <row r="243" spans="1:42" ht="34.5" customHeight="1">
      <c r="A243" s="624">
        <v>32</v>
      </c>
      <c r="B243" s="722" t="s">
        <v>195</v>
      </c>
      <c r="C243" s="62">
        <v>650</v>
      </c>
      <c r="D243" s="53"/>
      <c r="E243" s="54"/>
      <c r="F243" s="337">
        <f>+F103</f>
        <v>0</v>
      </c>
      <c r="G243" s="557">
        <f>+G103</f>
        <v>0</v>
      </c>
      <c r="H243" s="557">
        <f t="shared" ref="H243:AK243" si="213">+H103</f>
        <v>0</v>
      </c>
      <c r="I243" s="342">
        <f t="shared" si="213"/>
        <v>0</v>
      </c>
      <c r="J243" s="342">
        <f t="shared" si="213"/>
        <v>0</v>
      </c>
      <c r="K243" s="342">
        <f t="shared" si="213"/>
        <v>0</v>
      </c>
      <c r="L243" s="574">
        <f t="shared" si="213"/>
        <v>0</v>
      </c>
      <c r="M243" s="557">
        <f t="shared" si="213"/>
        <v>0</v>
      </c>
      <c r="N243" s="342">
        <f t="shared" si="213"/>
        <v>0</v>
      </c>
      <c r="O243" s="342">
        <f t="shared" si="213"/>
        <v>0</v>
      </c>
      <c r="P243" s="342">
        <f t="shared" si="213"/>
        <v>0</v>
      </c>
      <c r="Q243" s="342">
        <f t="shared" si="213"/>
        <v>0</v>
      </c>
      <c r="R243" s="342">
        <f t="shared" si="213"/>
        <v>0</v>
      </c>
      <c r="S243" s="574">
        <f t="shared" si="213"/>
        <v>0</v>
      </c>
      <c r="T243" s="557">
        <f t="shared" si="213"/>
        <v>0</v>
      </c>
      <c r="U243" s="342">
        <f t="shared" si="213"/>
        <v>0</v>
      </c>
      <c r="V243" s="342">
        <f t="shared" si="213"/>
        <v>0</v>
      </c>
      <c r="W243" s="342">
        <f t="shared" si="213"/>
        <v>0</v>
      </c>
      <c r="X243" s="342">
        <f t="shared" si="213"/>
        <v>0</v>
      </c>
      <c r="Y243" s="342">
        <f t="shared" si="213"/>
        <v>0</v>
      </c>
      <c r="Z243" s="574">
        <f t="shared" si="213"/>
        <v>0</v>
      </c>
      <c r="AA243" s="557">
        <f t="shared" si="213"/>
        <v>0</v>
      </c>
      <c r="AB243" s="342">
        <f t="shared" si="213"/>
        <v>0</v>
      </c>
      <c r="AC243" s="342">
        <f t="shared" si="213"/>
        <v>0</v>
      </c>
      <c r="AD243" s="342">
        <f t="shared" si="213"/>
        <v>0</v>
      </c>
      <c r="AE243" s="342">
        <f t="shared" si="213"/>
        <v>0</v>
      </c>
      <c r="AF243" s="342">
        <f t="shared" si="213"/>
        <v>0</v>
      </c>
      <c r="AG243" s="574">
        <f t="shared" si="213"/>
        <v>0</v>
      </c>
      <c r="AH243" s="557">
        <f t="shared" si="213"/>
        <v>0</v>
      </c>
      <c r="AI243" s="342">
        <f t="shared" si="213"/>
        <v>0</v>
      </c>
      <c r="AJ243" s="342">
        <f t="shared" si="213"/>
        <v>0</v>
      </c>
      <c r="AK243" s="553">
        <f t="shared" si="213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723"/>
      <c r="C244" s="68"/>
      <c r="D244" s="56"/>
      <c r="E244" s="57"/>
      <c r="F244" s="58"/>
      <c r="G244" s="558">
        <f t="shared" ref="G244:AK244" si="214">+F244+G243</f>
        <v>0</v>
      </c>
      <c r="H244" s="558">
        <f t="shared" si="214"/>
        <v>0</v>
      </c>
      <c r="I244" s="335">
        <f t="shared" si="214"/>
        <v>0</v>
      </c>
      <c r="J244" s="336">
        <f t="shared" si="214"/>
        <v>0</v>
      </c>
      <c r="K244" s="336">
        <f t="shared" si="214"/>
        <v>0</v>
      </c>
      <c r="L244" s="575">
        <f t="shared" si="214"/>
        <v>0</v>
      </c>
      <c r="M244" s="558">
        <f t="shared" si="214"/>
        <v>0</v>
      </c>
      <c r="N244" s="336">
        <f t="shared" si="214"/>
        <v>0</v>
      </c>
      <c r="O244" s="336">
        <f t="shared" si="214"/>
        <v>0</v>
      </c>
      <c r="P244" s="335">
        <f t="shared" si="214"/>
        <v>0</v>
      </c>
      <c r="Q244" s="336">
        <f t="shared" si="214"/>
        <v>0</v>
      </c>
      <c r="R244" s="336">
        <f t="shared" si="214"/>
        <v>0</v>
      </c>
      <c r="S244" s="575">
        <f t="shared" si="214"/>
        <v>0</v>
      </c>
      <c r="T244" s="558">
        <f t="shared" si="214"/>
        <v>0</v>
      </c>
      <c r="U244" s="336">
        <f t="shared" si="214"/>
        <v>0</v>
      </c>
      <c r="V244" s="336">
        <f t="shared" si="214"/>
        <v>0</v>
      </c>
      <c r="W244" s="335">
        <f t="shared" si="214"/>
        <v>0</v>
      </c>
      <c r="X244" s="336">
        <f t="shared" si="214"/>
        <v>0</v>
      </c>
      <c r="Y244" s="336">
        <f t="shared" si="214"/>
        <v>0</v>
      </c>
      <c r="Z244" s="575">
        <f t="shared" si="214"/>
        <v>0</v>
      </c>
      <c r="AA244" s="558">
        <f t="shared" si="214"/>
        <v>0</v>
      </c>
      <c r="AB244" s="336">
        <f t="shared" si="214"/>
        <v>0</v>
      </c>
      <c r="AC244" s="336">
        <f t="shared" si="214"/>
        <v>0</v>
      </c>
      <c r="AD244" s="335">
        <f t="shared" si="214"/>
        <v>0</v>
      </c>
      <c r="AE244" s="336">
        <f t="shared" si="214"/>
        <v>0</v>
      </c>
      <c r="AF244" s="336">
        <f t="shared" si="214"/>
        <v>0</v>
      </c>
      <c r="AG244" s="575">
        <f t="shared" si="214"/>
        <v>0</v>
      </c>
      <c r="AH244" s="558">
        <f t="shared" si="214"/>
        <v>0</v>
      </c>
      <c r="AI244" s="336">
        <f t="shared" si="214"/>
        <v>0</v>
      </c>
      <c r="AJ244" s="336">
        <f t="shared" si="214"/>
        <v>0</v>
      </c>
      <c r="AK244" s="552">
        <f t="shared" si="214"/>
        <v>0</v>
      </c>
      <c r="AL244" s="37"/>
    </row>
    <row r="245" spans="1:42" ht="35.1" customHeight="1">
      <c r="A245" s="652">
        <v>33</v>
      </c>
      <c r="B245" s="722" t="s">
        <v>196</v>
      </c>
      <c r="C245" s="59"/>
      <c r="D245" s="60"/>
      <c r="E245" s="34"/>
      <c r="F245" s="35">
        <f>+F105</f>
        <v>0</v>
      </c>
      <c r="G245" s="557">
        <f>+G105</f>
        <v>0</v>
      </c>
      <c r="H245" s="557">
        <f t="shared" ref="H245:AK245" si="215">+H105</f>
        <v>0</v>
      </c>
      <c r="I245" s="342">
        <f t="shared" si="215"/>
        <v>0</v>
      </c>
      <c r="J245" s="342">
        <f t="shared" si="215"/>
        <v>0</v>
      </c>
      <c r="K245" s="342">
        <f t="shared" si="215"/>
        <v>0</v>
      </c>
      <c r="L245" s="574">
        <f t="shared" si="215"/>
        <v>0</v>
      </c>
      <c r="M245" s="557">
        <f t="shared" si="215"/>
        <v>0</v>
      </c>
      <c r="N245" s="342">
        <f t="shared" si="215"/>
        <v>0</v>
      </c>
      <c r="O245" s="342">
        <f t="shared" si="215"/>
        <v>0</v>
      </c>
      <c r="P245" s="342">
        <f t="shared" si="215"/>
        <v>0</v>
      </c>
      <c r="Q245" s="342">
        <f t="shared" si="215"/>
        <v>0</v>
      </c>
      <c r="R245" s="342">
        <f t="shared" si="215"/>
        <v>0</v>
      </c>
      <c r="S245" s="574">
        <f t="shared" si="215"/>
        <v>0</v>
      </c>
      <c r="T245" s="557">
        <f t="shared" si="215"/>
        <v>0</v>
      </c>
      <c r="U245" s="342">
        <f t="shared" si="215"/>
        <v>0</v>
      </c>
      <c r="V245" s="342">
        <f t="shared" si="215"/>
        <v>0</v>
      </c>
      <c r="W245" s="342">
        <f t="shared" si="215"/>
        <v>0</v>
      </c>
      <c r="X245" s="342">
        <f t="shared" si="215"/>
        <v>0</v>
      </c>
      <c r="Y245" s="342">
        <f t="shared" si="215"/>
        <v>0</v>
      </c>
      <c r="Z245" s="574">
        <f t="shared" si="215"/>
        <v>0</v>
      </c>
      <c r="AA245" s="557">
        <f t="shared" si="215"/>
        <v>0</v>
      </c>
      <c r="AB245" s="342">
        <f t="shared" si="215"/>
        <v>0</v>
      </c>
      <c r="AC245" s="342">
        <f t="shared" si="215"/>
        <v>0</v>
      </c>
      <c r="AD245" s="342">
        <f t="shared" si="215"/>
        <v>0</v>
      </c>
      <c r="AE245" s="342">
        <f t="shared" si="215"/>
        <v>0</v>
      </c>
      <c r="AF245" s="342">
        <f t="shared" si="215"/>
        <v>0</v>
      </c>
      <c r="AG245" s="574">
        <f t="shared" si="215"/>
        <v>0</v>
      </c>
      <c r="AH245" s="557">
        <f t="shared" si="215"/>
        <v>0</v>
      </c>
      <c r="AI245" s="342">
        <f t="shared" si="215"/>
        <v>0</v>
      </c>
      <c r="AJ245" s="342">
        <f t="shared" si="215"/>
        <v>0</v>
      </c>
      <c r="AK245" s="553">
        <f t="shared" si="215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723"/>
      <c r="C246" s="59"/>
      <c r="D246" s="60"/>
      <c r="E246" s="52"/>
      <c r="F246" s="61"/>
      <c r="G246" s="558">
        <f t="shared" ref="G246:AJ246" si="216">+F246+G245</f>
        <v>0</v>
      </c>
      <c r="H246" s="558">
        <f t="shared" si="216"/>
        <v>0</v>
      </c>
      <c r="I246" s="335">
        <f t="shared" si="216"/>
        <v>0</v>
      </c>
      <c r="J246" s="336">
        <f t="shared" si="216"/>
        <v>0</v>
      </c>
      <c r="K246" s="336">
        <f t="shared" si="216"/>
        <v>0</v>
      </c>
      <c r="L246" s="575">
        <f t="shared" si="216"/>
        <v>0</v>
      </c>
      <c r="M246" s="558">
        <f t="shared" si="216"/>
        <v>0</v>
      </c>
      <c r="N246" s="336">
        <f t="shared" si="216"/>
        <v>0</v>
      </c>
      <c r="O246" s="336">
        <f t="shared" si="216"/>
        <v>0</v>
      </c>
      <c r="P246" s="335">
        <f t="shared" si="216"/>
        <v>0</v>
      </c>
      <c r="Q246" s="336">
        <f t="shared" si="216"/>
        <v>0</v>
      </c>
      <c r="R246" s="336">
        <f t="shared" si="216"/>
        <v>0</v>
      </c>
      <c r="S246" s="575">
        <f t="shared" si="216"/>
        <v>0</v>
      </c>
      <c r="T246" s="558">
        <f t="shared" si="216"/>
        <v>0</v>
      </c>
      <c r="U246" s="336">
        <f t="shared" si="216"/>
        <v>0</v>
      </c>
      <c r="V246" s="336">
        <f t="shared" si="216"/>
        <v>0</v>
      </c>
      <c r="W246" s="335">
        <f t="shared" si="216"/>
        <v>0</v>
      </c>
      <c r="X246" s="336">
        <f t="shared" si="216"/>
        <v>0</v>
      </c>
      <c r="Y246" s="336">
        <f t="shared" si="216"/>
        <v>0</v>
      </c>
      <c r="Z246" s="575">
        <f t="shared" si="216"/>
        <v>0</v>
      </c>
      <c r="AA246" s="558">
        <f t="shared" si="216"/>
        <v>0</v>
      </c>
      <c r="AB246" s="336">
        <f t="shared" si="216"/>
        <v>0</v>
      </c>
      <c r="AC246" s="336">
        <f t="shared" si="216"/>
        <v>0</v>
      </c>
      <c r="AD246" s="335">
        <f t="shared" si="216"/>
        <v>0</v>
      </c>
      <c r="AE246" s="336">
        <f t="shared" si="216"/>
        <v>0</v>
      </c>
      <c r="AF246" s="336">
        <f t="shared" si="216"/>
        <v>0</v>
      </c>
      <c r="AG246" s="575">
        <f t="shared" si="216"/>
        <v>0</v>
      </c>
      <c r="AH246" s="558">
        <f t="shared" si="216"/>
        <v>0</v>
      </c>
      <c r="AI246" s="336">
        <f t="shared" si="216"/>
        <v>0</v>
      </c>
      <c r="AJ246" s="336">
        <f t="shared" si="216"/>
        <v>0</v>
      </c>
      <c r="AK246" s="552"/>
      <c r="AL246" s="37"/>
    </row>
    <row r="247" spans="1:42" ht="35.1" customHeight="1">
      <c r="A247" s="624">
        <v>34</v>
      </c>
      <c r="B247" s="722" t="s">
        <v>197</v>
      </c>
      <c r="C247" s="62">
        <v>0</v>
      </c>
      <c r="D247" s="63"/>
      <c r="E247" s="54"/>
      <c r="F247" s="337">
        <f>+F107</f>
        <v>36</v>
      </c>
      <c r="G247" s="557">
        <f>+G107</f>
        <v>0</v>
      </c>
      <c r="H247" s="557">
        <f t="shared" ref="H247:AK247" si="217">+H107</f>
        <v>0</v>
      </c>
      <c r="I247" s="342">
        <f t="shared" si="217"/>
        <v>0</v>
      </c>
      <c r="J247" s="342">
        <f t="shared" si="217"/>
        <v>0</v>
      </c>
      <c r="K247" s="342">
        <f t="shared" si="217"/>
        <v>0</v>
      </c>
      <c r="L247" s="574">
        <f t="shared" si="217"/>
        <v>0</v>
      </c>
      <c r="M247" s="557">
        <f t="shared" si="217"/>
        <v>0</v>
      </c>
      <c r="N247" s="342">
        <f t="shared" si="217"/>
        <v>0</v>
      </c>
      <c r="O247" s="342">
        <f t="shared" si="217"/>
        <v>0</v>
      </c>
      <c r="P247" s="342">
        <f t="shared" si="217"/>
        <v>0</v>
      </c>
      <c r="Q247" s="342">
        <f t="shared" si="217"/>
        <v>0</v>
      </c>
      <c r="R247" s="342">
        <f t="shared" si="217"/>
        <v>0</v>
      </c>
      <c r="S247" s="574">
        <f t="shared" si="217"/>
        <v>0</v>
      </c>
      <c r="T247" s="557">
        <f t="shared" si="217"/>
        <v>0</v>
      </c>
      <c r="U247" s="342">
        <f t="shared" si="217"/>
        <v>0</v>
      </c>
      <c r="V247" s="342">
        <f t="shared" si="217"/>
        <v>0</v>
      </c>
      <c r="W247" s="342">
        <f t="shared" si="217"/>
        <v>0</v>
      </c>
      <c r="X247" s="342">
        <f t="shared" si="217"/>
        <v>0</v>
      </c>
      <c r="Y247" s="342">
        <f t="shared" si="217"/>
        <v>0</v>
      </c>
      <c r="Z247" s="574">
        <f t="shared" si="217"/>
        <v>0</v>
      </c>
      <c r="AA247" s="557">
        <f t="shared" si="217"/>
        <v>0</v>
      </c>
      <c r="AB247" s="342">
        <f t="shared" si="217"/>
        <v>0</v>
      </c>
      <c r="AC247" s="342">
        <f t="shared" si="217"/>
        <v>0</v>
      </c>
      <c r="AD247" s="469">
        <v>36</v>
      </c>
      <c r="AE247" s="553">
        <v>0</v>
      </c>
      <c r="AF247" s="342">
        <f t="shared" si="217"/>
        <v>0</v>
      </c>
      <c r="AG247" s="574">
        <f t="shared" si="217"/>
        <v>0</v>
      </c>
      <c r="AH247" s="557">
        <f t="shared" si="217"/>
        <v>0</v>
      </c>
      <c r="AI247" s="342">
        <f t="shared" si="217"/>
        <v>0</v>
      </c>
      <c r="AJ247" s="553">
        <f t="shared" si="217"/>
        <v>0</v>
      </c>
      <c r="AK247" s="553">
        <f t="shared" si="217"/>
        <v>0</v>
      </c>
      <c r="AL247" s="37">
        <f>SUM(G247:AK247)</f>
        <v>36</v>
      </c>
      <c r="AM247" s="38">
        <f>AL247</f>
        <v>36</v>
      </c>
      <c r="AN247" s="38">
        <v>800000</v>
      </c>
      <c r="AO247" s="38">
        <f>AL247*AN247/1000</f>
        <v>28800</v>
      </c>
      <c r="AP247" s="38">
        <f>AN247*AM247/1000</f>
        <v>28800</v>
      </c>
    </row>
    <row r="248" spans="1:42" ht="35.1" customHeight="1">
      <c r="A248" s="625"/>
      <c r="B248" s="723"/>
      <c r="C248" s="68"/>
      <c r="D248" s="65"/>
      <c r="E248" s="57"/>
      <c r="F248" s="58"/>
      <c r="G248" s="562">
        <f t="shared" ref="G248:AK248" si="218">+F248+G247</f>
        <v>0</v>
      </c>
      <c r="H248" s="558">
        <f t="shared" si="218"/>
        <v>0</v>
      </c>
      <c r="I248" s="335">
        <f t="shared" si="218"/>
        <v>0</v>
      </c>
      <c r="J248" s="336">
        <f t="shared" si="218"/>
        <v>0</v>
      </c>
      <c r="K248" s="336">
        <f t="shared" si="218"/>
        <v>0</v>
      </c>
      <c r="L248" s="575">
        <f t="shared" si="218"/>
        <v>0</v>
      </c>
      <c r="M248" s="558">
        <f t="shared" si="218"/>
        <v>0</v>
      </c>
      <c r="N248" s="336">
        <f t="shared" si="218"/>
        <v>0</v>
      </c>
      <c r="O248" s="336">
        <f t="shared" si="218"/>
        <v>0</v>
      </c>
      <c r="P248" s="335">
        <f t="shared" si="218"/>
        <v>0</v>
      </c>
      <c r="Q248" s="336">
        <f t="shared" si="218"/>
        <v>0</v>
      </c>
      <c r="R248" s="336">
        <f t="shared" si="218"/>
        <v>0</v>
      </c>
      <c r="S248" s="575">
        <f t="shared" si="218"/>
        <v>0</v>
      </c>
      <c r="T248" s="558">
        <f t="shared" si="218"/>
        <v>0</v>
      </c>
      <c r="U248" s="336">
        <f t="shared" si="218"/>
        <v>0</v>
      </c>
      <c r="V248" s="336">
        <f t="shared" si="218"/>
        <v>0</v>
      </c>
      <c r="W248" s="335">
        <f t="shared" si="218"/>
        <v>0</v>
      </c>
      <c r="X248" s="336">
        <f t="shared" si="218"/>
        <v>0</v>
      </c>
      <c r="Y248" s="336">
        <f t="shared" si="218"/>
        <v>0</v>
      </c>
      <c r="Z248" s="575">
        <f t="shared" si="218"/>
        <v>0</v>
      </c>
      <c r="AA248" s="558">
        <f t="shared" si="218"/>
        <v>0</v>
      </c>
      <c r="AB248" s="336">
        <f t="shared" si="218"/>
        <v>0</v>
      </c>
      <c r="AC248" s="336">
        <f t="shared" si="218"/>
        <v>0</v>
      </c>
      <c r="AD248" s="335">
        <f t="shared" si="218"/>
        <v>36</v>
      </c>
      <c r="AE248" s="336">
        <f t="shared" si="218"/>
        <v>36</v>
      </c>
      <c r="AF248" s="336">
        <f t="shared" si="218"/>
        <v>36</v>
      </c>
      <c r="AG248" s="575">
        <f t="shared" si="218"/>
        <v>36</v>
      </c>
      <c r="AH248" s="558">
        <f t="shared" si="218"/>
        <v>36</v>
      </c>
      <c r="AI248" s="335">
        <f t="shared" si="218"/>
        <v>36</v>
      </c>
      <c r="AJ248" s="335">
        <f t="shared" si="218"/>
        <v>36</v>
      </c>
      <c r="AK248" s="450">
        <f t="shared" si="218"/>
        <v>36</v>
      </c>
      <c r="AL248" s="37"/>
    </row>
    <row r="249" spans="1:42" ht="35.1" customHeight="1">
      <c r="A249" s="624">
        <v>35</v>
      </c>
      <c r="B249" s="722" t="s">
        <v>198</v>
      </c>
      <c r="C249" s="62">
        <v>0</v>
      </c>
      <c r="D249" s="71"/>
      <c r="E249" s="34"/>
      <c r="F249" s="35">
        <f>+F109</f>
        <v>0</v>
      </c>
      <c r="G249" s="557">
        <f>+G109</f>
        <v>0</v>
      </c>
      <c r="H249" s="557">
        <f t="shared" ref="H249:AK249" si="219">+H109</f>
        <v>0</v>
      </c>
      <c r="I249" s="342">
        <f t="shared" si="219"/>
        <v>0</v>
      </c>
      <c r="J249" s="342">
        <f t="shared" si="219"/>
        <v>0</v>
      </c>
      <c r="K249" s="342">
        <f t="shared" si="219"/>
        <v>0</v>
      </c>
      <c r="L249" s="574">
        <f t="shared" si="219"/>
        <v>0</v>
      </c>
      <c r="M249" s="557">
        <f t="shared" si="219"/>
        <v>0</v>
      </c>
      <c r="N249" s="342">
        <f t="shared" si="219"/>
        <v>0</v>
      </c>
      <c r="O249" s="342">
        <f t="shared" si="219"/>
        <v>0</v>
      </c>
      <c r="P249" s="342">
        <f t="shared" si="219"/>
        <v>0</v>
      </c>
      <c r="Q249" s="342">
        <f t="shared" si="219"/>
        <v>0</v>
      </c>
      <c r="R249" s="342">
        <f t="shared" si="219"/>
        <v>0</v>
      </c>
      <c r="S249" s="574">
        <f t="shared" si="219"/>
        <v>0</v>
      </c>
      <c r="T249" s="557">
        <f t="shared" si="219"/>
        <v>0</v>
      </c>
      <c r="U249" s="342">
        <f t="shared" si="219"/>
        <v>0</v>
      </c>
      <c r="V249" s="342">
        <f t="shared" si="219"/>
        <v>0</v>
      </c>
      <c r="W249" s="342">
        <f t="shared" si="219"/>
        <v>0</v>
      </c>
      <c r="X249" s="342">
        <f t="shared" si="219"/>
        <v>0</v>
      </c>
      <c r="Y249" s="342">
        <f t="shared" si="219"/>
        <v>0</v>
      </c>
      <c r="Z249" s="574">
        <f t="shared" si="219"/>
        <v>0</v>
      </c>
      <c r="AA249" s="557">
        <f t="shared" si="219"/>
        <v>0</v>
      </c>
      <c r="AB249" s="342">
        <f t="shared" si="219"/>
        <v>0</v>
      </c>
      <c r="AC249" s="342">
        <f t="shared" si="219"/>
        <v>0</v>
      </c>
      <c r="AD249" s="342">
        <f t="shared" si="219"/>
        <v>0</v>
      </c>
      <c r="AE249" s="342">
        <f t="shared" si="219"/>
        <v>0</v>
      </c>
      <c r="AF249" s="342">
        <f t="shared" si="219"/>
        <v>0</v>
      </c>
      <c r="AG249" s="574">
        <f t="shared" si="219"/>
        <v>0</v>
      </c>
      <c r="AH249" s="557">
        <f t="shared" si="219"/>
        <v>0</v>
      </c>
      <c r="AI249" s="342">
        <f t="shared" si="219"/>
        <v>0</v>
      </c>
      <c r="AJ249" s="342">
        <f t="shared" si="219"/>
        <v>0</v>
      </c>
      <c r="AK249" s="553">
        <f t="shared" si="219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723"/>
      <c r="C250" s="72"/>
      <c r="D250" s="73"/>
      <c r="E250" s="41"/>
      <c r="F250" s="74"/>
      <c r="G250" s="558">
        <f t="shared" ref="G250:AK250" si="220">+F250+G249</f>
        <v>0</v>
      </c>
      <c r="H250" s="558">
        <f t="shared" si="220"/>
        <v>0</v>
      </c>
      <c r="I250" s="335">
        <f t="shared" si="220"/>
        <v>0</v>
      </c>
      <c r="J250" s="336">
        <f t="shared" si="220"/>
        <v>0</v>
      </c>
      <c r="K250" s="336">
        <f t="shared" si="220"/>
        <v>0</v>
      </c>
      <c r="L250" s="575">
        <f t="shared" si="220"/>
        <v>0</v>
      </c>
      <c r="M250" s="558">
        <f t="shared" si="220"/>
        <v>0</v>
      </c>
      <c r="N250" s="336">
        <f t="shared" si="220"/>
        <v>0</v>
      </c>
      <c r="O250" s="336">
        <f t="shared" si="220"/>
        <v>0</v>
      </c>
      <c r="P250" s="335">
        <f t="shared" si="220"/>
        <v>0</v>
      </c>
      <c r="Q250" s="336">
        <f t="shared" si="220"/>
        <v>0</v>
      </c>
      <c r="R250" s="336">
        <f t="shared" si="220"/>
        <v>0</v>
      </c>
      <c r="S250" s="575">
        <f t="shared" si="220"/>
        <v>0</v>
      </c>
      <c r="T250" s="558">
        <f t="shared" si="220"/>
        <v>0</v>
      </c>
      <c r="U250" s="336">
        <f t="shared" si="220"/>
        <v>0</v>
      </c>
      <c r="V250" s="336">
        <f t="shared" si="220"/>
        <v>0</v>
      </c>
      <c r="W250" s="335">
        <f t="shared" si="220"/>
        <v>0</v>
      </c>
      <c r="X250" s="336">
        <f t="shared" si="220"/>
        <v>0</v>
      </c>
      <c r="Y250" s="336">
        <f t="shared" si="220"/>
        <v>0</v>
      </c>
      <c r="Z250" s="575">
        <f t="shared" si="220"/>
        <v>0</v>
      </c>
      <c r="AA250" s="558">
        <f t="shared" si="220"/>
        <v>0</v>
      </c>
      <c r="AB250" s="336">
        <f t="shared" si="220"/>
        <v>0</v>
      </c>
      <c r="AC250" s="336">
        <f t="shared" si="220"/>
        <v>0</v>
      </c>
      <c r="AD250" s="335">
        <f t="shared" si="220"/>
        <v>0</v>
      </c>
      <c r="AE250" s="336">
        <f t="shared" si="220"/>
        <v>0</v>
      </c>
      <c r="AF250" s="336">
        <f t="shared" si="220"/>
        <v>0</v>
      </c>
      <c r="AG250" s="575">
        <f t="shared" si="220"/>
        <v>0</v>
      </c>
      <c r="AH250" s="558">
        <f t="shared" si="220"/>
        <v>0</v>
      </c>
      <c r="AI250" s="336">
        <f t="shared" si="220"/>
        <v>0</v>
      </c>
      <c r="AJ250" s="336">
        <f t="shared" si="220"/>
        <v>0</v>
      </c>
      <c r="AK250" s="552">
        <f t="shared" si="220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557">
        <f>+G111</f>
        <v>0</v>
      </c>
      <c r="H251" s="557">
        <f t="shared" ref="H251:AK251" si="221">+H111</f>
        <v>0</v>
      </c>
      <c r="I251" s="342">
        <f t="shared" si="221"/>
        <v>0</v>
      </c>
      <c r="J251" s="342">
        <f t="shared" si="221"/>
        <v>0</v>
      </c>
      <c r="K251" s="342">
        <f t="shared" si="221"/>
        <v>0</v>
      </c>
      <c r="L251" s="574">
        <f t="shared" si="221"/>
        <v>0</v>
      </c>
      <c r="M251" s="557">
        <f t="shared" si="221"/>
        <v>0</v>
      </c>
      <c r="N251" s="342">
        <f t="shared" si="221"/>
        <v>0</v>
      </c>
      <c r="O251" s="342">
        <f t="shared" si="221"/>
        <v>0</v>
      </c>
      <c r="P251" s="342">
        <f t="shared" si="221"/>
        <v>0</v>
      </c>
      <c r="Q251" s="342">
        <f t="shared" si="221"/>
        <v>0</v>
      </c>
      <c r="R251" s="342">
        <f t="shared" si="221"/>
        <v>0</v>
      </c>
      <c r="S251" s="574">
        <f t="shared" si="221"/>
        <v>0</v>
      </c>
      <c r="T251" s="557">
        <f t="shared" si="221"/>
        <v>0</v>
      </c>
      <c r="U251" s="342">
        <f t="shared" si="221"/>
        <v>0</v>
      </c>
      <c r="V251" s="342">
        <f t="shared" si="221"/>
        <v>0</v>
      </c>
      <c r="W251" s="342">
        <f t="shared" si="221"/>
        <v>0</v>
      </c>
      <c r="X251" s="342">
        <f t="shared" si="221"/>
        <v>0</v>
      </c>
      <c r="Y251" s="342">
        <f t="shared" si="221"/>
        <v>0</v>
      </c>
      <c r="Z251" s="574">
        <f t="shared" si="221"/>
        <v>0</v>
      </c>
      <c r="AA251" s="557">
        <f t="shared" si="221"/>
        <v>0</v>
      </c>
      <c r="AB251" s="342">
        <f t="shared" si="221"/>
        <v>0</v>
      </c>
      <c r="AC251" s="342">
        <f t="shared" si="221"/>
        <v>0</v>
      </c>
      <c r="AD251" s="342">
        <f t="shared" si="221"/>
        <v>0</v>
      </c>
      <c r="AE251" s="342">
        <f t="shared" si="221"/>
        <v>0</v>
      </c>
      <c r="AF251" s="342">
        <f t="shared" si="221"/>
        <v>0</v>
      </c>
      <c r="AG251" s="574">
        <f t="shared" si="221"/>
        <v>0</v>
      </c>
      <c r="AH251" s="557">
        <f t="shared" si="221"/>
        <v>0</v>
      </c>
      <c r="AI251" s="342">
        <f t="shared" si="221"/>
        <v>0</v>
      </c>
      <c r="AJ251" s="342">
        <f t="shared" si="221"/>
        <v>0</v>
      </c>
      <c r="AK251" s="476">
        <f t="shared" si="221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558">
        <f t="shared" ref="G252:AK252" si="222">+F252+G251</f>
        <v>0</v>
      </c>
      <c r="H252" s="558">
        <f t="shared" si="222"/>
        <v>0</v>
      </c>
      <c r="I252" s="336">
        <f t="shared" si="222"/>
        <v>0</v>
      </c>
      <c r="J252" s="336">
        <f t="shared" si="222"/>
        <v>0</v>
      </c>
      <c r="K252" s="336">
        <f t="shared" si="222"/>
        <v>0</v>
      </c>
      <c r="L252" s="575">
        <f t="shared" si="222"/>
        <v>0</v>
      </c>
      <c r="M252" s="558">
        <f t="shared" si="222"/>
        <v>0</v>
      </c>
      <c r="N252" s="336">
        <f t="shared" si="222"/>
        <v>0</v>
      </c>
      <c r="O252" s="336">
        <f t="shared" si="222"/>
        <v>0</v>
      </c>
      <c r="P252" s="336">
        <f t="shared" si="222"/>
        <v>0</v>
      </c>
      <c r="Q252" s="336">
        <f t="shared" si="222"/>
        <v>0</v>
      </c>
      <c r="R252" s="336">
        <f t="shared" si="222"/>
        <v>0</v>
      </c>
      <c r="S252" s="575">
        <f t="shared" si="222"/>
        <v>0</v>
      </c>
      <c r="T252" s="558">
        <f t="shared" si="222"/>
        <v>0</v>
      </c>
      <c r="U252" s="336">
        <f t="shared" si="222"/>
        <v>0</v>
      </c>
      <c r="V252" s="336">
        <f t="shared" si="222"/>
        <v>0</v>
      </c>
      <c r="W252" s="336">
        <f t="shared" si="222"/>
        <v>0</v>
      </c>
      <c r="X252" s="336">
        <f t="shared" si="222"/>
        <v>0</v>
      </c>
      <c r="Y252" s="336">
        <f t="shared" si="222"/>
        <v>0</v>
      </c>
      <c r="Z252" s="575">
        <f t="shared" si="222"/>
        <v>0</v>
      </c>
      <c r="AA252" s="558">
        <f t="shared" si="222"/>
        <v>0</v>
      </c>
      <c r="AB252" s="336">
        <f t="shared" si="222"/>
        <v>0</v>
      </c>
      <c r="AC252" s="336">
        <f t="shared" si="222"/>
        <v>0</v>
      </c>
      <c r="AD252" s="336">
        <f t="shared" si="222"/>
        <v>0</v>
      </c>
      <c r="AE252" s="336">
        <f t="shared" si="222"/>
        <v>0</v>
      </c>
      <c r="AF252" s="336">
        <f t="shared" si="222"/>
        <v>0</v>
      </c>
      <c r="AG252" s="575">
        <f t="shared" si="222"/>
        <v>0</v>
      </c>
      <c r="AH252" s="558">
        <f t="shared" si="222"/>
        <v>0</v>
      </c>
      <c r="AI252" s="336">
        <f t="shared" si="222"/>
        <v>0</v>
      </c>
      <c r="AJ252" s="336">
        <f t="shared" si="222"/>
        <v>0</v>
      </c>
      <c r="AK252" s="552">
        <f t="shared" si="222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557">
        <f>+G113</f>
        <v>0</v>
      </c>
      <c r="H253" s="557">
        <f t="shared" ref="H253:AK253" si="223">+H113</f>
        <v>0</v>
      </c>
      <c r="I253" s="342">
        <f t="shared" si="223"/>
        <v>0</v>
      </c>
      <c r="J253" s="342">
        <f t="shared" si="223"/>
        <v>0</v>
      </c>
      <c r="K253" s="342">
        <f t="shared" si="223"/>
        <v>0</v>
      </c>
      <c r="L253" s="574">
        <f t="shared" si="223"/>
        <v>0</v>
      </c>
      <c r="M253" s="557">
        <f t="shared" si="223"/>
        <v>0</v>
      </c>
      <c r="N253" s="342">
        <f t="shared" si="223"/>
        <v>0</v>
      </c>
      <c r="O253" s="342">
        <f t="shared" si="223"/>
        <v>0</v>
      </c>
      <c r="P253" s="342">
        <f t="shared" si="223"/>
        <v>0</v>
      </c>
      <c r="Q253" s="342">
        <f t="shared" si="223"/>
        <v>0</v>
      </c>
      <c r="R253" s="342">
        <f t="shared" si="223"/>
        <v>0</v>
      </c>
      <c r="S253" s="574">
        <f t="shared" si="223"/>
        <v>0</v>
      </c>
      <c r="T253" s="557">
        <f t="shared" si="223"/>
        <v>0</v>
      </c>
      <c r="U253" s="342">
        <f t="shared" si="223"/>
        <v>0</v>
      </c>
      <c r="V253" s="342">
        <f t="shared" si="223"/>
        <v>0</v>
      </c>
      <c r="W253" s="342">
        <f t="shared" si="223"/>
        <v>0</v>
      </c>
      <c r="X253" s="342">
        <f t="shared" si="223"/>
        <v>0</v>
      </c>
      <c r="Y253" s="342">
        <f t="shared" si="223"/>
        <v>0</v>
      </c>
      <c r="Z253" s="574">
        <f t="shared" si="223"/>
        <v>0</v>
      </c>
      <c r="AA253" s="557">
        <f t="shared" si="223"/>
        <v>0</v>
      </c>
      <c r="AB253" s="342">
        <f t="shared" si="223"/>
        <v>0</v>
      </c>
      <c r="AC253" s="342">
        <f t="shared" si="223"/>
        <v>0</v>
      </c>
      <c r="AD253" s="342">
        <f t="shared" si="223"/>
        <v>0</v>
      </c>
      <c r="AE253" s="342">
        <f t="shared" si="223"/>
        <v>0</v>
      </c>
      <c r="AF253" s="342">
        <f t="shared" si="223"/>
        <v>0</v>
      </c>
      <c r="AG253" s="574">
        <f t="shared" si="223"/>
        <v>0</v>
      </c>
      <c r="AH253" s="557">
        <f t="shared" si="223"/>
        <v>0</v>
      </c>
      <c r="AI253" s="342">
        <f t="shared" si="223"/>
        <v>0</v>
      </c>
      <c r="AJ253" s="342">
        <f t="shared" si="223"/>
        <v>0</v>
      </c>
      <c r="AK253" s="476">
        <f t="shared" si="223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558">
        <f t="shared" ref="G254:AK254" si="224">+F254+G253</f>
        <v>0</v>
      </c>
      <c r="H254" s="558">
        <f t="shared" si="224"/>
        <v>0</v>
      </c>
      <c r="I254" s="336">
        <f t="shared" si="224"/>
        <v>0</v>
      </c>
      <c r="J254" s="336">
        <f t="shared" si="224"/>
        <v>0</v>
      </c>
      <c r="K254" s="336">
        <f t="shared" si="224"/>
        <v>0</v>
      </c>
      <c r="L254" s="575">
        <f t="shared" si="224"/>
        <v>0</v>
      </c>
      <c r="M254" s="558">
        <f t="shared" si="224"/>
        <v>0</v>
      </c>
      <c r="N254" s="336">
        <f t="shared" si="224"/>
        <v>0</v>
      </c>
      <c r="O254" s="336">
        <f t="shared" si="224"/>
        <v>0</v>
      </c>
      <c r="P254" s="336">
        <f t="shared" si="224"/>
        <v>0</v>
      </c>
      <c r="Q254" s="336">
        <f t="shared" si="224"/>
        <v>0</v>
      </c>
      <c r="R254" s="336">
        <f t="shared" si="224"/>
        <v>0</v>
      </c>
      <c r="S254" s="575">
        <f t="shared" si="224"/>
        <v>0</v>
      </c>
      <c r="T254" s="558">
        <f t="shared" si="224"/>
        <v>0</v>
      </c>
      <c r="U254" s="336">
        <f t="shared" si="224"/>
        <v>0</v>
      </c>
      <c r="V254" s="336">
        <f t="shared" si="224"/>
        <v>0</v>
      </c>
      <c r="W254" s="336">
        <f t="shared" si="224"/>
        <v>0</v>
      </c>
      <c r="X254" s="336">
        <f t="shared" si="224"/>
        <v>0</v>
      </c>
      <c r="Y254" s="336">
        <f t="shared" si="224"/>
        <v>0</v>
      </c>
      <c r="Z254" s="575">
        <f t="shared" si="224"/>
        <v>0</v>
      </c>
      <c r="AA254" s="558">
        <f t="shared" si="224"/>
        <v>0</v>
      </c>
      <c r="AB254" s="336">
        <f t="shared" si="224"/>
        <v>0</v>
      </c>
      <c r="AC254" s="336">
        <f t="shared" si="224"/>
        <v>0</v>
      </c>
      <c r="AD254" s="336">
        <f t="shared" si="224"/>
        <v>0</v>
      </c>
      <c r="AE254" s="336">
        <f t="shared" si="224"/>
        <v>0</v>
      </c>
      <c r="AF254" s="336">
        <f t="shared" si="224"/>
        <v>0</v>
      </c>
      <c r="AG254" s="575">
        <f t="shared" si="224"/>
        <v>0</v>
      </c>
      <c r="AH254" s="558">
        <f t="shared" si="224"/>
        <v>0</v>
      </c>
      <c r="AI254" s="336">
        <f t="shared" si="224"/>
        <v>0</v>
      </c>
      <c r="AJ254" s="336">
        <f t="shared" si="224"/>
        <v>0</v>
      </c>
      <c r="AK254" s="552">
        <f t="shared" si="224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337">
        <f>+F115</f>
        <v>0</v>
      </c>
      <c r="G255" s="557">
        <f>+G115</f>
        <v>0</v>
      </c>
      <c r="H255" s="557">
        <f t="shared" ref="H255:AK255" si="225">+H115</f>
        <v>0</v>
      </c>
      <c r="I255" s="342">
        <f t="shared" si="225"/>
        <v>0</v>
      </c>
      <c r="J255" s="342">
        <f t="shared" si="225"/>
        <v>0</v>
      </c>
      <c r="K255" s="342">
        <f t="shared" si="225"/>
        <v>0</v>
      </c>
      <c r="L255" s="574">
        <f t="shared" si="225"/>
        <v>0</v>
      </c>
      <c r="M255" s="557">
        <f t="shared" si="225"/>
        <v>0</v>
      </c>
      <c r="N255" s="342">
        <f t="shared" si="225"/>
        <v>0</v>
      </c>
      <c r="O255" s="342">
        <f t="shared" si="225"/>
        <v>0</v>
      </c>
      <c r="P255" s="342">
        <f t="shared" si="225"/>
        <v>0</v>
      </c>
      <c r="Q255" s="342">
        <f t="shared" si="225"/>
        <v>0</v>
      </c>
      <c r="R255" s="342">
        <f t="shared" si="225"/>
        <v>0</v>
      </c>
      <c r="S255" s="574">
        <f t="shared" si="225"/>
        <v>0</v>
      </c>
      <c r="T255" s="557">
        <f t="shared" si="225"/>
        <v>0</v>
      </c>
      <c r="U255" s="342">
        <f t="shared" si="225"/>
        <v>0</v>
      </c>
      <c r="V255" s="342">
        <f t="shared" si="225"/>
        <v>0</v>
      </c>
      <c r="W255" s="342">
        <f t="shared" si="225"/>
        <v>0</v>
      </c>
      <c r="X255" s="342">
        <f t="shared" si="225"/>
        <v>0</v>
      </c>
      <c r="Y255" s="342">
        <f t="shared" si="225"/>
        <v>0</v>
      </c>
      <c r="Z255" s="574">
        <f t="shared" si="225"/>
        <v>0</v>
      </c>
      <c r="AA255" s="557">
        <f t="shared" si="225"/>
        <v>0</v>
      </c>
      <c r="AB255" s="342">
        <f t="shared" si="225"/>
        <v>0</v>
      </c>
      <c r="AC255" s="342">
        <f t="shared" si="225"/>
        <v>0</v>
      </c>
      <c r="AD255" s="342">
        <f t="shared" si="225"/>
        <v>0</v>
      </c>
      <c r="AE255" s="342">
        <f t="shared" si="225"/>
        <v>0</v>
      </c>
      <c r="AF255" s="342">
        <f t="shared" si="225"/>
        <v>0</v>
      </c>
      <c r="AG255" s="574">
        <f t="shared" si="225"/>
        <v>0</v>
      </c>
      <c r="AH255" s="557">
        <f t="shared" si="225"/>
        <v>0</v>
      </c>
      <c r="AI255" s="342">
        <f t="shared" si="225"/>
        <v>0</v>
      </c>
      <c r="AJ255" s="342">
        <f t="shared" si="225"/>
        <v>0</v>
      </c>
      <c r="AK255" s="92">
        <f t="shared" si="225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558">
        <f t="shared" ref="G256:AK256" si="226">+F256+G255</f>
        <v>0</v>
      </c>
      <c r="H256" s="558">
        <f t="shared" si="226"/>
        <v>0</v>
      </c>
      <c r="I256" s="336">
        <f t="shared" si="226"/>
        <v>0</v>
      </c>
      <c r="J256" s="336">
        <f t="shared" si="226"/>
        <v>0</v>
      </c>
      <c r="K256" s="336">
        <f t="shared" si="226"/>
        <v>0</v>
      </c>
      <c r="L256" s="575">
        <f t="shared" si="226"/>
        <v>0</v>
      </c>
      <c r="M256" s="558">
        <f t="shared" si="226"/>
        <v>0</v>
      </c>
      <c r="N256" s="336">
        <f t="shared" si="226"/>
        <v>0</v>
      </c>
      <c r="O256" s="336">
        <f t="shared" si="226"/>
        <v>0</v>
      </c>
      <c r="P256" s="336">
        <f t="shared" si="226"/>
        <v>0</v>
      </c>
      <c r="Q256" s="336">
        <f t="shared" si="226"/>
        <v>0</v>
      </c>
      <c r="R256" s="336">
        <f t="shared" si="226"/>
        <v>0</v>
      </c>
      <c r="S256" s="575">
        <f t="shared" si="226"/>
        <v>0</v>
      </c>
      <c r="T256" s="558">
        <f t="shared" si="226"/>
        <v>0</v>
      </c>
      <c r="U256" s="336">
        <f t="shared" si="226"/>
        <v>0</v>
      </c>
      <c r="V256" s="336">
        <f t="shared" si="226"/>
        <v>0</v>
      </c>
      <c r="W256" s="336">
        <f t="shared" si="226"/>
        <v>0</v>
      </c>
      <c r="X256" s="336">
        <f t="shared" si="226"/>
        <v>0</v>
      </c>
      <c r="Y256" s="336">
        <f t="shared" si="226"/>
        <v>0</v>
      </c>
      <c r="Z256" s="575">
        <f t="shared" si="226"/>
        <v>0</v>
      </c>
      <c r="AA256" s="558">
        <f t="shared" si="226"/>
        <v>0</v>
      </c>
      <c r="AB256" s="336">
        <f t="shared" si="226"/>
        <v>0</v>
      </c>
      <c r="AC256" s="336">
        <f t="shared" si="226"/>
        <v>0</v>
      </c>
      <c r="AD256" s="336">
        <f t="shared" si="226"/>
        <v>0</v>
      </c>
      <c r="AE256" s="336">
        <f t="shared" si="226"/>
        <v>0</v>
      </c>
      <c r="AF256" s="336">
        <f t="shared" si="226"/>
        <v>0</v>
      </c>
      <c r="AG256" s="575">
        <f t="shared" si="226"/>
        <v>0</v>
      </c>
      <c r="AH256" s="558">
        <f t="shared" si="226"/>
        <v>0</v>
      </c>
      <c r="AI256" s="336">
        <f t="shared" si="226"/>
        <v>0</v>
      </c>
      <c r="AJ256" s="336">
        <f t="shared" si="226"/>
        <v>0</v>
      </c>
      <c r="AK256" s="552">
        <f t="shared" si="226"/>
        <v>0</v>
      </c>
      <c r="AL256" s="37"/>
    </row>
    <row r="257" spans="1:42" ht="35.1" customHeight="1">
      <c r="A257" s="624">
        <v>36</v>
      </c>
      <c r="B257" s="666" t="s">
        <v>163</v>
      </c>
      <c r="C257" s="32" t="s">
        <v>180</v>
      </c>
      <c r="D257" s="71"/>
      <c r="E257" s="49"/>
      <c r="F257" s="337">
        <f>+F117</f>
        <v>30</v>
      </c>
      <c r="G257" s="557">
        <f>+G117</f>
        <v>0</v>
      </c>
      <c r="H257" s="557">
        <f t="shared" ref="H257:AK257" si="227">+H117</f>
        <v>0</v>
      </c>
      <c r="I257" s="342">
        <f t="shared" si="227"/>
        <v>0</v>
      </c>
      <c r="J257" s="342">
        <f t="shared" si="227"/>
        <v>0</v>
      </c>
      <c r="K257" s="342">
        <f t="shared" si="227"/>
        <v>0</v>
      </c>
      <c r="L257" s="574">
        <f t="shared" si="227"/>
        <v>0</v>
      </c>
      <c r="M257" s="557">
        <f t="shared" si="227"/>
        <v>0</v>
      </c>
      <c r="N257" s="342">
        <f t="shared" si="227"/>
        <v>0</v>
      </c>
      <c r="O257" s="342">
        <f t="shared" si="227"/>
        <v>0</v>
      </c>
      <c r="P257" s="342">
        <f t="shared" si="227"/>
        <v>0</v>
      </c>
      <c r="Q257" s="342">
        <f t="shared" si="227"/>
        <v>0</v>
      </c>
      <c r="R257" s="342">
        <f t="shared" si="227"/>
        <v>0</v>
      </c>
      <c r="S257" s="574">
        <f t="shared" si="227"/>
        <v>0</v>
      </c>
      <c r="T257" s="557">
        <f t="shared" si="227"/>
        <v>0</v>
      </c>
      <c r="U257" s="342">
        <f t="shared" si="227"/>
        <v>0</v>
      </c>
      <c r="V257" s="342">
        <f t="shared" si="227"/>
        <v>0</v>
      </c>
      <c r="W257" s="342">
        <f t="shared" si="227"/>
        <v>0</v>
      </c>
      <c r="X257" s="342">
        <f t="shared" si="227"/>
        <v>0</v>
      </c>
      <c r="Y257" s="342">
        <f t="shared" si="227"/>
        <v>0</v>
      </c>
      <c r="Z257" s="574">
        <f t="shared" si="227"/>
        <v>0</v>
      </c>
      <c r="AA257" s="557">
        <f t="shared" si="227"/>
        <v>0</v>
      </c>
      <c r="AB257" s="342">
        <f t="shared" si="227"/>
        <v>0</v>
      </c>
      <c r="AC257" s="342">
        <f t="shared" si="227"/>
        <v>0</v>
      </c>
      <c r="AD257" s="342">
        <f t="shared" si="227"/>
        <v>0</v>
      </c>
      <c r="AE257" s="342">
        <f t="shared" si="227"/>
        <v>0</v>
      </c>
      <c r="AF257" s="342">
        <f t="shared" si="227"/>
        <v>0</v>
      </c>
      <c r="AG257" s="574">
        <f t="shared" si="227"/>
        <v>0</v>
      </c>
      <c r="AH257" s="557">
        <f t="shared" si="227"/>
        <v>0</v>
      </c>
      <c r="AI257" s="553">
        <f t="shared" si="227"/>
        <v>0</v>
      </c>
      <c r="AJ257" s="469">
        <f t="shared" si="227"/>
        <v>30</v>
      </c>
      <c r="AK257" s="553">
        <f t="shared" si="227"/>
        <v>0</v>
      </c>
      <c r="AL257" s="37">
        <f>AK258</f>
        <v>30</v>
      </c>
      <c r="AM257" s="38">
        <f>AL257</f>
        <v>30</v>
      </c>
      <c r="AN257" s="38"/>
      <c r="AO257" s="38">
        <f>AL257*AN257/1000</f>
        <v>0</v>
      </c>
      <c r="AP257" s="38">
        <f>AN257*AM257/1000</f>
        <v>0</v>
      </c>
    </row>
    <row r="258" spans="1:42" ht="35.1" customHeight="1">
      <c r="A258" s="625"/>
      <c r="B258" s="667"/>
      <c r="C258" s="39"/>
      <c r="D258" s="88"/>
      <c r="E258" s="41"/>
      <c r="F258" s="74"/>
      <c r="G258" s="558">
        <f t="shared" ref="G258:AK258" si="228">+F258+G257</f>
        <v>0</v>
      </c>
      <c r="H258" s="558">
        <f t="shared" si="228"/>
        <v>0</v>
      </c>
      <c r="I258" s="336">
        <f t="shared" si="228"/>
        <v>0</v>
      </c>
      <c r="J258" s="336">
        <f t="shared" si="228"/>
        <v>0</v>
      </c>
      <c r="K258" s="336">
        <f t="shared" si="228"/>
        <v>0</v>
      </c>
      <c r="L258" s="575">
        <f t="shared" si="228"/>
        <v>0</v>
      </c>
      <c r="M258" s="558">
        <f t="shared" si="228"/>
        <v>0</v>
      </c>
      <c r="N258" s="336">
        <f t="shared" si="228"/>
        <v>0</v>
      </c>
      <c r="O258" s="336">
        <f t="shared" si="228"/>
        <v>0</v>
      </c>
      <c r="P258" s="336">
        <f t="shared" si="228"/>
        <v>0</v>
      </c>
      <c r="Q258" s="336">
        <f t="shared" si="228"/>
        <v>0</v>
      </c>
      <c r="R258" s="336">
        <f t="shared" si="228"/>
        <v>0</v>
      </c>
      <c r="S258" s="575">
        <f t="shared" si="228"/>
        <v>0</v>
      </c>
      <c r="T258" s="558">
        <f t="shared" si="228"/>
        <v>0</v>
      </c>
      <c r="U258" s="336">
        <f t="shared" si="228"/>
        <v>0</v>
      </c>
      <c r="V258" s="336">
        <f t="shared" si="228"/>
        <v>0</v>
      </c>
      <c r="W258" s="336">
        <f t="shared" si="228"/>
        <v>0</v>
      </c>
      <c r="X258" s="336">
        <f t="shared" si="228"/>
        <v>0</v>
      </c>
      <c r="Y258" s="336">
        <f t="shared" si="228"/>
        <v>0</v>
      </c>
      <c r="Z258" s="575">
        <f t="shared" si="228"/>
        <v>0</v>
      </c>
      <c r="AA258" s="558">
        <f t="shared" si="228"/>
        <v>0</v>
      </c>
      <c r="AB258" s="336">
        <f t="shared" si="228"/>
        <v>0</v>
      </c>
      <c r="AC258" s="336">
        <f t="shared" si="228"/>
        <v>0</v>
      </c>
      <c r="AD258" s="336">
        <f t="shared" si="228"/>
        <v>0</v>
      </c>
      <c r="AE258" s="336">
        <f t="shared" si="228"/>
        <v>0</v>
      </c>
      <c r="AF258" s="336">
        <f t="shared" si="228"/>
        <v>0</v>
      </c>
      <c r="AG258" s="575">
        <f t="shared" si="228"/>
        <v>0</v>
      </c>
      <c r="AH258" s="558">
        <f t="shared" si="228"/>
        <v>0</v>
      </c>
      <c r="AI258" s="336">
        <f t="shared" si="228"/>
        <v>0</v>
      </c>
      <c r="AJ258" s="336">
        <f t="shared" si="228"/>
        <v>30</v>
      </c>
      <c r="AK258" s="552">
        <f t="shared" si="228"/>
        <v>30</v>
      </c>
      <c r="AL258" s="37"/>
    </row>
    <row r="259" spans="1:42" ht="35.1" customHeight="1">
      <c r="A259" s="624">
        <v>37</v>
      </c>
      <c r="B259" s="666" t="s">
        <v>164</v>
      </c>
      <c r="C259" s="32" t="s">
        <v>180</v>
      </c>
      <c r="D259" s="53"/>
      <c r="E259" s="89"/>
      <c r="F259" s="337">
        <f>+F119</f>
        <v>0</v>
      </c>
      <c r="G259" s="557">
        <f>+G119</f>
        <v>0</v>
      </c>
      <c r="H259" s="557">
        <f t="shared" ref="H259:AK259" si="229">+H119</f>
        <v>0</v>
      </c>
      <c r="I259" s="342">
        <f t="shared" si="229"/>
        <v>0</v>
      </c>
      <c r="J259" s="342">
        <f t="shared" si="229"/>
        <v>0</v>
      </c>
      <c r="K259" s="342">
        <f t="shared" si="229"/>
        <v>0</v>
      </c>
      <c r="L259" s="574">
        <f t="shared" si="229"/>
        <v>0</v>
      </c>
      <c r="M259" s="557">
        <f t="shared" si="229"/>
        <v>0</v>
      </c>
      <c r="N259" s="342">
        <f t="shared" si="229"/>
        <v>0</v>
      </c>
      <c r="O259" s="342">
        <f t="shared" si="229"/>
        <v>0</v>
      </c>
      <c r="P259" s="342">
        <f t="shared" si="229"/>
        <v>0</v>
      </c>
      <c r="Q259" s="342">
        <f t="shared" si="229"/>
        <v>0</v>
      </c>
      <c r="R259" s="342">
        <f t="shared" si="229"/>
        <v>0</v>
      </c>
      <c r="S259" s="574">
        <f t="shared" si="229"/>
        <v>0</v>
      </c>
      <c r="T259" s="557">
        <f t="shared" si="229"/>
        <v>0</v>
      </c>
      <c r="U259" s="342">
        <f t="shared" si="229"/>
        <v>0</v>
      </c>
      <c r="V259" s="342">
        <f t="shared" si="229"/>
        <v>0</v>
      </c>
      <c r="W259" s="342">
        <f t="shared" si="229"/>
        <v>0</v>
      </c>
      <c r="X259" s="342">
        <f t="shared" si="229"/>
        <v>0</v>
      </c>
      <c r="Y259" s="342">
        <f t="shared" si="229"/>
        <v>0</v>
      </c>
      <c r="Z259" s="574">
        <f t="shared" si="229"/>
        <v>0</v>
      </c>
      <c r="AA259" s="557">
        <f t="shared" si="229"/>
        <v>0</v>
      </c>
      <c r="AB259" s="342">
        <f t="shared" si="229"/>
        <v>0</v>
      </c>
      <c r="AC259" s="342">
        <f t="shared" si="229"/>
        <v>0</v>
      </c>
      <c r="AD259" s="342">
        <f t="shared" si="229"/>
        <v>0</v>
      </c>
      <c r="AE259" s="342">
        <f t="shared" si="229"/>
        <v>0</v>
      </c>
      <c r="AF259" s="342">
        <f t="shared" si="229"/>
        <v>0</v>
      </c>
      <c r="AG259" s="574">
        <f t="shared" si="229"/>
        <v>0</v>
      </c>
      <c r="AH259" s="557">
        <f t="shared" si="229"/>
        <v>0</v>
      </c>
      <c r="AI259" s="342">
        <f t="shared" si="229"/>
        <v>0</v>
      </c>
      <c r="AJ259" s="342">
        <f t="shared" si="229"/>
        <v>0</v>
      </c>
      <c r="AK259" s="553">
        <f t="shared" si="229"/>
        <v>0</v>
      </c>
      <c r="AL259" s="37"/>
    </row>
    <row r="260" spans="1:42" ht="34.5" customHeight="1">
      <c r="A260" s="625"/>
      <c r="B260" s="667"/>
      <c r="C260" s="39"/>
      <c r="D260" s="78"/>
      <c r="E260" s="79"/>
      <c r="F260" s="42"/>
      <c r="G260" s="558">
        <f t="shared" ref="G260:AK260" si="230">+F260+G259</f>
        <v>0</v>
      </c>
      <c r="H260" s="558">
        <f t="shared" si="230"/>
        <v>0</v>
      </c>
      <c r="I260" s="336">
        <f t="shared" si="230"/>
        <v>0</v>
      </c>
      <c r="J260" s="336">
        <f t="shared" si="230"/>
        <v>0</v>
      </c>
      <c r="K260" s="336">
        <f t="shared" si="230"/>
        <v>0</v>
      </c>
      <c r="L260" s="575">
        <f t="shared" si="230"/>
        <v>0</v>
      </c>
      <c r="M260" s="558">
        <f t="shared" si="230"/>
        <v>0</v>
      </c>
      <c r="N260" s="336">
        <f t="shared" si="230"/>
        <v>0</v>
      </c>
      <c r="O260" s="336">
        <f t="shared" si="230"/>
        <v>0</v>
      </c>
      <c r="P260" s="336">
        <f t="shared" si="230"/>
        <v>0</v>
      </c>
      <c r="Q260" s="336">
        <f t="shared" si="230"/>
        <v>0</v>
      </c>
      <c r="R260" s="336">
        <f t="shared" si="230"/>
        <v>0</v>
      </c>
      <c r="S260" s="575">
        <f t="shared" si="230"/>
        <v>0</v>
      </c>
      <c r="T260" s="558">
        <f t="shared" si="230"/>
        <v>0</v>
      </c>
      <c r="U260" s="336">
        <f t="shared" si="230"/>
        <v>0</v>
      </c>
      <c r="V260" s="336">
        <f t="shared" si="230"/>
        <v>0</v>
      </c>
      <c r="W260" s="336">
        <f t="shared" si="230"/>
        <v>0</v>
      </c>
      <c r="X260" s="336">
        <f t="shared" si="230"/>
        <v>0</v>
      </c>
      <c r="Y260" s="336">
        <f t="shared" si="230"/>
        <v>0</v>
      </c>
      <c r="Z260" s="575">
        <f t="shared" si="230"/>
        <v>0</v>
      </c>
      <c r="AA260" s="558">
        <f t="shared" si="230"/>
        <v>0</v>
      </c>
      <c r="AB260" s="336">
        <f t="shared" si="230"/>
        <v>0</v>
      </c>
      <c r="AC260" s="336">
        <f t="shared" si="230"/>
        <v>0</v>
      </c>
      <c r="AD260" s="336">
        <f t="shared" si="230"/>
        <v>0</v>
      </c>
      <c r="AE260" s="336">
        <f t="shared" si="230"/>
        <v>0</v>
      </c>
      <c r="AF260" s="336">
        <f t="shared" si="230"/>
        <v>0</v>
      </c>
      <c r="AG260" s="575">
        <f t="shared" si="230"/>
        <v>0</v>
      </c>
      <c r="AH260" s="558">
        <f t="shared" si="230"/>
        <v>0</v>
      </c>
      <c r="AI260" s="336">
        <f t="shared" si="230"/>
        <v>0</v>
      </c>
      <c r="AJ260" s="336">
        <f t="shared" si="230"/>
        <v>0</v>
      </c>
      <c r="AK260" s="552">
        <f t="shared" si="230"/>
        <v>0</v>
      </c>
      <c r="AL260" s="37"/>
    </row>
    <row r="261" spans="1:42" ht="35.1" customHeight="1">
      <c r="A261" s="624">
        <v>38</v>
      </c>
      <c r="B261" s="666" t="s">
        <v>165</v>
      </c>
      <c r="C261" s="32" t="s">
        <v>180</v>
      </c>
      <c r="D261" s="90"/>
      <c r="E261" s="91"/>
      <c r="F261" s="92">
        <f>+F121</f>
        <v>20</v>
      </c>
      <c r="G261" s="557">
        <f>+G121</f>
        <v>0</v>
      </c>
      <c r="H261" s="557">
        <f t="shared" ref="H261:AK261" si="231">+H121</f>
        <v>0</v>
      </c>
      <c r="I261" s="342">
        <f t="shared" si="231"/>
        <v>0</v>
      </c>
      <c r="J261" s="342">
        <f t="shared" si="231"/>
        <v>0</v>
      </c>
      <c r="K261" s="342">
        <f t="shared" si="231"/>
        <v>0</v>
      </c>
      <c r="L261" s="574">
        <f t="shared" si="231"/>
        <v>0</v>
      </c>
      <c r="M261" s="557">
        <f t="shared" si="231"/>
        <v>0</v>
      </c>
      <c r="N261" s="342">
        <f t="shared" si="231"/>
        <v>0</v>
      </c>
      <c r="O261" s="342">
        <f t="shared" si="231"/>
        <v>0</v>
      </c>
      <c r="P261" s="342">
        <f t="shared" si="231"/>
        <v>0</v>
      </c>
      <c r="Q261" s="342">
        <f t="shared" si="231"/>
        <v>0</v>
      </c>
      <c r="R261" s="342">
        <f t="shared" si="231"/>
        <v>0</v>
      </c>
      <c r="S261" s="574">
        <f t="shared" si="231"/>
        <v>0</v>
      </c>
      <c r="T261" s="557">
        <f t="shared" si="231"/>
        <v>0</v>
      </c>
      <c r="U261" s="342">
        <f t="shared" si="231"/>
        <v>0</v>
      </c>
      <c r="V261" s="342">
        <f t="shared" si="231"/>
        <v>0</v>
      </c>
      <c r="W261" s="342">
        <f t="shared" si="231"/>
        <v>0</v>
      </c>
      <c r="X261" s="342">
        <f t="shared" si="231"/>
        <v>0</v>
      </c>
      <c r="Y261" s="342">
        <f t="shared" si="231"/>
        <v>0</v>
      </c>
      <c r="Z261" s="574">
        <f t="shared" si="231"/>
        <v>0</v>
      </c>
      <c r="AA261" s="557">
        <f t="shared" si="231"/>
        <v>0</v>
      </c>
      <c r="AB261" s="342">
        <f t="shared" si="231"/>
        <v>0</v>
      </c>
      <c r="AC261" s="342">
        <f t="shared" si="231"/>
        <v>0</v>
      </c>
      <c r="AD261" s="342">
        <f t="shared" si="231"/>
        <v>0</v>
      </c>
      <c r="AE261" s="342">
        <f t="shared" si="231"/>
        <v>0</v>
      </c>
      <c r="AF261" s="342">
        <f t="shared" si="231"/>
        <v>0</v>
      </c>
      <c r="AG261" s="574">
        <f t="shared" si="231"/>
        <v>0</v>
      </c>
      <c r="AH261" s="557">
        <f t="shared" si="231"/>
        <v>0</v>
      </c>
      <c r="AI261" s="553">
        <f t="shared" si="231"/>
        <v>0</v>
      </c>
      <c r="AJ261" s="469">
        <f t="shared" si="231"/>
        <v>20</v>
      </c>
      <c r="AK261" s="553">
        <f t="shared" si="231"/>
        <v>0</v>
      </c>
      <c r="AL261" s="37"/>
    </row>
    <row r="262" spans="1:42" ht="35.1" customHeight="1">
      <c r="A262" s="651"/>
      <c r="B262" s="667"/>
      <c r="C262" s="39"/>
      <c r="D262" s="60"/>
      <c r="E262" s="52"/>
      <c r="F262" s="61"/>
      <c r="G262" s="558">
        <f t="shared" ref="G262:AK262" si="232">+F262+G261</f>
        <v>0</v>
      </c>
      <c r="H262" s="558">
        <f t="shared" si="232"/>
        <v>0</v>
      </c>
      <c r="I262" s="336">
        <f t="shared" si="232"/>
        <v>0</v>
      </c>
      <c r="J262" s="336">
        <f t="shared" si="232"/>
        <v>0</v>
      </c>
      <c r="K262" s="336">
        <f t="shared" si="232"/>
        <v>0</v>
      </c>
      <c r="L262" s="575">
        <f t="shared" si="232"/>
        <v>0</v>
      </c>
      <c r="M262" s="558">
        <f t="shared" si="232"/>
        <v>0</v>
      </c>
      <c r="N262" s="336">
        <f t="shared" si="232"/>
        <v>0</v>
      </c>
      <c r="O262" s="336">
        <f t="shared" si="232"/>
        <v>0</v>
      </c>
      <c r="P262" s="336">
        <f t="shared" si="232"/>
        <v>0</v>
      </c>
      <c r="Q262" s="336">
        <f t="shared" si="232"/>
        <v>0</v>
      </c>
      <c r="R262" s="336">
        <f t="shared" si="232"/>
        <v>0</v>
      </c>
      <c r="S262" s="575">
        <f t="shared" si="232"/>
        <v>0</v>
      </c>
      <c r="T262" s="558">
        <f t="shared" si="232"/>
        <v>0</v>
      </c>
      <c r="U262" s="336">
        <f t="shared" si="232"/>
        <v>0</v>
      </c>
      <c r="V262" s="336">
        <f t="shared" si="232"/>
        <v>0</v>
      </c>
      <c r="W262" s="336">
        <f t="shared" si="232"/>
        <v>0</v>
      </c>
      <c r="X262" s="336">
        <f t="shared" si="232"/>
        <v>0</v>
      </c>
      <c r="Y262" s="336">
        <f t="shared" si="232"/>
        <v>0</v>
      </c>
      <c r="Z262" s="575">
        <f t="shared" si="232"/>
        <v>0</v>
      </c>
      <c r="AA262" s="558">
        <f t="shared" si="232"/>
        <v>0</v>
      </c>
      <c r="AB262" s="336">
        <f t="shared" si="232"/>
        <v>0</v>
      </c>
      <c r="AC262" s="336">
        <f t="shared" si="232"/>
        <v>0</v>
      </c>
      <c r="AD262" s="336">
        <f t="shared" si="232"/>
        <v>0</v>
      </c>
      <c r="AE262" s="336">
        <f t="shared" si="232"/>
        <v>0</v>
      </c>
      <c r="AF262" s="336">
        <f t="shared" si="232"/>
        <v>0</v>
      </c>
      <c r="AG262" s="575">
        <f t="shared" si="232"/>
        <v>0</v>
      </c>
      <c r="AH262" s="558">
        <f t="shared" si="232"/>
        <v>0</v>
      </c>
      <c r="AI262" s="336">
        <f t="shared" si="232"/>
        <v>0</v>
      </c>
      <c r="AJ262" s="336">
        <f t="shared" si="232"/>
        <v>20</v>
      </c>
      <c r="AK262" s="552">
        <f t="shared" si="232"/>
        <v>20</v>
      </c>
      <c r="AL262" s="37"/>
    </row>
    <row r="263" spans="1:42" ht="35.1" customHeight="1">
      <c r="A263" s="624">
        <v>39</v>
      </c>
      <c r="B263" s="666" t="s">
        <v>166</v>
      </c>
      <c r="C263" s="32" t="s">
        <v>180</v>
      </c>
      <c r="D263" s="53"/>
      <c r="E263" s="54"/>
      <c r="F263" s="337">
        <f>+F123</f>
        <v>0</v>
      </c>
      <c r="G263" s="559">
        <f>+G123</f>
        <v>0</v>
      </c>
      <c r="H263" s="559">
        <f t="shared" ref="H263:AK263" si="233">+H123</f>
        <v>0</v>
      </c>
      <c r="I263" s="343">
        <f t="shared" si="233"/>
        <v>0</v>
      </c>
      <c r="J263" s="343">
        <f t="shared" si="233"/>
        <v>0</v>
      </c>
      <c r="K263" s="343">
        <f t="shared" si="233"/>
        <v>0</v>
      </c>
      <c r="L263" s="576">
        <f t="shared" si="233"/>
        <v>0</v>
      </c>
      <c r="M263" s="559">
        <f t="shared" si="233"/>
        <v>0</v>
      </c>
      <c r="N263" s="343">
        <f t="shared" si="233"/>
        <v>0</v>
      </c>
      <c r="O263" s="343">
        <f t="shared" si="233"/>
        <v>0</v>
      </c>
      <c r="P263" s="343">
        <f t="shared" si="233"/>
        <v>0</v>
      </c>
      <c r="Q263" s="343">
        <f t="shared" si="233"/>
        <v>0</v>
      </c>
      <c r="R263" s="343">
        <f t="shared" si="233"/>
        <v>0</v>
      </c>
      <c r="S263" s="576">
        <f t="shared" si="233"/>
        <v>0</v>
      </c>
      <c r="T263" s="559">
        <f t="shared" si="233"/>
        <v>0</v>
      </c>
      <c r="U263" s="343">
        <f t="shared" si="233"/>
        <v>0</v>
      </c>
      <c r="V263" s="343">
        <f t="shared" si="233"/>
        <v>0</v>
      </c>
      <c r="W263" s="343">
        <f t="shared" si="233"/>
        <v>0</v>
      </c>
      <c r="X263" s="343">
        <f t="shared" si="233"/>
        <v>0</v>
      </c>
      <c r="Y263" s="343">
        <f t="shared" si="233"/>
        <v>0</v>
      </c>
      <c r="Z263" s="576">
        <f t="shared" si="233"/>
        <v>0</v>
      </c>
      <c r="AA263" s="559">
        <f t="shared" si="233"/>
        <v>0</v>
      </c>
      <c r="AB263" s="343">
        <f t="shared" si="233"/>
        <v>0</v>
      </c>
      <c r="AC263" s="343">
        <f t="shared" si="233"/>
        <v>0</v>
      </c>
      <c r="AD263" s="343">
        <f t="shared" si="233"/>
        <v>0</v>
      </c>
      <c r="AE263" s="343">
        <f t="shared" si="233"/>
        <v>0</v>
      </c>
      <c r="AF263" s="343">
        <f t="shared" si="233"/>
        <v>0</v>
      </c>
      <c r="AG263" s="576">
        <f t="shared" si="233"/>
        <v>0</v>
      </c>
      <c r="AH263" s="559">
        <f t="shared" si="233"/>
        <v>0</v>
      </c>
      <c r="AI263" s="343">
        <f t="shared" si="233"/>
        <v>0</v>
      </c>
      <c r="AJ263" s="343">
        <f t="shared" si="233"/>
        <v>0</v>
      </c>
      <c r="AK263" s="457">
        <f t="shared" si="233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customHeight="1">
      <c r="A264" s="625"/>
      <c r="B264" s="667"/>
      <c r="C264" s="39"/>
      <c r="D264" s="95"/>
      <c r="E264" s="79"/>
      <c r="F264" s="42"/>
      <c r="G264" s="558">
        <f t="shared" ref="G264:AK264" si="234">+F264+G263</f>
        <v>0</v>
      </c>
      <c r="H264" s="558">
        <f t="shared" si="234"/>
        <v>0</v>
      </c>
      <c r="I264" s="336">
        <f t="shared" si="234"/>
        <v>0</v>
      </c>
      <c r="J264" s="336">
        <f t="shared" si="234"/>
        <v>0</v>
      </c>
      <c r="K264" s="336">
        <f t="shared" si="234"/>
        <v>0</v>
      </c>
      <c r="L264" s="575">
        <f t="shared" si="234"/>
        <v>0</v>
      </c>
      <c r="M264" s="558">
        <f t="shared" si="234"/>
        <v>0</v>
      </c>
      <c r="N264" s="336">
        <f t="shared" si="234"/>
        <v>0</v>
      </c>
      <c r="O264" s="336">
        <f t="shared" si="234"/>
        <v>0</v>
      </c>
      <c r="P264" s="336">
        <f t="shared" si="234"/>
        <v>0</v>
      </c>
      <c r="Q264" s="336">
        <f t="shared" si="234"/>
        <v>0</v>
      </c>
      <c r="R264" s="336">
        <f t="shared" si="234"/>
        <v>0</v>
      </c>
      <c r="S264" s="575">
        <f t="shared" si="234"/>
        <v>0</v>
      </c>
      <c r="T264" s="558">
        <f t="shared" si="234"/>
        <v>0</v>
      </c>
      <c r="U264" s="336">
        <f t="shared" si="234"/>
        <v>0</v>
      </c>
      <c r="V264" s="336">
        <f t="shared" si="234"/>
        <v>0</v>
      </c>
      <c r="W264" s="336">
        <f t="shared" si="234"/>
        <v>0</v>
      </c>
      <c r="X264" s="336">
        <f t="shared" si="234"/>
        <v>0</v>
      </c>
      <c r="Y264" s="336">
        <f t="shared" si="234"/>
        <v>0</v>
      </c>
      <c r="Z264" s="575">
        <f t="shared" si="234"/>
        <v>0</v>
      </c>
      <c r="AA264" s="558">
        <f t="shared" si="234"/>
        <v>0</v>
      </c>
      <c r="AB264" s="336">
        <f t="shared" si="234"/>
        <v>0</v>
      </c>
      <c r="AC264" s="336">
        <f t="shared" si="234"/>
        <v>0</v>
      </c>
      <c r="AD264" s="336">
        <f t="shared" si="234"/>
        <v>0</v>
      </c>
      <c r="AE264" s="336">
        <f t="shared" si="234"/>
        <v>0</v>
      </c>
      <c r="AF264" s="336">
        <f t="shared" si="234"/>
        <v>0</v>
      </c>
      <c r="AG264" s="575">
        <f t="shared" si="234"/>
        <v>0</v>
      </c>
      <c r="AH264" s="558">
        <f t="shared" si="234"/>
        <v>0</v>
      </c>
      <c r="AI264" s="336">
        <f t="shared" si="234"/>
        <v>0</v>
      </c>
      <c r="AJ264" s="336">
        <f t="shared" si="234"/>
        <v>0</v>
      </c>
      <c r="AK264" s="552">
        <f t="shared" si="234"/>
        <v>0</v>
      </c>
      <c r="AL264" s="37"/>
    </row>
    <row r="265" spans="1:42" ht="35.1" customHeight="1">
      <c r="A265" s="624">
        <v>40</v>
      </c>
      <c r="B265" s="666" t="s">
        <v>182</v>
      </c>
      <c r="C265" s="209" t="s">
        <v>181</v>
      </c>
      <c r="D265" s="90"/>
      <c r="E265" s="49"/>
      <c r="F265" s="35">
        <f>+F125</f>
        <v>95</v>
      </c>
      <c r="G265" s="560">
        <f>+G125</f>
        <v>0</v>
      </c>
      <c r="H265" s="560">
        <f t="shared" ref="H265:AK265" si="235">+H125</f>
        <v>0</v>
      </c>
      <c r="I265" s="341">
        <f t="shared" si="235"/>
        <v>0</v>
      </c>
      <c r="J265" s="341">
        <f t="shared" si="235"/>
        <v>0</v>
      </c>
      <c r="K265" s="341">
        <f t="shared" si="235"/>
        <v>0</v>
      </c>
      <c r="L265" s="577">
        <f t="shared" si="235"/>
        <v>0</v>
      </c>
      <c r="M265" s="560">
        <f t="shared" si="235"/>
        <v>0</v>
      </c>
      <c r="N265" s="341">
        <f t="shared" si="235"/>
        <v>0</v>
      </c>
      <c r="O265" s="341">
        <f t="shared" si="235"/>
        <v>0</v>
      </c>
      <c r="P265" s="341">
        <f t="shared" si="235"/>
        <v>0</v>
      </c>
      <c r="Q265" s="341">
        <f t="shared" si="235"/>
        <v>0</v>
      </c>
      <c r="R265" s="341">
        <f t="shared" si="235"/>
        <v>0</v>
      </c>
      <c r="S265" s="577">
        <f t="shared" si="235"/>
        <v>0</v>
      </c>
      <c r="T265" s="560">
        <f t="shared" si="235"/>
        <v>0</v>
      </c>
      <c r="U265" s="553">
        <f t="shared" si="235"/>
        <v>0</v>
      </c>
      <c r="V265" s="553">
        <f t="shared" si="235"/>
        <v>0</v>
      </c>
      <c r="W265" s="553">
        <f t="shared" si="235"/>
        <v>0</v>
      </c>
      <c r="X265" s="553">
        <f t="shared" si="235"/>
        <v>0</v>
      </c>
      <c r="Y265" s="553">
        <f t="shared" si="235"/>
        <v>0</v>
      </c>
      <c r="Z265" s="577">
        <f t="shared" si="235"/>
        <v>0</v>
      </c>
      <c r="AA265" s="560">
        <f t="shared" si="235"/>
        <v>0</v>
      </c>
      <c r="AB265" s="553">
        <f t="shared" si="235"/>
        <v>0</v>
      </c>
      <c r="AC265" s="553">
        <f t="shared" si="235"/>
        <v>0</v>
      </c>
      <c r="AD265" s="553">
        <f t="shared" si="235"/>
        <v>0</v>
      </c>
      <c r="AE265" s="553">
        <f t="shared" si="235"/>
        <v>0</v>
      </c>
      <c r="AF265" s="553">
        <f t="shared" si="235"/>
        <v>0</v>
      </c>
      <c r="AG265" s="577">
        <f t="shared" si="235"/>
        <v>0</v>
      </c>
      <c r="AH265" s="560">
        <f t="shared" si="235"/>
        <v>0</v>
      </c>
      <c r="AI265" s="553">
        <f t="shared" si="235"/>
        <v>0</v>
      </c>
      <c r="AJ265" s="469">
        <f t="shared" si="235"/>
        <v>95</v>
      </c>
      <c r="AK265" s="553">
        <f t="shared" si="235"/>
        <v>0</v>
      </c>
      <c r="AL265" s="37">
        <f>SUM(G265:AK265)</f>
        <v>95</v>
      </c>
      <c r="AM265" s="38">
        <f>AL265</f>
        <v>95</v>
      </c>
      <c r="AN265" s="38"/>
      <c r="AO265" s="38">
        <f>AL265*AN265/1000</f>
        <v>0</v>
      </c>
      <c r="AP265" s="38">
        <f>AN265*AM265/1000</f>
        <v>0</v>
      </c>
    </row>
    <row r="266" spans="1:42" ht="35.1" customHeight="1">
      <c r="A266" s="625"/>
      <c r="B266" s="667"/>
      <c r="C266" s="94"/>
      <c r="D266" s="60"/>
      <c r="E266" s="52"/>
      <c r="F266" s="61"/>
      <c r="G266" s="558">
        <f t="shared" ref="G266:AK266" si="236">+F266+G265</f>
        <v>0</v>
      </c>
      <c r="H266" s="562">
        <f t="shared" si="236"/>
        <v>0</v>
      </c>
      <c r="I266" s="335">
        <f t="shared" si="236"/>
        <v>0</v>
      </c>
      <c r="J266" s="336">
        <f t="shared" si="236"/>
        <v>0</v>
      </c>
      <c r="K266" s="336">
        <f t="shared" si="236"/>
        <v>0</v>
      </c>
      <c r="L266" s="575">
        <f t="shared" si="236"/>
        <v>0</v>
      </c>
      <c r="M266" s="562">
        <f t="shared" si="236"/>
        <v>0</v>
      </c>
      <c r="N266" s="336">
        <f t="shared" si="236"/>
        <v>0</v>
      </c>
      <c r="O266" s="335">
        <f t="shared" si="236"/>
        <v>0</v>
      </c>
      <c r="P266" s="335">
        <f t="shared" si="236"/>
        <v>0</v>
      </c>
      <c r="Q266" s="336">
        <f t="shared" si="236"/>
        <v>0</v>
      </c>
      <c r="R266" s="336">
        <f t="shared" si="236"/>
        <v>0</v>
      </c>
      <c r="S266" s="575">
        <f t="shared" si="236"/>
        <v>0</v>
      </c>
      <c r="T266" s="562">
        <f t="shared" si="236"/>
        <v>0</v>
      </c>
      <c r="U266" s="336">
        <f t="shared" si="236"/>
        <v>0</v>
      </c>
      <c r="V266" s="335">
        <f t="shared" si="236"/>
        <v>0</v>
      </c>
      <c r="W266" s="335">
        <f t="shared" si="236"/>
        <v>0</v>
      </c>
      <c r="X266" s="336">
        <f t="shared" si="236"/>
        <v>0</v>
      </c>
      <c r="Y266" s="336">
        <f t="shared" si="236"/>
        <v>0</v>
      </c>
      <c r="Z266" s="575">
        <f t="shared" si="236"/>
        <v>0</v>
      </c>
      <c r="AA266" s="562">
        <f t="shared" si="236"/>
        <v>0</v>
      </c>
      <c r="AB266" s="336">
        <f t="shared" si="236"/>
        <v>0</v>
      </c>
      <c r="AC266" s="335">
        <f t="shared" si="236"/>
        <v>0</v>
      </c>
      <c r="AD266" s="335">
        <f t="shared" si="236"/>
        <v>0</v>
      </c>
      <c r="AE266" s="336">
        <f t="shared" si="236"/>
        <v>0</v>
      </c>
      <c r="AF266" s="336">
        <f t="shared" si="236"/>
        <v>0</v>
      </c>
      <c r="AG266" s="575">
        <f t="shared" si="236"/>
        <v>0</v>
      </c>
      <c r="AH266" s="562">
        <f t="shared" si="236"/>
        <v>0</v>
      </c>
      <c r="AI266" s="336">
        <f t="shared" si="236"/>
        <v>0</v>
      </c>
      <c r="AJ266" s="335">
        <f t="shared" si="236"/>
        <v>95</v>
      </c>
      <c r="AK266" s="450">
        <f t="shared" si="236"/>
        <v>95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337">
        <f>+F127</f>
        <v>0</v>
      </c>
      <c r="G267" s="560">
        <f>+G127</f>
        <v>0</v>
      </c>
      <c r="H267" s="560">
        <f t="shared" ref="H267:AK267" si="237">+H127</f>
        <v>0</v>
      </c>
      <c r="I267" s="341">
        <f t="shared" si="237"/>
        <v>0</v>
      </c>
      <c r="J267" s="341">
        <f t="shared" si="237"/>
        <v>0</v>
      </c>
      <c r="K267" s="341">
        <f t="shared" si="237"/>
        <v>0</v>
      </c>
      <c r="L267" s="577">
        <f t="shared" si="237"/>
        <v>0</v>
      </c>
      <c r="M267" s="560">
        <f t="shared" si="237"/>
        <v>0</v>
      </c>
      <c r="N267" s="341">
        <f t="shared" si="237"/>
        <v>0</v>
      </c>
      <c r="O267" s="341">
        <f t="shared" si="237"/>
        <v>0</v>
      </c>
      <c r="P267" s="341">
        <f t="shared" si="237"/>
        <v>0</v>
      </c>
      <c r="Q267" s="341">
        <f t="shared" si="237"/>
        <v>0</v>
      </c>
      <c r="R267" s="341">
        <f t="shared" si="237"/>
        <v>0</v>
      </c>
      <c r="S267" s="577">
        <f t="shared" si="237"/>
        <v>0</v>
      </c>
      <c r="T267" s="560">
        <f t="shared" si="237"/>
        <v>0</v>
      </c>
      <c r="U267" s="341">
        <f t="shared" si="237"/>
        <v>0</v>
      </c>
      <c r="V267" s="341">
        <f t="shared" si="237"/>
        <v>0</v>
      </c>
      <c r="W267" s="341">
        <f t="shared" si="237"/>
        <v>0</v>
      </c>
      <c r="X267" s="341">
        <f t="shared" si="237"/>
        <v>0</v>
      </c>
      <c r="Y267" s="341">
        <f t="shared" si="237"/>
        <v>0</v>
      </c>
      <c r="Z267" s="577">
        <f t="shared" si="237"/>
        <v>0</v>
      </c>
      <c r="AA267" s="560">
        <f t="shared" si="237"/>
        <v>0</v>
      </c>
      <c r="AB267" s="341">
        <f t="shared" si="237"/>
        <v>0</v>
      </c>
      <c r="AC267" s="341">
        <f t="shared" si="237"/>
        <v>0</v>
      </c>
      <c r="AD267" s="341">
        <f t="shared" si="237"/>
        <v>0</v>
      </c>
      <c r="AE267" s="341">
        <f t="shared" si="237"/>
        <v>0</v>
      </c>
      <c r="AF267" s="341">
        <f t="shared" si="237"/>
        <v>0</v>
      </c>
      <c r="AG267" s="577">
        <f t="shared" si="237"/>
        <v>0</v>
      </c>
      <c r="AH267" s="560">
        <f t="shared" si="237"/>
        <v>0</v>
      </c>
      <c r="AI267" s="341">
        <f t="shared" si="237"/>
        <v>0</v>
      </c>
      <c r="AJ267" s="341">
        <f t="shared" si="237"/>
        <v>0</v>
      </c>
      <c r="AK267" s="455">
        <f t="shared" si="237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560">
        <f t="shared" ref="G268:AK268" si="238">+F268+G267</f>
        <v>0</v>
      </c>
      <c r="H268" s="560">
        <f t="shared" si="238"/>
        <v>0</v>
      </c>
      <c r="I268" s="341">
        <f t="shared" si="238"/>
        <v>0</v>
      </c>
      <c r="J268" s="341">
        <f t="shared" si="238"/>
        <v>0</v>
      </c>
      <c r="K268" s="341">
        <f t="shared" si="238"/>
        <v>0</v>
      </c>
      <c r="L268" s="577">
        <f t="shared" si="238"/>
        <v>0</v>
      </c>
      <c r="M268" s="560">
        <f t="shared" si="238"/>
        <v>0</v>
      </c>
      <c r="N268" s="341">
        <f t="shared" si="238"/>
        <v>0</v>
      </c>
      <c r="O268" s="341">
        <f t="shared" si="238"/>
        <v>0</v>
      </c>
      <c r="P268" s="341">
        <f t="shared" si="238"/>
        <v>0</v>
      </c>
      <c r="Q268" s="341">
        <f t="shared" si="238"/>
        <v>0</v>
      </c>
      <c r="R268" s="341">
        <f t="shared" si="238"/>
        <v>0</v>
      </c>
      <c r="S268" s="577">
        <f t="shared" si="238"/>
        <v>0</v>
      </c>
      <c r="T268" s="560">
        <f t="shared" si="238"/>
        <v>0</v>
      </c>
      <c r="U268" s="341">
        <f t="shared" si="238"/>
        <v>0</v>
      </c>
      <c r="V268" s="341">
        <f t="shared" si="238"/>
        <v>0</v>
      </c>
      <c r="W268" s="341">
        <f t="shared" si="238"/>
        <v>0</v>
      </c>
      <c r="X268" s="341">
        <f t="shared" si="238"/>
        <v>0</v>
      </c>
      <c r="Y268" s="341">
        <f t="shared" si="238"/>
        <v>0</v>
      </c>
      <c r="Z268" s="577">
        <f t="shared" si="238"/>
        <v>0</v>
      </c>
      <c r="AA268" s="560">
        <f t="shared" si="238"/>
        <v>0</v>
      </c>
      <c r="AB268" s="341">
        <f t="shared" si="238"/>
        <v>0</v>
      </c>
      <c r="AC268" s="341">
        <f t="shared" si="238"/>
        <v>0</v>
      </c>
      <c r="AD268" s="341">
        <f t="shared" si="238"/>
        <v>0</v>
      </c>
      <c r="AE268" s="341">
        <f t="shared" si="238"/>
        <v>0</v>
      </c>
      <c r="AF268" s="341">
        <f t="shared" si="238"/>
        <v>0</v>
      </c>
      <c r="AG268" s="577">
        <f t="shared" si="238"/>
        <v>0</v>
      </c>
      <c r="AH268" s="560">
        <f t="shared" si="238"/>
        <v>0</v>
      </c>
      <c r="AI268" s="341">
        <f t="shared" si="238"/>
        <v>0</v>
      </c>
      <c r="AJ268" s="336">
        <f t="shared" si="238"/>
        <v>0</v>
      </c>
      <c r="AK268" s="552">
        <f t="shared" si="238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41</v>
      </c>
      <c r="B269" s="722" t="s">
        <v>134</v>
      </c>
      <c r="C269" s="32" t="s">
        <v>175</v>
      </c>
      <c r="D269" s="48"/>
      <c r="E269" s="49"/>
      <c r="F269" s="92">
        <f>+F129</f>
        <v>477</v>
      </c>
      <c r="G269" s="559">
        <f>+G129</f>
        <v>0</v>
      </c>
      <c r="H269" s="559">
        <f t="shared" ref="H269:AK269" si="239">+H129</f>
        <v>0</v>
      </c>
      <c r="I269" s="343">
        <f t="shared" si="239"/>
        <v>0</v>
      </c>
      <c r="J269" s="343">
        <f t="shared" si="239"/>
        <v>0</v>
      </c>
      <c r="K269" s="343">
        <f t="shared" si="239"/>
        <v>0</v>
      </c>
      <c r="L269" s="576">
        <f t="shared" si="239"/>
        <v>0</v>
      </c>
      <c r="M269" s="559">
        <f t="shared" si="239"/>
        <v>0</v>
      </c>
      <c r="N269" s="343">
        <f t="shared" si="239"/>
        <v>0</v>
      </c>
      <c r="O269" s="343">
        <f t="shared" si="239"/>
        <v>0</v>
      </c>
      <c r="P269" s="343">
        <f t="shared" si="239"/>
        <v>0</v>
      </c>
      <c r="Q269" s="343">
        <f t="shared" si="239"/>
        <v>0</v>
      </c>
      <c r="R269" s="343">
        <f t="shared" si="239"/>
        <v>0</v>
      </c>
      <c r="S269" s="576">
        <f t="shared" si="239"/>
        <v>0</v>
      </c>
      <c r="T269" s="559">
        <f t="shared" si="239"/>
        <v>0</v>
      </c>
      <c r="U269" s="343">
        <f t="shared" si="239"/>
        <v>0</v>
      </c>
      <c r="V269" s="343">
        <f t="shared" si="239"/>
        <v>0</v>
      </c>
      <c r="W269" s="343">
        <f t="shared" si="239"/>
        <v>0</v>
      </c>
      <c r="X269" s="343">
        <f t="shared" si="239"/>
        <v>0</v>
      </c>
      <c r="Y269" s="343">
        <f t="shared" si="239"/>
        <v>0</v>
      </c>
      <c r="Z269" s="470">
        <f t="shared" si="239"/>
        <v>177</v>
      </c>
      <c r="AA269" s="559">
        <f t="shared" si="239"/>
        <v>0</v>
      </c>
      <c r="AB269" s="343">
        <f t="shared" si="239"/>
        <v>0</v>
      </c>
      <c r="AC269" s="343">
        <f t="shared" si="239"/>
        <v>0</v>
      </c>
      <c r="AD269" s="470">
        <v>300</v>
      </c>
      <c r="AE269" s="457">
        <f>477-AD270</f>
        <v>0</v>
      </c>
      <c r="AF269" s="343">
        <f t="shared" si="239"/>
        <v>0</v>
      </c>
      <c r="AG269" s="576">
        <f t="shared" si="239"/>
        <v>0</v>
      </c>
      <c r="AH269" s="559">
        <f t="shared" si="239"/>
        <v>0</v>
      </c>
      <c r="AI269" s="343">
        <f t="shared" si="239"/>
        <v>0</v>
      </c>
      <c r="AJ269" s="343">
        <f t="shared" si="239"/>
        <v>0</v>
      </c>
      <c r="AK269" s="457">
        <f t="shared" si="239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23"/>
      <c r="C270" s="39"/>
      <c r="D270" s="40"/>
      <c r="E270" s="41"/>
      <c r="F270" s="199"/>
      <c r="G270" s="558">
        <f t="shared" ref="G270:AK270" si="240">+F270+G269</f>
        <v>0</v>
      </c>
      <c r="H270" s="558">
        <f t="shared" si="240"/>
        <v>0</v>
      </c>
      <c r="I270" s="335">
        <f t="shared" si="240"/>
        <v>0</v>
      </c>
      <c r="J270" s="336">
        <f t="shared" si="240"/>
        <v>0</v>
      </c>
      <c r="K270" s="336">
        <f t="shared" si="240"/>
        <v>0</v>
      </c>
      <c r="L270" s="575">
        <f t="shared" si="240"/>
        <v>0</v>
      </c>
      <c r="M270" s="558">
        <f t="shared" si="240"/>
        <v>0</v>
      </c>
      <c r="N270" s="336">
        <f t="shared" si="240"/>
        <v>0</v>
      </c>
      <c r="O270" s="336">
        <f t="shared" si="240"/>
        <v>0</v>
      </c>
      <c r="P270" s="335">
        <f t="shared" si="240"/>
        <v>0</v>
      </c>
      <c r="Q270" s="336">
        <f t="shared" si="240"/>
        <v>0</v>
      </c>
      <c r="R270" s="336">
        <f t="shared" si="240"/>
        <v>0</v>
      </c>
      <c r="S270" s="575">
        <f t="shared" si="240"/>
        <v>0</v>
      </c>
      <c r="T270" s="558">
        <f t="shared" si="240"/>
        <v>0</v>
      </c>
      <c r="U270" s="336">
        <f t="shared" si="240"/>
        <v>0</v>
      </c>
      <c r="V270" s="336">
        <f t="shared" si="240"/>
        <v>0</v>
      </c>
      <c r="W270" s="335">
        <f t="shared" si="240"/>
        <v>0</v>
      </c>
      <c r="X270" s="336">
        <f t="shared" si="240"/>
        <v>0</v>
      </c>
      <c r="Y270" s="336">
        <f t="shared" si="240"/>
        <v>0</v>
      </c>
      <c r="Z270" s="575">
        <f t="shared" si="240"/>
        <v>177</v>
      </c>
      <c r="AA270" s="558">
        <f t="shared" si="240"/>
        <v>177</v>
      </c>
      <c r="AB270" s="336">
        <f t="shared" si="240"/>
        <v>177</v>
      </c>
      <c r="AC270" s="336">
        <f t="shared" si="240"/>
        <v>177</v>
      </c>
      <c r="AD270" s="335">
        <f t="shared" si="240"/>
        <v>477</v>
      </c>
      <c r="AE270" s="336">
        <f t="shared" si="240"/>
        <v>477</v>
      </c>
      <c r="AF270" s="336">
        <f t="shared" si="240"/>
        <v>477</v>
      </c>
      <c r="AG270" s="575">
        <f t="shared" si="240"/>
        <v>477</v>
      </c>
      <c r="AH270" s="558">
        <f t="shared" si="240"/>
        <v>477</v>
      </c>
      <c r="AI270" s="336">
        <f t="shared" si="240"/>
        <v>477</v>
      </c>
      <c r="AJ270" s="336">
        <f t="shared" si="240"/>
        <v>477</v>
      </c>
      <c r="AK270" s="552">
        <f t="shared" si="240"/>
        <v>477</v>
      </c>
      <c r="AL270" s="47"/>
    </row>
    <row r="271" spans="1:42" ht="34.5" customHeight="1">
      <c r="A271" s="624">
        <v>42</v>
      </c>
      <c r="B271" s="722" t="s">
        <v>135</v>
      </c>
      <c r="C271" s="32" t="s">
        <v>175</v>
      </c>
      <c r="D271" s="48"/>
      <c r="E271" s="49"/>
      <c r="F271" s="337">
        <f>+F131</f>
        <v>173</v>
      </c>
      <c r="G271" s="559">
        <f>+G131</f>
        <v>0</v>
      </c>
      <c r="H271" s="559">
        <f t="shared" ref="H271:AK271" si="241">+H131</f>
        <v>0</v>
      </c>
      <c r="I271" s="343">
        <f t="shared" si="241"/>
        <v>0</v>
      </c>
      <c r="J271" s="343">
        <f t="shared" si="241"/>
        <v>0</v>
      </c>
      <c r="K271" s="343">
        <f t="shared" si="241"/>
        <v>0</v>
      </c>
      <c r="L271" s="576">
        <f t="shared" si="241"/>
        <v>0</v>
      </c>
      <c r="M271" s="559">
        <f t="shared" si="241"/>
        <v>0</v>
      </c>
      <c r="N271" s="343">
        <f t="shared" si="241"/>
        <v>0</v>
      </c>
      <c r="O271" s="343">
        <f t="shared" si="241"/>
        <v>0</v>
      </c>
      <c r="P271" s="343">
        <f t="shared" si="241"/>
        <v>0</v>
      </c>
      <c r="Q271" s="343">
        <f t="shared" si="241"/>
        <v>0</v>
      </c>
      <c r="R271" s="343">
        <f t="shared" si="241"/>
        <v>0</v>
      </c>
      <c r="S271" s="576">
        <f t="shared" si="241"/>
        <v>0</v>
      </c>
      <c r="T271" s="559">
        <f t="shared" si="241"/>
        <v>0</v>
      </c>
      <c r="U271" s="343">
        <f t="shared" si="241"/>
        <v>0</v>
      </c>
      <c r="V271" s="343">
        <f t="shared" si="241"/>
        <v>0</v>
      </c>
      <c r="W271" s="343">
        <f t="shared" si="241"/>
        <v>0</v>
      </c>
      <c r="X271" s="343">
        <f t="shared" si="241"/>
        <v>0</v>
      </c>
      <c r="Y271" s="343">
        <f t="shared" si="241"/>
        <v>0</v>
      </c>
      <c r="Z271" s="470">
        <f t="shared" si="241"/>
        <v>123</v>
      </c>
      <c r="AA271" s="559">
        <f t="shared" si="241"/>
        <v>0</v>
      </c>
      <c r="AB271" s="343">
        <f t="shared" si="241"/>
        <v>0</v>
      </c>
      <c r="AC271" s="343">
        <f t="shared" si="241"/>
        <v>0</v>
      </c>
      <c r="AD271" s="343">
        <f t="shared" si="241"/>
        <v>0</v>
      </c>
      <c r="AE271" s="470">
        <f>173-AD272</f>
        <v>50</v>
      </c>
      <c r="AF271" s="343">
        <f t="shared" si="241"/>
        <v>0</v>
      </c>
      <c r="AG271" s="576">
        <f t="shared" si="241"/>
        <v>0</v>
      </c>
      <c r="AH271" s="559">
        <f t="shared" si="241"/>
        <v>0</v>
      </c>
      <c r="AI271" s="343">
        <f t="shared" si="241"/>
        <v>0</v>
      </c>
      <c r="AJ271" s="343">
        <f t="shared" si="241"/>
        <v>0</v>
      </c>
      <c r="AK271" s="457">
        <f t="shared" si="241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23"/>
      <c r="C272" s="39"/>
      <c r="D272" s="40"/>
      <c r="E272" s="41"/>
      <c r="F272" s="42"/>
      <c r="G272" s="558">
        <f t="shared" ref="G272:AK272" si="242">+F272+G271</f>
        <v>0</v>
      </c>
      <c r="H272" s="558">
        <f t="shared" si="242"/>
        <v>0</v>
      </c>
      <c r="I272" s="335">
        <f t="shared" si="242"/>
        <v>0</v>
      </c>
      <c r="J272" s="336">
        <f t="shared" si="242"/>
        <v>0</v>
      </c>
      <c r="K272" s="336">
        <f t="shared" si="242"/>
        <v>0</v>
      </c>
      <c r="L272" s="575">
        <f t="shared" si="242"/>
        <v>0</v>
      </c>
      <c r="M272" s="558">
        <f t="shared" si="242"/>
        <v>0</v>
      </c>
      <c r="N272" s="336">
        <f t="shared" si="242"/>
        <v>0</v>
      </c>
      <c r="O272" s="336">
        <f t="shared" si="242"/>
        <v>0</v>
      </c>
      <c r="P272" s="335">
        <f t="shared" si="242"/>
        <v>0</v>
      </c>
      <c r="Q272" s="336">
        <f t="shared" si="242"/>
        <v>0</v>
      </c>
      <c r="R272" s="336">
        <f t="shared" si="242"/>
        <v>0</v>
      </c>
      <c r="S272" s="575">
        <f t="shared" si="242"/>
        <v>0</v>
      </c>
      <c r="T272" s="558">
        <f t="shared" si="242"/>
        <v>0</v>
      </c>
      <c r="U272" s="336">
        <f t="shared" si="242"/>
        <v>0</v>
      </c>
      <c r="V272" s="336">
        <f t="shared" si="242"/>
        <v>0</v>
      </c>
      <c r="W272" s="335">
        <f t="shared" si="242"/>
        <v>0</v>
      </c>
      <c r="X272" s="336">
        <f t="shared" si="242"/>
        <v>0</v>
      </c>
      <c r="Y272" s="336">
        <f t="shared" si="242"/>
        <v>0</v>
      </c>
      <c r="Z272" s="575">
        <f t="shared" si="242"/>
        <v>123</v>
      </c>
      <c r="AA272" s="558">
        <f t="shared" si="242"/>
        <v>123</v>
      </c>
      <c r="AB272" s="336">
        <f t="shared" si="242"/>
        <v>123</v>
      </c>
      <c r="AC272" s="336">
        <f t="shared" si="242"/>
        <v>123</v>
      </c>
      <c r="AD272" s="335">
        <f t="shared" si="242"/>
        <v>123</v>
      </c>
      <c r="AE272" s="336">
        <f t="shared" si="242"/>
        <v>173</v>
      </c>
      <c r="AF272" s="336">
        <f t="shared" si="242"/>
        <v>173</v>
      </c>
      <c r="AG272" s="575">
        <f t="shared" si="242"/>
        <v>173</v>
      </c>
      <c r="AH272" s="558">
        <f t="shared" si="242"/>
        <v>173</v>
      </c>
      <c r="AI272" s="336">
        <f t="shared" si="242"/>
        <v>173</v>
      </c>
      <c r="AJ272" s="336">
        <f t="shared" si="242"/>
        <v>173</v>
      </c>
      <c r="AK272" s="552">
        <f t="shared" si="242"/>
        <v>173</v>
      </c>
      <c r="AL272" s="37"/>
    </row>
    <row r="273" spans="1:42" ht="34.5" customHeight="1">
      <c r="A273" s="624">
        <v>43</v>
      </c>
      <c r="B273" s="722" t="s">
        <v>136</v>
      </c>
      <c r="C273" s="32" t="s">
        <v>175</v>
      </c>
      <c r="D273" s="48"/>
      <c r="E273" s="49"/>
      <c r="F273" s="337">
        <f>+F133</f>
        <v>786</v>
      </c>
      <c r="G273" s="559">
        <f>+G133</f>
        <v>0</v>
      </c>
      <c r="H273" s="559">
        <f t="shared" ref="H273:AK273" si="243">+H133</f>
        <v>0</v>
      </c>
      <c r="I273" s="343">
        <f t="shared" si="243"/>
        <v>0</v>
      </c>
      <c r="J273" s="343">
        <f t="shared" si="243"/>
        <v>0</v>
      </c>
      <c r="K273" s="343">
        <f t="shared" si="243"/>
        <v>0</v>
      </c>
      <c r="L273" s="576">
        <f t="shared" si="243"/>
        <v>0</v>
      </c>
      <c r="M273" s="559">
        <f t="shared" si="243"/>
        <v>0</v>
      </c>
      <c r="N273" s="343">
        <f t="shared" si="243"/>
        <v>0</v>
      </c>
      <c r="O273" s="343">
        <f t="shared" si="243"/>
        <v>0</v>
      </c>
      <c r="P273" s="343">
        <f t="shared" si="243"/>
        <v>0</v>
      </c>
      <c r="Q273" s="343">
        <f t="shared" si="243"/>
        <v>0</v>
      </c>
      <c r="R273" s="343">
        <f t="shared" si="243"/>
        <v>0</v>
      </c>
      <c r="S273" s="576">
        <f t="shared" si="243"/>
        <v>0</v>
      </c>
      <c r="T273" s="559">
        <f t="shared" si="243"/>
        <v>0</v>
      </c>
      <c r="U273" s="343">
        <f t="shared" si="243"/>
        <v>0</v>
      </c>
      <c r="V273" s="343">
        <f t="shared" si="243"/>
        <v>0</v>
      </c>
      <c r="W273" s="343">
        <f t="shared" si="243"/>
        <v>0</v>
      </c>
      <c r="X273" s="343">
        <f t="shared" si="243"/>
        <v>0</v>
      </c>
      <c r="Y273" s="343">
        <f t="shared" si="243"/>
        <v>0</v>
      </c>
      <c r="Z273" s="470">
        <f t="shared" si="243"/>
        <v>426</v>
      </c>
      <c r="AA273" s="559">
        <f t="shared" si="243"/>
        <v>0</v>
      </c>
      <c r="AB273" s="470">
        <f t="shared" si="243"/>
        <v>140</v>
      </c>
      <c r="AC273" s="343">
        <f t="shared" si="243"/>
        <v>0</v>
      </c>
      <c r="AD273" s="457">
        <f t="shared" si="243"/>
        <v>0</v>
      </c>
      <c r="AE273" s="470">
        <f>766-AD274+20</f>
        <v>220</v>
      </c>
      <c r="AF273" s="343">
        <f t="shared" si="243"/>
        <v>0</v>
      </c>
      <c r="AG273" s="576">
        <f t="shared" si="243"/>
        <v>0</v>
      </c>
      <c r="AH273" s="559">
        <f t="shared" si="243"/>
        <v>0</v>
      </c>
      <c r="AI273" s="343">
        <f t="shared" si="243"/>
        <v>0</v>
      </c>
      <c r="AJ273" s="343">
        <f t="shared" si="243"/>
        <v>0</v>
      </c>
      <c r="AK273" s="457">
        <f t="shared" si="243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23"/>
      <c r="C274" s="39"/>
      <c r="D274" s="40"/>
      <c r="E274" s="41"/>
      <c r="F274" s="42"/>
      <c r="G274" s="558">
        <f t="shared" ref="G274:AK274" si="244">+F274+G273</f>
        <v>0</v>
      </c>
      <c r="H274" s="558">
        <f t="shared" si="244"/>
        <v>0</v>
      </c>
      <c r="I274" s="335">
        <f t="shared" si="244"/>
        <v>0</v>
      </c>
      <c r="J274" s="336">
        <f t="shared" si="244"/>
        <v>0</v>
      </c>
      <c r="K274" s="336">
        <f t="shared" si="244"/>
        <v>0</v>
      </c>
      <c r="L274" s="575">
        <f t="shared" si="244"/>
        <v>0</v>
      </c>
      <c r="M274" s="558">
        <f t="shared" si="244"/>
        <v>0</v>
      </c>
      <c r="N274" s="336">
        <f t="shared" si="244"/>
        <v>0</v>
      </c>
      <c r="O274" s="336">
        <f t="shared" si="244"/>
        <v>0</v>
      </c>
      <c r="P274" s="335">
        <f t="shared" si="244"/>
        <v>0</v>
      </c>
      <c r="Q274" s="336">
        <f t="shared" si="244"/>
        <v>0</v>
      </c>
      <c r="R274" s="336">
        <f t="shared" si="244"/>
        <v>0</v>
      </c>
      <c r="S274" s="575">
        <f t="shared" si="244"/>
        <v>0</v>
      </c>
      <c r="T274" s="558">
        <f t="shared" si="244"/>
        <v>0</v>
      </c>
      <c r="U274" s="336">
        <f t="shared" si="244"/>
        <v>0</v>
      </c>
      <c r="V274" s="336">
        <f t="shared" si="244"/>
        <v>0</v>
      </c>
      <c r="W274" s="335">
        <f t="shared" si="244"/>
        <v>0</v>
      </c>
      <c r="X274" s="336">
        <f t="shared" si="244"/>
        <v>0</v>
      </c>
      <c r="Y274" s="336">
        <f t="shared" si="244"/>
        <v>0</v>
      </c>
      <c r="Z274" s="575">
        <f t="shared" si="244"/>
        <v>426</v>
      </c>
      <c r="AA274" s="558">
        <f t="shared" si="244"/>
        <v>426</v>
      </c>
      <c r="AB274" s="336">
        <f t="shared" si="244"/>
        <v>566</v>
      </c>
      <c r="AC274" s="336">
        <f t="shared" si="244"/>
        <v>566</v>
      </c>
      <c r="AD274" s="335">
        <f t="shared" si="244"/>
        <v>566</v>
      </c>
      <c r="AE274" s="336">
        <f t="shared" si="244"/>
        <v>786</v>
      </c>
      <c r="AF274" s="336">
        <f t="shared" si="244"/>
        <v>786</v>
      </c>
      <c r="AG274" s="575">
        <f t="shared" si="244"/>
        <v>786</v>
      </c>
      <c r="AH274" s="558">
        <f t="shared" si="244"/>
        <v>786</v>
      </c>
      <c r="AI274" s="336">
        <f t="shared" si="244"/>
        <v>786</v>
      </c>
      <c r="AJ274" s="336">
        <f t="shared" si="244"/>
        <v>786</v>
      </c>
      <c r="AK274" s="552">
        <f t="shared" si="244"/>
        <v>786</v>
      </c>
      <c r="AL274" s="37"/>
    </row>
    <row r="275" spans="1:42" ht="34.5" customHeight="1">
      <c r="A275" s="624">
        <v>44</v>
      </c>
      <c r="B275" s="722" t="s">
        <v>137</v>
      </c>
      <c r="C275" s="32" t="s">
        <v>175</v>
      </c>
      <c r="D275" s="48"/>
      <c r="E275" s="49"/>
      <c r="F275" s="337">
        <f>+F135</f>
        <v>73</v>
      </c>
      <c r="G275" s="559">
        <f>+G135</f>
        <v>0</v>
      </c>
      <c r="H275" s="559">
        <f t="shared" ref="H275:AK275" si="245">+H135</f>
        <v>0</v>
      </c>
      <c r="I275" s="343">
        <f t="shared" si="245"/>
        <v>0</v>
      </c>
      <c r="J275" s="343">
        <f t="shared" si="245"/>
        <v>0</v>
      </c>
      <c r="K275" s="343">
        <f t="shared" si="245"/>
        <v>0</v>
      </c>
      <c r="L275" s="576">
        <f t="shared" si="245"/>
        <v>0</v>
      </c>
      <c r="M275" s="559">
        <f t="shared" si="245"/>
        <v>0</v>
      </c>
      <c r="N275" s="343">
        <f t="shared" si="245"/>
        <v>0</v>
      </c>
      <c r="O275" s="343">
        <f t="shared" si="245"/>
        <v>0</v>
      </c>
      <c r="P275" s="343">
        <f t="shared" si="245"/>
        <v>0</v>
      </c>
      <c r="Q275" s="343">
        <f t="shared" si="245"/>
        <v>0</v>
      </c>
      <c r="R275" s="343">
        <f t="shared" si="245"/>
        <v>0</v>
      </c>
      <c r="S275" s="576">
        <f t="shared" si="245"/>
        <v>0</v>
      </c>
      <c r="T275" s="559">
        <f t="shared" si="245"/>
        <v>0</v>
      </c>
      <c r="U275" s="343">
        <f t="shared" si="245"/>
        <v>0</v>
      </c>
      <c r="V275" s="343">
        <f t="shared" si="245"/>
        <v>0</v>
      </c>
      <c r="W275" s="343">
        <f t="shared" si="245"/>
        <v>0</v>
      </c>
      <c r="X275" s="343">
        <f t="shared" si="245"/>
        <v>0</v>
      </c>
      <c r="Y275" s="343">
        <f t="shared" si="245"/>
        <v>0</v>
      </c>
      <c r="Z275" s="576">
        <f t="shared" si="245"/>
        <v>0</v>
      </c>
      <c r="AA275" s="559">
        <f t="shared" si="245"/>
        <v>0</v>
      </c>
      <c r="AB275" s="470">
        <f t="shared" si="245"/>
        <v>43</v>
      </c>
      <c r="AC275" s="343">
        <f t="shared" si="245"/>
        <v>0</v>
      </c>
      <c r="AD275" s="343">
        <f t="shared" si="245"/>
        <v>0</v>
      </c>
      <c r="AE275" s="470">
        <f>73-AD276</f>
        <v>30</v>
      </c>
      <c r="AF275" s="343">
        <f t="shared" si="245"/>
        <v>0</v>
      </c>
      <c r="AG275" s="576">
        <f t="shared" si="245"/>
        <v>0</v>
      </c>
      <c r="AH275" s="559">
        <f t="shared" si="245"/>
        <v>0</v>
      </c>
      <c r="AI275" s="343">
        <f t="shared" si="245"/>
        <v>0</v>
      </c>
      <c r="AJ275" s="343">
        <f t="shared" si="245"/>
        <v>0</v>
      </c>
      <c r="AK275" s="457">
        <f t="shared" si="245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23"/>
      <c r="C276" s="39"/>
      <c r="D276" s="33"/>
      <c r="E276" s="52"/>
      <c r="F276" s="35"/>
      <c r="G276" s="558">
        <f t="shared" ref="G276:AK276" si="246">+F276+G275</f>
        <v>0</v>
      </c>
      <c r="H276" s="558">
        <f t="shared" si="246"/>
        <v>0</v>
      </c>
      <c r="I276" s="335">
        <f t="shared" si="246"/>
        <v>0</v>
      </c>
      <c r="J276" s="336">
        <f t="shared" si="246"/>
        <v>0</v>
      </c>
      <c r="K276" s="336">
        <f t="shared" si="246"/>
        <v>0</v>
      </c>
      <c r="L276" s="575">
        <f t="shared" si="246"/>
        <v>0</v>
      </c>
      <c r="M276" s="558">
        <f t="shared" si="246"/>
        <v>0</v>
      </c>
      <c r="N276" s="336">
        <f t="shared" si="246"/>
        <v>0</v>
      </c>
      <c r="O276" s="336">
        <f t="shared" si="246"/>
        <v>0</v>
      </c>
      <c r="P276" s="335">
        <f t="shared" si="246"/>
        <v>0</v>
      </c>
      <c r="Q276" s="336">
        <f t="shared" si="246"/>
        <v>0</v>
      </c>
      <c r="R276" s="336">
        <f t="shared" si="246"/>
        <v>0</v>
      </c>
      <c r="S276" s="575">
        <f t="shared" si="246"/>
        <v>0</v>
      </c>
      <c r="T276" s="558">
        <f t="shared" si="246"/>
        <v>0</v>
      </c>
      <c r="U276" s="336">
        <f t="shared" si="246"/>
        <v>0</v>
      </c>
      <c r="V276" s="336">
        <f t="shared" si="246"/>
        <v>0</v>
      </c>
      <c r="W276" s="335">
        <f t="shared" si="246"/>
        <v>0</v>
      </c>
      <c r="X276" s="336">
        <f t="shared" si="246"/>
        <v>0</v>
      </c>
      <c r="Y276" s="336">
        <f t="shared" si="246"/>
        <v>0</v>
      </c>
      <c r="Z276" s="575">
        <f t="shared" si="246"/>
        <v>0</v>
      </c>
      <c r="AA276" s="558">
        <f t="shared" si="246"/>
        <v>0</v>
      </c>
      <c r="AB276" s="336">
        <f t="shared" si="246"/>
        <v>43</v>
      </c>
      <c r="AC276" s="336">
        <f t="shared" si="246"/>
        <v>43</v>
      </c>
      <c r="AD276" s="335">
        <f t="shared" si="246"/>
        <v>43</v>
      </c>
      <c r="AE276" s="336">
        <f t="shared" si="246"/>
        <v>73</v>
      </c>
      <c r="AF276" s="336">
        <f t="shared" si="246"/>
        <v>73</v>
      </c>
      <c r="AG276" s="575">
        <f t="shared" si="246"/>
        <v>73</v>
      </c>
      <c r="AH276" s="558">
        <f t="shared" si="246"/>
        <v>73</v>
      </c>
      <c r="AI276" s="336">
        <f t="shared" si="246"/>
        <v>73</v>
      </c>
      <c r="AJ276" s="336">
        <f t="shared" si="246"/>
        <v>73</v>
      </c>
      <c r="AK276" s="552">
        <f t="shared" si="246"/>
        <v>73</v>
      </c>
      <c r="AL276" s="37"/>
    </row>
    <row r="277" spans="1:42" ht="34.5" customHeight="1">
      <c r="A277" s="624">
        <v>45</v>
      </c>
      <c r="B277" s="722" t="s">
        <v>138</v>
      </c>
      <c r="C277" s="53" t="s">
        <v>177</v>
      </c>
      <c r="D277" s="53"/>
      <c r="E277" s="54"/>
      <c r="F277" s="337">
        <f>+F137</f>
        <v>200</v>
      </c>
      <c r="G277" s="559">
        <f>+G137</f>
        <v>0</v>
      </c>
      <c r="H277" s="559">
        <f t="shared" ref="H277:AK277" si="247">+H137</f>
        <v>0</v>
      </c>
      <c r="I277" s="343">
        <f t="shared" si="247"/>
        <v>0</v>
      </c>
      <c r="J277" s="343">
        <f t="shared" si="247"/>
        <v>0</v>
      </c>
      <c r="K277" s="343">
        <f t="shared" si="247"/>
        <v>0</v>
      </c>
      <c r="L277" s="576">
        <f t="shared" si="247"/>
        <v>0</v>
      </c>
      <c r="M277" s="559">
        <f t="shared" si="247"/>
        <v>0</v>
      </c>
      <c r="N277" s="343">
        <f t="shared" si="247"/>
        <v>0</v>
      </c>
      <c r="O277" s="343">
        <f t="shared" si="247"/>
        <v>0</v>
      </c>
      <c r="P277" s="343">
        <f t="shared" si="247"/>
        <v>0</v>
      </c>
      <c r="Q277" s="343">
        <f t="shared" si="247"/>
        <v>0</v>
      </c>
      <c r="R277" s="343">
        <f t="shared" si="247"/>
        <v>0</v>
      </c>
      <c r="S277" s="576">
        <f t="shared" si="247"/>
        <v>0</v>
      </c>
      <c r="T277" s="559">
        <f t="shared" si="247"/>
        <v>0</v>
      </c>
      <c r="U277" s="343">
        <f t="shared" si="247"/>
        <v>0</v>
      </c>
      <c r="V277" s="343">
        <f t="shared" si="247"/>
        <v>0</v>
      </c>
      <c r="W277" s="343">
        <f t="shared" si="247"/>
        <v>0</v>
      </c>
      <c r="X277" s="343">
        <f t="shared" si="247"/>
        <v>0</v>
      </c>
      <c r="Y277" s="343">
        <f t="shared" si="247"/>
        <v>0</v>
      </c>
      <c r="Z277" s="576">
        <f t="shared" si="247"/>
        <v>0</v>
      </c>
      <c r="AA277" s="559">
        <f t="shared" si="247"/>
        <v>0</v>
      </c>
      <c r="AB277" s="470">
        <f t="shared" si="247"/>
        <v>200</v>
      </c>
      <c r="AC277" s="343">
        <f t="shared" si="247"/>
        <v>0</v>
      </c>
      <c r="AD277" s="343">
        <f t="shared" si="247"/>
        <v>0</v>
      </c>
      <c r="AE277" s="343">
        <f t="shared" si="247"/>
        <v>0</v>
      </c>
      <c r="AF277" s="343">
        <f t="shared" si="247"/>
        <v>0</v>
      </c>
      <c r="AG277" s="576">
        <f t="shared" si="247"/>
        <v>0</v>
      </c>
      <c r="AH277" s="559">
        <f t="shared" si="247"/>
        <v>0</v>
      </c>
      <c r="AI277" s="343">
        <f t="shared" si="247"/>
        <v>0</v>
      </c>
      <c r="AJ277" s="343">
        <f t="shared" si="247"/>
        <v>0</v>
      </c>
      <c r="AK277" s="457">
        <f t="shared" si="247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23"/>
      <c r="C278" s="55"/>
      <c r="D278" s="56"/>
      <c r="E278" s="57"/>
      <c r="F278" s="42"/>
      <c r="G278" s="558">
        <f t="shared" ref="G278:AK278" si="248">+F278+G277</f>
        <v>0</v>
      </c>
      <c r="H278" s="558">
        <f t="shared" si="248"/>
        <v>0</v>
      </c>
      <c r="I278" s="335">
        <f t="shared" si="248"/>
        <v>0</v>
      </c>
      <c r="J278" s="336">
        <f t="shared" si="248"/>
        <v>0</v>
      </c>
      <c r="K278" s="336">
        <f t="shared" si="248"/>
        <v>0</v>
      </c>
      <c r="L278" s="575">
        <f t="shared" si="248"/>
        <v>0</v>
      </c>
      <c r="M278" s="558">
        <f t="shared" si="248"/>
        <v>0</v>
      </c>
      <c r="N278" s="336">
        <f t="shared" si="248"/>
        <v>0</v>
      </c>
      <c r="O278" s="336">
        <f t="shared" si="248"/>
        <v>0</v>
      </c>
      <c r="P278" s="335">
        <f t="shared" si="248"/>
        <v>0</v>
      </c>
      <c r="Q278" s="336">
        <f t="shared" si="248"/>
        <v>0</v>
      </c>
      <c r="R278" s="336">
        <f t="shared" si="248"/>
        <v>0</v>
      </c>
      <c r="S278" s="575">
        <f t="shared" si="248"/>
        <v>0</v>
      </c>
      <c r="T278" s="558">
        <f t="shared" si="248"/>
        <v>0</v>
      </c>
      <c r="U278" s="336">
        <f t="shared" si="248"/>
        <v>0</v>
      </c>
      <c r="V278" s="336">
        <f t="shared" si="248"/>
        <v>0</v>
      </c>
      <c r="W278" s="335">
        <f t="shared" si="248"/>
        <v>0</v>
      </c>
      <c r="X278" s="336">
        <f t="shared" si="248"/>
        <v>0</v>
      </c>
      <c r="Y278" s="336">
        <f t="shared" si="248"/>
        <v>0</v>
      </c>
      <c r="Z278" s="575">
        <f t="shared" si="248"/>
        <v>0</v>
      </c>
      <c r="AA278" s="558">
        <f t="shared" si="248"/>
        <v>0</v>
      </c>
      <c r="AB278" s="336">
        <f t="shared" si="248"/>
        <v>200</v>
      </c>
      <c r="AC278" s="336">
        <f t="shared" si="248"/>
        <v>200</v>
      </c>
      <c r="AD278" s="335">
        <f t="shared" si="248"/>
        <v>200</v>
      </c>
      <c r="AE278" s="336">
        <f t="shared" si="248"/>
        <v>200</v>
      </c>
      <c r="AF278" s="336">
        <f t="shared" si="248"/>
        <v>200</v>
      </c>
      <c r="AG278" s="575">
        <f t="shared" si="248"/>
        <v>200</v>
      </c>
      <c r="AH278" s="558">
        <f t="shared" si="248"/>
        <v>200</v>
      </c>
      <c r="AI278" s="336">
        <f t="shared" si="248"/>
        <v>200</v>
      </c>
      <c r="AJ278" s="336">
        <f t="shared" si="248"/>
        <v>200</v>
      </c>
      <c r="AK278" s="552">
        <f t="shared" si="248"/>
        <v>200</v>
      </c>
      <c r="AL278" s="37"/>
    </row>
    <row r="279" spans="1:42" ht="34.5" customHeight="1">
      <c r="A279" s="624">
        <v>46</v>
      </c>
      <c r="B279" s="722" t="s">
        <v>139</v>
      </c>
      <c r="C279" s="53" t="s">
        <v>177</v>
      </c>
      <c r="D279" s="60"/>
      <c r="E279" s="34"/>
      <c r="F279" s="337">
        <f>+F139</f>
        <v>28</v>
      </c>
      <c r="G279" s="557">
        <f>+G139</f>
        <v>0</v>
      </c>
      <c r="H279" s="557">
        <f t="shared" ref="H279:AK279" si="249">+H139</f>
        <v>0</v>
      </c>
      <c r="I279" s="342">
        <f t="shared" si="249"/>
        <v>0</v>
      </c>
      <c r="J279" s="342">
        <f t="shared" si="249"/>
        <v>0</v>
      </c>
      <c r="K279" s="342">
        <f t="shared" si="249"/>
        <v>0</v>
      </c>
      <c r="L279" s="574">
        <f t="shared" si="249"/>
        <v>0</v>
      </c>
      <c r="M279" s="557">
        <f t="shared" si="249"/>
        <v>0</v>
      </c>
      <c r="N279" s="342">
        <f t="shared" si="249"/>
        <v>0</v>
      </c>
      <c r="O279" s="342">
        <f t="shared" si="249"/>
        <v>0</v>
      </c>
      <c r="P279" s="342">
        <f t="shared" si="249"/>
        <v>0</v>
      </c>
      <c r="Q279" s="342">
        <f t="shared" si="249"/>
        <v>0</v>
      </c>
      <c r="R279" s="342">
        <f t="shared" si="249"/>
        <v>0</v>
      </c>
      <c r="S279" s="574">
        <f t="shared" si="249"/>
        <v>0</v>
      </c>
      <c r="T279" s="557">
        <f t="shared" si="249"/>
        <v>0</v>
      </c>
      <c r="U279" s="342">
        <f t="shared" si="249"/>
        <v>0</v>
      </c>
      <c r="V279" s="342">
        <f t="shared" si="249"/>
        <v>0</v>
      </c>
      <c r="W279" s="342">
        <f t="shared" si="249"/>
        <v>0</v>
      </c>
      <c r="X279" s="342">
        <f t="shared" si="249"/>
        <v>0</v>
      </c>
      <c r="Y279" s="342">
        <f t="shared" si="249"/>
        <v>0</v>
      </c>
      <c r="Z279" s="574">
        <f t="shared" si="249"/>
        <v>0</v>
      </c>
      <c r="AA279" s="557">
        <f t="shared" si="249"/>
        <v>0</v>
      </c>
      <c r="AB279" s="469">
        <f t="shared" si="249"/>
        <v>28</v>
      </c>
      <c r="AC279" s="342">
        <f t="shared" si="249"/>
        <v>0</v>
      </c>
      <c r="AD279" s="342">
        <f t="shared" si="249"/>
        <v>0</v>
      </c>
      <c r="AE279" s="342">
        <f t="shared" si="249"/>
        <v>0</v>
      </c>
      <c r="AF279" s="342">
        <f t="shared" si="249"/>
        <v>0</v>
      </c>
      <c r="AG279" s="574">
        <f t="shared" si="249"/>
        <v>0</v>
      </c>
      <c r="AH279" s="557">
        <f t="shared" si="249"/>
        <v>0</v>
      </c>
      <c r="AI279" s="342">
        <f t="shared" si="249"/>
        <v>0</v>
      </c>
      <c r="AJ279" s="342">
        <f t="shared" si="249"/>
        <v>0</v>
      </c>
      <c r="AK279" s="457">
        <f t="shared" si="249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23"/>
      <c r="C280" s="60"/>
      <c r="D280" s="60"/>
      <c r="E280" s="52"/>
      <c r="F280" s="35"/>
      <c r="G280" s="558">
        <f t="shared" ref="G280:AK280" si="250">+F280+G279</f>
        <v>0</v>
      </c>
      <c r="H280" s="558">
        <f t="shared" si="250"/>
        <v>0</v>
      </c>
      <c r="I280" s="335">
        <f t="shared" si="250"/>
        <v>0</v>
      </c>
      <c r="J280" s="336">
        <f t="shared" si="250"/>
        <v>0</v>
      </c>
      <c r="K280" s="336">
        <f t="shared" si="250"/>
        <v>0</v>
      </c>
      <c r="L280" s="575">
        <f t="shared" si="250"/>
        <v>0</v>
      </c>
      <c r="M280" s="558">
        <f t="shared" si="250"/>
        <v>0</v>
      </c>
      <c r="N280" s="336">
        <f t="shared" si="250"/>
        <v>0</v>
      </c>
      <c r="O280" s="336">
        <f t="shared" si="250"/>
        <v>0</v>
      </c>
      <c r="P280" s="335">
        <f t="shared" si="250"/>
        <v>0</v>
      </c>
      <c r="Q280" s="336">
        <f t="shared" si="250"/>
        <v>0</v>
      </c>
      <c r="R280" s="336">
        <f t="shared" si="250"/>
        <v>0</v>
      </c>
      <c r="S280" s="575">
        <f t="shared" si="250"/>
        <v>0</v>
      </c>
      <c r="T280" s="558">
        <f t="shared" si="250"/>
        <v>0</v>
      </c>
      <c r="U280" s="336">
        <f t="shared" si="250"/>
        <v>0</v>
      </c>
      <c r="V280" s="336">
        <f t="shared" si="250"/>
        <v>0</v>
      </c>
      <c r="W280" s="335">
        <f t="shared" si="250"/>
        <v>0</v>
      </c>
      <c r="X280" s="336">
        <f t="shared" si="250"/>
        <v>0</v>
      </c>
      <c r="Y280" s="336">
        <f t="shared" si="250"/>
        <v>0</v>
      </c>
      <c r="Z280" s="575">
        <f t="shared" si="250"/>
        <v>0</v>
      </c>
      <c r="AA280" s="558">
        <f t="shared" si="250"/>
        <v>0</v>
      </c>
      <c r="AB280" s="336">
        <f t="shared" si="250"/>
        <v>28</v>
      </c>
      <c r="AC280" s="336">
        <f t="shared" si="250"/>
        <v>28</v>
      </c>
      <c r="AD280" s="335">
        <f t="shared" si="250"/>
        <v>28</v>
      </c>
      <c r="AE280" s="336">
        <f t="shared" si="250"/>
        <v>28</v>
      </c>
      <c r="AF280" s="336">
        <f t="shared" si="250"/>
        <v>28</v>
      </c>
      <c r="AG280" s="575">
        <f t="shared" si="250"/>
        <v>28</v>
      </c>
      <c r="AH280" s="558">
        <f t="shared" si="250"/>
        <v>28</v>
      </c>
      <c r="AI280" s="336">
        <f t="shared" si="250"/>
        <v>28</v>
      </c>
      <c r="AJ280" s="336">
        <f t="shared" si="250"/>
        <v>28</v>
      </c>
      <c r="AK280" s="552">
        <f t="shared" si="250"/>
        <v>28</v>
      </c>
      <c r="AL280" s="37"/>
    </row>
    <row r="281" spans="1:42" ht="34.5" customHeight="1">
      <c r="A281" s="624">
        <v>47</v>
      </c>
      <c r="B281" s="722" t="s">
        <v>140</v>
      </c>
      <c r="C281" s="118" t="s">
        <v>175</v>
      </c>
      <c r="D281" s="63"/>
      <c r="E281" s="54"/>
      <c r="F281" s="337">
        <f>+F141</f>
        <v>57</v>
      </c>
      <c r="G281" s="557">
        <f>+G141</f>
        <v>0</v>
      </c>
      <c r="H281" s="557">
        <f t="shared" ref="H281:AK281" si="251">+H141</f>
        <v>0</v>
      </c>
      <c r="I281" s="342">
        <f t="shared" si="251"/>
        <v>0</v>
      </c>
      <c r="J281" s="342">
        <f t="shared" si="251"/>
        <v>0</v>
      </c>
      <c r="K281" s="342">
        <f t="shared" si="251"/>
        <v>0</v>
      </c>
      <c r="L281" s="574">
        <f t="shared" si="251"/>
        <v>0</v>
      </c>
      <c r="M281" s="557">
        <f t="shared" si="251"/>
        <v>0</v>
      </c>
      <c r="N281" s="342">
        <f t="shared" si="251"/>
        <v>0</v>
      </c>
      <c r="O281" s="342">
        <f t="shared" si="251"/>
        <v>0</v>
      </c>
      <c r="P281" s="342">
        <f t="shared" si="251"/>
        <v>0</v>
      </c>
      <c r="Q281" s="342">
        <f t="shared" si="251"/>
        <v>0</v>
      </c>
      <c r="R281" s="342">
        <f t="shared" si="251"/>
        <v>0</v>
      </c>
      <c r="S281" s="574">
        <f t="shared" si="251"/>
        <v>0</v>
      </c>
      <c r="T281" s="557">
        <f t="shared" si="251"/>
        <v>0</v>
      </c>
      <c r="U281" s="342">
        <f t="shared" si="251"/>
        <v>0</v>
      </c>
      <c r="V281" s="342">
        <f t="shared" si="251"/>
        <v>0</v>
      </c>
      <c r="W281" s="342">
        <f t="shared" si="251"/>
        <v>0</v>
      </c>
      <c r="X281" s="342">
        <f t="shared" si="251"/>
        <v>0</v>
      </c>
      <c r="Y281" s="342">
        <f t="shared" si="251"/>
        <v>0</v>
      </c>
      <c r="Z281" s="574">
        <f t="shared" si="251"/>
        <v>0</v>
      </c>
      <c r="AA281" s="557">
        <f t="shared" si="251"/>
        <v>0</v>
      </c>
      <c r="AB281" s="469">
        <f t="shared" si="251"/>
        <v>57</v>
      </c>
      <c r="AC281" s="342">
        <f t="shared" si="251"/>
        <v>0</v>
      </c>
      <c r="AD281" s="342">
        <f t="shared" si="251"/>
        <v>0</v>
      </c>
      <c r="AE281" s="342">
        <f t="shared" si="251"/>
        <v>0</v>
      </c>
      <c r="AF281" s="342">
        <f t="shared" si="251"/>
        <v>0</v>
      </c>
      <c r="AG281" s="574">
        <f t="shared" si="251"/>
        <v>0</v>
      </c>
      <c r="AH281" s="557">
        <f t="shared" si="251"/>
        <v>0</v>
      </c>
      <c r="AI281" s="342">
        <f t="shared" si="251"/>
        <v>0</v>
      </c>
      <c r="AJ281" s="342">
        <f t="shared" si="251"/>
        <v>0</v>
      </c>
      <c r="AK281" s="457">
        <f t="shared" si="251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23"/>
      <c r="C282" s="39"/>
      <c r="D282" s="65"/>
      <c r="E282" s="66"/>
      <c r="F282" s="35"/>
      <c r="G282" s="558">
        <f t="shared" ref="G282:AF282" si="252">+F282+G281</f>
        <v>0</v>
      </c>
      <c r="H282" s="558">
        <f t="shared" si="252"/>
        <v>0</v>
      </c>
      <c r="I282" s="335">
        <f t="shared" si="252"/>
        <v>0</v>
      </c>
      <c r="J282" s="336">
        <f t="shared" si="252"/>
        <v>0</v>
      </c>
      <c r="K282" s="336">
        <f t="shared" si="252"/>
        <v>0</v>
      </c>
      <c r="L282" s="575">
        <f t="shared" si="252"/>
        <v>0</v>
      </c>
      <c r="M282" s="558">
        <f t="shared" si="252"/>
        <v>0</v>
      </c>
      <c r="N282" s="336">
        <f t="shared" si="252"/>
        <v>0</v>
      </c>
      <c r="O282" s="336">
        <f t="shared" si="252"/>
        <v>0</v>
      </c>
      <c r="P282" s="335">
        <f t="shared" si="252"/>
        <v>0</v>
      </c>
      <c r="Q282" s="336">
        <f t="shared" si="252"/>
        <v>0</v>
      </c>
      <c r="R282" s="336">
        <f t="shared" si="252"/>
        <v>0</v>
      </c>
      <c r="S282" s="575">
        <f t="shared" si="252"/>
        <v>0</v>
      </c>
      <c r="T282" s="558">
        <f t="shared" si="252"/>
        <v>0</v>
      </c>
      <c r="U282" s="336">
        <f t="shared" si="252"/>
        <v>0</v>
      </c>
      <c r="V282" s="336">
        <f t="shared" si="252"/>
        <v>0</v>
      </c>
      <c r="W282" s="335">
        <f t="shared" si="252"/>
        <v>0</v>
      </c>
      <c r="X282" s="336">
        <f t="shared" si="252"/>
        <v>0</v>
      </c>
      <c r="Y282" s="336">
        <f t="shared" si="252"/>
        <v>0</v>
      </c>
      <c r="Z282" s="575">
        <f t="shared" si="252"/>
        <v>0</v>
      </c>
      <c r="AA282" s="558">
        <f t="shared" si="252"/>
        <v>0</v>
      </c>
      <c r="AB282" s="336">
        <f t="shared" si="252"/>
        <v>57</v>
      </c>
      <c r="AC282" s="336">
        <f t="shared" si="252"/>
        <v>57</v>
      </c>
      <c r="AD282" s="335">
        <f t="shared" si="252"/>
        <v>57</v>
      </c>
      <c r="AE282" s="336">
        <f t="shared" si="252"/>
        <v>57</v>
      </c>
      <c r="AF282" s="336">
        <f t="shared" si="252"/>
        <v>57</v>
      </c>
      <c r="AG282" s="575">
        <f>+AF282+AG281</f>
        <v>57</v>
      </c>
      <c r="AH282" s="558">
        <f t="shared" ref="AH282:AK282" si="253">+AG282+AH281</f>
        <v>57</v>
      </c>
      <c r="AI282" s="336">
        <f t="shared" si="253"/>
        <v>57</v>
      </c>
      <c r="AJ282" s="341">
        <f t="shared" si="253"/>
        <v>57</v>
      </c>
      <c r="AK282" s="455">
        <f t="shared" si="253"/>
        <v>57</v>
      </c>
      <c r="AL282" s="37"/>
    </row>
    <row r="283" spans="1:42" ht="34.5" customHeight="1">
      <c r="A283" s="624">
        <v>48</v>
      </c>
      <c r="B283" s="722" t="s">
        <v>146</v>
      </c>
      <c r="C283" s="32" t="s">
        <v>175</v>
      </c>
      <c r="D283" s="53"/>
      <c r="E283" s="54"/>
      <c r="F283" s="337">
        <f>+F143</f>
        <v>70</v>
      </c>
      <c r="G283" s="557">
        <f>+G143</f>
        <v>0</v>
      </c>
      <c r="H283" s="557">
        <f t="shared" ref="H283:AK283" si="254">+H143</f>
        <v>0</v>
      </c>
      <c r="I283" s="342">
        <f t="shared" si="254"/>
        <v>0</v>
      </c>
      <c r="J283" s="342">
        <f t="shared" si="254"/>
        <v>0</v>
      </c>
      <c r="K283" s="342">
        <f t="shared" si="254"/>
        <v>0</v>
      </c>
      <c r="L283" s="574">
        <f t="shared" si="254"/>
        <v>0</v>
      </c>
      <c r="M283" s="557">
        <f t="shared" si="254"/>
        <v>0</v>
      </c>
      <c r="N283" s="342">
        <f t="shared" si="254"/>
        <v>0</v>
      </c>
      <c r="O283" s="342">
        <f t="shared" si="254"/>
        <v>0</v>
      </c>
      <c r="P283" s="342">
        <f t="shared" si="254"/>
        <v>0</v>
      </c>
      <c r="Q283" s="342">
        <f t="shared" si="254"/>
        <v>0</v>
      </c>
      <c r="R283" s="342">
        <f t="shared" si="254"/>
        <v>0</v>
      </c>
      <c r="S283" s="574">
        <f t="shared" si="254"/>
        <v>0</v>
      </c>
      <c r="T283" s="557">
        <f t="shared" si="254"/>
        <v>0</v>
      </c>
      <c r="U283" s="342">
        <f t="shared" si="254"/>
        <v>0</v>
      </c>
      <c r="V283" s="342">
        <f t="shared" si="254"/>
        <v>0</v>
      </c>
      <c r="W283" s="342">
        <f t="shared" si="254"/>
        <v>0</v>
      </c>
      <c r="X283" s="342">
        <f t="shared" si="254"/>
        <v>0</v>
      </c>
      <c r="Y283" s="342">
        <f t="shared" si="254"/>
        <v>0</v>
      </c>
      <c r="Z283" s="574">
        <f t="shared" si="254"/>
        <v>0</v>
      </c>
      <c r="AA283" s="557">
        <f t="shared" si="254"/>
        <v>0</v>
      </c>
      <c r="AB283" s="469">
        <f t="shared" si="254"/>
        <v>70</v>
      </c>
      <c r="AC283" s="342">
        <f t="shared" si="254"/>
        <v>0</v>
      </c>
      <c r="AD283" s="342">
        <f t="shared" si="254"/>
        <v>0</v>
      </c>
      <c r="AE283" s="342">
        <f t="shared" si="254"/>
        <v>0</v>
      </c>
      <c r="AF283" s="342">
        <f t="shared" si="254"/>
        <v>0</v>
      </c>
      <c r="AG283" s="574">
        <f t="shared" si="254"/>
        <v>0</v>
      </c>
      <c r="AH283" s="557">
        <f t="shared" si="254"/>
        <v>0</v>
      </c>
      <c r="AI283" s="342">
        <f t="shared" si="254"/>
        <v>0</v>
      </c>
      <c r="AJ283" s="347">
        <f t="shared" si="254"/>
        <v>0</v>
      </c>
      <c r="AK283" s="457">
        <f t="shared" si="254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23"/>
      <c r="C284" s="39"/>
      <c r="D284" s="56"/>
      <c r="E284" s="57"/>
      <c r="F284" s="42"/>
      <c r="G284" s="558">
        <f t="shared" ref="G284:AK284" si="255">+F284+G283</f>
        <v>0</v>
      </c>
      <c r="H284" s="558">
        <f t="shared" si="255"/>
        <v>0</v>
      </c>
      <c r="I284" s="335">
        <f t="shared" si="255"/>
        <v>0</v>
      </c>
      <c r="J284" s="336">
        <f t="shared" si="255"/>
        <v>0</v>
      </c>
      <c r="K284" s="336">
        <f t="shared" si="255"/>
        <v>0</v>
      </c>
      <c r="L284" s="575">
        <f t="shared" si="255"/>
        <v>0</v>
      </c>
      <c r="M284" s="558">
        <f t="shared" si="255"/>
        <v>0</v>
      </c>
      <c r="N284" s="336">
        <f t="shared" si="255"/>
        <v>0</v>
      </c>
      <c r="O284" s="336">
        <f t="shared" si="255"/>
        <v>0</v>
      </c>
      <c r="P284" s="335">
        <f t="shared" si="255"/>
        <v>0</v>
      </c>
      <c r="Q284" s="336">
        <f t="shared" si="255"/>
        <v>0</v>
      </c>
      <c r="R284" s="336">
        <f t="shared" si="255"/>
        <v>0</v>
      </c>
      <c r="S284" s="575">
        <f t="shared" si="255"/>
        <v>0</v>
      </c>
      <c r="T284" s="558">
        <f t="shared" si="255"/>
        <v>0</v>
      </c>
      <c r="U284" s="336">
        <f t="shared" si="255"/>
        <v>0</v>
      </c>
      <c r="V284" s="336">
        <f t="shared" si="255"/>
        <v>0</v>
      </c>
      <c r="W284" s="335">
        <f t="shared" si="255"/>
        <v>0</v>
      </c>
      <c r="X284" s="336">
        <f t="shared" si="255"/>
        <v>0</v>
      </c>
      <c r="Y284" s="336">
        <f t="shared" si="255"/>
        <v>0</v>
      </c>
      <c r="Z284" s="575">
        <f t="shared" si="255"/>
        <v>0</v>
      </c>
      <c r="AA284" s="558">
        <f t="shared" si="255"/>
        <v>0</v>
      </c>
      <c r="AB284" s="336">
        <f t="shared" si="255"/>
        <v>70</v>
      </c>
      <c r="AC284" s="336">
        <f t="shared" si="255"/>
        <v>70</v>
      </c>
      <c r="AD284" s="335">
        <f t="shared" si="255"/>
        <v>70</v>
      </c>
      <c r="AE284" s="336">
        <f t="shared" si="255"/>
        <v>70</v>
      </c>
      <c r="AF284" s="336">
        <f t="shared" si="255"/>
        <v>70</v>
      </c>
      <c r="AG284" s="575">
        <f t="shared" si="255"/>
        <v>70</v>
      </c>
      <c r="AH284" s="558">
        <f t="shared" si="255"/>
        <v>70</v>
      </c>
      <c r="AI284" s="336">
        <f t="shared" si="255"/>
        <v>70</v>
      </c>
      <c r="AJ284" s="336">
        <f t="shared" si="255"/>
        <v>70</v>
      </c>
      <c r="AK284" s="552">
        <f t="shared" si="255"/>
        <v>70</v>
      </c>
      <c r="AL284" s="37"/>
    </row>
    <row r="285" spans="1:42" ht="35.1" customHeight="1">
      <c r="A285" s="652">
        <v>49</v>
      </c>
      <c r="B285" s="722" t="s">
        <v>147</v>
      </c>
      <c r="C285" s="32" t="s">
        <v>175</v>
      </c>
      <c r="D285" s="60"/>
      <c r="E285" s="34"/>
      <c r="F285" s="35">
        <f>+F145</f>
        <v>150</v>
      </c>
      <c r="G285" s="557">
        <f>+G145</f>
        <v>0</v>
      </c>
      <c r="H285" s="557">
        <f t="shared" ref="H285:AK285" si="256">+H145</f>
        <v>0</v>
      </c>
      <c r="I285" s="342">
        <f t="shared" si="256"/>
        <v>0</v>
      </c>
      <c r="J285" s="342">
        <f t="shared" si="256"/>
        <v>0</v>
      </c>
      <c r="K285" s="342">
        <f t="shared" si="256"/>
        <v>0</v>
      </c>
      <c r="L285" s="574">
        <f t="shared" si="256"/>
        <v>0</v>
      </c>
      <c r="M285" s="557">
        <f t="shared" si="256"/>
        <v>0</v>
      </c>
      <c r="N285" s="342">
        <f t="shared" si="256"/>
        <v>0</v>
      </c>
      <c r="O285" s="342">
        <f t="shared" si="256"/>
        <v>0</v>
      </c>
      <c r="P285" s="342">
        <f t="shared" si="256"/>
        <v>0</v>
      </c>
      <c r="Q285" s="342">
        <f t="shared" si="256"/>
        <v>0</v>
      </c>
      <c r="R285" s="342">
        <f t="shared" si="256"/>
        <v>0</v>
      </c>
      <c r="S285" s="574">
        <f t="shared" si="256"/>
        <v>0</v>
      </c>
      <c r="T285" s="557">
        <f t="shared" si="256"/>
        <v>0</v>
      </c>
      <c r="U285" s="342">
        <f t="shared" si="256"/>
        <v>0</v>
      </c>
      <c r="V285" s="342">
        <f t="shared" si="256"/>
        <v>0</v>
      </c>
      <c r="W285" s="342">
        <f t="shared" si="256"/>
        <v>0</v>
      </c>
      <c r="X285" s="342">
        <f t="shared" si="256"/>
        <v>0</v>
      </c>
      <c r="Y285" s="342">
        <f t="shared" si="256"/>
        <v>0</v>
      </c>
      <c r="Z285" s="574">
        <f t="shared" si="256"/>
        <v>0</v>
      </c>
      <c r="AA285" s="557">
        <f t="shared" si="256"/>
        <v>0</v>
      </c>
      <c r="AB285" s="469">
        <f t="shared" si="256"/>
        <v>150</v>
      </c>
      <c r="AC285" s="342">
        <f t="shared" si="256"/>
        <v>0</v>
      </c>
      <c r="AD285" s="342">
        <f t="shared" si="256"/>
        <v>0</v>
      </c>
      <c r="AE285" s="342">
        <f t="shared" si="256"/>
        <v>0</v>
      </c>
      <c r="AF285" s="342">
        <f t="shared" si="256"/>
        <v>0</v>
      </c>
      <c r="AG285" s="574">
        <f t="shared" si="256"/>
        <v>0</v>
      </c>
      <c r="AH285" s="557">
        <f t="shared" si="256"/>
        <v>0</v>
      </c>
      <c r="AI285" s="342">
        <f t="shared" si="256"/>
        <v>0</v>
      </c>
      <c r="AJ285" s="342">
        <f t="shared" si="256"/>
        <v>0</v>
      </c>
      <c r="AK285" s="457">
        <f t="shared" si="256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23"/>
      <c r="C286" s="39"/>
      <c r="D286" s="60"/>
      <c r="E286" s="52"/>
      <c r="F286" s="35"/>
      <c r="G286" s="558">
        <f t="shared" ref="G286:AK286" si="257">+F286+G285</f>
        <v>0</v>
      </c>
      <c r="H286" s="558">
        <f t="shared" si="257"/>
        <v>0</v>
      </c>
      <c r="I286" s="335">
        <f t="shared" si="257"/>
        <v>0</v>
      </c>
      <c r="J286" s="336">
        <f t="shared" si="257"/>
        <v>0</v>
      </c>
      <c r="K286" s="336">
        <f t="shared" si="257"/>
        <v>0</v>
      </c>
      <c r="L286" s="575">
        <f t="shared" si="257"/>
        <v>0</v>
      </c>
      <c r="M286" s="558">
        <f t="shared" si="257"/>
        <v>0</v>
      </c>
      <c r="N286" s="336">
        <f t="shared" si="257"/>
        <v>0</v>
      </c>
      <c r="O286" s="336">
        <f t="shared" si="257"/>
        <v>0</v>
      </c>
      <c r="P286" s="335">
        <f t="shared" si="257"/>
        <v>0</v>
      </c>
      <c r="Q286" s="336">
        <f t="shared" si="257"/>
        <v>0</v>
      </c>
      <c r="R286" s="336">
        <f t="shared" si="257"/>
        <v>0</v>
      </c>
      <c r="S286" s="575">
        <f t="shared" si="257"/>
        <v>0</v>
      </c>
      <c r="T286" s="558">
        <f t="shared" si="257"/>
        <v>0</v>
      </c>
      <c r="U286" s="336">
        <f t="shared" si="257"/>
        <v>0</v>
      </c>
      <c r="V286" s="336">
        <f t="shared" si="257"/>
        <v>0</v>
      </c>
      <c r="W286" s="335">
        <f t="shared" si="257"/>
        <v>0</v>
      </c>
      <c r="X286" s="336">
        <f t="shared" si="257"/>
        <v>0</v>
      </c>
      <c r="Y286" s="336">
        <f t="shared" si="257"/>
        <v>0</v>
      </c>
      <c r="Z286" s="575">
        <f t="shared" si="257"/>
        <v>0</v>
      </c>
      <c r="AA286" s="558">
        <f t="shared" si="257"/>
        <v>0</v>
      </c>
      <c r="AB286" s="336">
        <f t="shared" si="257"/>
        <v>150</v>
      </c>
      <c r="AC286" s="336">
        <f t="shared" si="257"/>
        <v>150</v>
      </c>
      <c r="AD286" s="335">
        <f t="shared" si="257"/>
        <v>150</v>
      </c>
      <c r="AE286" s="336">
        <f t="shared" si="257"/>
        <v>150</v>
      </c>
      <c r="AF286" s="336">
        <f t="shared" si="257"/>
        <v>150</v>
      </c>
      <c r="AG286" s="575">
        <f t="shared" si="257"/>
        <v>150</v>
      </c>
      <c r="AH286" s="558">
        <f t="shared" si="257"/>
        <v>150</v>
      </c>
      <c r="AI286" s="336">
        <f t="shared" si="257"/>
        <v>150</v>
      </c>
      <c r="AJ286" s="336">
        <f t="shared" si="257"/>
        <v>150</v>
      </c>
      <c r="AK286" s="552">
        <f t="shared" si="257"/>
        <v>150</v>
      </c>
      <c r="AL286" s="37"/>
    </row>
    <row r="287" spans="1:42" ht="35.1" customHeight="1">
      <c r="A287" s="624">
        <v>50</v>
      </c>
      <c r="B287" s="722" t="s">
        <v>148</v>
      </c>
      <c r="C287" s="32" t="s">
        <v>175</v>
      </c>
      <c r="D287" s="63"/>
      <c r="E287" s="54"/>
      <c r="F287" s="337">
        <f>+F147</f>
        <v>77</v>
      </c>
      <c r="G287" s="557">
        <f>+G147</f>
        <v>0</v>
      </c>
      <c r="H287" s="557">
        <f t="shared" ref="H287:AK287" si="258">+H147</f>
        <v>0</v>
      </c>
      <c r="I287" s="342">
        <f t="shared" si="258"/>
        <v>0</v>
      </c>
      <c r="J287" s="342">
        <f t="shared" si="258"/>
        <v>0</v>
      </c>
      <c r="K287" s="342">
        <f t="shared" si="258"/>
        <v>0</v>
      </c>
      <c r="L287" s="574">
        <f t="shared" si="258"/>
        <v>0</v>
      </c>
      <c r="M287" s="557">
        <f t="shared" si="258"/>
        <v>0</v>
      </c>
      <c r="N287" s="342">
        <f t="shared" si="258"/>
        <v>0</v>
      </c>
      <c r="O287" s="342">
        <f t="shared" si="258"/>
        <v>0</v>
      </c>
      <c r="P287" s="342">
        <f t="shared" si="258"/>
        <v>0</v>
      </c>
      <c r="Q287" s="342">
        <f t="shared" si="258"/>
        <v>0</v>
      </c>
      <c r="R287" s="342">
        <f t="shared" si="258"/>
        <v>0</v>
      </c>
      <c r="S287" s="574">
        <f t="shared" si="258"/>
        <v>0</v>
      </c>
      <c r="T287" s="557">
        <f t="shared" si="258"/>
        <v>0</v>
      </c>
      <c r="U287" s="342">
        <f t="shared" si="258"/>
        <v>0</v>
      </c>
      <c r="V287" s="342">
        <f t="shared" si="258"/>
        <v>0</v>
      </c>
      <c r="W287" s="342">
        <f t="shared" si="258"/>
        <v>0</v>
      </c>
      <c r="X287" s="342">
        <f t="shared" si="258"/>
        <v>0</v>
      </c>
      <c r="Y287" s="342">
        <f t="shared" si="258"/>
        <v>0</v>
      </c>
      <c r="Z287" s="574">
        <f t="shared" si="258"/>
        <v>0</v>
      </c>
      <c r="AA287" s="557">
        <f t="shared" si="258"/>
        <v>0</v>
      </c>
      <c r="AB287" s="469">
        <f t="shared" si="258"/>
        <v>77</v>
      </c>
      <c r="AC287" s="342">
        <f t="shared" si="258"/>
        <v>0</v>
      </c>
      <c r="AD287" s="342">
        <f t="shared" si="258"/>
        <v>0</v>
      </c>
      <c r="AE287" s="342">
        <f t="shared" si="258"/>
        <v>0</v>
      </c>
      <c r="AF287" s="342">
        <f t="shared" si="258"/>
        <v>0</v>
      </c>
      <c r="AG287" s="574">
        <f t="shared" si="258"/>
        <v>0</v>
      </c>
      <c r="AH287" s="557">
        <f t="shared" si="258"/>
        <v>0</v>
      </c>
      <c r="AI287" s="342">
        <f t="shared" si="258"/>
        <v>0</v>
      </c>
      <c r="AJ287" s="342">
        <f t="shared" si="258"/>
        <v>0</v>
      </c>
      <c r="AK287" s="457">
        <f t="shared" si="258"/>
        <v>0</v>
      </c>
      <c r="AL287" s="37">
        <f>SUM(G287:AK287)</f>
        <v>77</v>
      </c>
      <c r="AM287" s="38">
        <f>AL287</f>
        <v>77</v>
      </c>
      <c r="AN287" s="38">
        <v>800000</v>
      </c>
      <c r="AO287" s="38">
        <f>AL287*AN287/1000</f>
        <v>61600</v>
      </c>
      <c r="AP287" s="38">
        <f>AN287*AM287/1000</f>
        <v>61600</v>
      </c>
    </row>
    <row r="288" spans="1:42" ht="35.1" customHeight="1">
      <c r="A288" s="625"/>
      <c r="B288" s="723"/>
      <c r="C288" s="39"/>
      <c r="D288" s="65"/>
      <c r="E288" s="57"/>
      <c r="F288" s="42"/>
      <c r="G288" s="562">
        <f t="shared" ref="G288:AK288" si="259">+F288+G287</f>
        <v>0</v>
      </c>
      <c r="H288" s="558">
        <f t="shared" si="259"/>
        <v>0</v>
      </c>
      <c r="I288" s="335">
        <f t="shared" si="259"/>
        <v>0</v>
      </c>
      <c r="J288" s="336">
        <f t="shared" si="259"/>
        <v>0</v>
      </c>
      <c r="K288" s="336">
        <f t="shared" si="259"/>
        <v>0</v>
      </c>
      <c r="L288" s="575">
        <f t="shared" si="259"/>
        <v>0</v>
      </c>
      <c r="M288" s="558">
        <f t="shared" si="259"/>
        <v>0</v>
      </c>
      <c r="N288" s="336">
        <f t="shared" si="259"/>
        <v>0</v>
      </c>
      <c r="O288" s="336">
        <f t="shared" si="259"/>
        <v>0</v>
      </c>
      <c r="P288" s="335">
        <f t="shared" si="259"/>
        <v>0</v>
      </c>
      <c r="Q288" s="336">
        <f t="shared" si="259"/>
        <v>0</v>
      </c>
      <c r="R288" s="336">
        <f t="shared" si="259"/>
        <v>0</v>
      </c>
      <c r="S288" s="575">
        <f t="shared" si="259"/>
        <v>0</v>
      </c>
      <c r="T288" s="558">
        <f t="shared" si="259"/>
        <v>0</v>
      </c>
      <c r="U288" s="336">
        <f t="shared" si="259"/>
        <v>0</v>
      </c>
      <c r="V288" s="336">
        <f t="shared" si="259"/>
        <v>0</v>
      </c>
      <c r="W288" s="335">
        <f t="shared" si="259"/>
        <v>0</v>
      </c>
      <c r="X288" s="336">
        <f t="shared" si="259"/>
        <v>0</v>
      </c>
      <c r="Y288" s="336">
        <f t="shared" si="259"/>
        <v>0</v>
      </c>
      <c r="Z288" s="575">
        <f t="shared" si="259"/>
        <v>0</v>
      </c>
      <c r="AA288" s="558">
        <f t="shared" si="259"/>
        <v>0</v>
      </c>
      <c r="AB288" s="336">
        <f t="shared" si="259"/>
        <v>77</v>
      </c>
      <c r="AC288" s="336">
        <f t="shared" si="259"/>
        <v>77</v>
      </c>
      <c r="AD288" s="335">
        <f t="shared" si="259"/>
        <v>77</v>
      </c>
      <c r="AE288" s="336">
        <f t="shared" si="259"/>
        <v>77</v>
      </c>
      <c r="AF288" s="336">
        <f t="shared" si="259"/>
        <v>77</v>
      </c>
      <c r="AG288" s="575">
        <f t="shared" si="259"/>
        <v>77</v>
      </c>
      <c r="AH288" s="558">
        <f t="shared" si="259"/>
        <v>77</v>
      </c>
      <c r="AI288" s="335">
        <f t="shared" si="259"/>
        <v>77</v>
      </c>
      <c r="AJ288" s="335">
        <f t="shared" si="259"/>
        <v>77</v>
      </c>
      <c r="AK288" s="450">
        <f t="shared" si="259"/>
        <v>77</v>
      </c>
      <c r="AL288" s="37"/>
    </row>
    <row r="289" spans="1:42" ht="35.1" customHeight="1">
      <c r="A289" s="624">
        <v>51</v>
      </c>
      <c r="B289" s="722" t="s">
        <v>149</v>
      </c>
      <c r="C289" s="53" t="s">
        <v>177</v>
      </c>
      <c r="D289" s="71"/>
      <c r="E289" s="34"/>
      <c r="F289" s="35">
        <f>+F149</f>
        <v>0</v>
      </c>
      <c r="G289" s="557">
        <f>+G149</f>
        <v>0</v>
      </c>
      <c r="H289" s="557">
        <f t="shared" ref="H289:AK289" si="260">+H149</f>
        <v>0</v>
      </c>
      <c r="I289" s="342">
        <f t="shared" si="260"/>
        <v>0</v>
      </c>
      <c r="J289" s="342">
        <f t="shared" si="260"/>
        <v>0</v>
      </c>
      <c r="K289" s="342">
        <f t="shared" si="260"/>
        <v>0</v>
      </c>
      <c r="L289" s="574">
        <f t="shared" si="260"/>
        <v>0</v>
      </c>
      <c r="M289" s="557">
        <f t="shared" si="260"/>
        <v>0</v>
      </c>
      <c r="N289" s="342">
        <f t="shared" si="260"/>
        <v>0</v>
      </c>
      <c r="O289" s="342">
        <f t="shared" si="260"/>
        <v>0</v>
      </c>
      <c r="P289" s="342">
        <f t="shared" si="260"/>
        <v>0</v>
      </c>
      <c r="Q289" s="342">
        <f t="shared" si="260"/>
        <v>0</v>
      </c>
      <c r="R289" s="342">
        <f t="shared" si="260"/>
        <v>0</v>
      </c>
      <c r="S289" s="574">
        <f t="shared" si="260"/>
        <v>0</v>
      </c>
      <c r="T289" s="557">
        <f t="shared" si="260"/>
        <v>0</v>
      </c>
      <c r="U289" s="342">
        <f t="shared" si="260"/>
        <v>0</v>
      </c>
      <c r="V289" s="342">
        <f t="shared" si="260"/>
        <v>0</v>
      </c>
      <c r="W289" s="342">
        <f t="shared" si="260"/>
        <v>0</v>
      </c>
      <c r="X289" s="342">
        <f t="shared" si="260"/>
        <v>0</v>
      </c>
      <c r="Y289" s="342">
        <f t="shared" si="260"/>
        <v>0</v>
      </c>
      <c r="Z289" s="574">
        <f t="shared" si="260"/>
        <v>0</v>
      </c>
      <c r="AA289" s="557">
        <f t="shared" si="260"/>
        <v>0</v>
      </c>
      <c r="AB289" s="342">
        <f t="shared" si="260"/>
        <v>0</v>
      </c>
      <c r="AC289" s="342">
        <f t="shared" si="260"/>
        <v>0</v>
      </c>
      <c r="AD289" s="342">
        <f t="shared" si="260"/>
        <v>0</v>
      </c>
      <c r="AE289" s="342">
        <f t="shared" si="260"/>
        <v>0</v>
      </c>
      <c r="AF289" s="342">
        <f t="shared" si="260"/>
        <v>0</v>
      </c>
      <c r="AG289" s="574">
        <f t="shared" si="260"/>
        <v>0</v>
      </c>
      <c r="AH289" s="557">
        <f t="shared" si="260"/>
        <v>0</v>
      </c>
      <c r="AI289" s="342">
        <f t="shared" si="260"/>
        <v>0</v>
      </c>
      <c r="AJ289" s="342">
        <f t="shared" si="260"/>
        <v>0</v>
      </c>
      <c r="AK289" s="457">
        <f t="shared" si="260"/>
        <v>0</v>
      </c>
      <c r="AL289" s="37">
        <f>AK290</f>
        <v>0</v>
      </c>
      <c r="AM289" s="38">
        <f>AL289</f>
        <v>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723"/>
      <c r="C290" s="88"/>
      <c r="D290" s="73"/>
      <c r="E290" s="41"/>
      <c r="F290" s="42"/>
      <c r="G290" s="562">
        <f t="shared" ref="G290:AK290" si="261">+F290+G289</f>
        <v>0</v>
      </c>
      <c r="H290" s="558">
        <f t="shared" si="261"/>
        <v>0</v>
      </c>
      <c r="I290" s="335">
        <f t="shared" si="261"/>
        <v>0</v>
      </c>
      <c r="J290" s="336">
        <f t="shared" si="261"/>
        <v>0</v>
      </c>
      <c r="K290" s="336">
        <f t="shared" si="261"/>
        <v>0</v>
      </c>
      <c r="L290" s="575">
        <f t="shared" si="261"/>
        <v>0</v>
      </c>
      <c r="M290" s="558">
        <f t="shared" si="261"/>
        <v>0</v>
      </c>
      <c r="N290" s="336">
        <f t="shared" si="261"/>
        <v>0</v>
      </c>
      <c r="O290" s="336">
        <f t="shared" si="261"/>
        <v>0</v>
      </c>
      <c r="P290" s="335">
        <f t="shared" si="261"/>
        <v>0</v>
      </c>
      <c r="Q290" s="336">
        <f t="shared" si="261"/>
        <v>0</v>
      </c>
      <c r="R290" s="336">
        <f t="shared" si="261"/>
        <v>0</v>
      </c>
      <c r="S290" s="575">
        <f t="shared" si="261"/>
        <v>0</v>
      </c>
      <c r="T290" s="558">
        <f t="shared" si="261"/>
        <v>0</v>
      </c>
      <c r="U290" s="336">
        <f t="shared" si="261"/>
        <v>0</v>
      </c>
      <c r="V290" s="336">
        <f t="shared" si="261"/>
        <v>0</v>
      </c>
      <c r="W290" s="335">
        <f t="shared" si="261"/>
        <v>0</v>
      </c>
      <c r="X290" s="336">
        <f t="shared" si="261"/>
        <v>0</v>
      </c>
      <c r="Y290" s="336">
        <f t="shared" si="261"/>
        <v>0</v>
      </c>
      <c r="Z290" s="575">
        <f t="shared" si="261"/>
        <v>0</v>
      </c>
      <c r="AA290" s="558">
        <f t="shared" si="261"/>
        <v>0</v>
      </c>
      <c r="AB290" s="336">
        <f t="shared" si="261"/>
        <v>0</v>
      </c>
      <c r="AC290" s="336">
        <f t="shared" si="261"/>
        <v>0</v>
      </c>
      <c r="AD290" s="335">
        <f t="shared" si="261"/>
        <v>0</v>
      </c>
      <c r="AE290" s="336">
        <f t="shared" si="261"/>
        <v>0</v>
      </c>
      <c r="AF290" s="336">
        <f t="shared" si="261"/>
        <v>0</v>
      </c>
      <c r="AG290" s="575">
        <f t="shared" si="261"/>
        <v>0</v>
      </c>
      <c r="AH290" s="558">
        <f t="shared" si="261"/>
        <v>0</v>
      </c>
      <c r="AI290" s="336">
        <f t="shared" si="261"/>
        <v>0</v>
      </c>
      <c r="AJ290" s="336">
        <f t="shared" si="261"/>
        <v>0</v>
      </c>
      <c r="AK290" s="552">
        <f t="shared" si="261"/>
        <v>0</v>
      </c>
      <c r="AL290" s="37"/>
    </row>
    <row r="291" spans="1:42" ht="35.1" customHeight="1">
      <c r="A291" s="624">
        <v>52</v>
      </c>
      <c r="B291" s="722" t="s">
        <v>156</v>
      </c>
      <c r="C291" s="53" t="s">
        <v>177</v>
      </c>
      <c r="D291" s="63"/>
      <c r="E291" s="76"/>
      <c r="F291" s="35">
        <f>+F151</f>
        <v>0</v>
      </c>
      <c r="G291" s="557">
        <f>+G151</f>
        <v>0</v>
      </c>
      <c r="H291" s="557">
        <f t="shared" ref="H291:AK291" si="262">+H151</f>
        <v>0</v>
      </c>
      <c r="I291" s="342">
        <f t="shared" si="262"/>
        <v>0</v>
      </c>
      <c r="J291" s="342">
        <f t="shared" si="262"/>
        <v>0</v>
      </c>
      <c r="K291" s="342">
        <f t="shared" si="262"/>
        <v>0</v>
      </c>
      <c r="L291" s="574">
        <f t="shared" si="262"/>
        <v>0</v>
      </c>
      <c r="M291" s="557">
        <f t="shared" si="262"/>
        <v>0</v>
      </c>
      <c r="N291" s="342">
        <f t="shared" si="262"/>
        <v>0</v>
      </c>
      <c r="O291" s="342">
        <f t="shared" si="262"/>
        <v>0</v>
      </c>
      <c r="P291" s="342">
        <f t="shared" si="262"/>
        <v>0</v>
      </c>
      <c r="Q291" s="342">
        <f t="shared" si="262"/>
        <v>0</v>
      </c>
      <c r="R291" s="342">
        <f t="shared" si="262"/>
        <v>0</v>
      </c>
      <c r="S291" s="574">
        <f t="shared" si="262"/>
        <v>0</v>
      </c>
      <c r="T291" s="557">
        <f t="shared" si="262"/>
        <v>0</v>
      </c>
      <c r="U291" s="342">
        <f t="shared" si="262"/>
        <v>0</v>
      </c>
      <c r="V291" s="342">
        <f t="shared" si="262"/>
        <v>0</v>
      </c>
      <c r="W291" s="342">
        <f t="shared" si="262"/>
        <v>0</v>
      </c>
      <c r="X291" s="342">
        <f t="shared" si="262"/>
        <v>0</v>
      </c>
      <c r="Y291" s="342">
        <f t="shared" si="262"/>
        <v>0</v>
      </c>
      <c r="Z291" s="574">
        <f t="shared" si="262"/>
        <v>0</v>
      </c>
      <c r="AA291" s="557">
        <f t="shared" si="262"/>
        <v>0</v>
      </c>
      <c r="AB291" s="342">
        <f t="shared" si="262"/>
        <v>0</v>
      </c>
      <c r="AC291" s="342">
        <f t="shared" si="262"/>
        <v>0</v>
      </c>
      <c r="AD291" s="342">
        <f t="shared" si="262"/>
        <v>0</v>
      </c>
      <c r="AE291" s="342">
        <f t="shared" si="262"/>
        <v>0</v>
      </c>
      <c r="AF291" s="342">
        <f t="shared" si="262"/>
        <v>0</v>
      </c>
      <c r="AG291" s="574">
        <f t="shared" si="262"/>
        <v>0</v>
      </c>
      <c r="AH291" s="557">
        <f t="shared" si="262"/>
        <v>0</v>
      </c>
      <c r="AI291" s="342">
        <f t="shared" si="262"/>
        <v>0</v>
      </c>
      <c r="AJ291" s="342">
        <f t="shared" si="262"/>
        <v>0</v>
      </c>
      <c r="AK291" s="457">
        <f t="shared" si="262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723"/>
      <c r="C292" s="94"/>
      <c r="D292" s="78"/>
      <c r="E292" s="79"/>
      <c r="F292" s="42"/>
      <c r="G292" s="562">
        <f t="shared" ref="G292:AK292" si="263">+F292+G291</f>
        <v>0</v>
      </c>
      <c r="H292" s="558">
        <f t="shared" si="263"/>
        <v>0</v>
      </c>
      <c r="I292" s="335">
        <f t="shared" si="263"/>
        <v>0</v>
      </c>
      <c r="J292" s="336">
        <f t="shared" si="263"/>
        <v>0</v>
      </c>
      <c r="K292" s="336">
        <f t="shared" si="263"/>
        <v>0</v>
      </c>
      <c r="L292" s="575">
        <f t="shared" si="263"/>
        <v>0</v>
      </c>
      <c r="M292" s="558">
        <f t="shared" si="263"/>
        <v>0</v>
      </c>
      <c r="N292" s="336">
        <f t="shared" si="263"/>
        <v>0</v>
      </c>
      <c r="O292" s="336">
        <f t="shared" si="263"/>
        <v>0</v>
      </c>
      <c r="P292" s="335">
        <f t="shared" si="263"/>
        <v>0</v>
      </c>
      <c r="Q292" s="336">
        <f t="shared" si="263"/>
        <v>0</v>
      </c>
      <c r="R292" s="336">
        <f t="shared" si="263"/>
        <v>0</v>
      </c>
      <c r="S292" s="575">
        <f t="shared" si="263"/>
        <v>0</v>
      </c>
      <c r="T292" s="558">
        <f t="shared" si="263"/>
        <v>0</v>
      </c>
      <c r="U292" s="336">
        <f t="shared" si="263"/>
        <v>0</v>
      </c>
      <c r="V292" s="336">
        <f t="shared" si="263"/>
        <v>0</v>
      </c>
      <c r="W292" s="335">
        <f t="shared" si="263"/>
        <v>0</v>
      </c>
      <c r="X292" s="336">
        <f t="shared" si="263"/>
        <v>0</v>
      </c>
      <c r="Y292" s="336">
        <f t="shared" si="263"/>
        <v>0</v>
      </c>
      <c r="Z292" s="575">
        <f t="shared" si="263"/>
        <v>0</v>
      </c>
      <c r="AA292" s="558">
        <f t="shared" si="263"/>
        <v>0</v>
      </c>
      <c r="AB292" s="336">
        <f t="shared" si="263"/>
        <v>0</v>
      </c>
      <c r="AC292" s="336">
        <f t="shared" si="263"/>
        <v>0</v>
      </c>
      <c r="AD292" s="335">
        <f t="shared" si="263"/>
        <v>0</v>
      </c>
      <c r="AE292" s="336">
        <f t="shared" si="263"/>
        <v>0</v>
      </c>
      <c r="AF292" s="336">
        <f t="shared" si="263"/>
        <v>0</v>
      </c>
      <c r="AG292" s="575">
        <f t="shared" si="263"/>
        <v>0</v>
      </c>
      <c r="AH292" s="558">
        <f t="shared" si="263"/>
        <v>0</v>
      </c>
      <c r="AI292" s="336">
        <f t="shared" si="263"/>
        <v>0</v>
      </c>
      <c r="AJ292" s="336">
        <f t="shared" si="263"/>
        <v>0</v>
      </c>
      <c r="AK292" s="552">
        <f t="shared" si="263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560">
        <v>0</v>
      </c>
      <c r="H293" s="561">
        <v>0</v>
      </c>
      <c r="I293" s="339">
        <v>0</v>
      </c>
      <c r="J293" s="339">
        <v>0</v>
      </c>
      <c r="K293" s="339">
        <v>0</v>
      </c>
      <c r="L293" s="579">
        <v>0</v>
      </c>
      <c r="M293" s="561">
        <v>0</v>
      </c>
      <c r="N293" s="339">
        <v>0</v>
      </c>
      <c r="O293" s="339">
        <v>0</v>
      </c>
      <c r="P293" s="339">
        <v>0</v>
      </c>
      <c r="Q293" s="339">
        <v>0</v>
      </c>
      <c r="R293" s="339">
        <v>0</v>
      </c>
      <c r="S293" s="579">
        <v>0</v>
      </c>
      <c r="T293" s="561">
        <v>0</v>
      </c>
      <c r="U293" s="339">
        <v>0</v>
      </c>
      <c r="V293" s="339">
        <v>0</v>
      </c>
      <c r="W293" s="339">
        <v>0</v>
      </c>
      <c r="X293" s="339">
        <v>0</v>
      </c>
      <c r="Y293" s="339">
        <v>0</v>
      </c>
      <c r="Z293" s="579">
        <v>0</v>
      </c>
      <c r="AA293" s="561">
        <v>0</v>
      </c>
      <c r="AB293" s="339">
        <v>0</v>
      </c>
      <c r="AC293" s="339">
        <v>0</v>
      </c>
      <c r="AD293" s="339">
        <v>0</v>
      </c>
      <c r="AE293" s="339">
        <v>0</v>
      </c>
      <c r="AF293" s="339">
        <v>0</v>
      </c>
      <c r="AG293" s="579">
        <v>0</v>
      </c>
      <c r="AH293" s="561">
        <v>0</v>
      </c>
      <c r="AI293" s="341">
        <v>0</v>
      </c>
      <c r="AJ293" s="341">
        <v>0</v>
      </c>
      <c r="AK293" s="455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558">
        <f t="shared" ref="G294:AJ294" si="264">+F294+G293</f>
        <v>0</v>
      </c>
      <c r="H294" s="558">
        <f t="shared" si="264"/>
        <v>0</v>
      </c>
      <c r="I294" s="335">
        <f t="shared" si="264"/>
        <v>0</v>
      </c>
      <c r="J294" s="336">
        <f t="shared" si="264"/>
        <v>0</v>
      </c>
      <c r="K294" s="336">
        <f t="shared" si="264"/>
        <v>0</v>
      </c>
      <c r="L294" s="575">
        <f t="shared" si="264"/>
        <v>0</v>
      </c>
      <c r="M294" s="558">
        <f t="shared" si="264"/>
        <v>0</v>
      </c>
      <c r="N294" s="336">
        <f t="shared" si="264"/>
        <v>0</v>
      </c>
      <c r="O294" s="336">
        <f t="shared" si="264"/>
        <v>0</v>
      </c>
      <c r="P294" s="335">
        <f t="shared" si="264"/>
        <v>0</v>
      </c>
      <c r="Q294" s="336">
        <f t="shared" si="264"/>
        <v>0</v>
      </c>
      <c r="R294" s="336">
        <f t="shared" si="264"/>
        <v>0</v>
      </c>
      <c r="S294" s="575">
        <f t="shared" si="264"/>
        <v>0</v>
      </c>
      <c r="T294" s="558">
        <f t="shared" si="264"/>
        <v>0</v>
      </c>
      <c r="U294" s="336">
        <f t="shared" si="264"/>
        <v>0</v>
      </c>
      <c r="V294" s="336">
        <f t="shared" si="264"/>
        <v>0</v>
      </c>
      <c r="W294" s="335">
        <f t="shared" si="264"/>
        <v>0</v>
      </c>
      <c r="X294" s="336">
        <f t="shared" si="264"/>
        <v>0</v>
      </c>
      <c r="Y294" s="336">
        <f t="shared" si="264"/>
        <v>0</v>
      </c>
      <c r="Z294" s="575">
        <f t="shared" si="264"/>
        <v>0</v>
      </c>
      <c r="AA294" s="558">
        <f t="shared" si="264"/>
        <v>0</v>
      </c>
      <c r="AB294" s="336">
        <f t="shared" si="264"/>
        <v>0</v>
      </c>
      <c r="AC294" s="336">
        <f t="shared" si="264"/>
        <v>0</v>
      </c>
      <c r="AD294" s="335">
        <f t="shared" si="264"/>
        <v>0</v>
      </c>
      <c r="AE294" s="336">
        <f t="shared" si="264"/>
        <v>0</v>
      </c>
      <c r="AF294" s="336">
        <f t="shared" si="264"/>
        <v>0</v>
      </c>
      <c r="AG294" s="575">
        <f t="shared" si="264"/>
        <v>0</v>
      </c>
      <c r="AH294" s="558">
        <f t="shared" si="264"/>
        <v>0</v>
      </c>
      <c r="AI294" s="336">
        <f t="shared" si="264"/>
        <v>0</v>
      </c>
      <c r="AJ294" s="336">
        <f t="shared" si="264"/>
        <v>0</v>
      </c>
      <c r="AK294" s="552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337"/>
      <c r="G295" s="560">
        <v>0</v>
      </c>
      <c r="H295" s="561">
        <v>0</v>
      </c>
      <c r="I295" s="339">
        <v>0</v>
      </c>
      <c r="J295" s="339">
        <v>0</v>
      </c>
      <c r="K295" s="339">
        <v>0</v>
      </c>
      <c r="L295" s="579">
        <v>0</v>
      </c>
      <c r="M295" s="561">
        <v>0</v>
      </c>
      <c r="N295" s="339">
        <v>0</v>
      </c>
      <c r="O295" s="339">
        <v>0</v>
      </c>
      <c r="P295" s="339">
        <v>0</v>
      </c>
      <c r="Q295" s="339">
        <v>0</v>
      </c>
      <c r="R295" s="339">
        <v>0</v>
      </c>
      <c r="S295" s="579">
        <v>0</v>
      </c>
      <c r="T295" s="561">
        <v>0</v>
      </c>
      <c r="U295" s="339">
        <v>0</v>
      </c>
      <c r="V295" s="339">
        <v>0</v>
      </c>
      <c r="W295" s="339">
        <v>0</v>
      </c>
      <c r="X295" s="339">
        <v>0</v>
      </c>
      <c r="Y295" s="339">
        <v>0</v>
      </c>
      <c r="Z295" s="579">
        <v>0</v>
      </c>
      <c r="AA295" s="561">
        <v>0</v>
      </c>
      <c r="AB295" s="339">
        <v>0</v>
      </c>
      <c r="AC295" s="339">
        <v>0</v>
      </c>
      <c r="AD295" s="339">
        <v>0</v>
      </c>
      <c r="AE295" s="339">
        <v>0</v>
      </c>
      <c r="AF295" s="339">
        <v>0</v>
      </c>
      <c r="AG295" s="579">
        <v>0</v>
      </c>
      <c r="AH295" s="561">
        <v>0</v>
      </c>
      <c r="AI295" s="341">
        <v>0</v>
      </c>
      <c r="AJ295" s="341">
        <v>0</v>
      </c>
      <c r="AK295" s="455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558">
        <f t="shared" ref="G296:AJ296" si="265">+F296+G295</f>
        <v>0</v>
      </c>
      <c r="H296" s="558">
        <f t="shared" si="265"/>
        <v>0</v>
      </c>
      <c r="I296" s="335">
        <f t="shared" si="265"/>
        <v>0</v>
      </c>
      <c r="J296" s="336">
        <f t="shared" si="265"/>
        <v>0</v>
      </c>
      <c r="K296" s="336">
        <f t="shared" si="265"/>
        <v>0</v>
      </c>
      <c r="L296" s="575">
        <f t="shared" si="265"/>
        <v>0</v>
      </c>
      <c r="M296" s="558">
        <f t="shared" si="265"/>
        <v>0</v>
      </c>
      <c r="N296" s="336">
        <f t="shared" si="265"/>
        <v>0</v>
      </c>
      <c r="O296" s="336">
        <f t="shared" si="265"/>
        <v>0</v>
      </c>
      <c r="P296" s="335">
        <f t="shared" si="265"/>
        <v>0</v>
      </c>
      <c r="Q296" s="336">
        <f t="shared" si="265"/>
        <v>0</v>
      </c>
      <c r="R296" s="336">
        <f t="shared" si="265"/>
        <v>0</v>
      </c>
      <c r="S296" s="575">
        <f t="shared" si="265"/>
        <v>0</v>
      </c>
      <c r="T296" s="558">
        <f t="shared" si="265"/>
        <v>0</v>
      </c>
      <c r="U296" s="336">
        <f t="shared" si="265"/>
        <v>0</v>
      </c>
      <c r="V296" s="336">
        <f t="shared" si="265"/>
        <v>0</v>
      </c>
      <c r="W296" s="335">
        <f t="shared" si="265"/>
        <v>0</v>
      </c>
      <c r="X296" s="336">
        <f t="shared" si="265"/>
        <v>0</v>
      </c>
      <c r="Y296" s="336">
        <f t="shared" si="265"/>
        <v>0</v>
      </c>
      <c r="Z296" s="575">
        <f t="shared" si="265"/>
        <v>0</v>
      </c>
      <c r="AA296" s="558">
        <f t="shared" si="265"/>
        <v>0</v>
      </c>
      <c r="AB296" s="336">
        <f t="shared" si="265"/>
        <v>0</v>
      </c>
      <c r="AC296" s="336">
        <f t="shared" si="265"/>
        <v>0</v>
      </c>
      <c r="AD296" s="335">
        <f t="shared" si="265"/>
        <v>0</v>
      </c>
      <c r="AE296" s="336">
        <f t="shared" si="265"/>
        <v>0</v>
      </c>
      <c r="AF296" s="336">
        <f t="shared" si="265"/>
        <v>0</v>
      </c>
      <c r="AG296" s="575">
        <f t="shared" si="265"/>
        <v>0</v>
      </c>
      <c r="AH296" s="558">
        <f t="shared" si="265"/>
        <v>0</v>
      </c>
      <c r="AI296" s="336">
        <f t="shared" si="265"/>
        <v>0</v>
      </c>
      <c r="AJ296" s="336">
        <f t="shared" si="265"/>
        <v>0</v>
      </c>
      <c r="AK296" s="552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337"/>
      <c r="G297" s="560">
        <v>0</v>
      </c>
      <c r="H297" s="561">
        <v>0</v>
      </c>
      <c r="I297" s="339">
        <v>0</v>
      </c>
      <c r="J297" s="339">
        <v>0</v>
      </c>
      <c r="K297" s="339">
        <v>0</v>
      </c>
      <c r="L297" s="579">
        <v>0</v>
      </c>
      <c r="M297" s="561">
        <v>0</v>
      </c>
      <c r="N297" s="339">
        <v>0</v>
      </c>
      <c r="O297" s="339">
        <v>0</v>
      </c>
      <c r="P297" s="339">
        <v>0</v>
      </c>
      <c r="Q297" s="339">
        <v>0</v>
      </c>
      <c r="R297" s="339">
        <v>0</v>
      </c>
      <c r="S297" s="579">
        <v>0</v>
      </c>
      <c r="T297" s="561">
        <v>0</v>
      </c>
      <c r="U297" s="339">
        <v>0</v>
      </c>
      <c r="V297" s="339">
        <v>0</v>
      </c>
      <c r="W297" s="339">
        <v>0</v>
      </c>
      <c r="X297" s="339">
        <v>0</v>
      </c>
      <c r="Y297" s="339">
        <v>0</v>
      </c>
      <c r="Z297" s="579">
        <v>0</v>
      </c>
      <c r="AA297" s="561">
        <v>0</v>
      </c>
      <c r="AB297" s="339">
        <v>0</v>
      </c>
      <c r="AC297" s="339">
        <v>0</v>
      </c>
      <c r="AD297" s="339">
        <v>0</v>
      </c>
      <c r="AE297" s="339">
        <v>0</v>
      </c>
      <c r="AF297" s="339">
        <v>0</v>
      </c>
      <c r="AG297" s="579">
        <v>0</v>
      </c>
      <c r="AH297" s="561">
        <v>0</v>
      </c>
      <c r="AI297" s="341">
        <v>0</v>
      </c>
      <c r="AJ297" s="341">
        <v>0</v>
      </c>
      <c r="AK297" s="455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558">
        <f t="shared" ref="G298:AJ298" si="266">+F298+G297</f>
        <v>0</v>
      </c>
      <c r="H298" s="558">
        <f t="shared" si="266"/>
        <v>0</v>
      </c>
      <c r="I298" s="335">
        <f t="shared" si="266"/>
        <v>0</v>
      </c>
      <c r="J298" s="336">
        <f t="shared" si="266"/>
        <v>0</v>
      </c>
      <c r="K298" s="336">
        <f t="shared" si="266"/>
        <v>0</v>
      </c>
      <c r="L298" s="575">
        <f t="shared" si="266"/>
        <v>0</v>
      </c>
      <c r="M298" s="558">
        <f t="shared" si="266"/>
        <v>0</v>
      </c>
      <c r="N298" s="336">
        <f t="shared" si="266"/>
        <v>0</v>
      </c>
      <c r="O298" s="336">
        <f t="shared" si="266"/>
        <v>0</v>
      </c>
      <c r="P298" s="335">
        <f t="shared" si="266"/>
        <v>0</v>
      </c>
      <c r="Q298" s="336">
        <f t="shared" si="266"/>
        <v>0</v>
      </c>
      <c r="R298" s="336">
        <f t="shared" si="266"/>
        <v>0</v>
      </c>
      <c r="S298" s="575">
        <f t="shared" si="266"/>
        <v>0</v>
      </c>
      <c r="T298" s="558">
        <f t="shared" si="266"/>
        <v>0</v>
      </c>
      <c r="U298" s="336">
        <f t="shared" si="266"/>
        <v>0</v>
      </c>
      <c r="V298" s="336">
        <f t="shared" si="266"/>
        <v>0</v>
      </c>
      <c r="W298" s="335">
        <f t="shared" si="266"/>
        <v>0</v>
      </c>
      <c r="X298" s="336">
        <f t="shared" si="266"/>
        <v>0</v>
      </c>
      <c r="Y298" s="336">
        <f t="shared" si="266"/>
        <v>0</v>
      </c>
      <c r="Z298" s="575">
        <f t="shared" si="266"/>
        <v>0</v>
      </c>
      <c r="AA298" s="558">
        <f t="shared" si="266"/>
        <v>0</v>
      </c>
      <c r="AB298" s="336">
        <f t="shared" si="266"/>
        <v>0</v>
      </c>
      <c r="AC298" s="336">
        <f t="shared" si="266"/>
        <v>0</v>
      </c>
      <c r="AD298" s="335">
        <f t="shared" si="266"/>
        <v>0</v>
      </c>
      <c r="AE298" s="336">
        <f t="shared" si="266"/>
        <v>0</v>
      </c>
      <c r="AF298" s="336">
        <f t="shared" si="266"/>
        <v>0</v>
      </c>
      <c r="AG298" s="575">
        <f t="shared" si="266"/>
        <v>0</v>
      </c>
      <c r="AH298" s="558">
        <f t="shared" si="266"/>
        <v>0</v>
      </c>
      <c r="AI298" s="336">
        <f t="shared" si="266"/>
        <v>0</v>
      </c>
      <c r="AJ298" s="336">
        <f t="shared" si="266"/>
        <v>0</v>
      </c>
      <c r="AK298" s="552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337"/>
      <c r="G299" s="560">
        <v>0</v>
      </c>
      <c r="H299" s="561">
        <v>0</v>
      </c>
      <c r="I299" s="339">
        <v>0</v>
      </c>
      <c r="J299" s="339">
        <v>0</v>
      </c>
      <c r="K299" s="339">
        <v>0</v>
      </c>
      <c r="L299" s="579">
        <v>0</v>
      </c>
      <c r="M299" s="561">
        <v>0</v>
      </c>
      <c r="N299" s="339">
        <v>0</v>
      </c>
      <c r="O299" s="339">
        <v>0</v>
      </c>
      <c r="P299" s="339">
        <v>0</v>
      </c>
      <c r="Q299" s="339">
        <v>0</v>
      </c>
      <c r="R299" s="339">
        <v>0</v>
      </c>
      <c r="S299" s="579">
        <v>0</v>
      </c>
      <c r="T299" s="561">
        <v>0</v>
      </c>
      <c r="U299" s="339">
        <v>0</v>
      </c>
      <c r="V299" s="339">
        <v>0</v>
      </c>
      <c r="W299" s="339">
        <v>0</v>
      </c>
      <c r="X299" s="339">
        <v>0</v>
      </c>
      <c r="Y299" s="339">
        <v>0</v>
      </c>
      <c r="Z299" s="579">
        <v>0</v>
      </c>
      <c r="AA299" s="561">
        <v>0</v>
      </c>
      <c r="AB299" s="339">
        <v>0</v>
      </c>
      <c r="AC299" s="339">
        <v>0</v>
      </c>
      <c r="AD299" s="339">
        <v>0</v>
      </c>
      <c r="AE299" s="339">
        <v>0</v>
      </c>
      <c r="AF299" s="339">
        <v>0</v>
      </c>
      <c r="AG299" s="579">
        <v>0</v>
      </c>
      <c r="AH299" s="561">
        <v>0</v>
      </c>
      <c r="AI299" s="341">
        <v>0</v>
      </c>
      <c r="AJ299" s="341">
        <v>0</v>
      </c>
      <c r="AK299" s="455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558">
        <f t="shared" ref="G300:AJ300" si="267">+F300+G299</f>
        <v>0</v>
      </c>
      <c r="H300" s="558">
        <f t="shared" si="267"/>
        <v>0</v>
      </c>
      <c r="I300" s="335">
        <f t="shared" si="267"/>
        <v>0</v>
      </c>
      <c r="J300" s="336">
        <f t="shared" si="267"/>
        <v>0</v>
      </c>
      <c r="K300" s="336">
        <f t="shared" si="267"/>
        <v>0</v>
      </c>
      <c r="L300" s="575">
        <f t="shared" si="267"/>
        <v>0</v>
      </c>
      <c r="M300" s="558">
        <f t="shared" si="267"/>
        <v>0</v>
      </c>
      <c r="N300" s="336">
        <f t="shared" si="267"/>
        <v>0</v>
      </c>
      <c r="O300" s="336">
        <f t="shared" si="267"/>
        <v>0</v>
      </c>
      <c r="P300" s="335">
        <f t="shared" si="267"/>
        <v>0</v>
      </c>
      <c r="Q300" s="336">
        <f t="shared" si="267"/>
        <v>0</v>
      </c>
      <c r="R300" s="336">
        <f t="shared" si="267"/>
        <v>0</v>
      </c>
      <c r="S300" s="575">
        <f t="shared" si="267"/>
        <v>0</v>
      </c>
      <c r="T300" s="558">
        <f t="shared" si="267"/>
        <v>0</v>
      </c>
      <c r="U300" s="336">
        <f t="shared" si="267"/>
        <v>0</v>
      </c>
      <c r="V300" s="336">
        <f t="shared" si="267"/>
        <v>0</v>
      </c>
      <c r="W300" s="335">
        <f t="shared" si="267"/>
        <v>0</v>
      </c>
      <c r="X300" s="336">
        <f t="shared" si="267"/>
        <v>0</v>
      </c>
      <c r="Y300" s="336">
        <f t="shared" si="267"/>
        <v>0</v>
      </c>
      <c r="Z300" s="575">
        <f t="shared" si="267"/>
        <v>0</v>
      </c>
      <c r="AA300" s="558">
        <f t="shared" si="267"/>
        <v>0</v>
      </c>
      <c r="AB300" s="336">
        <f t="shared" si="267"/>
        <v>0</v>
      </c>
      <c r="AC300" s="336">
        <f t="shared" si="267"/>
        <v>0</v>
      </c>
      <c r="AD300" s="335">
        <f t="shared" si="267"/>
        <v>0</v>
      </c>
      <c r="AE300" s="336">
        <f t="shared" si="267"/>
        <v>0</v>
      </c>
      <c r="AF300" s="336">
        <f t="shared" si="267"/>
        <v>0</v>
      </c>
      <c r="AG300" s="575">
        <f t="shared" si="267"/>
        <v>0</v>
      </c>
      <c r="AH300" s="558">
        <f t="shared" si="267"/>
        <v>0</v>
      </c>
      <c r="AI300" s="336">
        <f t="shared" si="267"/>
        <v>0</v>
      </c>
      <c r="AJ300" s="336">
        <f t="shared" si="267"/>
        <v>0</v>
      </c>
      <c r="AK300" s="552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560">
        <f>+F301</f>
        <v>0</v>
      </c>
      <c r="H301" s="561">
        <v>0</v>
      </c>
      <c r="I301" s="344">
        <v>0</v>
      </c>
      <c r="J301" s="339">
        <v>0</v>
      </c>
      <c r="K301" s="339">
        <v>0</v>
      </c>
      <c r="L301" s="579">
        <v>0</v>
      </c>
      <c r="M301" s="561">
        <v>0</v>
      </c>
      <c r="N301" s="341">
        <v>0</v>
      </c>
      <c r="O301" s="341">
        <v>0</v>
      </c>
      <c r="P301" s="341">
        <v>0</v>
      </c>
      <c r="Q301" s="341">
        <v>0</v>
      </c>
      <c r="R301" s="341">
        <v>0</v>
      </c>
      <c r="S301" s="579">
        <v>0</v>
      </c>
      <c r="T301" s="561">
        <v>0</v>
      </c>
      <c r="U301" s="341">
        <v>0</v>
      </c>
      <c r="V301" s="341">
        <v>0</v>
      </c>
      <c r="W301" s="341">
        <v>0</v>
      </c>
      <c r="X301" s="341">
        <v>0</v>
      </c>
      <c r="Y301" s="341">
        <v>0</v>
      </c>
      <c r="Z301" s="579">
        <v>0</v>
      </c>
      <c r="AA301" s="561">
        <v>0</v>
      </c>
      <c r="AB301" s="341">
        <v>0</v>
      </c>
      <c r="AC301" s="341">
        <v>0</v>
      </c>
      <c r="AD301" s="341">
        <v>0</v>
      </c>
      <c r="AE301" s="341">
        <v>0</v>
      </c>
      <c r="AF301" s="341">
        <v>0</v>
      </c>
      <c r="AG301" s="579">
        <v>0</v>
      </c>
      <c r="AH301" s="561">
        <v>0</v>
      </c>
      <c r="AI301" s="341">
        <v>0</v>
      </c>
      <c r="AJ301" s="339">
        <v>0</v>
      </c>
      <c r="AK301" s="454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560">
        <f t="shared" ref="G302:AJ302" si="268">+F302+G301</f>
        <v>0</v>
      </c>
      <c r="H302" s="560">
        <f t="shared" si="268"/>
        <v>0</v>
      </c>
      <c r="I302" s="340">
        <f t="shared" si="268"/>
        <v>0</v>
      </c>
      <c r="J302" s="341">
        <f t="shared" si="268"/>
        <v>0</v>
      </c>
      <c r="K302" s="341">
        <f t="shared" si="268"/>
        <v>0</v>
      </c>
      <c r="L302" s="577">
        <f t="shared" si="268"/>
        <v>0</v>
      </c>
      <c r="M302" s="560">
        <f t="shared" si="268"/>
        <v>0</v>
      </c>
      <c r="N302" s="341">
        <f t="shared" si="268"/>
        <v>0</v>
      </c>
      <c r="O302" s="341">
        <f t="shared" si="268"/>
        <v>0</v>
      </c>
      <c r="P302" s="341">
        <f t="shared" si="268"/>
        <v>0</v>
      </c>
      <c r="Q302" s="341">
        <f t="shared" si="268"/>
        <v>0</v>
      </c>
      <c r="R302" s="341">
        <f t="shared" si="268"/>
        <v>0</v>
      </c>
      <c r="S302" s="577">
        <f t="shared" si="268"/>
        <v>0</v>
      </c>
      <c r="T302" s="560">
        <f t="shared" si="268"/>
        <v>0</v>
      </c>
      <c r="U302" s="341">
        <f t="shared" si="268"/>
        <v>0</v>
      </c>
      <c r="V302" s="341">
        <f t="shared" si="268"/>
        <v>0</v>
      </c>
      <c r="W302" s="341">
        <f t="shared" si="268"/>
        <v>0</v>
      </c>
      <c r="X302" s="341">
        <f t="shared" si="268"/>
        <v>0</v>
      </c>
      <c r="Y302" s="341">
        <f t="shared" si="268"/>
        <v>0</v>
      </c>
      <c r="Z302" s="577">
        <f t="shared" si="268"/>
        <v>0</v>
      </c>
      <c r="AA302" s="560">
        <f t="shared" si="268"/>
        <v>0</v>
      </c>
      <c r="AB302" s="341">
        <f t="shared" si="268"/>
        <v>0</v>
      </c>
      <c r="AC302" s="341">
        <f t="shared" si="268"/>
        <v>0</v>
      </c>
      <c r="AD302" s="341">
        <f t="shared" si="268"/>
        <v>0</v>
      </c>
      <c r="AE302" s="341">
        <f t="shared" si="268"/>
        <v>0</v>
      </c>
      <c r="AF302" s="341">
        <f t="shared" si="268"/>
        <v>0</v>
      </c>
      <c r="AG302" s="577">
        <f t="shared" si="268"/>
        <v>0</v>
      </c>
      <c r="AH302" s="560">
        <f t="shared" si="268"/>
        <v>0</v>
      </c>
      <c r="AI302" s="341">
        <f t="shared" si="268"/>
        <v>0</v>
      </c>
      <c r="AJ302" s="336">
        <f t="shared" si="268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337">
        <f>+F163</f>
        <v>0</v>
      </c>
      <c r="G303" s="561">
        <f>+G163</f>
        <v>0</v>
      </c>
      <c r="H303" s="561">
        <f t="shared" ref="H303:AK303" si="269">+H163</f>
        <v>0</v>
      </c>
      <c r="I303" s="339">
        <f t="shared" si="269"/>
        <v>0</v>
      </c>
      <c r="J303" s="339">
        <f t="shared" si="269"/>
        <v>0</v>
      </c>
      <c r="K303" s="339">
        <f t="shared" si="269"/>
        <v>0</v>
      </c>
      <c r="L303" s="579">
        <f t="shared" si="269"/>
        <v>0</v>
      </c>
      <c r="M303" s="561">
        <f t="shared" si="269"/>
        <v>0</v>
      </c>
      <c r="N303" s="339">
        <f t="shared" si="269"/>
        <v>0</v>
      </c>
      <c r="O303" s="343">
        <f t="shared" si="269"/>
        <v>0</v>
      </c>
      <c r="P303" s="339">
        <f t="shared" si="269"/>
        <v>0</v>
      </c>
      <c r="Q303" s="339">
        <f t="shared" si="269"/>
        <v>0</v>
      </c>
      <c r="R303" s="339">
        <f t="shared" si="269"/>
        <v>0</v>
      </c>
      <c r="S303" s="579">
        <f t="shared" si="269"/>
        <v>0</v>
      </c>
      <c r="T303" s="561">
        <f t="shared" si="269"/>
        <v>0</v>
      </c>
      <c r="U303" s="339">
        <f t="shared" si="269"/>
        <v>0</v>
      </c>
      <c r="V303" s="339">
        <f t="shared" si="269"/>
        <v>0</v>
      </c>
      <c r="W303" s="339">
        <f t="shared" si="269"/>
        <v>0</v>
      </c>
      <c r="X303" s="339">
        <f t="shared" si="269"/>
        <v>0</v>
      </c>
      <c r="Y303" s="339">
        <f t="shared" si="269"/>
        <v>0</v>
      </c>
      <c r="Z303" s="579">
        <f t="shared" si="269"/>
        <v>0</v>
      </c>
      <c r="AA303" s="561">
        <f t="shared" si="269"/>
        <v>0</v>
      </c>
      <c r="AB303" s="339">
        <f t="shared" si="269"/>
        <v>0</v>
      </c>
      <c r="AC303" s="339">
        <f t="shared" si="269"/>
        <v>0</v>
      </c>
      <c r="AD303" s="339">
        <f t="shared" si="269"/>
        <v>0</v>
      </c>
      <c r="AE303" s="339">
        <f t="shared" si="269"/>
        <v>0</v>
      </c>
      <c r="AF303" s="339">
        <f t="shared" si="269"/>
        <v>0</v>
      </c>
      <c r="AG303" s="579">
        <f t="shared" si="269"/>
        <v>0</v>
      </c>
      <c r="AH303" s="561">
        <f t="shared" si="269"/>
        <v>0</v>
      </c>
      <c r="AI303" s="339">
        <f t="shared" si="269"/>
        <v>0</v>
      </c>
      <c r="AJ303" s="341">
        <f t="shared" si="269"/>
        <v>0</v>
      </c>
      <c r="AK303" s="454">
        <f t="shared" si="269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558">
        <f t="shared" ref="G304:AK304" si="270">+F304+G303</f>
        <v>0</v>
      </c>
      <c r="H304" s="558">
        <f t="shared" si="270"/>
        <v>0</v>
      </c>
      <c r="I304" s="336">
        <f t="shared" si="270"/>
        <v>0</v>
      </c>
      <c r="J304" s="336">
        <f t="shared" si="270"/>
        <v>0</v>
      </c>
      <c r="K304" s="336">
        <f t="shared" si="270"/>
        <v>0</v>
      </c>
      <c r="L304" s="575">
        <f t="shared" si="270"/>
        <v>0</v>
      </c>
      <c r="M304" s="558">
        <f t="shared" si="270"/>
        <v>0</v>
      </c>
      <c r="N304" s="336">
        <f t="shared" si="270"/>
        <v>0</v>
      </c>
      <c r="O304" s="336">
        <f t="shared" si="270"/>
        <v>0</v>
      </c>
      <c r="P304" s="336">
        <f t="shared" si="270"/>
        <v>0</v>
      </c>
      <c r="Q304" s="336">
        <f t="shared" si="270"/>
        <v>0</v>
      </c>
      <c r="R304" s="336">
        <f t="shared" si="270"/>
        <v>0</v>
      </c>
      <c r="S304" s="575">
        <f t="shared" si="270"/>
        <v>0</v>
      </c>
      <c r="T304" s="558">
        <f t="shared" si="270"/>
        <v>0</v>
      </c>
      <c r="U304" s="336">
        <f t="shared" si="270"/>
        <v>0</v>
      </c>
      <c r="V304" s="336">
        <f t="shared" si="270"/>
        <v>0</v>
      </c>
      <c r="W304" s="336">
        <f t="shared" si="270"/>
        <v>0</v>
      </c>
      <c r="X304" s="336">
        <f t="shared" si="270"/>
        <v>0</v>
      </c>
      <c r="Y304" s="336">
        <f t="shared" si="270"/>
        <v>0</v>
      </c>
      <c r="Z304" s="575">
        <f t="shared" si="270"/>
        <v>0</v>
      </c>
      <c r="AA304" s="558">
        <f t="shared" si="270"/>
        <v>0</v>
      </c>
      <c r="AB304" s="336">
        <f t="shared" si="270"/>
        <v>0</v>
      </c>
      <c r="AC304" s="336">
        <f t="shared" si="270"/>
        <v>0</v>
      </c>
      <c r="AD304" s="336">
        <f t="shared" si="270"/>
        <v>0</v>
      </c>
      <c r="AE304" s="336">
        <f t="shared" si="270"/>
        <v>0</v>
      </c>
      <c r="AF304" s="336">
        <f t="shared" si="270"/>
        <v>0</v>
      </c>
      <c r="AG304" s="575">
        <f t="shared" si="270"/>
        <v>0</v>
      </c>
      <c r="AH304" s="558">
        <f t="shared" si="270"/>
        <v>0</v>
      </c>
      <c r="AI304" s="336">
        <f t="shared" si="270"/>
        <v>0</v>
      </c>
      <c r="AJ304" s="336">
        <f t="shared" si="270"/>
        <v>0</v>
      </c>
      <c r="AK304" s="552">
        <f t="shared" si="270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560">
        <f>+G165</f>
        <v>0</v>
      </c>
      <c r="H305" s="560">
        <f t="shared" ref="H305:AK305" si="271">+H165</f>
        <v>0</v>
      </c>
      <c r="I305" s="341">
        <f t="shared" si="271"/>
        <v>0</v>
      </c>
      <c r="J305" s="341">
        <f t="shared" si="271"/>
        <v>0</v>
      </c>
      <c r="K305" s="341">
        <f t="shared" si="271"/>
        <v>0</v>
      </c>
      <c r="L305" s="577">
        <f t="shared" si="271"/>
        <v>0</v>
      </c>
      <c r="M305" s="560">
        <f t="shared" si="271"/>
        <v>0</v>
      </c>
      <c r="N305" s="341">
        <f t="shared" si="271"/>
        <v>0</v>
      </c>
      <c r="O305" s="342">
        <f t="shared" si="271"/>
        <v>0</v>
      </c>
      <c r="P305" s="341">
        <f t="shared" si="271"/>
        <v>0</v>
      </c>
      <c r="Q305" s="341">
        <f t="shared" si="271"/>
        <v>0</v>
      </c>
      <c r="R305" s="341">
        <f t="shared" si="271"/>
        <v>0</v>
      </c>
      <c r="S305" s="577">
        <f t="shared" si="271"/>
        <v>0</v>
      </c>
      <c r="T305" s="560">
        <f t="shared" si="271"/>
        <v>0</v>
      </c>
      <c r="U305" s="341">
        <f t="shared" si="271"/>
        <v>0</v>
      </c>
      <c r="V305" s="341">
        <f t="shared" si="271"/>
        <v>0</v>
      </c>
      <c r="W305" s="341">
        <f t="shared" si="271"/>
        <v>0</v>
      </c>
      <c r="X305" s="341">
        <f t="shared" si="271"/>
        <v>0</v>
      </c>
      <c r="Y305" s="341">
        <f t="shared" si="271"/>
        <v>0</v>
      </c>
      <c r="Z305" s="577">
        <f t="shared" si="271"/>
        <v>0</v>
      </c>
      <c r="AA305" s="560">
        <f t="shared" si="271"/>
        <v>0</v>
      </c>
      <c r="AB305" s="341">
        <f t="shared" si="271"/>
        <v>0</v>
      </c>
      <c r="AC305" s="341">
        <f t="shared" si="271"/>
        <v>0</v>
      </c>
      <c r="AD305" s="341">
        <f t="shared" si="271"/>
        <v>0</v>
      </c>
      <c r="AE305" s="341">
        <f t="shared" si="271"/>
        <v>0</v>
      </c>
      <c r="AF305" s="341">
        <f t="shared" si="271"/>
        <v>0</v>
      </c>
      <c r="AG305" s="577">
        <f t="shared" si="271"/>
        <v>0</v>
      </c>
      <c r="AH305" s="560">
        <f t="shared" si="271"/>
        <v>0</v>
      </c>
      <c r="AI305" s="341">
        <f t="shared" si="271"/>
        <v>0</v>
      </c>
      <c r="AJ305" s="341">
        <f t="shared" si="271"/>
        <v>0</v>
      </c>
      <c r="AK305" s="455">
        <f t="shared" si="271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558">
        <f t="shared" ref="G306:AK306" si="272">+F306+G305</f>
        <v>0</v>
      </c>
      <c r="H306" s="562">
        <f t="shared" si="272"/>
        <v>0</v>
      </c>
      <c r="I306" s="335">
        <f t="shared" si="272"/>
        <v>0</v>
      </c>
      <c r="J306" s="336">
        <f t="shared" si="272"/>
        <v>0</v>
      </c>
      <c r="K306" s="336">
        <f t="shared" si="272"/>
        <v>0</v>
      </c>
      <c r="L306" s="575">
        <f t="shared" si="272"/>
        <v>0</v>
      </c>
      <c r="M306" s="562">
        <f t="shared" si="272"/>
        <v>0</v>
      </c>
      <c r="N306" s="336">
        <f t="shared" si="272"/>
        <v>0</v>
      </c>
      <c r="O306" s="335">
        <f t="shared" si="272"/>
        <v>0</v>
      </c>
      <c r="P306" s="335">
        <f t="shared" si="272"/>
        <v>0</v>
      </c>
      <c r="Q306" s="336">
        <f t="shared" si="272"/>
        <v>0</v>
      </c>
      <c r="R306" s="336">
        <f t="shared" si="272"/>
        <v>0</v>
      </c>
      <c r="S306" s="575">
        <f t="shared" si="272"/>
        <v>0</v>
      </c>
      <c r="T306" s="562">
        <f t="shared" si="272"/>
        <v>0</v>
      </c>
      <c r="U306" s="336">
        <f t="shared" si="272"/>
        <v>0</v>
      </c>
      <c r="V306" s="335">
        <f t="shared" si="272"/>
        <v>0</v>
      </c>
      <c r="W306" s="335">
        <f t="shared" si="272"/>
        <v>0</v>
      </c>
      <c r="X306" s="336">
        <f t="shared" si="272"/>
        <v>0</v>
      </c>
      <c r="Y306" s="336">
        <f t="shared" si="272"/>
        <v>0</v>
      </c>
      <c r="Z306" s="575">
        <f t="shared" si="272"/>
        <v>0</v>
      </c>
      <c r="AA306" s="562">
        <f t="shared" si="272"/>
        <v>0</v>
      </c>
      <c r="AB306" s="336">
        <f t="shared" si="272"/>
        <v>0</v>
      </c>
      <c r="AC306" s="335">
        <f t="shared" si="272"/>
        <v>0</v>
      </c>
      <c r="AD306" s="335">
        <f t="shared" si="272"/>
        <v>0</v>
      </c>
      <c r="AE306" s="336">
        <f t="shared" si="272"/>
        <v>0</v>
      </c>
      <c r="AF306" s="336">
        <f t="shared" si="272"/>
        <v>0</v>
      </c>
      <c r="AG306" s="575">
        <f t="shared" si="272"/>
        <v>0</v>
      </c>
      <c r="AH306" s="562">
        <f t="shared" si="272"/>
        <v>0</v>
      </c>
      <c r="AI306" s="336">
        <f t="shared" si="272"/>
        <v>0</v>
      </c>
      <c r="AJ306" s="335">
        <f t="shared" si="272"/>
        <v>0</v>
      </c>
      <c r="AK306" s="450">
        <f t="shared" si="272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337">
        <f>+F167</f>
        <v>0</v>
      </c>
      <c r="G307" s="560">
        <f>+G167</f>
        <v>0</v>
      </c>
      <c r="H307" s="560">
        <f t="shared" ref="H307:AK307" si="273">+H167</f>
        <v>0</v>
      </c>
      <c r="I307" s="341">
        <f t="shared" si="273"/>
        <v>0</v>
      </c>
      <c r="J307" s="341">
        <f t="shared" si="273"/>
        <v>0</v>
      </c>
      <c r="K307" s="341">
        <f t="shared" si="273"/>
        <v>0</v>
      </c>
      <c r="L307" s="577">
        <f t="shared" si="273"/>
        <v>0</v>
      </c>
      <c r="M307" s="560">
        <f t="shared" si="273"/>
        <v>0</v>
      </c>
      <c r="N307" s="341">
        <f t="shared" si="273"/>
        <v>0</v>
      </c>
      <c r="O307" s="342">
        <f t="shared" si="273"/>
        <v>0</v>
      </c>
      <c r="P307" s="341">
        <f t="shared" si="273"/>
        <v>0</v>
      </c>
      <c r="Q307" s="341">
        <f t="shared" si="273"/>
        <v>0</v>
      </c>
      <c r="R307" s="341">
        <f t="shared" si="273"/>
        <v>0</v>
      </c>
      <c r="S307" s="577">
        <f t="shared" si="273"/>
        <v>0</v>
      </c>
      <c r="T307" s="560">
        <f t="shared" si="273"/>
        <v>0</v>
      </c>
      <c r="U307" s="341">
        <f t="shared" si="273"/>
        <v>0</v>
      </c>
      <c r="V307" s="341">
        <f t="shared" si="273"/>
        <v>0</v>
      </c>
      <c r="W307" s="341">
        <f t="shared" si="273"/>
        <v>0</v>
      </c>
      <c r="X307" s="341">
        <f t="shared" si="273"/>
        <v>0</v>
      </c>
      <c r="Y307" s="341">
        <f t="shared" si="273"/>
        <v>0</v>
      </c>
      <c r="Z307" s="577">
        <f t="shared" si="273"/>
        <v>0</v>
      </c>
      <c r="AA307" s="560">
        <f t="shared" si="273"/>
        <v>0</v>
      </c>
      <c r="AB307" s="341">
        <f t="shared" si="273"/>
        <v>0</v>
      </c>
      <c r="AC307" s="341">
        <f t="shared" si="273"/>
        <v>0</v>
      </c>
      <c r="AD307" s="341">
        <f t="shared" si="273"/>
        <v>0</v>
      </c>
      <c r="AE307" s="341">
        <f t="shared" si="273"/>
        <v>0</v>
      </c>
      <c r="AF307" s="341">
        <f t="shared" si="273"/>
        <v>0</v>
      </c>
      <c r="AG307" s="577">
        <f t="shared" si="273"/>
        <v>0</v>
      </c>
      <c r="AH307" s="560">
        <f t="shared" si="273"/>
        <v>0</v>
      </c>
      <c r="AI307" s="341">
        <f t="shared" si="273"/>
        <v>0</v>
      </c>
      <c r="AJ307" s="341">
        <f t="shared" si="273"/>
        <v>0</v>
      </c>
      <c r="AK307" s="455">
        <f t="shared" si="273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560">
        <f t="shared" ref="G308:AK308" si="274">+F308+G307</f>
        <v>0</v>
      </c>
      <c r="H308" s="560">
        <f t="shared" si="274"/>
        <v>0</v>
      </c>
      <c r="I308" s="341">
        <f t="shared" si="274"/>
        <v>0</v>
      </c>
      <c r="J308" s="341">
        <f t="shared" si="274"/>
        <v>0</v>
      </c>
      <c r="K308" s="341">
        <f t="shared" si="274"/>
        <v>0</v>
      </c>
      <c r="L308" s="577">
        <f t="shared" si="274"/>
        <v>0</v>
      </c>
      <c r="M308" s="560">
        <f t="shared" si="274"/>
        <v>0</v>
      </c>
      <c r="N308" s="341">
        <f t="shared" si="274"/>
        <v>0</v>
      </c>
      <c r="O308" s="341">
        <f t="shared" si="274"/>
        <v>0</v>
      </c>
      <c r="P308" s="341">
        <f t="shared" si="274"/>
        <v>0</v>
      </c>
      <c r="Q308" s="341">
        <f t="shared" si="274"/>
        <v>0</v>
      </c>
      <c r="R308" s="341">
        <f t="shared" si="274"/>
        <v>0</v>
      </c>
      <c r="S308" s="577">
        <f t="shared" si="274"/>
        <v>0</v>
      </c>
      <c r="T308" s="560">
        <f t="shared" si="274"/>
        <v>0</v>
      </c>
      <c r="U308" s="341">
        <f t="shared" si="274"/>
        <v>0</v>
      </c>
      <c r="V308" s="341">
        <f t="shared" si="274"/>
        <v>0</v>
      </c>
      <c r="W308" s="341">
        <f t="shared" si="274"/>
        <v>0</v>
      </c>
      <c r="X308" s="341">
        <f t="shared" si="274"/>
        <v>0</v>
      </c>
      <c r="Y308" s="341">
        <f t="shared" si="274"/>
        <v>0</v>
      </c>
      <c r="Z308" s="577">
        <f t="shared" si="274"/>
        <v>0</v>
      </c>
      <c r="AA308" s="560">
        <f t="shared" si="274"/>
        <v>0</v>
      </c>
      <c r="AB308" s="341">
        <f t="shared" si="274"/>
        <v>0</v>
      </c>
      <c r="AC308" s="341">
        <f t="shared" si="274"/>
        <v>0</v>
      </c>
      <c r="AD308" s="341">
        <f t="shared" si="274"/>
        <v>0</v>
      </c>
      <c r="AE308" s="341">
        <f t="shared" si="274"/>
        <v>0</v>
      </c>
      <c r="AF308" s="341">
        <f t="shared" si="274"/>
        <v>0</v>
      </c>
      <c r="AG308" s="577">
        <f t="shared" si="274"/>
        <v>0</v>
      </c>
      <c r="AH308" s="560">
        <f t="shared" si="274"/>
        <v>0</v>
      </c>
      <c r="AI308" s="341">
        <f t="shared" si="274"/>
        <v>0</v>
      </c>
      <c r="AJ308" s="336">
        <f t="shared" si="274"/>
        <v>0</v>
      </c>
      <c r="AK308" s="552">
        <f t="shared" si="274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566">
        <v>0</v>
      </c>
      <c r="H309" s="566">
        <v>0</v>
      </c>
      <c r="I309" s="104">
        <v>0</v>
      </c>
      <c r="J309" s="104">
        <v>0</v>
      </c>
      <c r="K309" s="104">
        <v>0</v>
      </c>
      <c r="L309" s="583">
        <v>0</v>
      </c>
      <c r="M309" s="566">
        <v>0</v>
      </c>
      <c r="N309" s="104">
        <v>0</v>
      </c>
      <c r="O309" s="104">
        <v>0</v>
      </c>
      <c r="P309" s="104">
        <v>0</v>
      </c>
      <c r="Q309" s="104">
        <v>0</v>
      </c>
      <c r="R309" s="104">
        <v>0</v>
      </c>
      <c r="S309" s="583">
        <v>0</v>
      </c>
      <c r="T309" s="566">
        <v>0</v>
      </c>
      <c r="U309" s="104">
        <v>0</v>
      </c>
      <c r="V309" s="104">
        <v>0</v>
      </c>
      <c r="W309" s="104">
        <v>0</v>
      </c>
      <c r="X309" s="104">
        <v>0</v>
      </c>
      <c r="Y309" s="104">
        <v>0</v>
      </c>
      <c r="Z309" s="583">
        <v>0</v>
      </c>
      <c r="AA309" s="566">
        <v>0</v>
      </c>
      <c r="AB309" s="104">
        <v>0</v>
      </c>
      <c r="AC309" s="104">
        <v>0</v>
      </c>
      <c r="AD309" s="104">
        <v>0</v>
      </c>
      <c r="AE309" s="104">
        <v>0</v>
      </c>
      <c r="AF309" s="104">
        <v>0</v>
      </c>
      <c r="AG309" s="583">
        <v>0</v>
      </c>
      <c r="AH309" s="566">
        <v>0</v>
      </c>
      <c r="AI309" s="104">
        <v>0</v>
      </c>
      <c r="AJ309" s="104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562">
        <f t="shared" ref="G310:AK310" si="275">F310+G309</f>
        <v>0</v>
      </c>
      <c r="H310" s="562">
        <f t="shared" si="275"/>
        <v>0</v>
      </c>
      <c r="I310" s="335">
        <f t="shared" si="275"/>
        <v>0</v>
      </c>
      <c r="J310" s="335">
        <f t="shared" si="275"/>
        <v>0</v>
      </c>
      <c r="K310" s="335">
        <f t="shared" si="275"/>
        <v>0</v>
      </c>
      <c r="L310" s="578">
        <f t="shared" si="275"/>
        <v>0</v>
      </c>
      <c r="M310" s="562">
        <f t="shared" si="275"/>
        <v>0</v>
      </c>
      <c r="N310" s="335">
        <f t="shared" si="275"/>
        <v>0</v>
      </c>
      <c r="O310" s="335">
        <f t="shared" si="275"/>
        <v>0</v>
      </c>
      <c r="P310" s="335">
        <f t="shared" si="275"/>
        <v>0</v>
      </c>
      <c r="Q310" s="335">
        <f t="shared" si="275"/>
        <v>0</v>
      </c>
      <c r="R310" s="335">
        <f t="shared" si="275"/>
        <v>0</v>
      </c>
      <c r="S310" s="578">
        <f t="shared" si="275"/>
        <v>0</v>
      </c>
      <c r="T310" s="562">
        <f t="shared" si="275"/>
        <v>0</v>
      </c>
      <c r="U310" s="335">
        <f t="shared" si="275"/>
        <v>0</v>
      </c>
      <c r="V310" s="335">
        <f t="shared" si="275"/>
        <v>0</v>
      </c>
      <c r="W310" s="335">
        <f t="shared" si="275"/>
        <v>0</v>
      </c>
      <c r="X310" s="335">
        <f t="shared" si="275"/>
        <v>0</v>
      </c>
      <c r="Y310" s="335">
        <f t="shared" si="275"/>
        <v>0</v>
      </c>
      <c r="Z310" s="578">
        <f t="shared" si="275"/>
        <v>0</v>
      </c>
      <c r="AA310" s="562">
        <f t="shared" si="275"/>
        <v>0</v>
      </c>
      <c r="AB310" s="335">
        <f t="shared" si="275"/>
        <v>0</v>
      </c>
      <c r="AC310" s="335">
        <f t="shared" si="275"/>
        <v>0</v>
      </c>
      <c r="AD310" s="335">
        <f t="shared" si="275"/>
        <v>0</v>
      </c>
      <c r="AE310" s="335">
        <f t="shared" si="275"/>
        <v>0</v>
      </c>
      <c r="AF310" s="335">
        <f t="shared" si="275"/>
        <v>0</v>
      </c>
      <c r="AG310" s="578">
        <f t="shared" si="275"/>
        <v>0</v>
      </c>
      <c r="AH310" s="562">
        <f t="shared" si="275"/>
        <v>0</v>
      </c>
      <c r="AI310" s="335">
        <f t="shared" si="275"/>
        <v>0</v>
      </c>
      <c r="AJ310" s="335">
        <f t="shared" si="275"/>
        <v>0</v>
      </c>
      <c r="AK310" s="450">
        <f t="shared" si="275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337">
        <v>0</v>
      </c>
      <c r="G311" s="560">
        <v>0</v>
      </c>
      <c r="H311" s="560">
        <v>0</v>
      </c>
      <c r="I311" s="341">
        <v>0</v>
      </c>
      <c r="J311" s="341">
        <v>0</v>
      </c>
      <c r="K311" s="341">
        <v>0</v>
      </c>
      <c r="L311" s="577">
        <v>0</v>
      </c>
      <c r="M311" s="560">
        <v>0</v>
      </c>
      <c r="N311" s="341">
        <v>0</v>
      </c>
      <c r="O311" s="341">
        <v>0</v>
      </c>
      <c r="P311" s="341">
        <v>0</v>
      </c>
      <c r="Q311" s="341">
        <v>0</v>
      </c>
      <c r="R311" s="341">
        <v>0</v>
      </c>
      <c r="S311" s="577">
        <v>0</v>
      </c>
      <c r="T311" s="560">
        <v>0</v>
      </c>
      <c r="U311" s="341">
        <v>0</v>
      </c>
      <c r="V311" s="341">
        <v>0</v>
      </c>
      <c r="W311" s="341">
        <v>0</v>
      </c>
      <c r="X311" s="341">
        <v>0</v>
      </c>
      <c r="Y311" s="341">
        <v>0</v>
      </c>
      <c r="Z311" s="577">
        <v>0</v>
      </c>
      <c r="AA311" s="560">
        <v>0</v>
      </c>
      <c r="AB311" s="341">
        <v>0</v>
      </c>
      <c r="AC311" s="341">
        <v>0</v>
      </c>
      <c r="AD311" s="341">
        <v>0</v>
      </c>
      <c r="AE311" s="341">
        <v>0</v>
      </c>
      <c r="AF311" s="341">
        <v>0</v>
      </c>
      <c r="AG311" s="577">
        <v>0</v>
      </c>
      <c r="AH311" s="560">
        <v>0</v>
      </c>
      <c r="AI311" s="341">
        <v>0</v>
      </c>
      <c r="AJ311" s="341">
        <v>0</v>
      </c>
      <c r="AK311" s="455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417"/>
      <c r="E312" s="41"/>
      <c r="F312" s="74"/>
      <c r="G312" s="567">
        <f t="shared" ref="G312:AK312" si="276">F312+G311</f>
        <v>0</v>
      </c>
      <c r="H312" s="567">
        <f t="shared" si="276"/>
        <v>0</v>
      </c>
      <c r="I312" s="340">
        <f t="shared" si="276"/>
        <v>0</v>
      </c>
      <c r="J312" s="340">
        <f t="shared" si="276"/>
        <v>0</v>
      </c>
      <c r="K312" s="340">
        <f t="shared" si="276"/>
        <v>0</v>
      </c>
      <c r="L312" s="584">
        <f t="shared" si="276"/>
        <v>0</v>
      </c>
      <c r="M312" s="567">
        <f t="shared" si="276"/>
        <v>0</v>
      </c>
      <c r="N312" s="340">
        <f t="shared" si="276"/>
        <v>0</v>
      </c>
      <c r="O312" s="340">
        <f t="shared" si="276"/>
        <v>0</v>
      </c>
      <c r="P312" s="340">
        <f t="shared" si="276"/>
        <v>0</v>
      </c>
      <c r="Q312" s="340">
        <f t="shared" si="276"/>
        <v>0</v>
      </c>
      <c r="R312" s="340">
        <f t="shared" si="276"/>
        <v>0</v>
      </c>
      <c r="S312" s="584">
        <f t="shared" si="276"/>
        <v>0</v>
      </c>
      <c r="T312" s="567">
        <f t="shared" si="276"/>
        <v>0</v>
      </c>
      <c r="U312" s="340">
        <f t="shared" si="276"/>
        <v>0</v>
      </c>
      <c r="V312" s="340">
        <f t="shared" si="276"/>
        <v>0</v>
      </c>
      <c r="W312" s="340">
        <f t="shared" si="276"/>
        <v>0</v>
      </c>
      <c r="X312" s="340">
        <f t="shared" si="276"/>
        <v>0</v>
      </c>
      <c r="Y312" s="340">
        <f t="shared" si="276"/>
        <v>0</v>
      </c>
      <c r="Z312" s="584">
        <f t="shared" si="276"/>
        <v>0</v>
      </c>
      <c r="AA312" s="567">
        <f t="shared" si="276"/>
        <v>0</v>
      </c>
      <c r="AB312" s="340">
        <f t="shared" si="276"/>
        <v>0</v>
      </c>
      <c r="AC312" s="340">
        <f t="shared" si="276"/>
        <v>0</v>
      </c>
      <c r="AD312" s="340">
        <f t="shared" si="276"/>
        <v>0</v>
      </c>
      <c r="AE312" s="340">
        <f t="shared" si="276"/>
        <v>0</v>
      </c>
      <c r="AF312" s="340">
        <f t="shared" si="276"/>
        <v>0</v>
      </c>
      <c r="AG312" s="584">
        <f t="shared" si="276"/>
        <v>0</v>
      </c>
      <c r="AH312" s="567">
        <f t="shared" si="276"/>
        <v>0</v>
      </c>
      <c r="AI312" s="340">
        <f t="shared" si="276"/>
        <v>0</v>
      </c>
      <c r="AJ312" s="340">
        <f t="shared" si="276"/>
        <v>0</v>
      </c>
      <c r="AK312" s="340">
        <f t="shared" si="276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+F8+F10+F12+F14+F16+F18+F20+F22+F24+F26+F28+F30+F32+F34+F36+F44+F46+F49+F57+F59+F61+F63+F117+F119+F121+F123+F129+F131+F133+F135+F137+F139+F141+F143+F145+F147+F149+F151+F111+F113+F115+F125+F127+F99+F101+F103+F95+F97+F105+F107+F109+F65+F67+F69+F71+F77</f>
        <v>33273</v>
      </c>
      <c r="G313" s="283">
        <f t="shared" ref="G313:AK313" si="277">+G8+G10+G12+G14+G16+G18+G20+G22+G24+G26+G28+G30+G32+G34+G36+G44+G46+G49+G57+G59+G61+G63+G117+G119+G121+G123+G129+G131+G133+G135+G137+G139+G141+G143+G145+G147+G149+G151+G111+G113+G115+G125+G127+G99+G101+G103+G95+G97+G105+G107+G109+G65+G67+G69+G71+G77</f>
        <v>0</v>
      </c>
      <c r="H313" s="568">
        <f t="shared" si="277"/>
        <v>0</v>
      </c>
      <c r="I313" s="142">
        <f t="shared" si="277"/>
        <v>1526</v>
      </c>
      <c r="J313" s="142">
        <f t="shared" si="277"/>
        <v>1330</v>
      </c>
      <c r="K313" s="142">
        <f t="shared" si="277"/>
        <v>1269</v>
      </c>
      <c r="L313" s="585">
        <f t="shared" si="277"/>
        <v>1240</v>
      </c>
      <c r="M313" s="568">
        <f t="shared" si="277"/>
        <v>1420</v>
      </c>
      <c r="N313" s="142">
        <f t="shared" si="277"/>
        <v>1548</v>
      </c>
      <c r="O313" s="142">
        <f t="shared" si="277"/>
        <v>1379</v>
      </c>
      <c r="P313" s="142">
        <f t="shared" si="277"/>
        <v>1456</v>
      </c>
      <c r="Q313" s="142">
        <f t="shared" si="277"/>
        <v>1545</v>
      </c>
      <c r="R313" s="142">
        <f t="shared" si="277"/>
        <v>1291</v>
      </c>
      <c r="S313" s="585">
        <f t="shared" si="277"/>
        <v>1296</v>
      </c>
      <c r="T313" s="568">
        <f t="shared" si="277"/>
        <v>0</v>
      </c>
      <c r="U313" s="142">
        <f t="shared" si="277"/>
        <v>1366</v>
      </c>
      <c r="V313" s="142">
        <f t="shared" si="277"/>
        <v>1879</v>
      </c>
      <c r="W313" s="142">
        <f t="shared" si="277"/>
        <v>1490</v>
      </c>
      <c r="X313" s="142">
        <f t="shared" si="277"/>
        <v>1350</v>
      </c>
      <c r="Y313" s="142">
        <f t="shared" si="277"/>
        <v>1419</v>
      </c>
      <c r="Z313" s="585">
        <f t="shared" si="277"/>
        <v>866</v>
      </c>
      <c r="AA313" s="568">
        <f t="shared" si="277"/>
        <v>0</v>
      </c>
      <c r="AB313" s="142">
        <f t="shared" si="277"/>
        <v>1065</v>
      </c>
      <c r="AC313" s="142">
        <f t="shared" si="277"/>
        <v>1745</v>
      </c>
      <c r="AD313" s="142">
        <f t="shared" si="277"/>
        <v>1486</v>
      </c>
      <c r="AE313" s="142">
        <f t="shared" si="277"/>
        <v>1291</v>
      </c>
      <c r="AF313" s="142">
        <f t="shared" si="277"/>
        <v>1250</v>
      </c>
      <c r="AG313" s="585">
        <f t="shared" si="277"/>
        <v>0</v>
      </c>
      <c r="AH313" s="568">
        <f t="shared" si="277"/>
        <v>0</v>
      </c>
      <c r="AI313" s="142">
        <f t="shared" si="277"/>
        <v>1388</v>
      </c>
      <c r="AJ313" s="142">
        <f t="shared" si="277"/>
        <v>1378</v>
      </c>
      <c r="AK313" s="204">
        <f t="shared" si="277"/>
        <v>0</v>
      </c>
      <c r="AL313" s="1">
        <f>SUM(AL8:AL268)</f>
        <v>16823</v>
      </c>
      <c r="AM313" s="1">
        <f>SUM(AM8:AM268)</f>
        <v>16823</v>
      </c>
      <c r="AN313" s="1">
        <f>SUM(AN8:AN268)</f>
        <v>19561300</v>
      </c>
      <c r="AO313" s="1">
        <f>SUM(AO8:AO268)</f>
        <v>8581990.1999999993</v>
      </c>
      <c r="AP313" s="1">
        <f>SUM(AP8:AP268)</f>
        <v>8581990.1999999993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589">
        <f t="shared" ref="G314:AI314" si="278">F314+G313</f>
        <v>0</v>
      </c>
      <c r="H314" s="569">
        <f t="shared" si="278"/>
        <v>0</v>
      </c>
      <c r="I314" s="169">
        <f t="shared" si="278"/>
        <v>1526</v>
      </c>
      <c r="J314" s="169">
        <f t="shared" si="278"/>
        <v>2856</v>
      </c>
      <c r="K314" s="169">
        <f t="shared" si="278"/>
        <v>4125</v>
      </c>
      <c r="L314" s="586">
        <f t="shared" si="278"/>
        <v>5365</v>
      </c>
      <c r="M314" s="569">
        <f t="shared" si="278"/>
        <v>6785</v>
      </c>
      <c r="N314" s="169">
        <f t="shared" si="278"/>
        <v>8333</v>
      </c>
      <c r="O314" s="169">
        <f t="shared" si="278"/>
        <v>9712</v>
      </c>
      <c r="P314" s="169">
        <f t="shared" si="278"/>
        <v>11168</v>
      </c>
      <c r="Q314" s="169">
        <f t="shared" si="278"/>
        <v>12713</v>
      </c>
      <c r="R314" s="169">
        <f t="shared" si="278"/>
        <v>14004</v>
      </c>
      <c r="S314" s="586">
        <f t="shared" si="278"/>
        <v>15300</v>
      </c>
      <c r="T314" s="569">
        <f t="shared" si="278"/>
        <v>15300</v>
      </c>
      <c r="U314" s="169">
        <f t="shared" si="278"/>
        <v>16666</v>
      </c>
      <c r="V314" s="169">
        <f t="shared" si="278"/>
        <v>18545</v>
      </c>
      <c r="W314" s="169">
        <f t="shared" si="278"/>
        <v>20035</v>
      </c>
      <c r="X314" s="169">
        <f t="shared" si="278"/>
        <v>21385</v>
      </c>
      <c r="Y314" s="169">
        <f t="shared" si="278"/>
        <v>22804</v>
      </c>
      <c r="Z314" s="586">
        <f t="shared" si="278"/>
        <v>23670</v>
      </c>
      <c r="AA314" s="569">
        <f t="shared" si="278"/>
        <v>23670</v>
      </c>
      <c r="AB314" s="169">
        <f t="shared" si="278"/>
        <v>24735</v>
      </c>
      <c r="AC314" s="169">
        <f t="shared" si="278"/>
        <v>26480</v>
      </c>
      <c r="AD314" s="169">
        <f t="shared" si="278"/>
        <v>27966</v>
      </c>
      <c r="AE314" s="169">
        <f t="shared" si="278"/>
        <v>29257</v>
      </c>
      <c r="AF314" s="169">
        <f t="shared" si="278"/>
        <v>30507</v>
      </c>
      <c r="AG314" s="586">
        <f t="shared" si="278"/>
        <v>30507</v>
      </c>
      <c r="AH314" s="569">
        <f t="shared" si="278"/>
        <v>30507</v>
      </c>
      <c r="AI314" s="169">
        <f t="shared" si="278"/>
        <v>31895</v>
      </c>
      <c r="AJ314" s="169">
        <f>AI314+AJ313</f>
        <v>33273</v>
      </c>
      <c r="AK314" s="169">
        <f>AJ314+AK313</f>
        <v>33273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225+F227+F229+F231+F233</f>
        <v>33279</v>
      </c>
      <c r="G315" s="283">
        <f t="shared" ref="G315:AK315" si="279">+G169+G171+G173+G175+G177+G179+G181+G183+G185+G187+G189+G191+G193+G195+G197+G205+G207+G209+G217+G219+G221+G223+G257+G259+G261+G263+G269+G271+G273+G275+G277+G279+G281+G283+G285+G287+G289+G291+G251+G253+G255+G265+G267+G237+G239+G241+G235+G243+G245+G247+G249+G225+G227+G229+G231+G233</f>
        <v>0</v>
      </c>
      <c r="H315" s="568">
        <f t="shared" si="279"/>
        <v>0</v>
      </c>
      <c r="I315" s="142">
        <f t="shared" si="279"/>
        <v>1328</v>
      </c>
      <c r="J315" s="142">
        <f t="shared" si="279"/>
        <v>1616</v>
      </c>
      <c r="K315" s="142">
        <f t="shared" si="279"/>
        <v>1478</v>
      </c>
      <c r="L315" s="585">
        <f t="shared" si="279"/>
        <v>1214</v>
      </c>
      <c r="M315" s="568">
        <f t="shared" si="279"/>
        <v>1078</v>
      </c>
      <c r="N315" s="142">
        <f t="shared" si="279"/>
        <v>1224</v>
      </c>
      <c r="O315" s="142">
        <f t="shared" si="279"/>
        <v>1611</v>
      </c>
      <c r="P315" s="142">
        <f t="shared" si="279"/>
        <v>1307</v>
      </c>
      <c r="Q315" s="142">
        <f t="shared" si="279"/>
        <v>1468</v>
      </c>
      <c r="R315" s="142">
        <f t="shared" si="279"/>
        <v>1451</v>
      </c>
      <c r="S315" s="585">
        <f t="shared" si="279"/>
        <v>1481</v>
      </c>
      <c r="T315" s="568">
        <f t="shared" si="279"/>
        <v>0</v>
      </c>
      <c r="U315" s="142">
        <f t="shared" si="279"/>
        <v>1415</v>
      </c>
      <c r="V315" s="142">
        <f t="shared" si="279"/>
        <v>1880</v>
      </c>
      <c r="W315" s="142">
        <f t="shared" si="279"/>
        <v>1440</v>
      </c>
      <c r="X315" s="142">
        <f t="shared" si="279"/>
        <v>1400</v>
      </c>
      <c r="Y315" s="142">
        <f t="shared" si="279"/>
        <v>1419</v>
      </c>
      <c r="Z315" s="585">
        <f t="shared" si="279"/>
        <v>866</v>
      </c>
      <c r="AA315" s="568">
        <f t="shared" si="279"/>
        <v>0</v>
      </c>
      <c r="AB315" s="142">
        <f t="shared" si="279"/>
        <v>1065</v>
      </c>
      <c r="AC315" s="142">
        <f t="shared" si="279"/>
        <v>1745</v>
      </c>
      <c r="AD315" s="142">
        <f t="shared" si="279"/>
        <v>1486</v>
      </c>
      <c r="AE315" s="142">
        <f t="shared" si="279"/>
        <v>1291</v>
      </c>
      <c r="AF315" s="142">
        <f t="shared" si="279"/>
        <v>1250</v>
      </c>
      <c r="AG315" s="585">
        <f t="shared" si="279"/>
        <v>0</v>
      </c>
      <c r="AH315" s="568">
        <f t="shared" si="279"/>
        <v>0</v>
      </c>
      <c r="AI315" s="142">
        <f t="shared" si="279"/>
        <v>1388</v>
      </c>
      <c r="AJ315" s="142">
        <f t="shared" si="279"/>
        <v>1378</v>
      </c>
      <c r="AK315" s="142">
        <f t="shared" si="279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590">
        <f>+F316+G315</f>
        <v>0</v>
      </c>
      <c r="H316" s="570">
        <f t="shared" ref="H316:AJ316" si="280">+G316+H315</f>
        <v>0</v>
      </c>
      <c r="I316" s="171">
        <f t="shared" si="280"/>
        <v>1328</v>
      </c>
      <c r="J316" s="171">
        <f t="shared" si="280"/>
        <v>2944</v>
      </c>
      <c r="K316" s="171">
        <f>+J316+K315</f>
        <v>4422</v>
      </c>
      <c r="L316" s="587">
        <f t="shared" si="280"/>
        <v>5636</v>
      </c>
      <c r="M316" s="570">
        <f t="shared" si="280"/>
        <v>6714</v>
      </c>
      <c r="N316" s="171">
        <f t="shared" si="280"/>
        <v>7938</v>
      </c>
      <c r="O316" s="171">
        <f t="shared" si="280"/>
        <v>9549</v>
      </c>
      <c r="P316" s="171">
        <f t="shared" si="280"/>
        <v>10856</v>
      </c>
      <c r="Q316" s="171">
        <f t="shared" si="280"/>
        <v>12324</v>
      </c>
      <c r="R316" s="171">
        <f t="shared" si="280"/>
        <v>13775</v>
      </c>
      <c r="S316" s="587">
        <f t="shared" si="280"/>
        <v>15256</v>
      </c>
      <c r="T316" s="570">
        <f t="shared" si="280"/>
        <v>15256</v>
      </c>
      <c r="U316" s="171">
        <f t="shared" si="280"/>
        <v>16671</v>
      </c>
      <c r="V316" s="171">
        <f t="shared" si="280"/>
        <v>18551</v>
      </c>
      <c r="W316" s="171">
        <f t="shared" si="280"/>
        <v>19991</v>
      </c>
      <c r="X316" s="171">
        <f t="shared" si="280"/>
        <v>21391</v>
      </c>
      <c r="Y316" s="171">
        <f t="shared" si="280"/>
        <v>22810</v>
      </c>
      <c r="Z316" s="587">
        <f t="shared" si="280"/>
        <v>23676</v>
      </c>
      <c r="AA316" s="570">
        <f t="shared" si="280"/>
        <v>23676</v>
      </c>
      <c r="AB316" s="171">
        <f t="shared" si="280"/>
        <v>24741</v>
      </c>
      <c r="AC316" s="171">
        <f t="shared" si="280"/>
        <v>26486</v>
      </c>
      <c r="AD316" s="171">
        <f t="shared" si="280"/>
        <v>27972</v>
      </c>
      <c r="AE316" s="171">
        <f t="shared" si="280"/>
        <v>29263</v>
      </c>
      <c r="AF316" s="171">
        <f t="shared" si="280"/>
        <v>30513</v>
      </c>
      <c r="AG316" s="587">
        <f t="shared" si="280"/>
        <v>30513</v>
      </c>
      <c r="AH316" s="570">
        <f t="shared" si="280"/>
        <v>30513</v>
      </c>
      <c r="AI316" s="171">
        <f t="shared" si="280"/>
        <v>31901</v>
      </c>
      <c r="AJ316" s="171">
        <f t="shared" si="280"/>
        <v>33279</v>
      </c>
      <c r="AK316" s="172">
        <f>+AJ316+AK315</f>
        <v>33279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81">(0+G314)/$F$313</f>
        <v>0</v>
      </c>
      <c r="H317" s="152">
        <f t="shared" si="281"/>
        <v>0</v>
      </c>
      <c r="I317" s="152">
        <f t="shared" si="281"/>
        <v>4.5863012051813784E-2</v>
      </c>
      <c r="J317" s="152">
        <f t="shared" si="281"/>
        <v>8.5835362005229468E-2</v>
      </c>
      <c r="K317" s="152">
        <f t="shared" si="281"/>
        <v>0.12397439365251105</v>
      </c>
      <c r="L317" s="152">
        <f t="shared" si="281"/>
        <v>0.16124184774441738</v>
      </c>
      <c r="M317" s="152">
        <f t="shared" si="281"/>
        <v>0.2039190935593424</v>
      </c>
      <c r="N317" s="152">
        <f t="shared" si="281"/>
        <v>0.25044330237730295</v>
      </c>
      <c r="O317" s="152">
        <f t="shared" si="281"/>
        <v>0.2918883178553181</v>
      </c>
      <c r="P317" s="152">
        <f t="shared" si="281"/>
        <v>0.33564752201484688</v>
      </c>
      <c r="Q317" s="152">
        <f t="shared" si="281"/>
        <v>0.38208156763742374</v>
      </c>
      <c r="R317" s="152">
        <f t="shared" si="281"/>
        <v>0.42088179605085202</v>
      </c>
      <c r="S317" s="152">
        <f t="shared" si="281"/>
        <v>0.45983229645658641</v>
      </c>
      <c r="T317" s="152">
        <f t="shared" si="281"/>
        <v>0.45983229645658641</v>
      </c>
      <c r="U317" s="152">
        <f t="shared" si="281"/>
        <v>0.50088660475460589</v>
      </c>
      <c r="V317" s="152">
        <f t="shared" si="281"/>
        <v>0.55735881946322841</v>
      </c>
      <c r="W317" s="152">
        <f t="shared" si="281"/>
        <v>0.60213987317043849</v>
      </c>
      <c r="X317" s="152">
        <f t="shared" si="281"/>
        <v>0.6427133110930785</v>
      </c>
      <c r="Y317" s="152">
        <f t="shared" si="281"/>
        <v>0.68536050250954228</v>
      </c>
      <c r="Z317" s="152">
        <f t="shared" si="281"/>
        <v>0.71138761157695429</v>
      </c>
      <c r="AA317" s="152">
        <f t="shared" si="281"/>
        <v>0.71138761157695429</v>
      </c>
      <c r="AB317" s="152">
        <f t="shared" si="281"/>
        <v>0.74339554593814805</v>
      </c>
      <c r="AC317" s="152">
        <f t="shared" si="281"/>
        <v>0.79584047125296786</v>
      </c>
      <c r="AD317" s="152">
        <f t="shared" si="281"/>
        <v>0.84050130736633311</v>
      </c>
      <c r="AE317" s="152">
        <f t="shared" si="281"/>
        <v>0.87930153577976133</v>
      </c>
      <c r="AF317" s="152">
        <f t="shared" si="281"/>
        <v>0.91686953385627989</v>
      </c>
      <c r="AG317" s="152">
        <f t="shared" si="281"/>
        <v>0.91686953385627989</v>
      </c>
      <c r="AH317" s="152">
        <f t="shared" si="281"/>
        <v>0.91686953385627989</v>
      </c>
      <c r="AI317" s="152">
        <f t="shared" si="281"/>
        <v>0.958585038920446</v>
      </c>
      <c r="AJ317" s="152">
        <f t="shared" si="281"/>
        <v>1</v>
      </c>
      <c r="AK317" s="152">
        <f t="shared" si="281"/>
        <v>1</v>
      </c>
      <c r="AL317" s="47"/>
    </row>
    <row r="318" spans="1:43" ht="33.75">
      <c r="A318" s="147"/>
      <c r="B318" s="148"/>
      <c r="C318" s="149"/>
      <c r="D318" s="149"/>
      <c r="E318" s="150"/>
      <c r="F318" s="151"/>
      <c r="G318" s="188">
        <v>0</v>
      </c>
      <c r="H318" s="188">
        <v>0</v>
      </c>
      <c r="I318" s="188">
        <v>2</v>
      </c>
      <c r="J318" s="188">
        <v>2</v>
      </c>
      <c r="K318" s="188">
        <v>2</v>
      </c>
      <c r="L318" s="188">
        <v>8</v>
      </c>
      <c r="M318" s="188">
        <v>9</v>
      </c>
      <c r="N318" s="188">
        <v>2</v>
      </c>
      <c r="O318" s="188">
        <v>3</v>
      </c>
      <c r="P318" s="188">
        <v>3</v>
      </c>
      <c r="Q318" s="432">
        <v>3</v>
      </c>
      <c r="R318" s="432">
        <v>3</v>
      </c>
      <c r="S318" s="188">
        <v>8</v>
      </c>
      <c r="T318" s="188">
        <v>0</v>
      </c>
      <c r="U318" s="188">
        <v>2</v>
      </c>
      <c r="V318" s="188">
        <v>2</v>
      </c>
      <c r="W318" s="188">
        <v>2</v>
      </c>
      <c r="X318" s="188">
        <v>2</v>
      </c>
      <c r="Y318" s="432">
        <v>2</v>
      </c>
      <c r="Z318" s="188">
        <v>7</v>
      </c>
      <c r="AA318" s="188">
        <v>0</v>
      </c>
      <c r="AB318" s="188">
        <v>2</v>
      </c>
      <c r="AC318" s="188">
        <v>2</v>
      </c>
      <c r="AD318" s="188">
        <v>2</v>
      </c>
      <c r="AE318" s="188">
        <v>2</v>
      </c>
      <c r="AF318" s="432">
        <v>2</v>
      </c>
      <c r="AG318" s="188">
        <v>0</v>
      </c>
      <c r="AH318" s="188">
        <v>0</v>
      </c>
      <c r="AI318" s="188">
        <v>2</v>
      </c>
      <c r="AJ318" s="188">
        <v>1</v>
      </c>
      <c r="AK318" s="188"/>
      <c r="AL318" s="47"/>
    </row>
    <row r="319" spans="1:43" ht="27.75">
      <c r="A319" s="14"/>
      <c r="B319" s="148"/>
      <c r="C319" s="153" t="s">
        <v>40</v>
      </c>
      <c r="D319" s="154"/>
      <c r="E319" s="155" t="s">
        <v>41</v>
      </c>
      <c r="F319" s="155" t="s">
        <v>42</v>
      </c>
      <c r="G319" s="156" t="s">
        <v>4</v>
      </c>
      <c r="H319" s="156" t="s">
        <v>0</v>
      </c>
      <c r="I319" s="156" t="s">
        <v>43</v>
      </c>
      <c r="J319" s="156" t="s">
        <v>38</v>
      </c>
      <c r="K319" s="156" t="s">
        <v>39</v>
      </c>
      <c r="L319" s="156" t="s">
        <v>44</v>
      </c>
      <c r="M319" s="156" t="s">
        <v>45</v>
      </c>
      <c r="N319" s="156" t="s">
        <v>46</v>
      </c>
      <c r="O319" s="156" t="s">
        <v>124</v>
      </c>
      <c r="P319" s="156" t="s">
        <v>47</v>
      </c>
      <c r="Q319" s="156" t="s">
        <v>125</v>
      </c>
      <c r="R319" s="156" t="s">
        <v>1</v>
      </c>
      <c r="S319" s="156" t="s">
        <v>48</v>
      </c>
      <c r="T319" s="157"/>
      <c r="U319" s="158"/>
      <c r="V319" s="159"/>
      <c r="W319" s="159"/>
      <c r="X319" s="158"/>
      <c r="Y319" s="157"/>
      <c r="Z319" s="157"/>
      <c r="AA319" s="157"/>
      <c r="AB319" s="157"/>
      <c r="AC319" s="158"/>
      <c r="AD319" s="159"/>
      <c r="AE319" s="159"/>
      <c r="AF319" s="160"/>
      <c r="AG319" s="159"/>
      <c r="AH319" s="161" t="s">
        <v>49</v>
      </c>
      <c r="AI319" s="159"/>
      <c r="AJ319" s="161" t="s">
        <v>49</v>
      </c>
      <c r="AK319" s="159"/>
    </row>
    <row r="320" spans="1:43" ht="27.75">
      <c r="A320" s="162"/>
      <c r="B320" s="163"/>
      <c r="C320" s="153" t="s">
        <v>50</v>
      </c>
      <c r="D320" s="154"/>
      <c r="E320" s="197">
        <v>0</v>
      </c>
      <c r="F320" s="197">
        <v>8</v>
      </c>
      <c r="G320" s="164">
        <v>2</v>
      </c>
      <c r="H320" s="164">
        <v>5</v>
      </c>
      <c r="I320" s="164">
        <v>3</v>
      </c>
      <c r="J320" s="164">
        <v>3</v>
      </c>
      <c r="K320" s="164">
        <v>4</v>
      </c>
      <c r="L320" s="164">
        <v>2</v>
      </c>
      <c r="M320" s="164">
        <v>3</v>
      </c>
      <c r="N320" s="164">
        <v>1</v>
      </c>
      <c r="O320" s="164">
        <v>3</v>
      </c>
      <c r="P320" s="164">
        <v>1</v>
      </c>
      <c r="Q320" s="164">
        <v>1</v>
      </c>
      <c r="R320" s="198">
        <v>2</v>
      </c>
      <c r="S320" s="198">
        <f>+R320+Q320+P320+O320+N320+M320+L320+K320+J320+I320+H320+G320+F320</f>
        <v>38</v>
      </c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</row>
    <row r="322" spans="17:38" s="138" customFormat="1" ht="37.5" customHeight="1">
      <c r="Q322" s="166"/>
      <c r="U322" s="166"/>
      <c r="V322" s="166"/>
      <c r="AK322" s="138">
        <f>SUM(G322:AI322)</f>
        <v>0</v>
      </c>
    </row>
    <row r="325" spans="17:38">
      <c r="AL325" s="1" t="e">
        <f>#REF!-#REF!</f>
        <v>#REF!</v>
      </c>
    </row>
    <row r="338" spans="4:4">
      <c r="D338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5" bottom="0" header="0" footer="0"/>
  <pageSetup paperSize="8" scale="19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9"/>
  <sheetViews>
    <sheetView view="pageBreakPreview" zoomScale="35" zoomScaleNormal="35" zoomScaleSheetLayoutView="35" workbookViewId="0">
      <pane xSplit="6" ySplit="7" topLeftCell="S192" activePane="bottomRight" state="frozen"/>
      <selection pane="topRight" activeCell="G1" sqref="G1"/>
      <selection pane="bottomLeft" activeCell="A8" sqref="A8"/>
      <selection pane="bottomRight" activeCell="R262" sqref="R262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18.7109375" style="1" customWidth="1"/>
    <col min="21" max="21" width="20.5703125" style="13" bestFit="1" customWidth="1"/>
    <col min="22" max="22" width="18.7109375" style="13" customWidth="1"/>
    <col min="23" max="26" width="18.7109375" style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hidden="1" customWidth="1"/>
    <col min="37" max="37" width="21.7109375" style="1" hidden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29</v>
      </c>
      <c r="H1" s="642"/>
      <c r="I1" s="647" t="s">
        <v>227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248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446" t="s">
        <v>15</v>
      </c>
      <c r="H5" s="446" t="s">
        <v>9</v>
      </c>
      <c r="I5" s="571" t="s">
        <v>10</v>
      </c>
      <c r="J5" s="554" t="s">
        <v>11</v>
      </c>
      <c r="K5" s="446" t="s">
        <v>12</v>
      </c>
      <c r="L5" s="446" t="s">
        <v>13</v>
      </c>
      <c r="M5" s="446" t="s">
        <v>14</v>
      </c>
      <c r="N5" s="554" t="s">
        <v>15</v>
      </c>
      <c r="O5" s="554" t="s">
        <v>9</v>
      </c>
      <c r="P5" s="554" t="s">
        <v>10</v>
      </c>
      <c r="Q5" s="554" t="s">
        <v>11</v>
      </c>
      <c r="R5" s="446" t="s">
        <v>12</v>
      </c>
      <c r="S5" s="446" t="s">
        <v>13</v>
      </c>
      <c r="T5" s="554" t="s">
        <v>14</v>
      </c>
      <c r="U5" s="277" t="s">
        <v>15</v>
      </c>
      <c r="V5" s="277" t="s">
        <v>9</v>
      </c>
      <c r="W5" s="277" t="s">
        <v>10</v>
      </c>
      <c r="X5" s="554" t="s">
        <v>11</v>
      </c>
      <c r="Y5" s="277" t="s">
        <v>12</v>
      </c>
      <c r="Z5" s="277" t="s">
        <v>13</v>
      </c>
      <c r="AA5" s="277" t="s">
        <v>14</v>
      </c>
      <c r="AB5" s="277" t="s">
        <v>15</v>
      </c>
      <c r="AC5" s="277" t="s">
        <v>9</v>
      </c>
      <c r="AD5" s="571" t="s">
        <v>10</v>
      </c>
      <c r="AE5" s="554" t="s">
        <v>11</v>
      </c>
      <c r="AF5" s="421" t="s">
        <v>12</v>
      </c>
      <c r="AG5" s="277" t="s">
        <v>13</v>
      </c>
      <c r="AH5" s="277" t="s">
        <v>14</v>
      </c>
      <c r="AI5" s="277" t="s">
        <v>15</v>
      </c>
      <c r="AJ5" s="277" t="s">
        <v>13</v>
      </c>
      <c r="AK5" s="277" t="s">
        <v>14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447">
        <v>42401</v>
      </c>
      <c r="H6" s="447">
        <f t="shared" ref="H6:AI6" si="0">G6+1</f>
        <v>42402</v>
      </c>
      <c r="I6" s="572">
        <f t="shared" si="0"/>
        <v>42403</v>
      </c>
      <c r="J6" s="555">
        <f t="shared" si="0"/>
        <v>42404</v>
      </c>
      <c r="K6" s="447">
        <f t="shared" si="0"/>
        <v>42405</v>
      </c>
      <c r="L6" s="447">
        <f t="shared" si="0"/>
        <v>42406</v>
      </c>
      <c r="M6" s="447">
        <f t="shared" si="0"/>
        <v>42407</v>
      </c>
      <c r="N6" s="555">
        <f t="shared" si="0"/>
        <v>42408</v>
      </c>
      <c r="O6" s="555">
        <f t="shared" si="0"/>
        <v>42409</v>
      </c>
      <c r="P6" s="555">
        <f t="shared" si="0"/>
        <v>42410</v>
      </c>
      <c r="Q6" s="555">
        <f t="shared" si="0"/>
        <v>42411</v>
      </c>
      <c r="R6" s="447">
        <f t="shared" si="0"/>
        <v>42412</v>
      </c>
      <c r="S6" s="447">
        <f t="shared" si="0"/>
        <v>42413</v>
      </c>
      <c r="T6" s="555">
        <f t="shared" si="0"/>
        <v>42414</v>
      </c>
      <c r="U6" s="278">
        <f t="shared" si="0"/>
        <v>42415</v>
      </c>
      <c r="V6" s="278">
        <f t="shared" si="0"/>
        <v>42416</v>
      </c>
      <c r="W6" s="278">
        <f t="shared" si="0"/>
        <v>42417</v>
      </c>
      <c r="X6" s="555">
        <f t="shared" si="0"/>
        <v>42418</v>
      </c>
      <c r="Y6" s="278">
        <f t="shared" si="0"/>
        <v>42419</v>
      </c>
      <c r="Z6" s="278">
        <f t="shared" si="0"/>
        <v>42420</v>
      </c>
      <c r="AA6" s="278">
        <f t="shared" si="0"/>
        <v>42421</v>
      </c>
      <c r="AB6" s="278">
        <f t="shared" si="0"/>
        <v>42422</v>
      </c>
      <c r="AC6" s="278">
        <f t="shared" si="0"/>
        <v>42423</v>
      </c>
      <c r="AD6" s="572">
        <f t="shared" si="0"/>
        <v>42424</v>
      </c>
      <c r="AE6" s="555">
        <f t="shared" si="0"/>
        <v>42425</v>
      </c>
      <c r="AF6" s="422">
        <f t="shared" si="0"/>
        <v>42426</v>
      </c>
      <c r="AG6" s="278">
        <f t="shared" si="0"/>
        <v>42427</v>
      </c>
      <c r="AH6" s="278">
        <f t="shared" si="0"/>
        <v>42428</v>
      </c>
      <c r="AI6" s="278">
        <f t="shared" si="0"/>
        <v>42429</v>
      </c>
      <c r="AJ6" s="278">
        <f t="shared" ref="AJ6:AK6" si="1">AI6+1</f>
        <v>42430</v>
      </c>
      <c r="AK6" s="278">
        <f t="shared" si="1"/>
        <v>42431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448"/>
      <c r="H7" s="448"/>
      <c r="I7" s="573" t="s">
        <v>20</v>
      </c>
      <c r="J7" s="556" t="s">
        <v>21</v>
      </c>
      <c r="K7" s="448"/>
      <c r="L7" s="448"/>
      <c r="M7" s="448"/>
      <c r="N7" s="556" t="s">
        <v>201</v>
      </c>
      <c r="O7" s="556" t="s">
        <v>126</v>
      </c>
      <c r="P7" s="556" t="s">
        <v>201</v>
      </c>
      <c r="Q7" s="556" t="s">
        <v>21</v>
      </c>
      <c r="R7" s="448"/>
      <c r="S7" s="448"/>
      <c r="T7" s="556" t="s">
        <v>247</v>
      </c>
      <c r="U7" s="279"/>
      <c r="V7" s="279"/>
      <c r="W7" s="448" t="s">
        <v>200</v>
      </c>
      <c r="X7" s="556" t="s">
        <v>21</v>
      </c>
      <c r="Y7" s="279"/>
      <c r="Z7" s="279"/>
      <c r="AA7" s="279"/>
      <c r="AB7" s="279"/>
      <c r="AC7" s="279"/>
      <c r="AD7" s="573" t="s">
        <v>20</v>
      </c>
      <c r="AE7" s="556" t="s">
        <v>21</v>
      </c>
      <c r="AF7" s="471"/>
      <c r="AG7" s="279"/>
      <c r="AH7" s="279"/>
      <c r="AI7" s="279"/>
      <c r="AJ7" s="279"/>
      <c r="AK7" s="279"/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718" t="s">
        <v>74</v>
      </c>
      <c r="C8" s="506" t="s">
        <v>174</v>
      </c>
      <c r="D8" s="33"/>
      <c r="E8" s="34"/>
      <c r="F8" s="613">
        <f>+[1]NEW!$AA$102</f>
        <v>2096</v>
      </c>
      <c r="G8" s="449">
        <v>0</v>
      </c>
      <c r="H8" s="553">
        <v>0</v>
      </c>
      <c r="I8" s="574">
        <v>0</v>
      </c>
      <c r="J8" s="557">
        <v>0</v>
      </c>
      <c r="K8" s="469">
        <f>1200-J9</f>
        <v>1200</v>
      </c>
      <c r="L8" s="449">
        <v>0</v>
      </c>
      <c r="M8" s="449">
        <f>1200-L9</f>
        <v>0</v>
      </c>
      <c r="N8" s="557">
        <v>0</v>
      </c>
      <c r="O8" s="557">
        <v>0</v>
      </c>
      <c r="P8" s="557">
        <v>0</v>
      </c>
      <c r="Q8" s="557">
        <v>0</v>
      </c>
      <c r="R8" s="449">
        <v>0</v>
      </c>
      <c r="S8" s="449">
        <v>0</v>
      </c>
      <c r="T8" s="557">
        <v>0</v>
      </c>
      <c r="U8" s="449">
        <f>1200-T9</f>
        <v>0</v>
      </c>
      <c r="V8" s="449">
        <v>0</v>
      </c>
      <c r="W8" s="469">
        <v>645</v>
      </c>
      <c r="X8" s="557">
        <v>0</v>
      </c>
      <c r="Y8" s="407">
        <f>1845-X9</f>
        <v>0</v>
      </c>
      <c r="Z8" s="449">
        <f>1845-Y9</f>
        <v>0</v>
      </c>
      <c r="AA8" s="449">
        <v>0</v>
      </c>
      <c r="AB8" s="449">
        <f>1845-AA9</f>
        <v>0</v>
      </c>
      <c r="AC8" s="469">
        <v>250</v>
      </c>
      <c r="AD8" s="574">
        <f>2095-AC9</f>
        <v>0</v>
      </c>
      <c r="AE8" s="557">
        <v>0</v>
      </c>
      <c r="AF8" s="449">
        <v>0</v>
      </c>
      <c r="AG8" s="449">
        <v>0</v>
      </c>
      <c r="AH8" s="469">
        <v>1</v>
      </c>
      <c r="AI8" s="449">
        <v>0</v>
      </c>
      <c r="AJ8" s="334">
        <v>0</v>
      </c>
      <c r="AK8" s="334">
        <v>0</v>
      </c>
      <c r="AL8" s="37"/>
      <c r="AM8" s="38"/>
      <c r="AN8" s="38"/>
      <c r="AO8" s="38"/>
      <c r="AP8" s="38"/>
    </row>
    <row r="9" spans="1:42" ht="34.5" customHeight="1">
      <c r="A9" s="625"/>
      <c r="B9" s="719"/>
      <c r="C9" s="507"/>
      <c r="D9" s="40"/>
      <c r="E9" s="41"/>
      <c r="F9" s="596"/>
      <c r="G9" s="552">
        <f t="shared" ref="G9:AI9" si="2">+F9+G8</f>
        <v>0</v>
      </c>
      <c r="H9" s="348">
        <f t="shared" si="2"/>
        <v>0</v>
      </c>
      <c r="I9" s="578">
        <f t="shared" si="2"/>
        <v>0</v>
      </c>
      <c r="J9" s="558">
        <f t="shared" si="2"/>
        <v>0</v>
      </c>
      <c r="K9" s="552">
        <f t="shared" si="2"/>
        <v>1200</v>
      </c>
      <c r="L9" s="552">
        <f t="shared" si="2"/>
        <v>1200</v>
      </c>
      <c r="M9" s="552">
        <f t="shared" si="2"/>
        <v>1200</v>
      </c>
      <c r="N9" s="558">
        <f t="shared" si="2"/>
        <v>1200</v>
      </c>
      <c r="O9" s="558">
        <f t="shared" si="2"/>
        <v>1200</v>
      </c>
      <c r="P9" s="562">
        <f t="shared" si="2"/>
        <v>1200</v>
      </c>
      <c r="Q9" s="558">
        <f t="shared" si="2"/>
        <v>1200</v>
      </c>
      <c r="R9" s="552">
        <f t="shared" si="2"/>
        <v>1200</v>
      </c>
      <c r="S9" s="552">
        <f t="shared" si="2"/>
        <v>1200</v>
      </c>
      <c r="T9" s="558">
        <f t="shared" si="2"/>
        <v>1200</v>
      </c>
      <c r="U9" s="552">
        <f t="shared" si="2"/>
        <v>1200</v>
      </c>
      <c r="V9" s="552">
        <f t="shared" si="2"/>
        <v>1200</v>
      </c>
      <c r="W9" s="450">
        <f t="shared" si="2"/>
        <v>1845</v>
      </c>
      <c r="X9" s="558">
        <f t="shared" si="2"/>
        <v>1845</v>
      </c>
      <c r="Y9" s="552">
        <f t="shared" si="2"/>
        <v>1845</v>
      </c>
      <c r="Z9" s="552">
        <f t="shared" si="2"/>
        <v>1845</v>
      </c>
      <c r="AA9" s="552">
        <f t="shared" si="2"/>
        <v>1845</v>
      </c>
      <c r="AB9" s="552">
        <f t="shared" si="2"/>
        <v>1845</v>
      </c>
      <c r="AC9" s="552">
        <f t="shared" si="2"/>
        <v>2095</v>
      </c>
      <c r="AD9" s="578">
        <f t="shared" si="2"/>
        <v>2095</v>
      </c>
      <c r="AE9" s="558">
        <f t="shared" si="2"/>
        <v>2095</v>
      </c>
      <c r="AF9" s="552">
        <f t="shared" si="2"/>
        <v>2095</v>
      </c>
      <c r="AG9" s="552">
        <f t="shared" si="2"/>
        <v>2095</v>
      </c>
      <c r="AH9" s="552">
        <f t="shared" si="2"/>
        <v>2096</v>
      </c>
      <c r="AI9" s="552">
        <f t="shared" si="2"/>
        <v>2096</v>
      </c>
      <c r="AJ9" s="336">
        <f t="shared" ref="AJ9:AK9" si="3">+AI9+AJ8</f>
        <v>2096</v>
      </c>
      <c r="AK9" s="336">
        <f t="shared" si="3"/>
        <v>2096</v>
      </c>
      <c r="AL9" s="47"/>
    </row>
    <row r="10" spans="1:42" ht="34.5" customHeight="1">
      <c r="A10" s="624">
        <v>2</v>
      </c>
      <c r="B10" s="718" t="s">
        <v>75</v>
      </c>
      <c r="C10" s="506" t="s">
        <v>174</v>
      </c>
      <c r="D10" s="48"/>
      <c r="E10" s="49"/>
      <c r="F10" s="597">
        <f>+[1]NEW!$AA$105</f>
        <v>641</v>
      </c>
      <c r="G10" s="449">
        <v>0</v>
      </c>
      <c r="H10" s="449">
        <v>0</v>
      </c>
      <c r="I10" s="574">
        <v>0</v>
      </c>
      <c r="J10" s="557">
        <v>0</v>
      </c>
      <c r="K10" s="469">
        <v>641</v>
      </c>
      <c r="L10" s="449">
        <v>0</v>
      </c>
      <c r="M10" s="449">
        <f>641-L11</f>
        <v>0</v>
      </c>
      <c r="N10" s="557">
        <v>0</v>
      </c>
      <c r="O10" s="557">
        <v>0</v>
      </c>
      <c r="P10" s="557">
        <v>0</v>
      </c>
      <c r="Q10" s="557">
        <v>0</v>
      </c>
      <c r="R10" s="449">
        <v>0</v>
      </c>
      <c r="S10" s="449">
        <v>0</v>
      </c>
      <c r="T10" s="557">
        <v>0</v>
      </c>
      <c r="U10" s="449">
        <f>641-T11</f>
        <v>0</v>
      </c>
      <c r="V10" s="449">
        <v>0</v>
      </c>
      <c r="W10" s="449">
        <v>0</v>
      </c>
      <c r="X10" s="557">
        <v>0</v>
      </c>
      <c r="Y10" s="449">
        <v>0</v>
      </c>
      <c r="Z10" s="449">
        <f>641-Y11</f>
        <v>0</v>
      </c>
      <c r="AA10" s="449">
        <f>641-Z11</f>
        <v>0</v>
      </c>
      <c r="AB10" s="449">
        <v>0</v>
      </c>
      <c r="AC10" s="449">
        <v>0</v>
      </c>
      <c r="AD10" s="574">
        <v>0</v>
      </c>
      <c r="AE10" s="557">
        <v>0</v>
      </c>
      <c r="AF10" s="449">
        <v>0</v>
      </c>
      <c r="AG10" s="449">
        <v>0</v>
      </c>
      <c r="AH10" s="449">
        <v>0</v>
      </c>
      <c r="AI10" s="449">
        <v>0</v>
      </c>
      <c r="AJ10" s="334">
        <v>0</v>
      </c>
      <c r="AK10" s="334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728"/>
      <c r="C11" s="507"/>
      <c r="D11" s="40"/>
      <c r="E11" s="41"/>
      <c r="F11" s="596"/>
      <c r="G11" s="552">
        <f t="shared" ref="G11:AI11" si="4">+F11+G10</f>
        <v>0</v>
      </c>
      <c r="H11" s="348">
        <f t="shared" si="4"/>
        <v>0</v>
      </c>
      <c r="I11" s="578">
        <f t="shared" si="4"/>
        <v>0</v>
      </c>
      <c r="J11" s="558">
        <f t="shared" si="4"/>
        <v>0</v>
      </c>
      <c r="K11" s="552">
        <f t="shared" si="4"/>
        <v>641</v>
      </c>
      <c r="L11" s="552">
        <f t="shared" si="4"/>
        <v>641</v>
      </c>
      <c r="M11" s="552">
        <f t="shared" si="4"/>
        <v>641</v>
      </c>
      <c r="N11" s="558">
        <f t="shared" si="4"/>
        <v>641</v>
      </c>
      <c r="O11" s="558">
        <f t="shared" si="4"/>
        <v>641</v>
      </c>
      <c r="P11" s="562">
        <f t="shared" si="4"/>
        <v>641</v>
      </c>
      <c r="Q11" s="558">
        <f t="shared" si="4"/>
        <v>641</v>
      </c>
      <c r="R11" s="552">
        <f t="shared" si="4"/>
        <v>641</v>
      </c>
      <c r="S11" s="552">
        <f t="shared" si="4"/>
        <v>641</v>
      </c>
      <c r="T11" s="558">
        <f t="shared" si="4"/>
        <v>641</v>
      </c>
      <c r="U11" s="552">
        <f t="shared" si="4"/>
        <v>641</v>
      </c>
      <c r="V11" s="552">
        <f t="shared" si="4"/>
        <v>641</v>
      </c>
      <c r="W11" s="450">
        <f t="shared" si="4"/>
        <v>641</v>
      </c>
      <c r="X11" s="558">
        <f t="shared" si="4"/>
        <v>641</v>
      </c>
      <c r="Y11" s="552">
        <f t="shared" si="4"/>
        <v>641</v>
      </c>
      <c r="Z11" s="552">
        <f t="shared" si="4"/>
        <v>641</v>
      </c>
      <c r="AA11" s="552">
        <f t="shared" si="4"/>
        <v>641</v>
      </c>
      <c r="AB11" s="552">
        <f t="shared" si="4"/>
        <v>641</v>
      </c>
      <c r="AC11" s="552">
        <f t="shared" si="4"/>
        <v>641</v>
      </c>
      <c r="AD11" s="578">
        <f t="shared" si="4"/>
        <v>641</v>
      </c>
      <c r="AE11" s="558">
        <f t="shared" si="4"/>
        <v>641</v>
      </c>
      <c r="AF11" s="552">
        <f t="shared" si="4"/>
        <v>641</v>
      </c>
      <c r="AG11" s="552">
        <f t="shared" si="4"/>
        <v>641</v>
      </c>
      <c r="AH11" s="552">
        <f t="shared" si="4"/>
        <v>641</v>
      </c>
      <c r="AI11" s="552">
        <f t="shared" si="4"/>
        <v>641</v>
      </c>
      <c r="AJ11" s="336">
        <f t="shared" ref="AJ11:AK11" si="5">+AI11+AJ10</f>
        <v>641</v>
      </c>
      <c r="AK11" s="336">
        <f t="shared" si="5"/>
        <v>641</v>
      </c>
      <c r="AL11" s="37"/>
    </row>
    <row r="12" spans="1:42" ht="34.5" customHeight="1">
      <c r="A12" s="624">
        <v>3</v>
      </c>
      <c r="B12" s="707" t="s">
        <v>76</v>
      </c>
      <c r="C12" s="506" t="s">
        <v>174</v>
      </c>
      <c r="D12" s="48"/>
      <c r="E12" s="49"/>
      <c r="F12" s="614">
        <f>+[1]NEW!$AA$108</f>
        <v>3834</v>
      </c>
      <c r="G12" s="449">
        <v>0</v>
      </c>
      <c r="H12" s="449">
        <v>0</v>
      </c>
      <c r="I12" s="574">
        <v>0</v>
      </c>
      <c r="J12" s="557">
        <v>0</v>
      </c>
      <c r="K12" s="469">
        <v>744</v>
      </c>
      <c r="L12" s="469">
        <f>2600-K13</f>
        <v>1856</v>
      </c>
      <c r="M12" s="449">
        <f>2600-L13</f>
        <v>0</v>
      </c>
      <c r="N12" s="557">
        <v>0</v>
      </c>
      <c r="O12" s="557">
        <v>0</v>
      </c>
      <c r="P12" s="557">
        <v>0</v>
      </c>
      <c r="Q12" s="557">
        <v>0</v>
      </c>
      <c r="R12" s="449">
        <v>0</v>
      </c>
      <c r="S12" s="449">
        <v>0</v>
      </c>
      <c r="T12" s="557">
        <v>0</v>
      </c>
      <c r="U12" s="449">
        <f>2600-T13</f>
        <v>0</v>
      </c>
      <c r="V12" s="449">
        <v>0</v>
      </c>
      <c r="W12" s="469">
        <v>634</v>
      </c>
      <c r="X12" s="557">
        <v>0</v>
      </c>
      <c r="Y12" s="407">
        <v>0</v>
      </c>
      <c r="Z12" s="407">
        <f>3234-Y13</f>
        <v>0</v>
      </c>
      <c r="AA12" s="449">
        <v>0</v>
      </c>
      <c r="AB12" s="449">
        <f>3234-AA13</f>
        <v>0</v>
      </c>
      <c r="AC12" s="469">
        <v>600</v>
      </c>
      <c r="AD12" s="574">
        <f>3834-AC13</f>
        <v>0</v>
      </c>
      <c r="AE12" s="557">
        <v>0</v>
      </c>
      <c r="AF12" s="449">
        <v>0</v>
      </c>
      <c r="AG12" s="449">
        <v>0</v>
      </c>
      <c r="AH12" s="553">
        <f>3834-AG13</f>
        <v>0</v>
      </c>
      <c r="AI12" s="449">
        <v>0</v>
      </c>
      <c r="AJ12" s="334">
        <v>0</v>
      </c>
      <c r="AK12" s="334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720"/>
      <c r="C13" s="507"/>
      <c r="D13" s="40"/>
      <c r="E13" s="41"/>
      <c r="F13" s="596"/>
      <c r="G13" s="552">
        <f t="shared" ref="G13:AI15" si="6">+F13+G12</f>
        <v>0</v>
      </c>
      <c r="H13" s="348">
        <f t="shared" si="6"/>
        <v>0</v>
      </c>
      <c r="I13" s="578">
        <f t="shared" si="6"/>
        <v>0</v>
      </c>
      <c r="J13" s="558">
        <f t="shared" si="6"/>
        <v>0</v>
      </c>
      <c r="K13" s="552">
        <f t="shared" si="6"/>
        <v>744</v>
      </c>
      <c r="L13" s="552">
        <f t="shared" si="6"/>
        <v>2600</v>
      </c>
      <c r="M13" s="552">
        <f t="shared" si="6"/>
        <v>2600</v>
      </c>
      <c r="N13" s="558">
        <f t="shared" si="6"/>
        <v>2600</v>
      </c>
      <c r="O13" s="558">
        <f t="shared" si="6"/>
        <v>2600</v>
      </c>
      <c r="P13" s="562">
        <f t="shared" si="6"/>
        <v>2600</v>
      </c>
      <c r="Q13" s="558">
        <f t="shared" si="6"/>
        <v>2600</v>
      </c>
      <c r="R13" s="552">
        <f t="shared" si="6"/>
        <v>2600</v>
      </c>
      <c r="S13" s="552">
        <f t="shared" si="6"/>
        <v>2600</v>
      </c>
      <c r="T13" s="558">
        <f t="shared" si="6"/>
        <v>2600</v>
      </c>
      <c r="U13" s="552">
        <f t="shared" si="6"/>
        <v>2600</v>
      </c>
      <c r="V13" s="552">
        <f t="shared" si="6"/>
        <v>2600</v>
      </c>
      <c r="W13" s="450">
        <f t="shared" si="6"/>
        <v>3234</v>
      </c>
      <c r="X13" s="558">
        <f t="shared" si="6"/>
        <v>3234</v>
      </c>
      <c r="Y13" s="552">
        <f t="shared" si="6"/>
        <v>3234</v>
      </c>
      <c r="Z13" s="552">
        <f t="shared" si="6"/>
        <v>3234</v>
      </c>
      <c r="AA13" s="552">
        <f t="shared" si="6"/>
        <v>3234</v>
      </c>
      <c r="AB13" s="552">
        <f t="shared" si="6"/>
        <v>3234</v>
      </c>
      <c r="AC13" s="552">
        <f t="shared" si="6"/>
        <v>3834</v>
      </c>
      <c r="AD13" s="578">
        <f t="shared" si="6"/>
        <v>3834</v>
      </c>
      <c r="AE13" s="558">
        <f t="shared" si="6"/>
        <v>3834</v>
      </c>
      <c r="AF13" s="552">
        <f t="shared" si="6"/>
        <v>3834</v>
      </c>
      <c r="AG13" s="552">
        <f t="shared" si="6"/>
        <v>3834</v>
      </c>
      <c r="AH13" s="552">
        <f t="shared" si="6"/>
        <v>3834</v>
      </c>
      <c r="AI13" s="552">
        <f t="shared" si="6"/>
        <v>3834</v>
      </c>
      <c r="AJ13" s="336">
        <f t="shared" ref="AJ13:AK13" si="7">+AI13+AJ12</f>
        <v>3834</v>
      </c>
      <c r="AK13" s="336">
        <f t="shared" si="7"/>
        <v>3834</v>
      </c>
      <c r="AL13" s="37"/>
    </row>
    <row r="14" spans="1:42" ht="34.5" customHeight="1">
      <c r="A14" s="624">
        <v>4</v>
      </c>
      <c r="B14" s="707" t="s">
        <v>77</v>
      </c>
      <c r="C14" s="506" t="s">
        <v>174</v>
      </c>
      <c r="D14" s="48"/>
      <c r="E14" s="49"/>
      <c r="F14" s="597">
        <f>+[1]NEW!$AA$111</f>
        <v>2062</v>
      </c>
      <c r="G14" s="453">
        <v>0</v>
      </c>
      <c r="H14" s="453">
        <v>0</v>
      </c>
      <c r="I14" s="576">
        <v>0</v>
      </c>
      <c r="J14" s="559">
        <v>0</v>
      </c>
      <c r="K14" s="453">
        <v>0</v>
      </c>
      <c r="L14" s="470">
        <f>200-K15</f>
        <v>200</v>
      </c>
      <c r="M14" s="453">
        <v>0</v>
      </c>
      <c r="N14" s="559">
        <v>0</v>
      </c>
      <c r="O14" s="559">
        <v>0</v>
      </c>
      <c r="P14" s="559">
        <v>0</v>
      </c>
      <c r="Q14" s="559">
        <v>0</v>
      </c>
      <c r="R14" s="453">
        <v>0</v>
      </c>
      <c r="S14" s="453">
        <v>0</v>
      </c>
      <c r="T14" s="559">
        <v>0</v>
      </c>
      <c r="U14" s="470">
        <v>1000</v>
      </c>
      <c r="V14" s="408">
        <f>1200-U15</f>
        <v>0</v>
      </c>
      <c r="W14" s="470">
        <v>862</v>
      </c>
      <c r="X14" s="559">
        <v>0</v>
      </c>
      <c r="Y14" s="408">
        <f>2062-X15</f>
        <v>0</v>
      </c>
      <c r="Z14" s="453">
        <f>2062-Y15</f>
        <v>0</v>
      </c>
      <c r="AA14" s="453">
        <v>0</v>
      </c>
      <c r="AB14" s="453">
        <f>2062-AA15</f>
        <v>0</v>
      </c>
      <c r="AC14" s="453">
        <v>0</v>
      </c>
      <c r="AD14" s="576">
        <v>0</v>
      </c>
      <c r="AE14" s="559">
        <v>0</v>
      </c>
      <c r="AF14" s="453">
        <v>0</v>
      </c>
      <c r="AG14" s="453">
        <v>0</v>
      </c>
      <c r="AH14" s="453">
        <v>0</v>
      </c>
      <c r="AI14" s="453">
        <v>0</v>
      </c>
      <c r="AJ14" s="338">
        <v>0</v>
      </c>
      <c r="AK14" s="338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720"/>
      <c r="C15" s="507"/>
      <c r="D15" s="33"/>
      <c r="E15" s="52"/>
      <c r="F15" s="595"/>
      <c r="G15" s="552">
        <f t="shared" si="6"/>
        <v>0</v>
      </c>
      <c r="H15" s="348">
        <f t="shared" si="6"/>
        <v>0</v>
      </c>
      <c r="I15" s="578">
        <f t="shared" si="6"/>
        <v>0</v>
      </c>
      <c r="J15" s="558">
        <f t="shared" si="6"/>
        <v>0</v>
      </c>
      <c r="K15" s="552">
        <f t="shared" si="6"/>
        <v>0</v>
      </c>
      <c r="L15" s="552">
        <f t="shared" si="6"/>
        <v>200</v>
      </c>
      <c r="M15" s="552">
        <f t="shared" si="6"/>
        <v>200</v>
      </c>
      <c r="N15" s="558">
        <f t="shared" si="6"/>
        <v>200</v>
      </c>
      <c r="O15" s="558">
        <f t="shared" si="6"/>
        <v>200</v>
      </c>
      <c r="P15" s="562">
        <f t="shared" si="6"/>
        <v>200</v>
      </c>
      <c r="Q15" s="558">
        <f t="shared" si="6"/>
        <v>200</v>
      </c>
      <c r="R15" s="552">
        <f t="shared" si="6"/>
        <v>200</v>
      </c>
      <c r="S15" s="552">
        <f t="shared" si="6"/>
        <v>200</v>
      </c>
      <c r="T15" s="558">
        <f t="shared" si="6"/>
        <v>200</v>
      </c>
      <c r="U15" s="552">
        <f t="shared" si="6"/>
        <v>1200</v>
      </c>
      <c r="V15" s="552">
        <f t="shared" si="6"/>
        <v>1200</v>
      </c>
      <c r="W15" s="450">
        <f t="shared" si="6"/>
        <v>2062</v>
      </c>
      <c r="X15" s="558">
        <f t="shared" si="6"/>
        <v>2062</v>
      </c>
      <c r="Y15" s="552">
        <f t="shared" si="6"/>
        <v>2062</v>
      </c>
      <c r="Z15" s="552">
        <f t="shared" si="6"/>
        <v>2062</v>
      </c>
      <c r="AA15" s="552">
        <f t="shared" si="6"/>
        <v>2062</v>
      </c>
      <c r="AB15" s="552">
        <f t="shared" si="6"/>
        <v>2062</v>
      </c>
      <c r="AC15" s="552">
        <f t="shared" si="6"/>
        <v>2062</v>
      </c>
      <c r="AD15" s="578">
        <f t="shared" si="6"/>
        <v>2062</v>
      </c>
      <c r="AE15" s="558">
        <f t="shared" si="6"/>
        <v>2062</v>
      </c>
      <c r="AF15" s="552">
        <f t="shared" si="6"/>
        <v>2062</v>
      </c>
      <c r="AG15" s="552">
        <f t="shared" si="6"/>
        <v>2062</v>
      </c>
      <c r="AH15" s="552">
        <f>+AG15+AH14</f>
        <v>2062</v>
      </c>
      <c r="AI15" s="552">
        <f t="shared" si="6"/>
        <v>2062</v>
      </c>
      <c r="AJ15" s="336">
        <f>+AI15+AJ14</f>
        <v>2062</v>
      </c>
      <c r="AK15" s="336">
        <f>+AJ15+AK14</f>
        <v>2062</v>
      </c>
      <c r="AL15" s="37"/>
    </row>
    <row r="16" spans="1:42" ht="34.5" customHeight="1">
      <c r="A16" s="624">
        <v>5</v>
      </c>
      <c r="B16" s="707" t="s">
        <v>78</v>
      </c>
      <c r="C16" s="508" t="s">
        <v>176</v>
      </c>
      <c r="D16" s="48"/>
      <c r="E16" s="49"/>
      <c r="F16" s="614">
        <f>+[1]NEW!$AA$96</f>
        <v>4734</v>
      </c>
      <c r="G16" s="449">
        <v>0</v>
      </c>
      <c r="H16" s="449">
        <v>0</v>
      </c>
      <c r="I16" s="574">
        <v>0</v>
      </c>
      <c r="J16" s="557">
        <v>0</v>
      </c>
      <c r="K16" s="449">
        <v>0</v>
      </c>
      <c r="L16" s="449">
        <v>0</v>
      </c>
      <c r="M16" s="449">
        <v>0</v>
      </c>
      <c r="N16" s="557">
        <v>0</v>
      </c>
      <c r="O16" s="557">
        <v>0</v>
      </c>
      <c r="P16" s="557">
        <v>0</v>
      </c>
      <c r="Q16" s="557">
        <v>0</v>
      </c>
      <c r="R16" s="449">
        <v>0</v>
      </c>
      <c r="S16" s="469">
        <v>1000</v>
      </c>
      <c r="T16" s="557">
        <v>0</v>
      </c>
      <c r="U16" s="553">
        <f>1000-T17</f>
        <v>0</v>
      </c>
      <c r="V16" s="449">
        <f>1000-U17</f>
        <v>0</v>
      </c>
      <c r="W16" s="469">
        <v>100</v>
      </c>
      <c r="X16" s="557">
        <v>0</v>
      </c>
      <c r="Y16" s="469">
        <f>2500-X17</f>
        <v>1400</v>
      </c>
      <c r="Z16" s="407">
        <v>0</v>
      </c>
      <c r="AA16" s="407">
        <f>2500-Z17</f>
        <v>0</v>
      </c>
      <c r="AB16" s="449">
        <v>0</v>
      </c>
      <c r="AC16" s="407">
        <v>0</v>
      </c>
      <c r="AD16" s="574">
        <v>0</v>
      </c>
      <c r="AE16" s="469">
        <v>1750</v>
      </c>
      <c r="AF16" s="469">
        <f>4734-AE17</f>
        <v>484</v>
      </c>
      <c r="AG16" s="449">
        <f>4734-AF17</f>
        <v>0</v>
      </c>
      <c r="AH16" s="449">
        <v>0</v>
      </c>
      <c r="AI16" s="449">
        <v>0</v>
      </c>
      <c r="AJ16" s="334">
        <v>0</v>
      </c>
      <c r="AK16" s="334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720"/>
      <c r="C17" s="509"/>
      <c r="D17" s="40"/>
      <c r="E17" s="41"/>
      <c r="F17" s="596"/>
      <c r="G17" s="43">
        <f t="shared" ref="G17:AI17" si="8">+F17+G16</f>
        <v>0</v>
      </c>
      <c r="H17" s="348">
        <f t="shared" si="8"/>
        <v>0</v>
      </c>
      <c r="I17" s="578">
        <f t="shared" si="8"/>
        <v>0</v>
      </c>
      <c r="J17" s="558">
        <f t="shared" si="8"/>
        <v>0</v>
      </c>
      <c r="K17" s="552">
        <f t="shared" si="8"/>
        <v>0</v>
      </c>
      <c r="L17" s="552">
        <f t="shared" si="8"/>
        <v>0</v>
      </c>
      <c r="M17" s="552">
        <f t="shared" si="8"/>
        <v>0</v>
      </c>
      <c r="N17" s="558">
        <f t="shared" si="8"/>
        <v>0</v>
      </c>
      <c r="O17" s="558">
        <f t="shared" si="8"/>
        <v>0</v>
      </c>
      <c r="P17" s="562">
        <f t="shared" si="8"/>
        <v>0</v>
      </c>
      <c r="Q17" s="558">
        <f t="shared" si="8"/>
        <v>0</v>
      </c>
      <c r="R17" s="552">
        <f t="shared" si="8"/>
        <v>0</v>
      </c>
      <c r="S17" s="552">
        <f t="shared" si="8"/>
        <v>1000</v>
      </c>
      <c r="T17" s="558">
        <f t="shared" si="8"/>
        <v>1000</v>
      </c>
      <c r="U17" s="552">
        <f t="shared" si="8"/>
        <v>1000</v>
      </c>
      <c r="V17" s="552">
        <f t="shared" si="8"/>
        <v>1000</v>
      </c>
      <c r="W17" s="450">
        <f t="shared" si="8"/>
        <v>1100</v>
      </c>
      <c r="X17" s="558">
        <f t="shared" si="8"/>
        <v>1100</v>
      </c>
      <c r="Y17" s="552">
        <f t="shared" si="8"/>
        <v>2500</v>
      </c>
      <c r="Z17" s="552">
        <f t="shared" si="8"/>
        <v>2500</v>
      </c>
      <c r="AA17" s="552">
        <f t="shared" si="8"/>
        <v>2500</v>
      </c>
      <c r="AB17" s="552">
        <f t="shared" si="8"/>
        <v>2500</v>
      </c>
      <c r="AC17" s="552">
        <f t="shared" si="8"/>
        <v>2500</v>
      </c>
      <c r="AD17" s="578">
        <f t="shared" si="8"/>
        <v>2500</v>
      </c>
      <c r="AE17" s="558">
        <f t="shared" si="8"/>
        <v>4250</v>
      </c>
      <c r="AF17" s="552">
        <f t="shared" si="8"/>
        <v>4734</v>
      </c>
      <c r="AG17" s="552">
        <f t="shared" si="8"/>
        <v>4734</v>
      </c>
      <c r="AH17" s="552">
        <f t="shared" si="8"/>
        <v>4734</v>
      </c>
      <c r="AI17" s="348">
        <f t="shared" si="8"/>
        <v>4734</v>
      </c>
      <c r="AJ17" s="336">
        <f t="shared" ref="AJ17:AK17" si="9">+AI17+AJ16</f>
        <v>4734</v>
      </c>
      <c r="AK17" s="336">
        <f t="shared" si="9"/>
        <v>4734</v>
      </c>
      <c r="AL17" s="37"/>
    </row>
    <row r="18" spans="1:42" ht="34.5" customHeight="1">
      <c r="A18" s="624">
        <v>6</v>
      </c>
      <c r="B18" s="707" t="s">
        <v>79</v>
      </c>
      <c r="C18" s="508" t="s">
        <v>176</v>
      </c>
      <c r="D18" s="48"/>
      <c r="E18" s="49"/>
      <c r="F18" s="614">
        <f>+[1]NEW!$AA$99</f>
        <v>150</v>
      </c>
      <c r="G18" s="453">
        <v>0</v>
      </c>
      <c r="H18" s="453">
        <v>0</v>
      </c>
      <c r="I18" s="576">
        <v>0</v>
      </c>
      <c r="J18" s="559">
        <v>0</v>
      </c>
      <c r="K18" s="453">
        <v>0</v>
      </c>
      <c r="L18" s="453">
        <v>0</v>
      </c>
      <c r="M18" s="453">
        <v>0</v>
      </c>
      <c r="N18" s="559">
        <v>0</v>
      </c>
      <c r="O18" s="559">
        <v>0</v>
      </c>
      <c r="P18" s="559">
        <v>0</v>
      </c>
      <c r="Q18" s="559">
        <v>0</v>
      </c>
      <c r="R18" s="453">
        <v>0</v>
      </c>
      <c r="S18" s="470">
        <v>50</v>
      </c>
      <c r="T18" s="559">
        <v>0</v>
      </c>
      <c r="U18" s="408">
        <f>50-T19</f>
        <v>0</v>
      </c>
      <c r="V18" s="453">
        <f>50-U19</f>
        <v>0</v>
      </c>
      <c r="W18" s="453">
        <f>50-V19</f>
        <v>0</v>
      </c>
      <c r="X18" s="559">
        <v>0</v>
      </c>
      <c r="Y18" s="453">
        <v>0</v>
      </c>
      <c r="Z18" s="453">
        <v>0</v>
      </c>
      <c r="AA18" s="453">
        <f>50-Z19</f>
        <v>0</v>
      </c>
      <c r="AB18" s="453">
        <v>0</v>
      </c>
      <c r="AC18" s="470">
        <v>100</v>
      </c>
      <c r="AD18" s="576">
        <v>0</v>
      </c>
      <c r="AE18" s="559">
        <v>0</v>
      </c>
      <c r="AF18" s="408">
        <f>150-AE19</f>
        <v>0</v>
      </c>
      <c r="AG18" s="457">
        <f>150-AF19</f>
        <v>0</v>
      </c>
      <c r="AH18" s="457">
        <v>0</v>
      </c>
      <c r="AI18" s="453">
        <v>0</v>
      </c>
      <c r="AJ18" s="338">
        <v>0</v>
      </c>
      <c r="AK18" s="338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720"/>
      <c r="C19" s="509"/>
      <c r="D19" s="33"/>
      <c r="E19" s="52"/>
      <c r="F19" s="595"/>
      <c r="G19" s="43">
        <f t="shared" ref="G19:AI19" si="10">+F19+G18</f>
        <v>0</v>
      </c>
      <c r="H19" s="348">
        <f t="shared" si="10"/>
        <v>0</v>
      </c>
      <c r="I19" s="578">
        <f t="shared" si="10"/>
        <v>0</v>
      </c>
      <c r="J19" s="558">
        <f t="shared" si="10"/>
        <v>0</v>
      </c>
      <c r="K19" s="552">
        <f t="shared" si="10"/>
        <v>0</v>
      </c>
      <c r="L19" s="552">
        <f t="shared" si="10"/>
        <v>0</v>
      </c>
      <c r="M19" s="552">
        <f t="shared" si="10"/>
        <v>0</v>
      </c>
      <c r="N19" s="558">
        <f t="shared" si="10"/>
        <v>0</v>
      </c>
      <c r="O19" s="558">
        <f t="shared" si="10"/>
        <v>0</v>
      </c>
      <c r="P19" s="562">
        <f t="shared" si="10"/>
        <v>0</v>
      </c>
      <c r="Q19" s="558">
        <f t="shared" si="10"/>
        <v>0</v>
      </c>
      <c r="R19" s="552">
        <f t="shared" si="10"/>
        <v>0</v>
      </c>
      <c r="S19" s="552">
        <f t="shared" si="10"/>
        <v>50</v>
      </c>
      <c r="T19" s="558">
        <f t="shared" si="10"/>
        <v>50</v>
      </c>
      <c r="U19" s="552">
        <f t="shared" si="10"/>
        <v>50</v>
      </c>
      <c r="V19" s="552">
        <f t="shared" si="10"/>
        <v>50</v>
      </c>
      <c r="W19" s="450">
        <f t="shared" si="10"/>
        <v>50</v>
      </c>
      <c r="X19" s="558">
        <f t="shared" si="10"/>
        <v>50</v>
      </c>
      <c r="Y19" s="552">
        <f t="shared" si="10"/>
        <v>50</v>
      </c>
      <c r="Z19" s="552">
        <f t="shared" si="10"/>
        <v>50</v>
      </c>
      <c r="AA19" s="552">
        <f t="shared" si="10"/>
        <v>50</v>
      </c>
      <c r="AB19" s="552">
        <f t="shared" si="10"/>
        <v>50</v>
      </c>
      <c r="AC19" s="552">
        <f t="shared" si="10"/>
        <v>150</v>
      </c>
      <c r="AD19" s="578">
        <f t="shared" si="10"/>
        <v>150</v>
      </c>
      <c r="AE19" s="558">
        <f t="shared" si="10"/>
        <v>150</v>
      </c>
      <c r="AF19" s="552">
        <f t="shared" si="10"/>
        <v>150</v>
      </c>
      <c r="AG19" s="552">
        <f t="shared" si="10"/>
        <v>150</v>
      </c>
      <c r="AH19" s="552">
        <f>+AG19+AH18</f>
        <v>150</v>
      </c>
      <c r="AI19" s="348">
        <f t="shared" si="10"/>
        <v>150</v>
      </c>
      <c r="AJ19" s="336">
        <f>+AI19+AJ18</f>
        <v>150</v>
      </c>
      <c r="AK19" s="336">
        <f>+AJ19+AK18</f>
        <v>150</v>
      </c>
      <c r="AL19" s="37"/>
    </row>
    <row r="20" spans="1:42" ht="34.5" customHeight="1">
      <c r="A20" s="624">
        <v>7</v>
      </c>
      <c r="B20" s="649" t="s">
        <v>80</v>
      </c>
      <c r="C20" s="506" t="s">
        <v>174</v>
      </c>
      <c r="D20" s="53"/>
      <c r="E20" s="54"/>
      <c r="F20" s="614">
        <f>+[1]NEW!$AA$6</f>
        <v>559</v>
      </c>
      <c r="G20" s="453">
        <v>0</v>
      </c>
      <c r="H20" s="453">
        <v>0</v>
      </c>
      <c r="I20" s="576">
        <v>0</v>
      </c>
      <c r="J20" s="559">
        <v>0</v>
      </c>
      <c r="K20" s="453">
        <v>0</v>
      </c>
      <c r="L20" s="453">
        <v>0</v>
      </c>
      <c r="M20" s="453">
        <v>0</v>
      </c>
      <c r="N20" s="559">
        <v>0</v>
      </c>
      <c r="O20" s="559">
        <v>0</v>
      </c>
      <c r="P20" s="559">
        <v>0</v>
      </c>
      <c r="Q20" s="559">
        <v>0</v>
      </c>
      <c r="R20" s="453">
        <v>0</v>
      </c>
      <c r="S20" s="470">
        <v>309</v>
      </c>
      <c r="T20" s="559">
        <v>0</v>
      </c>
      <c r="U20" s="408">
        <f>309-T21</f>
        <v>0</v>
      </c>
      <c r="V20" s="453">
        <f>309-U21</f>
        <v>0</v>
      </c>
      <c r="W20" s="453">
        <v>0</v>
      </c>
      <c r="X20" s="559">
        <v>0</v>
      </c>
      <c r="Y20" s="453">
        <v>0</v>
      </c>
      <c r="Z20" s="453">
        <v>0</v>
      </c>
      <c r="AA20" s="453">
        <v>0</v>
      </c>
      <c r="AB20" s="453">
        <v>0</v>
      </c>
      <c r="AC20" s="470">
        <v>250</v>
      </c>
      <c r="AD20" s="576">
        <v>0</v>
      </c>
      <c r="AE20" s="559">
        <v>0</v>
      </c>
      <c r="AF20" s="453">
        <v>0</v>
      </c>
      <c r="AG20" s="453">
        <v>0</v>
      </c>
      <c r="AH20" s="457">
        <f>559-AG21</f>
        <v>0</v>
      </c>
      <c r="AI20" s="453">
        <v>0</v>
      </c>
      <c r="AJ20" s="338">
        <v>0</v>
      </c>
      <c r="AK20" s="338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507"/>
      <c r="D21" s="56"/>
      <c r="E21" s="57"/>
      <c r="F21" s="598"/>
      <c r="G21" s="552">
        <f t="shared" ref="G21:AI21" si="11">+F21+G20</f>
        <v>0</v>
      </c>
      <c r="H21" s="348">
        <f t="shared" si="11"/>
        <v>0</v>
      </c>
      <c r="I21" s="578">
        <f t="shared" si="11"/>
        <v>0</v>
      </c>
      <c r="J21" s="558">
        <f t="shared" si="11"/>
        <v>0</v>
      </c>
      <c r="K21" s="552">
        <f t="shared" si="11"/>
        <v>0</v>
      </c>
      <c r="L21" s="552">
        <f t="shared" si="11"/>
        <v>0</v>
      </c>
      <c r="M21" s="552">
        <f t="shared" si="11"/>
        <v>0</v>
      </c>
      <c r="N21" s="558">
        <f t="shared" si="11"/>
        <v>0</v>
      </c>
      <c r="O21" s="558">
        <f t="shared" si="11"/>
        <v>0</v>
      </c>
      <c r="P21" s="562">
        <f t="shared" si="11"/>
        <v>0</v>
      </c>
      <c r="Q21" s="558">
        <f t="shared" si="11"/>
        <v>0</v>
      </c>
      <c r="R21" s="552">
        <f t="shared" si="11"/>
        <v>0</v>
      </c>
      <c r="S21" s="552">
        <f t="shared" si="11"/>
        <v>309</v>
      </c>
      <c r="T21" s="558">
        <f t="shared" si="11"/>
        <v>309</v>
      </c>
      <c r="U21" s="552">
        <f t="shared" si="11"/>
        <v>309</v>
      </c>
      <c r="V21" s="552">
        <f t="shared" si="11"/>
        <v>309</v>
      </c>
      <c r="W21" s="450">
        <f t="shared" si="11"/>
        <v>309</v>
      </c>
      <c r="X21" s="558">
        <f t="shared" si="11"/>
        <v>309</v>
      </c>
      <c r="Y21" s="552">
        <f t="shared" si="11"/>
        <v>309</v>
      </c>
      <c r="Z21" s="552">
        <f t="shared" si="11"/>
        <v>309</v>
      </c>
      <c r="AA21" s="552">
        <f t="shared" si="11"/>
        <v>309</v>
      </c>
      <c r="AB21" s="552">
        <f t="shared" si="11"/>
        <v>309</v>
      </c>
      <c r="AC21" s="552">
        <f t="shared" si="11"/>
        <v>559</v>
      </c>
      <c r="AD21" s="578">
        <f t="shared" si="11"/>
        <v>559</v>
      </c>
      <c r="AE21" s="558">
        <f t="shared" si="11"/>
        <v>559</v>
      </c>
      <c r="AF21" s="552">
        <f t="shared" si="11"/>
        <v>559</v>
      </c>
      <c r="AG21" s="552">
        <f t="shared" si="11"/>
        <v>559</v>
      </c>
      <c r="AH21" s="552">
        <f t="shared" si="11"/>
        <v>559</v>
      </c>
      <c r="AI21" s="552">
        <f t="shared" si="11"/>
        <v>559</v>
      </c>
      <c r="AJ21" s="336">
        <f t="shared" ref="AJ21:AK21" si="12">+AI21+AJ20</f>
        <v>559</v>
      </c>
      <c r="AK21" s="336">
        <f t="shared" si="12"/>
        <v>559</v>
      </c>
      <c r="AL21" s="37"/>
    </row>
    <row r="22" spans="1:42" ht="34.5" customHeight="1">
      <c r="A22" s="624">
        <v>8</v>
      </c>
      <c r="B22" s="649" t="s">
        <v>81</v>
      </c>
      <c r="C22" s="506" t="s">
        <v>174</v>
      </c>
      <c r="D22" s="60"/>
      <c r="E22" s="34"/>
      <c r="F22" s="597">
        <f>+[1]NEW!$AA$9</f>
        <v>111</v>
      </c>
      <c r="G22" s="449">
        <v>0</v>
      </c>
      <c r="H22" s="449">
        <v>0</v>
      </c>
      <c r="I22" s="574">
        <v>0</v>
      </c>
      <c r="J22" s="557">
        <v>0</v>
      </c>
      <c r="K22" s="449">
        <v>0</v>
      </c>
      <c r="L22" s="449">
        <v>0</v>
      </c>
      <c r="M22" s="449">
        <v>0</v>
      </c>
      <c r="N22" s="557">
        <v>0</v>
      </c>
      <c r="O22" s="557">
        <v>0</v>
      </c>
      <c r="P22" s="557">
        <v>0</v>
      </c>
      <c r="Q22" s="557">
        <v>0</v>
      </c>
      <c r="R22" s="449">
        <v>0</v>
      </c>
      <c r="S22" s="469">
        <v>111</v>
      </c>
      <c r="T22" s="557">
        <v>0</v>
      </c>
      <c r="U22" s="407">
        <v>0</v>
      </c>
      <c r="V22" s="407">
        <f>111-U23</f>
        <v>0</v>
      </c>
      <c r="W22" s="449">
        <v>0</v>
      </c>
      <c r="X22" s="557">
        <v>0</v>
      </c>
      <c r="Y22" s="449">
        <v>0</v>
      </c>
      <c r="Z22" s="449">
        <v>0</v>
      </c>
      <c r="AA22" s="449">
        <v>0</v>
      </c>
      <c r="AB22" s="449">
        <v>0</v>
      </c>
      <c r="AC22" s="449">
        <v>0</v>
      </c>
      <c r="AD22" s="574">
        <v>0</v>
      </c>
      <c r="AE22" s="557">
        <v>0</v>
      </c>
      <c r="AF22" s="449">
        <v>0</v>
      </c>
      <c r="AG22" s="449">
        <v>0</v>
      </c>
      <c r="AH22" s="449">
        <v>0</v>
      </c>
      <c r="AI22" s="449">
        <v>0</v>
      </c>
      <c r="AJ22" s="334">
        <v>0</v>
      </c>
      <c r="AK22" s="334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507"/>
      <c r="D23" s="60"/>
      <c r="E23" s="52"/>
      <c r="F23" s="599"/>
      <c r="G23" s="552">
        <f t="shared" ref="G23:AI23" si="13">+F23+G22</f>
        <v>0</v>
      </c>
      <c r="H23" s="348">
        <f t="shared" si="13"/>
        <v>0</v>
      </c>
      <c r="I23" s="578">
        <f t="shared" si="13"/>
        <v>0</v>
      </c>
      <c r="J23" s="558">
        <f t="shared" si="13"/>
        <v>0</v>
      </c>
      <c r="K23" s="552">
        <f t="shared" si="13"/>
        <v>0</v>
      </c>
      <c r="L23" s="552">
        <f t="shared" si="13"/>
        <v>0</v>
      </c>
      <c r="M23" s="552">
        <f t="shared" si="13"/>
        <v>0</v>
      </c>
      <c r="N23" s="558">
        <f t="shared" si="13"/>
        <v>0</v>
      </c>
      <c r="O23" s="558">
        <f t="shared" si="13"/>
        <v>0</v>
      </c>
      <c r="P23" s="562">
        <f t="shared" si="13"/>
        <v>0</v>
      </c>
      <c r="Q23" s="558">
        <f t="shared" si="13"/>
        <v>0</v>
      </c>
      <c r="R23" s="552">
        <f t="shared" si="13"/>
        <v>0</v>
      </c>
      <c r="S23" s="552">
        <f t="shared" si="13"/>
        <v>111</v>
      </c>
      <c r="T23" s="558">
        <f t="shared" si="13"/>
        <v>111</v>
      </c>
      <c r="U23" s="552">
        <f t="shared" si="13"/>
        <v>111</v>
      </c>
      <c r="V23" s="552">
        <f t="shared" si="13"/>
        <v>111</v>
      </c>
      <c r="W23" s="450">
        <f t="shared" si="13"/>
        <v>111</v>
      </c>
      <c r="X23" s="558">
        <f t="shared" si="13"/>
        <v>111</v>
      </c>
      <c r="Y23" s="552">
        <f t="shared" si="13"/>
        <v>111</v>
      </c>
      <c r="Z23" s="552">
        <f t="shared" si="13"/>
        <v>111</v>
      </c>
      <c r="AA23" s="552">
        <f t="shared" si="13"/>
        <v>111</v>
      </c>
      <c r="AB23" s="552">
        <f t="shared" si="13"/>
        <v>111</v>
      </c>
      <c r="AC23" s="552">
        <f t="shared" si="13"/>
        <v>111</v>
      </c>
      <c r="AD23" s="578">
        <f t="shared" si="13"/>
        <v>111</v>
      </c>
      <c r="AE23" s="558">
        <f t="shared" si="13"/>
        <v>111</v>
      </c>
      <c r="AF23" s="552">
        <f t="shared" si="13"/>
        <v>111</v>
      </c>
      <c r="AG23" s="552">
        <f t="shared" si="13"/>
        <v>111</v>
      </c>
      <c r="AH23" s="552">
        <f t="shared" si="13"/>
        <v>111</v>
      </c>
      <c r="AI23" s="552">
        <f t="shared" si="13"/>
        <v>111</v>
      </c>
      <c r="AJ23" s="336">
        <f t="shared" ref="AJ23:AK23" si="14">+AI23+AJ22</f>
        <v>111</v>
      </c>
      <c r="AK23" s="336">
        <f t="shared" si="14"/>
        <v>111</v>
      </c>
      <c r="AL23" s="37"/>
    </row>
    <row r="24" spans="1:42" ht="34.5" customHeight="1">
      <c r="A24" s="624">
        <v>9</v>
      </c>
      <c r="B24" s="649" t="s">
        <v>82</v>
      </c>
      <c r="C24" s="506" t="s">
        <v>174</v>
      </c>
      <c r="D24" s="63"/>
      <c r="E24" s="54"/>
      <c r="F24" s="614">
        <f>+[1]NEW!$AA$12</f>
        <v>776</v>
      </c>
      <c r="G24" s="449">
        <v>0</v>
      </c>
      <c r="H24" s="449">
        <v>0</v>
      </c>
      <c r="I24" s="574">
        <v>0</v>
      </c>
      <c r="J24" s="557">
        <v>0</v>
      </c>
      <c r="K24" s="449">
        <v>0</v>
      </c>
      <c r="L24" s="449">
        <v>0</v>
      </c>
      <c r="M24" s="449">
        <v>0</v>
      </c>
      <c r="N24" s="557">
        <v>0</v>
      </c>
      <c r="O24" s="557">
        <v>0</v>
      </c>
      <c r="P24" s="557">
        <v>0</v>
      </c>
      <c r="Q24" s="557">
        <v>0</v>
      </c>
      <c r="R24" s="449">
        <v>0</v>
      </c>
      <c r="S24" s="469">
        <f>331-S22</f>
        <v>220</v>
      </c>
      <c r="T24" s="557">
        <v>0</v>
      </c>
      <c r="U24" s="469">
        <f>426-T25</f>
        <v>206</v>
      </c>
      <c r="V24" s="407">
        <f>426-U25</f>
        <v>0</v>
      </c>
      <c r="W24" s="449">
        <v>0</v>
      </c>
      <c r="X24" s="557">
        <v>0</v>
      </c>
      <c r="Y24" s="449">
        <v>0</v>
      </c>
      <c r="Z24" s="449">
        <v>0</v>
      </c>
      <c r="AA24" s="449">
        <v>0</v>
      </c>
      <c r="AB24" s="449">
        <v>0</v>
      </c>
      <c r="AC24" s="469">
        <v>350</v>
      </c>
      <c r="AD24" s="574">
        <v>0</v>
      </c>
      <c r="AE24" s="557">
        <v>0</v>
      </c>
      <c r="AF24" s="449">
        <v>0</v>
      </c>
      <c r="AG24" s="449">
        <v>0</v>
      </c>
      <c r="AH24" s="553">
        <f>776-AG25</f>
        <v>0</v>
      </c>
      <c r="AI24" s="449">
        <v>0</v>
      </c>
      <c r="AJ24" s="334">
        <v>0</v>
      </c>
      <c r="AK24" s="334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507"/>
      <c r="D25" s="65"/>
      <c r="E25" s="66"/>
      <c r="F25" s="600"/>
      <c r="G25" s="552">
        <f t="shared" ref="G25:AI25" si="15">+F25+G24</f>
        <v>0</v>
      </c>
      <c r="H25" s="348">
        <f t="shared" si="15"/>
        <v>0</v>
      </c>
      <c r="I25" s="578">
        <f t="shared" si="15"/>
        <v>0</v>
      </c>
      <c r="J25" s="558">
        <f t="shared" si="15"/>
        <v>0</v>
      </c>
      <c r="K25" s="552">
        <f t="shared" si="15"/>
        <v>0</v>
      </c>
      <c r="L25" s="552">
        <f t="shared" si="15"/>
        <v>0</v>
      </c>
      <c r="M25" s="552">
        <f t="shared" si="15"/>
        <v>0</v>
      </c>
      <c r="N25" s="558">
        <f t="shared" si="15"/>
        <v>0</v>
      </c>
      <c r="O25" s="558">
        <f t="shared" si="15"/>
        <v>0</v>
      </c>
      <c r="P25" s="562">
        <f t="shared" si="15"/>
        <v>0</v>
      </c>
      <c r="Q25" s="558">
        <f t="shared" si="15"/>
        <v>0</v>
      </c>
      <c r="R25" s="552">
        <f t="shared" si="15"/>
        <v>0</v>
      </c>
      <c r="S25" s="552">
        <f t="shared" si="15"/>
        <v>220</v>
      </c>
      <c r="T25" s="558">
        <f t="shared" si="15"/>
        <v>220</v>
      </c>
      <c r="U25" s="552">
        <f t="shared" si="15"/>
        <v>426</v>
      </c>
      <c r="V25" s="552">
        <f t="shared" si="15"/>
        <v>426</v>
      </c>
      <c r="W25" s="450">
        <f t="shared" si="15"/>
        <v>426</v>
      </c>
      <c r="X25" s="558">
        <f t="shared" si="15"/>
        <v>426</v>
      </c>
      <c r="Y25" s="552">
        <f t="shared" si="15"/>
        <v>426</v>
      </c>
      <c r="Z25" s="552">
        <f t="shared" si="15"/>
        <v>426</v>
      </c>
      <c r="AA25" s="552">
        <f t="shared" si="15"/>
        <v>426</v>
      </c>
      <c r="AB25" s="552">
        <f t="shared" si="15"/>
        <v>426</v>
      </c>
      <c r="AC25" s="552">
        <f t="shared" si="15"/>
        <v>776</v>
      </c>
      <c r="AD25" s="578">
        <f t="shared" si="15"/>
        <v>776</v>
      </c>
      <c r="AE25" s="558">
        <f t="shared" si="15"/>
        <v>776</v>
      </c>
      <c r="AF25" s="552">
        <f t="shared" si="15"/>
        <v>776</v>
      </c>
      <c r="AG25" s="552">
        <f t="shared" si="15"/>
        <v>776</v>
      </c>
      <c r="AH25" s="552">
        <f t="shared" si="15"/>
        <v>776</v>
      </c>
      <c r="AI25" s="552">
        <f t="shared" si="15"/>
        <v>776</v>
      </c>
      <c r="AJ25" s="336">
        <f t="shared" ref="AJ25:AK25" si="16">+AI25+AJ24</f>
        <v>776</v>
      </c>
      <c r="AK25" s="336">
        <f t="shared" si="16"/>
        <v>776</v>
      </c>
      <c r="AL25" s="37"/>
    </row>
    <row r="26" spans="1:42" ht="34.5" customHeight="1">
      <c r="A26" s="624">
        <v>10</v>
      </c>
      <c r="B26" s="649" t="s">
        <v>83</v>
      </c>
      <c r="C26" s="506" t="s">
        <v>174</v>
      </c>
      <c r="D26" s="53"/>
      <c r="E26" s="54"/>
      <c r="F26" s="597">
        <f>+[1]NEW!$AA$15</f>
        <v>483</v>
      </c>
      <c r="G26" s="449">
        <v>0</v>
      </c>
      <c r="H26" s="449">
        <v>0</v>
      </c>
      <c r="I26" s="574">
        <v>0</v>
      </c>
      <c r="J26" s="557">
        <v>0</v>
      </c>
      <c r="K26" s="449">
        <v>0</v>
      </c>
      <c r="L26" s="449">
        <v>0</v>
      </c>
      <c r="M26" s="449">
        <v>0</v>
      </c>
      <c r="N26" s="557">
        <v>0</v>
      </c>
      <c r="O26" s="557">
        <v>0</v>
      </c>
      <c r="P26" s="557">
        <v>0</v>
      </c>
      <c r="Q26" s="557">
        <v>0</v>
      </c>
      <c r="R26" s="449">
        <v>0</v>
      </c>
      <c r="S26" s="553">
        <v>0</v>
      </c>
      <c r="T26" s="557">
        <v>0</v>
      </c>
      <c r="U26" s="469">
        <f>483-T27</f>
        <v>483</v>
      </c>
      <c r="V26" s="407">
        <f>483-U27</f>
        <v>0</v>
      </c>
      <c r="W26" s="449">
        <v>0</v>
      </c>
      <c r="X26" s="557">
        <v>0</v>
      </c>
      <c r="Y26" s="449">
        <v>0</v>
      </c>
      <c r="Z26" s="449">
        <v>0</v>
      </c>
      <c r="AA26" s="449">
        <v>0</v>
      </c>
      <c r="AB26" s="449">
        <v>0</v>
      </c>
      <c r="AC26" s="449">
        <v>0</v>
      </c>
      <c r="AD26" s="574">
        <v>0</v>
      </c>
      <c r="AE26" s="557">
        <v>0</v>
      </c>
      <c r="AF26" s="449">
        <v>0</v>
      </c>
      <c r="AG26" s="449">
        <v>0</v>
      </c>
      <c r="AH26" s="449">
        <v>0</v>
      </c>
      <c r="AI26" s="449">
        <v>0</v>
      </c>
      <c r="AJ26" s="334">
        <v>0</v>
      </c>
      <c r="AK26" s="334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507"/>
      <c r="D27" s="56"/>
      <c r="E27" s="57"/>
      <c r="F27" s="598"/>
      <c r="G27" s="552">
        <f t="shared" ref="G27:AG27" si="17">+F27+G26</f>
        <v>0</v>
      </c>
      <c r="H27" s="348">
        <f t="shared" si="17"/>
        <v>0</v>
      </c>
      <c r="I27" s="578">
        <f t="shared" si="17"/>
        <v>0</v>
      </c>
      <c r="J27" s="558">
        <f t="shared" si="17"/>
        <v>0</v>
      </c>
      <c r="K27" s="552">
        <f t="shared" si="17"/>
        <v>0</v>
      </c>
      <c r="L27" s="552">
        <f t="shared" si="17"/>
        <v>0</v>
      </c>
      <c r="M27" s="552">
        <f t="shared" si="17"/>
        <v>0</v>
      </c>
      <c r="N27" s="558">
        <f t="shared" si="17"/>
        <v>0</v>
      </c>
      <c r="O27" s="558">
        <f t="shared" si="17"/>
        <v>0</v>
      </c>
      <c r="P27" s="562">
        <f t="shared" si="17"/>
        <v>0</v>
      </c>
      <c r="Q27" s="558">
        <f t="shared" si="17"/>
        <v>0</v>
      </c>
      <c r="R27" s="552">
        <f t="shared" si="17"/>
        <v>0</v>
      </c>
      <c r="S27" s="552">
        <f t="shared" si="17"/>
        <v>0</v>
      </c>
      <c r="T27" s="558">
        <f t="shared" si="17"/>
        <v>0</v>
      </c>
      <c r="U27" s="552">
        <f t="shared" si="17"/>
        <v>483</v>
      </c>
      <c r="V27" s="552">
        <f t="shared" si="17"/>
        <v>483</v>
      </c>
      <c r="W27" s="450">
        <f t="shared" si="17"/>
        <v>483</v>
      </c>
      <c r="X27" s="558">
        <f t="shared" si="17"/>
        <v>483</v>
      </c>
      <c r="Y27" s="552">
        <f t="shared" si="17"/>
        <v>483</v>
      </c>
      <c r="Z27" s="552">
        <f t="shared" si="17"/>
        <v>483</v>
      </c>
      <c r="AA27" s="552">
        <f t="shared" si="17"/>
        <v>483</v>
      </c>
      <c r="AB27" s="552">
        <f t="shared" si="17"/>
        <v>483</v>
      </c>
      <c r="AC27" s="552">
        <f t="shared" si="17"/>
        <v>483</v>
      </c>
      <c r="AD27" s="578">
        <f t="shared" si="17"/>
        <v>483</v>
      </c>
      <c r="AE27" s="558">
        <f t="shared" si="17"/>
        <v>483</v>
      </c>
      <c r="AF27" s="552">
        <f t="shared" si="17"/>
        <v>483</v>
      </c>
      <c r="AG27" s="552">
        <f t="shared" si="17"/>
        <v>483</v>
      </c>
      <c r="AH27" s="552">
        <f>+AG27+AH26</f>
        <v>483</v>
      </c>
      <c r="AI27" s="552">
        <f>+AH27+AI26</f>
        <v>483</v>
      </c>
      <c r="AJ27" s="336">
        <f>+AI27+AJ26</f>
        <v>483</v>
      </c>
      <c r="AK27" s="336">
        <f>+AJ27+AK26</f>
        <v>483</v>
      </c>
      <c r="AL27" s="37"/>
    </row>
    <row r="28" spans="1:42" ht="34.5" customHeight="1">
      <c r="A28" s="624">
        <v>11</v>
      </c>
      <c r="B28" s="649" t="s">
        <v>84</v>
      </c>
      <c r="C28" s="508" t="s">
        <v>176</v>
      </c>
      <c r="D28" s="63"/>
      <c r="E28" s="54"/>
      <c r="F28" s="597">
        <f>+[1]NEW!$AA$18+[1]NEW!$AA$1323</f>
        <v>1861</v>
      </c>
      <c r="G28" s="449">
        <v>0</v>
      </c>
      <c r="H28" s="449">
        <v>0</v>
      </c>
      <c r="I28" s="574">
        <v>0</v>
      </c>
      <c r="J28" s="557">
        <v>0</v>
      </c>
      <c r="K28" s="449">
        <v>0</v>
      </c>
      <c r="L28" s="449">
        <v>0</v>
      </c>
      <c r="M28" s="449">
        <v>0</v>
      </c>
      <c r="N28" s="557">
        <v>0</v>
      </c>
      <c r="O28" s="557">
        <v>0</v>
      </c>
      <c r="P28" s="557">
        <v>0</v>
      </c>
      <c r="Q28" s="557">
        <v>0</v>
      </c>
      <c r="R28" s="449">
        <v>0</v>
      </c>
      <c r="S28" s="449">
        <v>0</v>
      </c>
      <c r="T28" s="557">
        <v>0</v>
      </c>
      <c r="U28" s="553">
        <v>0</v>
      </c>
      <c r="V28" s="553">
        <v>0</v>
      </c>
      <c r="W28" s="449">
        <v>0</v>
      </c>
      <c r="X28" s="557">
        <v>0</v>
      </c>
      <c r="Y28" s="469">
        <f>1800-Y16</f>
        <v>400</v>
      </c>
      <c r="Z28" s="469">
        <f>1459-Y29</f>
        <v>1059</v>
      </c>
      <c r="AA28" s="407">
        <f>1459-Z29</f>
        <v>0</v>
      </c>
      <c r="AB28" s="449">
        <f>1459-AA29</f>
        <v>0</v>
      </c>
      <c r="AC28" s="469">
        <v>400</v>
      </c>
      <c r="AD28" s="478">
        <v>0</v>
      </c>
      <c r="AE28" s="557">
        <v>0</v>
      </c>
      <c r="AF28" s="449">
        <f>1859-AE29</f>
        <v>0</v>
      </c>
      <c r="AG28" s="553">
        <f>1859-AF29</f>
        <v>0</v>
      </c>
      <c r="AH28" s="469">
        <v>2</v>
      </c>
      <c r="AI28" s="449">
        <v>0</v>
      </c>
      <c r="AJ28" s="334">
        <v>0</v>
      </c>
      <c r="AK28" s="334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509"/>
      <c r="D29" s="65"/>
      <c r="E29" s="66"/>
      <c r="F29" s="600"/>
      <c r="G29" s="552">
        <f t="shared" ref="G29:AI29" si="18">+F29+G28</f>
        <v>0</v>
      </c>
      <c r="H29" s="348">
        <f t="shared" si="18"/>
        <v>0</v>
      </c>
      <c r="I29" s="578">
        <f t="shared" si="18"/>
        <v>0</v>
      </c>
      <c r="J29" s="558">
        <f t="shared" si="18"/>
        <v>0</v>
      </c>
      <c r="K29" s="552">
        <f t="shared" si="18"/>
        <v>0</v>
      </c>
      <c r="L29" s="552">
        <f t="shared" si="18"/>
        <v>0</v>
      </c>
      <c r="M29" s="552">
        <f t="shared" si="18"/>
        <v>0</v>
      </c>
      <c r="N29" s="558">
        <f t="shared" si="18"/>
        <v>0</v>
      </c>
      <c r="O29" s="558">
        <f t="shared" si="18"/>
        <v>0</v>
      </c>
      <c r="P29" s="562">
        <f t="shared" si="18"/>
        <v>0</v>
      </c>
      <c r="Q29" s="558">
        <f t="shared" si="18"/>
        <v>0</v>
      </c>
      <c r="R29" s="552">
        <f t="shared" si="18"/>
        <v>0</v>
      </c>
      <c r="S29" s="552">
        <f t="shared" si="18"/>
        <v>0</v>
      </c>
      <c r="T29" s="558">
        <f t="shared" si="18"/>
        <v>0</v>
      </c>
      <c r="U29" s="552">
        <f t="shared" si="18"/>
        <v>0</v>
      </c>
      <c r="V29" s="552">
        <f t="shared" si="18"/>
        <v>0</v>
      </c>
      <c r="W29" s="450">
        <f t="shared" si="18"/>
        <v>0</v>
      </c>
      <c r="X29" s="558">
        <f t="shared" si="18"/>
        <v>0</v>
      </c>
      <c r="Y29" s="552">
        <f t="shared" si="18"/>
        <v>400</v>
      </c>
      <c r="Z29" s="552">
        <f t="shared" si="18"/>
        <v>1459</v>
      </c>
      <c r="AA29" s="552">
        <f t="shared" si="18"/>
        <v>1459</v>
      </c>
      <c r="AB29" s="552">
        <f t="shared" si="18"/>
        <v>1459</v>
      </c>
      <c r="AC29" s="552">
        <f t="shared" si="18"/>
        <v>1859</v>
      </c>
      <c r="AD29" s="578">
        <f t="shared" si="18"/>
        <v>1859</v>
      </c>
      <c r="AE29" s="558">
        <f t="shared" si="18"/>
        <v>1859</v>
      </c>
      <c r="AF29" s="552">
        <f t="shared" si="18"/>
        <v>1859</v>
      </c>
      <c r="AG29" s="552">
        <f t="shared" si="18"/>
        <v>1859</v>
      </c>
      <c r="AH29" s="552">
        <f t="shared" si="18"/>
        <v>1861</v>
      </c>
      <c r="AI29" s="552">
        <f t="shared" si="18"/>
        <v>1861</v>
      </c>
      <c r="AJ29" s="336">
        <f t="shared" ref="AJ29:AK29" si="19">+AI29+AJ28</f>
        <v>1861</v>
      </c>
      <c r="AK29" s="336">
        <f t="shared" si="19"/>
        <v>1861</v>
      </c>
      <c r="AL29" s="37"/>
    </row>
    <row r="30" spans="1:42" ht="34.5" customHeight="1">
      <c r="A30" s="624">
        <v>12</v>
      </c>
      <c r="B30" s="649" t="s">
        <v>85</v>
      </c>
      <c r="C30" s="508" t="s">
        <v>176</v>
      </c>
      <c r="D30" s="53"/>
      <c r="E30" s="54"/>
      <c r="F30" s="614">
        <f>+[1]NEW!$AA$21+[1]NEW!$AA$1326</f>
        <v>31</v>
      </c>
      <c r="G30" s="449">
        <v>0</v>
      </c>
      <c r="H30" s="449">
        <v>0</v>
      </c>
      <c r="I30" s="574">
        <v>0</v>
      </c>
      <c r="J30" s="557">
        <v>0</v>
      </c>
      <c r="K30" s="449">
        <v>0</v>
      </c>
      <c r="L30" s="449">
        <v>0</v>
      </c>
      <c r="M30" s="449">
        <v>0</v>
      </c>
      <c r="N30" s="557">
        <v>0</v>
      </c>
      <c r="O30" s="557">
        <v>0</v>
      </c>
      <c r="P30" s="557">
        <v>0</v>
      </c>
      <c r="Q30" s="557">
        <v>0</v>
      </c>
      <c r="R30" s="449">
        <v>0</v>
      </c>
      <c r="S30" s="449">
        <v>0</v>
      </c>
      <c r="T30" s="557">
        <v>0</v>
      </c>
      <c r="U30" s="449">
        <v>0</v>
      </c>
      <c r="V30" s="449">
        <v>0</v>
      </c>
      <c r="W30" s="449">
        <v>0</v>
      </c>
      <c r="X30" s="557">
        <v>0</v>
      </c>
      <c r="Y30" s="449">
        <v>0</v>
      </c>
      <c r="Z30" s="449">
        <v>0</v>
      </c>
      <c r="AA30" s="449">
        <v>0</v>
      </c>
      <c r="AB30" s="449">
        <v>0</v>
      </c>
      <c r="AC30" s="469">
        <v>30</v>
      </c>
      <c r="AD30" s="574">
        <v>0</v>
      </c>
      <c r="AE30" s="557">
        <v>0</v>
      </c>
      <c r="AF30" s="407">
        <f>30-AE31</f>
        <v>0</v>
      </c>
      <c r="AG30" s="457">
        <f>30-AF31</f>
        <v>0</v>
      </c>
      <c r="AH30" s="469">
        <v>1</v>
      </c>
      <c r="AI30" s="449">
        <v>0</v>
      </c>
      <c r="AJ30" s="334">
        <v>0</v>
      </c>
      <c r="AK30" s="334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509"/>
      <c r="D31" s="56"/>
      <c r="E31" s="57"/>
      <c r="F31" s="598"/>
      <c r="G31" s="552">
        <f t="shared" ref="G31:AG31" si="20">+F31+G30</f>
        <v>0</v>
      </c>
      <c r="H31" s="348">
        <f t="shared" si="20"/>
        <v>0</v>
      </c>
      <c r="I31" s="578">
        <f t="shared" si="20"/>
        <v>0</v>
      </c>
      <c r="J31" s="558">
        <f t="shared" si="20"/>
        <v>0</v>
      </c>
      <c r="K31" s="552">
        <f t="shared" si="20"/>
        <v>0</v>
      </c>
      <c r="L31" s="552">
        <f t="shared" si="20"/>
        <v>0</v>
      </c>
      <c r="M31" s="552">
        <f t="shared" si="20"/>
        <v>0</v>
      </c>
      <c r="N31" s="558">
        <f t="shared" si="20"/>
        <v>0</v>
      </c>
      <c r="O31" s="558">
        <f t="shared" si="20"/>
        <v>0</v>
      </c>
      <c r="P31" s="562">
        <f t="shared" si="20"/>
        <v>0</v>
      </c>
      <c r="Q31" s="558">
        <f t="shared" si="20"/>
        <v>0</v>
      </c>
      <c r="R31" s="552">
        <f t="shared" si="20"/>
        <v>0</v>
      </c>
      <c r="S31" s="552">
        <f t="shared" si="20"/>
        <v>0</v>
      </c>
      <c r="T31" s="558">
        <f t="shared" si="20"/>
        <v>0</v>
      </c>
      <c r="U31" s="552">
        <f t="shared" si="20"/>
        <v>0</v>
      </c>
      <c r="V31" s="552">
        <f t="shared" si="20"/>
        <v>0</v>
      </c>
      <c r="W31" s="450">
        <f t="shared" si="20"/>
        <v>0</v>
      </c>
      <c r="X31" s="558">
        <f t="shared" si="20"/>
        <v>0</v>
      </c>
      <c r="Y31" s="552">
        <f t="shared" si="20"/>
        <v>0</v>
      </c>
      <c r="Z31" s="552">
        <f t="shared" si="20"/>
        <v>0</v>
      </c>
      <c r="AA31" s="552">
        <f t="shared" si="20"/>
        <v>0</v>
      </c>
      <c r="AB31" s="552">
        <f t="shared" si="20"/>
        <v>0</v>
      </c>
      <c r="AC31" s="552">
        <f t="shared" si="20"/>
        <v>30</v>
      </c>
      <c r="AD31" s="578">
        <f t="shared" si="20"/>
        <v>30</v>
      </c>
      <c r="AE31" s="558">
        <f t="shared" si="20"/>
        <v>30</v>
      </c>
      <c r="AF31" s="552">
        <f t="shared" si="20"/>
        <v>30</v>
      </c>
      <c r="AG31" s="552">
        <f t="shared" si="20"/>
        <v>30</v>
      </c>
      <c r="AH31" s="552">
        <f>+AG31+AH30</f>
        <v>31</v>
      </c>
      <c r="AI31" s="552">
        <f>+AH31+AI30</f>
        <v>31</v>
      </c>
      <c r="AJ31" s="336">
        <f>+AI31+AJ30</f>
        <v>31</v>
      </c>
      <c r="AK31" s="336">
        <f>+AJ31+AK30</f>
        <v>31</v>
      </c>
      <c r="AL31" s="37"/>
    </row>
    <row r="32" spans="1:42" ht="35.1" customHeight="1">
      <c r="A32" s="652">
        <v>13</v>
      </c>
      <c r="B32" s="653" t="s">
        <v>86</v>
      </c>
      <c r="C32" s="506" t="s">
        <v>174</v>
      </c>
      <c r="D32" s="60"/>
      <c r="E32" s="34"/>
      <c r="F32" s="595">
        <f>+[1]NEW!$AA$30</f>
        <v>49</v>
      </c>
      <c r="G32" s="449">
        <v>0</v>
      </c>
      <c r="H32" s="449">
        <v>0</v>
      </c>
      <c r="I32" s="574">
        <v>0</v>
      </c>
      <c r="J32" s="557">
        <v>0</v>
      </c>
      <c r="K32" s="449">
        <v>0</v>
      </c>
      <c r="L32" s="469">
        <v>49</v>
      </c>
      <c r="M32" s="449">
        <f>49-L33</f>
        <v>0</v>
      </c>
      <c r="N32" s="557">
        <v>0</v>
      </c>
      <c r="O32" s="557">
        <v>0</v>
      </c>
      <c r="P32" s="557">
        <v>0</v>
      </c>
      <c r="Q32" s="557">
        <v>0</v>
      </c>
      <c r="R32" s="449">
        <f>49-Q33</f>
        <v>0</v>
      </c>
      <c r="S32" s="449">
        <v>0</v>
      </c>
      <c r="T32" s="557">
        <v>0</v>
      </c>
      <c r="U32" s="449">
        <f>49-T33</f>
        <v>0</v>
      </c>
      <c r="V32" s="449">
        <v>0</v>
      </c>
      <c r="W32" s="449">
        <f>49-V33</f>
        <v>0</v>
      </c>
      <c r="X32" s="557">
        <v>0</v>
      </c>
      <c r="Y32" s="449">
        <v>0</v>
      </c>
      <c r="Z32" s="449">
        <v>0</v>
      </c>
      <c r="AA32" s="449">
        <v>0</v>
      </c>
      <c r="AB32" s="449">
        <v>0</v>
      </c>
      <c r="AC32" s="449">
        <v>0</v>
      </c>
      <c r="AD32" s="574">
        <v>0</v>
      </c>
      <c r="AE32" s="557">
        <v>0</v>
      </c>
      <c r="AF32" s="449">
        <v>0</v>
      </c>
      <c r="AG32" s="449">
        <v>0</v>
      </c>
      <c r="AH32" s="449">
        <v>0</v>
      </c>
      <c r="AI32" s="449">
        <v>0</v>
      </c>
      <c r="AJ32" s="334">
        <v>0</v>
      </c>
      <c r="AK32" s="334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507"/>
      <c r="D33" s="60"/>
      <c r="E33" s="52"/>
      <c r="F33" s="599"/>
      <c r="G33" s="552">
        <f t="shared" ref="G33:AG33" si="21">+F33+G32</f>
        <v>0</v>
      </c>
      <c r="H33" s="348">
        <f t="shared" si="21"/>
        <v>0</v>
      </c>
      <c r="I33" s="578">
        <f t="shared" si="21"/>
        <v>0</v>
      </c>
      <c r="J33" s="558">
        <f t="shared" si="21"/>
        <v>0</v>
      </c>
      <c r="K33" s="552">
        <f t="shared" si="21"/>
        <v>0</v>
      </c>
      <c r="L33" s="552">
        <f t="shared" si="21"/>
        <v>49</v>
      </c>
      <c r="M33" s="552">
        <f t="shared" si="21"/>
        <v>49</v>
      </c>
      <c r="N33" s="558">
        <f t="shared" si="21"/>
        <v>49</v>
      </c>
      <c r="O33" s="558">
        <f t="shared" si="21"/>
        <v>49</v>
      </c>
      <c r="P33" s="562">
        <f t="shared" si="21"/>
        <v>49</v>
      </c>
      <c r="Q33" s="558">
        <f t="shared" si="21"/>
        <v>49</v>
      </c>
      <c r="R33" s="552">
        <f t="shared" si="21"/>
        <v>49</v>
      </c>
      <c r="S33" s="552">
        <f t="shared" si="21"/>
        <v>49</v>
      </c>
      <c r="T33" s="558">
        <f t="shared" si="21"/>
        <v>49</v>
      </c>
      <c r="U33" s="552">
        <f t="shared" si="21"/>
        <v>49</v>
      </c>
      <c r="V33" s="552">
        <f t="shared" si="21"/>
        <v>49</v>
      </c>
      <c r="W33" s="450">
        <f t="shared" si="21"/>
        <v>49</v>
      </c>
      <c r="X33" s="558">
        <f t="shared" si="21"/>
        <v>49</v>
      </c>
      <c r="Y33" s="552">
        <f t="shared" si="21"/>
        <v>49</v>
      </c>
      <c r="Z33" s="552">
        <f t="shared" si="21"/>
        <v>49</v>
      </c>
      <c r="AA33" s="552">
        <f t="shared" si="21"/>
        <v>49</v>
      </c>
      <c r="AB33" s="552">
        <f t="shared" si="21"/>
        <v>49</v>
      </c>
      <c r="AC33" s="552">
        <f t="shared" si="21"/>
        <v>49</v>
      </c>
      <c r="AD33" s="578">
        <f t="shared" si="21"/>
        <v>49</v>
      </c>
      <c r="AE33" s="558">
        <f t="shared" si="21"/>
        <v>49</v>
      </c>
      <c r="AF33" s="552">
        <f t="shared" si="21"/>
        <v>49</v>
      </c>
      <c r="AG33" s="552">
        <f t="shared" si="21"/>
        <v>49</v>
      </c>
      <c r="AH33" s="552">
        <f>+AG33+AH32</f>
        <v>49</v>
      </c>
      <c r="AI33" s="552">
        <f>+AH33+AI32</f>
        <v>49</v>
      </c>
      <c r="AJ33" s="336">
        <f>+AI33+AJ32</f>
        <v>49</v>
      </c>
      <c r="AK33" s="336">
        <f>+AJ33+AK32</f>
        <v>49</v>
      </c>
      <c r="AL33" s="37"/>
    </row>
    <row r="34" spans="1:42" ht="35.1" customHeight="1">
      <c r="A34" s="624">
        <v>14</v>
      </c>
      <c r="B34" s="653" t="s">
        <v>87</v>
      </c>
      <c r="C34" s="506" t="s">
        <v>174</v>
      </c>
      <c r="D34" s="63"/>
      <c r="E34" s="54"/>
      <c r="F34" s="597">
        <f>+[1]NEW!$AA$33</f>
        <v>20</v>
      </c>
      <c r="G34" s="449">
        <v>0</v>
      </c>
      <c r="H34" s="449">
        <v>0</v>
      </c>
      <c r="I34" s="574">
        <v>0</v>
      </c>
      <c r="J34" s="557">
        <v>0</v>
      </c>
      <c r="K34" s="449">
        <v>0</v>
      </c>
      <c r="L34" s="469">
        <v>20</v>
      </c>
      <c r="M34" s="449">
        <f>20-L35</f>
        <v>0</v>
      </c>
      <c r="N34" s="557">
        <v>0</v>
      </c>
      <c r="O34" s="557">
        <v>0</v>
      </c>
      <c r="P34" s="557">
        <v>0</v>
      </c>
      <c r="Q34" s="557">
        <v>0</v>
      </c>
      <c r="R34" s="449">
        <f>20-Q35</f>
        <v>0</v>
      </c>
      <c r="S34" s="449">
        <v>0</v>
      </c>
      <c r="T34" s="557">
        <v>0</v>
      </c>
      <c r="U34" s="449">
        <f>20-T35</f>
        <v>0</v>
      </c>
      <c r="V34" s="449">
        <v>0</v>
      </c>
      <c r="W34" s="449">
        <f>20-V35</f>
        <v>0</v>
      </c>
      <c r="X34" s="557">
        <v>0</v>
      </c>
      <c r="Y34" s="449">
        <v>0</v>
      </c>
      <c r="Z34" s="449">
        <v>0</v>
      </c>
      <c r="AA34" s="449">
        <v>0</v>
      </c>
      <c r="AB34" s="449">
        <v>0</v>
      </c>
      <c r="AC34" s="449">
        <v>0</v>
      </c>
      <c r="AD34" s="574">
        <v>0</v>
      </c>
      <c r="AE34" s="557">
        <v>0</v>
      </c>
      <c r="AF34" s="449">
        <v>0</v>
      </c>
      <c r="AG34" s="449">
        <v>0</v>
      </c>
      <c r="AH34" s="449">
        <v>0</v>
      </c>
      <c r="AI34" s="449">
        <v>0</v>
      </c>
      <c r="AJ34" s="339">
        <v>0</v>
      </c>
      <c r="AK34" s="339">
        <v>0</v>
      </c>
      <c r="AL34" s="37">
        <f>SUM(G34:AK34)</f>
        <v>20</v>
      </c>
      <c r="AM34" s="38">
        <f>AL34</f>
        <v>20</v>
      </c>
      <c r="AN34" s="38">
        <v>800000</v>
      </c>
      <c r="AO34" s="38">
        <f>AL34*AN34/1000</f>
        <v>16000</v>
      </c>
      <c r="AP34" s="38">
        <f>AN34*AM34/1000</f>
        <v>16000</v>
      </c>
    </row>
    <row r="35" spans="1:42" ht="35.1" customHeight="1">
      <c r="A35" s="625"/>
      <c r="B35" s="654"/>
      <c r="C35" s="507"/>
      <c r="D35" s="65"/>
      <c r="E35" s="57"/>
      <c r="F35" s="598"/>
      <c r="G35" s="552">
        <f t="shared" ref="G35:AG35" si="22">+F35+G34</f>
        <v>0</v>
      </c>
      <c r="H35" s="348">
        <f t="shared" si="22"/>
        <v>0</v>
      </c>
      <c r="I35" s="578">
        <f t="shared" si="22"/>
        <v>0</v>
      </c>
      <c r="J35" s="558">
        <f t="shared" si="22"/>
        <v>0</v>
      </c>
      <c r="K35" s="552">
        <f t="shared" si="22"/>
        <v>0</v>
      </c>
      <c r="L35" s="552">
        <f t="shared" si="22"/>
        <v>20</v>
      </c>
      <c r="M35" s="552">
        <f t="shared" si="22"/>
        <v>20</v>
      </c>
      <c r="N35" s="558">
        <f t="shared" si="22"/>
        <v>20</v>
      </c>
      <c r="O35" s="558">
        <f t="shared" si="22"/>
        <v>20</v>
      </c>
      <c r="P35" s="562">
        <f t="shared" si="22"/>
        <v>20</v>
      </c>
      <c r="Q35" s="558">
        <f t="shared" si="22"/>
        <v>20</v>
      </c>
      <c r="R35" s="552">
        <f t="shared" si="22"/>
        <v>20</v>
      </c>
      <c r="S35" s="552">
        <f t="shared" si="22"/>
        <v>20</v>
      </c>
      <c r="T35" s="558">
        <f t="shared" si="22"/>
        <v>20</v>
      </c>
      <c r="U35" s="552">
        <f t="shared" si="22"/>
        <v>20</v>
      </c>
      <c r="V35" s="552">
        <f t="shared" si="22"/>
        <v>20</v>
      </c>
      <c r="W35" s="450">
        <f t="shared" si="22"/>
        <v>20</v>
      </c>
      <c r="X35" s="558">
        <f t="shared" si="22"/>
        <v>20</v>
      </c>
      <c r="Y35" s="552">
        <f t="shared" si="22"/>
        <v>20</v>
      </c>
      <c r="Z35" s="552">
        <f t="shared" si="22"/>
        <v>20</v>
      </c>
      <c r="AA35" s="552">
        <f t="shared" si="22"/>
        <v>20</v>
      </c>
      <c r="AB35" s="552">
        <f t="shared" si="22"/>
        <v>20</v>
      </c>
      <c r="AC35" s="552">
        <f t="shared" si="22"/>
        <v>20</v>
      </c>
      <c r="AD35" s="578">
        <f t="shared" si="22"/>
        <v>20</v>
      </c>
      <c r="AE35" s="558">
        <f t="shared" si="22"/>
        <v>20</v>
      </c>
      <c r="AF35" s="552">
        <f t="shared" si="22"/>
        <v>20</v>
      </c>
      <c r="AG35" s="552">
        <f t="shared" si="22"/>
        <v>20</v>
      </c>
      <c r="AH35" s="552">
        <f>+AG35+AH34</f>
        <v>20</v>
      </c>
      <c r="AI35" s="552">
        <f>+AH35+AI34</f>
        <v>20</v>
      </c>
      <c r="AJ35" s="336">
        <f>+AI35+AJ34</f>
        <v>20</v>
      </c>
      <c r="AK35" s="336">
        <f>+AJ35+AK34</f>
        <v>20</v>
      </c>
      <c r="AL35" s="37"/>
    </row>
    <row r="36" spans="1:42" ht="35.1" customHeight="1">
      <c r="A36" s="624">
        <v>15</v>
      </c>
      <c r="B36" s="653" t="s">
        <v>88</v>
      </c>
      <c r="C36" s="506" t="s">
        <v>174</v>
      </c>
      <c r="D36" s="71"/>
      <c r="E36" s="34"/>
      <c r="F36" s="595">
        <f>+[1]NEW!$AA$36</f>
        <v>0</v>
      </c>
      <c r="G36" s="449">
        <v>0</v>
      </c>
      <c r="H36" s="449">
        <v>0</v>
      </c>
      <c r="I36" s="574">
        <v>0</v>
      </c>
      <c r="J36" s="557">
        <v>0</v>
      </c>
      <c r="K36" s="449">
        <v>0</v>
      </c>
      <c r="L36" s="449">
        <v>0</v>
      </c>
      <c r="M36" s="449">
        <v>0</v>
      </c>
      <c r="N36" s="557">
        <v>0</v>
      </c>
      <c r="O36" s="557">
        <v>0</v>
      </c>
      <c r="P36" s="557">
        <v>0</v>
      </c>
      <c r="Q36" s="557">
        <v>0</v>
      </c>
      <c r="R36" s="449">
        <v>0</v>
      </c>
      <c r="S36" s="449">
        <v>0</v>
      </c>
      <c r="T36" s="557">
        <v>0</v>
      </c>
      <c r="U36" s="449">
        <v>0</v>
      </c>
      <c r="V36" s="449">
        <v>0</v>
      </c>
      <c r="W36" s="449">
        <v>0</v>
      </c>
      <c r="X36" s="557">
        <v>0</v>
      </c>
      <c r="Y36" s="449">
        <v>0</v>
      </c>
      <c r="Z36" s="449">
        <v>0</v>
      </c>
      <c r="AA36" s="449">
        <v>0</v>
      </c>
      <c r="AB36" s="449">
        <v>0</v>
      </c>
      <c r="AC36" s="449">
        <v>0</v>
      </c>
      <c r="AD36" s="574">
        <v>0</v>
      </c>
      <c r="AE36" s="557">
        <v>0</v>
      </c>
      <c r="AF36" s="449">
        <v>0</v>
      </c>
      <c r="AG36" s="449">
        <v>0</v>
      </c>
      <c r="AH36" s="449">
        <v>0</v>
      </c>
      <c r="AI36" s="449">
        <v>0</v>
      </c>
      <c r="AJ36" s="334">
        <v>0</v>
      </c>
      <c r="AK36" s="334">
        <v>0</v>
      </c>
      <c r="AL36" s="37">
        <f>AK37</f>
        <v>0</v>
      </c>
      <c r="AM36" s="38">
        <f>AL36</f>
        <v>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507"/>
      <c r="D37" s="73"/>
      <c r="E37" s="41"/>
      <c r="F37" s="601"/>
      <c r="G37" s="552">
        <f t="shared" ref="G37:AG37" si="23">+F37+G36</f>
        <v>0</v>
      </c>
      <c r="H37" s="348">
        <f t="shared" si="23"/>
        <v>0</v>
      </c>
      <c r="I37" s="578">
        <f t="shared" si="23"/>
        <v>0</v>
      </c>
      <c r="J37" s="558">
        <f t="shared" si="23"/>
        <v>0</v>
      </c>
      <c r="K37" s="552">
        <f t="shared" si="23"/>
        <v>0</v>
      </c>
      <c r="L37" s="552">
        <f t="shared" si="23"/>
        <v>0</v>
      </c>
      <c r="M37" s="552">
        <f t="shared" si="23"/>
        <v>0</v>
      </c>
      <c r="N37" s="558">
        <f t="shared" si="23"/>
        <v>0</v>
      </c>
      <c r="O37" s="558">
        <f t="shared" si="23"/>
        <v>0</v>
      </c>
      <c r="P37" s="562">
        <f t="shared" si="23"/>
        <v>0</v>
      </c>
      <c r="Q37" s="558">
        <f t="shared" si="23"/>
        <v>0</v>
      </c>
      <c r="R37" s="552">
        <f t="shared" si="23"/>
        <v>0</v>
      </c>
      <c r="S37" s="552">
        <f t="shared" si="23"/>
        <v>0</v>
      </c>
      <c r="T37" s="558">
        <f t="shared" si="23"/>
        <v>0</v>
      </c>
      <c r="U37" s="552">
        <f t="shared" si="23"/>
        <v>0</v>
      </c>
      <c r="V37" s="552">
        <f t="shared" si="23"/>
        <v>0</v>
      </c>
      <c r="W37" s="450">
        <f t="shared" si="23"/>
        <v>0</v>
      </c>
      <c r="X37" s="558">
        <f t="shared" si="23"/>
        <v>0</v>
      </c>
      <c r="Y37" s="552">
        <f t="shared" si="23"/>
        <v>0</v>
      </c>
      <c r="Z37" s="552">
        <f t="shared" si="23"/>
        <v>0</v>
      </c>
      <c r="AA37" s="552">
        <f t="shared" si="23"/>
        <v>0</v>
      </c>
      <c r="AB37" s="552">
        <f t="shared" si="23"/>
        <v>0</v>
      </c>
      <c r="AC37" s="552">
        <f t="shared" si="23"/>
        <v>0</v>
      </c>
      <c r="AD37" s="578">
        <f t="shared" si="23"/>
        <v>0</v>
      </c>
      <c r="AE37" s="558">
        <f t="shared" si="23"/>
        <v>0</v>
      </c>
      <c r="AF37" s="552">
        <f t="shared" si="23"/>
        <v>0</v>
      </c>
      <c r="AG37" s="552">
        <f t="shared" si="23"/>
        <v>0</v>
      </c>
      <c r="AH37" s="552">
        <f>+AG37+AH36</f>
        <v>0</v>
      </c>
      <c r="AI37" s="552">
        <f>+AH37+AI36</f>
        <v>0</v>
      </c>
      <c r="AJ37" s="336">
        <f>+AI37+AJ36</f>
        <v>0</v>
      </c>
      <c r="AK37" s="336">
        <f>+AJ37+AK36</f>
        <v>0</v>
      </c>
      <c r="AL37" s="37"/>
    </row>
    <row r="38" spans="1:42" ht="35.1" hidden="1" customHeight="1">
      <c r="A38" s="652">
        <v>9</v>
      </c>
      <c r="B38" s="653" t="s">
        <v>55</v>
      </c>
      <c r="C38" s="510"/>
      <c r="D38" s="60"/>
      <c r="E38" s="34"/>
      <c r="F38" s="595">
        <v>0</v>
      </c>
      <c r="G38" s="449">
        <v>0</v>
      </c>
      <c r="H38" s="449">
        <v>0</v>
      </c>
      <c r="I38" s="574">
        <v>0</v>
      </c>
      <c r="J38" s="557">
        <v>0</v>
      </c>
      <c r="K38" s="449">
        <v>0</v>
      </c>
      <c r="L38" s="449">
        <v>0</v>
      </c>
      <c r="M38" s="449">
        <v>0</v>
      </c>
      <c r="N38" s="557">
        <v>0</v>
      </c>
      <c r="O38" s="557">
        <v>0</v>
      </c>
      <c r="P38" s="557">
        <v>0</v>
      </c>
      <c r="Q38" s="557">
        <v>0</v>
      </c>
      <c r="R38" s="449">
        <v>0</v>
      </c>
      <c r="S38" s="449">
        <v>0</v>
      </c>
      <c r="T38" s="557">
        <v>0</v>
      </c>
      <c r="U38" s="449">
        <v>0</v>
      </c>
      <c r="V38" s="449">
        <v>0</v>
      </c>
      <c r="W38" s="449">
        <v>0</v>
      </c>
      <c r="X38" s="557">
        <v>0</v>
      </c>
      <c r="Y38" s="449">
        <v>0</v>
      </c>
      <c r="Z38" s="449">
        <v>0</v>
      </c>
      <c r="AA38" s="449">
        <v>0</v>
      </c>
      <c r="AB38" s="449">
        <v>0</v>
      </c>
      <c r="AC38" s="449">
        <v>0</v>
      </c>
      <c r="AD38" s="574">
        <v>0</v>
      </c>
      <c r="AE38" s="557">
        <v>0</v>
      </c>
      <c r="AF38" s="449">
        <v>0</v>
      </c>
      <c r="AG38" s="449">
        <v>0</v>
      </c>
      <c r="AH38" s="449">
        <v>0</v>
      </c>
      <c r="AI38" s="449">
        <v>0</v>
      </c>
      <c r="AJ38" s="334">
        <v>0</v>
      </c>
      <c r="AK38" s="334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10"/>
      <c r="D39" s="60"/>
      <c r="E39" s="52"/>
      <c r="F39" s="599"/>
      <c r="G39" s="552">
        <f t="shared" ref="G39:AG39" si="24">+F39+G38</f>
        <v>0</v>
      </c>
      <c r="H39" s="348">
        <f t="shared" si="24"/>
        <v>0</v>
      </c>
      <c r="I39" s="578">
        <f t="shared" si="24"/>
        <v>0</v>
      </c>
      <c r="J39" s="558">
        <f t="shared" si="24"/>
        <v>0</v>
      </c>
      <c r="K39" s="552">
        <f t="shared" si="24"/>
        <v>0</v>
      </c>
      <c r="L39" s="552">
        <f t="shared" si="24"/>
        <v>0</v>
      </c>
      <c r="M39" s="552">
        <f t="shared" si="24"/>
        <v>0</v>
      </c>
      <c r="N39" s="558">
        <f t="shared" si="24"/>
        <v>0</v>
      </c>
      <c r="O39" s="558">
        <f t="shared" si="24"/>
        <v>0</v>
      </c>
      <c r="P39" s="562">
        <f t="shared" si="24"/>
        <v>0</v>
      </c>
      <c r="Q39" s="558">
        <f t="shared" si="24"/>
        <v>0</v>
      </c>
      <c r="R39" s="552">
        <f t="shared" si="24"/>
        <v>0</v>
      </c>
      <c r="S39" s="552">
        <f t="shared" si="24"/>
        <v>0</v>
      </c>
      <c r="T39" s="558">
        <f t="shared" si="24"/>
        <v>0</v>
      </c>
      <c r="U39" s="552">
        <f t="shared" si="24"/>
        <v>0</v>
      </c>
      <c r="V39" s="552">
        <f t="shared" si="24"/>
        <v>0</v>
      </c>
      <c r="W39" s="450">
        <f t="shared" si="24"/>
        <v>0</v>
      </c>
      <c r="X39" s="558">
        <f t="shared" si="24"/>
        <v>0</v>
      </c>
      <c r="Y39" s="552">
        <f t="shared" si="24"/>
        <v>0</v>
      </c>
      <c r="Z39" s="552">
        <f t="shared" si="24"/>
        <v>0</v>
      </c>
      <c r="AA39" s="552">
        <f t="shared" si="24"/>
        <v>0</v>
      </c>
      <c r="AB39" s="552">
        <f t="shared" si="24"/>
        <v>0</v>
      </c>
      <c r="AC39" s="552">
        <f t="shared" si="24"/>
        <v>0</v>
      </c>
      <c r="AD39" s="578">
        <f t="shared" si="24"/>
        <v>0</v>
      </c>
      <c r="AE39" s="558">
        <f t="shared" si="24"/>
        <v>0</v>
      </c>
      <c r="AF39" s="552">
        <f t="shared" si="24"/>
        <v>0</v>
      </c>
      <c r="AG39" s="552">
        <f t="shared" si="24"/>
        <v>0</v>
      </c>
      <c r="AH39" s="552">
        <f>+AG39+AH38</f>
        <v>0</v>
      </c>
      <c r="AI39" s="552">
        <f>+AH39+AI38</f>
        <v>0</v>
      </c>
      <c r="AJ39" s="336">
        <f>+AI39+AJ38</f>
        <v>0</v>
      </c>
      <c r="AK39" s="336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511">
        <v>0</v>
      </c>
      <c r="D40" s="63"/>
      <c r="E40" s="54"/>
      <c r="F40" s="597">
        <v>0</v>
      </c>
      <c r="G40" s="449">
        <v>0</v>
      </c>
      <c r="H40" s="449">
        <v>0</v>
      </c>
      <c r="I40" s="574">
        <v>0</v>
      </c>
      <c r="J40" s="557">
        <v>0</v>
      </c>
      <c r="K40" s="449">
        <v>0</v>
      </c>
      <c r="L40" s="449">
        <v>0</v>
      </c>
      <c r="M40" s="449">
        <v>0</v>
      </c>
      <c r="N40" s="557">
        <v>0</v>
      </c>
      <c r="O40" s="557">
        <v>0</v>
      </c>
      <c r="P40" s="557">
        <v>0</v>
      </c>
      <c r="Q40" s="557">
        <v>0</v>
      </c>
      <c r="R40" s="449">
        <v>0</v>
      </c>
      <c r="S40" s="449">
        <v>0</v>
      </c>
      <c r="T40" s="557">
        <v>0</v>
      </c>
      <c r="U40" s="449">
        <v>0</v>
      </c>
      <c r="V40" s="449">
        <v>0</v>
      </c>
      <c r="W40" s="449">
        <v>0</v>
      </c>
      <c r="X40" s="557">
        <v>0</v>
      </c>
      <c r="Y40" s="449">
        <v>0</v>
      </c>
      <c r="Z40" s="449">
        <v>0</v>
      </c>
      <c r="AA40" s="449">
        <v>0</v>
      </c>
      <c r="AB40" s="449">
        <v>0</v>
      </c>
      <c r="AC40" s="449">
        <v>0</v>
      </c>
      <c r="AD40" s="574">
        <v>0</v>
      </c>
      <c r="AE40" s="557">
        <v>0</v>
      </c>
      <c r="AF40" s="449">
        <v>0</v>
      </c>
      <c r="AG40" s="449">
        <v>0</v>
      </c>
      <c r="AH40" s="449">
        <v>0</v>
      </c>
      <c r="AI40" s="449">
        <v>0</v>
      </c>
      <c r="AJ40" s="339">
        <v>0</v>
      </c>
      <c r="AK40" s="339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512"/>
      <c r="D41" s="65"/>
      <c r="E41" s="57"/>
      <c r="F41" s="598"/>
      <c r="G41" s="552">
        <f t="shared" ref="G41:AG41" si="25">+F41+G40</f>
        <v>0</v>
      </c>
      <c r="H41" s="348">
        <f t="shared" si="25"/>
        <v>0</v>
      </c>
      <c r="I41" s="578">
        <f t="shared" si="25"/>
        <v>0</v>
      </c>
      <c r="J41" s="558">
        <f t="shared" si="25"/>
        <v>0</v>
      </c>
      <c r="K41" s="552">
        <f t="shared" si="25"/>
        <v>0</v>
      </c>
      <c r="L41" s="552">
        <f t="shared" si="25"/>
        <v>0</v>
      </c>
      <c r="M41" s="552">
        <f t="shared" si="25"/>
        <v>0</v>
      </c>
      <c r="N41" s="558">
        <f t="shared" si="25"/>
        <v>0</v>
      </c>
      <c r="O41" s="558">
        <f t="shared" si="25"/>
        <v>0</v>
      </c>
      <c r="P41" s="562">
        <f t="shared" si="25"/>
        <v>0</v>
      </c>
      <c r="Q41" s="558">
        <f t="shared" si="25"/>
        <v>0</v>
      </c>
      <c r="R41" s="552">
        <f t="shared" si="25"/>
        <v>0</v>
      </c>
      <c r="S41" s="552">
        <f t="shared" si="25"/>
        <v>0</v>
      </c>
      <c r="T41" s="558">
        <f t="shared" si="25"/>
        <v>0</v>
      </c>
      <c r="U41" s="552">
        <f t="shared" si="25"/>
        <v>0</v>
      </c>
      <c r="V41" s="552">
        <f t="shared" si="25"/>
        <v>0</v>
      </c>
      <c r="W41" s="450">
        <f t="shared" si="25"/>
        <v>0</v>
      </c>
      <c r="X41" s="558">
        <f t="shared" si="25"/>
        <v>0</v>
      </c>
      <c r="Y41" s="552">
        <f t="shared" si="25"/>
        <v>0</v>
      </c>
      <c r="Z41" s="552">
        <f t="shared" si="25"/>
        <v>0</v>
      </c>
      <c r="AA41" s="552">
        <f t="shared" si="25"/>
        <v>0</v>
      </c>
      <c r="AB41" s="552">
        <f t="shared" si="25"/>
        <v>0</v>
      </c>
      <c r="AC41" s="552">
        <f t="shared" si="25"/>
        <v>0</v>
      </c>
      <c r="AD41" s="578">
        <f t="shared" si="25"/>
        <v>0</v>
      </c>
      <c r="AE41" s="558">
        <f t="shared" si="25"/>
        <v>0</v>
      </c>
      <c r="AF41" s="552">
        <f t="shared" si="25"/>
        <v>0</v>
      </c>
      <c r="AG41" s="552">
        <f t="shared" si="25"/>
        <v>0</v>
      </c>
      <c r="AH41" s="552">
        <f>+AG41+AH40</f>
        <v>0</v>
      </c>
      <c r="AI41" s="552">
        <f>+AH41+AI40</f>
        <v>0</v>
      </c>
      <c r="AJ41" s="336">
        <f>+AI41+AJ40</f>
        <v>0</v>
      </c>
      <c r="AK41" s="336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511">
        <v>0</v>
      </c>
      <c r="D42" s="71"/>
      <c r="E42" s="34"/>
      <c r="F42" s="595">
        <v>0</v>
      </c>
      <c r="G42" s="449">
        <v>0</v>
      </c>
      <c r="H42" s="449">
        <v>0</v>
      </c>
      <c r="I42" s="574">
        <v>0</v>
      </c>
      <c r="J42" s="557">
        <v>0</v>
      </c>
      <c r="K42" s="449">
        <v>0</v>
      </c>
      <c r="L42" s="449">
        <v>0</v>
      </c>
      <c r="M42" s="449">
        <v>0</v>
      </c>
      <c r="N42" s="557">
        <v>0</v>
      </c>
      <c r="O42" s="557">
        <v>0</v>
      </c>
      <c r="P42" s="557">
        <v>0</v>
      </c>
      <c r="Q42" s="557">
        <v>0</v>
      </c>
      <c r="R42" s="449">
        <v>0</v>
      </c>
      <c r="S42" s="449">
        <v>0</v>
      </c>
      <c r="T42" s="557">
        <v>0</v>
      </c>
      <c r="U42" s="449">
        <v>0</v>
      </c>
      <c r="V42" s="449">
        <v>0</v>
      </c>
      <c r="W42" s="449">
        <v>0</v>
      </c>
      <c r="X42" s="557">
        <v>0</v>
      </c>
      <c r="Y42" s="449">
        <v>0</v>
      </c>
      <c r="Z42" s="449">
        <v>0</v>
      </c>
      <c r="AA42" s="449">
        <v>0</v>
      </c>
      <c r="AB42" s="449">
        <v>0</v>
      </c>
      <c r="AC42" s="449">
        <v>0</v>
      </c>
      <c r="AD42" s="574">
        <v>0</v>
      </c>
      <c r="AE42" s="557">
        <v>0</v>
      </c>
      <c r="AF42" s="449">
        <v>0</v>
      </c>
      <c r="AG42" s="449">
        <v>0</v>
      </c>
      <c r="AH42" s="449">
        <v>0</v>
      </c>
      <c r="AI42" s="449">
        <v>0</v>
      </c>
      <c r="AJ42" s="334">
        <v>0</v>
      </c>
      <c r="AK42" s="334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513"/>
      <c r="D43" s="73"/>
      <c r="E43" s="41"/>
      <c r="F43" s="601"/>
      <c r="G43" s="552">
        <f t="shared" ref="G43:AG43" si="26">+F43+G42</f>
        <v>0</v>
      </c>
      <c r="H43" s="348">
        <f t="shared" si="26"/>
        <v>0</v>
      </c>
      <c r="I43" s="578">
        <f t="shared" si="26"/>
        <v>0</v>
      </c>
      <c r="J43" s="558">
        <f t="shared" si="26"/>
        <v>0</v>
      </c>
      <c r="K43" s="552">
        <f t="shared" si="26"/>
        <v>0</v>
      </c>
      <c r="L43" s="552">
        <f t="shared" si="26"/>
        <v>0</v>
      </c>
      <c r="M43" s="552">
        <f t="shared" si="26"/>
        <v>0</v>
      </c>
      <c r="N43" s="558">
        <f t="shared" si="26"/>
        <v>0</v>
      </c>
      <c r="O43" s="558">
        <f t="shared" si="26"/>
        <v>0</v>
      </c>
      <c r="P43" s="562">
        <f t="shared" si="26"/>
        <v>0</v>
      </c>
      <c r="Q43" s="558">
        <f t="shared" si="26"/>
        <v>0</v>
      </c>
      <c r="R43" s="552">
        <f t="shared" si="26"/>
        <v>0</v>
      </c>
      <c r="S43" s="552">
        <f t="shared" si="26"/>
        <v>0</v>
      </c>
      <c r="T43" s="558">
        <f t="shared" si="26"/>
        <v>0</v>
      </c>
      <c r="U43" s="552">
        <f t="shared" si="26"/>
        <v>0</v>
      </c>
      <c r="V43" s="552">
        <f t="shared" si="26"/>
        <v>0</v>
      </c>
      <c r="W43" s="450">
        <f t="shared" si="26"/>
        <v>0</v>
      </c>
      <c r="X43" s="558">
        <f t="shared" si="26"/>
        <v>0</v>
      </c>
      <c r="Y43" s="552">
        <f t="shared" si="26"/>
        <v>0</v>
      </c>
      <c r="Z43" s="552">
        <f t="shared" si="26"/>
        <v>0</v>
      </c>
      <c r="AA43" s="552">
        <f t="shared" si="26"/>
        <v>0</v>
      </c>
      <c r="AB43" s="552">
        <f t="shared" si="26"/>
        <v>0</v>
      </c>
      <c r="AC43" s="552">
        <f t="shared" si="26"/>
        <v>0</v>
      </c>
      <c r="AD43" s="578">
        <f t="shared" si="26"/>
        <v>0</v>
      </c>
      <c r="AE43" s="558">
        <f t="shared" si="26"/>
        <v>0</v>
      </c>
      <c r="AF43" s="552">
        <f t="shared" si="26"/>
        <v>0</v>
      </c>
      <c r="AG43" s="552">
        <f t="shared" si="26"/>
        <v>0</v>
      </c>
      <c r="AH43" s="552">
        <f>+AG43+AH42</f>
        <v>0</v>
      </c>
      <c r="AI43" s="552">
        <f>+AH43+AI42</f>
        <v>0</v>
      </c>
      <c r="AJ43" s="336">
        <f>+AI43+AJ42</f>
        <v>0</v>
      </c>
      <c r="AK43" s="336">
        <f>+AJ43+AK42</f>
        <v>0</v>
      </c>
      <c r="AL43" s="37"/>
    </row>
    <row r="44" spans="1:42" ht="35.1" customHeight="1">
      <c r="A44" s="624">
        <v>16</v>
      </c>
      <c r="B44" s="707" t="s">
        <v>89</v>
      </c>
      <c r="C44" s="506" t="s">
        <v>174</v>
      </c>
      <c r="D44" s="63"/>
      <c r="E44" s="76"/>
      <c r="F44" s="595">
        <f>+[1]NEW!$AA$54</f>
        <v>0</v>
      </c>
      <c r="G44" s="449">
        <v>0</v>
      </c>
      <c r="H44" s="449">
        <v>0</v>
      </c>
      <c r="I44" s="574">
        <v>0</v>
      </c>
      <c r="J44" s="557">
        <v>0</v>
      </c>
      <c r="K44" s="449">
        <v>0</v>
      </c>
      <c r="L44" s="449">
        <v>0</v>
      </c>
      <c r="M44" s="449">
        <v>0</v>
      </c>
      <c r="N44" s="557">
        <v>0</v>
      </c>
      <c r="O44" s="557">
        <v>0</v>
      </c>
      <c r="P44" s="557">
        <v>0</v>
      </c>
      <c r="Q44" s="557">
        <v>0</v>
      </c>
      <c r="R44" s="449">
        <v>0</v>
      </c>
      <c r="S44" s="449">
        <v>0</v>
      </c>
      <c r="T44" s="557">
        <v>0</v>
      </c>
      <c r="U44" s="449">
        <v>0</v>
      </c>
      <c r="V44" s="449">
        <v>0</v>
      </c>
      <c r="W44" s="449">
        <v>0</v>
      </c>
      <c r="X44" s="557">
        <v>0</v>
      </c>
      <c r="Y44" s="449">
        <v>0</v>
      </c>
      <c r="Z44" s="449">
        <v>0</v>
      </c>
      <c r="AA44" s="449">
        <v>0</v>
      </c>
      <c r="AB44" s="449">
        <v>0</v>
      </c>
      <c r="AC44" s="449">
        <v>0</v>
      </c>
      <c r="AD44" s="574">
        <v>0</v>
      </c>
      <c r="AE44" s="557">
        <v>0</v>
      </c>
      <c r="AF44" s="449">
        <v>0</v>
      </c>
      <c r="AG44" s="449">
        <v>0</v>
      </c>
      <c r="AH44" s="449">
        <v>0</v>
      </c>
      <c r="AI44" s="449">
        <v>0</v>
      </c>
      <c r="AJ44" s="334">
        <v>0</v>
      </c>
      <c r="AK44" s="334">
        <v>0</v>
      </c>
      <c r="AL44" s="37">
        <f>SUM(G44:AK44)</f>
        <v>0</v>
      </c>
      <c r="AM44" s="38">
        <f>AL44</f>
        <v>0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708"/>
      <c r="C45" s="507"/>
      <c r="D45" s="78"/>
      <c r="E45" s="79"/>
      <c r="F45" s="596"/>
      <c r="G45" s="552">
        <f t="shared" ref="G45:AG45" si="27">+F45+G44</f>
        <v>0</v>
      </c>
      <c r="H45" s="348">
        <f t="shared" si="27"/>
        <v>0</v>
      </c>
      <c r="I45" s="578">
        <f t="shared" si="27"/>
        <v>0</v>
      </c>
      <c r="J45" s="558">
        <f t="shared" si="27"/>
        <v>0</v>
      </c>
      <c r="K45" s="552">
        <f t="shared" si="27"/>
        <v>0</v>
      </c>
      <c r="L45" s="552">
        <f t="shared" si="27"/>
        <v>0</v>
      </c>
      <c r="M45" s="552">
        <f t="shared" si="27"/>
        <v>0</v>
      </c>
      <c r="N45" s="558">
        <f t="shared" si="27"/>
        <v>0</v>
      </c>
      <c r="O45" s="558">
        <f t="shared" si="27"/>
        <v>0</v>
      </c>
      <c r="P45" s="562">
        <f t="shared" si="27"/>
        <v>0</v>
      </c>
      <c r="Q45" s="558">
        <f t="shared" si="27"/>
        <v>0</v>
      </c>
      <c r="R45" s="552">
        <f t="shared" si="27"/>
        <v>0</v>
      </c>
      <c r="S45" s="552">
        <f t="shared" si="27"/>
        <v>0</v>
      </c>
      <c r="T45" s="558">
        <f t="shared" si="27"/>
        <v>0</v>
      </c>
      <c r="U45" s="552">
        <f t="shared" si="27"/>
        <v>0</v>
      </c>
      <c r="V45" s="552">
        <f t="shared" si="27"/>
        <v>0</v>
      </c>
      <c r="W45" s="450">
        <f t="shared" si="27"/>
        <v>0</v>
      </c>
      <c r="X45" s="558">
        <f t="shared" si="27"/>
        <v>0</v>
      </c>
      <c r="Y45" s="552">
        <f t="shared" si="27"/>
        <v>0</v>
      </c>
      <c r="Z45" s="552">
        <f t="shared" si="27"/>
        <v>0</v>
      </c>
      <c r="AA45" s="552">
        <f t="shared" si="27"/>
        <v>0</v>
      </c>
      <c r="AB45" s="552">
        <f t="shared" si="27"/>
        <v>0</v>
      </c>
      <c r="AC45" s="552">
        <f t="shared" si="27"/>
        <v>0</v>
      </c>
      <c r="AD45" s="578">
        <f t="shared" si="27"/>
        <v>0</v>
      </c>
      <c r="AE45" s="558">
        <f t="shared" si="27"/>
        <v>0</v>
      </c>
      <c r="AF45" s="552">
        <f t="shared" si="27"/>
        <v>0</v>
      </c>
      <c r="AG45" s="552">
        <f t="shared" si="27"/>
        <v>0</v>
      </c>
      <c r="AH45" s="552">
        <f>+AG45+AH44</f>
        <v>0</v>
      </c>
      <c r="AI45" s="552">
        <f>+AH45+AI44</f>
        <v>0</v>
      </c>
      <c r="AJ45" s="336">
        <f>+AI45+AJ44</f>
        <v>0</v>
      </c>
      <c r="AK45" s="336">
        <f>+AJ45+AK44</f>
        <v>0</v>
      </c>
      <c r="AL45" s="37"/>
    </row>
    <row r="46" spans="1:42" ht="34.5" customHeight="1">
      <c r="A46" s="624">
        <v>17</v>
      </c>
      <c r="B46" s="707" t="s">
        <v>90</v>
      </c>
      <c r="C46" s="506" t="s">
        <v>174</v>
      </c>
      <c r="D46" s="71"/>
      <c r="E46" s="49"/>
      <c r="F46" s="595">
        <f>+[1]NEW!$AA$57</f>
        <v>78</v>
      </c>
      <c r="G46" s="449">
        <v>0</v>
      </c>
      <c r="H46" s="449">
        <v>0</v>
      </c>
      <c r="I46" s="574">
        <v>0</v>
      </c>
      <c r="J46" s="557">
        <v>0</v>
      </c>
      <c r="K46" s="449">
        <v>0</v>
      </c>
      <c r="L46" s="469">
        <v>28</v>
      </c>
      <c r="M46" s="449">
        <f>28-L47</f>
        <v>0</v>
      </c>
      <c r="N46" s="557">
        <v>0</v>
      </c>
      <c r="O46" s="557">
        <v>0</v>
      </c>
      <c r="P46" s="557">
        <v>0</v>
      </c>
      <c r="Q46" s="557">
        <v>0</v>
      </c>
      <c r="R46" s="449">
        <v>0</v>
      </c>
      <c r="S46" s="449">
        <v>0</v>
      </c>
      <c r="T46" s="557">
        <v>0</v>
      </c>
      <c r="U46" s="449">
        <f>28-T47</f>
        <v>0</v>
      </c>
      <c r="V46" s="449">
        <v>0</v>
      </c>
      <c r="W46" s="449">
        <f>28-V47</f>
        <v>0</v>
      </c>
      <c r="X46" s="557">
        <v>0</v>
      </c>
      <c r="Y46" s="449">
        <v>0</v>
      </c>
      <c r="Z46" s="449">
        <v>0</v>
      </c>
      <c r="AA46" s="449">
        <v>0</v>
      </c>
      <c r="AB46" s="449">
        <v>0</v>
      </c>
      <c r="AC46" s="469">
        <v>50</v>
      </c>
      <c r="AD46" s="574">
        <v>0</v>
      </c>
      <c r="AE46" s="557">
        <v>0</v>
      </c>
      <c r="AF46" s="449">
        <v>0</v>
      </c>
      <c r="AG46" s="449">
        <v>0</v>
      </c>
      <c r="AH46" s="553">
        <f>78-AG47</f>
        <v>0</v>
      </c>
      <c r="AI46" s="449">
        <v>0</v>
      </c>
      <c r="AJ46" s="334">
        <v>0</v>
      </c>
      <c r="AK46" s="334">
        <v>0</v>
      </c>
      <c r="AL46" s="37">
        <f>AK47</f>
        <v>78</v>
      </c>
      <c r="AM46" s="38">
        <f>AL46</f>
        <v>78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708"/>
      <c r="C47" s="507"/>
      <c r="D47" s="73"/>
      <c r="E47" s="52"/>
      <c r="F47" s="599"/>
      <c r="G47" s="552">
        <f t="shared" ref="G47:AG47" si="28">+F47+G46</f>
        <v>0</v>
      </c>
      <c r="H47" s="348">
        <f t="shared" si="28"/>
        <v>0</v>
      </c>
      <c r="I47" s="578">
        <f t="shared" si="28"/>
        <v>0</v>
      </c>
      <c r="J47" s="558">
        <f t="shared" si="28"/>
        <v>0</v>
      </c>
      <c r="K47" s="552">
        <f t="shared" si="28"/>
        <v>0</v>
      </c>
      <c r="L47" s="552">
        <f t="shared" si="28"/>
        <v>28</v>
      </c>
      <c r="M47" s="552">
        <f t="shared" si="28"/>
        <v>28</v>
      </c>
      <c r="N47" s="558">
        <f t="shared" si="28"/>
        <v>28</v>
      </c>
      <c r="O47" s="558">
        <f t="shared" si="28"/>
        <v>28</v>
      </c>
      <c r="P47" s="562">
        <f t="shared" si="28"/>
        <v>28</v>
      </c>
      <c r="Q47" s="558">
        <f t="shared" si="28"/>
        <v>28</v>
      </c>
      <c r="R47" s="552">
        <f t="shared" si="28"/>
        <v>28</v>
      </c>
      <c r="S47" s="552">
        <f t="shared" si="28"/>
        <v>28</v>
      </c>
      <c r="T47" s="558">
        <f t="shared" si="28"/>
        <v>28</v>
      </c>
      <c r="U47" s="552">
        <f t="shared" si="28"/>
        <v>28</v>
      </c>
      <c r="V47" s="552">
        <f t="shared" si="28"/>
        <v>28</v>
      </c>
      <c r="W47" s="450">
        <f t="shared" si="28"/>
        <v>28</v>
      </c>
      <c r="X47" s="558">
        <f t="shared" si="28"/>
        <v>28</v>
      </c>
      <c r="Y47" s="552">
        <f t="shared" si="28"/>
        <v>28</v>
      </c>
      <c r="Z47" s="552">
        <f t="shared" si="28"/>
        <v>28</v>
      </c>
      <c r="AA47" s="552">
        <f t="shared" si="28"/>
        <v>28</v>
      </c>
      <c r="AB47" s="552">
        <f t="shared" si="28"/>
        <v>28</v>
      </c>
      <c r="AC47" s="552">
        <f t="shared" si="28"/>
        <v>78</v>
      </c>
      <c r="AD47" s="578">
        <f t="shared" si="28"/>
        <v>78</v>
      </c>
      <c r="AE47" s="558">
        <f t="shared" si="28"/>
        <v>78</v>
      </c>
      <c r="AF47" s="552">
        <f t="shared" si="28"/>
        <v>78</v>
      </c>
      <c r="AG47" s="552">
        <f t="shared" si="28"/>
        <v>78</v>
      </c>
      <c r="AH47" s="552">
        <f>+AG47+AH46</f>
        <v>78</v>
      </c>
      <c r="AI47" s="552">
        <f>+AH47+AI46</f>
        <v>78</v>
      </c>
      <c r="AJ47" s="336">
        <f>+AI47+AJ46</f>
        <v>78</v>
      </c>
      <c r="AK47" s="336">
        <f>+AJ47+AK46</f>
        <v>78</v>
      </c>
      <c r="AL47" s="37"/>
    </row>
    <row r="48" spans="1:42" ht="35.1" hidden="1" customHeight="1">
      <c r="A48" s="415"/>
      <c r="B48" s="610"/>
      <c r="C48" s="510"/>
      <c r="D48" s="81"/>
      <c r="E48" s="52"/>
      <c r="F48" s="599"/>
      <c r="G48" s="455"/>
      <c r="H48" s="349"/>
      <c r="I48" s="584"/>
      <c r="J48" s="560"/>
      <c r="K48" s="455"/>
      <c r="L48" s="455"/>
      <c r="M48" s="455"/>
      <c r="N48" s="560"/>
      <c r="O48" s="560"/>
      <c r="P48" s="560"/>
      <c r="Q48" s="560"/>
      <c r="R48" s="455"/>
      <c r="S48" s="455"/>
      <c r="T48" s="560"/>
      <c r="U48" s="455"/>
      <c r="V48" s="455"/>
      <c r="W48" s="455"/>
      <c r="X48" s="560"/>
      <c r="Y48" s="455"/>
      <c r="Z48" s="455"/>
      <c r="AA48" s="455"/>
      <c r="AB48" s="455"/>
      <c r="AC48" s="455"/>
      <c r="AD48" s="577"/>
      <c r="AE48" s="560"/>
      <c r="AF48" s="455"/>
      <c r="AG48" s="455"/>
      <c r="AH48" s="455"/>
      <c r="AI48" s="455"/>
      <c r="AJ48" s="341"/>
      <c r="AK48" s="341"/>
      <c r="AL48" s="37"/>
    </row>
    <row r="49" spans="1:42" ht="34.5" customHeight="1">
      <c r="A49" s="624">
        <v>18</v>
      </c>
      <c r="B49" s="718" t="s">
        <v>91</v>
      </c>
      <c r="C49" s="506" t="s">
        <v>174</v>
      </c>
      <c r="D49" s="63"/>
      <c r="E49" s="54"/>
      <c r="F49" s="602">
        <f>+[1]NEW!$AA$60</f>
        <v>38</v>
      </c>
      <c r="G49" s="449">
        <v>0</v>
      </c>
      <c r="H49" s="449">
        <v>0</v>
      </c>
      <c r="I49" s="574">
        <v>0</v>
      </c>
      <c r="J49" s="557">
        <v>0</v>
      </c>
      <c r="K49" s="449">
        <v>0</v>
      </c>
      <c r="L49" s="469">
        <v>38</v>
      </c>
      <c r="M49" s="449">
        <f>38-L50</f>
        <v>0</v>
      </c>
      <c r="N49" s="557">
        <v>0</v>
      </c>
      <c r="O49" s="557">
        <v>0</v>
      </c>
      <c r="P49" s="557">
        <v>0</v>
      </c>
      <c r="Q49" s="557">
        <v>0</v>
      </c>
      <c r="R49" s="449">
        <f>38-Q50</f>
        <v>0</v>
      </c>
      <c r="S49" s="449">
        <v>0</v>
      </c>
      <c r="T49" s="557">
        <v>0</v>
      </c>
      <c r="U49" s="449">
        <f>38-T50</f>
        <v>0</v>
      </c>
      <c r="V49" s="449">
        <v>0</v>
      </c>
      <c r="W49" s="449">
        <f>38-V50</f>
        <v>0</v>
      </c>
      <c r="X49" s="557">
        <v>0</v>
      </c>
      <c r="Y49" s="449">
        <v>0</v>
      </c>
      <c r="Z49" s="449">
        <v>0</v>
      </c>
      <c r="AA49" s="449">
        <v>0</v>
      </c>
      <c r="AB49" s="449">
        <v>0</v>
      </c>
      <c r="AC49" s="449">
        <v>0</v>
      </c>
      <c r="AD49" s="574">
        <v>0</v>
      </c>
      <c r="AE49" s="557">
        <v>0</v>
      </c>
      <c r="AF49" s="449">
        <v>0</v>
      </c>
      <c r="AG49" s="449">
        <v>0</v>
      </c>
      <c r="AH49" s="449">
        <v>0</v>
      </c>
      <c r="AI49" s="449">
        <v>0</v>
      </c>
      <c r="AJ49" s="334">
        <v>0</v>
      </c>
      <c r="AK49" s="334">
        <v>0</v>
      </c>
      <c r="AL49" s="37">
        <f>SUM(G49:AK49)</f>
        <v>38</v>
      </c>
      <c r="AM49" s="38">
        <f>AL49</f>
        <v>38</v>
      </c>
      <c r="AN49" s="38">
        <v>863000</v>
      </c>
      <c r="AO49" s="38">
        <f>AL49*AN49/1000</f>
        <v>32794</v>
      </c>
      <c r="AP49" s="38">
        <f>AN49*AM49/1000</f>
        <v>32794</v>
      </c>
    </row>
    <row r="50" spans="1:42" ht="34.5" customHeight="1">
      <c r="A50" s="625"/>
      <c r="B50" s="719"/>
      <c r="C50" s="507"/>
      <c r="D50" s="78"/>
      <c r="E50" s="85"/>
      <c r="F50" s="603"/>
      <c r="G50" s="552">
        <f t="shared" ref="G50:AG50" si="29">+F50+G49</f>
        <v>0</v>
      </c>
      <c r="H50" s="348">
        <f t="shared" si="29"/>
        <v>0</v>
      </c>
      <c r="I50" s="578">
        <f t="shared" si="29"/>
        <v>0</v>
      </c>
      <c r="J50" s="558">
        <f t="shared" si="29"/>
        <v>0</v>
      </c>
      <c r="K50" s="552">
        <f t="shared" si="29"/>
        <v>0</v>
      </c>
      <c r="L50" s="552">
        <f t="shared" si="29"/>
        <v>38</v>
      </c>
      <c r="M50" s="552">
        <f t="shared" si="29"/>
        <v>38</v>
      </c>
      <c r="N50" s="558">
        <f t="shared" si="29"/>
        <v>38</v>
      </c>
      <c r="O50" s="558">
        <f t="shared" si="29"/>
        <v>38</v>
      </c>
      <c r="P50" s="562">
        <f t="shared" si="29"/>
        <v>38</v>
      </c>
      <c r="Q50" s="558">
        <f t="shared" si="29"/>
        <v>38</v>
      </c>
      <c r="R50" s="552">
        <f t="shared" si="29"/>
        <v>38</v>
      </c>
      <c r="S50" s="552">
        <f t="shared" si="29"/>
        <v>38</v>
      </c>
      <c r="T50" s="558">
        <f t="shared" si="29"/>
        <v>38</v>
      </c>
      <c r="U50" s="552">
        <f t="shared" si="29"/>
        <v>38</v>
      </c>
      <c r="V50" s="552">
        <f t="shared" si="29"/>
        <v>38</v>
      </c>
      <c r="W50" s="450">
        <f t="shared" si="29"/>
        <v>38</v>
      </c>
      <c r="X50" s="558">
        <f t="shared" si="29"/>
        <v>38</v>
      </c>
      <c r="Y50" s="552">
        <f t="shared" si="29"/>
        <v>38</v>
      </c>
      <c r="Z50" s="552">
        <f t="shared" si="29"/>
        <v>38</v>
      </c>
      <c r="AA50" s="552">
        <f t="shared" si="29"/>
        <v>38</v>
      </c>
      <c r="AB50" s="552">
        <f t="shared" si="29"/>
        <v>38</v>
      </c>
      <c r="AC50" s="552">
        <f t="shared" si="29"/>
        <v>38</v>
      </c>
      <c r="AD50" s="578">
        <f t="shared" si="29"/>
        <v>38</v>
      </c>
      <c r="AE50" s="558">
        <f t="shared" si="29"/>
        <v>38</v>
      </c>
      <c r="AF50" s="552">
        <f t="shared" si="29"/>
        <v>38</v>
      </c>
      <c r="AG50" s="552">
        <f t="shared" si="29"/>
        <v>38</v>
      </c>
      <c r="AH50" s="552">
        <f>+AG50+AH49</f>
        <v>38</v>
      </c>
      <c r="AI50" s="552">
        <f>+AH50+AI49</f>
        <v>38</v>
      </c>
      <c r="AJ50" s="336">
        <f>+AI50+AJ49</f>
        <v>38</v>
      </c>
      <c r="AK50" s="336">
        <f>+AJ50+AK49</f>
        <v>38</v>
      </c>
      <c r="AL50" s="37"/>
    </row>
    <row r="51" spans="1:42" ht="35.1" hidden="1" customHeight="1">
      <c r="A51" s="624">
        <v>12</v>
      </c>
      <c r="B51" s="655" t="s">
        <v>58</v>
      </c>
      <c r="C51" s="514">
        <v>0</v>
      </c>
      <c r="D51" s="63"/>
      <c r="E51" s="49"/>
      <c r="F51" s="604">
        <v>0</v>
      </c>
      <c r="G51" s="449">
        <v>0</v>
      </c>
      <c r="H51" s="449">
        <v>0</v>
      </c>
      <c r="I51" s="574">
        <v>0</v>
      </c>
      <c r="J51" s="557">
        <v>0</v>
      </c>
      <c r="K51" s="449">
        <v>0</v>
      </c>
      <c r="L51" s="449">
        <v>0</v>
      </c>
      <c r="M51" s="449">
        <v>0</v>
      </c>
      <c r="N51" s="557">
        <v>0</v>
      </c>
      <c r="O51" s="557">
        <v>0</v>
      </c>
      <c r="P51" s="557">
        <v>0</v>
      </c>
      <c r="Q51" s="557">
        <v>0</v>
      </c>
      <c r="R51" s="449">
        <v>0</v>
      </c>
      <c r="S51" s="449">
        <v>0</v>
      </c>
      <c r="T51" s="557">
        <v>0</v>
      </c>
      <c r="U51" s="449">
        <v>0</v>
      </c>
      <c r="V51" s="449">
        <v>0</v>
      </c>
      <c r="W51" s="449">
        <v>0</v>
      </c>
      <c r="X51" s="557">
        <v>0</v>
      </c>
      <c r="Y51" s="449">
        <v>0</v>
      </c>
      <c r="Z51" s="449">
        <v>0</v>
      </c>
      <c r="AA51" s="449">
        <v>0</v>
      </c>
      <c r="AB51" s="449">
        <v>0</v>
      </c>
      <c r="AC51" s="449">
        <v>0</v>
      </c>
      <c r="AD51" s="574">
        <v>0</v>
      </c>
      <c r="AE51" s="557">
        <v>0</v>
      </c>
      <c r="AF51" s="449">
        <v>0</v>
      </c>
      <c r="AG51" s="449">
        <v>0</v>
      </c>
      <c r="AH51" s="449">
        <v>0</v>
      </c>
      <c r="AI51" s="449">
        <v>0</v>
      </c>
      <c r="AJ51" s="334">
        <v>0</v>
      </c>
      <c r="AK51" s="334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515"/>
      <c r="D52" s="78"/>
      <c r="E52" s="52"/>
      <c r="F52" s="605"/>
      <c r="G52" s="552">
        <f t="shared" ref="G52:AG52" si="30">+F52+G51</f>
        <v>0</v>
      </c>
      <c r="H52" s="348">
        <f t="shared" si="30"/>
        <v>0</v>
      </c>
      <c r="I52" s="578">
        <f t="shared" si="30"/>
        <v>0</v>
      </c>
      <c r="J52" s="558">
        <f t="shared" si="30"/>
        <v>0</v>
      </c>
      <c r="K52" s="552">
        <f t="shared" si="30"/>
        <v>0</v>
      </c>
      <c r="L52" s="552">
        <f t="shared" si="30"/>
        <v>0</v>
      </c>
      <c r="M52" s="552">
        <f t="shared" si="30"/>
        <v>0</v>
      </c>
      <c r="N52" s="558">
        <f t="shared" si="30"/>
        <v>0</v>
      </c>
      <c r="O52" s="558">
        <f t="shared" si="30"/>
        <v>0</v>
      </c>
      <c r="P52" s="562">
        <f t="shared" si="30"/>
        <v>0</v>
      </c>
      <c r="Q52" s="558">
        <f t="shared" si="30"/>
        <v>0</v>
      </c>
      <c r="R52" s="552">
        <f t="shared" si="30"/>
        <v>0</v>
      </c>
      <c r="S52" s="552">
        <f t="shared" si="30"/>
        <v>0</v>
      </c>
      <c r="T52" s="558">
        <f t="shared" si="30"/>
        <v>0</v>
      </c>
      <c r="U52" s="552">
        <f t="shared" si="30"/>
        <v>0</v>
      </c>
      <c r="V52" s="552">
        <f t="shared" si="30"/>
        <v>0</v>
      </c>
      <c r="W52" s="450">
        <f t="shared" si="30"/>
        <v>0</v>
      </c>
      <c r="X52" s="558">
        <f t="shared" si="30"/>
        <v>0</v>
      </c>
      <c r="Y52" s="552">
        <f t="shared" si="30"/>
        <v>0</v>
      </c>
      <c r="Z52" s="552">
        <f t="shared" si="30"/>
        <v>0</v>
      </c>
      <c r="AA52" s="552">
        <f t="shared" si="30"/>
        <v>0</v>
      </c>
      <c r="AB52" s="552">
        <f t="shared" si="30"/>
        <v>0</v>
      </c>
      <c r="AC52" s="552">
        <f t="shared" si="30"/>
        <v>0</v>
      </c>
      <c r="AD52" s="578">
        <f t="shared" si="30"/>
        <v>0</v>
      </c>
      <c r="AE52" s="558">
        <f t="shared" si="30"/>
        <v>0</v>
      </c>
      <c r="AF52" s="552">
        <f t="shared" si="30"/>
        <v>0</v>
      </c>
      <c r="AG52" s="552">
        <f t="shared" si="30"/>
        <v>0</v>
      </c>
      <c r="AH52" s="552">
        <f>+AG52+AH51</f>
        <v>0</v>
      </c>
      <c r="AI52" s="552">
        <f>+AH52+AI51</f>
        <v>0</v>
      </c>
      <c r="AJ52" s="336">
        <f>+AI52+AJ51</f>
        <v>0</v>
      </c>
      <c r="AK52" s="336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516"/>
      <c r="D53" s="71"/>
      <c r="E53" s="49"/>
      <c r="F53" s="595">
        <v>0</v>
      </c>
      <c r="G53" s="449">
        <v>0</v>
      </c>
      <c r="H53" s="449">
        <v>0</v>
      </c>
      <c r="I53" s="574">
        <v>0</v>
      </c>
      <c r="J53" s="557">
        <v>0</v>
      </c>
      <c r="K53" s="449">
        <v>0</v>
      </c>
      <c r="L53" s="449">
        <v>0</v>
      </c>
      <c r="M53" s="449">
        <v>0</v>
      </c>
      <c r="N53" s="557">
        <v>0</v>
      </c>
      <c r="O53" s="557">
        <v>0</v>
      </c>
      <c r="P53" s="557">
        <v>0</v>
      </c>
      <c r="Q53" s="557">
        <v>0</v>
      </c>
      <c r="R53" s="449">
        <v>0</v>
      </c>
      <c r="S53" s="449">
        <v>0</v>
      </c>
      <c r="T53" s="557">
        <v>0</v>
      </c>
      <c r="U53" s="449">
        <v>0</v>
      </c>
      <c r="V53" s="449">
        <v>0</v>
      </c>
      <c r="W53" s="449">
        <v>0</v>
      </c>
      <c r="X53" s="557">
        <v>0</v>
      </c>
      <c r="Y53" s="449">
        <v>0</v>
      </c>
      <c r="Z53" s="449">
        <v>0</v>
      </c>
      <c r="AA53" s="449">
        <v>0</v>
      </c>
      <c r="AB53" s="449">
        <v>0</v>
      </c>
      <c r="AC53" s="449">
        <v>0</v>
      </c>
      <c r="AD53" s="574">
        <v>0</v>
      </c>
      <c r="AE53" s="557">
        <v>0</v>
      </c>
      <c r="AF53" s="449">
        <v>0</v>
      </c>
      <c r="AG53" s="449">
        <v>0</v>
      </c>
      <c r="AH53" s="449">
        <v>0</v>
      </c>
      <c r="AI53" s="449">
        <v>0</v>
      </c>
      <c r="AJ53" s="334">
        <v>0</v>
      </c>
      <c r="AK53" s="334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513"/>
      <c r="D54" s="73"/>
      <c r="E54" s="52"/>
      <c r="F54" s="599"/>
      <c r="G54" s="552">
        <f t="shared" ref="G54:AG54" si="31">+F54+G53</f>
        <v>0</v>
      </c>
      <c r="H54" s="348">
        <f t="shared" si="31"/>
        <v>0</v>
      </c>
      <c r="I54" s="578">
        <f t="shared" si="31"/>
        <v>0</v>
      </c>
      <c r="J54" s="558">
        <f t="shared" si="31"/>
        <v>0</v>
      </c>
      <c r="K54" s="552">
        <f t="shared" si="31"/>
        <v>0</v>
      </c>
      <c r="L54" s="552">
        <f t="shared" si="31"/>
        <v>0</v>
      </c>
      <c r="M54" s="552">
        <f t="shared" si="31"/>
        <v>0</v>
      </c>
      <c r="N54" s="558">
        <f t="shared" si="31"/>
        <v>0</v>
      </c>
      <c r="O54" s="558">
        <f t="shared" si="31"/>
        <v>0</v>
      </c>
      <c r="P54" s="562">
        <f t="shared" si="31"/>
        <v>0</v>
      </c>
      <c r="Q54" s="558">
        <f t="shared" si="31"/>
        <v>0</v>
      </c>
      <c r="R54" s="552">
        <f t="shared" si="31"/>
        <v>0</v>
      </c>
      <c r="S54" s="552">
        <f t="shared" si="31"/>
        <v>0</v>
      </c>
      <c r="T54" s="558">
        <f t="shared" si="31"/>
        <v>0</v>
      </c>
      <c r="U54" s="552">
        <f t="shared" si="31"/>
        <v>0</v>
      </c>
      <c r="V54" s="552">
        <f t="shared" si="31"/>
        <v>0</v>
      </c>
      <c r="W54" s="450">
        <f t="shared" si="31"/>
        <v>0</v>
      </c>
      <c r="X54" s="558">
        <f t="shared" si="31"/>
        <v>0</v>
      </c>
      <c r="Y54" s="552">
        <f t="shared" si="31"/>
        <v>0</v>
      </c>
      <c r="Z54" s="552">
        <f t="shared" si="31"/>
        <v>0</v>
      </c>
      <c r="AA54" s="552">
        <f t="shared" si="31"/>
        <v>0</v>
      </c>
      <c r="AB54" s="552">
        <f t="shared" si="31"/>
        <v>0</v>
      </c>
      <c r="AC54" s="552">
        <f t="shared" si="31"/>
        <v>0</v>
      </c>
      <c r="AD54" s="578">
        <f t="shared" si="31"/>
        <v>0</v>
      </c>
      <c r="AE54" s="558">
        <f t="shared" si="31"/>
        <v>0</v>
      </c>
      <c r="AF54" s="552">
        <f t="shared" si="31"/>
        <v>0</v>
      </c>
      <c r="AG54" s="552">
        <f t="shared" si="31"/>
        <v>0</v>
      </c>
      <c r="AH54" s="552">
        <f>+AG54+AH53</f>
        <v>0</v>
      </c>
      <c r="AI54" s="552">
        <f>+AH54+AI53</f>
        <v>0</v>
      </c>
      <c r="AJ54" s="336">
        <f>+AI54+AJ53</f>
        <v>0</v>
      </c>
      <c r="AK54" s="336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511">
        <v>0</v>
      </c>
      <c r="D55" s="63"/>
      <c r="E55" s="54"/>
      <c r="F55" s="597">
        <v>0</v>
      </c>
      <c r="G55" s="449">
        <v>0</v>
      </c>
      <c r="H55" s="449">
        <v>0</v>
      </c>
      <c r="I55" s="574">
        <v>0</v>
      </c>
      <c r="J55" s="557">
        <v>0</v>
      </c>
      <c r="K55" s="449">
        <v>0</v>
      </c>
      <c r="L55" s="449">
        <v>0</v>
      </c>
      <c r="M55" s="449">
        <v>0</v>
      </c>
      <c r="N55" s="557">
        <v>0</v>
      </c>
      <c r="O55" s="557">
        <v>0</v>
      </c>
      <c r="P55" s="557">
        <v>0</v>
      </c>
      <c r="Q55" s="557">
        <v>0</v>
      </c>
      <c r="R55" s="449">
        <v>0</v>
      </c>
      <c r="S55" s="449">
        <v>0</v>
      </c>
      <c r="T55" s="557">
        <v>0</v>
      </c>
      <c r="U55" s="449">
        <v>0</v>
      </c>
      <c r="V55" s="449">
        <v>0</v>
      </c>
      <c r="W55" s="449">
        <v>0</v>
      </c>
      <c r="X55" s="557">
        <v>0</v>
      </c>
      <c r="Y55" s="449">
        <v>0</v>
      </c>
      <c r="Z55" s="449">
        <v>0</v>
      </c>
      <c r="AA55" s="449">
        <v>0</v>
      </c>
      <c r="AB55" s="449">
        <v>0</v>
      </c>
      <c r="AC55" s="449">
        <v>0</v>
      </c>
      <c r="AD55" s="574">
        <v>0</v>
      </c>
      <c r="AE55" s="557">
        <v>0</v>
      </c>
      <c r="AF55" s="449">
        <v>0</v>
      </c>
      <c r="AG55" s="449">
        <v>0</v>
      </c>
      <c r="AH55" s="449">
        <v>0</v>
      </c>
      <c r="AI55" s="449">
        <v>0</v>
      </c>
      <c r="AJ55" s="334">
        <v>0</v>
      </c>
      <c r="AK55" s="334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515"/>
      <c r="D56" s="78"/>
      <c r="E56" s="85"/>
      <c r="F56" s="595"/>
      <c r="G56" s="552">
        <f t="shared" ref="G56:AG56" si="32">+F56+G55</f>
        <v>0</v>
      </c>
      <c r="H56" s="348">
        <f t="shared" si="32"/>
        <v>0</v>
      </c>
      <c r="I56" s="578">
        <f t="shared" si="32"/>
        <v>0</v>
      </c>
      <c r="J56" s="558">
        <f t="shared" si="32"/>
        <v>0</v>
      </c>
      <c r="K56" s="552">
        <f t="shared" si="32"/>
        <v>0</v>
      </c>
      <c r="L56" s="552">
        <f t="shared" si="32"/>
        <v>0</v>
      </c>
      <c r="M56" s="552">
        <f t="shared" si="32"/>
        <v>0</v>
      </c>
      <c r="N56" s="558">
        <f t="shared" si="32"/>
        <v>0</v>
      </c>
      <c r="O56" s="558">
        <f t="shared" si="32"/>
        <v>0</v>
      </c>
      <c r="P56" s="562">
        <f t="shared" si="32"/>
        <v>0</v>
      </c>
      <c r="Q56" s="558">
        <f t="shared" si="32"/>
        <v>0</v>
      </c>
      <c r="R56" s="552">
        <f t="shared" si="32"/>
        <v>0</v>
      </c>
      <c r="S56" s="552">
        <f t="shared" si="32"/>
        <v>0</v>
      </c>
      <c r="T56" s="558">
        <f t="shared" si="32"/>
        <v>0</v>
      </c>
      <c r="U56" s="552">
        <f t="shared" si="32"/>
        <v>0</v>
      </c>
      <c r="V56" s="552">
        <f t="shared" si="32"/>
        <v>0</v>
      </c>
      <c r="W56" s="450">
        <f t="shared" si="32"/>
        <v>0</v>
      </c>
      <c r="X56" s="558">
        <f t="shared" si="32"/>
        <v>0</v>
      </c>
      <c r="Y56" s="552">
        <f t="shared" si="32"/>
        <v>0</v>
      </c>
      <c r="Z56" s="552">
        <f t="shared" si="32"/>
        <v>0</v>
      </c>
      <c r="AA56" s="552">
        <f t="shared" si="32"/>
        <v>0</v>
      </c>
      <c r="AB56" s="552">
        <f t="shared" si="32"/>
        <v>0</v>
      </c>
      <c r="AC56" s="552">
        <f t="shared" si="32"/>
        <v>0</v>
      </c>
      <c r="AD56" s="578">
        <f t="shared" si="32"/>
        <v>0</v>
      </c>
      <c r="AE56" s="558">
        <f t="shared" si="32"/>
        <v>0</v>
      </c>
      <c r="AF56" s="552">
        <f t="shared" si="32"/>
        <v>0</v>
      </c>
      <c r="AG56" s="552">
        <f t="shared" si="32"/>
        <v>0</v>
      </c>
      <c r="AH56" s="552">
        <f>+AG56+AH55</f>
        <v>0</v>
      </c>
      <c r="AI56" s="552">
        <f>+AH56+AI55</f>
        <v>0</v>
      </c>
      <c r="AJ56" s="336">
        <f>+AI56+AJ55</f>
        <v>0</v>
      </c>
      <c r="AK56" s="336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506" t="s">
        <v>174</v>
      </c>
      <c r="D57" s="71"/>
      <c r="E57" s="49"/>
      <c r="F57" s="597">
        <f>+[1]NEW!$AA$78</f>
        <v>950</v>
      </c>
      <c r="G57" s="553">
        <v>0</v>
      </c>
      <c r="H57" s="553">
        <v>0</v>
      </c>
      <c r="I57" s="574">
        <v>0</v>
      </c>
      <c r="J57" s="557">
        <v>0</v>
      </c>
      <c r="K57" s="553">
        <v>0</v>
      </c>
      <c r="L57" s="553">
        <v>0</v>
      </c>
      <c r="M57" s="553">
        <v>0</v>
      </c>
      <c r="N57" s="557">
        <v>0</v>
      </c>
      <c r="O57" s="557">
        <v>0</v>
      </c>
      <c r="P57" s="557">
        <v>0</v>
      </c>
      <c r="Q57" s="557">
        <v>0</v>
      </c>
      <c r="R57" s="553">
        <v>0</v>
      </c>
      <c r="S57" s="553">
        <v>0</v>
      </c>
      <c r="T57" s="557">
        <v>0</v>
      </c>
      <c r="U57" s="469">
        <v>500</v>
      </c>
      <c r="V57" s="469">
        <f>950-U58</f>
        <v>450</v>
      </c>
      <c r="W57" s="407">
        <f>950-V58</f>
        <v>0</v>
      </c>
      <c r="X57" s="557">
        <v>0</v>
      </c>
      <c r="Y57" s="553">
        <v>0</v>
      </c>
      <c r="Z57" s="553">
        <v>0</v>
      </c>
      <c r="AA57" s="553">
        <v>0</v>
      </c>
      <c r="AB57" s="553">
        <v>0</v>
      </c>
      <c r="AC57" s="553">
        <v>0</v>
      </c>
      <c r="AD57" s="574">
        <v>0</v>
      </c>
      <c r="AE57" s="557">
        <v>0</v>
      </c>
      <c r="AF57" s="553">
        <v>0</v>
      </c>
      <c r="AG57" s="553">
        <v>0</v>
      </c>
      <c r="AH57" s="553">
        <v>0</v>
      </c>
      <c r="AI57" s="553">
        <v>0</v>
      </c>
      <c r="AJ57" s="342">
        <v>0</v>
      </c>
      <c r="AK57" s="342">
        <v>0</v>
      </c>
      <c r="AL57" s="37">
        <f>AK58</f>
        <v>950</v>
      </c>
      <c r="AM57" s="38">
        <f>AL57</f>
        <v>950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507"/>
      <c r="D58" s="88"/>
      <c r="E58" s="41"/>
      <c r="F58" s="601"/>
      <c r="G58" s="552">
        <f t="shared" ref="G58:AI58" si="33">+F58+G57</f>
        <v>0</v>
      </c>
      <c r="H58" s="552">
        <f t="shared" si="33"/>
        <v>0</v>
      </c>
      <c r="I58" s="578">
        <f t="shared" si="33"/>
        <v>0</v>
      </c>
      <c r="J58" s="558">
        <f t="shared" si="33"/>
        <v>0</v>
      </c>
      <c r="K58" s="552">
        <f t="shared" si="33"/>
        <v>0</v>
      </c>
      <c r="L58" s="552">
        <f t="shared" si="33"/>
        <v>0</v>
      </c>
      <c r="M58" s="552">
        <f t="shared" si="33"/>
        <v>0</v>
      </c>
      <c r="N58" s="558">
        <f t="shared" si="33"/>
        <v>0</v>
      </c>
      <c r="O58" s="558">
        <f t="shared" si="33"/>
        <v>0</v>
      </c>
      <c r="P58" s="562">
        <f t="shared" si="33"/>
        <v>0</v>
      </c>
      <c r="Q58" s="558">
        <f t="shared" si="33"/>
        <v>0</v>
      </c>
      <c r="R58" s="552">
        <f t="shared" si="33"/>
        <v>0</v>
      </c>
      <c r="S58" s="552">
        <f t="shared" si="33"/>
        <v>0</v>
      </c>
      <c r="T58" s="558">
        <f t="shared" si="33"/>
        <v>0</v>
      </c>
      <c r="U58" s="552">
        <f t="shared" si="33"/>
        <v>500</v>
      </c>
      <c r="V58" s="552">
        <f t="shared" si="33"/>
        <v>950</v>
      </c>
      <c r="W58" s="450">
        <f t="shared" si="33"/>
        <v>950</v>
      </c>
      <c r="X58" s="558">
        <f t="shared" si="33"/>
        <v>950</v>
      </c>
      <c r="Y58" s="552">
        <f t="shared" si="33"/>
        <v>950</v>
      </c>
      <c r="Z58" s="552">
        <f t="shared" si="33"/>
        <v>950</v>
      </c>
      <c r="AA58" s="552">
        <f t="shared" si="33"/>
        <v>950</v>
      </c>
      <c r="AB58" s="552">
        <f t="shared" si="33"/>
        <v>950</v>
      </c>
      <c r="AC58" s="552">
        <f t="shared" si="33"/>
        <v>950</v>
      </c>
      <c r="AD58" s="578">
        <f t="shared" si="33"/>
        <v>950</v>
      </c>
      <c r="AE58" s="558">
        <f t="shared" si="33"/>
        <v>950</v>
      </c>
      <c r="AF58" s="552">
        <f t="shared" si="33"/>
        <v>950</v>
      </c>
      <c r="AG58" s="552">
        <f t="shared" si="33"/>
        <v>950</v>
      </c>
      <c r="AH58" s="552">
        <f t="shared" si="33"/>
        <v>950</v>
      </c>
      <c r="AI58" s="552">
        <f t="shared" si="33"/>
        <v>950</v>
      </c>
      <c r="AJ58" s="336">
        <f t="shared" ref="AJ58:AK58" si="34">+AI58+AJ57</f>
        <v>950</v>
      </c>
      <c r="AK58" s="336">
        <f t="shared" si="34"/>
        <v>950</v>
      </c>
      <c r="AL58" s="37"/>
    </row>
    <row r="59" spans="1:42" ht="35.1" customHeight="1">
      <c r="A59" s="624">
        <v>20</v>
      </c>
      <c r="B59" s="659" t="s">
        <v>93</v>
      </c>
      <c r="C59" s="506" t="s">
        <v>174</v>
      </c>
      <c r="D59" s="53"/>
      <c r="E59" s="89"/>
      <c r="F59" s="597">
        <f>+[1]NEW!$AA$81</f>
        <v>235</v>
      </c>
      <c r="G59" s="553">
        <v>0</v>
      </c>
      <c r="H59" s="553">
        <v>0</v>
      </c>
      <c r="I59" s="574">
        <v>0</v>
      </c>
      <c r="J59" s="557">
        <v>0</v>
      </c>
      <c r="K59" s="553">
        <v>0</v>
      </c>
      <c r="L59" s="553">
        <v>0</v>
      </c>
      <c r="M59" s="553">
        <v>0</v>
      </c>
      <c r="N59" s="557">
        <v>0</v>
      </c>
      <c r="O59" s="557">
        <v>0</v>
      </c>
      <c r="P59" s="557">
        <v>0</v>
      </c>
      <c r="Q59" s="557">
        <v>0</v>
      </c>
      <c r="R59" s="553">
        <v>0</v>
      </c>
      <c r="S59" s="553">
        <v>0</v>
      </c>
      <c r="T59" s="557">
        <v>0</v>
      </c>
      <c r="U59" s="553">
        <v>0</v>
      </c>
      <c r="V59" s="469">
        <v>235</v>
      </c>
      <c r="W59" s="407">
        <f>235-V60</f>
        <v>0</v>
      </c>
      <c r="X59" s="557">
        <v>0</v>
      </c>
      <c r="Y59" s="553">
        <f>235-X60</f>
        <v>0</v>
      </c>
      <c r="Z59" s="553">
        <v>0</v>
      </c>
      <c r="AA59" s="553">
        <v>0</v>
      </c>
      <c r="AB59" s="553">
        <v>0</v>
      </c>
      <c r="AC59" s="553">
        <v>0</v>
      </c>
      <c r="AD59" s="574">
        <v>0</v>
      </c>
      <c r="AE59" s="557">
        <v>0</v>
      </c>
      <c r="AF59" s="553">
        <v>0</v>
      </c>
      <c r="AG59" s="553">
        <v>0</v>
      </c>
      <c r="AH59" s="553">
        <v>0</v>
      </c>
      <c r="AI59" s="553">
        <v>0</v>
      </c>
      <c r="AJ59" s="342">
        <v>0</v>
      </c>
      <c r="AK59" s="342">
        <v>0</v>
      </c>
      <c r="AL59" s="37"/>
    </row>
    <row r="60" spans="1:42" ht="34.5" customHeight="1">
      <c r="A60" s="625"/>
      <c r="B60" s="660"/>
      <c r="C60" s="507"/>
      <c r="D60" s="78"/>
      <c r="E60" s="79"/>
      <c r="F60" s="596"/>
      <c r="G60" s="552">
        <f t="shared" ref="G60:AI60" si="35">+F60+G59</f>
        <v>0</v>
      </c>
      <c r="H60" s="552">
        <f t="shared" si="35"/>
        <v>0</v>
      </c>
      <c r="I60" s="578">
        <f t="shared" si="35"/>
        <v>0</v>
      </c>
      <c r="J60" s="558">
        <f t="shared" si="35"/>
        <v>0</v>
      </c>
      <c r="K60" s="552">
        <f t="shared" si="35"/>
        <v>0</v>
      </c>
      <c r="L60" s="552">
        <f t="shared" si="35"/>
        <v>0</v>
      </c>
      <c r="M60" s="552">
        <f t="shared" si="35"/>
        <v>0</v>
      </c>
      <c r="N60" s="558">
        <f t="shared" si="35"/>
        <v>0</v>
      </c>
      <c r="O60" s="558">
        <f t="shared" si="35"/>
        <v>0</v>
      </c>
      <c r="P60" s="562">
        <f t="shared" si="35"/>
        <v>0</v>
      </c>
      <c r="Q60" s="558">
        <f t="shared" si="35"/>
        <v>0</v>
      </c>
      <c r="R60" s="552">
        <f t="shared" si="35"/>
        <v>0</v>
      </c>
      <c r="S60" s="552">
        <f t="shared" si="35"/>
        <v>0</v>
      </c>
      <c r="T60" s="558">
        <f t="shared" si="35"/>
        <v>0</v>
      </c>
      <c r="U60" s="552">
        <f t="shared" si="35"/>
        <v>0</v>
      </c>
      <c r="V60" s="552">
        <f t="shared" si="35"/>
        <v>235</v>
      </c>
      <c r="W60" s="450">
        <f t="shared" si="35"/>
        <v>235</v>
      </c>
      <c r="X60" s="558">
        <f t="shared" si="35"/>
        <v>235</v>
      </c>
      <c r="Y60" s="552">
        <f t="shared" si="35"/>
        <v>235</v>
      </c>
      <c r="Z60" s="552">
        <f t="shared" si="35"/>
        <v>235</v>
      </c>
      <c r="AA60" s="552">
        <f t="shared" si="35"/>
        <v>235</v>
      </c>
      <c r="AB60" s="552">
        <f t="shared" si="35"/>
        <v>235</v>
      </c>
      <c r="AC60" s="552">
        <f t="shared" si="35"/>
        <v>235</v>
      </c>
      <c r="AD60" s="578">
        <f t="shared" si="35"/>
        <v>235</v>
      </c>
      <c r="AE60" s="558">
        <f t="shared" si="35"/>
        <v>235</v>
      </c>
      <c r="AF60" s="552">
        <f t="shared" si="35"/>
        <v>235</v>
      </c>
      <c r="AG60" s="552">
        <f t="shared" si="35"/>
        <v>235</v>
      </c>
      <c r="AH60" s="552">
        <f t="shared" si="35"/>
        <v>235</v>
      </c>
      <c r="AI60" s="552">
        <f t="shared" si="35"/>
        <v>235</v>
      </c>
      <c r="AJ60" s="336">
        <f t="shared" ref="AJ60:AK60" si="36">+AI60+AJ59</f>
        <v>235</v>
      </c>
      <c r="AK60" s="336">
        <f t="shared" si="36"/>
        <v>235</v>
      </c>
      <c r="AL60" s="37"/>
    </row>
    <row r="61" spans="1:42" ht="35.1" customHeight="1">
      <c r="A61" s="624">
        <v>21</v>
      </c>
      <c r="B61" s="659" t="s">
        <v>94</v>
      </c>
      <c r="C61" s="506" t="s">
        <v>174</v>
      </c>
      <c r="D61" s="90"/>
      <c r="E61" s="91"/>
      <c r="F61" s="602">
        <f>+[1]NEW!$AA$84</f>
        <v>1650</v>
      </c>
      <c r="G61" s="553">
        <v>0</v>
      </c>
      <c r="H61" s="553">
        <v>0</v>
      </c>
      <c r="I61" s="574">
        <v>0</v>
      </c>
      <c r="J61" s="557">
        <v>0</v>
      </c>
      <c r="K61" s="553">
        <v>0</v>
      </c>
      <c r="L61" s="553">
        <v>0</v>
      </c>
      <c r="M61" s="553">
        <v>0</v>
      </c>
      <c r="N61" s="557">
        <v>0</v>
      </c>
      <c r="O61" s="557">
        <v>0</v>
      </c>
      <c r="P61" s="557">
        <v>0</v>
      </c>
      <c r="Q61" s="557">
        <v>0</v>
      </c>
      <c r="R61" s="553">
        <v>0</v>
      </c>
      <c r="S61" s="553">
        <v>0</v>
      </c>
      <c r="T61" s="557">
        <v>0</v>
      </c>
      <c r="U61" s="553">
        <v>0</v>
      </c>
      <c r="V61" s="469">
        <v>1650</v>
      </c>
      <c r="W61" s="407">
        <v>0</v>
      </c>
      <c r="X61" s="557">
        <v>0</v>
      </c>
      <c r="Y61" s="407">
        <f>1650-X62</f>
        <v>0</v>
      </c>
      <c r="Z61" s="553">
        <v>0</v>
      </c>
      <c r="AA61" s="553">
        <v>0</v>
      </c>
      <c r="AB61" s="553">
        <v>0</v>
      </c>
      <c r="AC61" s="553">
        <v>0</v>
      </c>
      <c r="AD61" s="574">
        <v>0</v>
      </c>
      <c r="AE61" s="557">
        <v>0</v>
      </c>
      <c r="AF61" s="553">
        <v>0</v>
      </c>
      <c r="AG61" s="553">
        <v>0</v>
      </c>
      <c r="AH61" s="553">
        <v>0</v>
      </c>
      <c r="AI61" s="553">
        <v>0</v>
      </c>
      <c r="AJ61" s="342">
        <v>0</v>
      </c>
      <c r="AK61" s="342">
        <v>0</v>
      </c>
      <c r="AL61" s="37"/>
    </row>
    <row r="62" spans="1:42" ht="35.1" customHeight="1">
      <c r="A62" s="651"/>
      <c r="B62" s="660"/>
      <c r="C62" s="507"/>
      <c r="D62" s="60"/>
      <c r="E62" s="52"/>
      <c r="F62" s="599"/>
      <c r="G62" s="455">
        <f>+F62+G61</f>
        <v>0</v>
      </c>
      <c r="H62" s="455">
        <f t="shared" ref="H62:AI62" si="37">+G62+H61</f>
        <v>0</v>
      </c>
      <c r="I62" s="584">
        <f t="shared" si="37"/>
        <v>0</v>
      </c>
      <c r="J62" s="560">
        <f t="shared" si="37"/>
        <v>0</v>
      </c>
      <c r="K62" s="455">
        <f t="shared" si="37"/>
        <v>0</v>
      </c>
      <c r="L62" s="455">
        <f t="shared" si="37"/>
        <v>0</v>
      </c>
      <c r="M62" s="455">
        <f t="shared" si="37"/>
        <v>0</v>
      </c>
      <c r="N62" s="560">
        <f t="shared" si="37"/>
        <v>0</v>
      </c>
      <c r="O62" s="560">
        <f t="shared" si="37"/>
        <v>0</v>
      </c>
      <c r="P62" s="560">
        <f t="shared" si="37"/>
        <v>0</v>
      </c>
      <c r="Q62" s="560">
        <f t="shared" si="37"/>
        <v>0</v>
      </c>
      <c r="R62" s="455">
        <f t="shared" si="37"/>
        <v>0</v>
      </c>
      <c r="S62" s="455">
        <f t="shared" si="37"/>
        <v>0</v>
      </c>
      <c r="T62" s="560">
        <f t="shared" si="37"/>
        <v>0</v>
      </c>
      <c r="U62" s="455">
        <f t="shared" si="37"/>
        <v>0</v>
      </c>
      <c r="V62" s="455">
        <f t="shared" si="37"/>
        <v>1650</v>
      </c>
      <c r="W62" s="455">
        <f t="shared" si="37"/>
        <v>1650</v>
      </c>
      <c r="X62" s="560">
        <f t="shared" si="37"/>
        <v>1650</v>
      </c>
      <c r="Y62" s="455">
        <f t="shared" si="37"/>
        <v>1650</v>
      </c>
      <c r="Z62" s="455">
        <f t="shared" si="37"/>
        <v>1650</v>
      </c>
      <c r="AA62" s="455">
        <f t="shared" si="37"/>
        <v>1650</v>
      </c>
      <c r="AB62" s="455">
        <f t="shared" si="37"/>
        <v>1650</v>
      </c>
      <c r="AC62" s="455">
        <f t="shared" si="37"/>
        <v>1650</v>
      </c>
      <c r="AD62" s="577">
        <f t="shared" si="37"/>
        <v>1650</v>
      </c>
      <c r="AE62" s="560">
        <f t="shared" si="37"/>
        <v>1650</v>
      </c>
      <c r="AF62" s="455">
        <f t="shared" si="37"/>
        <v>1650</v>
      </c>
      <c r="AG62" s="455">
        <f t="shared" si="37"/>
        <v>1650</v>
      </c>
      <c r="AH62" s="455">
        <f t="shared" si="37"/>
        <v>1650</v>
      </c>
      <c r="AI62" s="455">
        <f t="shared" si="37"/>
        <v>1650</v>
      </c>
      <c r="AJ62" s="341">
        <f t="shared" ref="AJ62:AK62" si="38">+AI62+AJ61</f>
        <v>1650</v>
      </c>
      <c r="AK62" s="341">
        <f t="shared" si="38"/>
        <v>1650</v>
      </c>
      <c r="AL62" s="37"/>
    </row>
    <row r="63" spans="1:42" ht="35.1" customHeight="1">
      <c r="A63" s="624">
        <v>22</v>
      </c>
      <c r="B63" s="659" t="s">
        <v>95</v>
      </c>
      <c r="C63" s="506" t="s">
        <v>174</v>
      </c>
      <c r="D63" s="53"/>
      <c r="E63" s="54"/>
      <c r="F63" s="597">
        <f>+[1]NEW!$AA$87</f>
        <v>321</v>
      </c>
      <c r="G63" s="457">
        <v>0</v>
      </c>
      <c r="H63" s="457">
        <v>0</v>
      </c>
      <c r="I63" s="576">
        <v>0</v>
      </c>
      <c r="J63" s="559">
        <v>0</v>
      </c>
      <c r="K63" s="457">
        <v>0</v>
      </c>
      <c r="L63" s="457">
        <v>0</v>
      </c>
      <c r="M63" s="457">
        <v>0</v>
      </c>
      <c r="N63" s="559">
        <v>0</v>
      </c>
      <c r="O63" s="559">
        <v>0</v>
      </c>
      <c r="P63" s="559">
        <v>0</v>
      </c>
      <c r="Q63" s="559">
        <v>0</v>
      </c>
      <c r="R63" s="457">
        <v>0</v>
      </c>
      <c r="S63" s="457">
        <v>0</v>
      </c>
      <c r="T63" s="559">
        <v>0</v>
      </c>
      <c r="U63" s="470">
        <v>321</v>
      </c>
      <c r="V63" s="408">
        <v>0</v>
      </c>
      <c r="W63" s="408">
        <f>321-V64</f>
        <v>0</v>
      </c>
      <c r="X63" s="559">
        <v>0</v>
      </c>
      <c r="Y63" s="457">
        <v>0</v>
      </c>
      <c r="Z63" s="457">
        <v>0</v>
      </c>
      <c r="AA63" s="457">
        <v>0</v>
      </c>
      <c r="AB63" s="457">
        <v>0</v>
      </c>
      <c r="AC63" s="457">
        <v>0</v>
      </c>
      <c r="AD63" s="576">
        <v>0</v>
      </c>
      <c r="AE63" s="559">
        <v>0</v>
      </c>
      <c r="AF63" s="457">
        <v>0</v>
      </c>
      <c r="AG63" s="457">
        <v>0</v>
      </c>
      <c r="AH63" s="457">
        <v>0</v>
      </c>
      <c r="AI63" s="457">
        <v>0</v>
      </c>
      <c r="AJ63" s="343">
        <v>0</v>
      </c>
      <c r="AK63" s="343">
        <v>0</v>
      </c>
      <c r="AL63" s="37">
        <f>SUM(G63:AK63)</f>
        <v>321</v>
      </c>
      <c r="AM63" s="38">
        <f>AL63</f>
        <v>321</v>
      </c>
      <c r="AN63" s="38">
        <v>893900</v>
      </c>
      <c r="AO63" s="38">
        <f>AL63*AN63/1000</f>
        <v>286941.90000000002</v>
      </c>
      <c r="AP63" s="38">
        <f>AN63*AM63/1000</f>
        <v>286941.90000000002</v>
      </c>
    </row>
    <row r="64" spans="1:42" ht="35.1" customHeight="1">
      <c r="A64" s="625"/>
      <c r="B64" s="660"/>
      <c r="C64" s="507"/>
      <c r="D64" s="95"/>
      <c r="E64" s="79"/>
      <c r="F64" s="596"/>
      <c r="G64" s="552">
        <f t="shared" ref="G64:AI64" si="39">+F64+G63</f>
        <v>0</v>
      </c>
      <c r="H64" s="552">
        <f t="shared" si="39"/>
        <v>0</v>
      </c>
      <c r="I64" s="575">
        <f t="shared" si="39"/>
        <v>0</v>
      </c>
      <c r="J64" s="558">
        <f t="shared" si="39"/>
        <v>0</v>
      </c>
      <c r="K64" s="552">
        <f t="shared" si="39"/>
        <v>0</v>
      </c>
      <c r="L64" s="552">
        <f t="shared" si="39"/>
        <v>0</v>
      </c>
      <c r="M64" s="552">
        <f t="shared" si="39"/>
        <v>0</v>
      </c>
      <c r="N64" s="558">
        <f t="shared" si="39"/>
        <v>0</v>
      </c>
      <c r="O64" s="558">
        <f t="shared" si="39"/>
        <v>0</v>
      </c>
      <c r="P64" s="558">
        <f t="shared" si="39"/>
        <v>0</v>
      </c>
      <c r="Q64" s="558">
        <f t="shared" si="39"/>
        <v>0</v>
      </c>
      <c r="R64" s="552">
        <f t="shared" si="39"/>
        <v>0</v>
      </c>
      <c r="S64" s="552">
        <f t="shared" si="39"/>
        <v>0</v>
      </c>
      <c r="T64" s="558">
        <f t="shared" si="39"/>
        <v>0</v>
      </c>
      <c r="U64" s="552">
        <f t="shared" si="39"/>
        <v>321</v>
      </c>
      <c r="V64" s="552">
        <f t="shared" si="39"/>
        <v>321</v>
      </c>
      <c r="W64" s="552">
        <f t="shared" si="39"/>
        <v>321</v>
      </c>
      <c r="X64" s="558">
        <f t="shared" si="39"/>
        <v>321</v>
      </c>
      <c r="Y64" s="552">
        <f t="shared" si="39"/>
        <v>321</v>
      </c>
      <c r="Z64" s="552">
        <f t="shared" si="39"/>
        <v>321</v>
      </c>
      <c r="AA64" s="552">
        <f t="shared" si="39"/>
        <v>321</v>
      </c>
      <c r="AB64" s="552">
        <f t="shared" si="39"/>
        <v>321</v>
      </c>
      <c r="AC64" s="552">
        <f t="shared" si="39"/>
        <v>321</v>
      </c>
      <c r="AD64" s="575">
        <f t="shared" si="39"/>
        <v>321</v>
      </c>
      <c r="AE64" s="558">
        <f t="shared" si="39"/>
        <v>321</v>
      </c>
      <c r="AF64" s="552">
        <f t="shared" si="39"/>
        <v>321</v>
      </c>
      <c r="AG64" s="552">
        <f t="shared" si="39"/>
        <v>321</v>
      </c>
      <c r="AH64" s="552">
        <f t="shared" si="39"/>
        <v>321</v>
      </c>
      <c r="AI64" s="552">
        <f t="shared" si="39"/>
        <v>321</v>
      </c>
      <c r="AJ64" s="336">
        <f t="shared" ref="AJ64:AK64" si="40">+AI64+AJ63</f>
        <v>321</v>
      </c>
      <c r="AK64" s="336">
        <f t="shared" si="40"/>
        <v>321</v>
      </c>
      <c r="AL64" s="37"/>
    </row>
    <row r="65" spans="1:42" ht="35.1" hidden="1" customHeight="1">
      <c r="A65" s="624">
        <v>17</v>
      </c>
      <c r="B65" s="655" t="s">
        <v>171</v>
      </c>
      <c r="C65" s="516" t="s">
        <v>174</v>
      </c>
      <c r="D65" s="90"/>
      <c r="E65" s="91"/>
      <c r="F65" s="602">
        <v>0</v>
      </c>
      <c r="G65" s="553">
        <v>0</v>
      </c>
      <c r="H65" s="457">
        <v>0</v>
      </c>
      <c r="I65" s="608">
        <v>0</v>
      </c>
      <c r="J65" s="559">
        <v>0</v>
      </c>
      <c r="K65" s="457">
        <v>0</v>
      </c>
      <c r="L65" s="457">
        <v>0</v>
      </c>
      <c r="M65" s="457">
        <v>0</v>
      </c>
      <c r="N65" s="557">
        <v>0</v>
      </c>
      <c r="O65" s="557">
        <v>0</v>
      </c>
      <c r="P65" s="557">
        <v>0</v>
      </c>
      <c r="Q65" s="557">
        <v>0</v>
      </c>
      <c r="R65" s="553">
        <v>0</v>
      </c>
      <c r="S65" s="553">
        <v>0</v>
      </c>
      <c r="T65" s="559">
        <v>0</v>
      </c>
      <c r="U65" s="553">
        <v>0</v>
      </c>
      <c r="V65" s="553">
        <v>0</v>
      </c>
      <c r="W65" s="553">
        <v>0</v>
      </c>
      <c r="X65" s="557">
        <v>0</v>
      </c>
      <c r="Y65" s="553">
        <v>0</v>
      </c>
      <c r="Z65" s="553">
        <v>0</v>
      </c>
      <c r="AA65" s="553">
        <v>0</v>
      </c>
      <c r="AB65" s="553">
        <v>0</v>
      </c>
      <c r="AC65" s="553">
        <v>0</v>
      </c>
      <c r="AD65" s="574">
        <v>0</v>
      </c>
      <c r="AE65" s="557">
        <v>0</v>
      </c>
      <c r="AF65" s="553">
        <v>0</v>
      </c>
      <c r="AG65" s="553">
        <v>0</v>
      </c>
      <c r="AH65" s="457">
        <v>0</v>
      </c>
      <c r="AI65" s="553">
        <v>0</v>
      </c>
      <c r="AJ65" s="343">
        <v>0</v>
      </c>
      <c r="AK65" s="343">
        <v>0</v>
      </c>
      <c r="AL65" s="37"/>
    </row>
    <row r="66" spans="1:42" ht="35.1" hidden="1" customHeight="1">
      <c r="A66" s="651"/>
      <c r="B66" s="656"/>
      <c r="C66" s="510"/>
      <c r="D66" s="60"/>
      <c r="E66" s="52"/>
      <c r="F66" s="599"/>
      <c r="G66" s="455">
        <f t="shared" ref="G66:AI66" si="41">+F66+G65</f>
        <v>0</v>
      </c>
      <c r="H66" s="455">
        <f t="shared" si="41"/>
        <v>0</v>
      </c>
      <c r="I66" s="584">
        <f t="shared" si="41"/>
        <v>0</v>
      </c>
      <c r="J66" s="560">
        <f t="shared" si="41"/>
        <v>0</v>
      </c>
      <c r="K66" s="455">
        <f t="shared" si="41"/>
        <v>0</v>
      </c>
      <c r="L66" s="455">
        <f t="shared" si="41"/>
        <v>0</v>
      </c>
      <c r="M66" s="455">
        <f t="shared" si="41"/>
        <v>0</v>
      </c>
      <c r="N66" s="560">
        <f t="shared" si="41"/>
        <v>0</v>
      </c>
      <c r="O66" s="560">
        <f t="shared" si="41"/>
        <v>0</v>
      </c>
      <c r="P66" s="560">
        <f t="shared" si="41"/>
        <v>0</v>
      </c>
      <c r="Q66" s="560">
        <f t="shared" si="41"/>
        <v>0</v>
      </c>
      <c r="R66" s="455">
        <f t="shared" si="41"/>
        <v>0</v>
      </c>
      <c r="S66" s="455">
        <f t="shared" si="41"/>
        <v>0</v>
      </c>
      <c r="T66" s="560">
        <f t="shared" si="41"/>
        <v>0</v>
      </c>
      <c r="U66" s="455">
        <f t="shared" si="41"/>
        <v>0</v>
      </c>
      <c r="V66" s="455">
        <f t="shared" si="41"/>
        <v>0</v>
      </c>
      <c r="W66" s="455">
        <f t="shared" si="41"/>
        <v>0</v>
      </c>
      <c r="X66" s="560">
        <f t="shared" si="41"/>
        <v>0</v>
      </c>
      <c r="Y66" s="455">
        <f t="shared" si="41"/>
        <v>0</v>
      </c>
      <c r="Z66" s="455">
        <f t="shared" si="41"/>
        <v>0</v>
      </c>
      <c r="AA66" s="455">
        <f t="shared" si="41"/>
        <v>0</v>
      </c>
      <c r="AB66" s="455">
        <f t="shared" si="41"/>
        <v>0</v>
      </c>
      <c r="AC66" s="455">
        <f t="shared" si="41"/>
        <v>0</v>
      </c>
      <c r="AD66" s="577">
        <f t="shared" si="41"/>
        <v>0</v>
      </c>
      <c r="AE66" s="560">
        <f t="shared" si="41"/>
        <v>0</v>
      </c>
      <c r="AF66" s="455">
        <f t="shared" si="41"/>
        <v>0</v>
      </c>
      <c r="AG66" s="455">
        <f t="shared" si="41"/>
        <v>0</v>
      </c>
      <c r="AH66" s="455">
        <f t="shared" si="41"/>
        <v>0</v>
      </c>
      <c r="AI66" s="455">
        <f t="shared" si="41"/>
        <v>0</v>
      </c>
      <c r="AJ66" s="341">
        <f t="shared" ref="AJ66:AK66" si="42">+AI66+AJ65</f>
        <v>0</v>
      </c>
      <c r="AK66" s="341">
        <f t="shared" si="42"/>
        <v>0</v>
      </c>
      <c r="AL66" s="37"/>
    </row>
    <row r="67" spans="1:42" ht="35.1" hidden="1" customHeight="1">
      <c r="A67" s="624">
        <v>18</v>
      </c>
      <c r="B67" s="655" t="s">
        <v>172</v>
      </c>
      <c r="C67" s="511"/>
      <c r="D67" s="53"/>
      <c r="E67" s="54"/>
      <c r="F67" s="597">
        <v>0</v>
      </c>
      <c r="G67" s="457">
        <v>0</v>
      </c>
      <c r="H67" s="457">
        <v>0</v>
      </c>
      <c r="I67" s="576">
        <v>0</v>
      </c>
      <c r="J67" s="559">
        <v>0</v>
      </c>
      <c r="K67" s="457">
        <v>0</v>
      </c>
      <c r="L67" s="457">
        <v>0</v>
      </c>
      <c r="M67" s="457">
        <v>0</v>
      </c>
      <c r="N67" s="559">
        <v>0</v>
      </c>
      <c r="O67" s="559">
        <v>0</v>
      </c>
      <c r="P67" s="559">
        <v>0</v>
      </c>
      <c r="Q67" s="559">
        <v>0</v>
      </c>
      <c r="R67" s="457">
        <v>0</v>
      </c>
      <c r="S67" s="457">
        <v>0</v>
      </c>
      <c r="T67" s="559">
        <v>0</v>
      </c>
      <c r="U67" s="457">
        <v>0</v>
      </c>
      <c r="V67" s="457">
        <v>0</v>
      </c>
      <c r="W67" s="457">
        <v>0</v>
      </c>
      <c r="X67" s="559">
        <v>0</v>
      </c>
      <c r="Y67" s="457">
        <v>0</v>
      </c>
      <c r="Z67" s="457">
        <v>0</v>
      </c>
      <c r="AA67" s="457">
        <v>0</v>
      </c>
      <c r="AB67" s="457">
        <v>0</v>
      </c>
      <c r="AC67" s="457">
        <v>0</v>
      </c>
      <c r="AD67" s="576">
        <v>0</v>
      </c>
      <c r="AE67" s="559">
        <v>0</v>
      </c>
      <c r="AF67" s="457">
        <v>0</v>
      </c>
      <c r="AG67" s="457">
        <v>0</v>
      </c>
      <c r="AH67" s="457">
        <v>0</v>
      </c>
      <c r="AI67" s="457">
        <v>0</v>
      </c>
      <c r="AJ67" s="343">
        <v>0</v>
      </c>
      <c r="AK67" s="343">
        <v>0</v>
      </c>
      <c r="AL67" s="37">
        <f>SUM(G67:AK67)</f>
        <v>0</v>
      </c>
      <c r="AM67" s="38">
        <f>AL67</f>
        <v>0</v>
      </c>
      <c r="AN67" s="38">
        <v>893900</v>
      </c>
      <c r="AO67" s="38">
        <f>AL67*AN67/1000</f>
        <v>0</v>
      </c>
      <c r="AP67" s="38">
        <f>AN67*AM67/1000</f>
        <v>0</v>
      </c>
    </row>
    <row r="68" spans="1:42" ht="35.1" hidden="1" customHeight="1">
      <c r="A68" s="625"/>
      <c r="B68" s="656"/>
      <c r="C68" s="515"/>
      <c r="D68" s="95"/>
      <c r="E68" s="79"/>
      <c r="F68" s="596"/>
      <c r="G68" s="552">
        <f t="shared" ref="G68:AI68" si="43">+F68+G67</f>
        <v>0</v>
      </c>
      <c r="H68" s="552">
        <f t="shared" si="43"/>
        <v>0</v>
      </c>
      <c r="I68" s="575">
        <f t="shared" si="43"/>
        <v>0</v>
      </c>
      <c r="J68" s="558">
        <f t="shared" si="43"/>
        <v>0</v>
      </c>
      <c r="K68" s="552">
        <f t="shared" si="43"/>
        <v>0</v>
      </c>
      <c r="L68" s="552">
        <f t="shared" si="43"/>
        <v>0</v>
      </c>
      <c r="M68" s="552">
        <f t="shared" si="43"/>
        <v>0</v>
      </c>
      <c r="N68" s="558">
        <f t="shared" si="43"/>
        <v>0</v>
      </c>
      <c r="O68" s="558">
        <f t="shared" si="43"/>
        <v>0</v>
      </c>
      <c r="P68" s="558">
        <f t="shared" si="43"/>
        <v>0</v>
      </c>
      <c r="Q68" s="558">
        <f t="shared" si="43"/>
        <v>0</v>
      </c>
      <c r="R68" s="552">
        <f t="shared" si="43"/>
        <v>0</v>
      </c>
      <c r="S68" s="552">
        <f t="shared" si="43"/>
        <v>0</v>
      </c>
      <c r="T68" s="558">
        <f t="shared" si="43"/>
        <v>0</v>
      </c>
      <c r="U68" s="552">
        <f t="shared" si="43"/>
        <v>0</v>
      </c>
      <c r="V68" s="552">
        <f t="shared" si="43"/>
        <v>0</v>
      </c>
      <c r="W68" s="552">
        <f t="shared" si="43"/>
        <v>0</v>
      </c>
      <c r="X68" s="558">
        <f t="shared" si="43"/>
        <v>0</v>
      </c>
      <c r="Y68" s="552">
        <f t="shared" si="43"/>
        <v>0</v>
      </c>
      <c r="Z68" s="552">
        <f t="shared" si="43"/>
        <v>0</v>
      </c>
      <c r="AA68" s="552">
        <f t="shared" si="43"/>
        <v>0</v>
      </c>
      <c r="AB68" s="552">
        <f t="shared" si="43"/>
        <v>0</v>
      </c>
      <c r="AC68" s="552">
        <f t="shared" si="43"/>
        <v>0</v>
      </c>
      <c r="AD68" s="575">
        <f t="shared" si="43"/>
        <v>0</v>
      </c>
      <c r="AE68" s="558">
        <f t="shared" si="43"/>
        <v>0</v>
      </c>
      <c r="AF68" s="552">
        <f t="shared" si="43"/>
        <v>0</v>
      </c>
      <c r="AG68" s="552">
        <f t="shared" si="43"/>
        <v>0</v>
      </c>
      <c r="AH68" s="552">
        <f t="shared" si="43"/>
        <v>0</v>
      </c>
      <c r="AI68" s="552">
        <f t="shared" si="43"/>
        <v>0</v>
      </c>
      <c r="AJ68" s="336">
        <f t="shared" ref="AJ68:AK68" si="44">+AI68+AJ67</f>
        <v>0</v>
      </c>
      <c r="AK68" s="336">
        <f t="shared" si="44"/>
        <v>0</v>
      </c>
      <c r="AL68" s="37"/>
    </row>
    <row r="69" spans="1:42" ht="34.5" hidden="1" customHeight="1">
      <c r="A69" s="624">
        <v>1</v>
      </c>
      <c r="B69" s="655" t="s">
        <v>173</v>
      </c>
      <c r="C69" s="516" t="s">
        <v>174</v>
      </c>
      <c r="D69" s="33"/>
      <c r="E69" s="34"/>
      <c r="F69" s="595"/>
      <c r="G69" s="449"/>
      <c r="H69" s="449"/>
      <c r="I69" s="574"/>
      <c r="J69" s="557"/>
      <c r="K69" s="449"/>
      <c r="L69" s="449"/>
      <c r="M69" s="449"/>
      <c r="N69" s="557"/>
      <c r="O69" s="557"/>
      <c r="P69" s="557"/>
      <c r="Q69" s="557"/>
      <c r="R69" s="449"/>
      <c r="S69" s="449"/>
      <c r="T69" s="557"/>
      <c r="U69" s="449"/>
      <c r="V69" s="449"/>
      <c r="W69" s="449"/>
      <c r="X69" s="557"/>
      <c r="Y69" s="449"/>
      <c r="Z69" s="449"/>
      <c r="AA69" s="449"/>
      <c r="AB69" s="449"/>
      <c r="AC69" s="449"/>
      <c r="AD69" s="574"/>
      <c r="AE69" s="557"/>
      <c r="AF69" s="449"/>
      <c r="AG69" s="449"/>
      <c r="AH69" s="449"/>
      <c r="AI69" s="449"/>
      <c r="AJ69" s="334"/>
      <c r="AK69" s="334"/>
      <c r="AL69" s="37"/>
      <c r="AM69" s="38"/>
      <c r="AN69" s="38"/>
      <c r="AO69" s="38"/>
      <c r="AP69" s="38"/>
    </row>
    <row r="70" spans="1:42" ht="34.5" hidden="1" customHeight="1">
      <c r="A70" s="625"/>
      <c r="B70" s="656"/>
      <c r="C70" s="510"/>
      <c r="D70" s="40"/>
      <c r="E70" s="41"/>
      <c r="F70" s="596"/>
      <c r="G70" s="43"/>
      <c r="H70" s="348"/>
      <c r="I70" s="578"/>
      <c r="J70" s="558"/>
      <c r="K70" s="552"/>
      <c r="L70" s="552"/>
      <c r="M70" s="552"/>
      <c r="N70" s="558"/>
      <c r="O70" s="558"/>
      <c r="P70" s="562"/>
      <c r="Q70" s="558"/>
      <c r="R70" s="552"/>
      <c r="S70" s="552"/>
      <c r="T70" s="558"/>
      <c r="U70" s="552"/>
      <c r="V70" s="552"/>
      <c r="W70" s="450"/>
      <c r="X70" s="558"/>
      <c r="Y70" s="552"/>
      <c r="Z70" s="552"/>
      <c r="AA70" s="552"/>
      <c r="AB70" s="552"/>
      <c r="AC70" s="552"/>
      <c r="AD70" s="578"/>
      <c r="AE70" s="558"/>
      <c r="AF70" s="552"/>
      <c r="AG70" s="552"/>
      <c r="AH70" s="552"/>
      <c r="AI70" s="552"/>
      <c r="AJ70" s="336"/>
      <c r="AK70" s="336"/>
      <c r="AL70" s="47"/>
    </row>
    <row r="71" spans="1:42" ht="34.5" hidden="1" customHeight="1">
      <c r="A71" s="624">
        <v>2</v>
      </c>
      <c r="B71" s="626" t="s">
        <v>27</v>
      </c>
      <c r="C71" s="517"/>
      <c r="D71" s="48"/>
      <c r="E71" s="49"/>
      <c r="F71" s="597"/>
      <c r="G71" s="449"/>
      <c r="H71" s="449"/>
      <c r="I71" s="574"/>
      <c r="J71" s="557"/>
      <c r="K71" s="449"/>
      <c r="L71" s="449"/>
      <c r="M71" s="449"/>
      <c r="N71" s="557"/>
      <c r="O71" s="557"/>
      <c r="P71" s="557"/>
      <c r="Q71" s="557"/>
      <c r="R71" s="449"/>
      <c r="S71" s="449"/>
      <c r="T71" s="557"/>
      <c r="U71" s="449"/>
      <c r="V71" s="449"/>
      <c r="W71" s="449"/>
      <c r="X71" s="557"/>
      <c r="Y71" s="449"/>
      <c r="Z71" s="449"/>
      <c r="AA71" s="449"/>
      <c r="AB71" s="449"/>
      <c r="AC71" s="449"/>
      <c r="AD71" s="574"/>
      <c r="AE71" s="557"/>
      <c r="AF71" s="449"/>
      <c r="AG71" s="449"/>
      <c r="AH71" s="449"/>
      <c r="AI71" s="449"/>
      <c r="AJ71" s="334"/>
      <c r="AK71" s="334"/>
      <c r="AL71" s="37"/>
      <c r="AM71" s="38"/>
      <c r="AN71" s="38"/>
      <c r="AO71" s="38"/>
      <c r="AP71" s="38"/>
    </row>
    <row r="72" spans="1:42" ht="34.5" hidden="1" customHeight="1">
      <c r="A72" s="625"/>
      <c r="B72" s="628"/>
      <c r="C72" s="509"/>
      <c r="D72" s="40"/>
      <c r="E72" s="41"/>
      <c r="F72" s="596"/>
      <c r="G72" s="43"/>
      <c r="H72" s="348"/>
      <c r="I72" s="578"/>
      <c r="J72" s="558"/>
      <c r="K72" s="552"/>
      <c r="L72" s="552"/>
      <c r="M72" s="552"/>
      <c r="N72" s="558"/>
      <c r="O72" s="558"/>
      <c r="P72" s="562"/>
      <c r="Q72" s="558"/>
      <c r="R72" s="552"/>
      <c r="S72" s="552"/>
      <c r="T72" s="558"/>
      <c r="U72" s="552"/>
      <c r="V72" s="552"/>
      <c r="W72" s="450"/>
      <c r="X72" s="558"/>
      <c r="Y72" s="552"/>
      <c r="Z72" s="552"/>
      <c r="AA72" s="552"/>
      <c r="AB72" s="552"/>
      <c r="AC72" s="552"/>
      <c r="AD72" s="578"/>
      <c r="AE72" s="558"/>
      <c r="AF72" s="552"/>
      <c r="AG72" s="552"/>
      <c r="AH72" s="552"/>
      <c r="AI72" s="552"/>
      <c r="AJ72" s="336"/>
      <c r="AK72" s="336"/>
      <c r="AL72" s="37"/>
    </row>
    <row r="73" spans="1:42" ht="34.5" hidden="1" customHeight="1">
      <c r="A73" s="624">
        <v>23</v>
      </c>
      <c r="B73" s="629" t="s">
        <v>28</v>
      </c>
      <c r="C73" s="517"/>
      <c r="D73" s="48"/>
      <c r="E73" s="49"/>
      <c r="F73" s="597" t="e">
        <f>+#REF!</f>
        <v>#REF!</v>
      </c>
      <c r="G73" s="457">
        <v>0</v>
      </c>
      <c r="H73" s="457">
        <v>0</v>
      </c>
      <c r="I73" s="576">
        <v>0</v>
      </c>
      <c r="J73" s="559">
        <v>0</v>
      </c>
      <c r="K73" s="457">
        <v>0</v>
      </c>
      <c r="L73" s="457">
        <v>0</v>
      </c>
      <c r="M73" s="457">
        <v>0</v>
      </c>
      <c r="N73" s="559">
        <v>0</v>
      </c>
      <c r="O73" s="559">
        <v>0</v>
      </c>
      <c r="P73" s="559">
        <v>0</v>
      </c>
      <c r="Q73" s="559">
        <v>0</v>
      </c>
      <c r="R73" s="457">
        <v>0</v>
      </c>
      <c r="S73" s="457">
        <v>0</v>
      </c>
      <c r="T73" s="559">
        <v>0</v>
      </c>
      <c r="U73" s="457">
        <v>0</v>
      </c>
      <c r="V73" s="457">
        <v>0</v>
      </c>
      <c r="W73" s="457">
        <v>0</v>
      </c>
      <c r="X73" s="559">
        <v>0</v>
      </c>
      <c r="Y73" s="457">
        <v>0</v>
      </c>
      <c r="Z73" s="457">
        <v>0</v>
      </c>
      <c r="AA73" s="457">
        <v>0</v>
      </c>
      <c r="AB73" s="457">
        <v>0</v>
      </c>
      <c r="AC73" s="457">
        <v>0</v>
      </c>
      <c r="AD73" s="576">
        <v>0</v>
      </c>
      <c r="AE73" s="559">
        <v>0</v>
      </c>
      <c r="AF73" s="457">
        <v>0</v>
      </c>
      <c r="AG73" s="457">
        <v>0</v>
      </c>
      <c r="AH73" s="457">
        <v>0</v>
      </c>
      <c r="AI73" s="457">
        <v>0</v>
      </c>
      <c r="AJ73" s="343">
        <v>0</v>
      </c>
      <c r="AK73" s="343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509"/>
      <c r="D74" s="40"/>
      <c r="E74" s="41"/>
      <c r="F74" s="596"/>
      <c r="G74" s="552">
        <f t="shared" ref="G74:AI74" si="45">+F74+G73</f>
        <v>0</v>
      </c>
      <c r="H74" s="552">
        <f t="shared" si="45"/>
        <v>0</v>
      </c>
      <c r="I74" s="575">
        <f t="shared" si="45"/>
        <v>0</v>
      </c>
      <c r="J74" s="558">
        <f t="shared" si="45"/>
        <v>0</v>
      </c>
      <c r="K74" s="552">
        <f t="shared" si="45"/>
        <v>0</v>
      </c>
      <c r="L74" s="552">
        <f t="shared" si="45"/>
        <v>0</v>
      </c>
      <c r="M74" s="552">
        <f t="shared" si="45"/>
        <v>0</v>
      </c>
      <c r="N74" s="558">
        <f t="shared" si="45"/>
        <v>0</v>
      </c>
      <c r="O74" s="558">
        <f t="shared" si="45"/>
        <v>0</v>
      </c>
      <c r="P74" s="558">
        <f t="shared" si="45"/>
        <v>0</v>
      </c>
      <c r="Q74" s="558">
        <f t="shared" si="45"/>
        <v>0</v>
      </c>
      <c r="R74" s="552">
        <f t="shared" si="45"/>
        <v>0</v>
      </c>
      <c r="S74" s="552">
        <f t="shared" si="45"/>
        <v>0</v>
      </c>
      <c r="T74" s="558">
        <f t="shared" si="45"/>
        <v>0</v>
      </c>
      <c r="U74" s="552">
        <f t="shared" si="45"/>
        <v>0</v>
      </c>
      <c r="V74" s="552">
        <f t="shared" si="45"/>
        <v>0</v>
      </c>
      <c r="W74" s="552">
        <f t="shared" si="45"/>
        <v>0</v>
      </c>
      <c r="X74" s="558">
        <f t="shared" si="45"/>
        <v>0</v>
      </c>
      <c r="Y74" s="552">
        <f t="shared" si="45"/>
        <v>0</v>
      </c>
      <c r="Z74" s="552">
        <f t="shared" si="45"/>
        <v>0</v>
      </c>
      <c r="AA74" s="552">
        <f t="shared" si="45"/>
        <v>0</v>
      </c>
      <c r="AB74" s="552">
        <f t="shared" si="45"/>
        <v>0</v>
      </c>
      <c r="AC74" s="552">
        <f t="shared" si="45"/>
        <v>0</v>
      </c>
      <c r="AD74" s="575">
        <f t="shared" si="45"/>
        <v>0</v>
      </c>
      <c r="AE74" s="558">
        <f t="shared" si="45"/>
        <v>0</v>
      </c>
      <c r="AF74" s="552">
        <f t="shared" si="45"/>
        <v>0</v>
      </c>
      <c r="AG74" s="552">
        <f t="shared" si="45"/>
        <v>0</v>
      </c>
      <c r="AH74" s="552">
        <f t="shared" si="45"/>
        <v>0</v>
      </c>
      <c r="AI74" s="552">
        <f t="shared" si="45"/>
        <v>0</v>
      </c>
      <c r="AJ74" s="336">
        <f t="shared" ref="AJ74" si="46">+AI74+AJ73</f>
        <v>0</v>
      </c>
      <c r="AK74" s="336"/>
      <c r="AL74" s="37"/>
    </row>
    <row r="75" spans="1:42" ht="34.5" hidden="1" customHeight="1">
      <c r="A75" s="624">
        <v>24</v>
      </c>
      <c r="B75" s="629" t="s">
        <v>29</v>
      </c>
      <c r="C75" s="517"/>
      <c r="D75" s="48"/>
      <c r="E75" s="49"/>
      <c r="F75" s="597" t="e">
        <f>+#REF!</f>
        <v>#REF!</v>
      </c>
      <c r="G75" s="457">
        <v>0</v>
      </c>
      <c r="H75" s="457">
        <v>0</v>
      </c>
      <c r="I75" s="576">
        <v>0</v>
      </c>
      <c r="J75" s="559">
        <v>0</v>
      </c>
      <c r="K75" s="457">
        <v>0</v>
      </c>
      <c r="L75" s="457">
        <v>0</v>
      </c>
      <c r="M75" s="457">
        <v>0</v>
      </c>
      <c r="N75" s="559">
        <v>0</v>
      </c>
      <c r="O75" s="559">
        <v>0</v>
      </c>
      <c r="P75" s="559">
        <v>0</v>
      </c>
      <c r="Q75" s="559">
        <v>0</v>
      </c>
      <c r="R75" s="457">
        <v>0</v>
      </c>
      <c r="S75" s="457">
        <v>0</v>
      </c>
      <c r="T75" s="559">
        <v>0</v>
      </c>
      <c r="U75" s="457">
        <v>0</v>
      </c>
      <c r="V75" s="457">
        <v>0</v>
      </c>
      <c r="W75" s="457">
        <v>0</v>
      </c>
      <c r="X75" s="559">
        <v>0</v>
      </c>
      <c r="Y75" s="457">
        <v>0</v>
      </c>
      <c r="Z75" s="457">
        <v>0</v>
      </c>
      <c r="AA75" s="457">
        <v>0</v>
      </c>
      <c r="AB75" s="457">
        <v>0</v>
      </c>
      <c r="AC75" s="457">
        <v>0</v>
      </c>
      <c r="AD75" s="576">
        <v>0</v>
      </c>
      <c r="AE75" s="559">
        <v>0</v>
      </c>
      <c r="AF75" s="457">
        <v>0</v>
      </c>
      <c r="AG75" s="457">
        <v>0</v>
      </c>
      <c r="AH75" s="457">
        <v>0</v>
      </c>
      <c r="AI75" s="457">
        <v>0</v>
      </c>
      <c r="AJ75" s="343">
        <v>0</v>
      </c>
      <c r="AK75" s="338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508"/>
      <c r="D76" s="33"/>
      <c r="E76" s="52"/>
      <c r="F76" s="595"/>
      <c r="G76" s="552">
        <f t="shared" ref="G76:AI76" si="47">+F76+G75</f>
        <v>0</v>
      </c>
      <c r="H76" s="552">
        <f t="shared" si="47"/>
        <v>0</v>
      </c>
      <c r="I76" s="575">
        <f t="shared" si="47"/>
        <v>0</v>
      </c>
      <c r="J76" s="558">
        <f t="shared" si="47"/>
        <v>0</v>
      </c>
      <c r="K76" s="552">
        <f t="shared" si="47"/>
        <v>0</v>
      </c>
      <c r="L76" s="552">
        <f t="shared" si="47"/>
        <v>0</v>
      </c>
      <c r="M76" s="552">
        <f t="shared" si="47"/>
        <v>0</v>
      </c>
      <c r="N76" s="558">
        <f t="shared" si="47"/>
        <v>0</v>
      </c>
      <c r="O76" s="558">
        <f t="shared" si="47"/>
        <v>0</v>
      </c>
      <c r="P76" s="558">
        <f t="shared" si="47"/>
        <v>0</v>
      </c>
      <c r="Q76" s="558">
        <f t="shared" si="47"/>
        <v>0</v>
      </c>
      <c r="R76" s="552">
        <f t="shared" si="47"/>
        <v>0</v>
      </c>
      <c r="S76" s="552">
        <f t="shared" si="47"/>
        <v>0</v>
      </c>
      <c r="T76" s="558">
        <f t="shared" si="47"/>
        <v>0</v>
      </c>
      <c r="U76" s="552">
        <f t="shared" si="47"/>
        <v>0</v>
      </c>
      <c r="V76" s="552">
        <f t="shared" si="47"/>
        <v>0</v>
      </c>
      <c r="W76" s="552">
        <f t="shared" si="47"/>
        <v>0</v>
      </c>
      <c r="X76" s="558">
        <f t="shared" si="47"/>
        <v>0</v>
      </c>
      <c r="Y76" s="552">
        <f t="shared" si="47"/>
        <v>0</v>
      </c>
      <c r="Z76" s="552">
        <f t="shared" si="47"/>
        <v>0</v>
      </c>
      <c r="AA76" s="552">
        <f t="shared" si="47"/>
        <v>0</v>
      </c>
      <c r="AB76" s="552">
        <f t="shared" si="47"/>
        <v>0</v>
      </c>
      <c r="AC76" s="552">
        <f t="shared" si="47"/>
        <v>0</v>
      </c>
      <c r="AD76" s="575">
        <f t="shared" si="47"/>
        <v>0</v>
      </c>
      <c r="AE76" s="558">
        <f t="shared" si="47"/>
        <v>0</v>
      </c>
      <c r="AF76" s="552">
        <f t="shared" si="47"/>
        <v>0</v>
      </c>
      <c r="AG76" s="552">
        <f t="shared" si="47"/>
        <v>0</v>
      </c>
      <c r="AH76" s="552">
        <f t="shared" si="47"/>
        <v>0</v>
      </c>
      <c r="AI76" s="552">
        <f t="shared" si="47"/>
        <v>0</v>
      </c>
      <c r="AJ76" s="336">
        <f t="shared" ref="AJ76" si="48">+AI76+AJ75</f>
        <v>0</v>
      </c>
      <c r="AK76" s="336"/>
      <c r="AL76" s="37"/>
    </row>
    <row r="77" spans="1:42" ht="34.5" hidden="1" customHeight="1">
      <c r="A77" s="624">
        <v>23</v>
      </c>
      <c r="B77" s="629" t="s">
        <v>51</v>
      </c>
      <c r="C77" s="517" t="s">
        <v>176</v>
      </c>
      <c r="D77" s="48"/>
      <c r="E77" s="49"/>
      <c r="F77" s="597">
        <v>0</v>
      </c>
      <c r="G77" s="457">
        <v>0</v>
      </c>
      <c r="H77" s="457">
        <v>0</v>
      </c>
      <c r="I77" s="576">
        <v>0</v>
      </c>
      <c r="J77" s="559">
        <v>0</v>
      </c>
      <c r="K77" s="457">
        <v>0</v>
      </c>
      <c r="L77" s="457">
        <v>0</v>
      </c>
      <c r="M77" s="457">
        <v>0</v>
      </c>
      <c r="N77" s="559">
        <v>0</v>
      </c>
      <c r="O77" s="559">
        <v>0</v>
      </c>
      <c r="P77" s="559">
        <v>0</v>
      </c>
      <c r="Q77" s="559">
        <v>0</v>
      </c>
      <c r="R77" s="457">
        <v>0</v>
      </c>
      <c r="S77" s="457">
        <v>0</v>
      </c>
      <c r="T77" s="559">
        <v>0</v>
      </c>
      <c r="U77" s="457">
        <v>0</v>
      </c>
      <c r="V77" s="457">
        <v>0</v>
      </c>
      <c r="W77" s="457">
        <v>0</v>
      </c>
      <c r="X77" s="559">
        <v>0</v>
      </c>
      <c r="Y77" s="457">
        <v>0</v>
      </c>
      <c r="Z77" s="457">
        <v>0</v>
      </c>
      <c r="AA77" s="457">
        <v>0</v>
      </c>
      <c r="AB77" s="457">
        <v>0</v>
      </c>
      <c r="AC77" s="457">
        <v>0</v>
      </c>
      <c r="AD77" s="576">
        <v>0</v>
      </c>
      <c r="AE77" s="559">
        <v>0</v>
      </c>
      <c r="AF77" s="457">
        <v>0</v>
      </c>
      <c r="AG77" s="457">
        <v>0</v>
      </c>
      <c r="AH77" s="457">
        <v>0</v>
      </c>
      <c r="AI77" s="457">
        <v>0</v>
      </c>
      <c r="AJ77" s="343">
        <v>0</v>
      </c>
      <c r="AK77" s="343">
        <v>0</v>
      </c>
      <c r="AL77" s="37"/>
      <c r="AM77" s="38"/>
      <c r="AN77" s="38"/>
      <c r="AO77" s="38"/>
      <c r="AP77" s="38"/>
    </row>
    <row r="78" spans="1:42" ht="34.5" hidden="1" customHeight="1">
      <c r="A78" s="625"/>
      <c r="B78" s="630"/>
      <c r="C78" s="509"/>
      <c r="D78" s="40"/>
      <c r="E78" s="41"/>
      <c r="F78" s="596"/>
      <c r="G78" s="552">
        <f t="shared" ref="G78:AI78" si="49">+F78+G77</f>
        <v>0</v>
      </c>
      <c r="H78" s="552">
        <f t="shared" si="49"/>
        <v>0</v>
      </c>
      <c r="I78" s="575">
        <f t="shared" si="49"/>
        <v>0</v>
      </c>
      <c r="J78" s="558">
        <f t="shared" si="49"/>
        <v>0</v>
      </c>
      <c r="K78" s="552">
        <f t="shared" si="49"/>
        <v>0</v>
      </c>
      <c r="L78" s="552">
        <f t="shared" si="49"/>
        <v>0</v>
      </c>
      <c r="M78" s="552">
        <f t="shared" si="49"/>
        <v>0</v>
      </c>
      <c r="N78" s="558">
        <f t="shared" si="49"/>
        <v>0</v>
      </c>
      <c r="O78" s="558">
        <f t="shared" si="49"/>
        <v>0</v>
      </c>
      <c r="P78" s="558">
        <f t="shared" si="49"/>
        <v>0</v>
      </c>
      <c r="Q78" s="558">
        <f t="shared" si="49"/>
        <v>0</v>
      </c>
      <c r="R78" s="552">
        <f t="shared" si="49"/>
        <v>0</v>
      </c>
      <c r="S78" s="552">
        <f t="shared" si="49"/>
        <v>0</v>
      </c>
      <c r="T78" s="558">
        <f t="shared" si="49"/>
        <v>0</v>
      </c>
      <c r="U78" s="552">
        <f t="shared" si="49"/>
        <v>0</v>
      </c>
      <c r="V78" s="552">
        <f t="shared" si="49"/>
        <v>0</v>
      </c>
      <c r="W78" s="552">
        <f t="shared" si="49"/>
        <v>0</v>
      </c>
      <c r="X78" s="558">
        <f t="shared" si="49"/>
        <v>0</v>
      </c>
      <c r="Y78" s="552">
        <f t="shared" si="49"/>
        <v>0</v>
      </c>
      <c r="Z78" s="552">
        <f t="shared" si="49"/>
        <v>0</v>
      </c>
      <c r="AA78" s="552">
        <f t="shared" si="49"/>
        <v>0</v>
      </c>
      <c r="AB78" s="552">
        <f t="shared" si="49"/>
        <v>0</v>
      </c>
      <c r="AC78" s="552">
        <f t="shared" si="49"/>
        <v>0</v>
      </c>
      <c r="AD78" s="575">
        <f t="shared" si="49"/>
        <v>0</v>
      </c>
      <c r="AE78" s="558">
        <f t="shared" si="49"/>
        <v>0</v>
      </c>
      <c r="AF78" s="552">
        <f t="shared" si="49"/>
        <v>0</v>
      </c>
      <c r="AG78" s="552">
        <f t="shared" si="49"/>
        <v>0</v>
      </c>
      <c r="AH78" s="552">
        <f t="shared" si="49"/>
        <v>0</v>
      </c>
      <c r="AI78" s="552">
        <f t="shared" si="49"/>
        <v>0</v>
      </c>
      <c r="AJ78" s="336">
        <f t="shared" ref="AJ78:AK78" si="50">+AI78+AJ77</f>
        <v>0</v>
      </c>
      <c r="AK78" s="336">
        <f t="shared" si="50"/>
        <v>0</v>
      </c>
      <c r="AL78" s="37"/>
    </row>
    <row r="79" spans="1:42" ht="34.5" hidden="1" customHeight="1">
      <c r="A79" s="624">
        <v>25</v>
      </c>
      <c r="B79" s="629" t="s">
        <v>52</v>
      </c>
      <c r="C79" s="517"/>
      <c r="D79" s="48"/>
      <c r="E79" s="49"/>
      <c r="F79" s="597" t="e">
        <f>+#REF!</f>
        <v>#REF!</v>
      </c>
      <c r="G79" s="457">
        <v>0</v>
      </c>
      <c r="H79" s="457">
        <v>0</v>
      </c>
      <c r="I79" s="576">
        <v>0</v>
      </c>
      <c r="J79" s="559">
        <v>0</v>
      </c>
      <c r="K79" s="457">
        <v>0</v>
      </c>
      <c r="L79" s="457">
        <v>0</v>
      </c>
      <c r="M79" s="457">
        <v>0</v>
      </c>
      <c r="N79" s="559">
        <v>0</v>
      </c>
      <c r="O79" s="559">
        <v>0</v>
      </c>
      <c r="P79" s="559">
        <v>0</v>
      </c>
      <c r="Q79" s="559">
        <v>0</v>
      </c>
      <c r="R79" s="457">
        <v>0</v>
      </c>
      <c r="S79" s="457">
        <v>0</v>
      </c>
      <c r="T79" s="559">
        <v>0</v>
      </c>
      <c r="U79" s="457">
        <v>0</v>
      </c>
      <c r="V79" s="457">
        <v>0</v>
      </c>
      <c r="W79" s="457">
        <v>0</v>
      </c>
      <c r="X79" s="559">
        <v>0</v>
      </c>
      <c r="Y79" s="457">
        <v>0</v>
      </c>
      <c r="Z79" s="457">
        <v>0</v>
      </c>
      <c r="AA79" s="457">
        <v>0</v>
      </c>
      <c r="AB79" s="457">
        <v>0</v>
      </c>
      <c r="AC79" s="457">
        <v>0</v>
      </c>
      <c r="AD79" s="576">
        <v>0</v>
      </c>
      <c r="AE79" s="559">
        <v>0</v>
      </c>
      <c r="AF79" s="457">
        <v>0</v>
      </c>
      <c r="AG79" s="457">
        <v>0</v>
      </c>
      <c r="AH79" s="457">
        <v>0</v>
      </c>
      <c r="AI79" s="457">
        <v>0</v>
      </c>
      <c r="AJ79" s="343">
        <v>0</v>
      </c>
      <c r="AK79" s="338"/>
      <c r="AL79" s="37"/>
      <c r="AM79" s="38"/>
      <c r="AN79" s="38"/>
      <c r="AO79" s="38"/>
      <c r="AP79" s="38"/>
    </row>
    <row r="80" spans="1:42" ht="34.5" hidden="1" customHeight="1">
      <c r="A80" s="625"/>
      <c r="B80" s="630"/>
      <c r="C80" s="508"/>
      <c r="D80" s="33"/>
      <c r="E80" s="52"/>
      <c r="F80" s="595"/>
      <c r="G80" s="552">
        <f t="shared" ref="G80:AI80" si="51">+F80+G79</f>
        <v>0</v>
      </c>
      <c r="H80" s="552">
        <f t="shared" si="51"/>
        <v>0</v>
      </c>
      <c r="I80" s="575">
        <f t="shared" si="51"/>
        <v>0</v>
      </c>
      <c r="J80" s="558">
        <f t="shared" si="51"/>
        <v>0</v>
      </c>
      <c r="K80" s="552">
        <f t="shared" si="51"/>
        <v>0</v>
      </c>
      <c r="L80" s="552">
        <f t="shared" si="51"/>
        <v>0</v>
      </c>
      <c r="M80" s="552">
        <f t="shared" si="51"/>
        <v>0</v>
      </c>
      <c r="N80" s="558">
        <f t="shared" si="51"/>
        <v>0</v>
      </c>
      <c r="O80" s="558">
        <f t="shared" si="51"/>
        <v>0</v>
      </c>
      <c r="P80" s="558">
        <f t="shared" si="51"/>
        <v>0</v>
      </c>
      <c r="Q80" s="558">
        <f t="shared" si="51"/>
        <v>0</v>
      </c>
      <c r="R80" s="552">
        <f t="shared" si="51"/>
        <v>0</v>
      </c>
      <c r="S80" s="552">
        <f t="shared" si="51"/>
        <v>0</v>
      </c>
      <c r="T80" s="558">
        <f t="shared" si="51"/>
        <v>0</v>
      </c>
      <c r="U80" s="552">
        <f t="shared" si="51"/>
        <v>0</v>
      </c>
      <c r="V80" s="552">
        <f t="shared" si="51"/>
        <v>0</v>
      </c>
      <c r="W80" s="552">
        <f t="shared" si="51"/>
        <v>0</v>
      </c>
      <c r="X80" s="558">
        <f t="shared" si="51"/>
        <v>0</v>
      </c>
      <c r="Y80" s="552">
        <f t="shared" si="51"/>
        <v>0</v>
      </c>
      <c r="Z80" s="552">
        <f t="shared" si="51"/>
        <v>0</v>
      </c>
      <c r="AA80" s="552">
        <f t="shared" si="51"/>
        <v>0</v>
      </c>
      <c r="AB80" s="552">
        <f t="shared" si="51"/>
        <v>0</v>
      </c>
      <c r="AC80" s="552">
        <f t="shared" si="51"/>
        <v>0</v>
      </c>
      <c r="AD80" s="575">
        <f t="shared" si="51"/>
        <v>0</v>
      </c>
      <c r="AE80" s="558">
        <f t="shared" si="51"/>
        <v>0</v>
      </c>
      <c r="AF80" s="552">
        <f t="shared" si="51"/>
        <v>0</v>
      </c>
      <c r="AG80" s="552">
        <f t="shared" si="51"/>
        <v>0</v>
      </c>
      <c r="AH80" s="552">
        <f t="shared" si="51"/>
        <v>0</v>
      </c>
      <c r="AI80" s="552">
        <f t="shared" si="51"/>
        <v>0</v>
      </c>
      <c r="AJ80" s="336">
        <f t="shared" ref="AJ80" si="52">+AI80+AJ79</f>
        <v>0</v>
      </c>
      <c r="AK80" s="336"/>
      <c r="AL80" s="37"/>
    </row>
    <row r="81" spans="1:42" ht="34.5" hidden="1" customHeight="1">
      <c r="A81" s="624">
        <v>5</v>
      </c>
      <c r="B81" s="649" t="s">
        <v>30</v>
      </c>
      <c r="C81" s="511"/>
      <c r="D81" s="53"/>
      <c r="E81" s="54"/>
      <c r="F81" s="597"/>
      <c r="G81" s="453"/>
      <c r="H81" s="453"/>
      <c r="I81" s="576"/>
      <c r="J81" s="559"/>
      <c r="K81" s="453"/>
      <c r="L81" s="453"/>
      <c r="M81" s="453"/>
      <c r="N81" s="559"/>
      <c r="O81" s="559"/>
      <c r="P81" s="559"/>
      <c r="Q81" s="559"/>
      <c r="R81" s="453"/>
      <c r="S81" s="453"/>
      <c r="T81" s="559"/>
      <c r="U81" s="453"/>
      <c r="V81" s="453"/>
      <c r="W81" s="453"/>
      <c r="X81" s="559"/>
      <c r="Y81" s="453"/>
      <c r="Z81" s="453"/>
      <c r="AA81" s="453"/>
      <c r="AB81" s="453"/>
      <c r="AC81" s="453"/>
      <c r="AD81" s="576"/>
      <c r="AE81" s="559"/>
      <c r="AF81" s="453"/>
      <c r="AG81" s="453"/>
      <c r="AH81" s="453"/>
      <c r="AI81" s="453"/>
      <c r="AJ81" s="338"/>
      <c r="AK81" s="338"/>
      <c r="AL81" s="37"/>
      <c r="AM81" s="38"/>
      <c r="AN81" s="38"/>
      <c r="AO81" s="38"/>
      <c r="AP81" s="38"/>
    </row>
    <row r="82" spans="1:42" ht="34.5" hidden="1" customHeight="1">
      <c r="A82" s="625"/>
      <c r="B82" s="650"/>
      <c r="C82" s="512"/>
      <c r="D82" s="56"/>
      <c r="E82" s="57"/>
      <c r="F82" s="598"/>
      <c r="G82" s="348"/>
      <c r="H82" s="348"/>
      <c r="I82" s="578"/>
      <c r="J82" s="558"/>
      <c r="K82" s="552"/>
      <c r="L82" s="552"/>
      <c r="M82" s="552"/>
      <c r="N82" s="558"/>
      <c r="O82" s="558"/>
      <c r="P82" s="562"/>
      <c r="Q82" s="558"/>
      <c r="R82" s="552"/>
      <c r="S82" s="552"/>
      <c r="T82" s="558"/>
      <c r="U82" s="552"/>
      <c r="V82" s="552"/>
      <c r="W82" s="450"/>
      <c r="X82" s="558"/>
      <c r="Y82" s="552"/>
      <c r="Z82" s="552"/>
      <c r="AA82" s="552"/>
      <c r="AB82" s="552"/>
      <c r="AC82" s="552"/>
      <c r="AD82" s="578"/>
      <c r="AE82" s="558"/>
      <c r="AF82" s="552"/>
      <c r="AG82" s="552"/>
      <c r="AH82" s="552"/>
      <c r="AI82" s="552"/>
      <c r="AJ82" s="336"/>
      <c r="AK82" s="336"/>
      <c r="AL82" s="37"/>
    </row>
    <row r="83" spans="1:42" ht="34.5" hidden="1" customHeight="1">
      <c r="A83" s="624">
        <v>6</v>
      </c>
      <c r="B83" s="649" t="s">
        <v>31</v>
      </c>
      <c r="C83" s="510"/>
      <c r="D83" s="60"/>
      <c r="E83" s="34"/>
      <c r="F83" s="597"/>
      <c r="G83" s="449"/>
      <c r="H83" s="449"/>
      <c r="I83" s="574"/>
      <c r="J83" s="557"/>
      <c r="K83" s="449"/>
      <c r="L83" s="449"/>
      <c r="M83" s="449"/>
      <c r="N83" s="557"/>
      <c r="O83" s="557"/>
      <c r="P83" s="557"/>
      <c r="Q83" s="557"/>
      <c r="R83" s="449"/>
      <c r="S83" s="449"/>
      <c r="T83" s="557"/>
      <c r="U83" s="449"/>
      <c r="V83" s="449"/>
      <c r="W83" s="449"/>
      <c r="X83" s="557"/>
      <c r="Y83" s="449"/>
      <c r="Z83" s="449"/>
      <c r="AA83" s="449"/>
      <c r="AB83" s="449"/>
      <c r="AC83" s="449"/>
      <c r="AD83" s="574"/>
      <c r="AE83" s="557"/>
      <c r="AF83" s="449"/>
      <c r="AG83" s="449"/>
      <c r="AH83" s="449"/>
      <c r="AI83" s="449"/>
      <c r="AJ83" s="334"/>
      <c r="AK83" s="334"/>
      <c r="AL83" s="37"/>
      <c r="AM83" s="38"/>
      <c r="AN83" s="38"/>
      <c r="AO83" s="38"/>
      <c r="AP83" s="38"/>
    </row>
    <row r="84" spans="1:42" ht="34.5" hidden="1" customHeight="1">
      <c r="A84" s="625"/>
      <c r="B84" s="650"/>
      <c r="C84" s="510"/>
      <c r="D84" s="60"/>
      <c r="E84" s="52"/>
      <c r="F84" s="599"/>
      <c r="G84" s="348"/>
      <c r="H84" s="348"/>
      <c r="I84" s="578"/>
      <c r="J84" s="558"/>
      <c r="K84" s="552"/>
      <c r="L84" s="552"/>
      <c r="M84" s="552"/>
      <c r="N84" s="558"/>
      <c r="O84" s="558"/>
      <c r="P84" s="562"/>
      <c r="Q84" s="558"/>
      <c r="R84" s="552"/>
      <c r="S84" s="552"/>
      <c r="T84" s="558"/>
      <c r="U84" s="552"/>
      <c r="V84" s="552"/>
      <c r="W84" s="450"/>
      <c r="X84" s="558"/>
      <c r="Y84" s="552"/>
      <c r="Z84" s="552"/>
      <c r="AA84" s="552"/>
      <c r="AB84" s="552"/>
      <c r="AC84" s="552"/>
      <c r="AD84" s="578"/>
      <c r="AE84" s="558"/>
      <c r="AF84" s="552"/>
      <c r="AG84" s="552"/>
      <c r="AH84" s="552"/>
      <c r="AI84" s="552"/>
      <c r="AJ84" s="336"/>
      <c r="AK84" s="336"/>
      <c r="AL84" s="37"/>
    </row>
    <row r="85" spans="1:42" ht="34.5" hidden="1" customHeight="1">
      <c r="A85" s="624">
        <v>7</v>
      </c>
      <c r="B85" s="649" t="s">
        <v>32</v>
      </c>
      <c r="C85" s="511">
        <v>0</v>
      </c>
      <c r="D85" s="63"/>
      <c r="E85" s="54"/>
      <c r="F85" s="597"/>
      <c r="G85" s="449"/>
      <c r="H85" s="449"/>
      <c r="I85" s="574"/>
      <c r="J85" s="557"/>
      <c r="K85" s="449"/>
      <c r="L85" s="449"/>
      <c r="M85" s="449"/>
      <c r="N85" s="557"/>
      <c r="O85" s="557"/>
      <c r="P85" s="557"/>
      <c r="Q85" s="557"/>
      <c r="R85" s="449"/>
      <c r="S85" s="449"/>
      <c r="T85" s="557"/>
      <c r="U85" s="449"/>
      <c r="V85" s="449"/>
      <c r="W85" s="449"/>
      <c r="X85" s="557"/>
      <c r="Y85" s="449"/>
      <c r="Z85" s="449"/>
      <c r="AA85" s="449"/>
      <c r="AB85" s="449"/>
      <c r="AC85" s="449"/>
      <c r="AD85" s="574"/>
      <c r="AE85" s="557"/>
      <c r="AF85" s="449"/>
      <c r="AG85" s="449"/>
      <c r="AH85" s="449"/>
      <c r="AI85" s="449"/>
      <c r="AJ85" s="334"/>
      <c r="AK85" s="334"/>
      <c r="AL85" s="37"/>
      <c r="AM85" s="38"/>
      <c r="AN85" s="38"/>
      <c r="AO85" s="38"/>
      <c r="AP85" s="38"/>
    </row>
    <row r="86" spans="1:42" ht="34.5" hidden="1" customHeight="1">
      <c r="A86" s="651"/>
      <c r="B86" s="650"/>
      <c r="C86" s="518"/>
      <c r="D86" s="65"/>
      <c r="E86" s="66"/>
      <c r="F86" s="600"/>
      <c r="G86" s="348"/>
      <c r="H86" s="348"/>
      <c r="I86" s="578"/>
      <c r="J86" s="558"/>
      <c r="K86" s="552"/>
      <c r="L86" s="552"/>
      <c r="M86" s="552"/>
      <c r="N86" s="558"/>
      <c r="O86" s="558"/>
      <c r="P86" s="562"/>
      <c r="Q86" s="558"/>
      <c r="R86" s="552"/>
      <c r="S86" s="552"/>
      <c r="T86" s="558"/>
      <c r="U86" s="552"/>
      <c r="V86" s="552"/>
      <c r="W86" s="450"/>
      <c r="X86" s="558"/>
      <c r="Y86" s="552"/>
      <c r="Z86" s="552"/>
      <c r="AA86" s="552"/>
      <c r="AB86" s="552"/>
      <c r="AC86" s="552"/>
      <c r="AD86" s="578"/>
      <c r="AE86" s="558"/>
      <c r="AF86" s="552"/>
      <c r="AG86" s="552"/>
      <c r="AH86" s="552"/>
      <c r="AI86" s="552"/>
      <c r="AJ86" s="336"/>
      <c r="AK86" s="336"/>
      <c r="AL86" s="37"/>
    </row>
    <row r="87" spans="1:42" ht="34.5" hidden="1" customHeight="1">
      <c r="A87" s="624">
        <v>8</v>
      </c>
      <c r="B87" s="649" t="s">
        <v>33</v>
      </c>
      <c r="C87" s="511">
        <v>650</v>
      </c>
      <c r="D87" s="53"/>
      <c r="E87" s="54"/>
      <c r="F87" s="597"/>
      <c r="G87" s="449"/>
      <c r="H87" s="449"/>
      <c r="I87" s="574"/>
      <c r="J87" s="557"/>
      <c r="K87" s="449"/>
      <c r="L87" s="449"/>
      <c r="M87" s="449"/>
      <c r="N87" s="557"/>
      <c r="O87" s="557"/>
      <c r="P87" s="557"/>
      <c r="Q87" s="557"/>
      <c r="R87" s="449"/>
      <c r="S87" s="449"/>
      <c r="T87" s="557"/>
      <c r="U87" s="449"/>
      <c r="V87" s="449"/>
      <c r="W87" s="449"/>
      <c r="X87" s="557"/>
      <c r="Y87" s="449"/>
      <c r="Z87" s="449"/>
      <c r="AA87" s="449"/>
      <c r="AB87" s="449"/>
      <c r="AC87" s="449"/>
      <c r="AD87" s="574"/>
      <c r="AE87" s="557"/>
      <c r="AF87" s="449"/>
      <c r="AG87" s="449"/>
      <c r="AH87" s="449"/>
      <c r="AI87" s="449"/>
      <c r="AJ87" s="334"/>
      <c r="AK87" s="334"/>
      <c r="AL87" s="37"/>
      <c r="AM87" s="38"/>
      <c r="AN87" s="38"/>
      <c r="AO87" s="38"/>
      <c r="AP87" s="38"/>
    </row>
    <row r="88" spans="1:42" ht="34.5" hidden="1" customHeight="1">
      <c r="A88" s="625"/>
      <c r="B88" s="650"/>
      <c r="C88" s="512"/>
      <c r="D88" s="56"/>
      <c r="E88" s="57"/>
      <c r="F88" s="598"/>
      <c r="G88" s="348"/>
      <c r="H88" s="348"/>
      <c r="I88" s="578"/>
      <c r="J88" s="558"/>
      <c r="K88" s="552"/>
      <c r="L88" s="552"/>
      <c r="M88" s="552"/>
      <c r="N88" s="558"/>
      <c r="O88" s="558"/>
      <c r="P88" s="562"/>
      <c r="Q88" s="558"/>
      <c r="R88" s="552"/>
      <c r="S88" s="552"/>
      <c r="T88" s="558"/>
      <c r="U88" s="552"/>
      <c r="V88" s="552"/>
      <c r="W88" s="450"/>
      <c r="X88" s="558"/>
      <c r="Y88" s="552"/>
      <c r="Z88" s="552"/>
      <c r="AA88" s="552"/>
      <c r="AB88" s="552"/>
      <c r="AC88" s="552"/>
      <c r="AD88" s="578"/>
      <c r="AE88" s="558"/>
      <c r="AF88" s="552"/>
      <c r="AG88" s="552"/>
      <c r="AH88" s="552"/>
      <c r="AI88" s="552"/>
      <c r="AJ88" s="336"/>
      <c r="AK88" s="336"/>
      <c r="AL88" s="37"/>
    </row>
    <row r="89" spans="1:42" ht="34.5" hidden="1" customHeight="1">
      <c r="A89" s="624">
        <v>7</v>
      </c>
      <c r="B89" s="649" t="s">
        <v>53</v>
      </c>
      <c r="C89" s="511">
        <v>0</v>
      </c>
      <c r="D89" s="63"/>
      <c r="E89" s="54"/>
      <c r="F89" s="597"/>
      <c r="G89" s="449"/>
      <c r="H89" s="449"/>
      <c r="I89" s="574"/>
      <c r="J89" s="557"/>
      <c r="K89" s="449"/>
      <c r="L89" s="449"/>
      <c r="M89" s="449"/>
      <c r="N89" s="557"/>
      <c r="O89" s="557"/>
      <c r="P89" s="557"/>
      <c r="Q89" s="557"/>
      <c r="R89" s="449"/>
      <c r="S89" s="449"/>
      <c r="T89" s="557"/>
      <c r="U89" s="449"/>
      <c r="V89" s="449"/>
      <c r="W89" s="449"/>
      <c r="X89" s="557"/>
      <c r="Y89" s="449"/>
      <c r="Z89" s="449"/>
      <c r="AA89" s="449"/>
      <c r="AB89" s="449"/>
      <c r="AC89" s="449"/>
      <c r="AD89" s="574"/>
      <c r="AE89" s="557"/>
      <c r="AF89" s="449"/>
      <c r="AG89" s="449"/>
      <c r="AH89" s="449"/>
      <c r="AI89" s="449"/>
      <c r="AJ89" s="334"/>
      <c r="AK89" s="334"/>
      <c r="AL89" s="37"/>
      <c r="AM89" s="38"/>
      <c r="AN89" s="38"/>
      <c r="AO89" s="38"/>
      <c r="AP89" s="38"/>
    </row>
    <row r="90" spans="1:42" ht="34.5" hidden="1" customHeight="1">
      <c r="A90" s="651"/>
      <c r="B90" s="650"/>
      <c r="C90" s="518"/>
      <c r="D90" s="65"/>
      <c r="E90" s="66"/>
      <c r="F90" s="600"/>
      <c r="G90" s="348"/>
      <c r="H90" s="348"/>
      <c r="I90" s="578"/>
      <c r="J90" s="558"/>
      <c r="K90" s="552"/>
      <c r="L90" s="552"/>
      <c r="M90" s="552"/>
      <c r="N90" s="558"/>
      <c r="O90" s="558"/>
      <c r="P90" s="562"/>
      <c r="Q90" s="558"/>
      <c r="R90" s="552"/>
      <c r="S90" s="552"/>
      <c r="T90" s="558"/>
      <c r="U90" s="552"/>
      <c r="V90" s="552"/>
      <c r="W90" s="450"/>
      <c r="X90" s="558"/>
      <c r="Y90" s="552"/>
      <c r="Z90" s="552"/>
      <c r="AA90" s="552"/>
      <c r="AB90" s="552"/>
      <c r="AC90" s="552"/>
      <c r="AD90" s="578"/>
      <c r="AE90" s="558"/>
      <c r="AF90" s="552"/>
      <c r="AG90" s="552"/>
      <c r="AH90" s="552"/>
      <c r="AI90" s="552"/>
      <c r="AJ90" s="336"/>
      <c r="AK90" s="336"/>
      <c r="AL90" s="37"/>
    </row>
    <row r="91" spans="1:42" ht="34.5" hidden="1" customHeight="1">
      <c r="A91" s="624">
        <v>8</v>
      </c>
      <c r="B91" s="649" t="s">
        <v>54</v>
      </c>
      <c r="C91" s="511">
        <v>650</v>
      </c>
      <c r="D91" s="53"/>
      <c r="E91" s="54"/>
      <c r="F91" s="597"/>
      <c r="G91" s="449"/>
      <c r="H91" s="449"/>
      <c r="I91" s="574"/>
      <c r="J91" s="557"/>
      <c r="K91" s="449"/>
      <c r="L91" s="449"/>
      <c r="M91" s="449"/>
      <c r="N91" s="557"/>
      <c r="O91" s="557"/>
      <c r="P91" s="557"/>
      <c r="Q91" s="557"/>
      <c r="R91" s="449"/>
      <c r="S91" s="449"/>
      <c r="T91" s="557"/>
      <c r="U91" s="449"/>
      <c r="V91" s="449"/>
      <c r="W91" s="449"/>
      <c r="X91" s="557"/>
      <c r="Y91" s="449"/>
      <c r="Z91" s="449"/>
      <c r="AA91" s="449"/>
      <c r="AB91" s="449"/>
      <c r="AC91" s="449"/>
      <c r="AD91" s="574"/>
      <c r="AE91" s="557"/>
      <c r="AF91" s="449"/>
      <c r="AG91" s="449"/>
      <c r="AH91" s="449"/>
      <c r="AI91" s="449"/>
      <c r="AJ91" s="334"/>
      <c r="AK91" s="334"/>
      <c r="AL91" s="37"/>
      <c r="AM91" s="38"/>
      <c r="AN91" s="38"/>
      <c r="AO91" s="38"/>
      <c r="AP91" s="38"/>
    </row>
    <row r="92" spans="1:42" ht="34.5" hidden="1" customHeight="1">
      <c r="A92" s="625"/>
      <c r="B92" s="650"/>
      <c r="C92" s="512"/>
      <c r="D92" s="56"/>
      <c r="E92" s="57"/>
      <c r="F92" s="598"/>
      <c r="G92" s="348"/>
      <c r="H92" s="348"/>
      <c r="I92" s="578"/>
      <c r="J92" s="558"/>
      <c r="K92" s="552"/>
      <c r="L92" s="552"/>
      <c r="M92" s="552"/>
      <c r="N92" s="558"/>
      <c r="O92" s="558"/>
      <c r="P92" s="562"/>
      <c r="Q92" s="558"/>
      <c r="R92" s="552"/>
      <c r="S92" s="552"/>
      <c r="T92" s="558"/>
      <c r="U92" s="552"/>
      <c r="V92" s="552"/>
      <c r="W92" s="450"/>
      <c r="X92" s="558"/>
      <c r="Y92" s="552"/>
      <c r="Z92" s="552"/>
      <c r="AA92" s="552"/>
      <c r="AB92" s="552"/>
      <c r="AC92" s="552"/>
      <c r="AD92" s="578"/>
      <c r="AE92" s="558"/>
      <c r="AF92" s="552"/>
      <c r="AG92" s="552"/>
      <c r="AH92" s="552"/>
      <c r="AI92" s="552"/>
      <c r="AJ92" s="336"/>
      <c r="AK92" s="336"/>
      <c r="AL92" s="37"/>
    </row>
    <row r="93" spans="1:42" ht="35.1" hidden="1" customHeight="1">
      <c r="A93" s="652">
        <v>9</v>
      </c>
      <c r="B93" s="653" t="s">
        <v>34</v>
      </c>
      <c r="C93" s="510"/>
      <c r="D93" s="60"/>
      <c r="E93" s="34"/>
      <c r="F93" s="595"/>
      <c r="G93" s="449"/>
      <c r="H93" s="449"/>
      <c r="I93" s="574"/>
      <c r="J93" s="557"/>
      <c r="K93" s="449"/>
      <c r="L93" s="449"/>
      <c r="M93" s="449"/>
      <c r="N93" s="557"/>
      <c r="O93" s="557"/>
      <c r="P93" s="557"/>
      <c r="Q93" s="557"/>
      <c r="R93" s="449"/>
      <c r="S93" s="449"/>
      <c r="T93" s="557"/>
      <c r="U93" s="449"/>
      <c r="V93" s="449"/>
      <c r="W93" s="449"/>
      <c r="X93" s="557"/>
      <c r="Y93" s="449"/>
      <c r="Z93" s="449"/>
      <c r="AA93" s="449"/>
      <c r="AB93" s="449"/>
      <c r="AC93" s="449"/>
      <c r="AD93" s="574"/>
      <c r="AE93" s="557"/>
      <c r="AF93" s="449"/>
      <c r="AG93" s="449"/>
      <c r="AH93" s="449"/>
      <c r="AI93" s="449"/>
      <c r="AJ93" s="334"/>
      <c r="AK93" s="334"/>
      <c r="AL93" s="37"/>
      <c r="AM93" s="38"/>
      <c r="AN93" s="38"/>
      <c r="AO93" s="38"/>
      <c r="AP93" s="38"/>
    </row>
    <row r="94" spans="1:42" ht="35.1" hidden="1" customHeight="1">
      <c r="A94" s="625"/>
      <c r="B94" s="654"/>
      <c r="C94" s="510"/>
      <c r="D94" s="60"/>
      <c r="E94" s="52"/>
      <c r="F94" s="599"/>
      <c r="G94" s="348"/>
      <c r="H94" s="348"/>
      <c r="I94" s="578"/>
      <c r="J94" s="558"/>
      <c r="K94" s="552"/>
      <c r="L94" s="552"/>
      <c r="M94" s="552"/>
      <c r="N94" s="558"/>
      <c r="O94" s="558"/>
      <c r="P94" s="562"/>
      <c r="Q94" s="558"/>
      <c r="R94" s="552"/>
      <c r="S94" s="552"/>
      <c r="T94" s="558"/>
      <c r="U94" s="552"/>
      <c r="V94" s="552"/>
      <c r="W94" s="450"/>
      <c r="X94" s="558"/>
      <c r="Y94" s="552"/>
      <c r="Z94" s="552"/>
      <c r="AA94" s="552"/>
      <c r="AB94" s="552"/>
      <c r="AC94" s="552"/>
      <c r="AD94" s="578"/>
      <c r="AE94" s="558"/>
      <c r="AF94" s="552"/>
      <c r="AG94" s="552"/>
      <c r="AH94" s="552"/>
      <c r="AI94" s="552"/>
      <c r="AJ94" s="336"/>
      <c r="AK94" s="336"/>
      <c r="AL94" s="37"/>
    </row>
    <row r="95" spans="1:42" ht="35.1" customHeight="1">
      <c r="A95" s="624">
        <v>23</v>
      </c>
      <c r="B95" s="707" t="s">
        <v>183</v>
      </c>
      <c r="C95" s="511" t="s">
        <v>234</v>
      </c>
      <c r="D95" s="63"/>
      <c r="E95" s="54"/>
      <c r="F95" s="597">
        <f>+[1]NEW!$AA$414</f>
        <v>11385</v>
      </c>
      <c r="G95" s="469">
        <v>70</v>
      </c>
      <c r="H95" s="469">
        <v>1882</v>
      </c>
      <c r="I95" s="574">
        <v>0</v>
      </c>
      <c r="J95" s="557">
        <v>0</v>
      </c>
      <c r="K95" s="469">
        <f>2000-J96</f>
        <v>48</v>
      </c>
      <c r="L95" s="469">
        <v>178</v>
      </c>
      <c r="M95" s="469">
        <f>3000-L96</f>
        <v>822</v>
      </c>
      <c r="N95" s="557">
        <v>0</v>
      </c>
      <c r="O95" s="557">
        <v>0</v>
      </c>
      <c r="P95" s="593">
        <v>1293</v>
      </c>
      <c r="Q95" s="469">
        <f>4300-P96</f>
        <v>7</v>
      </c>
      <c r="R95" s="553">
        <v>0</v>
      </c>
      <c r="S95" s="593">
        <v>500</v>
      </c>
      <c r="T95" s="557">
        <v>0</v>
      </c>
      <c r="U95" s="553">
        <v>0</v>
      </c>
      <c r="V95" s="553">
        <v>0</v>
      </c>
      <c r="W95" s="553">
        <v>0</v>
      </c>
      <c r="X95" s="557">
        <v>0</v>
      </c>
      <c r="Y95" s="553">
        <v>0</v>
      </c>
      <c r="Z95" s="469">
        <v>985</v>
      </c>
      <c r="AA95" s="469">
        <f>7385-Z96</f>
        <v>1600</v>
      </c>
      <c r="AB95" s="469">
        <f>7785-AA96</f>
        <v>400</v>
      </c>
      <c r="AC95" s="553">
        <v>0</v>
      </c>
      <c r="AD95" s="574">
        <v>0</v>
      </c>
      <c r="AE95" s="557">
        <v>0</v>
      </c>
      <c r="AF95" s="469">
        <v>2150</v>
      </c>
      <c r="AG95" s="469">
        <f>11385-AF96</f>
        <v>1450</v>
      </c>
      <c r="AH95" s="553">
        <v>0</v>
      </c>
      <c r="AI95" s="553">
        <v>0</v>
      </c>
      <c r="AJ95" s="342">
        <v>0</v>
      </c>
      <c r="AK95" s="342">
        <v>0</v>
      </c>
      <c r="AL95" s="37">
        <f>SUM(G95:AK95)</f>
        <v>11385</v>
      </c>
      <c r="AM95" s="38">
        <f>AL95</f>
        <v>11385</v>
      </c>
      <c r="AN95" s="38">
        <v>800000</v>
      </c>
      <c r="AO95" s="38">
        <f>AL95*AN95/1000</f>
        <v>9108000</v>
      </c>
      <c r="AP95" s="38">
        <f>AN95*AM95/1000</f>
        <v>9108000</v>
      </c>
    </row>
    <row r="96" spans="1:42" ht="35.1" customHeight="1">
      <c r="A96" s="625"/>
      <c r="B96" s="720"/>
      <c r="C96" s="512"/>
      <c r="D96" s="65"/>
      <c r="E96" s="57"/>
      <c r="F96" s="598"/>
      <c r="G96" s="552">
        <f t="shared" ref="G96:AI96" si="53">+F96+G95</f>
        <v>70</v>
      </c>
      <c r="H96" s="552">
        <f t="shared" si="53"/>
        <v>1952</v>
      </c>
      <c r="I96" s="575">
        <f t="shared" si="53"/>
        <v>1952</v>
      </c>
      <c r="J96" s="558">
        <f t="shared" si="53"/>
        <v>1952</v>
      </c>
      <c r="K96" s="552">
        <f t="shared" si="53"/>
        <v>2000</v>
      </c>
      <c r="L96" s="552">
        <f t="shared" si="53"/>
        <v>2178</v>
      </c>
      <c r="M96" s="552">
        <f t="shared" si="53"/>
        <v>3000</v>
      </c>
      <c r="N96" s="558">
        <f t="shared" si="53"/>
        <v>3000</v>
      </c>
      <c r="O96" s="558">
        <f t="shared" si="53"/>
        <v>3000</v>
      </c>
      <c r="P96" s="558">
        <f t="shared" si="53"/>
        <v>4293</v>
      </c>
      <c r="Q96" s="558">
        <f t="shared" si="53"/>
        <v>4300</v>
      </c>
      <c r="R96" s="552">
        <f t="shared" si="53"/>
        <v>4300</v>
      </c>
      <c r="S96" s="552">
        <f t="shared" si="53"/>
        <v>4800</v>
      </c>
      <c r="T96" s="558">
        <f t="shared" si="53"/>
        <v>4800</v>
      </c>
      <c r="U96" s="552">
        <f t="shared" si="53"/>
        <v>4800</v>
      </c>
      <c r="V96" s="552">
        <f t="shared" si="53"/>
        <v>4800</v>
      </c>
      <c r="W96" s="552">
        <f t="shared" si="53"/>
        <v>4800</v>
      </c>
      <c r="X96" s="558">
        <f t="shared" si="53"/>
        <v>4800</v>
      </c>
      <c r="Y96" s="552">
        <f t="shared" si="53"/>
        <v>4800</v>
      </c>
      <c r="Z96" s="552">
        <f t="shared" si="53"/>
        <v>5785</v>
      </c>
      <c r="AA96" s="552">
        <f t="shared" si="53"/>
        <v>7385</v>
      </c>
      <c r="AB96" s="552">
        <f t="shared" si="53"/>
        <v>7785</v>
      </c>
      <c r="AC96" s="552">
        <f t="shared" si="53"/>
        <v>7785</v>
      </c>
      <c r="AD96" s="575">
        <f t="shared" si="53"/>
        <v>7785</v>
      </c>
      <c r="AE96" s="558">
        <f t="shared" si="53"/>
        <v>7785</v>
      </c>
      <c r="AF96" s="552">
        <f t="shared" si="53"/>
        <v>9935</v>
      </c>
      <c r="AG96" s="552">
        <f t="shared" si="53"/>
        <v>11385</v>
      </c>
      <c r="AH96" s="552">
        <f t="shared" si="53"/>
        <v>11385</v>
      </c>
      <c r="AI96" s="552">
        <f t="shared" si="53"/>
        <v>11385</v>
      </c>
      <c r="AJ96" s="336">
        <f t="shared" ref="AJ96:AK96" si="54">+AI96+AJ95</f>
        <v>11385</v>
      </c>
      <c r="AK96" s="336">
        <f t="shared" si="54"/>
        <v>11385</v>
      </c>
      <c r="AL96" s="37"/>
    </row>
    <row r="97" spans="1:42" ht="35.1" customHeight="1">
      <c r="A97" s="624">
        <v>24</v>
      </c>
      <c r="B97" s="707" t="s">
        <v>184</v>
      </c>
      <c r="C97" s="511" t="s">
        <v>234</v>
      </c>
      <c r="D97" s="71"/>
      <c r="E97" s="34"/>
      <c r="F97" s="595">
        <f>+[1]NEW!$AA$417</f>
        <v>5637</v>
      </c>
      <c r="G97" s="469">
        <v>1500</v>
      </c>
      <c r="H97" s="553">
        <f>1500-G98</f>
        <v>0</v>
      </c>
      <c r="I97" s="574">
        <v>0</v>
      </c>
      <c r="J97" s="557">
        <v>0</v>
      </c>
      <c r="K97" s="553">
        <v>0</v>
      </c>
      <c r="L97" s="553">
        <v>0</v>
      </c>
      <c r="M97" s="553">
        <v>0</v>
      </c>
      <c r="N97" s="557">
        <v>0</v>
      </c>
      <c r="O97" s="557">
        <v>0</v>
      </c>
      <c r="P97" s="469">
        <v>329</v>
      </c>
      <c r="Q97" s="469">
        <v>891</v>
      </c>
      <c r="R97" s="469">
        <f>4637-Q98</f>
        <v>1917</v>
      </c>
      <c r="S97" s="553">
        <f>4637-R98</f>
        <v>0</v>
      </c>
      <c r="T97" s="557">
        <v>0</v>
      </c>
      <c r="U97" s="553">
        <f>4637-T98</f>
        <v>0</v>
      </c>
      <c r="V97" s="553">
        <v>0</v>
      </c>
      <c r="W97" s="553">
        <v>0</v>
      </c>
      <c r="X97" s="557">
        <v>0</v>
      </c>
      <c r="Y97" s="553">
        <v>0</v>
      </c>
      <c r="Z97" s="553">
        <v>0</v>
      </c>
      <c r="AA97" s="553">
        <v>0</v>
      </c>
      <c r="AB97" s="469">
        <v>750</v>
      </c>
      <c r="AC97" s="469">
        <f>5437-AB98</f>
        <v>50</v>
      </c>
      <c r="AD97" s="574">
        <v>0</v>
      </c>
      <c r="AE97" s="557">
        <v>0</v>
      </c>
      <c r="AF97" s="553">
        <v>0</v>
      </c>
      <c r="AG97" s="469">
        <f>5637-AF98</f>
        <v>200</v>
      </c>
      <c r="AH97" s="553">
        <f>5637-AG98</f>
        <v>0</v>
      </c>
      <c r="AI97" s="553">
        <v>0</v>
      </c>
      <c r="AJ97" s="342">
        <v>0</v>
      </c>
      <c r="AK97" s="342">
        <v>0</v>
      </c>
      <c r="AL97" s="37">
        <f>AK98</f>
        <v>5637</v>
      </c>
      <c r="AM97" s="38">
        <f>AL97</f>
        <v>5637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708"/>
      <c r="C98" s="513"/>
      <c r="D98" s="73"/>
      <c r="E98" s="41"/>
      <c r="F98" s="601"/>
      <c r="G98" s="552">
        <f t="shared" ref="G98:AI98" si="55">+F98+G97</f>
        <v>1500</v>
      </c>
      <c r="H98" s="552">
        <f t="shared" si="55"/>
        <v>1500</v>
      </c>
      <c r="I98" s="575">
        <f t="shared" si="55"/>
        <v>1500</v>
      </c>
      <c r="J98" s="558">
        <f t="shared" si="55"/>
        <v>1500</v>
      </c>
      <c r="K98" s="552">
        <f t="shared" si="55"/>
        <v>1500</v>
      </c>
      <c r="L98" s="552">
        <f t="shared" si="55"/>
        <v>1500</v>
      </c>
      <c r="M98" s="552">
        <f t="shared" si="55"/>
        <v>1500</v>
      </c>
      <c r="N98" s="558">
        <f t="shared" si="55"/>
        <v>1500</v>
      </c>
      <c r="O98" s="558">
        <f t="shared" si="55"/>
        <v>1500</v>
      </c>
      <c r="P98" s="558">
        <f t="shared" si="55"/>
        <v>1829</v>
      </c>
      <c r="Q98" s="558">
        <f t="shared" si="55"/>
        <v>2720</v>
      </c>
      <c r="R98" s="552">
        <f t="shared" si="55"/>
        <v>4637</v>
      </c>
      <c r="S98" s="552">
        <f t="shared" si="55"/>
        <v>4637</v>
      </c>
      <c r="T98" s="558">
        <f t="shared" si="55"/>
        <v>4637</v>
      </c>
      <c r="U98" s="552">
        <f t="shared" si="55"/>
        <v>4637</v>
      </c>
      <c r="V98" s="552">
        <f t="shared" si="55"/>
        <v>4637</v>
      </c>
      <c r="W98" s="552">
        <f t="shared" si="55"/>
        <v>4637</v>
      </c>
      <c r="X98" s="558">
        <f t="shared" si="55"/>
        <v>4637</v>
      </c>
      <c r="Y98" s="552">
        <f t="shared" si="55"/>
        <v>4637</v>
      </c>
      <c r="Z98" s="552">
        <f t="shared" si="55"/>
        <v>4637</v>
      </c>
      <c r="AA98" s="552">
        <f t="shared" si="55"/>
        <v>4637</v>
      </c>
      <c r="AB98" s="552">
        <f t="shared" si="55"/>
        <v>5387</v>
      </c>
      <c r="AC98" s="552">
        <f t="shared" si="55"/>
        <v>5437</v>
      </c>
      <c r="AD98" s="575">
        <f t="shared" si="55"/>
        <v>5437</v>
      </c>
      <c r="AE98" s="558">
        <f t="shared" si="55"/>
        <v>5437</v>
      </c>
      <c r="AF98" s="552">
        <f t="shared" si="55"/>
        <v>5437</v>
      </c>
      <c r="AG98" s="552">
        <f t="shared" si="55"/>
        <v>5637</v>
      </c>
      <c r="AH98" s="552">
        <f t="shared" si="55"/>
        <v>5637</v>
      </c>
      <c r="AI98" s="552">
        <f t="shared" si="55"/>
        <v>5637</v>
      </c>
      <c r="AJ98" s="336">
        <f t="shared" ref="AJ98:AK98" si="56">+AI98+AJ97</f>
        <v>5637</v>
      </c>
      <c r="AK98" s="336">
        <f t="shared" si="56"/>
        <v>5637</v>
      </c>
      <c r="AL98" s="37"/>
    </row>
    <row r="99" spans="1:42" ht="35.1" customHeight="1">
      <c r="A99" s="652">
        <v>25</v>
      </c>
      <c r="B99" s="707" t="s">
        <v>185</v>
      </c>
      <c r="C99" s="510" t="s">
        <v>235</v>
      </c>
      <c r="D99" s="60"/>
      <c r="E99" s="34"/>
      <c r="F99" s="595">
        <f>+[1]NEW!$AA$420</f>
        <v>1444</v>
      </c>
      <c r="G99" s="553">
        <v>0</v>
      </c>
      <c r="H99" s="553">
        <v>0</v>
      </c>
      <c r="I99" s="574">
        <v>0</v>
      </c>
      <c r="J99" s="557">
        <v>0</v>
      </c>
      <c r="K99" s="553">
        <v>0</v>
      </c>
      <c r="L99" s="553">
        <v>0</v>
      </c>
      <c r="M99" s="469">
        <v>797</v>
      </c>
      <c r="N99" s="557">
        <v>0</v>
      </c>
      <c r="O99" s="557">
        <v>0</v>
      </c>
      <c r="P99" s="469">
        <f>1444-O100</f>
        <v>647</v>
      </c>
      <c r="Q99" s="557">
        <v>0</v>
      </c>
      <c r="R99" s="553">
        <v>0</v>
      </c>
      <c r="S99" s="553">
        <v>0</v>
      </c>
      <c r="T99" s="557">
        <v>0</v>
      </c>
      <c r="U99" s="553">
        <v>0</v>
      </c>
      <c r="V99" s="553">
        <v>0</v>
      </c>
      <c r="W99" s="553">
        <v>0</v>
      </c>
      <c r="X99" s="557">
        <v>0</v>
      </c>
      <c r="Y99" s="553">
        <v>0</v>
      </c>
      <c r="Z99" s="553">
        <v>0</v>
      </c>
      <c r="AA99" s="553">
        <v>0</v>
      </c>
      <c r="AB99" s="553">
        <v>0</v>
      </c>
      <c r="AC99" s="553">
        <v>0</v>
      </c>
      <c r="AD99" s="574">
        <v>0</v>
      </c>
      <c r="AE99" s="557">
        <v>0</v>
      </c>
      <c r="AF99" s="553">
        <v>0</v>
      </c>
      <c r="AG99" s="553">
        <v>0</v>
      </c>
      <c r="AH99" s="553">
        <v>0</v>
      </c>
      <c r="AI99" s="553">
        <v>0</v>
      </c>
      <c r="AJ99" s="342">
        <v>0</v>
      </c>
      <c r="AK99" s="342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708"/>
      <c r="C100" s="510"/>
      <c r="D100" s="60"/>
      <c r="E100" s="52"/>
      <c r="F100" s="599"/>
      <c r="G100" s="552">
        <f t="shared" ref="G100:AI100" si="57">+F100+G99</f>
        <v>0</v>
      </c>
      <c r="H100" s="552">
        <f t="shared" si="57"/>
        <v>0</v>
      </c>
      <c r="I100" s="575">
        <f t="shared" si="57"/>
        <v>0</v>
      </c>
      <c r="J100" s="558">
        <f t="shared" si="57"/>
        <v>0</v>
      </c>
      <c r="K100" s="552">
        <f t="shared" si="57"/>
        <v>0</v>
      </c>
      <c r="L100" s="552">
        <f t="shared" si="57"/>
        <v>0</v>
      </c>
      <c r="M100" s="552">
        <f t="shared" si="57"/>
        <v>797</v>
      </c>
      <c r="N100" s="558">
        <f t="shared" si="57"/>
        <v>797</v>
      </c>
      <c r="O100" s="558">
        <f t="shared" si="57"/>
        <v>797</v>
      </c>
      <c r="P100" s="558">
        <f t="shared" si="57"/>
        <v>1444</v>
      </c>
      <c r="Q100" s="558">
        <f t="shared" si="57"/>
        <v>1444</v>
      </c>
      <c r="R100" s="552">
        <f t="shared" si="57"/>
        <v>1444</v>
      </c>
      <c r="S100" s="552">
        <f t="shared" si="57"/>
        <v>1444</v>
      </c>
      <c r="T100" s="558">
        <f t="shared" si="57"/>
        <v>1444</v>
      </c>
      <c r="U100" s="552">
        <f t="shared" si="57"/>
        <v>1444</v>
      </c>
      <c r="V100" s="552">
        <f t="shared" si="57"/>
        <v>1444</v>
      </c>
      <c r="W100" s="552">
        <f t="shared" si="57"/>
        <v>1444</v>
      </c>
      <c r="X100" s="558">
        <f t="shared" si="57"/>
        <v>1444</v>
      </c>
      <c r="Y100" s="552">
        <f t="shared" si="57"/>
        <v>1444</v>
      </c>
      <c r="Z100" s="552">
        <f t="shared" si="57"/>
        <v>1444</v>
      </c>
      <c r="AA100" s="552">
        <f t="shared" si="57"/>
        <v>1444</v>
      </c>
      <c r="AB100" s="552">
        <f t="shared" si="57"/>
        <v>1444</v>
      </c>
      <c r="AC100" s="552">
        <f t="shared" si="57"/>
        <v>1444</v>
      </c>
      <c r="AD100" s="575">
        <f t="shared" si="57"/>
        <v>1444</v>
      </c>
      <c r="AE100" s="558">
        <f t="shared" si="57"/>
        <v>1444</v>
      </c>
      <c r="AF100" s="552">
        <f t="shared" si="57"/>
        <v>1444</v>
      </c>
      <c r="AG100" s="552">
        <f t="shared" si="57"/>
        <v>1444</v>
      </c>
      <c r="AH100" s="552">
        <f t="shared" si="57"/>
        <v>1444</v>
      </c>
      <c r="AI100" s="552">
        <f t="shared" si="57"/>
        <v>1444</v>
      </c>
      <c r="AJ100" s="336">
        <f t="shared" ref="AJ100:AK100" si="58">+AI100+AJ99</f>
        <v>1444</v>
      </c>
      <c r="AK100" s="336">
        <f t="shared" si="58"/>
        <v>1444</v>
      </c>
      <c r="AL100" s="37"/>
    </row>
    <row r="101" spans="1:42" ht="35.1" customHeight="1">
      <c r="A101" s="624">
        <v>26</v>
      </c>
      <c r="B101" s="718" t="s">
        <v>186</v>
      </c>
      <c r="C101" s="511" t="s">
        <v>235</v>
      </c>
      <c r="D101" s="63"/>
      <c r="E101" s="54"/>
      <c r="F101" s="597">
        <f>+[1]NEW!$AA$423</f>
        <v>523</v>
      </c>
      <c r="G101" s="553">
        <v>0</v>
      </c>
      <c r="H101" s="553">
        <v>0</v>
      </c>
      <c r="I101" s="574">
        <v>0</v>
      </c>
      <c r="J101" s="557">
        <v>0</v>
      </c>
      <c r="K101" s="553">
        <v>0</v>
      </c>
      <c r="L101" s="553">
        <v>0</v>
      </c>
      <c r="M101" s="469">
        <f>323-L102</f>
        <v>323</v>
      </c>
      <c r="N101" s="557">
        <v>0</v>
      </c>
      <c r="O101" s="557">
        <v>0</v>
      </c>
      <c r="P101" s="557">
        <v>0</v>
      </c>
      <c r="Q101" s="557">
        <v>0</v>
      </c>
      <c r="R101" s="553">
        <v>0</v>
      </c>
      <c r="S101" s="469">
        <f>523-R102</f>
        <v>200</v>
      </c>
      <c r="T101" s="557">
        <v>0</v>
      </c>
      <c r="U101" s="553">
        <v>0</v>
      </c>
      <c r="V101" s="553">
        <v>0</v>
      </c>
      <c r="W101" s="553">
        <v>0</v>
      </c>
      <c r="X101" s="557">
        <v>0</v>
      </c>
      <c r="Y101" s="553">
        <v>0</v>
      </c>
      <c r="Z101" s="553">
        <v>0</v>
      </c>
      <c r="AA101" s="553">
        <v>0</v>
      </c>
      <c r="AB101" s="553">
        <v>0</v>
      </c>
      <c r="AC101" s="553">
        <v>0</v>
      </c>
      <c r="AD101" s="574">
        <v>0</v>
      </c>
      <c r="AE101" s="557">
        <v>0</v>
      </c>
      <c r="AF101" s="553">
        <v>0</v>
      </c>
      <c r="AG101" s="553">
        <v>0</v>
      </c>
      <c r="AH101" s="553">
        <v>0</v>
      </c>
      <c r="AI101" s="553">
        <v>0</v>
      </c>
      <c r="AJ101" s="342">
        <v>0</v>
      </c>
      <c r="AK101" s="342">
        <v>0</v>
      </c>
      <c r="AL101" s="37">
        <f>SUM(G101:AK101)</f>
        <v>523</v>
      </c>
      <c r="AM101" s="38">
        <f>AL101</f>
        <v>523</v>
      </c>
      <c r="AN101" s="38">
        <v>800000</v>
      </c>
      <c r="AO101" s="38">
        <f>AL101*AN101/1000</f>
        <v>418400</v>
      </c>
      <c r="AP101" s="38">
        <f>AN101*AM101/1000</f>
        <v>418400</v>
      </c>
    </row>
    <row r="102" spans="1:42" ht="35.1" customHeight="1">
      <c r="A102" s="625"/>
      <c r="B102" s="719"/>
      <c r="C102" s="512"/>
      <c r="D102" s="65"/>
      <c r="E102" s="57"/>
      <c r="F102" s="598"/>
      <c r="G102" s="552">
        <f t="shared" ref="G102:AI102" si="59">+F102+G101</f>
        <v>0</v>
      </c>
      <c r="H102" s="552">
        <f t="shared" si="59"/>
        <v>0</v>
      </c>
      <c r="I102" s="575">
        <f t="shared" si="59"/>
        <v>0</v>
      </c>
      <c r="J102" s="558">
        <f t="shared" si="59"/>
        <v>0</v>
      </c>
      <c r="K102" s="552">
        <f t="shared" si="59"/>
        <v>0</v>
      </c>
      <c r="L102" s="552">
        <f t="shared" si="59"/>
        <v>0</v>
      </c>
      <c r="M102" s="552">
        <f t="shared" si="59"/>
        <v>323</v>
      </c>
      <c r="N102" s="558">
        <f t="shared" si="59"/>
        <v>323</v>
      </c>
      <c r="O102" s="558">
        <f t="shared" si="59"/>
        <v>323</v>
      </c>
      <c r="P102" s="558">
        <f t="shared" si="59"/>
        <v>323</v>
      </c>
      <c r="Q102" s="558">
        <f t="shared" si="59"/>
        <v>323</v>
      </c>
      <c r="R102" s="552">
        <f t="shared" si="59"/>
        <v>323</v>
      </c>
      <c r="S102" s="552">
        <f t="shared" si="59"/>
        <v>523</v>
      </c>
      <c r="T102" s="558">
        <f t="shared" si="59"/>
        <v>523</v>
      </c>
      <c r="U102" s="552">
        <f t="shared" si="59"/>
        <v>523</v>
      </c>
      <c r="V102" s="552">
        <f t="shared" si="59"/>
        <v>523</v>
      </c>
      <c r="W102" s="552">
        <f t="shared" si="59"/>
        <v>523</v>
      </c>
      <c r="X102" s="558">
        <f t="shared" si="59"/>
        <v>523</v>
      </c>
      <c r="Y102" s="552">
        <f t="shared" si="59"/>
        <v>523</v>
      </c>
      <c r="Z102" s="552">
        <f t="shared" si="59"/>
        <v>523</v>
      </c>
      <c r="AA102" s="552">
        <f t="shared" si="59"/>
        <v>523</v>
      </c>
      <c r="AB102" s="552">
        <f t="shared" si="59"/>
        <v>523</v>
      </c>
      <c r="AC102" s="552">
        <f t="shared" si="59"/>
        <v>523</v>
      </c>
      <c r="AD102" s="575">
        <f t="shared" si="59"/>
        <v>523</v>
      </c>
      <c r="AE102" s="558">
        <f t="shared" si="59"/>
        <v>523</v>
      </c>
      <c r="AF102" s="552">
        <f t="shared" si="59"/>
        <v>523</v>
      </c>
      <c r="AG102" s="552">
        <f t="shared" si="59"/>
        <v>523</v>
      </c>
      <c r="AH102" s="552">
        <f t="shared" si="59"/>
        <v>523</v>
      </c>
      <c r="AI102" s="552">
        <f t="shared" si="59"/>
        <v>523</v>
      </c>
      <c r="AJ102" s="336">
        <f t="shared" ref="AJ102:AK102" si="60">+AI102+AJ101</f>
        <v>523</v>
      </c>
      <c r="AK102" s="336">
        <f t="shared" si="60"/>
        <v>523</v>
      </c>
      <c r="AL102" s="37"/>
    </row>
    <row r="103" spans="1:42" ht="35.1" hidden="1" customHeight="1">
      <c r="A103" s="624">
        <v>27</v>
      </c>
      <c r="B103" s="661" t="s">
        <v>187</v>
      </c>
      <c r="C103" s="511" t="s">
        <v>234</v>
      </c>
      <c r="D103" s="71"/>
      <c r="E103" s="34"/>
      <c r="F103" s="595">
        <f>+[1]NEW!$AA$426</f>
        <v>0</v>
      </c>
      <c r="G103" s="553">
        <v>0</v>
      </c>
      <c r="H103" s="553">
        <v>0</v>
      </c>
      <c r="I103" s="574">
        <v>0</v>
      </c>
      <c r="J103" s="557">
        <v>0</v>
      </c>
      <c r="K103" s="553">
        <v>0</v>
      </c>
      <c r="L103" s="553">
        <v>0</v>
      </c>
      <c r="M103" s="553">
        <v>0</v>
      </c>
      <c r="N103" s="557">
        <v>0</v>
      </c>
      <c r="O103" s="557">
        <v>0</v>
      </c>
      <c r="P103" s="557">
        <v>0</v>
      </c>
      <c r="Q103" s="557">
        <v>0</v>
      </c>
      <c r="R103" s="553">
        <v>0</v>
      </c>
      <c r="S103" s="553">
        <v>0</v>
      </c>
      <c r="T103" s="557">
        <v>0</v>
      </c>
      <c r="U103" s="553">
        <v>0</v>
      </c>
      <c r="V103" s="553">
        <v>0</v>
      </c>
      <c r="W103" s="553">
        <v>0</v>
      </c>
      <c r="X103" s="557">
        <v>0</v>
      </c>
      <c r="Y103" s="553">
        <v>0</v>
      </c>
      <c r="Z103" s="553">
        <v>0</v>
      </c>
      <c r="AA103" s="553">
        <v>0</v>
      </c>
      <c r="AB103" s="553">
        <v>0</v>
      </c>
      <c r="AC103" s="553">
        <v>0</v>
      </c>
      <c r="AD103" s="574">
        <v>0</v>
      </c>
      <c r="AE103" s="557">
        <v>0</v>
      </c>
      <c r="AF103" s="553">
        <v>0</v>
      </c>
      <c r="AG103" s="553">
        <v>0</v>
      </c>
      <c r="AH103" s="553">
        <v>0</v>
      </c>
      <c r="AI103" s="553">
        <v>0</v>
      </c>
      <c r="AJ103" s="342">
        <v>0</v>
      </c>
      <c r="AK103" s="342">
        <v>0</v>
      </c>
      <c r="AL103" s="37">
        <f>AK104</f>
        <v>0</v>
      </c>
      <c r="AM103" s="38">
        <f>AL103</f>
        <v>0</v>
      </c>
      <c r="AN103" s="38"/>
      <c r="AO103" s="38">
        <f>AL103*AN103/1000</f>
        <v>0</v>
      </c>
      <c r="AP103" s="38">
        <f>AN103*AM103/1000</f>
        <v>0</v>
      </c>
    </row>
    <row r="104" spans="1:42" ht="35.1" hidden="1" customHeight="1">
      <c r="A104" s="625"/>
      <c r="B104" s="663"/>
      <c r="C104" s="512"/>
      <c r="D104" s="73"/>
      <c r="E104" s="41"/>
      <c r="F104" s="601"/>
      <c r="G104" s="552">
        <f>+F104+G103</f>
        <v>0</v>
      </c>
      <c r="H104" s="552">
        <f t="shared" ref="H104:AI104" si="61">+G104+H103</f>
        <v>0</v>
      </c>
      <c r="I104" s="575">
        <f t="shared" si="61"/>
        <v>0</v>
      </c>
      <c r="J104" s="558">
        <f t="shared" si="61"/>
        <v>0</v>
      </c>
      <c r="K104" s="552">
        <f t="shared" si="61"/>
        <v>0</v>
      </c>
      <c r="L104" s="552">
        <f t="shared" si="61"/>
        <v>0</v>
      </c>
      <c r="M104" s="552">
        <f t="shared" si="61"/>
        <v>0</v>
      </c>
      <c r="N104" s="558">
        <f t="shared" si="61"/>
        <v>0</v>
      </c>
      <c r="O104" s="558">
        <f t="shared" si="61"/>
        <v>0</v>
      </c>
      <c r="P104" s="558">
        <f t="shared" si="61"/>
        <v>0</v>
      </c>
      <c r="Q104" s="558">
        <f t="shared" si="61"/>
        <v>0</v>
      </c>
      <c r="R104" s="552">
        <f t="shared" si="61"/>
        <v>0</v>
      </c>
      <c r="S104" s="552">
        <f t="shared" si="61"/>
        <v>0</v>
      </c>
      <c r="T104" s="558">
        <f t="shared" si="61"/>
        <v>0</v>
      </c>
      <c r="U104" s="552">
        <f t="shared" si="61"/>
        <v>0</v>
      </c>
      <c r="V104" s="552">
        <f t="shared" si="61"/>
        <v>0</v>
      </c>
      <c r="W104" s="552">
        <f t="shared" si="61"/>
        <v>0</v>
      </c>
      <c r="X104" s="558">
        <f t="shared" si="61"/>
        <v>0</v>
      </c>
      <c r="Y104" s="552">
        <f t="shared" si="61"/>
        <v>0</v>
      </c>
      <c r="Z104" s="552">
        <f t="shared" si="61"/>
        <v>0</v>
      </c>
      <c r="AA104" s="552">
        <f t="shared" si="61"/>
        <v>0</v>
      </c>
      <c r="AB104" s="552">
        <f t="shared" si="61"/>
        <v>0</v>
      </c>
      <c r="AC104" s="552">
        <f t="shared" si="61"/>
        <v>0</v>
      </c>
      <c r="AD104" s="575">
        <f t="shared" si="61"/>
        <v>0</v>
      </c>
      <c r="AE104" s="558">
        <f t="shared" si="61"/>
        <v>0</v>
      </c>
      <c r="AF104" s="552">
        <f t="shared" si="61"/>
        <v>0</v>
      </c>
      <c r="AG104" s="552">
        <f t="shared" si="61"/>
        <v>0</v>
      </c>
      <c r="AH104" s="552">
        <f t="shared" si="61"/>
        <v>0</v>
      </c>
      <c r="AI104" s="552">
        <f t="shared" si="61"/>
        <v>0</v>
      </c>
      <c r="AJ104" s="336">
        <f t="shared" ref="AJ104:AK104" si="62">+AI104+AJ103</f>
        <v>0</v>
      </c>
      <c r="AK104" s="336">
        <f t="shared" si="62"/>
        <v>0</v>
      </c>
      <c r="AL104" s="37"/>
    </row>
    <row r="105" spans="1:42" ht="35.1" hidden="1" customHeight="1">
      <c r="A105" s="624">
        <v>28</v>
      </c>
      <c r="B105" s="661" t="s">
        <v>188</v>
      </c>
      <c r="C105" s="511" t="s">
        <v>234</v>
      </c>
      <c r="D105" s="63"/>
      <c r="E105" s="76"/>
      <c r="F105" s="595">
        <f>+[1]NEW!$AA$429</f>
        <v>0</v>
      </c>
      <c r="G105" s="553">
        <v>0</v>
      </c>
      <c r="H105" s="553">
        <v>0</v>
      </c>
      <c r="I105" s="574">
        <v>0</v>
      </c>
      <c r="J105" s="557">
        <v>0</v>
      </c>
      <c r="K105" s="553">
        <v>0</v>
      </c>
      <c r="L105" s="553">
        <v>0</v>
      </c>
      <c r="M105" s="553">
        <v>0</v>
      </c>
      <c r="N105" s="557">
        <v>0</v>
      </c>
      <c r="O105" s="557">
        <v>0</v>
      </c>
      <c r="P105" s="557">
        <v>0</v>
      </c>
      <c r="Q105" s="557">
        <v>0</v>
      </c>
      <c r="R105" s="553">
        <v>0</v>
      </c>
      <c r="S105" s="553">
        <v>0</v>
      </c>
      <c r="T105" s="557">
        <v>0</v>
      </c>
      <c r="U105" s="553">
        <v>0</v>
      </c>
      <c r="V105" s="553">
        <v>0</v>
      </c>
      <c r="W105" s="553">
        <v>0</v>
      </c>
      <c r="X105" s="557">
        <v>0</v>
      </c>
      <c r="Y105" s="553">
        <v>0</v>
      </c>
      <c r="Z105" s="553">
        <v>0</v>
      </c>
      <c r="AA105" s="553">
        <v>0</v>
      </c>
      <c r="AB105" s="553">
        <v>0</v>
      </c>
      <c r="AC105" s="553">
        <v>0</v>
      </c>
      <c r="AD105" s="574">
        <v>0</v>
      </c>
      <c r="AE105" s="557">
        <v>0</v>
      </c>
      <c r="AF105" s="553">
        <v>0</v>
      </c>
      <c r="AG105" s="553">
        <v>0</v>
      </c>
      <c r="AH105" s="553">
        <v>0</v>
      </c>
      <c r="AI105" s="553">
        <v>0</v>
      </c>
      <c r="AJ105" s="342">
        <v>0</v>
      </c>
      <c r="AK105" s="342">
        <v>0</v>
      </c>
      <c r="AL105" s="37">
        <f>SUM(G105:AK105)</f>
        <v>0</v>
      </c>
      <c r="AM105" s="38">
        <f>AL105</f>
        <v>0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hidden="1" customHeight="1">
      <c r="A106" s="625"/>
      <c r="B106" s="663"/>
      <c r="C106" s="513"/>
      <c r="D106" s="78"/>
      <c r="E106" s="79"/>
      <c r="F106" s="596"/>
      <c r="G106" s="552">
        <f t="shared" ref="G106:AI106" si="63">+F106+G105</f>
        <v>0</v>
      </c>
      <c r="H106" s="552">
        <f t="shared" si="63"/>
        <v>0</v>
      </c>
      <c r="I106" s="575">
        <f t="shared" si="63"/>
        <v>0</v>
      </c>
      <c r="J106" s="558">
        <f t="shared" si="63"/>
        <v>0</v>
      </c>
      <c r="K106" s="552">
        <f t="shared" si="63"/>
        <v>0</v>
      </c>
      <c r="L106" s="552">
        <f t="shared" si="63"/>
        <v>0</v>
      </c>
      <c r="M106" s="552">
        <f t="shared" si="63"/>
        <v>0</v>
      </c>
      <c r="N106" s="558">
        <f t="shared" si="63"/>
        <v>0</v>
      </c>
      <c r="O106" s="558">
        <f t="shared" si="63"/>
        <v>0</v>
      </c>
      <c r="P106" s="558">
        <f t="shared" si="63"/>
        <v>0</v>
      </c>
      <c r="Q106" s="558">
        <f t="shared" si="63"/>
        <v>0</v>
      </c>
      <c r="R106" s="552">
        <f t="shared" si="63"/>
        <v>0</v>
      </c>
      <c r="S106" s="552">
        <f t="shared" si="63"/>
        <v>0</v>
      </c>
      <c r="T106" s="558">
        <f t="shared" si="63"/>
        <v>0</v>
      </c>
      <c r="U106" s="552">
        <f t="shared" si="63"/>
        <v>0</v>
      </c>
      <c r="V106" s="552">
        <f t="shared" si="63"/>
        <v>0</v>
      </c>
      <c r="W106" s="552">
        <f t="shared" si="63"/>
        <v>0</v>
      </c>
      <c r="X106" s="558">
        <f t="shared" si="63"/>
        <v>0</v>
      </c>
      <c r="Y106" s="552">
        <f t="shared" si="63"/>
        <v>0</v>
      </c>
      <c r="Z106" s="552">
        <f t="shared" si="63"/>
        <v>0</v>
      </c>
      <c r="AA106" s="552">
        <f t="shared" si="63"/>
        <v>0</v>
      </c>
      <c r="AB106" s="552">
        <f t="shared" si="63"/>
        <v>0</v>
      </c>
      <c r="AC106" s="552">
        <f t="shared" si="63"/>
        <v>0</v>
      </c>
      <c r="AD106" s="575">
        <f t="shared" si="63"/>
        <v>0</v>
      </c>
      <c r="AE106" s="558">
        <f t="shared" si="63"/>
        <v>0</v>
      </c>
      <c r="AF106" s="552">
        <f t="shared" si="63"/>
        <v>0</v>
      </c>
      <c r="AG106" s="552">
        <f t="shared" si="63"/>
        <v>0</v>
      </c>
      <c r="AH106" s="552">
        <f t="shared" si="63"/>
        <v>0</v>
      </c>
      <c r="AI106" s="552">
        <f t="shared" si="63"/>
        <v>0</v>
      </c>
      <c r="AJ106" s="336">
        <f t="shared" ref="AJ106:AK106" si="64">+AI106+AJ105</f>
        <v>0</v>
      </c>
      <c r="AK106" s="336">
        <f t="shared" si="64"/>
        <v>0</v>
      </c>
      <c r="AL106" s="37"/>
    </row>
    <row r="107" spans="1:42" ht="34.5" hidden="1" customHeight="1">
      <c r="A107" s="624">
        <v>29</v>
      </c>
      <c r="B107" s="661" t="s">
        <v>189</v>
      </c>
      <c r="C107" s="510" t="s">
        <v>235</v>
      </c>
      <c r="D107" s="71"/>
      <c r="E107" s="49"/>
      <c r="F107" s="595">
        <f>+[1]NEW!$AA$432</f>
        <v>0</v>
      </c>
      <c r="G107" s="553">
        <v>0</v>
      </c>
      <c r="H107" s="553">
        <v>0</v>
      </c>
      <c r="I107" s="574">
        <v>0</v>
      </c>
      <c r="J107" s="557">
        <v>0</v>
      </c>
      <c r="K107" s="553">
        <v>0</v>
      </c>
      <c r="L107" s="553">
        <v>0</v>
      </c>
      <c r="M107" s="553">
        <v>0</v>
      </c>
      <c r="N107" s="557">
        <v>0</v>
      </c>
      <c r="O107" s="557">
        <v>0</v>
      </c>
      <c r="P107" s="557">
        <v>0</v>
      </c>
      <c r="Q107" s="557">
        <v>0</v>
      </c>
      <c r="R107" s="553">
        <v>0</v>
      </c>
      <c r="S107" s="553">
        <v>0</v>
      </c>
      <c r="T107" s="557">
        <v>0</v>
      </c>
      <c r="U107" s="553">
        <v>0</v>
      </c>
      <c r="V107" s="553">
        <v>0</v>
      </c>
      <c r="W107" s="553">
        <v>0</v>
      </c>
      <c r="X107" s="557">
        <v>0</v>
      </c>
      <c r="Y107" s="553">
        <v>0</v>
      </c>
      <c r="Z107" s="553">
        <v>0</v>
      </c>
      <c r="AA107" s="553">
        <v>0</v>
      </c>
      <c r="AB107" s="553">
        <v>0</v>
      </c>
      <c r="AC107" s="553">
        <v>0</v>
      </c>
      <c r="AD107" s="574">
        <v>0</v>
      </c>
      <c r="AE107" s="557">
        <v>0</v>
      </c>
      <c r="AF107" s="553">
        <v>0</v>
      </c>
      <c r="AG107" s="553">
        <v>0</v>
      </c>
      <c r="AH107" s="553">
        <v>0</v>
      </c>
      <c r="AI107" s="553">
        <v>0</v>
      </c>
      <c r="AJ107" s="342">
        <v>0</v>
      </c>
      <c r="AK107" s="342">
        <v>0</v>
      </c>
      <c r="AL107" s="37">
        <f>AK108</f>
        <v>0</v>
      </c>
      <c r="AM107" s="38">
        <f>AL107</f>
        <v>0</v>
      </c>
      <c r="AN107" s="38"/>
      <c r="AO107" s="38">
        <f>AL107*AN107/1000</f>
        <v>0</v>
      </c>
      <c r="AP107" s="38">
        <f>AN107*AM107/1000</f>
        <v>0</v>
      </c>
    </row>
    <row r="108" spans="1:42" ht="35.1" hidden="1" customHeight="1">
      <c r="A108" s="625"/>
      <c r="B108" s="663"/>
      <c r="C108" s="510"/>
      <c r="D108" s="73"/>
      <c r="E108" s="52"/>
      <c r="F108" s="599"/>
      <c r="G108" s="552">
        <f t="shared" ref="G108:AI108" si="65">+F108+G107</f>
        <v>0</v>
      </c>
      <c r="H108" s="552">
        <f t="shared" si="65"/>
        <v>0</v>
      </c>
      <c r="I108" s="575">
        <f t="shared" si="65"/>
        <v>0</v>
      </c>
      <c r="J108" s="558">
        <f t="shared" si="65"/>
        <v>0</v>
      </c>
      <c r="K108" s="552">
        <f t="shared" si="65"/>
        <v>0</v>
      </c>
      <c r="L108" s="552">
        <f t="shared" si="65"/>
        <v>0</v>
      </c>
      <c r="M108" s="552">
        <f t="shared" si="65"/>
        <v>0</v>
      </c>
      <c r="N108" s="558">
        <f t="shared" si="65"/>
        <v>0</v>
      </c>
      <c r="O108" s="558">
        <f t="shared" si="65"/>
        <v>0</v>
      </c>
      <c r="P108" s="558">
        <f t="shared" si="65"/>
        <v>0</v>
      </c>
      <c r="Q108" s="558">
        <f t="shared" si="65"/>
        <v>0</v>
      </c>
      <c r="R108" s="552">
        <f t="shared" si="65"/>
        <v>0</v>
      </c>
      <c r="S108" s="552">
        <f t="shared" si="65"/>
        <v>0</v>
      </c>
      <c r="T108" s="558">
        <f t="shared" si="65"/>
        <v>0</v>
      </c>
      <c r="U108" s="552">
        <f t="shared" si="65"/>
        <v>0</v>
      </c>
      <c r="V108" s="552">
        <f t="shared" si="65"/>
        <v>0</v>
      </c>
      <c r="W108" s="552">
        <f t="shared" si="65"/>
        <v>0</v>
      </c>
      <c r="X108" s="558">
        <f t="shared" si="65"/>
        <v>0</v>
      </c>
      <c r="Y108" s="552">
        <f t="shared" si="65"/>
        <v>0</v>
      </c>
      <c r="Z108" s="552">
        <f t="shared" si="65"/>
        <v>0</v>
      </c>
      <c r="AA108" s="552">
        <f t="shared" si="65"/>
        <v>0</v>
      </c>
      <c r="AB108" s="552">
        <f t="shared" si="65"/>
        <v>0</v>
      </c>
      <c r="AC108" s="552">
        <f t="shared" si="65"/>
        <v>0</v>
      </c>
      <c r="AD108" s="575">
        <f t="shared" si="65"/>
        <v>0</v>
      </c>
      <c r="AE108" s="558">
        <f t="shared" si="65"/>
        <v>0</v>
      </c>
      <c r="AF108" s="552">
        <f t="shared" si="65"/>
        <v>0</v>
      </c>
      <c r="AG108" s="552">
        <f t="shared" si="65"/>
        <v>0</v>
      </c>
      <c r="AH108" s="552">
        <f t="shared" si="65"/>
        <v>0</v>
      </c>
      <c r="AI108" s="552">
        <f t="shared" si="65"/>
        <v>0</v>
      </c>
      <c r="AJ108" s="336">
        <f t="shared" ref="AJ108:AK108" si="66">+AI108+AJ107</f>
        <v>0</v>
      </c>
      <c r="AK108" s="336">
        <f t="shared" si="66"/>
        <v>0</v>
      </c>
      <c r="AL108" s="37"/>
    </row>
    <row r="109" spans="1:42" ht="34.5" hidden="1" customHeight="1">
      <c r="A109" s="624">
        <v>30</v>
      </c>
      <c r="B109" s="661" t="s">
        <v>190</v>
      </c>
      <c r="C109" s="511" t="s">
        <v>235</v>
      </c>
      <c r="D109" s="63"/>
      <c r="E109" s="54"/>
      <c r="F109" s="597">
        <f>+[1]NEW!$AA$435</f>
        <v>0</v>
      </c>
      <c r="G109" s="457">
        <v>0</v>
      </c>
      <c r="H109" s="457">
        <v>0</v>
      </c>
      <c r="I109" s="576">
        <v>0</v>
      </c>
      <c r="J109" s="559">
        <v>0</v>
      </c>
      <c r="K109" s="457">
        <v>0</v>
      </c>
      <c r="L109" s="457">
        <v>0</v>
      </c>
      <c r="M109" s="457">
        <v>0</v>
      </c>
      <c r="N109" s="559">
        <v>0</v>
      </c>
      <c r="O109" s="559">
        <v>0</v>
      </c>
      <c r="P109" s="559">
        <v>0</v>
      </c>
      <c r="Q109" s="559">
        <v>0</v>
      </c>
      <c r="R109" s="457">
        <v>0</v>
      </c>
      <c r="S109" s="457">
        <v>0</v>
      </c>
      <c r="T109" s="559">
        <v>0</v>
      </c>
      <c r="U109" s="457">
        <v>0</v>
      </c>
      <c r="V109" s="457">
        <v>0</v>
      </c>
      <c r="W109" s="457">
        <v>0</v>
      </c>
      <c r="X109" s="559">
        <v>0</v>
      </c>
      <c r="Y109" s="457">
        <v>0</v>
      </c>
      <c r="Z109" s="457">
        <v>0</v>
      </c>
      <c r="AA109" s="457">
        <v>0</v>
      </c>
      <c r="AB109" s="457">
        <v>0</v>
      </c>
      <c r="AC109" s="457">
        <v>0</v>
      </c>
      <c r="AD109" s="576">
        <v>0</v>
      </c>
      <c r="AE109" s="559">
        <v>0</v>
      </c>
      <c r="AF109" s="457">
        <v>0</v>
      </c>
      <c r="AG109" s="457">
        <v>0</v>
      </c>
      <c r="AH109" s="457">
        <v>0</v>
      </c>
      <c r="AI109" s="457">
        <v>0</v>
      </c>
      <c r="AJ109" s="343">
        <v>0</v>
      </c>
      <c r="AK109" s="334"/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hidden="1" customHeight="1">
      <c r="A110" s="625"/>
      <c r="B110" s="663"/>
      <c r="C110" s="512"/>
      <c r="D110" s="78"/>
      <c r="E110" s="79"/>
      <c r="F110" s="606"/>
      <c r="G110" s="552">
        <f t="shared" ref="G110:AI110" si="67">+F110+G109</f>
        <v>0</v>
      </c>
      <c r="H110" s="552">
        <f t="shared" si="67"/>
        <v>0</v>
      </c>
      <c r="I110" s="575">
        <f t="shared" si="67"/>
        <v>0</v>
      </c>
      <c r="J110" s="558">
        <f t="shared" si="67"/>
        <v>0</v>
      </c>
      <c r="K110" s="552">
        <f t="shared" si="67"/>
        <v>0</v>
      </c>
      <c r="L110" s="552">
        <f t="shared" si="67"/>
        <v>0</v>
      </c>
      <c r="M110" s="552">
        <f t="shared" si="67"/>
        <v>0</v>
      </c>
      <c r="N110" s="558">
        <f t="shared" si="67"/>
        <v>0</v>
      </c>
      <c r="O110" s="558">
        <f t="shared" si="67"/>
        <v>0</v>
      </c>
      <c r="P110" s="558">
        <f t="shared" si="67"/>
        <v>0</v>
      </c>
      <c r="Q110" s="558">
        <f t="shared" si="67"/>
        <v>0</v>
      </c>
      <c r="R110" s="552">
        <f t="shared" si="67"/>
        <v>0</v>
      </c>
      <c r="S110" s="552">
        <f t="shared" si="67"/>
        <v>0</v>
      </c>
      <c r="T110" s="558">
        <f t="shared" si="67"/>
        <v>0</v>
      </c>
      <c r="U110" s="552">
        <f t="shared" si="67"/>
        <v>0</v>
      </c>
      <c r="V110" s="552">
        <f t="shared" si="67"/>
        <v>0</v>
      </c>
      <c r="W110" s="552">
        <f t="shared" si="67"/>
        <v>0</v>
      </c>
      <c r="X110" s="558">
        <f t="shared" si="67"/>
        <v>0</v>
      </c>
      <c r="Y110" s="552">
        <f t="shared" si="67"/>
        <v>0</v>
      </c>
      <c r="Z110" s="552">
        <f t="shared" si="67"/>
        <v>0</v>
      </c>
      <c r="AA110" s="552">
        <f t="shared" si="67"/>
        <v>0</v>
      </c>
      <c r="AB110" s="552">
        <f t="shared" si="67"/>
        <v>0</v>
      </c>
      <c r="AC110" s="552">
        <f t="shared" si="67"/>
        <v>0</v>
      </c>
      <c r="AD110" s="575">
        <f t="shared" si="67"/>
        <v>0</v>
      </c>
      <c r="AE110" s="558">
        <f t="shared" si="67"/>
        <v>0</v>
      </c>
      <c r="AF110" s="552">
        <f t="shared" si="67"/>
        <v>0</v>
      </c>
      <c r="AG110" s="552">
        <f t="shared" si="67"/>
        <v>0</v>
      </c>
      <c r="AH110" s="552">
        <f t="shared" si="67"/>
        <v>0</v>
      </c>
      <c r="AI110" s="552">
        <f t="shared" si="67"/>
        <v>0</v>
      </c>
      <c r="AJ110" s="336">
        <f t="shared" ref="AJ110" si="68">+AI110+AJ109</f>
        <v>0</v>
      </c>
      <c r="AK110" s="336"/>
      <c r="AL110" s="37"/>
    </row>
    <row r="111" spans="1:42" ht="35.1" hidden="1" customHeight="1">
      <c r="A111" s="624">
        <v>31</v>
      </c>
      <c r="B111" s="668" t="s">
        <v>150</v>
      </c>
      <c r="C111" s="514" t="s">
        <v>178</v>
      </c>
      <c r="D111" s="63"/>
      <c r="E111" s="76"/>
      <c r="F111" s="595">
        <f>+[1]NEW!$AA$591</f>
        <v>0</v>
      </c>
      <c r="G111" s="553">
        <v>0</v>
      </c>
      <c r="H111" s="553">
        <v>0</v>
      </c>
      <c r="I111" s="574">
        <v>0</v>
      </c>
      <c r="J111" s="557">
        <v>0</v>
      </c>
      <c r="K111" s="553">
        <v>0</v>
      </c>
      <c r="L111" s="553">
        <v>0</v>
      </c>
      <c r="M111" s="553">
        <v>0</v>
      </c>
      <c r="N111" s="557">
        <v>0</v>
      </c>
      <c r="O111" s="557">
        <v>0</v>
      </c>
      <c r="P111" s="557">
        <v>0</v>
      </c>
      <c r="Q111" s="557">
        <v>0</v>
      </c>
      <c r="R111" s="553">
        <v>0</v>
      </c>
      <c r="S111" s="553">
        <v>0</v>
      </c>
      <c r="T111" s="557">
        <v>0</v>
      </c>
      <c r="U111" s="553">
        <v>0</v>
      </c>
      <c r="V111" s="553">
        <v>0</v>
      </c>
      <c r="W111" s="553">
        <v>0</v>
      </c>
      <c r="X111" s="557">
        <v>0</v>
      </c>
      <c r="Y111" s="553">
        <v>0</v>
      </c>
      <c r="Z111" s="553">
        <v>0</v>
      </c>
      <c r="AA111" s="553">
        <v>0</v>
      </c>
      <c r="AB111" s="553">
        <v>0</v>
      </c>
      <c r="AC111" s="553">
        <v>0</v>
      </c>
      <c r="AD111" s="574">
        <v>0</v>
      </c>
      <c r="AE111" s="557">
        <v>0</v>
      </c>
      <c r="AF111" s="553">
        <v>0</v>
      </c>
      <c r="AG111" s="553">
        <v>0</v>
      </c>
      <c r="AH111" s="553">
        <v>0</v>
      </c>
      <c r="AI111" s="553">
        <v>0</v>
      </c>
      <c r="AJ111" s="342">
        <v>0</v>
      </c>
      <c r="AK111" s="342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515"/>
      <c r="D112" s="78"/>
      <c r="E112" s="79"/>
      <c r="F112" s="596"/>
      <c r="G112" s="552">
        <f t="shared" ref="G112:AI112" si="69">+F112+G111</f>
        <v>0</v>
      </c>
      <c r="H112" s="552">
        <f t="shared" si="69"/>
        <v>0</v>
      </c>
      <c r="I112" s="575">
        <f t="shared" si="69"/>
        <v>0</v>
      </c>
      <c r="J112" s="558">
        <f t="shared" si="69"/>
        <v>0</v>
      </c>
      <c r="K112" s="552">
        <f t="shared" si="69"/>
        <v>0</v>
      </c>
      <c r="L112" s="552">
        <f t="shared" si="69"/>
        <v>0</v>
      </c>
      <c r="M112" s="552">
        <f t="shared" si="69"/>
        <v>0</v>
      </c>
      <c r="N112" s="558">
        <f t="shared" si="69"/>
        <v>0</v>
      </c>
      <c r="O112" s="558">
        <f t="shared" si="69"/>
        <v>0</v>
      </c>
      <c r="P112" s="558">
        <f t="shared" si="69"/>
        <v>0</v>
      </c>
      <c r="Q112" s="558">
        <f t="shared" si="69"/>
        <v>0</v>
      </c>
      <c r="R112" s="552">
        <f t="shared" si="69"/>
        <v>0</v>
      </c>
      <c r="S112" s="552">
        <f t="shared" si="69"/>
        <v>0</v>
      </c>
      <c r="T112" s="558">
        <f t="shared" si="69"/>
        <v>0</v>
      </c>
      <c r="U112" s="552">
        <f t="shared" si="69"/>
        <v>0</v>
      </c>
      <c r="V112" s="552">
        <f t="shared" si="69"/>
        <v>0</v>
      </c>
      <c r="W112" s="552">
        <f t="shared" si="69"/>
        <v>0</v>
      </c>
      <c r="X112" s="558">
        <f t="shared" si="69"/>
        <v>0</v>
      </c>
      <c r="Y112" s="552">
        <f t="shared" si="69"/>
        <v>0</v>
      </c>
      <c r="Z112" s="552">
        <f t="shared" si="69"/>
        <v>0</v>
      </c>
      <c r="AA112" s="552">
        <f t="shared" si="69"/>
        <v>0</v>
      </c>
      <c r="AB112" s="552">
        <f t="shared" si="69"/>
        <v>0</v>
      </c>
      <c r="AC112" s="552">
        <f t="shared" si="69"/>
        <v>0</v>
      </c>
      <c r="AD112" s="575">
        <f t="shared" si="69"/>
        <v>0</v>
      </c>
      <c r="AE112" s="558">
        <f t="shared" si="69"/>
        <v>0</v>
      </c>
      <c r="AF112" s="552">
        <f t="shared" si="69"/>
        <v>0</v>
      </c>
      <c r="AG112" s="552">
        <f t="shared" si="69"/>
        <v>0</v>
      </c>
      <c r="AH112" s="552">
        <f t="shared" si="69"/>
        <v>0</v>
      </c>
      <c r="AI112" s="552">
        <f t="shared" si="69"/>
        <v>0</v>
      </c>
      <c r="AJ112" s="336">
        <f t="shared" ref="AJ112:AK112" si="70">+AI112+AJ111</f>
        <v>0</v>
      </c>
      <c r="AK112" s="336">
        <f t="shared" si="70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516" t="s">
        <v>178</v>
      </c>
      <c r="D113" s="71"/>
      <c r="E113" s="49"/>
      <c r="F113" s="595">
        <f>+[1]NEW!$AA$594</f>
        <v>0</v>
      </c>
      <c r="G113" s="553">
        <v>0</v>
      </c>
      <c r="H113" s="553">
        <v>0</v>
      </c>
      <c r="I113" s="574">
        <v>0</v>
      </c>
      <c r="J113" s="557">
        <v>0</v>
      </c>
      <c r="K113" s="553">
        <v>0</v>
      </c>
      <c r="L113" s="553">
        <v>0</v>
      </c>
      <c r="M113" s="553">
        <v>0</v>
      </c>
      <c r="N113" s="557">
        <v>0</v>
      </c>
      <c r="O113" s="557">
        <v>0</v>
      </c>
      <c r="P113" s="557">
        <v>0</v>
      </c>
      <c r="Q113" s="557">
        <v>0</v>
      </c>
      <c r="R113" s="553">
        <v>0</v>
      </c>
      <c r="S113" s="553">
        <v>0</v>
      </c>
      <c r="T113" s="557">
        <v>0</v>
      </c>
      <c r="U113" s="553">
        <v>0</v>
      </c>
      <c r="V113" s="553">
        <v>0</v>
      </c>
      <c r="W113" s="553">
        <v>0</v>
      </c>
      <c r="X113" s="557">
        <v>0</v>
      </c>
      <c r="Y113" s="553">
        <v>0</v>
      </c>
      <c r="Z113" s="553">
        <v>0</v>
      </c>
      <c r="AA113" s="553">
        <v>0</v>
      </c>
      <c r="AB113" s="553">
        <v>0</v>
      </c>
      <c r="AC113" s="553">
        <v>0</v>
      </c>
      <c r="AD113" s="574">
        <v>0</v>
      </c>
      <c r="AE113" s="557">
        <v>0</v>
      </c>
      <c r="AF113" s="553">
        <v>0</v>
      </c>
      <c r="AG113" s="553">
        <v>0</v>
      </c>
      <c r="AH113" s="553">
        <v>0</v>
      </c>
      <c r="AI113" s="553">
        <v>0</v>
      </c>
      <c r="AJ113" s="342">
        <v>0</v>
      </c>
      <c r="AK113" s="342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515"/>
      <c r="D114" s="73"/>
      <c r="E114" s="52"/>
      <c r="F114" s="599"/>
      <c r="G114" s="552">
        <f t="shared" ref="G114:AI114" si="71">+F114+G113</f>
        <v>0</v>
      </c>
      <c r="H114" s="552">
        <f t="shared" si="71"/>
        <v>0</v>
      </c>
      <c r="I114" s="575">
        <f t="shared" si="71"/>
        <v>0</v>
      </c>
      <c r="J114" s="558">
        <f t="shared" si="71"/>
        <v>0</v>
      </c>
      <c r="K114" s="552">
        <f t="shared" si="71"/>
        <v>0</v>
      </c>
      <c r="L114" s="552">
        <f t="shared" si="71"/>
        <v>0</v>
      </c>
      <c r="M114" s="552">
        <f t="shared" si="71"/>
        <v>0</v>
      </c>
      <c r="N114" s="558">
        <f t="shared" si="71"/>
        <v>0</v>
      </c>
      <c r="O114" s="558">
        <f t="shared" si="71"/>
        <v>0</v>
      </c>
      <c r="P114" s="558">
        <f t="shared" si="71"/>
        <v>0</v>
      </c>
      <c r="Q114" s="558">
        <f t="shared" si="71"/>
        <v>0</v>
      </c>
      <c r="R114" s="552">
        <f t="shared" si="71"/>
        <v>0</v>
      </c>
      <c r="S114" s="552">
        <f t="shared" si="71"/>
        <v>0</v>
      </c>
      <c r="T114" s="558">
        <f t="shared" si="71"/>
        <v>0</v>
      </c>
      <c r="U114" s="552">
        <f t="shared" si="71"/>
        <v>0</v>
      </c>
      <c r="V114" s="552">
        <f t="shared" si="71"/>
        <v>0</v>
      </c>
      <c r="W114" s="552">
        <f t="shared" si="71"/>
        <v>0</v>
      </c>
      <c r="X114" s="558">
        <f t="shared" si="71"/>
        <v>0</v>
      </c>
      <c r="Y114" s="552">
        <f t="shared" si="71"/>
        <v>0</v>
      </c>
      <c r="Z114" s="552">
        <f t="shared" si="71"/>
        <v>0</v>
      </c>
      <c r="AA114" s="552">
        <f t="shared" si="71"/>
        <v>0</v>
      </c>
      <c r="AB114" s="552">
        <f t="shared" si="71"/>
        <v>0</v>
      </c>
      <c r="AC114" s="552">
        <f t="shared" si="71"/>
        <v>0</v>
      </c>
      <c r="AD114" s="575">
        <f t="shared" si="71"/>
        <v>0</v>
      </c>
      <c r="AE114" s="558">
        <f t="shared" si="71"/>
        <v>0</v>
      </c>
      <c r="AF114" s="552">
        <f t="shared" si="71"/>
        <v>0</v>
      </c>
      <c r="AG114" s="552">
        <f t="shared" si="71"/>
        <v>0</v>
      </c>
      <c r="AH114" s="552">
        <f t="shared" si="71"/>
        <v>0</v>
      </c>
      <c r="AI114" s="552">
        <f t="shared" si="71"/>
        <v>0</v>
      </c>
      <c r="AJ114" s="336">
        <f t="shared" ref="AJ114:AK114" si="72">+AI114+AJ113</f>
        <v>0</v>
      </c>
      <c r="AK114" s="336">
        <f t="shared" si="72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514" t="s">
        <v>179</v>
      </c>
      <c r="D115" s="63"/>
      <c r="E115" s="54"/>
      <c r="F115" s="597">
        <f>+[1]NEW!$AA$597</f>
        <v>0</v>
      </c>
      <c r="G115" s="553">
        <v>0</v>
      </c>
      <c r="H115" s="553">
        <v>0</v>
      </c>
      <c r="I115" s="574">
        <v>0</v>
      </c>
      <c r="J115" s="557">
        <v>0</v>
      </c>
      <c r="K115" s="553">
        <v>0</v>
      </c>
      <c r="L115" s="553">
        <v>0</v>
      </c>
      <c r="M115" s="553">
        <v>0</v>
      </c>
      <c r="N115" s="557">
        <v>0</v>
      </c>
      <c r="O115" s="557">
        <v>0</v>
      </c>
      <c r="P115" s="557">
        <v>0</v>
      </c>
      <c r="Q115" s="557">
        <v>0</v>
      </c>
      <c r="R115" s="553">
        <v>0</v>
      </c>
      <c r="S115" s="553">
        <v>0</v>
      </c>
      <c r="T115" s="557">
        <v>0</v>
      </c>
      <c r="U115" s="553">
        <v>0</v>
      </c>
      <c r="V115" s="553">
        <v>0</v>
      </c>
      <c r="W115" s="553">
        <v>0</v>
      </c>
      <c r="X115" s="557">
        <v>0</v>
      </c>
      <c r="Y115" s="553">
        <v>0</v>
      </c>
      <c r="Z115" s="553">
        <v>0</v>
      </c>
      <c r="AA115" s="553">
        <v>0</v>
      </c>
      <c r="AB115" s="553">
        <v>0</v>
      </c>
      <c r="AC115" s="553">
        <v>0</v>
      </c>
      <c r="AD115" s="574">
        <v>0</v>
      </c>
      <c r="AE115" s="557">
        <v>0</v>
      </c>
      <c r="AF115" s="553">
        <v>0</v>
      </c>
      <c r="AG115" s="553">
        <v>0</v>
      </c>
      <c r="AH115" s="553">
        <v>0</v>
      </c>
      <c r="AI115" s="553">
        <v>0</v>
      </c>
      <c r="AJ115" s="342">
        <v>0</v>
      </c>
      <c r="AK115" s="342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515"/>
      <c r="D116" s="78"/>
      <c r="E116" s="85"/>
      <c r="F116" s="595"/>
      <c r="G116" s="552">
        <f t="shared" ref="G116:AI116" si="73">+F116+G115</f>
        <v>0</v>
      </c>
      <c r="H116" s="552">
        <f t="shared" si="73"/>
        <v>0</v>
      </c>
      <c r="I116" s="575">
        <f t="shared" si="73"/>
        <v>0</v>
      </c>
      <c r="J116" s="558">
        <f t="shared" si="73"/>
        <v>0</v>
      </c>
      <c r="K116" s="552">
        <f t="shared" si="73"/>
        <v>0</v>
      </c>
      <c r="L116" s="552">
        <f t="shared" si="73"/>
        <v>0</v>
      </c>
      <c r="M116" s="552">
        <f t="shared" si="73"/>
        <v>0</v>
      </c>
      <c r="N116" s="558">
        <f t="shared" si="73"/>
        <v>0</v>
      </c>
      <c r="O116" s="558">
        <f t="shared" si="73"/>
        <v>0</v>
      </c>
      <c r="P116" s="558">
        <f t="shared" si="73"/>
        <v>0</v>
      </c>
      <c r="Q116" s="558">
        <f t="shared" si="73"/>
        <v>0</v>
      </c>
      <c r="R116" s="552">
        <f t="shared" si="73"/>
        <v>0</v>
      </c>
      <c r="S116" s="552">
        <f t="shared" si="73"/>
        <v>0</v>
      </c>
      <c r="T116" s="558">
        <f t="shared" si="73"/>
        <v>0</v>
      </c>
      <c r="U116" s="552">
        <f t="shared" si="73"/>
        <v>0</v>
      </c>
      <c r="V116" s="552">
        <f t="shared" si="73"/>
        <v>0</v>
      </c>
      <c r="W116" s="552">
        <f t="shared" si="73"/>
        <v>0</v>
      </c>
      <c r="X116" s="558">
        <f t="shared" si="73"/>
        <v>0</v>
      </c>
      <c r="Y116" s="552">
        <f t="shared" si="73"/>
        <v>0</v>
      </c>
      <c r="Z116" s="552">
        <f t="shared" si="73"/>
        <v>0</v>
      </c>
      <c r="AA116" s="552">
        <f t="shared" si="73"/>
        <v>0</v>
      </c>
      <c r="AB116" s="552">
        <f t="shared" si="73"/>
        <v>0</v>
      </c>
      <c r="AC116" s="552">
        <f t="shared" si="73"/>
        <v>0</v>
      </c>
      <c r="AD116" s="575">
        <f t="shared" si="73"/>
        <v>0</v>
      </c>
      <c r="AE116" s="558">
        <f t="shared" si="73"/>
        <v>0</v>
      </c>
      <c r="AF116" s="552">
        <f t="shared" si="73"/>
        <v>0</v>
      </c>
      <c r="AG116" s="552">
        <f t="shared" si="73"/>
        <v>0</v>
      </c>
      <c r="AH116" s="552">
        <f t="shared" si="73"/>
        <v>0</v>
      </c>
      <c r="AI116" s="552">
        <f t="shared" si="73"/>
        <v>0</v>
      </c>
      <c r="AJ116" s="336">
        <f t="shared" ref="AJ116:AK116" si="74">+AI116+AJ115</f>
        <v>0</v>
      </c>
      <c r="AK116" s="336">
        <f t="shared" si="74"/>
        <v>0</v>
      </c>
      <c r="AL116" s="37"/>
    </row>
    <row r="117" spans="1:42" ht="35.1" customHeight="1">
      <c r="A117" s="624">
        <v>27</v>
      </c>
      <c r="B117" s="666" t="s">
        <v>157</v>
      </c>
      <c r="C117" s="506" t="s">
        <v>236</v>
      </c>
      <c r="D117" s="71"/>
      <c r="E117" s="49"/>
      <c r="F117" s="597">
        <f>+[1]NEW!$AA$345</f>
        <v>0</v>
      </c>
      <c r="G117" s="553">
        <v>0</v>
      </c>
      <c r="H117" s="553">
        <v>0</v>
      </c>
      <c r="I117" s="574">
        <v>0</v>
      </c>
      <c r="J117" s="557">
        <v>0</v>
      </c>
      <c r="K117" s="553">
        <v>0</v>
      </c>
      <c r="L117" s="553">
        <v>0</v>
      </c>
      <c r="M117" s="553">
        <v>0</v>
      </c>
      <c r="N117" s="557">
        <v>0</v>
      </c>
      <c r="O117" s="557">
        <v>0</v>
      </c>
      <c r="P117" s="557">
        <v>0</v>
      </c>
      <c r="Q117" s="557">
        <v>0</v>
      </c>
      <c r="R117" s="553">
        <v>0</v>
      </c>
      <c r="S117" s="553">
        <v>0</v>
      </c>
      <c r="T117" s="557">
        <v>0</v>
      </c>
      <c r="U117" s="553">
        <v>0</v>
      </c>
      <c r="V117" s="553">
        <v>0</v>
      </c>
      <c r="W117" s="553">
        <v>0</v>
      </c>
      <c r="X117" s="557">
        <v>0</v>
      </c>
      <c r="Y117" s="553">
        <v>0</v>
      </c>
      <c r="Z117" s="553">
        <v>0</v>
      </c>
      <c r="AA117" s="553">
        <v>0</v>
      </c>
      <c r="AB117" s="553">
        <v>0</v>
      </c>
      <c r="AC117" s="553">
        <v>0</v>
      </c>
      <c r="AD117" s="574">
        <v>0</v>
      </c>
      <c r="AE117" s="557">
        <v>0</v>
      </c>
      <c r="AF117" s="553">
        <v>0</v>
      </c>
      <c r="AG117" s="553">
        <v>0</v>
      </c>
      <c r="AH117" s="553">
        <v>0</v>
      </c>
      <c r="AI117" s="553">
        <v>0</v>
      </c>
      <c r="AJ117" s="342">
        <v>0</v>
      </c>
      <c r="AK117" s="342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customHeight="1">
      <c r="A118" s="625"/>
      <c r="B118" s="667"/>
      <c r="C118" s="507"/>
      <c r="D118" s="88"/>
      <c r="E118" s="41"/>
      <c r="F118" s="601"/>
      <c r="G118" s="552">
        <f t="shared" ref="G118:AI132" si="75">+F118+G117</f>
        <v>0</v>
      </c>
      <c r="H118" s="552">
        <f t="shared" si="75"/>
        <v>0</v>
      </c>
      <c r="I118" s="575">
        <f t="shared" si="75"/>
        <v>0</v>
      </c>
      <c r="J118" s="558">
        <f t="shared" si="75"/>
        <v>0</v>
      </c>
      <c r="K118" s="552">
        <f t="shared" si="75"/>
        <v>0</v>
      </c>
      <c r="L118" s="552">
        <f t="shared" si="75"/>
        <v>0</v>
      </c>
      <c r="M118" s="552">
        <f t="shared" si="75"/>
        <v>0</v>
      </c>
      <c r="N118" s="558">
        <f t="shared" si="75"/>
        <v>0</v>
      </c>
      <c r="O118" s="558">
        <f t="shared" si="75"/>
        <v>0</v>
      </c>
      <c r="P118" s="558">
        <f t="shared" si="75"/>
        <v>0</v>
      </c>
      <c r="Q118" s="558">
        <f t="shared" si="75"/>
        <v>0</v>
      </c>
      <c r="R118" s="552">
        <f t="shared" si="75"/>
        <v>0</v>
      </c>
      <c r="S118" s="552">
        <f t="shared" si="75"/>
        <v>0</v>
      </c>
      <c r="T118" s="558">
        <f t="shared" si="75"/>
        <v>0</v>
      </c>
      <c r="U118" s="552">
        <f t="shared" si="75"/>
        <v>0</v>
      </c>
      <c r="V118" s="552">
        <f t="shared" si="75"/>
        <v>0</v>
      </c>
      <c r="W118" s="552">
        <f t="shared" si="75"/>
        <v>0</v>
      </c>
      <c r="X118" s="558">
        <f t="shared" si="75"/>
        <v>0</v>
      </c>
      <c r="Y118" s="552">
        <f t="shared" si="75"/>
        <v>0</v>
      </c>
      <c r="Z118" s="552">
        <f t="shared" si="75"/>
        <v>0</v>
      </c>
      <c r="AA118" s="552">
        <f t="shared" si="75"/>
        <v>0</v>
      </c>
      <c r="AB118" s="552">
        <f t="shared" si="75"/>
        <v>0</v>
      </c>
      <c r="AC118" s="552">
        <f t="shared" si="75"/>
        <v>0</v>
      </c>
      <c r="AD118" s="575">
        <f t="shared" si="75"/>
        <v>0</v>
      </c>
      <c r="AE118" s="558">
        <f t="shared" si="75"/>
        <v>0</v>
      </c>
      <c r="AF118" s="552">
        <f t="shared" si="75"/>
        <v>0</v>
      </c>
      <c r="AG118" s="552">
        <f t="shared" si="75"/>
        <v>0</v>
      </c>
      <c r="AH118" s="552">
        <f t="shared" si="75"/>
        <v>0</v>
      </c>
      <c r="AI118" s="552">
        <f t="shared" si="75"/>
        <v>0</v>
      </c>
      <c r="AJ118" s="336">
        <f t="shared" ref="AJ118:AK132" si="76">+AI118+AJ117</f>
        <v>0</v>
      </c>
      <c r="AK118" s="336">
        <f t="shared" si="76"/>
        <v>0</v>
      </c>
      <c r="AL118" s="37"/>
    </row>
    <row r="119" spans="1:42" ht="35.1" customHeight="1">
      <c r="A119" s="624">
        <v>28</v>
      </c>
      <c r="B119" s="666" t="s">
        <v>158</v>
      </c>
      <c r="C119" s="506" t="s">
        <v>236</v>
      </c>
      <c r="D119" s="53"/>
      <c r="E119" s="89"/>
      <c r="F119" s="597">
        <f>+[1]NEW!$AA$348</f>
        <v>0</v>
      </c>
      <c r="G119" s="553">
        <v>0</v>
      </c>
      <c r="H119" s="553">
        <v>0</v>
      </c>
      <c r="I119" s="574">
        <v>0</v>
      </c>
      <c r="J119" s="557">
        <v>0</v>
      </c>
      <c r="K119" s="553">
        <v>0</v>
      </c>
      <c r="L119" s="553">
        <v>0</v>
      </c>
      <c r="M119" s="553">
        <v>0</v>
      </c>
      <c r="N119" s="557">
        <v>0</v>
      </c>
      <c r="O119" s="557">
        <v>0</v>
      </c>
      <c r="P119" s="557">
        <v>0</v>
      </c>
      <c r="Q119" s="557">
        <v>0</v>
      </c>
      <c r="R119" s="553">
        <v>0</v>
      </c>
      <c r="S119" s="553">
        <v>0</v>
      </c>
      <c r="T119" s="557">
        <v>0</v>
      </c>
      <c r="U119" s="553">
        <v>0</v>
      </c>
      <c r="V119" s="553">
        <v>0</v>
      </c>
      <c r="W119" s="553">
        <v>0</v>
      </c>
      <c r="X119" s="557">
        <v>0</v>
      </c>
      <c r="Y119" s="553">
        <v>0</v>
      </c>
      <c r="Z119" s="553">
        <v>0</v>
      </c>
      <c r="AA119" s="553">
        <v>0</v>
      </c>
      <c r="AB119" s="553">
        <v>0</v>
      </c>
      <c r="AC119" s="553">
        <v>0</v>
      </c>
      <c r="AD119" s="574">
        <v>0</v>
      </c>
      <c r="AE119" s="557">
        <v>0</v>
      </c>
      <c r="AF119" s="553">
        <v>0</v>
      </c>
      <c r="AG119" s="553">
        <v>0</v>
      </c>
      <c r="AH119" s="553">
        <v>0</v>
      </c>
      <c r="AI119" s="553">
        <v>0</v>
      </c>
      <c r="AJ119" s="342">
        <v>0</v>
      </c>
      <c r="AK119" s="342">
        <v>0</v>
      </c>
      <c r="AL119" s="37"/>
    </row>
    <row r="120" spans="1:42" ht="34.5" customHeight="1">
      <c r="A120" s="625"/>
      <c r="B120" s="667"/>
      <c r="C120" s="507"/>
      <c r="D120" s="78"/>
      <c r="E120" s="79"/>
      <c r="F120" s="596"/>
      <c r="G120" s="552">
        <f t="shared" si="75"/>
        <v>0</v>
      </c>
      <c r="H120" s="552">
        <f t="shared" si="75"/>
        <v>0</v>
      </c>
      <c r="I120" s="575">
        <f t="shared" si="75"/>
        <v>0</v>
      </c>
      <c r="J120" s="558">
        <f t="shared" si="75"/>
        <v>0</v>
      </c>
      <c r="K120" s="552">
        <f t="shared" si="75"/>
        <v>0</v>
      </c>
      <c r="L120" s="552">
        <f t="shared" si="75"/>
        <v>0</v>
      </c>
      <c r="M120" s="552">
        <f t="shared" si="75"/>
        <v>0</v>
      </c>
      <c r="N120" s="558">
        <f t="shared" si="75"/>
        <v>0</v>
      </c>
      <c r="O120" s="558">
        <f t="shared" si="75"/>
        <v>0</v>
      </c>
      <c r="P120" s="558">
        <f t="shared" si="75"/>
        <v>0</v>
      </c>
      <c r="Q120" s="558">
        <f t="shared" si="75"/>
        <v>0</v>
      </c>
      <c r="R120" s="552">
        <f t="shared" si="75"/>
        <v>0</v>
      </c>
      <c r="S120" s="552">
        <f t="shared" si="75"/>
        <v>0</v>
      </c>
      <c r="T120" s="558">
        <f t="shared" si="75"/>
        <v>0</v>
      </c>
      <c r="U120" s="552">
        <f t="shared" si="75"/>
        <v>0</v>
      </c>
      <c r="V120" s="552">
        <f t="shared" si="75"/>
        <v>0</v>
      </c>
      <c r="W120" s="552">
        <f t="shared" si="75"/>
        <v>0</v>
      </c>
      <c r="X120" s="558">
        <f t="shared" si="75"/>
        <v>0</v>
      </c>
      <c r="Y120" s="552">
        <f t="shared" si="75"/>
        <v>0</v>
      </c>
      <c r="Z120" s="552">
        <f t="shared" si="75"/>
        <v>0</v>
      </c>
      <c r="AA120" s="552">
        <f t="shared" si="75"/>
        <v>0</v>
      </c>
      <c r="AB120" s="552">
        <f t="shared" si="75"/>
        <v>0</v>
      </c>
      <c r="AC120" s="552">
        <f t="shared" si="75"/>
        <v>0</v>
      </c>
      <c r="AD120" s="575">
        <f t="shared" si="75"/>
        <v>0</v>
      </c>
      <c r="AE120" s="558">
        <f t="shared" si="75"/>
        <v>0</v>
      </c>
      <c r="AF120" s="552">
        <f t="shared" si="75"/>
        <v>0</v>
      </c>
      <c r="AG120" s="552">
        <f t="shared" si="75"/>
        <v>0</v>
      </c>
      <c r="AH120" s="552">
        <f t="shared" si="75"/>
        <v>0</v>
      </c>
      <c r="AI120" s="552">
        <f t="shared" si="75"/>
        <v>0</v>
      </c>
      <c r="AJ120" s="336">
        <f t="shared" si="76"/>
        <v>0</v>
      </c>
      <c r="AK120" s="336">
        <f t="shared" si="76"/>
        <v>0</v>
      </c>
      <c r="AL120" s="37"/>
    </row>
    <row r="121" spans="1:42" ht="35.1" customHeight="1">
      <c r="A121" s="624">
        <v>29</v>
      </c>
      <c r="B121" s="666" t="s">
        <v>159</v>
      </c>
      <c r="C121" s="506" t="s">
        <v>236</v>
      </c>
      <c r="D121" s="90"/>
      <c r="E121" s="91"/>
      <c r="F121" s="602">
        <f>+[1]NEW!$AA$351</f>
        <v>0</v>
      </c>
      <c r="G121" s="553">
        <v>0</v>
      </c>
      <c r="H121" s="553">
        <v>0</v>
      </c>
      <c r="I121" s="574">
        <v>0</v>
      </c>
      <c r="J121" s="557">
        <v>0</v>
      </c>
      <c r="K121" s="553">
        <v>0</v>
      </c>
      <c r="L121" s="553">
        <v>0</v>
      </c>
      <c r="M121" s="553">
        <v>0</v>
      </c>
      <c r="N121" s="557">
        <v>0</v>
      </c>
      <c r="O121" s="557">
        <v>0</v>
      </c>
      <c r="P121" s="557">
        <v>0</v>
      </c>
      <c r="Q121" s="557">
        <v>0</v>
      </c>
      <c r="R121" s="553">
        <v>0</v>
      </c>
      <c r="S121" s="553">
        <v>0</v>
      </c>
      <c r="T121" s="557">
        <v>0</v>
      </c>
      <c r="U121" s="553">
        <v>0</v>
      </c>
      <c r="V121" s="553">
        <v>0</v>
      </c>
      <c r="W121" s="553">
        <v>0</v>
      </c>
      <c r="X121" s="557">
        <v>0</v>
      </c>
      <c r="Y121" s="553">
        <v>0</v>
      </c>
      <c r="Z121" s="553">
        <v>0</v>
      </c>
      <c r="AA121" s="553">
        <v>0</v>
      </c>
      <c r="AB121" s="553">
        <v>0</v>
      </c>
      <c r="AC121" s="553">
        <v>0</v>
      </c>
      <c r="AD121" s="574">
        <v>0</v>
      </c>
      <c r="AE121" s="557">
        <v>0</v>
      </c>
      <c r="AF121" s="553">
        <v>0</v>
      </c>
      <c r="AG121" s="553">
        <v>0</v>
      </c>
      <c r="AH121" s="553">
        <v>0</v>
      </c>
      <c r="AI121" s="553">
        <v>0</v>
      </c>
      <c r="AJ121" s="342">
        <v>0</v>
      </c>
      <c r="AK121" s="342">
        <v>0</v>
      </c>
      <c r="AL121" s="37"/>
    </row>
    <row r="122" spans="1:42" ht="35.1" customHeight="1">
      <c r="A122" s="651"/>
      <c r="B122" s="667"/>
      <c r="C122" s="507"/>
      <c r="D122" s="60"/>
      <c r="E122" s="52"/>
      <c r="F122" s="599"/>
      <c r="G122" s="552">
        <f t="shared" si="75"/>
        <v>0</v>
      </c>
      <c r="H122" s="552">
        <f t="shared" si="75"/>
        <v>0</v>
      </c>
      <c r="I122" s="575">
        <f t="shared" si="75"/>
        <v>0</v>
      </c>
      <c r="J122" s="558">
        <f t="shared" si="75"/>
        <v>0</v>
      </c>
      <c r="K122" s="552">
        <f t="shared" si="75"/>
        <v>0</v>
      </c>
      <c r="L122" s="552">
        <f t="shared" si="75"/>
        <v>0</v>
      </c>
      <c r="M122" s="552">
        <f t="shared" si="75"/>
        <v>0</v>
      </c>
      <c r="N122" s="558">
        <f t="shared" si="75"/>
        <v>0</v>
      </c>
      <c r="O122" s="558">
        <f t="shared" si="75"/>
        <v>0</v>
      </c>
      <c r="P122" s="558">
        <f t="shared" si="75"/>
        <v>0</v>
      </c>
      <c r="Q122" s="558">
        <f t="shared" si="75"/>
        <v>0</v>
      </c>
      <c r="R122" s="552">
        <f t="shared" si="75"/>
        <v>0</v>
      </c>
      <c r="S122" s="552">
        <f t="shared" si="75"/>
        <v>0</v>
      </c>
      <c r="T122" s="558">
        <f t="shared" si="75"/>
        <v>0</v>
      </c>
      <c r="U122" s="552">
        <f t="shared" si="75"/>
        <v>0</v>
      </c>
      <c r="V122" s="552">
        <f t="shared" si="75"/>
        <v>0</v>
      </c>
      <c r="W122" s="552">
        <f t="shared" si="75"/>
        <v>0</v>
      </c>
      <c r="X122" s="558">
        <f t="shared" si="75"/>
        <v>0</v>
      </c>
      <c r="Y122" s="552">
        <f t="shared" si="75"/>
        <v>0</v>
      </c>
      <c r="Z122" s="552">
        <f t="shared" si="75"/>
        <v>0</v>
      </c>
      <c r="AA122" s="552">
        <f t="shared" si="75"/>
        <v>0</v>
      </c>
      <c r="AB122" s="552">
        <f t="shared" si="75"/>
        <v>0</v>
      </c>
      <c r="AC122" s="552">
        <f t="shared" si="75"/>
        <v>0</v>
      </c>
      <c r="AD122" s="575">
        <f t="shared" si="75"/>
        <v>0</v>
      </c>
      <c r="AE122" s="558">
        <f t="shared" si="75"/>
        <v>0</v>
      </c>
      <c r="AF122" s="552">
        <f t="shared" si="75"/>
        <v>0</v>
      </c>
      <c r="AG122" s="552">
        <f t="shared" si="75"/>
        <v>0</v>
      </c>
      <c r="AH122" s="552">
        <f t="shared" si="75"/>
        <v>0</v>
      </c>
      <c r="AI122" s="552">
        <f t="shared" si="75"/>
        <v>0</v>
      </c>
      <c r="AJ122" s="336">
        <f t="shared" si="76"/>
        <v>0</v>
      </c>
      <c r="AK122" s="336">
        <f t="shared" si="76"/>
        <v>0</v>
      </c>
      <c r="AL122" s="37"/>
    </row>
    <row r="123" spans="1:42" ht="35.1" customHeight="1">
      <c r="A123" s="624">
        <v>30</v>
      </c>
      <c r="B123" s="666" t="s">
        <v>160</v>
      </c>
      <c r="C123" s="506" t="s">
        <v>236</v>
      </c>
      <c r="D123" s="53"/>
      <c r="E123" s="54"/>
      <c r="F123" s="597">
        <f>+[1]NEW!$AA$354</f>
        <v>0</v>
      </c>
      <c r="G123" s="457">
        <v>0</v>
      </c>
      <c r="H123" s="457">
        <v>0</v>
      </c>
      <c r="I123" s="576">
        <v>0</v>
      </c>
      <c r="J123" s="559">
        <v>0</v>
      </c>
      <c r="K123" s="457">
        <v>0</v>
      </c>
      <c r="L123" s="457">
        <v>0</v>
      </c>
      <c r="M123" s="457">
        <v>0</v>
      </c>
      <c r="N123" s="559">
        <v>0</v>
      </c>
      <c r="O123" s="559">
        <v>0</v>
      </c>
      <c r="P123" s="559">
        <v>0</v>
      </c>
      <c r="Q123" s="559">
        <v>0</v>
      </c>
      <c r="R123" s="457">
        <v>0</v>
      </c>
      <c r="S123" s="457">
        <v>0</v>
      </c>
      <c r="T123" s="559">
        <v>0</v>
      </c>
      <c r="U123" s="457">
        <v>0</v>
      </c>
      <c r="V123" s="457">
        <v>0</v>
      </c>
      <c r="W123" s="457">
        <v>0</v>
      </c>
      <c r="X123" s="559">
        <v>0</v>
      </c>
      <c r="Y123" s="457">
        <v>0</v>
      </c>
      <c r="Z123" s="457">
        <v>0</v>
      </c>
      <c r="AA123" s="457">
        <v>0</v>
      </c>
      <c r="AB123" s="457">
        <v>0</v>
      </c>
      <c r="AC123" s="457">
        <v>0</v>
      </c>
      <c r="AD123" s="576">
        <v>0</v>
      </c>
      <c r="AE123" s="559">
        <v>0</v>
      </c>
      <c r="AF123" s="457">
        <v>0</v>
      </c>
      <c r="AG123" s="457">
        <v>0</v>
      </c>
      <c r="AH123" s="457">
        <v>0</v>
      </c>
      <c r="AI123" s="457">
        <v>0</v>
      </c>
      <c r="AJ123" s="343">
        <v>0</v>
      </c>
      <c r="AK123" s="343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customHeight="1">
      <c r="A124" s="625"/>
      <c r="B124" s="667"/>
      <c r="C124" s="507"/>
      <c r="D124" s="95"/>
      <c r="E124" s="79"/>
      <c r="F124" s="596"/>
      <c r="G124" s="552">
        <f t="shared" si="75"/>
        <v>0</v>
      </c>
      <c r="H124" s="552">
        <f t="shared" si="75"/>
        <v>0</v>
      </c>
      <c r="I124" s="575">
        <f t="shared" si="75"/>
        <v>0</v>
      </c>
      <c r="J124" s="558">
        <f t="shared" si="75"/>
        <v>0</v>
      </c>
      <c r="K124" s="552">
        <f t="shared" si="75"/>
        <v>0</v>
      </c>
      <c r="L124" s="552">
        <f t="shared" si="75"/>
        <v>0</v>
      </c>
      <c r="M124" s="552">
        <f t="shared" si="75"/>
        <v>0</v>
      </c>
      <c r="N124" s="558">
        <f t="shared" si="75"/>
        <v>0</v>
      </c>
      <c r="O124" s="558">
        <f t="shared" si="75"/>
        <v>0</v>
      </c>
      <c r="P124" s="558">
        <f t="shared" si="75"/>
        <v>0</v>
      </c>
      <c r="Q124" s="558">
        <f t="shared" si="75"/>
        <v>0</v>
      </c>
      <c r="R124" s="552">
        <f t="shared" si="75"/>
        <v>0</v>
      </c>
      <c r="S124" s="552">
        <f t="shared" si="75"/>
        <v>0</v>
      </c>
      <c r="T124" s="558">
        <f t="shared" si="75"/>
        <v>0</v>
      </c>
      <c r="U124" s="552">
        <f t="shared" si="75"/>
        <v>0</v>
      </c>
      <c r="V124" s="552">
        <f t="shared" si="75"/>
        <v>0</v>
      </c>
      <c r="W124" s="552">
        <f t="shared" si="75"/>
        <v>0</v>
      </c>
      <c r="X124" s="558">
        <f t="shared" si="75"/>
        <v>0</v>
      </c>
      <c r="Y124" s="552">
        <f t="shared" si="75"/>
        <v>0</v>
      </c>
      <c r="Z124" s="552">
        <f t="shared" si="75"/>
        <v>0</v>
      </c>
      <c r="AA124" s="552">
        <f t="shared" si="75"/>
        <v>0</v>
      </c>
      <c r="AB124" s="552">
        <f t="shared" si="75"/>
        <v>0</v>
      </c>
      <c r="AC124" s="552">
        <f t="shared" si="75"/>
        <v>0</v>
      </c>
      <c r="AD124" s="575">
        <f t="shared" si="75"/>
        <v>0</v>
      </c>
      <c r="AE124" s="558">
        <f t="shared" si="75"/>
        <v>0</v>
      </c>
      <c r="AF124" s="552">
        <f t="shared" si="75"/>
        <v>0</v>
      </c>
      <c r="AG124" s="552">
        <f t="shared" si="75"/>
        <v>0</v>
      </c>
      <c r="AH124" s="552">
        <f t="shared" si="75"/>
        <v>0</v>
      </c>
      <c r="AI124" s="552">
        <f t="shared" si="75"/>
        <v>0</v>
      </c>
      <c r="AJ124" s="336">
        <f t="shared" si="76"/>
        <v>0</v>
      </c>
      <c r="AK124" s="336">
        <f t="shared" si="76"/>
        <v>0</v>
      </c>
      <c r="AL124" s="37"/>
    </row>
    <row r="125" spans="1:42" ht="35.1" customHeight="1">
      <c r="A125" s="624">
        <v>31</v>
      </c>
      <c r="B125" s="666" t="s">
        <v>161</v>
      </c>
      <c r="C125" s="514" t="s">
        <v>237</v>
      </c>
      <c r="D125" s="90"/>
      <c r="E125" s="91"/>
      <c r="F125" s="602">
        <f>+[1]NEW!$AA$357</f>
        <v>80</v>
      </c>
      <c r="G125" s="553">
        <v>0</v>
      </c>
      <c r="H125" s="553">
        <v>0</v>
      </c>
      <c r="I125" s="574">
        <v>0</v>
      </c>
      <c r="J125" s="557">
        <v>0</v>
      </c>
      <c r="K125" s="553">
        <v>0</v>
      </c>
      <c r="L125" s="553">
        <v>0</v>
      </c>
      <c r="M125" s="553">
        <v>0</v>
      </c>
      <c r="N125" s="557">
        <v>0</v>
      </c>
      <c r="O125" s="557">
        <v>0</v>
      </c>
      <c r="P125" s="557">
        <v>0</v>
      </c>
      <c r="Q125" s="557">
        <v>0</v>
      </c>
      <c r="R125" s="553">
        <v>0</v>
      </c>
      <c r="S125" s="553">
        <v>0</v>
      </c>
      <c r="T125" s="557">
        <v>0</v>
      </c>
      <c r="U125" s="553">
        <v>0</v>
      </c>
      <c r="V125" s="553">
        <v>0</v>
      </c>
      <c r="W125" s="553">
        <v>0</v>
      </c>
      <c r="X125" s="557">
        <v>0</v>
      </c>
      <c r="Y125" s="553">
        <v>0</v>
      </c>
      <c r="Z125" s="553">
        <v>0</v>
      </c>
      <c r="AA125" s="553">
        <v>0</v>
      </c>
      <c r="AB125" s="553">
        <v>0</v>
      </c>
      <c r="AC125" s="553">
        <v>0</v>
      </c>
      <c r="AD125" s="574">
        <v>0</v>
      </c>
      <c r="AE125" s="557">
        <v>0</v>
      </c>
      <c r="AF125" s="553">
        <v>0</v>
      </c>
      <c r="AG125" s="553">
        <v>0</v>
      </c>
      <c r="AH125" s="469">
        <v>80</v>
      </c>
      <c r="AI125" s="553">
        <v>0</v>
      </c>
      <c r="AJ125" s="342">
        <v>0</v>
      </c>
      <c r="AK125" s="342">
        <v>0</v>
      </c>
      <c r="AL125" s="37"/>
    </row>
    <row r="126" spans="1:42" ht="35.1" customHeight="1">
      <c r="A126" s="651"/>
      <c r="B126" s="667"/>
      <c r="C126" s="515"/>
      <c r="D126" s="60"/>
      <c r="E126" s="52"/>
      <c r="F126" s="599"/>
      <c r="G126" s="552">
        <f t="shared" si="75"/>
        <v>0</v>
      </c>
      <c r="H126" s="552">
        <f t="shared" si="75"/>
        <v>0</v>
      </c>
      <c r="I126" s="575">
        <f t="shared" si="75"/>
        <v>0</v>
      </c>
      <c r="J126" s="558">
        <f t="shared" si="75"/>
        <v>0</v>
      </c>
      <c r="K126" s="552">
        <f t="shared" si="75"/>
        <v>0</v>
      </c>
      <c r="L126" s="552">
        <f t="shared" si="75"/>
        <v>0</v>
      </c>
      <c r="M126" s="552">
        <f t="shared" si="75"/>
        <v>0</v>
      </c>
      <c r="N126" s="558">
        <f t="shared" si="75"/>
        <v>0</v>
      </c>
      <c r="O126" s="558">
        <f t="shared" si="75"/>
        <v>0</v>
      </c>
      <c r="P126" s="558">
        <f t="shared" si="75"/>
        <v>0</v>
      </c>
      <c r="Q126" s="558">
        <f t="shared" si="75"/>
        <v>0</v>
      </c>
      <c r="R126" s="552">
        <f t="shared" si="75"/>
        <v>0</v>
      </c>
      <c r="S126" s="552">
        <f t="shared" si="75"/>
        <v>0</v>
      </c>
      <c r="T126" s="558">
        <f t="shared" si="75"/>
        <v>0</v>
      </c>
      <c r="U126" s="552">
        <f t="shared" si="75"/>
        <v>0</v>
      </c>
      <c r="V126" s="552">
        <f t="shared" si="75"/>
        <v>0</v>
      </c>
      <c r="W126" s="552">
        <f t="shared" si="75"/>
        <v>0</v>
      </c>
      <c r="X126" s="558">
        <f t="shared" si="75"/>
        <v>0</v>
      </c>
      <c r="Y126" s="552">
        <f t="shared" si="75"/>
        <v>0</v>
      </c>
      <c r="Z126" s="552">
        <f t="shared" si="75"/>
        <v>0</v>
      </c>
      <c r="AA126" s="552">
        <f t="shared" si="75"/>
        <v>0</v>
      </c>
      <c r="AB126" s="552">
        <f t="shared" si="75"/>
        <v>0</v>
      </c>
      <c r="AC126" s="552">
        <f t="shared" si="75"/>
        <v>0</v>
      </c>
      <c r="AD126" s="575">
        <f t="shared" si="75"/>
        <v>0</v>
      </c>
      <c r="AE126" s="558">
        <f t="shared" si="75"/>
        <v>0</v>
      </c>
      <c r="AF126" s="552">
        <f t="shared" si="75"/>
        <v>0</v>
      </c>
      <c r="AG126" s="552">
        <f t="shared" si="75"/>
        <v>0</v>
      </c>
      <c r="AH126" s="552">
        <f t="shared" si="75"/>
        <v>80</v>
      </c>
      <c r="AI126" s="552">
        <f t="shared" si="75"/>
        <v>80</v>
      </c>
      <c r="AJ126" s="336">
        <f t="shared" si="76"/>
        <v>80</v>
      </c>
      <c r="AK126" s="336">
        <f t="shared" si="76"/>
        <v>80</v>
      </c>
      <c r="AL126" s="37"/>
    </row>
    <row r="127" spans="1:42" ht="35.1" hidden="1" customHeight="1">
      <c r="A127" s="624">
        <v>36</v>
      </c>
      <c r="B127" s="666" t="s">
        <v>162</v>
      </c>
      <c r="C127" s="514" t="s">
        <v>181</v>
      </c>
      <c r="D127" s="53"/>
      <c r="E127" s="54"/>
      <c r="F127" s="597">
        <f>+[1]NEW!$AA$360</f>
        <v>0</v>
      </c>
      <c r="G127" s="457">
        <v>0</v>
      </c>
      <c r="H127" s="457">
        <v>0</v>
      </c>
      <c r="I127" s="576">
        <v>0</v>
      </c>
      <c r="J127" s="559">
        <v>0</v>
      </c>
      <c r="K127" s="457">
        <v>0</v>
      </c>
      <c r="L127" s="457">
        <v>0</v>
      </c>
      <c r="M127" s="457">
        <v>0</v>
      </c>
      <c r="N127" s="559">
        <v>0</v>
      </c>
      <c r="O127" s="559">
        <v>0</v>
      </c>
      <c r="P127" s="559">
        <v>0</v>
      </c>
      <c r="Q127" s="559">
        <v>0</v>
      </c>
      <c r="R127" s="457">
        <v>0</v>
      </c>
      <c r="S127" s="457">
        <v>0</v>
      </c>
      <c r="T127" s="559">
        <v>0</v>
      </c>
      <c r="U127" s="457">
        <v>0</v>
      </c>
      <c r="V127" s="457">
        <v>0</v>
      </c>
      <c r="W127" s="457">
        <v>0</v>
      </c>
      <c r="X127" s="559">
        <v>0</v>
      </c>
      <c r="Y127" s="457">
        <v>0</v>
      </c>
      <c r="Z127" s="457">
        <v>0</v>
      </c>
      <c r="AA127" s="457">
        <v>0</v>
      </c>
      <c r="AB127" s="457">
        <v>0</v>
      </c>
      <c r="AC127" s="457">
        <v>0</v>
      </c>
      <c r="AD127" s="576">
        <v>0</v>
      </c>
      <c r="AE127" s="559">
        <v>0</v>
      </c>
      <c r="AF127" s="457">
        <v>0</v>
      </c>
      <c r="AG127" s="457">
        <v>0</v>
      </c>
      <c r="AH127" s="457">
        <v>0</v>
      </c>
      <c r="AI127" s="457">
        <v>0</v>
      </c>
      <c r="AJ127" s="343">
        <v>0</v>
      </c>
      <c r="AK127" s="343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515"/>
      <c r="D128" s="95"/>
      <c r="E128" s="79"/>
      <c r="F128" s="596"/>
      <c r="G128" s="552">
        <f t="shared" si="75"/>
        <v>0</v>
      </c>
      <c r="H128" s="552">
        <f t="shared" si="75"/>
        <v>0</v>
      </c>
      <c r="I128" s="575">
        <f t="shared" si="75"/>
        <v>0</v>
      </c>
      <c r="J128" s="558">
        <f t="shared" si="75"/>
        <v>0</v>
      </c>
      <c r="K128" s="552">
        <f t="shared" si="75"/>
        <v>0</v>
      </c>
      <c r="L128" s="552">
        <f t="shared" si="75"/>
        <v>0</v>
      </c>
      <c r="M128" s="552">
        <f t="shared" si="75"/>
        <v>0</v>
      </c>
      <c r="N128" s="558">
        <f t="shared" si="75"/>
        <v>0</v>
      </c>
      <c r="O128" s="558">
        <f t="shared" si="75"/>
        <v>0</v>
      </c>
      <c r="P128" s="558">
        <f t="shared" si="75"/>
        <v>0</v>
      </c>
      <c r="Q128" s="558">
        <f t="shared" si="75"/>
        <v>0</v>
      </c>
      <c r="R128" s="552">
        <f t="shared" si="75"/>
        <v>0</v>
      </c>
      <c r="S128" s="552">
        <f t="shared" si="75"/>
        <v>0</v>
      </c>
      <c r="T128" s="558">
        <f t="shared" si="75"/>
        <v>0</v>
      </c>
      <c r="U128" s="552">
        <f t="shared" si="75"/>
        <v>0</v>
      </c>
      <c r="V128" s="552">
        <f t="shared" si="75"/>
        <v>0</v>
      </c>
      <c r="W128" s="552">
        <f t="shared" si="75"/>
        <v>0</v>
      </c>
      <c r="X128" s="558">
        <f t="shared" si="75"/>
        <v>0</v>
      </c>
      <c r="Y128" s="552">
        <f t="shared" si="75"/>
        <v>0</v>
      </c>
      <c r="Z128" s="552">
        <f t="shared" si="75"/>
        <v>0</v>
      </c>
      <c r="AA128" s="552">
        <f t="shared" si="75"/>
        <v>0</v>
      </c>
      <c r="AB128" s="552">
        <f t="shared" si="75"/>
        <v>0</v>
      </c>
      <c r="AC128" s="552">
        <f t="shared" si="75"/>
        <v>0</v>
      </c>
      <c r="AD128" s="575">
        <f t="shared" si="75"/>
        <v>0</v>
      </c>
      <c r="AE128" s="558">
        <f t="shared" si="75"/>
        <v>0</v>
      </c>
      <c r="AF128" s="552">
        <f t="shared" si="75"/>
        <v>0</v>
      </c>
      <c r="AG128" s="552">
        <f t="shared" si="75"/>
        <v>0</v>
      </c>
      <c r="AH128" s="552">
        <f t="shared" si="75"/>
        <v>0</v>
      </c>
      <c r="AI128" s="552">
        <f t="shared" si="75"/>
        <v>0</v>
      </c>
      <c r="AJ128" s="336">
        <f t="shared" si="76"/>
        <v>0</v>
      </c>
      <c r="AK128" s="336">
        <f t="shared" si="76"/>
        <v>0</v>
      </c>
      <c r="AL128" s="37"/>
    </row>
    <row r="129" spans="1:42" ht="34.5" customHeight="1">
      <c r="A129" s="624">
        <v>32</v>
      </c>
      <c r="B129" s="707" t="s">
        <v>127</v>
      </c>
      <c r="C129" s="506" t="s">
        <v>238</v>
      </c>
      <c r="D129" s="48"/>
      <c r="E129" s="49"/>
      <c r="F129" s="602">
        <f>+[1]NEW!$AA$114</f>
        <v>1005</v>
      </c>
      <c r="G129" s="457">
        <v>0</v>
      </c>
      <c r="H129" s="457">
        <v>0</v>
      </c>
      <c r="I129" s="576">
        <v>0</v>
      </c>
      <c r="J129" s="559">
        <v>0</v>
      </c>
      <c r="K129" s="457">
        <v>0</v>
      </c>
      <c r="L129" s="457">
        <v>0</v>
      </c>
      <c r="M129" s="457">
        <v>0</v>
      </c>
      <c r="N129" s="559">
        <v>0</v>
      </c>
      <c r="O129" s="559">
        <v>0</v>
      </c>
      <c r="P129" s="559">
        <v>0</v>
      </c>
      <c r="Q129" s="559">
        <v>0</v>
      </c>
      <c r="R129" s="457">
        <v>0</v>
      </c>
      <c r="S129" s="457">
        <v>0</v>
      </c>
      <c r="T129" s="559">
        <v>0</v>
      </c>
      <c r="U129" s="457">
        <v>0</v>
      </c>
      <c r="V129" s="457">
        <v>0</v>
      </c>
      <c r="W129" s="457">
        <v>0</v>
      </c>
      <c r="X129" s="559">
        <v>0</v>
      </c>
      <c r="Y129" s="457">
        <v>0</v>
      </c>
      <c r="Z129" s="457">
        <v>0</v>
      </c>
      <c r="AA129" s="480">
        <f>223-100</f>
        <v>123</v>
      </c>
      <c r="AB129" s="457">
        <v>0</v>
      </c>
      <c r="AC129" s="457">
        <v>0</v>
      </c>
      <c r="AD129" s="576">
        <v>0</v>
      </c>
      <c r="AE129" s="559">
        <v>0</v>
      </c>
      <c r="AF129" s="457">
        <v>0</v>
      </c>
      <c r="AG129" s="470">
        <v>750</v>
      </c>
      <c r="AH129" s="470">
        <f>1005-AG130</f>
        <v>132</v>
      </c>
      <c r="AI129" s="457">
        <v>0</v>
      </c>
      <c r="AJ129" s="343">
        <v>0</v>
      </c>
      <c r="AK129" s="343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08"/>
      <c r="C130" s="507"/>
      <c r="D130" s="40"/>
      <c r="E130" s="41"/>
      <c r="F130" s="606"/>
      <c r="G130" s="552">
        <f t="shared" si="75"/>
        <v>0</v>
      </c>
      <c r="H130" s="552">
        <f t="shared" si="75"/>
        <v>0</v>
      </c>
      <c r="I130" s="578">
        <f t="shared" si="75"/>
        <v>0</v>
      </c>
      <c r="J130" s="558">
        <f t="shared" si="75"/>
        <v>0</v>
      </c>
      <c r="K130" s="552">
        <f t="shared" si="75"/>
        <v>0</v>
      </c>
      <c r="L130" s="552">
        <f t="shared" si="75"/>
        <v>0</v>
      </c>
      <c r="M130" s="552">
        <f t="shared" si="75"/>
        <v>0</v>
      </c>
      <c r="N130" s="558">
        <f t="shared" si="75"/>
        <v>0</v>
      </c>
      <c r="O130" s="558">
        <f t="shared" si="75"/>
        <v>0</v>
      </c>
      <c r="P130" s="562">
        <f t="shared" si="75"/>
        <v>0</v>
      </c>
      <c r="Q130" s="558">
        <f t="shared" si="75"/>
        <v>0</v>
      </c>
      <c r="R130" s="552">
        <f t="shared" si="75"/>
        <v>0</v>
      </c>
      <c r="S130" s="552">
        <f t="shared" si="75"/>
        <v>0</v>
      </c>
      <c r="T130" s="558">
        <f t="shared" si="75"/>
        <v>0</v>
      </c>
      <c r="U130" s="552">
        <f t="shared" si="75"/>
        <v>0</v>
      </c>
      <c r="V130" s="552">
        <f t="shared" si="75"/>
        <v>0</v>
      </c>
      <c r="W130" s="450">
        <f t="shared" si="75"/>
        <v>0</v>
      </c>
      <c r="X130" s="558">
        <f t="shared" si="75"/>
        <v>0</v>
      </c>
      <c r="Y130" s="552">
        <f t="shared" si="75"/>
        <v>0</v>
      </c>
      <c r="Z130" s="552">
        <f t="shared" si="75"/>
        <v>0</v>
      </c>
      <c r="AA130" s="552">
        <f t="shared" si="75"/>
        <v>123</v>
      </c>
      <c r="AB130" s="552">
        <f t="shared" si="75"/>
        <v>123</v>
      </c>
      <c r="AC130" s="552">
        <f t="shared" si="75"/>
        <v>123</v>
      </c>
      <c r="AD130" s="578">
        <f t="shared" si="75"/>
        <v>123</v>
      </c>
      <c r="AE130" s="558">
        <f t="shared" si="75"/>
        <v>123</v>
      </c>
      <c r="AF130" s="552">
        <f t="shared" si="75"/>
        <v>123</v>
      </c>
      <c r="AG130" s="552">
        <f t="shared" si="75"/>
        <v>873</v>
      </c>
      <c r="AH130" s="552">
        <f t="shared" si="75"/>
        <v>1005</v>
      </c>
      <c r="AI130" s="552">
        <f t="shared" si="75"/>
        <v>1005</v>
      </c>
      <c r="AJ130" s="336">
        <f t="shared" si="76"/>
        <v>1005</v>
      </c>
      <c r="AK130" s="336">
        <f t="shared" si="76"/>
        <v>1005</v>
      </c>
      <c r="AL130" s="47"/>
    </row>
    <row r="131" spans="1:42" ht="34.5" customHeight="1">
      <c r="A131" s="624">
        <v>33</v>
      </c>
      <c r="B131" s="707" t="s">
        <v>128</v>
      </c>
      <c r="C131" s="506" t="s">
        <v>238</v>
      </c>
      <c r="D131" s="48"/>
      <c r="E131" s="49"/>
      <c r="F131" s="597">
        <f>+[1]NEW!$AA$117</f>
        <v>29</v>
      </c>
      <c r="G131" s="457">
        <v>0</v>
      </c>
      <c r="H131" s="457">
        <v>0</v>
      </c>
      <c r="I131" s="576">
        <v>0</v>
      </c>
      <c r="J131" s="559">
        <v>0</v>
      </c>
      <c r="K131" s="457">
        <v>0</v>
      </c>
      <c r="L131" s="457">
        <v>0</v>
      </c>
      <c r="M131" s="457">
        <v>0</v>
      </c>
      <c r="N131" s="559">
        <v>0</v>
      </c>
      <c r="O131" s="559">
        <v>0</v>
      </c>
      <c r="P131" s="559">
        <v>0</v>
      </c>
      <c r="Q131" s="559">
        <v>0</v>
      </c>
      <c r="R131" s="457">
        <v>0</v>
      </c>
      <c r="S131" s="457">
        <v>0</v>
      </c>
      <c r="T131" s="559">
        <v>0</v>
      </c>
      <c r="U131" s="457">
        <v>0</v>
      </c>
      <c r="V131" s="457">
        <v>0</v>
      </c>
      <c r="W131" s="457">
        <v>0</v>
      </c>
      <c r="X131" s="559">
        <v>0</v>
      </c>
      <c r="Y131" s="457">
        <v>0</v>
      </c>
      <c r="Z131" s="457">
        <v>0</v>
      </c>
      <c r="AA131" s="470">
        <v>29</v>
      </c>
      <c r="AB131" s="457">
        <f>29-AA132</f>
        <v>0</v>
      </c>
      <c r="AC131" s="457">
        <v>0</v>
      </c>
      <c r="AD131" s="576">
        <v>0</v>
      </c>
      <c r="AE131" s="559">
        <v>0</v>
      </c>
      <c r="AF131" s="457">
        <v>0</v>
      </c>
      <c r="AG131" s="457">
        <v>0</v>
      </c>
      <c r="AH131" s="457">
        <v>0</v>
      </c>
      <c r="AI131" s="457">
        <v>0</v>
      </c>
      <c r="AJ131" s="343">
        <v>0</v>
      </c>
      <c r="AK131" s="343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08"/>
      <c r="C132" s="507"/>
      <c r="D132" s="40"/>
      <c r="E132" s="41"/>
      <c r="F132" s="596"/>
      <c r="G132" s="552">
        <f t="shared" si="75"/>
        <v>0</v>
      </c>
      <c r="H132" s="552">
        <f t="shared" si="75"/>
        <v>0</v>
      </c>
      <c r="I132" s="578">
        <f t="shared" si="75"/>
        <v>0</v>
      </c>
      <c r="J132" s="558">
        <f t="shared" si="75"/>
        <v>0</v>
      </c>
      <c r="K132" s="552">
        <f t="shared" si="75"/>
        <v>0</v>
      </c>
      <c r="L132" s="552">
        <f t="shared" si="75"/>
        <v>0</v>
      </c>
      <c r="M132" s="552">
        <f t="shared" si="75"/>
        <v>0</v>
      </c>
      <c r="N132" s="558">
        <f t="shared" si="75"/>
        <v>0</v>
      </c>
      <c r="O132" s="558">
        <f t="shared" si="75"/>
        <v>0</v>
      </c>
      <c r="P132" s="562">
        <f t="shared" si="75"/>
        <v>0</v>
      </c>
      <c r="Q132" s="558">
        <f t="shared" si="75"/>
        <v>0</v>
      </c>
      <c r="R132" s="552">
        <f t="shared" si="75"/>
        <v>0</v>
      </c>
      <c r="S132" s="552">
        <f t="shared" si="75"/>
        <v>0</v>
      </c>
      <c r="T132" s="558">
        <f t="shared" si="75"/>
        <v>0</v>
      </c>
      <c r="U132" s="552">
        <f t="shared" si="75"/>
        <v>0</v>
      </c>
      <c r="V132" s="552">
        <f t="shared" si="75"/>
        <v>0</v>
      </c>
      <c r="W132" s="450">
        <f t="shared" si="75"/>
        <v>0</v>
      </c>
      <c r="X132" s="558">
        <f t="shared" si="75"/>
        <v>0</v>
      </c>
      <c r="Y132" s="552">
        <f t="shared" si="75"/>
        <v>0</v>
      </c>
      <c r="Z132" s="552">
        <f t="shared" si="75"/>
        <v>0</v>
      </c>
      <c r="AA132" s="552">
        <f t="shared" si="75"/>
        <v>29</v>
      </c>
      <c r="AB132" s="552">
        <f t="shared" si="75"/>
        <v>29</v>
      </c>
      <c r="AC132" s="552">
        <f t="shared" si="75"/>
        <v>29</v>
      </c>
      <c r="AD132" s="578">
        <f t="shared" si="75"/>
        <v>29</v>
      </c>
      <c r="AE132" s="558">
        <f t="shared" si="75"/>
        <v>29</v>
      </c>
      <c r="AF132" s="552">
        <f t="shared" si="75"/>
        <v>29</v>
      </c>
      <c r="AG132" s="552">
        <f t="shared" si="75"/>
        <v>29</v>
      </c>
      <c r="AH132" s="552">
        <f t="shared" si="75"/>
        <v>29</v>
      </c>
      <c r="AI132" s="552">
        <f t="shared" si="75"/>
        <v>29</v>
      </c>
      <c r="AJ132" s="336">
        <f t="shared" si="76"/>
        <v>29</v>
      </c>
      <c r="AK132" s="336">
        <f t="shared" si="76"/>
        <v>29</v>
      </c>
      <c r="AL132" s="37"/>
    </row>
    <row r="133" spans="1:42" ht="34.5" customHeight="1">
      <c r="A133" s="624">
        <v>34</v>
      </c>
      <c r="B133" s="707" t="s">
        <v>129</v>
      </c>
      <c r="C133" s="506" t="s">
        <v>238</v>
      </c>
      <c r="D133" s="48"/>
      <c r="E133" s="49"/>
      <c r="F133" s="597">
        <f>+[1]NEW!$AA$120</f>
        <v>953</v>
      </c>
      <c r="G133" s="457">
        <v>0</v>
      </c>
      <c r="H133" s="457">
        <v>0</v>
      </c>
      <c r="I133" s="576">
        <v>0</v>
      </c>
      <c r="J133" s="559">
        <v>0</v>
      </c>
      <c r="K133" s="457">
        <v>0</v>
      </c>
      <c r="L133" s="457">
        <v>0</v>
      </c>
      <c r="M133" s="457">
        <v>0</v>
      </c>
      <c r="N133" s="559">
        <v>0</v>
      </c>
      <c r="O133" s="559">
        <v>0</v>
      </c>
      <c r="P133" s="559">
        <v>0</v>
      </c>
      <c r="Q133" s="559">
        <v>0</v>
      </c>
      <c r="R133" s="470">
        <f>250-Q134</f>
        <v>250</v>
      </c>
      <c r="S133" s="457">
        <f>150+100-R134</f>
        <v>0</v>
      </c>
      <c r="T133" s="559">
        <v>0</v>
      </c>
      <c r="U133" s="457">
        <v>0</v>
      </c>
      <c r="V133" s="457">
        <v>0</v>
      </c>
      <c r="W133" s="457">
        <v>0</v>
      </c>
      <c r="X133" s="559">
        <v>0</v>
      </c>
      <c r="Y133" s="457">
        <v>0</v>
      </c>
      <c r="Z133" s="457">
        <v>0</v>
      </c>
      <c r="AA133" s="470">
        <f>257-AA131-AA129-AA141</f>
        <v>100</v>
      </c>
      <c r="AB133" s="470">
        <f>612-AA134</f>
        <v>262</v>
      </c>
      <c r="AC133" s="457">
        <v>0</v>
      </c>
      <c r="AD133" s="576">
        <v>0</v>
      </c>
      <c r="AE133" s="559">
        <v>0</v>
      </c>
      <c r="AF133" s="457">
        <v>0</v>
      </c>
      <c r="AG133" s="457">
        <v>0</v>
      </c>
      <c r="AH133" s="470">
        <f>953-AG134</f>
        <v>341</v>
      </c>
      <c r="AI133" s="457">
        <v>0</v>
      </c>
      <c r="AJ133" s="343">
        <v>0</v>
      </c>
      <c r="AK133" s="343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08"/>
      <c r="C134" s="507"/>
      <c r="D134" s="40"/>
      <c r="E134" s="41"/>
      <c r="F134" s="596"/>
      <c r="G134" s="552">
        <f t="shared" ref="G134:AI136" si="77">+F134+G133</f>
        <v>0</v>
      </c>
      <c r="H134" s="552">
        <f t="shared" si="77"/>
        <v>0</v>
      </c>
      <c r="I134" s="578">
        <f t="shared" si="77"/>
        <v>0</v>
      </c>
      <c r="J134" s="558">
        <f t="shared" si="77"/>
        <v>0</v>
      </c>
      <c r="K134" s="552">
        <f t="shared" si="77"/>
        <v>0</v>
      </c>
      <c r="L134" s="552">
        <f t="shared" si="77"/>
        <v>0</v>
      </c>
      <c r="M134" s="552">
        <f t="shared" si="77"/>
        <v>0</v>
      </c>
      <c r="N134" s="558">
        <f t="shared" si="77"/>
        <v>0</v>
      </c>
      <c r="O134" s="558">
        <f t="shared" si="77"/>
        <v>0</v>
      </c>
      <c r="P134" s="562">
        <f t="shared" si="77"/>
        <v>0</v>
      </c>
      <c r="Q134" s="558">
        <f t="shared" si="77"/>
        <v>0</v>
      </c>
      <c r="R134" s="552">
        <f t="shared" si="77"/>
        <v>250</v>
      </c>
      <c r="S134" s="552">
        <f t="shared" si="77"/>
        <v>250</v>
      </c>
      <c r="T134" s="558">
        <f t="shared" si="77"/>
        <v>250</v>
      </c>
      <c r="U134" s="552">
        <f t="shared" si="77"/>
        <v>250</v>
      </c>
      <c r="V134" s="552">
        <f t="shared" si="77"/>
        <v>250</v>
      </c>
      <c r="W134" s="450">
        <f t="shared" si="77"/>
        <v>250</v>
      </c>
      <c r="X134" s="558">
        <f t="shared" si="77"/>
        <v>250</v>
      </c>
      <c r="Y134" s="552">
        <f t="shared" si="77"/>
        <v>250</v>
      </c>
      <c r="Z134" s="552">
        <f t="shared" si="77"/>
        <v>250</v>
      </c>
      <c r="AA134" s="552">
        <f t="shared" si="77"/>
        <v>350</v>
      </c>
      <c r="AB134" s="552">
        <f t="shared" si="77"/>
        <v>612</v>
      </c>
      <c r="AC134" s="552">
        <f t="shared" si="77"/>
        <v>612</v>
      </c>
      <c r="AD134" s="578">
        <f t="shared" si="77"/>
        <v>612</v>
      </c>
      <c r="AE134" s="558">
        <f t="shared" si="77"/>
        <v>612</v>
      </c>
      <c r="AF134" s="552">
        <f t="shared" si="77"/>
        <v>612</v>
      </c>
      <c r="AG134" s="552">
        <f t="shared" si="77"/>
        <v>612</v>
      </c>
      <c r="AH134" s="552">
        <f t="shared" si="77"/>
        <v>953</v>
      </c>
      <c r="AI134" s="552">
        <f t="shared" si="77"/>
        <v>953</v>
      </c>
      <c r="AJ134" s="336">
        <f t="shared" ref="AJ134:AK136" si="78">+AI134+AJ133</f>
        <v>953</v>
      </c>
      <c r="AK134" s="336">
        <f t="shared" si="78"/>
        <v>953</v>
      </c>
      <c r="AL134" s="37"/>
    </row>
    <row r="135" spans="1:42" ht="34.5" customHeight="1">
      <c r="A135" s="624">
        <v>35</v>
      </c>
      <c r="B135" s="707" t="s">
        <v>130</v>
      </c>
      <c r="C135" s="506" t="s">
        <v>239</v>
      </c>
      <c r="D135" s="48"/>
      <c r="E135" s="49"/>
      <c r="F135" s="597">
        <f>+[1]NEW!$AA$123</f>
        <v>159</v>
      </c>
      <c r="G135" s="457">
        <v>0</v>
      </c>
      <c r="H135" s="457">
        <v>0</v>
      </c>
      <c r="I135" s="576">
        <v>0</v>
      </c>
      <c r="J135" s="559">
        <v>0</v>
      </c>
      <c r="K135" s="457">
        <v>0</v>
      </c>
      <c r="L135" s="457">
        <v>0</v>
      </c>
      <c r="M135" s="457">
        <v>0</v>
      </c>
      <c r="N135" s="559">
        <v>0</v>
      </c>
      <c r="O135" s="559">
        <v>0</v>
      </c>
      <c r="P135" s="559">
        <v>0</v>
      </c>
      <c r="Q135" s="559">
        <v>0</v>
      </c>
      <c r="R135" s="470">
        <v>50</v>
      </c>
      <c r="S135" s="470">
        <f>109-R136</f>
        <v>59</v>
      </c>
      <c r="T135" s="559">
        <v>0</v>
      </c>
      <c r="U135" s="457">
        <f>109-T136</f>
        <v>0</v>
      </c>
      <c r="V135" s="457">
        <v>0</v>
      </c>
      <c r="W135" s="457">
        <v>0</v>
      </c>
      <c r="X135" s="559">
        <v>0</v>
      </c>
      <c r="Y135" s="457">
        <f>109-X136</f>
        <v>0</v>
      </c>
      <c r="Z135" s="457">
        <v>0</v>
      </c>
      <c r="AA135" s="457">
        <v>0</v>
      </c>
      <c r="AB135" s="457">
        <v>0</v>
      </c>
      <c r="AC135" s="457">
        <v>0</v>
      </c>
      <c r="AD135" s="576">
        <v>0</v>
      </c>
      <c r="AE135" s="559">
        <v>0</v>
      </c>
      <c r="AF135" s="457">
        <v>0</v>
      </c>
      <c r="AG135" s="457">
        <v>0</v>
      </c>
      <c r="AH135" s="445">
        <f>159-AG136</f>
        <v>50</v>
      </c>
      <c r="AI135" s="457">
        <v>0</v>
      </c>
      <c r="AJ135" s="343">
        <v>0</v>
      </c>
      <c r="AK135" s="343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08"/>
      <c r="C136" s="507"/>
      <c r="D136" s="33"/>
      <c r="E136" s="52"/>
      <c r="F136" s="599"/>
      <c r="G136" s="552">
        <f t="shared" si="77"/>
        <v>0</v>
      </c>
      <c r="H136" s="552">
        <f t="shared" si="77"/>
        <v>0</v>
      </c>
      <c r="I136" s="578">
        <f t="shared" si="77"/>
        <v>0</v>
      </c>
      <c r="J136" s="558">
        <f t="shared" si="77"/>
        <v>0</v>
      </c>
      <c r="K136" s="552">
        <f t="shared" si="77"/>
        <v>0</v>
      </c>
      <c r="L136" s="552">
        <f t="shared" si="77"/>
        <v>0</v>
      </c>
      <c r="M136" s="552">
        <f t="shared" si="77"/>
        <v>0</v>
      </c>
      <c r="N136" s="558">
        <f t="shared" si="77"/>
        <v>0</v>
      </c>
      <c r="O136" s="558">
        <f t="shared" si="77"/>
        <v>0</v>
      </c>
      <c r="P136" s="562">
        <f t="shared" si="77"/>
        <v>0</v>
      </c>
      <c r="Q136" s="558">
        <f t="shared" si="77"/>
        <v>0</v>
      </c>
      <c r="R136" s="552">
        <f t="shared" si="77"/>
        <v>50</v>
      </c>
      <c r="S136" s="552">
        <f t="shared" si="77"/>
        <v>109</v>
      </c>
      <c r="T136" s="558">
        <f t="shared" si="77"/>
        <v>109</v>
      </c>
      <c r="U136" s="552">
        <f t="shared" si="77"/>
        <v>109</v>
      </c>
      <c r="V136" s="552">
        <f t="shared" si="77"/>
        <v>109</v>
      </c>
      <c r="W136" s="450">
        <f t="shared" si="77"/>
        <v>109</v>
      </c>
      <c r="X136" s="558">
        <f t="shared" si="77"/>
        <v>109</v>
      </c>
      <c r="Y136" s="552">
        <f t="shared" si="77"/>
        <v>109</v>
      </c>
      <c r="Z136" s="552">
        <f t="shared" si="77"/>
        <v>109</v>
      </c>
      <c r="AA136" s="552">
        <f t="shared" si="77"/>
        <v>109</v>
      </c>
      <c r="AB136" s="552">
        <f t="shared" si="77"/>
        <v>109</v>
      </c>
      <c r="AC136" s="552">
        <f t="shared" si="77"/>
        <v>109</v>
      </c>
      <c r="AD136" s="578">
        <f t="shared" si="77"/>
        <v>109</v>
      </c>
      <c r="AE136" s="558">
        <f t="shared" si="77"/>
        <v>109</v>
      </c>
      <c r="AF136" s="552">
        <f t="shared" si="77"/>
        <v>109</v>
      </c>
      <c r="AG136" s="552">
        <f t="shared" si="77"/>
        <v>109</v>
      </c>
      <c r="AH136" s="552">
        <f t="shared" si="77"/>
        <v>159</v>
      </c>
      <c r="AI136" s="552">
        <f t="shared" si="77"/>
        <v>159</v>
      </c>
      <c r="AJ136" s="336">
        <f t="shared" si="78"/>
        <v>159</v>
      </c>
      <c r="AK136" s="336">
        <f t="shared" si="78"/>
        <v>159</v>
      </c>
      <c r="AL136" s="37"/>
    </row>
    <row r="137" spans="1:42" ht="34.5" customHeight="1">
      <c r="A137" s="624">
        <v>36</v>
      </c>
      <c r="B137" s="707" t="s">
        <v>131</v>
      </c>
      <c r="C137" s="511" t="s">
        <v>239</v>
      </c>
      <c r="D137" s="53"/>
      <c r="E137" s="54"/>
      <c r="F137" s="597">
        <f>+[1]NEW!$AA$126</f>
        <v>204</v>
      </c>
      <c r="G137" s="457">
        <v>0</v>
      </c>
      <c r="H137" s="457">
        <v>0</v>
      </c>
      <c r="I137" s="576">
        <v>0</v>
      </c>
      <c r="J137" s="559">
        <v>0</v>
      </c>
      <c r="K137" s="457">
        <v>0</v>
      </c>
      <c r="L137" s="457">
        <v>0</v>
      </c>
      <c r="M137" s="457">
        <v>0</v>
      </c>
      <c r="N137" s="559">
        <v>0</v>
      </c>
      <c r="O137" s="559">
        <v>0</v>
      </c>
      <c r="P137" s="559">
        <v>0</v>
      </c>
      <c r="Q137" s="559">
        <v>0</v>
      </c>
      <c r="R137" s="457">
        <v>0</v>
      </c>
      <c r="S137" s="457">
        <v>0</v>
      </c>
      <c r="T137" s="559">
        <v>0</v>
      </c>
      <c r="U137" s="457">
        <v>0</v>
      </c>
      <c r="V137" s="457">
        <v>0</v>
      </c>
      <c r="W137" s="457">
        <v>0</v>
      </c>
      <c r="X137" s="559">
        <v>0</v>
      </c>
      <c r="Y137" s="457">
        <v>0</v>
      </c>
      <c r="Z137" s="457">
        <v>0</v>
      </c>
      <c r="AA137" s="457">
        <v>0</v>
      </c>
      <c r="AB137" s="470">
        <f>204-AA138</f>
        <v>204</v>
      </c>
      <c r="AC137" s="408">
        <v>0</v>
      </c>
      <c r="AD137" s="576">
        <v>0</v>
      </c>
      <c r="AE137" s="559">
        <v>0</v>
      </c>
      <c r="AF137" s="457">
        <v>0</v>
      </c>
      <c r="AG137" s="457">
        <v>0</v>
      </c>
      <c r="AH137" s="457">
        <v>0</v>
      </c>
      <c r="AI137" s="457">
        <v>0</v>
      </c>
      <c r="AJ137" s="343">
        <v>0</v>
      </c>
      <c r="AK137" s="343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08"/>
      <c r="C138" s="512"/>
      <c r="D138" s="56"/>
      <c r="E138" s="57"/>
      <c r="F138" s="598"/>
      <c r="G138" s="552">
        <f t="shared" ref="G138:AI138" si="79">+F138+G137</f>
        <v>0</v>
      </c>
      <c r="H138" s="552">
        <f t="shared" si="79"/>
        <v>0</v>
      </c>
      <c r="I138" s="578">
        <f t="shared" si="79"/>
        <v>0</v>
      </c>
      <c r="J138" s="558">
        <f t="shared" si="79"/>
        <v>0</v>
      </c>
      <c r="K138" s="552">
        <f t="shared" si="79"/>
        <v>0</v>
      </c>
      <c r="L138" s="552">
        <f t="shared" si="79"/>
        <v>0</v>
      </c>
      <c r="M138" s="552">
        <f t="shared" si="79"/>
        <v>0</v>
      </c>
      <c r="N138" s="558">
        <f t="shared" si="79"/>
        <v>0</v>
      </c>
      <c r="O138" s="558">
        <f t="shared" si="79"/>
        <v>0</v>
      </c>
      <c r="P138" s="562">
        <f t="shared" si="79"/>
        <v>0</v>
      </c>
      <c r="Q138" s="558">
        <f t="shared" si="79"/>
        <v>0</v>
      </c>
      <c r="R138" s="552">
        <f t="shared" si="79"/>
        <v>0</v>
      </c>
      <c r="S138" s="552">
        <f t="shared" si="79"/>
        <v>0</v>
      </c>
      <c r="T138" s="558">
        <f t="shared" si="79"/>
        <v>0</v>
      </c>
      <c r="U138" s="552">
        <f t="shared" si="79"/>
        <v>0</v>
      </c>
      <c r="V138" s="552">
        <f t="shared" si="79"/>
        <v>0</v>
      </c>
      <c r="W138" s="450">
        <f t="shared" si="79"/>
        <v>0</v>
      </c>
      <c r="X138" s="558">
        <f t="shared" si="79"/>
        <v>0</v>
      </c>
      <c r="Y138" s="552">
        <f t="shared" si="79"/>
        <v>0</v>
      </c>
      <c r="Z138" s="552">
        <f t="shared" si="79"/>
        <v>0</v>
      </c>
      <c r="AA138" s="552">
        <f t="shared" si="79"/>
        <v>0</v>
      </c>
      <c r="AB138" s="552">
        <f t="shared" si="79"/>
        <v>204</v>
      </c>
      <c r="AC138" s="552">
        <f t="shared" si="79"/>
        <v>204</v>
      </c>
      <c r="AD138" s="578">
        <f t="shared" si="79"/>
        <v>204</v>
      </c>
      <c r="AE138" s="558">
        <f t="shared" si="79"/>
        <v>204</v>
      </c>
      <c r="AF138" s="552">
        <f t="shared" si="79"/>
        <v>204</v>
      </c>
      <c r="AG138" s="552">
        <f t="shared" si="79"/>
        <v>204</v>
      </c>
      <c r="AH138" s="552">
        <f t="shared" si="79"/>
        <v>204</v>
      </c>
      <c r="AI138" s="552">
        <f t="shared" si="79"/>
        <v>204</v>
      </c>
      <c r="AJ138" s="336">
        <f t="shared" ref="AJ138:AK138" si="80">+AI138+AJ137</f>
        <v>204</v>
      </c>
      <c r="AK138" s="336">
        <f t="shared" si="80"/>
        <v>204</v>
      </c>
      <c r="AL138" s="37"/>
    </row>
    <row r="139" spans="1:42" ht="34.5" customHeight="1">
      <c r="A139" s="624">
        <v>37</v>
      </c>
      <c r="B139" s="707" t="s">
        <v>132</v>
      </c>
      <c r="C139" s="511" t="s">
        <v>239</v>
      </c>
      <c r="D139" s="60"/>
      <c r="E139" s="34"/>
      <c r="F139" s="597">
        <f>+[1]NEW!$AA$129</f>
        <v>0</v>
      </c>
      <c r="G139" s="553">
        <v>0</v>
      </c>
      <c r="H139" s="457">
        <v>0</v>
      </c>
      <c r="I139" s="576">
        <v>0</v>
      </c>
      <c r="J139" s="559">
        <v>0</v>
      </c>
      <c r="K139" s="457">
        <v>0</v>
      </c>
      <c r="L139" s="457">
        <v>0</v>
      </c>
      <c r="M139" s="457">
        <v>0</v>
      </c>
      <c r="N139" s="559">
        <v>0</v>
      </c>
      <c r="O139" s="559">
        <v>0</v>
      </c>
      <c r="P139" s="559">
        <v>0</v>
      </c>
      <c r="Q139" s="559">
        <v>0</v>
      </c>
      <c r="R139" s="457">
        <v>0</v>
      </c>
      <c r="S139" s="457">
        <v>0</v>
      </c>
      <c r="T139" s="559">
        <v>0</v>
      </c>
      <c r="U139" s="457">
        <v>0</v>
      </c>
      <c r="V139" s="457">
        <v>0</v>
      </c>
      <c r="W139" s="457">
        <v>0</v>
      </c>
      <c r="X139" s="559">
        <v>0</v>
      </c>
      <c r="Y139" s="457">
        <v>0</v>
      </c>
      <c r="Z139" s="457">
        <v>0</v>
      </c>
      <c r="AA139" s="457">
        <v>0</v>
      </c>
      <c r="AB139" s="457">
        <v>0</v>
      </c>
      <c r="AC139" s="457">
        <v>0</v>
      </c>
      <c r="AD139" s="576">
        <v>0</v>
      </c>
      <c r="AE139" s="559">
        <v>0</v>
      </c>
      <c r="AF139" s="457">
        <v>0</v>
      </c>
      <c r="AG139" s="457">
        <v>0</v>
      </c>
      <c r="AH139" s="553">
        <v>0</v>
      </c>
      <c r="AI139" s="553">
        <v>0</v>
      </c>
      <c r="AJ139" s="342">
        <v>0</v>
      </c>
      <c r="AK139" s="342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08"/>
      <c r="C140" s="510"/>
      <c r="D140" s="60"/>
      <c r="E140" s="52"/>
      <c r="F140" s="599"/>
      <c r="G140" s="552">
        <f t="shared" ref="G140:AI140" si="81">+F140+G139</f>
        <v>0</v>
      </c>
      <c r="H140" s="552">
        <f t="shared" si="81"/>
        <v>0</v>
      </c>
      <c r="I140" s="578">
        <f t="shared" si="81"/>
        <v>0</v>
      </c>
      <c r="J140" s="558">
        <f t="shared" si="81"/>
        <v>0</v>
      </c>
      <c r="K140" s="552">
        <f t="shared" si="81"/>
        <v>0</v>
      </c>
      <c r="L140" s="552">
        <f t="shared" si="81"/>
        <v>0</v>
      </c>
      <c r="M140" s="552">
        <f t="shared" si="81"/>
        <v>0</v>
      </c>
      <c r="N140" s="558">
        <f t="shared" si="81"/>
        <v>0</v>
      </c>
      <c r="O140" s="558">
        <f t="shared" si="81"/>
        <v>0</v>
      </c>
      <c r="P140" s="562">
        <f t="shared" si="81"/>
        <v>0</v>
      </c>
      <c r="Q140" s="558">
        <f t="shared" si="81"/>
        <v>0</v>
      </c>
      <c r="R140" s="552">
        <f t="shared" si="81"/>
        <v>0</v>
      </c>
      <c r="S140" s="552">
        <f t="shared" si="81"/>
        <v>0</v>
      </c>
      <c r="T140" s="558">
        <f t="shared" si="81"/>
        <v>0</v>
      </c>
      <c r="U140" s="552">
        <f t="shared" si="81"/>
        <v>0</v>
      </c>
      <c r="V140" s="552">
        <f t="shared" si="81"/>
        <v>0</v>
      </c>
      <c r="W140" s="450">
        <f t="shared" si="81"/>
        <v>0</v>
      </c>
      <c r="X140" s="558">
        <f t="shared" si="81"/>
        <v>0</v>
      </c>
      <c r="Y140" s="552">
        <f t="shared" si="81"/>
        <v>0</v>
      </c>
      <c r="Z140" s="552">
        <f t="shared" si="81"/>
        <v>0</v>
      </c>
      <c r="AA140" s="552">
        <f t="shared" si="81"/>
        <v>0</v>
      </c>
      <c r="AB140" s="552">
        <f t="shared" si="81"/>
        <v>0</v>
      </c>
      <c r="AC140" s="552">
        <f t="shared" si="81"/>
        <v>0</v>
      </c>
      <c r="AD140" s="578">
        <f t="shared" si="81"/>
        <v>0</v>
      </c>
      <c r="AE140" s="558">
        <f t="shared" si="81"/>
        <v>0</v>
      </c>
      <c r="AF140" s="552">
        <f t="shared" si="81"/>
        <v>0</v>
      </c>
      <c r="AG140" s="552">
        <f t="shared" si="81"/>
        <v>0</v>
      </c>
      <c r="AH140" s="552">
        <f t="shared" si="81"/>
        <v>0</v>
      </c>
      <c r="AI140" s="552">
        <f t="shared" si="81"/>
        <v>0</v>
      </c>
      <c r="AJ140" s="336">
        <f t="shared" ref="AJ140:AK140" si="82">+AI140+AJ139</f>
        <v>0</v>
      </c>
      <c r="AK140" s="336">
        <f t="shared" si="82"/>
        <v>0</v>
      </c>
      <c r="AL140" s="37"/>
    </row>
    <row r="141" spans="1:42" ht="34.5" customHeight="1">
      <c r="A141" s="624">
        <v>38</v>
      </c>
      <c r="B141" s="707" t="s">
        <v>133</v>
      </c>
      <c r="C141" s="519" t="s">
        <v>238</v>
      </c>
      <c r="D141" s="63"/>
      <c r="E141" s="54"/>
      <c r="F141" s="597">
        <f>+[1]NEW!$AA$135</f>
        <v>5</v>
      </c>
      <c r="G141" s="553">
        <v>0</v>
      </c>
      <c r="H141" s="457">
        <v>0</v>
      </c>
      <c r="I141" s="576">
        <v>0</v>
      </c>
      <c r="J141" s="559">
        <v>0</v>
      </c>
      <c r="K141" s="457">
        <v>0</v>
      </c>
      <c r="L141" s="457">
        <v>0</v>
      </c>
      <c r="M141" s="457">
        <v>0</v>
      </c>
      <c r="N141" s="559">
        <v>0</v>
      </c>
      <c r="O141" s="559">
        <v>0</v>
      </c>
      <c r="P141" s="559">
        <v>0</v>
      </c>
      <c r="Q141" s="559">
        <v>0</v>
      </c>
      <c r="R141" s="457">
        <v>0</v>
      </c>
      <c r="S141" s="457">
        <v>0</v>
      </c>
      <c r="T141" s="559">
        <v>0</v>
      </c>
      <c r="U141" s="457">
        <v>0</v>
      </c>
      <c r="V141" s="457">
        <v>0</v>
      </c>
      <c r="W141" s="457">
        <v>0</v>
      </c>
      <c r="X141" s="559">
        <v>0</v>
      </c>
      <c r="Y141" s="457">
        <v>0</v>
      </c>
      <c r="Z141" s="457">
        <v>0</v>
      </c>
      <c r="AA141" s="470">
        <v>5</v>
      </c>
      <c r="AB141" s="457">
        <f>5-AA142</f>
        <v>0</v>
      </c>
      <c r="AC141" s="457">
        <f>5-AB142</f>
        <v>0</v>
      </c>
      <c r="AD141" s="576">
        <v>0</v>
      </c>
      <c r="AE141" s="559">
        <v>0</v>
      </c>
      <c r="AF141" s="457">
        <v>0</v>
      </c>
      <c r="AG141" s="457">
        <v>0</v>
      </c>
      <c r="AH141" s="553">
        <v>0</v>
      </c>
      <c r="AI141" s="553">
        <v>0</v>
      </c>
      <c r="AJ141" s="342">
        <v>0</v>
      </c>
      <c r="AK141" s="342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08"/>
      <c r="C142" s="507"/>
      <c r="D142" s="65"/>
      <c r="E142" s="66"/>
      <c r="F142" s="600"/>
      <c r="G142" s="552">
        <f t="shared" ref="G142:AI142" si="83">+F142+G141</f>
        <v>0</v>
      </c>
      <c r="H142" s="552">
        <f t="shared" si="83"/>
        <v>0</v>
      </c>
      <c r="I142" s="578">
        <f t="shared" si="83"/>
        <v>0</v>
      </c>
      <c r="J142" s="558">
        <f t="shared" si="83"/>
        <v>0</v>
      </c>
      <c r="K142" s="552">
        <f t="shared" si="83"/>
        <v>0</v>
      </c>
      <c r="L142" s="552">
        <f t="shared" si="83"/>
        <v>0</v>
      </c>
      <c r="M142" s="552">
        <f t="shared" si="83"/>
        <v>0</v>
      </c>
      <c r="N142" s="558">
        <f t="shared" si="83"/>
        <v>0</v>
      </c>
      <c r="O142" s="558">
        <f t="shared" si="83"/>
        <v>0</v>
      </c>
      <c r="P142" s="562">
        <f t="shared" si="83"/>
        <v>0</v>
      </c>
      <c r="Q142" s="558">
        <f t="shared" si="83"/>
        <v>0</v>
      </c>
      <c r="R142" s="552">
        <f t="shared" si="83"/>
        <v>0</v>
      </c>
      <c r="S142" s="552">
        <f t="shared" si="83"/>
        <v>0</v>
      </c>
      <c r="T142" s="558">
        <f t="shared" si="83"/>
        <v>0</v>
      </c>
      <c r="U142" s="552">
        <f t="shared" si="83"/>
        <v>0</v>
      </c>
      <c r="V142" s="552">
        <f t="shared" si="83"/>
        <v>0</v>
      </c>
      <c r="W142" s="450">
        <f t="shared" si="83"/>
        <v>0</v>
      </c>
      <c r="X142" s="558">
        <f t="shared" si="83"/>
        <v>0</v>
      </c>
      <c r="Y142" s="552">
        <f t="shared" si="83"/>
        <v>0</v>
      </c>
      <c r="Z142" s="552">
        <f t="shared" si="83"/>
        <v>0</v>
      </c>
      <c r="AA142" s="552">
        <f t="shared" si="83"/>
        <v>5</v>
      </c>
      <c r="AB142" s="552">
        <f t="shared" si="83"/>
        <v>5</v>
      </c>
      <c r="AC142" s="552">
        <f t="shared" si="83"/>
        <v>5</v>
      </c>
      <c r="AD142" s="578">
        <f t="shared" si="83"/>
        <v>5</v>
      </c>
      <c r="AE142" s="558">
        <f t="shared" si="83"/>
        <v>5</v>
      </c>
      <c r="AF142" s="552">
        <f t="shared" si="83"/>
        <v>5</v>
      </c>
      <c r="AG142" s="552">
        <f t="shared" si="83"/>
        <v>5</v>
      </c>
      <c r="AH142" s="455">
        <f t="shared" si="83"/>
        <v>5</v>
      </c>
      <c r="AI142" s="552">
        <f t="shared" si="83"/>
        <v>5</v>
      </c>
      <c r="AJ142" s="341">
        <f t="shared" ref="AJ142:AK142" si="84">+AI142+AJ141</f>
        <v>5</v>
      </c>
      <c r="AK142" s="341">
        <f t="shared" si="84"/>
        <v>5</v>
      </c>
      <c r="AL142" s="37"/>
    </row>
    <row r="143" spans="1:42" ht="34.5" customHeight="1">
      <c r="A143" s="624">
        <v>39</v>
      </c>
      <c r="B143" s="707" t="s">
        <v>141</v>
      </c>
      <c r="C143" s="506" t="s">
        <v>238</v>
      </c>
      <c r="D143" s="53"/>
      <c r="E143" s="54"/>
      <c r="F143" s="597">
        <f>+[1]NEW!$AA$138</f>
        <v>0</v>
      </c>
      <c r="G143" s="553">
        <v>0</v>
      </c>
      <c r="H143" s="457">
        <v>0</v>
      </c>
      <c r="I143" s="576">
        <v>0</v>
      </c>
      <c r="J143" s="559">
        <v>0</v>
      </c>
      <c r="K143" s="457">
        <v>0</v>
      </c>
      <c r="L143" s="457">
        <v>0</v>
      </c>
      <c r="M143" s="457">
        <v>0</v>
      </c>
      <c r="N143" s="559">
        <v>0</v>
      </c>
      <c r="O143" s="559">
        <v>0</v>
      </c>
      <c r="P143" s="559">
        <v>0</v>
      </c>
      <c r="Q143" s="559">
        <v>0</v>
      </c>
      <c r="R143" s="457">
        <v>0</v>
      </c>
      <c r="S143" s="457">
        <v>0</v>
      </c>
      <c r="T143" s="559">
        <v>0</v>
      </c>
      <c r="U143" s="457">
        <v>0</v>
      </c>
      <c r="V143" s="457">
        <v>0</v>
      </c>
      <c r="W143" s="457">
        <v>0</v>
      </c>
      <c r="X143" s="559">
        <v>0</v>
      </c>
      <c r="Y143" s="457">
        <v>0</v>
      </c>
      <c r="Z143" s="457">
        <v>0</v>
      </c>
      <c r="AA143" s="457">
        <v>0</v>
      </c>
      <c r="AB143" s="457">
        <v>0</v>
      </c>
      <c r="AC143" s="457">
        <v>0</v>
      </c>
      <c r="AD143" s="576">
        <v>0</v>
      </c>
      <c r="AE143" s="559">
        <v>0</v>
      </c>
      <c r="AF143" s="457">
        <v>0</v>
      </c>
      <c r="AG143" s="457">
        <v>0</v>
      </c>
      <c r="AH143" s="457">
        <v>0</v>
      </c>
      <c r="AI143" s="553">
        <v>0</v>
      </c>
      <c r="AJ143" s="343">
        <v>0</v>
      </c>
      <c r="AK143" s="343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08"/>
      <c r="C144" s="507"/>
      <c r="D144" s="56"/>
      <c r="E144" s="57"/>
      <c r="F144" s="598"/>
      <c r="G144" s="552">
        <f t="shared" ref="G144:AI144" si="85">+F144+G143</f>
        <v>0</v>
      </c>
      <c r="H144" s="552">
        <f t="shared" si="85"/>
        <v>0</v>
      </c>
      <c r="I144" s="578">
        <f t="shared" si="85"/>
        <v>0</v>
      </c>
      <c r="J144" s="558">
        <f t="shared" si="85"/>
        <v>0</v>
      </c>
      <c r="K144" s="552">
        <f t="shared" si="85"/>
        <v>0</v>
      </c>
      <c r="L144" s="552">
        <f t="shared" si="85"/>
        <v>0</v>
      </c>
      <c r="M144" s="552">
        <f t="shared" si="85"/>
        <v>0</v>
      </c>
      <c r="N144" s="558">
        <f t="shared" si="85"/>
        <v>0</v>
      </c>
      <c r="O144" s="558">
        <f t="shared" si="85"/>
        <v>0</v>
      </c>
      <c r="P144" s="562">
        <f t="shared" si="85"/>
        <v>0</v>
      </c>
      <c r="Q144" s="558">
        <f t="shared" si="85"/>
        <v>0</v>
      </c>
      <c r="R144" s="552">
        <f t="shared" si="85"/>
        <v>0</v>
      </c>
      <c r="S144" s="552">
        <f t="shared" si="85"/>
        <v>0</v>
      </c>
      <c r="T144" s="558">
        <f t="shared" si="85"/>
        <v>0</v>
      </c>
      <c r="U144" s="552">
        <f t="shared" si="85"/>
        <v>0</v>
      </c>
      <c r="V144" s="552">
        <f t="shared" si="85"/>
        <v>0</v>
      </c>
      <c r="W144" s="450">
        <f t="shared" si="85"/>
        <v>0</v>
      </c>
      <c r="X144" s="558">
        <f t="shared" si="85"/>
        <v>0</v>
      </c>
      <c r="Y144" s="552">
        <f t="shared" si="85"/>
        <v>0</v>
      </c>
      <c r="Z144" s="552">
        <f t="shared" si="85"/>
        <v>0</v>
      </c>
      <c r="AA144" s="552">
        <f t="shared" si="85"/>
        <v>0</v>
      </c>
      <c r="AB144" s="552">
        <f t="shared" si="85"/>
        <v>0</v>
      </c>
      <c r="AC144" s="552">
        <f t="shared" si="85"/>
        <v>0</v>
      </c>
      <c r="AD144" s="578">
        <f t="shared" si="85"/>
        <v>0</v>
      </c>
      <c r="AE144" s="558">
        <f t="shared" si="85"/>
        <v>0</v>
      </c>
      <c r="AF144" s="552">
        <f t="shared" si="85"/>
        <v>0</v>
      </c>
      <c r="AG144" s="552">
        <f t="shared" si="85"/>
        <v>0</v>
      </c>
      <c r="AH144" s="552">
        <f t="shared" si="85"/>
        <v>0</v>
      </c>
      <c r="AI144" s="552">
        <f t="shared" si="85"/>
        <v>0</v>
      </c>
      <c r="AJ144" s="336">
        <f t="shared" ref="AJ144:AK144" si="86">+AI144+AJ143</f>
        <v>0</v>
      </c>
      <c r="AK144" s="336">
        <f t="shared" si="86"/>
        <v>0</v>
      </c>
      <c r="AL144" s="37"/>
    </row>
    <row r="145" spans="1:42" ht="35.1" customHeight="1">
      <c r="A145" s="624">
        <v>40</v>
      </c>
      <c r="B145" s="707" t="s">
        <v>142</v>
      </c>
      <c r="C145" s="506" t="s">
        <v>238</v>
      </c>
      <c r="D145" s="60"/>
      <c r="E145" s="34"/>
      <c r="F145" s="595">
        <f>+[1]NEW!$AA$141</f>
        <v>0</v>
      </c>
      <c r="G145" s="553">
        <v>0</v>
      </c>
      <c r="H145" s="457">
        <v>0</v>
      </c>
      <c r="I145" s="576">
        <v>0</v>
      </c>
      <c r="J145" s="559">
        <v>0</v>
      </c>
      <c r="K145" s="457">
        <v>0</v>
      </c>
      <c r="L145" s="457">
        <v>0</v>
      </c>
      <c r="M145" s="457">
        <v>0</v>
      </c>
      <c r="N145" s="559">
        <v>0</v>
      </c>
      <c r="O145" s="559">
        <v>0</v>
      </c>
      <c r="P145" s="559">
        <v>0</v>
      </c>
      <c r="Q145" s="559">
        <v>0</v>
      </c>
      <c r="R145" s="457">
        <v>0</v>
      </c>
      <c r="S145" s="457">
        <v>0</v>
      </c>
      <c r="T145" s="559">
        <v>0</v>
      </c>
      <c r="U145" s="457">
        <v>0</v>
      </c>
      <c r="V145" s="457">
        <v>0</v>
      </c>
      <c r="W145" s="457">
        <v>0</v>
      </c>
      <c r="X145" s="559">
        <v>0</v>
      </c>
      <c r="Y145" s="457">
        <v>0</v>
      </c>
      <c r="Z145" s="457">
        <v>0</v>
      </c>
      <c r="AA145" s="457">
        <v>0</v>
      </c>
      <c r="AB145" s="457">
        <v>0</v>
      </c>
      <c r="AC145" s="457">
        <v>0</v>
      </c>
      <c r="AD145" s="576">
        <v>0</v>
      </c>
      <c r="AE145" s="559">
        <v>0</v>
      </c>
      <c r="AF145" s="457">
        <v>0</v>
      </c>
      <c r="AG145" s="457">
        <v>0</v>
      </c>
      <c r="AH145" s="553">
        <v>0</v>
      </c>
      <c r="AI145" s="553">
        <v>0</v>
      </c>
      <c r="AJ145" s="342">
        <v>0</v>
      </c>
      <c r="AK145" s="342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08"/>
      <c r="C146" s="507"/>
      <c r="D146" s="60"/>
      <c r="E146" s="52"/>
      <c r="F146" s="599"/>
      <c r="G146" s="552">
        <f t="shared" ref="G146:AI146" si="87">+F146+G145</f>
        <v>0</v>
      </c>
      <c r="H146" s="552">
        <f t="shared" si="87"/>
        <v>0</v>
      </c>
      <c r="I146" s="578">
        <f t="shared" si="87"/>
        <v>0</v>
      </c>
      <c r="J146" s="558">
        <f t="shared" si="87"/>
        <v>0</v>
      </c>
      <c r="K146" s="552">
        <f t="shared" si="87"/>
        <v>0</v>
      </c>
      <c r="L146" s="552">
        <f t="shared" si="87"/>
        <v>0</v>
      </c>
      <c r="M146" s="552">
        <f t="shared" si="87"/>
        <v>0</v>
      </c>
      <c r="N146" s="558">
        <f t="shared" si="87"/>
        <v>0</v>
      </c>
      <c r="O146" s="558">
        <f t="shared" si="87"/>
        <v>0</v>
      </c>
      <c r="P146" s="562">
        <f t="shared" si="87"/>
        <v>0</v>
      </c>
      <c r="Q146" s="558">
        <f t="shared" si="87"/>
        <v>0</v>
      </c>
      <c r="R146" s="552">
        <f t="shared" si="87"/>
        <v>0</v>
      </c>
      <c r="S146" s="552">
        <f t="shared" si="87"/>
        <v>0</v>
      </c>
      <c r="T146" s="558">
        <f t="shared" si="87"/>
        <v>0</v>
      </c>
      <c r="U146" s="552">
        <f t="shared" si="87"/>
        <v>0</v>
      </c>
      <c r="V146" s="552">
        <f t="shared" si="87"/>
        <v>0</v>
      </c>
      <c r="W146" s="450">
        <f t="shared" si="87"/>
        <v>0</v>
      </c>
      <c r="X146" s="558">
        <f t="shared" si="87"/>
        <v>0</v>
      </c>
      <c r="Y146" s="552">
        <f t="shared" si="87"/>
        <v>0</v>
      </c>
      <c r="Z146" s="552">
        <f t="shared" si="87"/>
        <v>0</v>
      </c>
      <c r="AA146" s="552">
        <f t="shared" si="87"/>
        <v>0</v>
      </c>
      <c r="AB146" s="552">
        <f t="shared" si="87"/>
        <v>0</v>
      </c>
      <c r="AC146" s="552">
        <f t="shared" si="87"/>
        <v>0</v>
      </c>
      <c r="AD146" s="578">
        <f t="shared" si="87"/>
        <v>0</v>
      </c>
      <c r="AE146" s="558">
        <f t="shared" si="87"/>
        <v>0</v>
      </c>
      <c r="AF146" s="552">
        <f t="shared" si="87"/>
        <v>0</v>
      </c>
      <c r="AG146" s="552">
        <f t="shared" si="87"/>
        <v>0</v>
      </c>
      <c r="AH146" s="552">
        <f t="shared" si="87"/>
        <v>0</v>
      </c>
      <c r="AI146" s="552">
        <f t="shared" si="87"/>
        <v>0</v>
      </c>
      <c r="AJ146" s="336">
        <f t="shared" ref="AJ146:AK146" si="88">+AI146+AJ145</f>
        <v>0</v>
      </c>
      <c r="AK146" s="336">
        <f t="shared" si="88"/>
        <v>0</v>
      </c>
      <c r="AL146" s="37"/>
    </row>
    <row r="147" spans="1:42" ht="35.1" customHeight="1">
      <c r="A147" s="624">
        <v>41</v>
      </c>
      <c r="B147" s="707" t="s">
        <v>143</v>
      </c>
      <c r="C147" s="506" t="s">
        <v>239</v>
      </c>
      <c r="D147" s="63"/>
      <c r="E147" s="54"/>
      <c r="F147" s="597">
        <f>+[1]NEW!$AA$144</f>
        <v>0</v>
      </c>
      <c r="G147" s="553">
        <v>0</v>
      </c>
      <c r="H147" s="457">
        <v>0</v>
      </c>
      <c r="I147" s="576">
        <v>0</v>
      </c>
      <c r="J147" s="559">
        <v>0</v>
      </c>
      <c r="K147" s="457">
        <v>0</v>
      </c>
      <c r="L147" s="457">
        <v>0</v>
      </c>
      <c r="M147" s="457">
        <v>0</v>
      </c>
      <c r="N147" s="559">
        <v>0</v>
      </c>
      <c r="O147" s="559">
        <v>0</v>
      </c>
      <c r="P147" s="559">
        <v>0</v>
      </c>
      <c r="Q147" s="559">
        <v>0</v>
      </c>
      <c r="R147" s="457">
        <v>0</v>
      </c>
      <c r="S147" s="457">
        <v>0</v>
      </c>
      <c r="T147" s="559">
        <v>0</v>
      </c>
      <c r="U147" s="457">
        <v>0</v>
      </c>
      <c r="V147" s="457">
        <v>0</v>
      </c>
      <c r="W147" s="457">
        <v>0</v>
      </c>
      <c r="X147" s="559">
        <v>0</v>
      </c>
      <c r="Y147" s="457">
        <v>0</v>
      </c>
      <c r="Z147" s="457">
        <v>0</v>
      </c>
      <c r="AA147" s="457">
        <v>0</v>
      </c>
      <c r="AB147" s="457">
        <v>0</v>
      </c>
      <c r="AC147" s="457">
        <v>0</v>
      </c>
      <c r="AD147" s="576">
        <v>0</v>
      </c>
      <c r="AE147" s="559">
        <v>0</v>
      </c>
      <c r="AF147" s="457">
        <v>0</v>
      </c>
      <c r="AG147" s="457">
        <v>0</v>
      </c>
      <c r="AH147" s="553">
        <v>0</v>
      </c>
      <c r="AI147" s="553">
        <v>0</v>
      </c>
      <c r="AJ147" s="342">
        <v>0</v>
      </c>
      <c r="AK147" s="342">
        <v>0</v>
      </c>
      <c r="AL147" s="37">
        <f>SUM(G147:AK147)</f>
        <v>0</v>
      </c>
      <c r="AM147" s="38">
        <f>AL147</f>
        <v>0</v>
      </c>
      <c r="AN147" s="38">
        <v>800000</v>
      </c>
      <c r="AO147" s="38">
        <f>AL147*AN147/1000</f>
        <v>0</v>
      </c>
      <c r="AP147" s="38">
        <f>AN147*AM147/1000</f>
        <v>0</v>
      </c>
    </row>
    <row r="148" spans="1:42" ht="35.1" customHeight="1">
      <c r="A148" s="670"/>
      <c r="B148" s="708"/>
      <c r="C148" s="507"/>
      <c r="D148" s="65"/>
      <c r="E148" s="57"/>
      <c r="F148" s="598"/>
      <c r="G148" s="450">
        <f t="shared" ref="G148:AI152" si="89">+F148+G147</f>
        <v>0</v>
      </c>
      <c r="H148" s="552">
        <f t="shared" si="89"/>
        <v>0</v>
      </c>
      <c r="I148" s="578">
        <f t="shared" si="89"/>
        <v>0</v>
      </c>
      <c r="J148" s="558">
        <f t="shared" si="89"/>
        <v>0</v>
      </c>
      <c r="K148" s="552">
        <f t="shared" si="89"/>
        <v>0</v>
      </c>
      <c r="L148" s="552">
        <f t="shared" si="89"/>
        <v>0</v>
      </c>
      <c r="M148" s="552">
        <f t="shared" si="89"/>
        <v>0</v>
      </c>
      <c r="N148" s="558">
        <f t="shared" si="89"/>
        <v>0</v>
      </c>
      <c r="O148" s="558">
        <f t="shared" si="89"/>
        <v>0</v>
      </c>
      <c r="P148" s="562">
        <f t="shared" si="89"/>
        <v>0</v>
      </c>
      <c r="Q148" s="558">
        <f t="shared" si="89"/>
        <v>0</v>
      </c>
      <c r="R148" s="552">
        <f t="shared" si="89"/>
        <v>0</v>
      </c>
      <c r="S148" s="552">
        <f t="shared" si="89"/>
        <v>0</v>
      </c>
      <c r="T148" s="558">
        <f t="shared" si="89"/>
        <v>0</v>
      </c>
      <c r="U148" s="552">
        <f t="shared" si="89"/>
        <v>0</v>
      </c>
      <c r="V148" s="552">
        <f t="shared" si="89"/>
        <v>0</v>
      </c>
      <c r="W148" s="450">
        <f t="shared" si="89"/>
        <v>0</v>
      </c>
      <c r="X148" s="558">
        <f t="shared" si="89"/>
        <v>0</v>
      </c>
      <c r="Y148" s="552">
        <f t="shared" si="89"/>
        <v>0</v>
      </c>
      <c r="Z148" s="552">
        <f t="shared" si="89"/>
        <v>0</v>
      </c>
      <c r="AA148" s="552">
        <f t="shared" si="89"/>
        <v>0</v>
      </c>
      <c r="AB148" s="552">
        <f t="shared" si="89"/>
        <v>0</v>
      </c>
      <c r="AC148" s="552">
        <f t="shared" si="89"/>
        <v>0</v>
      </c>
      <c r="AD148" s="578">
        <f t="shared" si="89"/>
        <v>0</v>
      </c>
      <c r="AE148" s="558">
        <f t="shared" si="89"/>
        <v>0</v>
      </c>
      <c r="AF148" s="552">
        <f t="shared" si="89"/>
        <v>0</v>
      </c>
      <c r="AG148" s="552">
        <f t="shared" si="89"/>
        <v>0</v>
      </c>
      <c r="AH148" s="450">
        <f t="shared" si="89"/>
        <v>0</v>
      </c>
      <c r="AI148" s="450">
        <f t="shared" si="89"/>
        <v>0</v>
      </c>
      <c r="AJ148" s="335">
        <f t="shared" ref="AJ148:AK152" si="90">+AI148+AJ147</f>
        <v>0</v>
      </c>
      <c r="AK148" s="335">
        <f t="shared" si="90"/>
        <v>0</v>
      </c>
      <c r="AL148" s="37"/>
    </row>
    <row r="149" spans="1:42" ht="35.1" customHeight="1">
      <c r="A149" s="624">
        <v>42</v>
      </c>
      <c r="B149" s="707" t="s">
        <v>144</v>
      </c>
      <c r="C149" s="511" t="s">
        <v>239</v>
      </c>
      <c r="D149" s="71"/>
      <c r="E149" s="34"/>
      <c r="F149" s="595">
        <f>+[1]NEW!$AA$147</f>
        <v>0</v>
      </c>
      <c r="G149" s="553">
        <v>0</v>
      </c>
      <c r="H149" s="457">
        <v>0</v>
      </c>
      <c r="I149" s="576">
        <v>0</v>
      </c>
      <c r="J149" s="559">
        <v>0</v>
      </c>
      <c r="K149" s="457">
        <v>0</v>
      </c>
      <c r="L149" s="457">
        <v>0</v>
      </c>
      <c r="M149" s="457">
        <v>0</v>
      </c>
      <c r="N149" s="559">
        <v>0</v>
      </c>
      <c r="O149" s="559">
        <v>0</v>
      </c>
      <c r="P149" s="559">
        <v>0</v>
      </c>
      <c r="Q149" s="559">
        <v>0</v>
      </c>
      <c r="R149" s="457">
        <v>0</v>
      </c>
      <c r="S149" s="457">
        <v>0</v>
      </c>
      <c r="T149" s="559">
        <v>0</v>
      </c>
      <c r="U149" s="457">
        <v>0</v>
      </c>
      <c r="V149" s="457">
        <v>0</v>
      </c>
      <c r="W149" s="457">
        <v>0</v>
      </c>
      <c r="X149" s="559">
        <v>0</v>
      </c>
      <c r="Y149" s="457">
        <v>0</v>
      </c>
      <c r="Z149" s="457">
        <v>0</v>
      </c>
      <c r="AA149" s="457">
        <v>0</v>
      </c>
      <c r="AB149" s="457">
        <v>0</v>
      </c>
      <c r="AC149" s="457">
        <v>0</v>
      </c>
      <c r="AD149" s="576">
        <v>0</v>
      </c>
      <c r="AE149" s="559">
        <v>0</v>
      </c>
      <c r="AF149" s="457">
        <v>0</v>
      </c>
      <c r="AG149" s="457">
        <v>0</v>
      </c>
      <c r="AH149" s="553">
        <v>0</v>
      </c>
      <c r="AI149" s="553">
        <v>0</v>
      </c>
      <c r="AJ149" s="342">
        <v>0</v>
      </c>
      <c r="AK149" s="342">
        <v>0</v>
      </c>
      <c r="AL149" s="37">
        <f>AK150</f>
        <v>0</v>
      </c>
      <c r="AM149" s="38">
        <f>AL149</f>
        <v>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708"/>
      <c r="C150" s="513"/>
      <c r="D150" s="73"/>
      <c r="E150" s="41"/>
      <c r="F150" s="601"/>
      <c r="G150" s="450">
        <f t="shared" si="89"/>
        <v>0</v>
      </c>
      <c r="H150" s="552">
        <f t="shared" si="89"/>
        <v>0</v>
      </c>
      <c r="I150" s="578">
        <f t="shared" si="89"/>
        <v>0</v>
      </c>
      <c r="J150" s="558">
        <f t="shared" si="89"/>
        <v>0</v>
      </c>
      <c r="K150" s="552">
        <f t="shared" si="89"/>
        <v>0</v>
      </c>
      <c r="L150" s="552">
        <f t="shared" si="89"/>
        <v>0</v>
      </c>
      <c r="M150" s="552">
        <f t="shared" si="89"/>
        <v>0</v>
      </c>
      <c r="N150" s="558">
        <f t="shared" si="89"/>
        <v>0</v>
      </c>
      <c r="O150" s="558">
        <f t="shared" si="89"/>
        <v>0</v>
      </c>
      <c r="P150" s="562">
        <f t="shared" si="89"/>
        <v>0</v>
      </c>
      <c r="Q150" s="558">
        <f t="shared" si="89"/>
        <v>0</v>
      </c>
      <c r="R150" s="552">
        <f t="shared" si="89"/>
        <v>0</v>
      </c>
      <c r="S150" s="552">
        <f t="shared" si="89"/>
        <v>0</v>
      </c>
      <c r="T150" s="558">
        <f t="shared" si="89"/>
        <v>0</v>
      </c>
      <c r="U150" s="552">
        <f t="shared" si="89"/>
        <v>0</v>
      </c>
      <c r="V150" s="552">
        <f t="shared" si="89"/>
        <v>0</v>
      </c>
      <c r="W150" s="450">
        <f t="shared" si="89"/>
        <v>0</v>
      </c>
      <c r="X150" s="558">
        <f t="shared" si="89"/>
        <v>0</v>
      </c>
      <c r="Y150" s="552">
        <f t="shared" si="89"/>
        <v>0</v>
      </c>
      <c r="Z150" s="552">
        <f t="shared" si="89"/>
        <v>0</v>
      </c>
      <c r="AA150" s="552">
        <f t="shared" si="89"/>
        <v>0</v>
      </c>
      <c r="AB150" s="552">
        <f t="shared" si="89"/>
        <v>0</v>
      </c>
      <c r="AC150" s="552">
        <f t="shared" si="89"/>
        <v>0</v>
      </c>
      <c r="AD150" s="578">
        <f t="shared" si="89"/>
        <v>0</v>
      </c>
      <c r="AE150" s="558">
        <f t="shared" si="89"/>
        <v>0</v>
      </c>
      <c r="AF150" s="552">
        <f t="shared" si="89"/>
        <v>0</v>
      </c>
      <c r="AG150" s="552">
        <f t="shared" si="89"/>
        <v>0</v>
      </c>
      <c r="AH150" s="552">
        <f t="shared" si="89"/>
        <v>0</v>
      </c>
      <c r="AI150" s="552">
        <f t="shared" si="89"/>
        <v>0</v>
      </c>
      <c r="AJ150" s="336">
        <f t="shared" si="90"/>
        <v>0</v>
      </c>
      <c r="AK150" s="336">
        <f t="shared" si="90"/>
        <v>0</v>
      </c>
      <c r="AL150" s="37"/>
    </row>
    <row r="151" spans="1:42" ht="35.1" customHeight="1">
      <c r="A151" s="624">
        <v>43</v>
      </c>
      <c r="B151" s="707" t="s">
        <v>145</v>
      </c>
      <c r="C151" s="511" t="s">
        <v>239</v>
      </c>
      <c r="D151" s="63"/>
      <c r="E151" s="76"/>
      <c r="F151" s="595">
        <f>+[1]NEW!$AA$150</f>
        <v>0</v>
      </c>
      <c r="G151" s="553">
        <v>0</v>
      </c>
      <c r="H151" s="457">
        <v>0</v>
      </c>
      <c r="I151" s="576">
        <v>0</v>
      </c>
      <c r="J151" s="559">
        <v>0</v>
      </c>
      <c r="K151" s="457">
        <v>0</v>
      </c>
      <c r="L151" s="457">
        <v>0</v>
      </c>
      <c r="M151" s="457">
        <v>0</v>
      </c>
      <c r="N151" s="559">
        <v>0</v>
      </c>
      <c r="O151" s="559">
        <v>0</v>
      </c>
      <c r="P151" s="559">
        <v>0</v>
      </c>
      <c r="Q151" s="559">
        <v>0</v>
      </c>
      <c r="R151" s="457">
        <v>0</v>
      </c>
      <c r="S151" s="457">
        <v>0</v>
      </c>
      <c r="T151" s="559">
        <v>0</v>
      </c>
      <c r="U151" s="457">
        <v>0</v>
      </c>
      <c r="V151" s="457">
        <v>0</v>
      </c>
      <c r="W151" s="457">
        <v>0</v>
      </c>
      <c r="X151" s="559">
        <v>0</v>
      </c>
      <c r="Y151" s="457">
        <v>0</v>
      </c>
      <c r="Z151" s="457">
        <v>0</v>
      </c>
      <c r="AA151" s="457">
        <v>0</v>
      </c>
      <c r="AB151" s="457">
        <v>0</v>
      </c>
      <c r="AC151" s="457">
        <v>0</v>
      </c>
      <c r="AD151" s="576">
        <v>0</v>
      </c>
      <c r="AE151" s="559">
        <v>0</v>
      </c>
      <c r="AF151" s="457">
        <v>0</v>
      </c>
      <c r="AG151" s="457">
        <v>0</v>
      </c>
      <c r="AH151" s="553">
        <v>0</v>
      </c>
      <c r="AI151" s="553">
        <v>0</v>
      </c>
      <c r="AJ151" s="342">
        <v>0</v>
      </c>
      <c r="AK151" s="342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708"/>
      <c r="C152" s="515"/>
      <c r="D152" s="78"/>
      <c r="E152" s="79"/>
      <c r="F152" s="596"/>
      <c r="G152" s="450">
        <f t="shared" si="89"/>
        <v>0</v>
      </c>
      <c r="H152" s="552">
        <f t="shared" si="89"/>
        <v>0</v>
      </c>
      <c r="I152" s="578">
        <f t="shared" si="89"/>
        <v>0</v>
      </c>
      <c r="J152" s="558">
        <f t="shared" si="89"/>
        <v>0</v>
      </c>
      <c r="K152" s="552">
        <f t="shared" si="89"/>
        <v>0</v>
      </c>
      <c r="L152" s="552">
        <f t="shared" si="89"/>
        <v>0</v>
      </c>
      <c r="M152" s="552">
        <f t="shared" si="89"/>
        <v>0</v>
      </c>
      <c r="N152" s="558">
        <f t="shared" si="89"/>
        <v>0</v>
      </c>
      <c r="O152" s="558">
        <f t="shared" si="89"/>
        <v>0</v>
      </c>
      <c r="P152" s="562">
        <f t="shared" si="89"/>
        <v>0</v>
      </c>
      <c r="Q152" s="558">
        <f t="shared" si="89"/>
        <v>0</v>
      </c>
      <c r="R152" s="552">
        <f t="shared" si="89"/>
        <v>0</v>
      </c>
      <c r="S152" s="552">
        <f t="shared" si="89"/>
        <v>0</v>
      </c>
      <c r="T152" s="558">
        <f t="shared" si="89"/>
        <v>0</v>
      </c>
      <c r="U152" s="552">
        <f t="shared" si="89"/>
        <v>0</v>
      </c>
      <c r="V152" s="552">
        <f t="shared" si="89"/>
        <v>0</v>
      </c>
      <c r="W152" s="450">
        <f t="shared" si="89"/>
        <v>0</v>
      </c>
      <c r="X152" s="558">
        <f t="shared" si="89"/>
        <v>0</v>
      </c>
      <c r="Y152" s="552">
        <f t="shared" si="89"/>
        <v>0</v>
      </c>
      <c r="Z152" s="552">
        <f t="shared" si="89"/>
        <v>0</v>
      </c>
      <c r="AA152" s="552">
        <f t="shared" si="89"/>
        <v>0</v>
      </c>
      <c r="AB152" s="552">
        <f t="shared" si="89"/>
        <v>0</v>
      </c>
      <c r="AC152" s="552">
        <f t="shared" si="89"/>
        <v>0</v>
      </c>
      <c r="AD152" s="578">
        <f t="shared" si="89"/>
        <v>0</v>
      </c>
      <c r="AE152" s="558">
        <f t="shared" si="89"/>
        <v>0</v>
      </c>
      <c r="AF152" s="552">
        <f t="shared" si="89"/>
        <v>0</v>
      </c>
      <c r="AG152" s="552">
        <f t="shared" si="89"/>
        <v>0</v>
      </c>
      <c r="AH152" s="552">
        <f t="shared" si="89"/>
        <v>0</v>
      </c>
      <c r="AI152" s="552">
        <f t="shared" si="89"/>
        <v>0</v>
      </c>
      <c r="AJ152" s="336">
        <f t="shared" si="90"/>
        <v>0</v>
      </c>
      <c r="AK152" s="336">
        <f t="shared" si="90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455">
        <v>0</v>
      </c>
      <c r="H153" s="454">
        <v>0</v>
      </c>
      <c r="I153" s="579">
        <v>0</v>
      </c>
      <c r="J153" s="561">
        <v>0</v>
      </c>
      <c r="K153" s="454">
        <v>0</v>
      </c>
      <c r="L153" s="454">
        <v>0</v>
      </c>
      <c r="M153" s="454">
        <v>0</v>
      </c>
      <c r="N153" s="561">
        <v>0</v>
      </c>
      <c r="O153" s="561">
        <v>0</v>
      </c>
      <c r="P153" s="561">
        <v>0</v>
      </c>
      <c r="Q153" s="561">
        <v>0</v>
      </c>
      <c r="R153" s="454">
        <v>0</v>
      </c>
      <c r="S153" s="454">
        <v>0</v>
      </c>
      <c r="T153" s="561">
        <v>0</v>
      </c>
      <c r="U153" s="454">
        <v>0</v>
      </c>
      <c r="V153" s="454">
        <v>0</v>
      </c>
      <c r="W153" s="454">
        <v>0</v>
      </c>
      <c r="X153" s="561">
        <v>0</v>
      </c>
      <c r="Y153" s="454">
        <v>0</v>
      </c>
      <c r="Z153" s="454">
        <v>0</v>
      </c>
      <c r="AA153" s="454">
        <v>0</v>
      </c>
      <c r="AB153" s="454">
        <v>0</v>
      </c>
      <c r="AC153" s="454">
        <v>0</v>
      </c>
      <c r="AD153" s="579">
        <v>0</v>
      </c>
      <c r="AE153" s="561">
        <v>0</v>
      </c>
      <c r="AF153" s="454">
        <v>0</v>
      </c>
      <c r="AG153" s="454">
        <v>0</v>
      </c>
      <c r="AH153" s="455">
        <v>0</v>
      </c>
      <c r="AI153" s="455">
        <v>0</v>
      </c>
      <c r="AJ153" s="341">
        <v>0</v>
      </c>
      <c r="AK153" s="341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552">
        <f t="shared" ref="G154:AI154" si="91">+F154+G153</f>
        <v>0</v>
      </c>
      <c r="H154" s="552">
        <f t="shared" si="91"/>
        <v>0</v>
      </c>
      <c r="I154" s="578">
        <f t="shared" si="91"/>
        <v>0</v>
      </c>
      <c r="J154" s="558">
        <f t="shared" si="91"/>
        <v>0</v>
      </c>
      <c r="K154" s="552">
        <f t="shared" si="91"/>
        <v>0</v>
      </c>
      <c r="L154" s="552">
        <f t="shared" si="91"/>
        <v>0</v>
      </c>
      <c r="M154" s="552">
        <f t="shared" si="91"/>
        <v>0</v>
      </c>
      <c r="N154" s="558">
        <f t="shared" si="91"/>
        <v>0</v>
      </c>
      <c r="O154" s="558">
        <f t="shared" si="91"/>
        <v>0</v>
      </c>
      <c r="P154" s="562">
        <f t="shared" si="91"/>
        <v>0</v>
      </c>
      <c r="Q154" s="558">
        <f t="shared" si="91"/>
        <v>0</v>
      </c>
      <c r="R154" s="552">
        <f t="shared" si="91"/>
        <v>0</v>
      </c>
      <c r="S154" s="552">
        <f t="shared" si="91"/>
        <v>0</v>
      </c>
      <c r="T154" s="558">
        <f t="shared" si="91"/>
        <v>0</v>
      </c>
      <c r="U154" s="552">
        <f t="shared" si="91"/>
        <v>0</v>
      </c>
      <c r="V154" s="552">
        <f t="shared" si="91"/>
        <v>0</v>
      </c>
      <c r="W154" s="450">
        <f t="shared" si="91"/>
        <v>0</v>
      </c>
      <c r="X154" s="558">
        <f t="shared" si="91"/>
        <v>0</v>
      </c>
      <c r="Y154" s="552">
        <f t="shared" si="91"/>
        <v>0</v>
      </c>
      <c r="Z154" s="552">
        <f t="shared" si="91"/>
        <v>0</v>
      </c>
      <c r="AA154" s="552">
        <f t="shared" si="91"/>
        <v>0</v>
      </c>
      <c r="AB154" s="552">
        <f t="shared" si="91"/>
        <v>0</v>
      </c>
      <c r="AC154" s="552">
        <f t="shared" si="91"/>
        <v>0</v>
      </c>
      <c r="AD154" s="578">
        <f t="shared" si="91"/>
        <v>0</v>
      </c>
      <c r="AE154" s="558">
        <f t="shared" si="91"/>
        <v>0</v>
      </c>
      <c r="AF154" s="552">
        <f t="shared" si="91"/>
        <v>0</v>
      </c>
      <c r="AG154" s="552">
        <f t="shared" si="91"/>
        <v>0</v>
      </c>
      <c r="AH154" s="552">
        <f t="shared" si="91"/>
        <v>0</v>
      </c>
      <c r="AI154" s="552">
        <f t="shared" si="91"/>
        <v>0</v>
      </c>
      <c r="AJ154" s="336">
        <f t="shared" ref="AJ154" si="92">+AI154+AJ153</f>
        <v>0</v>
      </c>
      <c r="AK154" s="336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337"/>
      <c r="G155" s="455">
        <v>0</v>
      </c>
      <c r="H155" s="454">
        <v>0</v>
      </c>
      <c r="I155" s="579">
        <v>0</v>
      </c>
      <c r="J155" s="561">
        <v>0</v>
      </c>
      <c r="K155" s="454">
        <v>0</v>
      </c>
      <c r="L155" s="454">
        <v>0</v>
      </c>
      <c r="M155" s="454">
        <v>0</v>
      </c>
      <c r="N155" s="561">
        <v>0</v>
      </c>
      <c r="O155" s="561">
        <v>0</v>
      </c>
      <c r="P155" s="561">
        <v>0</v>
      </c>
      <c r="Q155" s="561">
        <v>0</v>
      </c>
      <c r="R155" s="454">
        <v>0</v>
      </c>
      <c r="S155" s="454">
        <v>0</v>
      </c>
      <c r="T155" s="561">
        <v>0</v>
      </c>
      <c r="U155" s="454">
        <v>0</v>
      </c>
      <c r="V155" s="454">
        <v>0</v>
      </c>
      <c r="W155" s="454">
        <v>0</v>
      </c>
      <c r="X155" s="561">
        <v>0</v>
      </c>
      <c r="Y155" s="454">
        <v>0</v>
      </c>
      <c r="Z155" s="454">
        <v>0</v>
      </c>
      <c r="AA155" s="454">
        <v>0</v>
      </c>
      <c r="AB155" s="454">
        <v>0</v>
      </c>
      <c r="AC155" s="454">
        <v>0</v>
      </c>
      <c r="AD155" s="579">
        <v>0</v>
      </c>
      <c r="AE155" s="561">
        <v>0</v>
      </c>
      <c r="AF155" s="454">
        <v>0</v>
      </c>
      <c r="AG155" s="454">
        <v>0</v>
      </c>
      <c r="AH155" s="455">
        <v>0</v>
      </c>
      <c r="AI155" s="455">
        <v>0</v>
      </c>
      <c r="AJ155" s="341">
        <v>0</v>
      </c>
      <c r="AK155" s="341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552">
        <f t="shared" ref="G156:AI156" si="93">+F156+G155</f>
        <v>0</v>
      </c>
      <c r="H156" s="552">
        <f t="shared" si="93"/>
        <v>0</v>
      </c>
      <c r="I156" s="578">
        <f t="shared" si="93"/>
        <v>0</v>
      </c>
      <c r="J156" s="558">
        <f t="shared" si="93"/>
        <v>0</v>
      </c>
      <c r="K156" s="552">
        <f t="shared" si="93"/>
        <v>0</v>
      </c>
      <c r="L156" s="552">
        <f t="shared" si="93"/>
        <v>0</v>
      </c>
      <c r="M156" s="552">
        <f t="shared" si="93"/>
        <v>0</v>
      </c>
      <c r="N156" s="558">
        <f t="shared" si="93"/>
        <v>0</v>
      </c>
      <c r="O156" s="558">
        <f t="shared" si="93"/>
        <v>0</v>
      </c>
      <c r="P156" s="562">
        <f t="shared" si="93"/>
        <v>0</v>
      </c>
      <c r="Q156" s="558">
        <f t="shared" si="93"/>
        <v>0</v>
      </c>
      <c r="R156" s="552">
        <f t="shared" si="93"/>
        <v>0</v>
      </c>
      <c r="S156" s="552">
        <f t="shared" si="93"/>
        <v>0</v>
      </c>
      <c r="T156" s="558">
        <f t="shared" si="93"/>
        <v>0</v>
      </c>
      <c r="U156" s="552">
        <f t="shared" si="93"/>
        <v>0</v>
      </c>
      <c r="V156" s="552">
        <f t="shared" si="93"/>
        <v>0</v>
      </c>
      <c r="W156" s="450">
        <f t="shared" si="93"/>
        <v>0</v>
      </c>
      <c r="X156" s="558">
        <f t="shared" si="93"/>
        <v>0</v>
      </c>
      <c r="Y156" s="552">
        <f t="shared" si="93"/>
        <v>0</v>
      </c>
      <c r="Z156" s="552">
        <f t="shared" si="93"/>
        <v>0</v>
      </c>
      <c r="AA156" s="552">
        <f t="shared" si="93"/>
        <v>0</v>
      </c>
      <c r="AB156" s="552">
        <f t="shared" si="93"/>
        <v>0</v>
      </c>
      <c r="AC156" s="552">
        <f t="shared" si="93"/>
        <v>0</v>
      </c>
      <c r="AD156" s="578">
        <f t="shared" si="93"/>
        <v>0</v>
      </c>
      <c r="AE156" s="558">
        <f t="shared" si="93"/>
        <v>0</v>
      </c>
      <c r="AF156" s="552">
        <f t="shared" si="93"/>
        <v>0</v>
      </c>
      <c r="AG156" s="552">
        <f t="shared" si="93"/>
        <v>0</v>
      </c>
      <c r="AH156" s="552">
        <f t="shared" si="93"/>
        <v>0</v>
      </c>
      <c r="AI156" s="552">
        <f t="shared" si="93"/>
        <v>0</v>
      </c>
      <c r="AJ156" s="336">
        <f t="shared" ref="AJ156" si="94">+AI156+AJ155</f>
        <v>0</v>
      </c>
      <c r="AK156" s="336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337"/>
      <c r="G157" s="455">
        <v>0</v>
      </c>
      <c r="H157" s="454">
        <v>0</v>
      </c>
      <c r="I157" s="579">
        <v>0</v>
      </c>
      <c r="J157" s="561">
        <v>0</v>
      </c>
      <c r="K157" s="454">
        <v>0</v>
      </c>
      <c r="L157" s="454">
        <v>0</v>
      </c>
      <c r="M157" s="454">
        <v>0</v>
      </c>
      <c r="N157" s="561">
        <v>0</v>
      </c>
      <c r="O157" s="561">
        <v>0</v>
      </c>
      <c r="P157" s="561">
        <v>0</v>
      </c>
      <c r="Q157" s="561">
        <v>0</v>
      </c>
      <c r="R157" s="454">
        <v>0</v>
      </c>
      <c r="S157" s="454">
        <v>0</v>
      </c>
      <c r="T157" s="561">
        <v>0</v>
      </c>
      <c r="U157" s="454">
        <v>0</v>
      </c>
      <c r="V157" s="454">
        <v>0</v>
      </c>
      <c r="W157" s="454">
        <v>0</v>
      </c>
      <c r="X157" s="561">
        <v>0</v>
      </c>
      <c r="Y157" s="454">
        <v>0</v>
      </c>
      <c r="Z157" s="454">
        <v>0</v>
      </c>
      <c r="AA157" s="454">
        <v>0</v>
      </c>
      <c r="AB157" s="454">
        <v>0</v>
      </c>
      <c r="AC157" s="454">
        <v>0</v>
      </c>
      <c r="AD157" s="579">
        <v>0</v>
      </c>
      <c r="AE157" s="561">
        <v>0</v>
      </c>
      <c r="AF157" s="454">
        <v>0</v>
      </c>
      <c r="AG157" s="454">
        <v>0</v>
      </c>
      <c r="AH157" s="455">
        <v>0</v>
      </c>
      <c r="AI157" s="455">
        <v>0</v>
      </c>
      <c r="AJ157" s="341">
        <v>0</v>
      </c>
      <c r="AK157" s="341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552">
        <f t="shared" ref="G158:AI158" si="95">+F158+G157</f>
        <v>0</v>
      </c>
      <c r="H158" s="552">
        <f t="shared" si="95"/>
        <v>0</v>
      </c>
      <c r="I158" s="578">
        <f t="shared" si="95"/>
        <v>0</v>
      </c>
      <c r="J158" s="558">
        <f t="shared" si="95"/>
        <v>0</v>
      </c>
      <c r="K158" s="552">
        <f t="shared" si="95"/>
        <v>0</v>
      </c>
      <c r="L158" s="552">
        <f t="shared" si="95"/>
        <v>0</v>
      </c>
      <c r="M158" s="552">
        <f t="shared" si="95"/>
        <v>0</v>
      </c>
      <c r="N158" s="558">
        <f t="shared" si="95"/>
        <v>0</v>
      </c>
      <c r="O158" s="558">
        <f t="shared" si="95"/>
        <v>0</v>
      </c>
      <c r="P158" s="562">
        <f t="shared" si="95"/>
        <v>0</v>
      </c>
      <c r="Q158" s="558">
        <f t="shared" si="95"/>
        <v>0</v>
      </c>
      <c r="R158" s="552">
        <f t="shared" si="95"/>
        <v>0</v>
      </c>
      <c r="S158" s="552">
        <f t="shared" si="95"/>
        <v>0</v>
      </c>
      <c r="T158" s="558">
        <f t="shared" si="95"/>
        <v>0</v>
      </c>
      <c r="U158" s="552">
        <f t="shared" si="95"/>
        <v>0</v>
      </c>
      <c r="V158" s="552">
        <f t="shared" si="95"/>
        <v>0</v>
      </c>
      <c r="W158" s="450">
        <f t="shared" si="95"/>
        <v>0</v>
      </c>
      <c r="X158" s="558">
        <f t="shared" si="95"/>
        <v>0</v>
      </c>
      <c r="Y158" s="552">
        <f t="shared" si="95"/>
        <v>0</v>
      </c>
      <c r="Z158" s="552">
        <f t="shared" si="95"/>
        <v>0</v>
      </c>
      <c r="AA158" s="552">
        <f t="shared" si="95"/>
        <v>0</v>
      </c>
      <c r="AB158" s="552">
        <f t="shared" si="95"/>
        <v>0</v>
      </c>
      <c r="AC158" s="552">
        <f t="shared" si="95"/>
        <v>0</v>
      </c>
      <c r="AD158" s="578">
        <f t="shared" si="95"/>
        <v>0</v>
      </c>
      <c r="AE158" s="558">
        <f t="shared" si="95"/>
        <v>0</v>
      </c>
      <c r="AF158" s="552">
        <f t="shared" si="95"/>
        <v>0</v>
      </c>
      <c r="AG158" s="552">
        <f t="shared" si="95"/>
        <v>0</v>
      </c>
      <c r="AH158" s="552">
        <f t="shared" si="95"/>
        <v>0</v>
      </c>
      <c r="AI158" s="552">
        <f t="shared" si="95"/>
        <v>0</v>
      </c>
      <c r="AJ158" s="336">
        <f t="shared" ref="AJ158" si="96">+AI158+AJ157</f>
        <v>0</v>
      </c>
      <c r="AK158" s="336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337"/>
      <c r="G159" s="455">
        <v>0</v>
      </c>
      <c r="H159" s="454">
        <v>0</v>
      </c>
      <c r="I159" s="579">
        <v>0</v>
      </c>
      <c r="J159" s="561">
        <v>0</v>
      </c>
      <c r="K159" s="454">
        <v>0</v>
      </c>
      <c r="L159" s="454">
        <v>0</v>
      </c>
      <c r="M159" s="454">
        <v>0</v>
      </c>
      <c r="N159" s="561">
        <v>0</v>
      </c>
      <c r="O159" s="561">
        <v>0</v>
      </c>
      <c r="P159" s="561">
        <v>0</v>
      </c>
      <c r="Q159" s="561">
        <v>0</v>
      </c>
      <c r="R159" s="454">
        <v>0</v>
      </c>
      <c r="S159" s="454">
        <v>0</v>
      </c>
      <c r="T159" s="561">
        <v>0</v>
      </c>
      <c r="U159" s="454">
        <v>0</v>
      </c>
      <c r="V159" s="454">
        <v>0</v>
      </c>
      <c r="W159" s="454">
        <v>0</v>
      </c>
      <c r="X159" s="561">
        <v>0</v>
      </c>
      <c r="Y159" s="454">
        <v>0</v>
      </c>
      <c r="Z159" s="454">
        <v>0</v>
      </c>
      <c r="AA159" s="454">
        <v>0</v>
      </c>
      <c r="AB159" s="454">
        <v>0</v>
      </c>
      <c r="AC159" s="454">
        <v>0</v>
      </c>
      <c r="AD159" s="579">
        <v>0</v>
      </c>
      <c r="AE159" s="561">
        <v>0</v>
      </c>
      <c r="AF159" s="454">
        <v>0</v>
      </c>
      <c r="AG159" s="454">
        <v>0</v>
      </c>
      <c r="AH159" s="455">
        <v>0</v>
      </c>
      <c r="AI159" s="455">
        <v>0</v>
      </c>
      <c r="AJ159" s="341">
        <v>0</v>
      </c>
      <c r="AK159" s="341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552">
        <f t="shared" ref="G160:AI160" si="97">+F160+G159</f>
        <v>0</v>
      </c>
      <c r="H160" s="552">
        <f t="shared" si="97"/>
        <v>0</v>
      </c>
      <c r="I160" s="578">
        <f t="shared" si="97"/>
        <v>0</v>
      </c>
      <c r="J160" s="558">
        <f t="shared" si="97"/>
        <v>0</v>
      </c>
      <c r="K160" s="552">
        <f t="shared" si="97"/>
        <v>0</v>
      </c>
      <c r="L160" s="552">
        <f t="shared" si="97"/>
        <v>0</v>
      </c>
      <c r="M160" s="552">
        <f t="shared" si="97"/>
        <v>0</v>
      </c>
      <c r="N160" s="558">
        <f t="shared" si="97"/>
        <v>0</v>
      </c>
      <c r="O160" s="558">
        <f t="shared" si="97"/>
        <v>0</v>
      </c>
      <c r="P160" s="562">
        <f t="shared" si="97"/>
        <v>0</v>
      </c>
      <c r="Q160" s="558">
        <f t="shared" si="97"/>
        <v>0</v>
      </c>
      <c r="R160" s="552">
        <f t="shared" si="97"/>
        <v>0</v>
      </c>
      <c r="S160" s="552">
        <f t="shared" si="97"/>
        <v>0</v>
      </c>
      <c r="T160" s="558">
        <f t="shared" si="97"/>
        <v>0</v>
      </c>
      <c r="U160" s="552">
        <f t="shared" si="97"/>
        <v>0</v>
      </c>
      <c r="V160" s="552">
        <f t="shared" si="97"/>
        <v>0</v>
      </c>
      <c r="W160" s="450">
        <f t="shared" si="97"/>
        <v>0</v>
      </c>
      <c r="X160" s="558">
        <f t="shared" si="97"/>
        <v>0</v>
      </c>
      <c r="Y160" s="552">
        <f t="shared" si="97"/>
        <v>0</v>
      </c>
      <c r="Z160" s="552">
        <f t="shared" si="97"/>
        <v>0</v>
      </c>
      <c r="AA160" s="552">
        <f t="shared" si="97"/>
        <v>0</v>
      </c>
      <c r="AB160" s="552">
        <f t="shared" si="97"/>
        <v>0</v>
      </c>
      <c r="AC160" s="552">
        <f t="shared" si="97"/>
        <v>0</v>
      </c>
      <c r="AD160" s="578">
        <f t="shared" si="97"/>
        <v>0</v>
      </c>
      <c r="AE160" s="558">
        <f t="shared" si="97"/>
        <v>0</v>
      </c>
      <c r="AF160" s="552">
        <f t="shared" si="97"/>
        <v>0</v>
      </c>
      <c r="AG160" s="552">
        <f t="shared" si="97"/>
        <v>0</v>
      </c>
      <c r="AH160" s="552">
        <f t="shared" si="97"/>
        <v>0</v>
      </c>
      <c r="AI160" s="552">
        <f t="shared" si="97"/>
        <v>0</v>
      </c>
      <c r="AJ160" s="336">
        <f t="shared" ref="AJ160" si="98">+AI160+AJ159</f>
        <v>0</v>
      </c>
      <c r="AK160" s="336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455">
        <f>+F161</f>
        <v>0</v>
      </c>
      <c r="H161" s="454">
        <v>0</v>
      </c>
      <c r="I161" s="609">
        <v>0</v>
      </c>
      <c r="J161" s="561">
        <v>0</v>
      </c>
      <c r="K161" s="454">
        <v>0</v>
      </c>
      <c r="L161" s="454">
        <v>0</v>
      </c>
      <c r="M161" s="454">
        <v>0</v>
      </c>
      <c r="N161" s="560">
        <v>0</v>
      </c>
      <c r="O161" s="560">
        <v>0</v>
      </c>
      <c r="P161" s="560">
        <v>0</v>
      </c>
      <c r="Q161" s="560">
        <v>0</v>
      </c>
      <c r="R161" s="455">
        <v>0</v>
      </c>
      <c r="S161" s="455">
        <v>0</v>
      </c>
      <c r="T161" s="561">
        <v>0</v>
      </c>
      <c r="U161" s="455">
        <v>0</v>
      </c>
      <c r="V161" s="455">
        <v>0</v>
      </c>
      <c r="W161" s="455">
        <v>0</v>
      </c>
      <c r="X161" s="560">
        <v>0</v>
      </c>
      <c r="Y161" s="455">
        <v>0</v>
      </c>
      <c r="Z161" s="455">
        <v>0</v>
      </c>
      <c r="AA161" s="455">
        <v>0</v>
      </c>
      <c r="AB161" s="455">
        <v>0</v>
      </c>
      <c r="AC161" s="455">
        <v>0</v>
      </c>
      <c r="AD161" s="577">
        <v>0</v>
      </c>
      <c r="AE161" s="560">
        <v>0</v>
      </c>
      <c r="AF161" s="455">
        <v>0</v>
      </c>
      <c r="AG161" s="455">
        <v>0</v>
      </c>
      <c r="AH161" s="454">
        <v>0</v>
      </c>
      <c r="AI161" s="455">
        <v>0</v>
      </c>
      <c r="AJ161" s="339">
        <v>0</v>
      </c>
      <c r="AK161" s="339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455">
        <f t="shared" ref="G162:AI162" si="99">+F162+G161</f>
        <v>0</v>
      </c>
      <c r="H162" s="455">
        <f t="shared" si="99"/>
        <v>0</v>
      </c>
      <c r="I162" s="584">
        <f t="shared" si="99"/>
        <v>0</v>
      </c>
      <c r="J162" s="560">
        <f t="shared" si="99"/>
        <v>0</v>
      </c>
      <c r="K162" s="455">
        <f t="shared" si="99"/>
        <v>0</v>
      </c>
      <c r="L162" s="455">
        <f t="shared" si="99"/>
        <v>0</v>
      </c>
      <c r="M162" s="455">
        <f t="shared" si="99"/>
        <v>0</v>
      </c>
      <c r="N162" s="560">
        <f t="shared" si="99"/>
        <v>0</v>
      </c>
      <c r="O162" s="560">
        <f t="shared" si="99"/>
        <v>0</v>
      </c>
      <c r="P162" s="560">
        <f t="shared" si="99"/>
        <v>0</v>
      </c>
      <c r="Q162" s="560">
        <f t="shared" si="99"/>
        <v>0</v>
      </c>
      <c r="R162" s="455">
        <f t="shared" si="99"/>
        <v>0</v>
      </c>
      <c r="S162" s="455">
        <f t="shared" si="99"/>
        <v>0</v>
      </c>
      <c r="T162" s="560">
        <f t="shared" si="99"/>
        <v>0</v>
      </c>
      <c r="U162" s="455">
        <f t="shared" si="99"/>
        <v>0</v>
      </c>
      <c r="V162" s="455">
        <f t="shared" si="99"/>
        <v>0</v>
      </c>
      <c r="W162" s="455">
        <f t="shared" si="99"/>
        <v>0</v>
      </c>
      <c r="X162" s="560">
        <f t="shared" si="99"/>
        <v>0</v>
      </c>
      <c r="Y162" s="455">
        <f t="shared" si="99"/>
        <v>0</v>
      </c>
      <c r="Z162" s="455">
        <f t="shared" si="99"/>
        <v>0</v>
      </c>
      <c r="AA162" s="455">
        <f t="shared" si="99"/>
        <v>0</v>
      </c>
      <c r="AB162" s="455">
        <f t="shared" si="99"/>
        <v>0</v>
      </c>
      <c r="AC162" s="455">
        <f t="shared" si="99"/>
        <v>0</v>
      </c>
      <c r="AD162" s="577">
        <f t="shared" si="99"/>
        <v>0</v>
      </c>
      <c r="AE162" s="560">
        <f t="shared" si="99"/>
        <v>0</v>
      </c>
      <c r="AF162" s="455">
        <f t="shared" si="99"/>
        <v>0</v>
      </c>
      <c r="AG162" s="455">
        <f t="shared" si="99"/>
        <v>0</v>
      </c>
      <c r="AH162" s="455">
        <f t="shared" si="99"/>
        <v>0</v>
      </c>
      <c r="AI162" s="455">
        <f t="shared" si="99"/>
        <v>0</v>
      </c>
      <c r="AJ162" s="106">
        <f t="shared" ref="AJ162" si="100">+AI162+AJ161</f>
        <v>0</v>
      </c>
      <c r="AK162" s="106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337">
        <v>0</v>
      </c>
      <c r="G163" s="454">
        <v>0</v>
      </c>
      <c r="H163" s="454">
        <v>0</v>
      </c>
      <c r="I163" s="579">
        <v>0</v>
      </c>
      <c r="J163" s="561">
        <v>0</v>
      </c>
      <c r="K163" s="454">
        <v>0</v>
      </c>
      <c r="L163" s="454">
        <v>0</v>
      </c>
      <c r="M163" s="454">
        <v>0</v>
      </c>
      <c r="N163" s="561">
        <v>0</v>
      </c>
      <c r="O163" s="559">
        <v>0</v>
      </c>
      <c r="P163" s="561">
        <v>0</v>
      </c>
      <c r="Q163" s="561">
        <v>0</v>
      </c>
      <c r="R163" s="454">
        <v>0</v>
      </c>
      <c r="S163" s="454">
        <v>0</v>
      </c>
      <c r="T163" s="561">
        <v>0</v>
      </c>
      <c r="U163" s="454">
        <v>0</v>
      </c>
      <c r="V163" s="454">
        <v>0</v>
      </c>
      <c r="W163" s="454">
        <v>0</v>
      </c>
      <c r="X163" s="561">
        <v>0</v>
      </c>
      <c r="Y163" s="454">
        <v>0</v>
      </c>
      <c r="Z163" s="454">
        <v>0</v>
      </c>
      <c r="AA163" s="454">
        <v>0</v>
      </c>
      <c r="AB163" s="454">
        <v>0</v>
      </c>
      <c r="AC163" s="454">
        <v>0</v>
      </c>
      <c r="AD163" s="579">
        <v>0</v>
      </c>
      <c r="AE163" s="561">
        <v>0</v>
      </c>
      <c r="AF163" s="454">
        <v>0</v>
      </c>
      <c r="AG163" s="454">
        <v>0</v>
      </c>
      <c r="AH163" s="454">
        <v>0</v>
      </c>
      <c r="AI163" s="454">
        <v>0</v>
      </c>
      <c r="AJ163" s="341">
        <v>0</v>
      </c>
      <c r="AK163" s="341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552">
        <f t="shared" ref="G164:AI164" si="101">+F164+G163</f>
        <v>0</v>
      </c>
      <c r="H164" s="552">
        <f t="shared" si="101"/>
        <v>0</v>
      </c>
      <c r="I164" s="575">
        <f t="shared" si="101"/>
        <v>0</v>
      </c>
      <c r="J164" s="558">
        <f t="shared" si="101"/>
        <v>0</v>
      </c>
      <c r="K164" s="552">
        <f t="shared" si="101"/>
        <v>0</v>
      </c>
      <c r="L164" s="552">
        <f t="shared" si="101"/>
        <v>0</v>
      </c>
      <c r="M164" s="552">
        <f t="shared" si="101"/>
        <v>0</v>
      </c>
      <c r="N164" s="558">
        <f t="shared" si="101"/>
        <v>0</v>
      </c>
      <c r="O164" s="558">
        <f t="shared" si="101"/>
        <v>0</v>
      </c>
      <c r="P164" s="558">
        <f t="shared" si="101"/>
        <v>0</v>
      </c>
      <c r="Q164" s="558">
        <f t="shared" si="101"/>
        <v>0</v>
      </c>
      <c r="R164" s="552">
        <f t="shared" si="101"/>
        <v>0</v>
      </c>
      <c r="S164" s="552">
        <f t="shared" si="101"/>
        <v>0</v>
      </c>
      <c r="T164" s="558">
        <f t="shared" si="101"/>
        <v>0</v>
      </c>
      <c r="U164" s="552">
        <f t="shared" si="101"/>
        <v>0</v>
      </c>
      <c r="V164" s="552">
        <f t="shared" si="101"/>
        <v>0</v>
      </c>
      <c r="W164" s="552">
        <f t="shared" si="101"/>
        <v>0</v>
      </c>
      <c r="X164" s="558">
        <f t="shared" si="101"/>
        <v>0</v>
      </c>
      <c r="Y164" s="552">
        <f t="shared" si="101"/>
        <v>0</v>
      </c>
      <c r="Z164" s="552">
        <f t="shared" si="101"/>
        <v>0</v>
      </c>
      <c r="AA164" s="552">
        <f t="shared" si="101"/>
        <v>0</v>
      </c>
      <c r="AB164" s="552">
        <f t="shared" si="101"/>
        <v>0</v>
      </c>
      <c r="AC164" s="552">
        <f t="shared" si="101"/>
        <v>0</v>
      </c>
      <c r="AD164" s="575">
        <f t="shared" si="101"/>
        <v>0</v>
      </c>
      <c r="AE164" s="558">
        <f t="shared" si="101"/>
        <v>0</v>
      </c>
      <c r="AF164" s="552">
        <f t="shared" si="101"/>
        <v>0</v>
      </c>
      <c r="AG164" s="552">
        <f t="shared" si="101"/>
        <v>0</v>
      </c>
      <c r="AH164" s="552">
        <f t="shared" si="101"/>
        <v>0</v>
      </c>
      <c r="AI164" s="552">
        <f t="shared" si="101"/>
        <v>0</v>
      </c>
      <c r="AJ164" s="336">
        <f t="shared" ref="AJ164:AK164" si="102">+AI164+AJ163</f>
        <v>0</v>
      </c>
      <c r="AK164" s="336">
        <f t="shared" si="102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455">
        <v>0</v>
      </c>
      <c r="H165" s="455">
        <v>0</v>
      </c>
      <c r="I165" s="577">
        <v>0</v>
      </c>
      <c r="J165" s="560">
        <v>0</v>
      </c>
      <c r="K165" s="455">
        <v>0</v>
      </c>
      <c r="L165" s="455">
        <v>0</v>
      </c>
      <c r="M165" s="455">
        <v>0</v>
      </c>
      <c r="N165" s="560">
        <v>0</v>
      </c>
      <c r="O165" s="557">
        <v>0</v>
      </c>
      <c r="P165" s="560">
        <v>0</v>
      </c>
      <c r="Q165" s="560">
        <v>0</v>
      </c>
      <c r="R165" s="455">
        <v>0</v>
      </c>
      <c r="S165" s="455">
        <v>0</v>
      </c>
      <c r="T165" s="560">
        <v>0</v>
      </c>
      <c r="U165" s="455">
        <v>0</v>
      </c>
      <c r="V165" s="455">
        <v>0</v>
      </c>
      <c r="W165" s="455">
        <v>0</v>
      </c>
      <c r="X165" s="560">
        <v>0</v>
      </c>
      <c r="Y165" s="455">
        <v>0</v>
      </c>
      <c r="Z165" s="455">
        <v>0</v>
      </c>
      <c r="AA165" s="455">
        <v>0</v>
      </c>
      <c r="AB165" s="455">
        <v>0</v>
      </c>
      <c r="AC165" s="455">
        <v>0</v>
      </c>
      <c r="AD165" s="577">
        <v>0</v>
      </c>
      <c r="AE165" s="560">
        <v>0</v>
      </c>
      <c r="AF165" s="455">
        <v>0</v>
      </c>
      <c r="AG165" s="455">
        <v>0</v>
      </c>
      <c r="AH165" s="455">
        <v>0</v>
      </c>
      <c r="AI165" s="455">
        <v>0</v>
      </c>
      <c r="AJ165" s="341">
        <v>0</v>
      </c>
      <c r="AK165" s="341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552">
        <f t="shared" ref="G166:AI166" si="103">+F166+G165</f>
        <v>0</v>
      </c>
      <c r="H166" s="450">
        <f t="shared" si="103"/>
        <v>0</v>
      </c>
      <c r="I166" s="578">
        <f t="shared" si="103"/>
        <v>0</v>
      </c>
      <c r="J166" s="558">
        <f t="shared" si="103"/>
        <v>0</v>
      </c>
      <c r="K166" s="552">
        <f t="shared" si="103"/>
        <v>0</v>
      </c>
      <c r="L166" s="552">
        <f t="shared" si="103"/>
        <v>0</v>
      </c>
      <c r="M166" s="552">
        <f t="shared" si="103"/>
        <v>0</v>
      </c>
      <c r="N166" s="558">
        <f t="shared" si="103"/>
        <v>0</v>
      </c>
      <c r="O166" s="562">
        <f t="shared" si="103"/>
        <v>0</v>
      </c>
      <c r="P166" s="562">
        <f t="shared" si="103"/>
        <v>0</v>
      </c>
      <c r="Q166" s="558">
        <f t="shared" si="103"/>
        <v>0</v>
      </c>
      <c r="R166" s="552">
        <f t="shared" si="103"/>
        <v>0</v>
      </c>
      <c r="S166" s="552">
        <f t="shared" si="103"/>
        <v>0</v>
      </c>
      <c r="T166" s="558">
        <f t="shared" si="103"/>
        <v>0</v>
      </c>
      <c r="U166" s="552">
        <f t="shared" si="103"/>
        <v>0</v>
      </c>
      <c r="V166" s="450">
        <f t="shared" si="103"/>
        <v>0</v>
      </c>
      <c r="W166" s="450">
        <f t="shared" si="103"/>
        <v>0</v>
      </c>
      <c r="X166" s="558">
        <f t="shared" si="103"/>
        <v>0</v>
      </c>
      <c r="Y166" s="552">
        <f t="shared" si="103"/>
        <v>0</v>
      </c>
      <c r="Z166" s="552">
        <f t="shared" si="103"/>
        <v>0</v>
      </c>
      <c r="AA166" s="552">
        <f t="shared" si="103"/>
        <v>0</v>
      </c>
      <c r="AB166" s="552">
        <f t="shared" si="103"/>
        <v>0</v>
      </c>
      <c r="AC166" s="450">
        <f t="shared" si="103"/>
        <v>0</v>
      </c>
      <c r="AD166" s="578">
        <f t="shared" si="103"/>
        <v>0</v>
      </c>
      <c r="AE166" s="558">
        <f t="shared" si="103"/>
        <v>0</v>
      </c>
      <c r="AF166" s="552">
        <f t="shared" si="103"/>
        <v>0</v>
      </c>
      <c r="AG166" s="552">
        <f t="shared" si="103"/>
        <v>0</v>
      </c>
      <c r="AH166" s="552">
        <f t="shared" si="103"/>
        <v>0</v>
      </c>
      <c r="AI166" s="552">
        <f t="shared" si="103"/>
        <v>0</v>
      </c>
      <c r="AJ166" s="335">
        <f t="shared" ref="AJ166:AK166" si="104">+AI166+AJ165</f>
        <v>0</v>
      </c>
      <c r="AK166" s="335">
        <f t="shared" si="104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455">
        <v>0</v>
      </c>
      <c r="H167" s="455">
        <v>0</v>
      </c>
      <c r="I167" s="577">
        <v>0</v>
      </c>
      <c r="J167" s="560">
        <v>0</v>
      </c>
      <c r="K167" s="455">
        <v>0</v>
      </c>
      <c r="L167" s="455">
        <v>0</v>
      </c>
      <c r="M167" s="455">
        <v>0</v>
      </c>
      <c r="N167" s="560">
        <v>0</v>
      </c>
      <c r="O167" s="557">
        <v>0</v>
      </c>
      <c r="P167" s="560">
        <v>0</v>
      </c>
      <c r="Q167" s="560">
        <v>0</v>
      </c>
      <c r="R167" s="455">
        <v>0</v>
      </c>
      <c r="S167" s="455">
        <v>0</v>
      </c>
      <c r="T167" s="560">
        <v>0</v>
      </c>
      <c r="U167" s="455">
        <v>0</v>
      </c>
      <c r="V167" s="455">
        <v>0</v>
      </c>
      <c r="W167" s="455">
        <v>0</v>
      </c>
      <c r="X167" s="560">
        <v>0</v>
      </c>
      <c r="Y167" s="455">
        <v>0</v>
      </c>
      <c r="Z167" s="455">
        <v>0</v>
      </c>
      <c r="AA167" s="455">
        <v>0</v>
      </c>
      <c r="AB167" s="455">
        <v>0</v>
      </c>
      <c r="AC167" s="455">
        <v>0</v>
      </c>
      <c r="AD167" s="577">
        <v>0</v>
      </c>
      <c r="AE167" s="560">
        <v>0</v>
      </c>
      <c r="AF167" s="455">
        <v>0</v>
      </c>
      <c r="AG167" s="455">
        <v>0</v>
      </c>
      <c r="AH167" s="455">
        <v>0</v>
      </c>
      <c r="AI167" s="455">
        <v>0</v>
      </c>
      <c r="AJ167" s="341">
        <v>0</v>
      </c>
      <c r="AK167" s="341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455">
        <f t="shared" ref="G168:AI168" si="105">+F168+G167</f>
        <v>0</v>
      </c>
      <c r="H168" s="455">
        <f t="shared" si="105"/>
        <v>0</v>
      </c>
      <c r="I168" s="577">
        <f t="shared" si="105"/>
        <v>0</v>
      </c>
      <c r="J168" s="560">
        <f t="shared" si="105"/>
        <v>0</v>
      </c>
      <c r="K168" s="455">
        <f t="shared" si="105"/>
        <v>0</v>
      </c>
      <c r="L168" s="455">
        <f t="shared" si="105"/>
        <v>0</v>
      </c>
      <c r="M168" s="455">
        <f t="shared" si="105"/>
        <v>0</v>
      </c>
      <c r="N168" s="560">
        <f t="shared" si="105"/>
        <v>0</v>
      </c>
      <c r="O168" s="560">
        <f t="shared" si="105"/>
        <v>0</v>
      </c>
      <c r="P168" s="560">
        <f t="shared" si="105"/>
        <v>0</v>
      </c>
      <c r="Q168" s="560">
        <f t="shared" si="105"/>
        <v>0</v>
      </c>
      <c r="R168" s="455">
        <f t="shared" si="105"/>
        <v>0</v>
      </c>
      <c r="S168" s="455">
        <f t="shared" si="105"/>
        <v>0</v>
      </c>
      <c r="T168" s="560">
        <f t="shared" si="105"/>
        <v>0</v>
      </c>
      <c r="U168" s="455">
        <f t="shared" si="105"/>
        <v>0</v>
      </c>
      <c r="V168" s="455">
        <f t="shared" si="105"/>
        <v>0</v>
      </c>
      <c r="W168" s="455">
        <f t="shared" si="105"/>
        <v>0</v>
      </c>
      <c r="X168" s="560">
        <f t="shared" si="105"/>
        <v>0</v>
      </c>
      <c r="Y168" s="455">
        <f t="shared" si="105"/>
        <v>0</v>
      </c>
      <c r="Z168" s="455">
        <f t="shared" si="105"/>
        <v>0</v>
      </c>
      <c r="AA168" s="455">
        <f t="shared" si="105"/>
        <v>0</v>
      </c>
      <c r="AB168" s="455">
        <f t="shared" si="105"/>
        <v>0</v>
      </c>
      <c r="AC168" s="455">
        <f t="shared" si="105"/>
        <v>0</v>
      </c>
      <c r="AD168" s="577">
        <f t="shared" si="105"/>
        <v>0</v>
      </c>
      <c r="AE168" s="560">
        <f t="shared" si="105"/>
        <v>0</v>
      </c>
      <c r="AF168" s="455">
        <f t="shared" si="105"/>
        <v>0</v>
      </c>
      <c r="AG168" s="455">
        <f t="shared" si="105"/>
        <v>0</v>
      </c>
      <c r="AH168" s="455">
        <f t="shared" si="105"/>
        <v>0</v>
      </c>
      <c r="AI168" s="455">
        <f t="shared" si="105"/>
        <v>0</v>
      </c>
      <c r="AJ168" s="336">
        <f t="shared" ref="AJ168:AK168" si="106">+AI168+AJ167</f>
        <v>0</v>
      </c>
      <c r="AK168" s="336">
        <f t="shared" si="106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727" t="s">
        <v>96</v>
      </c>
      <c r="C169" s="32" t="s">
        <v>174</v>
      </c>
      <c r="D169" s="111"/>
      <c r="E169" s="112"/>
      <c r="F169" s="113">
        <f>+F8-1</f>
        <v>2095</v>
      </c>
      <c r="G169" s="449">
        <f>+G8</f>
        <v>0</v>
      </c>
      <c r="H169" s="407">
        <f t="shared" ref="H169:AI169" si="107">+H8</f>
        <v>0</v>
      </c>
      <c r="I169" s="574">
        <f t="shared" si="107"/>
        <v>0</v>
      </c>
      <c r="J169" s="557">
        <f t="shared" si="107"/>
        <v>0</v>
      </c>
      <c r="K169" s="469">
        <f>1200-J170</f>
        <v>1200</v>
      </c>
      <c r="L169" s="449">
        <f t="shared" si="107"/>
        <v>0</v>
      </c>
      <c r="M169" s="449">
        <f t="shared" si="107"/>
        <v>0</v>
      </c>
      <c r="N169" s="557">
        <f t="shared" si="107"/>
        <v>0</v>
      </c>
      <c r="O169" s="557">
        <f t="shared" si="107"/>
        <v>0</v>
      </c>
      <c r="P169" s="557">
        <f t="shared" si="107"/>
        <v>0</v>
      </c>
      <c r="Q169" s="557">
        <f t="shared" si="107"/>
        <v>0</v>
      </c>
      <c r="R169" s="449">
        <f t="shared" si="107"/>
        <v>0</v>
      </c>
      <c r="S169" s="449">
        <f t="shared" si="107"/>
        <v>0</v>
      </c>
      <c r="T169" s="557">
        <f t="shared" si="107"/>
        <v>0</v>
      </c>
      <c r="U169" s="449">
        <f t="shared" si="107"/>
        <v>0</v>
      </c>
      <c r="V169" s="469">
        <v>250</v>
      </c>
      <c r="W169" s="469">
        <f>1845-V170</f>
        <v>395</v>
      </c>
      <c r="X169" s="557">
        <f t="shared" si="107"/>
        <v>0</v>
      </c>
      <c r="Y169" s="407">
        <f t="shared" si="107"/>
        <v>0</v>
      </c>
      <c r="Z169" s="449">
        <f t="shared" si="107"/>
        <v>0</v>
      </c>
      <c r="AA169" s="449">
        <f t="shared" si="107"/>
        <v>0</v>
      </c>
      <c r="AB169" s="449">
        <f t="shared" si="107"/>
        <v>0</v>
      </c>
      <c r="AC169" s="469">
        <f t="shared" si="107"/>
        <v>250</v>
      </c>
      <c r="AD169" s="574">
        <f t="shared" si="107"/>
        <v>0</v>
      </c>
      <c r="AE169" s="557">
        <f t="shared" si="107"/>
        <v>0</v>
      </c>
      <c r="AF169" s="449">
        <f t="shared" si="107"/>
        <v>0</v>
      </c>
      <c r="AG169" s="449">
        <f t="shared" si="107"/>
        <v>0</v>
      </c>
      <c r="AH169" s="449">
        <f>+AH8-1</f>
        <v>0</v>
      </c>
      <c r="AI169" s="449">
        <f t="shared" si="107"/>
        <v>0</v>
      </c>
      <c r="AJ169" s="334">
        <f t="shared" ref="AJ169" si="108">+AJ8</f>
        <v>0</v>
      </c>
      <c r="AK169" s="114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708"/>
      <c r="C170" s="39"/>
      <c r="D170" s="40"/>
      <c r="E170" s="41"/>
      <c r="F170" s="42"/>
      <c r="G170" s="552">
        <f t="shared" ref="G170:AI170" si="109">+F170+G169</f>
        <v>0</v>
      </c>
      <c r="H170" s="348">
        <f t="shared" si="109"/>
        <v>0</v>
      </c>
      <c r="I170" s="578">
        <f t="shared" si="109"/>
        <v>0</v>
      </c>
      <c r="J170" s="558">
        <f t="shared" si="109"/>
        <v>0</v>
      </c>
      <c r="K170" s="552">
        <f t="shared" si="109"/>
        <v>1200</v>
      </c>
      <c r="L170" s="552">
        <f t="shared" si="109"/>
        <v>1200</v>
      </c>
      <c r="M170" s="552">
        <f t="shared" si="109"/>
        <v>1200</v>
      </c>
      <c r="N170" s="558">
        <f t="shared" si="109"/>
        <v>1200</v>
      </c>
      <c r="O170" s="558">
        <f t="shared" si="109"/>
        <v>1200</v>
      </c>
      <c r="P170" s="562">
        <f t="shared" si="109"/>
        <v>1200</v>
      </c>
      <c r="Q170" s="558">
        <f t="shared" si="109"/>
        <v>1200</v>
      </c>
      <c r="R170" s="552">
        <f t="shared" si="109"/>
        <v>1200</v>
      </c>
      <c r="S170" s="552">
        <f t="shared" si="109"/>
        <v>1200</v>
      </c>
      <c r="T170" s="558">
        <f t="shared" si="109"/>
        <v>1200</v>
      </c>
      <c r="U170" s="552">
        <f t="shared" si="109"/>
        <v>1200</v>
      </c>
      <c r="V170" s="552">
        <f t="shared" si="109"/>
        <v>1450</v>
      </c>
      <c r="W170" s="450">
        <f t="shared" si="109"/>
        <v>1845</v>
      </c>
      <c r="X170" s="558">
        <f t="shared" si="109"/>
        <v>1845</v>
      </c>
      <c r="Y170" s="552">
        <f t="shared" si="109"/>
        <v>1845</v>
      </c>
      <c r="Z170" s="552">
        <f t="shared" si="109"/>
        <v>1845</v>
      </c>
      <c r="AA170" s="552">
        <f t="shared" si="109"/>
        <v>1845</v>
      </c>
      <c r="AB170" s="552">
        <f t="shared" si="109"/>
        <v>1845</v>
      </c>
      <c r="AC170" s="552">
        <f t="shared" si="109"/>
        <v>2095</v>
      </c>
      <c r="AD170" s="578">
        <f t="shared" si="109"/>
        <v>2095</v>
      </c>
      <c r="AE170" s="558">
        <f t="shared" si="109"/>
        <v>2095</v>
      </c>
      <c r="AF170" s="552">
        <f t="shared" si="109"/>
        <v>2095</v>
      </c>
      <c r="AG170" s="552">
        <f t="shared" si="109"/>
        <v>2095</v>
      </c>
      <c r="AH170" s="552">
        <f t="shared" si="109"/>
        <v>2095</v>
      </c>
      <c r="AI170" s="552">
        <f t="shared" si="109"/>
        <v>2095</v>
      </c>
      <c r="AJ170" s="336">
        <f t="shared" ref="AJ170:AK170" si="110">+AI170+AJ169</f>
        <v>2095</v>
      </c>
      <c r="AK170" s="335">
        <f t="shared" si="110"/>
        <v>2095</v>
      </c>
      <c r="AL170" s="47"/>
    </row>
    <row r="171" spans="1:42" ht="34.5" customHeight="1">
      <c r="A171" s="624">
        <v>2</v>
      </c>
      <c r="B171" s="707" t="s">
        <v>97</v>
      </c>
      <c r="C171" s="32" t="s">
        <v>174</v>
      </c>
      <c r="D171" s="48"/>
      <c r="E171" s="49"/>
      <c r="F171" s="337">
        <f>+F10</f>
        <v>641</v>
      </c>
      <c r="G171" s="449">
        <f>+G10</f>
        <v>0</v>
      </c>
      <c r="H171" s="449">
        <f t="shared" ref="H171:AI171" si="111">+H10</f>
        <v>0</v>
      </c>
      <c r="I171" s="574">
        <f t="shared" si="111"/>
        <v>0</v>
      </c>
      <c r="J171" s="557">
        <f t="shared" si="111"/>
        <v>0</v>
      </c>
      <c r="K171" s="469">
        <f t="shared" si="111"/>
        <v>641</v>
      </c>
      <c r="L171" s="449">
        <f t="shared" si="111"/>
        <v>0</v>
      </c>
      <c r="M171" s="449">
        <f t="shared" si="111"/>
        <v>0</v>
      </c>
      <c r="N171" s="557">
        <f t="shared" si="111"/>
        <v>0</v>
      </c>
      <c r="O171" s="557">
        <f t="shared" si="111"/>
        <v>0</v>
      </c>
      <c r="P171" s="557">
        <f t="shared" si="111"/>
        <v>0</v>
      </c>
      <c r="Q171" s="557">
        <f t="shared" si="111"/>
        <v>0</v>
      </c>
      <c r="R171" s="449">
        <f t="shared" si="111"/>
        <v>0</v>
      </c>
      <c r="S171" s="449">
        <f t="shared" si="111"/>
        <v>0</v>
      </c>
      <c r="T171" s="557">
        <f t="shared" si="111"/>
        <v>0</v>
      </c>
      <c r="U171" s="449">
        <f t="shared" si="111"/>
        <v>0</v>
      </c>
      <c r="V171" s="449">
        <f t="shared" si="111"/>
        <v>0</v>
      </c>
      <c r="W171" s="449">
        <f t="shared" si="111"/>
        <v>0</v>
      </c>
      <c r="X171" s="557">
        <f t="shared" si="111"/>
        <v>0</v>
      </c>
      <c r="Y171" s="449">
        <f t="shared" si="111"/>
        <v>0</v>
      </c>
      <c r="Z171" s="449">
        <f t="shared" si="111"/>
        <v>0</v>
      </c>
      <c r="AA171" s="449">
        <f t="shared" si="111"/>
        <v>0</v>
      </c>
      <c r="AB171" s="449">
        <f t="shared" si="111"/>
        <v>0</v>
      </c>
      <c r="AC171" s="449">
        <f t="shared" si="111"/>
        <v>0</v>
      </c>
      <c r="AD171" s="574">
        <f t="shared" si="111"/>
        <v>0</v>
      </c>
      <c r="AE171" s="557">
        <f t="shared" si="111"/>
        <v>0</v>
      </c>
      <c r="AF171" s="449">
        <f t="shared" si="111"/>
        <v>0</v>
      </c>
      <c r="AG171" s="449">
        <f t="shared" si="111"/>
        <v>0</v>
      </c>
      <c r="AH171" s="449">
        <f t="shared" si="111"/>
        <v>0</v>
      </c>
      <c r="AI171" s="449">
        <f t="shared" si="111"/>
        <v>0</v>
      </c>
      <c r="AJ171" s="334">
        <f t="shared" ref="AJ171" si="112">+AJ10</f>
        <v>0</v>
      </c>
      <c r="AK171" s="345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708"/>
      <c r="C172" s="39"/>
      <c r="D172" s="40"/>
      <c r="E172" s="41"/>
      <c r="F172" s="42"/>
      <c r="G172" s="552">
        <f t="shared" ref="G172:AI172" si="113">+F172+G171</f>
        <v>0</v>
      </c>
      <c r="H172" s="348">
        <f t="shared" si="113"/>
        <v>0</v>
      </c>
      <c r="I172" s="578">
        <f t="shared" si="113"/>
        <v>0</v>
      </c>
      <c r="J172" s="558">
        <f t="shared" si="113"/>
        <v>0</v>
      </c>
      <c r="K172" s="552">
        <f>641-J173</f>
        <v>641</v>
      </c>
      <c r="L172" s="552">
        <f t="shared" si="113"/>
        <v>641</v>
      </c>
      <c r="M172" s="552">
        <f t="shared" si="113"/>
        <v>641</v>
      </c>
      <c r="N172" s="558">
        <f t="shared" si="113"/>
        <v>641</v>
      </c>
      <c r="O172" s="558">
        <f t="shared" si="113"/>
        <v>641</v>
      </c>
      <c r="P172" s="562">
        <f t="shared" si="113"/>
        <v>641</v>
      </c>
      <c r="Q172" s="558">
        <f t="shared" si="113"/>
        <v>641</v>
      </c>
      <c r="R172" s="552">
        <f t="shared" si="113"/>
        <v>641</v>
      </c>
      <c r="S172" s="552">
        <f t="shared" si="113"/>
        <v>641</v>
      </c>
      <c r="T172" s="558">
        <f t="shared" si="113"/>
        <v>641</v>
      </c>
      <c r="U172" s="552">
        <f t="shared" si="113"/>
        <v>641</v>
      </c>
      <c r="V172" s="552">
        <f t="shared" si="113"/>
        <v>641</v>
      </c>
      <c r="W172" s="450">
        <f t="shared" si="113"/>
        <v>641</v>
      </c>
      <c r="X172" s="558">
        <f t="shared" si="113"/>
        <v>641</v>
      </c>
      <c r="Y172" s="552">
        <f t="shared" si="113"/>
        <v>641</v>
      </c>
      <c r="Z172" s="552">
        <f t="shared" si="113"/>
        <v>641</v>
      </c>
      <c r="AA172" s="552">
        <f t="shared" si="113"/>
        <v>641</v>
      </c>
      <c r="AB172" s="552">
        <f t="shared" si="113"/>
        <v>641</v>
      </c>
      <c r="AC172" s="552">
        <f t="shared" si="113"/>
        <v>641</v>
      </c>
      <c r="AD172" s="578">
        <f t="shared" si="113"/>
        <v>641</v>
      </c>
      <c r="AE172" s="558">
        <f t="shared" si="113"/>
        <v>641</v>
      </c>
      <c r="AF172" s="552">
        <f t="shared" si="113"/>
        <v>641</v>
      </c>
      <c r="AG172" s="552">
        <f t="shared" si="113"/>
        <v>641</v>
      </c>
      <c r="AH172" s="552">
        <f t="shared" si="113"/>
        <v>641</v>
      </c>
      <c r="AI172" s="552">
        <f t="shared" si="113"/>
        <v>641</v>
      </c>
      <c r="AJ172" s="336">
        <f t="shared" ref="AJ172:AK172" si="114">+AI172+AJ171</f>
        <v>641</v>
      </c>
      <c r="AK172" s="335">
        <f t="shared" si="114"/>
        <v>641</v>
      </c>
      <c r="AL172" s="37"/>
    </row>
    <row r="173" spans="1:42" ht="34.5" customHeight="1">
      <c r="A173" s="624">
        <v>3</v>
      </c>
      <c r="B173" s="707" t="s">
        <v>98</v>
      </c>
      <c r="C173" s="32" t="s">
        <v>174</v>
      </c>
      <c r="D173" s="48"/>
      <c r="E173" s="49"/>
      <c r="F173" s="337">
        <f>+F12+1</f>
        <v>3835</v>
      </c>
      <c r="G173" s="449">
        <f>+G12</f>
        <v>0</v>
      </c>
      <c r="H173" s="449">
        <f t="shared" ref="H173:AI173" si="115">+H12</f>
        <v>0</v>
      </c>
      <c r="I173" s="574">
        <f t="shared" si="115"/>
        <v>0</v>
      </c>
      <c r="J173" s="557">
        <f t="shared" si="115"/>
        <v>0</v>
      </c>
      <c r="K173" s="469">
        <v>430</v>
      </c>
      <c r="L173" s="469">
        <f>2600-K174</f>
        <v>2170</v>
      </c>
      <c r="M173" s="449">
        <f t="shared" si="115"/>
        <v>0</v>
      </c>
      <c r="N173" s="557">
        <f t="shared" si="115"/>
        <v>0</v>
      </c>
      <c r="O173" s="557">
        <f t="shared" si="115"/>
        <v>0</v>
      </c>
      <c r="P173" s="557">
        <f t="shared" si="115"/>
        <v>0</v>
      </c>
      <c r="Q173" s="557">
        <f t="shared" si="115"/>
        <v>0</v>
      </c>
      <c r="R173" s="449">
        <f t="shared" si="115"/>
        <v>0</v>
      </c>
      <c r="S173" s="449">
        <f t="shared" si="115"/>
        <v>0</v>
      </c>
      <c r="T173" s="557">
        <f t="shared" si="115"/>
        <v>0</v>
      </c>
      <c r="U173" s="449">
        <f t="shared" si="115"/>
        <v>0</v>
      </c>
      <c r="V173" s="449">
        <f t="shared" si="115"/>
        <v>0</v>
      </c>
      <c r="W173" s="469">
        <f>3234-V174</f>
        <v>634</v>
      </c>
      <c r="X173" s="557">
        <f t="shared" si="115"/>
        <v>0</v>
      </c>
      <c r="Y173" s="407">
        <f t="shared" si="115"/>
        <v>0</v>
      </c>
      <c r="Z173" s="407">
        <f t="shared" si="115"/>
        <v>0</v>
      </c>
      <c r="AA173" s="449">
        <f t="shared" si="115"/>
        <v>0</v>
      </c>
      <c r="AB173" s="449">
        <f t="shared" si="115"/>
        <v>0</v>
      </c>
      <c r="AC173" s="469">
        <f t="shared" si="115"/>
        <v>600</v>
      </c>
      <c r="AD173" s="574">
        <f t="shared" si="115"/>
        <v>0</v>
      </c>
      <c r="AE173" s="557">
        <f t="shared" si="115"/>
        <v>0</v>
      </c>
      <c r="AF173" s="449">
        <f t="shared" si="115"/>
        <v>0</v>
      </c>
      <c r="AG173" s="449">
        <f t="shared" si="115"/>
        <v>0</v>
      </c>
      <c r="AH173" s="469">
        <f>+AH12+1</f>
        <v>1</v>
      </c>
      <c r="AI173" s="449">
        <f t="shared" si="115"/>
        <v>0</v>
      </c>
      <c r="AJ173" s="334">
        <f t="shared" ref="AJ173" si="116">+AJ12</f>
        <v>0</v>
      </c>
      <c r="AK173" s="345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708"/>
      <c r="C174" s="39"/>
      <c r="D174" s="40"/>
      <c r="E174" s="41"/>
      <c r="F174" s="42"/>
      <c r="G174" s="552">
        <f t="shared" ref="G174:AI174" si="117">+F174+G173</f>
        <v>0</v>
      </c>
      <c r="H174" s="348">
        <f t="shared" si="117"/>
        <v>0</v>
      </c>
      <c r="I174" s="578">
        <f t="shared" si="117"/>
        <v>0</v>
      </c>
      <c r="J174" s="558">
        <f t="shared" si="117"/>
        <v>0</v>
      </c>
      <c r="K174" s="552">
        <f t="shared" si="117"/>
        <v>430</v>
      </c>
      <c r="L174" s="552">
        <f>2600-K175</f>
        <v>2600</v>
      </c>
      <c r="M174" s="552">
        <f t="shared" si="117"/>
        <v>2600</v>
      </c>
      <c r="N174" s="558">
        <f t="shared" si="117"/>
        <v>2600</v>
      </c>
      <c r="O174" s="558">
        <f t="shared" si="117"/>
        <v>2600</v>
      </c>
      <c r="P174" s="562">
        <f t="shared" si="117"/>
        <v>2600</v>
      </c>
      <c r="Q174" s="558">
        <f t="shared" si="117"/>
        <v>2600</v>
      </c>
      <c r="R174" s="552">
        <f t="shared" si="117"/>
        <v>2600</v>
      </c>
      <c r="S174" s="552">
        <f t="shared" si="117"/>
        <v>2600</v>
      </c>
      <c r="T174" s="558">
        <f t="shared" si="117"/>
        <v>2600</v>
      </c>
      <c r="U174" s="552">
        <f t="shared" si="117"/>
        <v>2600</v>
      </c>
      <c r="V174" s="552">
        <f t="shared" si="117"/>
        <v>2600</v>
      </c>
      <c r="W174" s="450">
        <f t="shared" si="117"/>
        <v>3234</v>
      </c>
      <c r="X174" s="558">
        <f t="shared" si="117"/>
        <v>3234</v>
      </c>
      <c r="Y174" s="552">
        <f t="shared" si="117"/>
        <v>3234</v>
      </c>
      <c r="Z174" s="552">
        <f t="shared" si="117"/>
        <v>3234</v>
      </c>
      <c r="AA174" s="552">
        <f t="shared" si="117"/>
        <v>3234</v>
      </c>
      <c r="AB174" s="552">
        <f t="shared" si="117"/>
        <v>3234</v>
      </c>
      <c r="AC174" s="552">
        <f t="shared" si="117"/>
        <v>3834</v>
      </c>
      <c r="AD174" s="578">
        <f t="shared" si="117"/>
        <v>3834</v>
      </c>
      <c r="AE174" s="558">
        <f t="shared" si="117"/>
        <v>3834</v>
      </c>
      <c r="AF174" s="552">
        <f t="shared" si="117"/>
        <v>3834</v>
      </c>
      <c r="AG174" s="552">
        <f t="shared" si="117"/>
        <v>3834</v>
      </c>
      <c r="AH174" s="552">
        <f t="shared" si="117"/>
        <v>3835</v>
      </c>
      <c r="AI174" s="552">
        <f t="shared" si="117"/>
        <v>3835</v>
      </c>
      <c r="AJ174" s="336">
        <f t="shared" ref="AJ174:AK174" si="118">+AI174+AJ173</f>
        <v>3835</v>
      </c>
      <c r="AK174" s="335">
        <f t="shared" si="118"/>
        <v>3835</v>
      </c>
      <c r="AL174" s="37"/>
    </row>
    <row r="175" spans="1:42" ht="34.5" customHeight="1">
      <c r="A175" s="624">
        <v>4</v>
      </c>
      <c r="B175" s="707" t="s">
        <v>99</v>
      </c>
      <c r="C175" s="32" t="s">
        <v>174</v>
      </c>
      <c r="D175" s="48"/>
      <c r="E175" s="49"/>
      <c r="F175" s="337">
        <f>+F14</f>
        <v>2062</v>
      </c>
      <c r="G175" s="453">
        <f>+G14</f>
        <v>0</v>
      </c>
      <c r="H175" s="453">
        <f t="shared" ref="H175:AI175" si="119">+H14</f>
        <v>0</v>
      </c>
      <c r="I175" s="576">
        <f t="shared" si="119"/>
        <v>0</v>
      </c>
      <c r="J175" s="559">
        <f t="shared" si="119"/>
        <v>0</v>
      </c>
      <c r="K175" s="453">
        <f t="shared" si="119"/>
        <v>0</v>
      </c>
      <c r="L175" s="470">
        <f t="shared" si="119"/>
        <v>200</v>
      </c>
      <c r="M175" s="453">
        <f t="shared" si="119"/>
        <v>0</v>
      </c>
      <c r="N175" s="559">
        <f t="shared" si="119"/>
        <v>0</v>
      </c>
      <c r="O175" s="559">
        <f t="shared" si="119"/>
        <v>0</v>
      </c>
      <c r="P175" s="559">
        <f t="shared" si="119"/>
        <v>0</v>
      </c>
      <c r="Q175" s="559">
        <f t="shared" si="119"/>
        <v>0</v>
      </c>
      <c r="R175" s="453">
        <f t="shared" si="119"/>
        <v>0</v>
      </c>
      <c r="S175" s="453">
        <f t="shared" si="119"/>
        <v>0</v>
      </c>
      <c r="T175" s="559">
        <f t="shared" si="119"/>
        <v>0</v>
      </c>
      <c r="U175" s="470">
        <f t="shared" si="119"/>
        <v>1000</v>
      </c>
      <c r="V175" s="470">
        <v>862</v>
      </c>
      <c r="W175" s="453">
        <f>2062-V176</f>
        <v>0</v>
      </c>
      <c r="X175" s="559">
        <f t="shared" si="119"/>
        <v>0</v>
      </c>
      <c r="Y175" s="408">
        <f t="shared" si="119"/>
        <v>0</v>
      </c>
      <c r="Z175" s="453">
        <f t="shared" si="119"/>
        <v>0</v>
      </c>
      <c r="AA175" s="453">
        <f t="shared" si="119"/>
        <v>0</v>
      </c>
      <c r="AB175" s="453">
        <f t="shared" si="119"/>
        <v>0</v>
      </c>
      <c r="AC175" s="453">
        <f t="shared" si="119"/>
        <v>0</v>
      </c>
      <c r="AD175" s="576">
        <f t="shared" si="119"/>
        <v>0</v>
      </c>
      <c r="AE175" s="559">
        <f t="shared" si="119"/>
        <v>0</v>
      </c>
      <c r="AF175" s="453">
        <f t="shared" si="119"/>
        <v>0</v>
      </c>
      <c r="AG175" s="453">
        <f t="shared" si="119"/>
        <v>0</v>
      </c>
      <c r="AH175" s="453">
        <f t="shared" si="119"/>
        <v>0</v>
      </c>
      <c r="AI175" s="453">
        <f t="shared" si="119"/>
        <v>0</v>
      </c>
      <c r="AJ175" s="338">
        <f t="shared" ref="AJ175" si="120">+AJ14</f>
        <v>0</v>
      </c>
      <c r="AK175" s="345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708"/>
      <c r="C176" s="39"/>
      <c r="D176" s="33"/>
      <c r="E176" s="52"/>
      <c r="F176" s="35"/>
      <c r="G176" s="552">
        <f t="shared" ref="G176:AG176" si="121">+F176+G175</f>
        <v>0</v>
      </c>
      <c r="H176" s="348">
        <f t="shared" si="121"/>
        <v>0</v>
      </c>
      <c r="I176" s="578">
        <f t="shared" si="121"/>
        <v>0</v>
      </c>
      <c r="J176" s="558">
        <f t="shared" si="121"/>
        <v>0</v>
      </c>
      <c r="K176" s="552">
        <f t="shared" si="121"/>
        <v>0</v>
      </c>
      <c r="L176" s="552">
        <f t="shared" si="121"/>
        <v>200</v>
      </c>
      <c r="M176" s="552">
        <f t="shared" si="121"/>
        <v>200</v>
      </c>
      <c r="N176" s="558">
        <f t="shared" si="121"/>
        <v>200</v>
      </c>
      <c r="O176" s="558">
        <f t="shared" si="121"/>
        <v>200</v>
      </c>
      <c r="P176" s="562">
        <f t="shared" si="121"/>
        <v>200</v>
      </c>
      <c r="Q176" s="558">
        <f t="shared" si="121"/>
        <v>200</v>
      </c>
      <c r="R176" s="552">
        <f t="shared" si="121"/>
        <v>200</v>
      </c>
      <c r="S176" s="552">
        <f t="shared" si="121"/>
        <v>200</v>
      </c>
      <c r="T176" s="558">
        <f t="shared" si="121"/>
        <v>200</v>
      </c>
      <c r="U176" s="552">
        <f t="shared" si="121"/>
        <v>1200</v>
      </c>
      <c r="V176" s="552">
        <f t="shared" si="121"/>
        <v>2062</v>
      </c>
      <c r="W176" s="450">
        <f t="shared" si="121"/>
        <v>2062</v>
      </c>
      <c r="X176" s="558">
        <f t="shared" si="121"/>
        <v>2062</v>
      </c>
      <c r="Y176" s="552">
        <f t="shared" si="121"/>
        <v>2062</v>
      </c>
      <c r="Z176" s="552">
        <f t="shared" si="121"/>
        <v>2062</v>
      </c>
      <c r="AA176" s="552">
        <f t="shared" si="121"/>
        <v>2062</v>
      </c>
      <c r="AB176" s="552">
        <f t="shared" si="121"/>
        <v>2062</v>
      </c>
      <c r="AC176" s="552">
        <f t="shared" si="121"/>
        <v>2062</v>
      </c>
      <c r="AD176" s="578">
        <f t="shared" si="121"/>
        <v>2062</v>
      </c>
      <c r="AE176" s="558">
        <f t="shared" si="121"/>
        <v>2062</v>
      </c>
      <c r="AF176" s="552">
        <f t="shared" si="121"/>
        <v>2062</v>
      </c>
      <c r="AG176" s="552">
        <f t="shared" si="121"/>
        <v>2062</v>
      </c>
      <c r="AH176" s="552">
        <f>+AG176+AH175</f>
        <v>2062</v>
      </c>
      <c r="AI176" s="552">
        <f t="shared" ref="AI176" si="122">+AH176+AI175</f>
        <v>2062</v>
      </c>
      <c r="AJ176" s="336">
        <f>+AI176+AJ175</f>
        <v>2062</v>
      </c>
      <c r="AK176" s="335">
        <f>+AJ176+AK175</f>
        <v>2062</v>
      </c>
      <c r="AL176" s="37"/>
    </row>
    <row r="177" spans="1:42" ht="34.5" customHeight="1">
      <c r="A177" s="624">
        <v>5</v>
      </c>
      <c r="B177" s="707" t="s">
        <v>100</v>
      </c>
      <c r="C177" s="33" t="s">
        <v>176</v>
      </c>
      <c r="D177" s="48"/>
      <c r="E177" s="49"/>
      <c r="F177" s="337">
        <f>+F16</f>
        <v>4734</v>
      </c>
      <c r="G177" s="449">
        <f>+G16</f>
        <v>0</v>
      </c>
      <c r="H177" s="449">
        <f t="shared" ref="H177:AI177" si="123">+H16</f>
        <v>0</v>
      </c>
      <c r="I177" s="574">
        <f t="shared" si="123"/>
        <v>0</v>
      </c>
      <c r="J177" s="557">
        <f t="shared" si="123"/>
        <v>0</v>
      </c>
      <c r="K177" s="449">
        <f t="shared" si="123"/>
        <v>0</v>
      </c>
      <c r="L177" s="449">
        <f t="shared" si="123"/>
        <v>0</v>
      </c>
      <c r="M177" s="449">
        <f t="shared" si="123"/>
        <v>0</v>
      </c>
      <c r="N177" s="557">
        <f t="shared" si="123"/>
        <v>0</v>
      </c>
      <c r="O177" s="557">
        <f t="shared" si="123"/>
        <v>0</v>
      </c>
      <c r="P177" s="557">
        <f t="shared" si="123"/>
        <v>0</v>
      </c>
      <c r="Q177" s="557">
        <f t="shared" si="123"/>
        <v>0</v>
      </c>
      <c r="R177" s="449">
        <f t="shared" si="123"/>
        <v>0</v>
      </c>
      <c r="S177" s="469">
        <v>600</v>
      </c>
      <c r="T177" s="557">
        <f t="shared" si="123"/>
        <v>0</v>
      </c>
      <c r="U177" s="469">
        <f>1000-T178</f>
        <v>400</v>
      </c>
      <c r="V177" s="449">
        <f t="shared" si="123"/>
        <v>0</v>
      </c>
      <c r="W177" s="469">
        <v>1500</v>
      </c>
      <c r="X177" s="557">
        <f t="shared" si="123"/>
        <v>0</v>
      </c>
      <c r="Y177" s="449">
        <f>2500-X178</f>
        <v>0</v>
      </c>
      <c r="Z177" s="407">
        <f t="shared" si="123"/>
        <v>0</v>
      </c>
      <c r="AA177" s="407">
        <f t="shared" si="123"/>
        <v>0</v>
      </c>
      <c r="AB177" s="449">
        <f t="shared" si="123"/>
        <v>0</v>
      </c>
      <c r="AC177" s="553">
        <f t="shared" si="123"/>
        <v>0</v>
      </c>
      <c r="AD177" s="574">
        <f t="shared" si="123"/>
        <v>0</v>
      </c>
      <c r="AE177" s="469">
        <f t="shared" si="123"/>
        <v>1750</v>
      </c>
      <c r="AF177" s="469">
        <f t="shared" si="123"/>
        <v>484</v>
      </c>
      <c r="AG177" s="449">
        <f t="shared" si="123"/>
        <v>0</v>
      </c>
      <c r="AH177" s="449">
        <f t="shared" si="123"/>
        <v>0</v>
      </c>
      <c r="AI177" s="449">
        <f t="shared" si="123"/>
        <v>0</v>
      </c>
      <c r="AJ177" s="334">
        <f t="shared" ref="AJ177" si="124">+AJ16</f>
        <v>0</v>
      </c>
      <c r="AK177" s="345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708"/>
      <c r="C178" s="40"/>
      <c r="D178" s="40"/>
      <c r="E178" s="41"/>
      <c r="F178" s="42"/>
      <c r="G178" s="43">
        <f t="shared" ref="G178:AI178" si="125">+F178+G177</f>
        <v>0</v>
      </c>
      <c r="H178" s="348">
        <f t="shared" si="125"/>
        <v>0</v>
      </c>
      <c r="I178" s="578">
        <f t="shared" si="125"/>
        <v>0</v>
      </c>
      <c r="J178" s="558">
        <f t="shared" si="125"/>
        <v>0</v>
      </c>
      <c r="K178" s="552">
        <f t="shared" si="125"/>
        <v>0</v>
      </c>
      <c r="L178" s="552">
        <f t="shared" si="125"/>
        <v>0</v>
      </c>
      <c r="M178" s="552">
        <f t="shared" si="125"/>
        <v>0</v>
      </c>
      <c r="N178" s="558">
        <f t="shared" si="125"/>
        <v>0</v>
      </c>
      <c r="O178" s="558">
        <f t="shared" si="125"/>
        <v>0</v>
      </c>
      <c r="P178" s="562">
        <f t="shared" si="125"/>
        <v>0</v>
      </c>
      <c r="Q178" s="558">
        <f t="shared" si="125"/>
        <v>0</v>
      </c>
      <c r="R178" s="552">
        <f t="shared" si="125"/>
        <v>0</v>
      </c>
      <c r="S178" s="552">
        <f t="shared" si="125"/>
        <v>600</v>
      </c>
      <c r="T178" s="558">
        <f t="shared" si="125"/>
        <v>600</v>
      </c>
      <c r="U178" s="552">
        <f t="shared" si="125"/>
        <v>1000</v>
      </c>
      <c r="V178" s="552">
        <f t="shared" si="125"/>
        <v>1000</v>
      </c>
      <c r="W178" s="450">
        <f t="shared" si="125"/>
        <v>2500</v>
      </c>
      <c r="X178" s="558">
        <f t="shared" si="125"/>
        <v>2500</v>
      </c>
      <c r="Y178" s="552">
        <f t="shared" si="125"/>
        <v>2500</v>
      </c>
      <c r="Z178" s="552">
        <f t="shared" si="125"/>
        <v>2500</v>
      </c>
      <c r="AA178" s="552">
        <f t="shared" si="125"/>
        <v>2500</v>
      </c>
      <c r="AB178" s="552">
        <f t="shared" si="125"/>
        <v>2500</v>
      </c>
      <c r="AC178" s="552">
        <f t="shared" si="125"/>
        <v>2500</v>
      </c>
      <c r="AD178" s="578">
        <f t="shared" si="125"/>
        <v>2500</v>
      </c>
      <c r="AE178" s="558">
        <f t="shared" si="125"/>
        <v>4250</v>
      </c>
      <c r="AF178" s="552">
        <f t="shared" si="125"/>
        <v>4734</v>
      </c>
      <c r="AG178" s="552">
        <f t="shared" si="125"/>
        <v>4734</v>
      </c>
      <c r="AH178" s="552">
        <f t="shared" si="125"/>
        <v>4734</v>
      </c>
      <c r="AI178" s="348">
        <f t="shared" si="125"/>
        <v>4734</v>
      </c>
      <c r="AJ178" s="336">
        <f t="shared" ref="AJ178:AK178" si="126">+AI178+AJ177</f>
        <v>4734</v>
      </c>
      <c r="AK178" s="335">
        <f t="shared" si="126"/>
        <v>4734</v>
      </c>
      <c r="AL178" s="37"/>
    </row>
    <row r="179" spans="1:42" ht="34.5" customHeight="1">
      <c r="A179" s="624">
        <v>6</v>
      </c>
      <c r="B179" s="707" t="s">
        <v>101</v>
      </c>
      <c r="C179" s="33" t="s">
        <v>176</v>
      </c>
      <c r="D179" s="48"/>
      <c r="E179" s="49"/>
      <c r="F179" s="337">
        <f>+F18</f>
        <v>150</v>
      </c>
      <c r="G179" s="453">
        <f>+G18</f>
        <v>0</v>
      </c>
      <c r="H179" s="453">
        <f t="shared" ref="H179:AI179" si="127">+H18</f>
        <v>0</v>
      </c>
      <c r="I179" s="576">
        <f t="shared" si="127"/>
        <v>0</v>
      </c>
      <c r="J179" s="559">
        <f t="shared" si="127"/>
        <v>0</v>
      </c>
      <c r="K179" s="453">
        <f t="shared" si="127"/>
        <v>0</v>
      </c>
      <c r="L179" s="453">
        <f t="shared" si="127"/>
        <v>0</v>
      </c>
      <c r="M179" s="453">
        <f t="shared" si="127"/>
        <v>0</v>
      </c>
      <c r="N179" s="559">
        <f t="shared" si="127"/>
        <v>0</v>
      </c>
      <c r="O179" s="559">
        <f t="shared" si="127"/>
        <v>0</v>
      </c>
      <c r="P179" s="559">
        <f t="shared" si="127"/>
        <v>0</v>
      </c>
      <c r="Q179" s="559">
        <f t="shared" si="127"/>
        <v>0</v>
      </c>
      <c r="R179" s="453">
        <f t="shared" si="127"/>
        <v>0</v>
      </c>
      <c r="S179" s="470">
        <v>50</v>
      </c>
      <c r="T179" s="559">
        <f t="shared" si="127"/>
        <v>0</v>
      </c>
      <c r="U179" s="408">
        <f>50-T180</f>
        <v>0</v>
      </c>
      <c r="V179" s="453">
        <f t="shared" si="127"/>
        <v>0</v>
      </c>
      <c r="W179" s="453">
        <f t="shared" si="127"/>
        <v>0</v>
      </c>
      <c r="X179" s="559">
        <f t="shared" si="127"/>
        <v>0</v>
      </c>
      <c r="Y179" s="453">
        <f t="shared" si="127"/>
        <v>0</v>
      </c>
      <c r="Z179" s="453">
        <f t="shared" si="127"/>
        <v>0</v>
      </c>
      <c r="AA179" s="453">
        <f t="shared" si="127"/>
        <v>0</v>
      </c>
      <c r="AB179" s="453">
        <f t="shared" si="127"/>
        <v>0</v>
      </c>
      <c r="AC179" s="470">
        <f t="shared" si="127"/>
        <v>100</v>
      </c>
      <c r="AD179" s="576">
        <f t="shared" si="127"/>
        <v>0</v>
      </c>
      <c r="AE179" s="559">
        <f t="shared" si="127"/>
        <v>0</v>
      </c>
      <c r="AF179" s="457">
        <f t="shared" si="127"/>
        <v>0</v>
      </c>
      <c r="AG179" s="453">
        <f t="shared" si="127"/>
        <v>0</v>
      </c>
      <c r="AH179" s="453">
        <f t="shared" si="127"/>
        <v>0</v>
      </c>
      <c r="AI179" s="453">
        <f t="shared" si="127"/>
        <v>0</v>
      </c>
      <c r="AJ179" s="338">
        <f t="shared" ref="AJ179" si="128">+AJ18</f>
        <v>0</v>
      </c>
      <c r="AK179" s="345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708"/>
      <c r="C180" s="40"/>
      <c r="D180" s="33"/>
      <c r="E180" s="52"/>
      <c r="F180" s="35"/>
      <c r="G180" s="43">
        <f t="shared" ref="G180:AG180" si="129">+F180+G179</f>
        <v>0</v>
      </c>
      <c r="H180" s="348">
        <f t="shared" si="129"/>
        <v>0</v>
      </c>
      <c r="I180" s="578">
        <f t="shared" si="129"/>
        <v>0</v>
      </c>
      <c r="J180" s="558">
        <f t="shared" si="129"/>
        <v>0</v>
      </c>
      <c r="K180" s="552">
        <f t="shared" si="129"/>
        <v>0</v>
      </c>
      <c r="L180" s="552">
        <f t="shared" si="129"/>
        <v>0</v>
      </c>
      <c r="M180" s="552">
        <f t="shared" si="129"/>
        <v>0</v>
      </c>
      <c r="N180" s="558">
        <f t="shared" si="129"/>
        <v>0</v>
      </c>
      <c r="O180" s="558">
        <f t="shared" si="129"/>
        <v>0</v>
      </c>
      <c r="P180" s="562">
        <f t="shared" si="129"/>
        <v>0</v>
      </c>
      <c r="Q180" s="558">
        <f t="shared" si="129"/>
        <v>0</v>
      </c>
      <c r="R180" s="552">
        <f t="shared" si="129"/>
        <v>0</v>
      </c>
      <c r="S180" s="552">
        <f t="shared" si="129"/>
        <v>50</v>
      </c>
      <c r="T180" s="558">
        <f t="shared" si="129"/>
        <v>50</v>
      </c>
      <c r="U180" s="552">
        <f t="shared" si="129"/>
        <v>50</v>
      </c>
      <c r="V180" s="552">
        <f t="shared" si="129"/>
        <v>50</v>
      </c>
      <c r="W180" s="450">
        <f t="shared" si="129"/>
        <v>50</v>
      </c>
      <c r="X180" s="558">
        <f t="shared" si="129"/>
        <v>50</v>
      </c>
      <c r="Y180" s="552">
        <f t="shared" si="129"/>
        <v>50</v>
      </c>
      <c r="Z180" s="552">
        <f t="shared" si="129"/>
        <v>50</v>
      </c>
      <c r="AA180" s="552">
        <f t="shared" si="129"/>
        <v>50</v>
      </c>
      <c r="AB180" s="552">
        <f t="shared" si="129"/>
        <v>50</v>
      </c>
      <c r="AC180" s="552">
        <f t="shared" si="129"/>
        <v>150</v>
      </c>
      <c r="AD180" s="578">
        <f t="shared" si="129"/>
        <v>150</v>
      </c>
      <c r="AE180" s="558">
        <f t="shared" si="129"/>
        <v>150</v>
      </c>
      <c r="AF180" s="552">
        <f t="shared" si="129"/>
        <v>150</v>
      </c>
      <c r="AG180" s="552">
        <f t="shared" si="129"/>
        <v>150</v>
      </c>
      <c r="AH180" s="552">
        <f>+AG180+AH179</f>
        <v>150</v>
      </c>
      <c r="AI180" s="348">
        <f t="shared" ref="AI180" si="130">+AH180+AI179</f>
        <v>150</v>
      </c>
      <c r="AJ180" s="336">
        <f>+AI180+AJ179</f>
        <v>150</v>
      </c>
      <c r="AK180" s="335">
        <f>+AJ180+AK179</f>
        <v>150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337">
        <f>+F20</f>
        <v>559</v>
      </c>
      <c r="G181" s="453">
        <f>+G20</f>
        <v>0</v>
      </c>
      <c r="H181" s="453">
        <f t="shared" ref="H181:AI181" si="131">+H20</f>
        <v>0</v>
      </c>
      <c r="I181" s="576">
        <f t="shared" si="131"/>
        <v>0</v>
      </c>
      <c r="J181" s="559">
        <f t="shared" si="131"/>
        <v>0</v>
      </c>
      <c r="K181" s="453">
        <f t="shared" si="131"/>
        <v>0</v>
      </c>
      <c r="L181" s="453">
        <f t="shared" si="131"/>
        <v>0</v>
      </c>
      <c r="M181" s="453">
        <f t="shared" si="131"/>
        <v>0</v>
      </c>
      <c r="N181" s="559">
        <f t="shared" si="131"/>
        <v>0</v>
      </c>
      <c r="O181" s="559">
        <f t="shared" si="131"/>
        <v>0</v>
      </c>
      <c r="P181" s="559">
        <f t="shared" si="131"/>
        <v>0</v>
      </c>
      <c r="Q181" s="559">
        <f t="shared" si="131"/>
        <v>0</v>
      </c>
      <c r="R181" s="453">
        <f t="shared" si="131"/>
        <v>0</v>
      </c>
      <c r="S181" s="470">
        <v>309</v>
      </c>
      <c r="T181" s="559">
        <f t="shared" si="131"/>
        <v>0</v>
      </c>
      <c r="U181" s="408">
        <f>309-T182</f>
        <v>0</v>
      </c>
      <c r="V181" s="453">
        <f t="shared" si="131"/>
        <v>0</v>
      </c>
      <c r="W181" s="453">
        <f t="shared" si="131"/>
        <v>0</v>
      </c>
      <c r="X181" s="559">
        <f t="shared" si="131"/>
        <v>0</v>
      </c>
      <c r="Y181" s="453">
        <f t="shared" si="131"/>
        <v>0</v>
      </c>
      <c r="Z181" s="453">
        <f t="shared" si="131"/>
        <v>0</v>
      </c>
      <c r="AA181" s="453">
        <f t="shared" si="131"/>
        <v>0</v>
      </c>
      <c r="AB181" s="453">
        <f t="shared" si="131"/>
        <v>0</v>
      </c>
      <c r="AC181" s="470">
        <f t="shared" si="131"/>
        <v>250</v>
      </c>
      <c r="AD181" s="576">
        <f t="shared" si="131"/>
        <v>0</v>
      </c>
      <c r="AE181" s="559">
        <f t="shared" si="131"/>
        <v>0</v>
      </c>
      <c r="AF181" s="453">
        <f t="shared" si="131"/>
        <v>0</v>
      </c>
      <c r="AG181" s="453">
        <f t="shared" si="131"/>
        <v>0</v>
      </c>
      <c r="AH181" s="453">
        <f t="shared" si="131"/>
        <v>0</v>
      </c>
      <c r="AI181" s="453">
        <f t="shared" si="131"/>
        <v>0</v>
      </c>
      <c r="AJ181" s="338">
        <f t="shared" ref="AJ181" si="132">+AJ20</f>
        <v>0</v>
      </c>
      <c r="AK181" s="345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552">
        <f t="shared" ref="G182:AI182" si="133">+F182+G181</f>
        <v>0</v>
      </c>
      <c r="H182" s="348">
        <f t="shared" si="133"/>
        <v>0</v>
      </c>
      <c r="I182" s="578">
        <f t="shared" si="133"/>
        <v>0</v>
      </c>
      <c r="J182" s="558">
        <f t="shared" si="133"/>
        <v>0</v>
      </c>
      <c r="K182" s="552">
        <f t="shared" si="133"/>
        <v>0</v>
      </c>
      <c r="L182" s="552">
        <f t="shared" si="133"/>
        <v>0</v>
      </c>
      <c r="M182" s="552">
        <f t="shared" si="133"/>
        <v>0</v>
      </c>
      <c r="N182" s="558">
        <f t="shared" si="133"/>
        <v>0</v>
      </c>
      <c r="O182" s="558">
        <f t="shared" si="133"/>
        <v>0</v>
      </c>
      <c r="P182" s="562">
        <f t="shared" si="133"/>
        <v>0</v>
      </c>
      <c r="Q182" s="558">
        <f t="shared" si="133"/>
        <v>0</v>
      </c>
      <c r="R182" s="552">
        <f t="shared" si="133"/>
        <v>0</v>
      </c>
      <c r="S182" s="552">
        <f t="shared" si="133"/>
        <v>309</v>
      </c>
      <c r="T182" s="558">
        <f t="shared" si="133"/>
        <v>309</v>
      </c>
      <c r="U182" s="552">
        <f t="shared" si="133"/>
        <v>309</v>
      </c>
      <c r="V182" s="552">
        <f t="shared" si="133"/>
        <v>309</v>
      </c>
      <c r="W182" s="450">
        <f t="shared" si="133"/>
        <v>309</v>
      </c>
      <c r="X182" s="558">
        <f t="shared" si="133"/>
        <v>309</v>
      </c>
      <c r="Y182" s="552">
        <f t="shared" si="133"/>
        <v>309</v>
      </c>
      <c r="Z182" s="552">
        <f t="shared" si="133"/>
        <v>309</v>
      </c>
      <c r="AA182" s="552">
        <f t="shared" si="133"/>
        <v>309</v>
      </c>
      <c r="AB182" s="552">
        <f t="shared" si="133"/>
        <v>309</v>
      </c>
      <c r="AC182" s="552">
        <f t="shared" si="133"/>
        <v>559</v>
      </c>
      <c r="AD182" s="578">
        <f t="shared" si="133"/>
        <v>559</v>
      </c>
      <c r="AE182" s="558">
        <f t="shared" si="133"/>
        <v>559</v>
      </c>
      <c r="AF182" s="552">
        <f t="shared" si="133"/>
        <v>559</v>
      </c>
      <c r="AG182" s="552">
        <f t="shared" si="133"/>
        <v>559</v>
      </c>
      <c r="AH182" s="552">
        <f t="shared" si="133"/>
        <v>559</v>
      </c>
      <c r="AI182" s="552">
        <f t="shared" si="133"/>
        <v>559</v>
      </c>
      <c r="AJ182" s="336">
        <f t="shared" ref="AJ182:AK182" si="134">+AI182+AJ181</f>
        <v>559</v>
      </c>
      <c r="AK182" s="335">
        <f t="shared" si="134"/>
        <v>559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337">
        <f>+F22</f>
        <v>111</v>
      </c>
      <c r="G183" s="449">
        <f>+G22</f>
        <v>0</v>
      </c>
      <c r="H183" s="449">
        <f t="shared" ref="H183:AI183" si="135">+H22</f>
        <v>0</v>
      </c>
      <c r="I183" s="574">
        <f t="shared" si="135"/>
        <v>0</v>
      </c>
      <c r="J183" s="557">
        <f t="shared" si="135"/>
        <v>0</v>
      </c>
      <c r="K183" s="449">
        <f t="shared" si="135"/>
        <v>0</v>
      </c>
      <c r="L183" s="449">
        <f t="shared" si="135"/>
        <v>0</v>
      </c>
      <c r="M183" s="449">
        <f t="shared" si="135"/>
        <v>0</v>
      </c>
      <c r="N183" s="557">
        <f t="shared" si="135"/>
        <v>0</v>
      </c>
      <c r="O183" s="557">
        <f t="shared" si="135"/>
        <v>0</v>
      </c>
      <c r="P183" s="557">
        <f t="shared" si="135"/>
        <v>0</v>
      </c>
      <c r="Q183" s="557">
        <f t="shared" si="135"/>
        <v>0</v>
      </c>
      <c r="R183" s="449">
        <f t="shared" si="135"/>
        <v>0</v>
      </c>
      <c r="S183" s="469">
        <v>111</v>
      </c>
      <c r="T183" s="557">
        <f t="shared" si="135"/>
        <v>0</v>
      </c>
      <c r="U183" s="407">
        <f>111-T184</f>
        <v>0</v>
      </c>
      <c r="V183" s="407">
        <f t="shared" si="135"/>
        <v>0</v>
      </c>
      <c r="W183" s="449">
        <f t="shared" si="135"/>
        <v>0</v>
      </c>
      <c r="X183" s="557">
        <f t="shared" si="135"/>
        <v>0</v>
      </c>
      <c r="Y183" s="449">
        <f t="shared" si="135"/>
        <v>0</v>
      </c>
      <c r="Z183" s="449">
        <f t="shared" si="135"/>
        <v>0</v>
      </c>
      <c r="AA183" s="449">
        <f t="shared" si="135"/>
        <v>0</v>
      </c>
      <c r="AB183" s="449">
        <f t="shared" si="135"/>
        <v>0</v>
      </c>
      <c r="AC183" s="449">
        <f t="shared" si="135"/>
        <v>0</v>
      </c>
      <c r="AD183" s="574">
        <f t="shared" si="135"/>
        <v>0</v>
      </c>
      <c r="AE183" s="557">
        <f t="shared" si="135"/>
        <v>0</v>
      </c>
      <c r="AF183" s="449">
        <f t="shared" si="135"/>
        <v>0</v>
      </c>
      <c r="AG183" s="449">
        <f t="shared" si="135"/>
        <v>0</v>
      </c>
      <c r="AH183" s="449">
        <f t="shared" si="135"/>
        <v>0</v>
      </c>
      <c r="AI183" s="449">
        <f t="shared" si="135"/>
        <v>0</v>
      </c>
      <c r="AJ183" s="334">
        <f t="shared" ref="AJ183" si="136">+AJ22</f>
        <v>0</v>
      </c>
      <c r="AK183" s="345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552">
        <f t="shared" ref="G184:AI184" si="137">+F184+G183</f>
        <v>0</v>
      </c>
      <c r="H184" s="348">
        <f t="shared" si="137"/>
        <v>0</v>
      </c>
      <c r="I184" s="578">
        <f t="shared" si="137"/>
        <v>0</v>
      </c>
      <c r="J184" s="558">
        <f t="shared" si="137"/>
        <v>0</v>
      </c>
      <c r="K184" s="552">
        <f t="shared" si="137"/>
        <v>0</v>
      </c>
      <c r="L184" s="552">
        <f t="shared" si="137"/>
        <v>0</v>
      </c>
      <c r="M184" s="552">
        <f t="shared" si="137"/>
        <v>0</v>
      </c>
      <c r="N184" s="558">
        <f t="shared" si="137"/>
        <v>0</v>
      </c>
      <c r="O184" s="558">
        <f t="shared" si="137"/>
        <v>0</v>
      </c>
      <c r="P184" s="562">
        <f t="shared" si="137"/>
        <v>0</v>
      </c>
      <c r="Q184" s="558">
        <f t="shared" si="137"/>
        <v>0</v>
      </c>
      <c r="R184" s="552">
        <f t="shared" si="137"/>
        <v>0</v>
      </c>
      <c r="S184" s="552">
        <f t="shared" si="137"/>
        <v>111</v>
      </c>
      <c r="T184" s="558">
        <f t="shared" si="137"/>
        <v>111</v>
      </c>
      <c r="U184" s="552">
        <f t="shared" si="137"/>
        <v>111</v>
      </c>
      <c r="V184" s="552">
        <f t="shared" si="137"/>
        <v>111</v>
      </c>
      <c r="W184" s="450">
        <f t="shared" si="137"/>
        <v>111</v>
      </c>
      <c r="X184" s="558">
        <f t="shared" si="137"/>
        <v>111</v>
      </c>
      <c r="Y184" s="552">
        <f t="shared" si="137"/>
        <v>111</v>
      </c>
      <c r="Z184" s="552">
        <f t="shared" si="137"/>
        <v>111</v>
      </c>
      <c r="AA184" s="552">
        <f t="shared" si="137"/>
        <v>111</v>
      </c>
      <c r="AB184" s="552">
        <f t="shared" si="137"/>
        <v>111</v>
      </c>
      <c r="AC184" s="552">
        <f t="shared" si="137"/>
        <v>111</v>
      </c>
      <c r="AD184" s="578">
        <f t="shared" si="137"/>
        <v>111</v>
      </c>
      <c r="AE184" s="558">
        <f t="shared" si="137"/>
        <v>111</v>
      </c>
      <c r="AF184" s="552">
        <f t="shared" si="137"/>
        <v>111</v>
      </c>
      <c r="AG184" s="552">
        <f t="shared" si="137"/>
        <v>111</v>
      </c>
      <c r="AH184" s="552">
        <f t="shared" si="137"/>
        <v>111</v>
      </c>
      <c r="AI184" s="552">
        <f t="shared" si="137"/>
        <v>111</v>
      </c>
      <c r="AJ184" s="336">
        <f t="shared" ref="AJ184:AK184" si="138">+AI184+AJ183</f>
        <v>111</v>
      </c>
      <c r="AK184" s="335">
        <f t="shared" si="138"/>
        <v>111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337">
        <f>+F24</f>
        <v>776</v>
      </c>
      <c r="G185" s="449">
        <f>+G24</f>
        <v>0</v>
      </c>
      <c r="H185" s="449">
        <f t="shared" ref="H185:AI185" si="139">+H24</f>
        <v>0</v>
      </c>
      <c r="I185" s="574">
        <f t="shared" si="139"/>
        <v>0</v>
      </c>
      <c r="J185" s="557">
        <f t="shared" si="139"/>
        <v>0</v>
      </c>
      <c r="K185" s="449">
        <f t="shared" si="139"/>
        <v>0</v>
      </c>
      <c r="L185" s="449">
        <f t="shared" si="139"/>
        <v>0</v>
      </c>
      <c r="M185" s="449">
        <f t="shared" si="139"/>
        <v>0</v>
      </c>
      <c r="N185" s="557">
        <f t="shared" si="139"/>
        <v>0</v>
      </c>
      <c r="O185" s="557">
        <f t="shared" si="139"/>
        <v>0</v>
      </c>
      <c r="P185" s="557">
        <f t="shared" si="139"/>
        <v>0</v>
      </c>
      <c r="Q185" s="557">
        <f t="shared" si="139"/>
        <v>0</v>
      </c>
      <c r="R185" s="449">
        <f t="shared" si="139"/>
        <v>0</v>
      </c>
      <c r="S185" s="469">
        <v>426</v>
      </c>
      <c r="T185" s="557">
        <f t="shared" si="139"/>
        <v>0</v>
      </c>
      <c r="U185" s="449">
        <f>426-T186</f>
        <v>0</v>
      </c>
      <c r="V185" s="407">
        <f t="shared" si="139"/>
        <v>0</v>
      </c>
      <c r="W185" s="449">
        <f t="shared" si="139"/>
        <v>0</v>
      </c>
      <c r="X185" s="557">
        <f t="shared" si="139"/>
        <v>0</v>
      </c>
      <c r="Y185" s="449">
        <f t="shared" si="139"/>
        <v>0</v>
      </c>
      <c r="Z185" s="449">
        <f t="shared" si="139"/>
        <v>0</v>
      </c>
      <c r="AA185" s="449">
        <f t="shared" si="139"/>
        <v>0</v>
      </c>
      <c r="AB185" s="449">
        <f t="shared" si="139"/>
        <v>0</v>
      </c>
      <c r="AC185" s="469">
        <f t="shared" si="139"/>
        <v>350</v>
      </c>
      <c r="AD185" s="574">
        <f t="shared" si="139"/>
        <v>0</v>
      </c>
      <c r="AE185" s="557">
        <f t="shared" si="139"/>
        <v>0</v>
      </c>
      <c r="AF185" s="449">
        <f t="shared" si="139"/>
        <v>0</v>
      </c>
      <c r="AG185" s="449">
        <f t="shared" si="139"/>
        <v>0</v>
      </c>
      <c r="AH185" s="449">
        <f t="shared" si="139"/>
        <v>0</v>
      </c>
      <c r="AI185" s="449">
        <f t="shared" si="139"/>
        <v>0</v>
      </c>
      <c r="AJ185" s="334">
        <f t="shared" ref="AJ185" si="140">+AJ24</f>
        <v>0</v>
      </c>
      <c r="AK185" s="345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552">
        <f t="shared" ref="G186:AI186" si="141">+F186+G185</f>
        <v>0</v>
      </c>
      <c r="H186" s="348">
        <f t="shared" si="141"/>
        <v>0</v>
      </c>
      <c r="I186" s="578">
        <f t="shared" si="141"/>
        <v>0</v>
      </c>
      <c r="J186" s="558">
        <f t="shared" si="141"/>
        <v>0</v>
      </c>
      <c r="K186" s="552">
        <f t="shared" si="141"/>
        <v>0</v>
      </c>
      <c r="L186" s="552">
        <f t="shared" si="141"/>
        <v>0</v>
      </c>
      <c r="M186" s="552">
        <f t="shared" si="141"/>
        <v>0</v>
      </c>
      <c r="N186" s="558">
        <f t="shared" si="141"/>
        <v>0</v>
      </c>
      <c r="O186" s="558">
        <f t="shared" si="141"/>
        <v>0</v>
      </c>
      <c r="P186" s="562">
        <f t="shared" si="141"/>
        <v>0</v>
      </c>
      <c r="Q186" s="558">
        <f t="shared" si="141"/>
        <v>0</v>
      </c>
      <c r="R186" s="552">
        <f t="shared" si="141"/>
        <v>0</v>
      </c>
      <c r="S186" s="552">
        <f t="shared" si="141"/>
        <v>426</v>
      </c>
      <c r="T186" s="558">
        <f t="shared" si="141"/>
        <v>426</v>
      </c>
      <c r="U186" s="552">
        <f t="shared" si="141"/>
        <v>426</v>
      </c>
      <c r="V186" s="552">
        <f t="shared" si="141"/>
        <v>426</v>
      </c>
      <c r="W186" s="450">
        <f t="shared" si="141"/>
        <v>426</v>
      </c>
      <c r="X186" s="558">
        <f t="shared" si="141"/>
        <v>426</v>
      </c>
      <c r="Y186" s="552">
        <f t="shared" si="141"/>
        <v>426</v>
      </c>
      <c r="Z186" s="552">
        <f t="shared" si="141"/>
        <v>426</v>
      </c>
      <c r="AA186" s="552">
        <f t="shared" si="141"/>
        <v>426</v>
      </c>
      <c r="AB186" s="552">
        <f t="shared" si="141"/>
        <v>426</v>
      </c>
      <c r="AC186" s="552">
        <f t="shared" si="141"/>
        <v>776</v>
      </c>
      <c r="AD186" s="578">
        <f t="shared" si="141"/>
        <v>776</v>
      </c>
      <c r="AE186" s="558">
        <f t="shared" si="141"/>
        <v>776</v>
      </c>
      <c r="AF186" s="552">
        <f t="shared" si="141"/>
        <v>776</v>
      </c>
      <c r="AG186" s="552">
        <f t="shared" si="141"/>
        <v>776</v>
      </c>
      <c r="AH186" s="552">
        <f t="shared" si="141"/>
        <v>776</v>
      </c>
      <c r="AI186" s="552">
        <f t="shared" si="141"/>
        <v>776</v>
      </c>
      <c r="AJ186" s="336">
        <f t="shared" ref="AJ186:AK186" si="142">+AI186+AJ185</f>
        <v>776</v>
      </c>
      <c r="AK186" s="335">
        <f t="shared" si="142"/>
        <v>776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337">
        <f>+F26</f>
        <v>483</v>
      </c>
      <c r="G187" s="449">
        <f>+G26</f>
        <v>0</v>
      </c>
      <c r="H187" s="449">
        <f t="shared" ref="H187:AI187" si="143">+H26</f>
        <v>0</v>
      </c>
      <c r="I187" s="574">
        <f t="shared" si="143"/>
        <v>0</v>
      </c>
      <c r="J187" s="557">
        <f t="shared" si="143"/>
        <v>0</v>
      </c>
      <c r="K187" s="449">
        <f t="shared" si="143"/>
        <v>0</v>
      </c>
      <c r="L187" s="449">
        <f t="shared" si="143"/>
        <v>0</v>
      </c>
      <c r="M187" s="449">
        <f t="shared" si="143"/>
        <v>0</v>
      </c>
      <c r="N187" s="557">
        <f t="shared" si="143"/>
        <v>0</v>
      </c>
      <c r="O187" s="557">
        <f t="shared" si="143"/>
        <v>0</v>
      </c>
      <c r="P187" s="557">
        <f t="shared" si="143"/>
        <v>0</v>
      </c>
      <c r="Q187" s="557">
        <f t="shared" si="143"/>
        <v>0</v>
      </c>
      <c r="R187" s="449">
        <f t="shared" si="143"/>
        <v>0</v>
      </c>
      <c r="S187" s="469">
        <v>483</v>
      </c>
      <c r="T187" s="557">
        <f t="shared" si="143"/>
        <v>0</v>
      </c>
      <c r="U187" s="449">
        <f>483-T188</f>
        <v>0</v>
      </c>
      <c r="V187" s="407">
        <f t="shared" si="143"/>
        <v>0</v>
      </c>
      <c r="W187" s="449">
        <f t="shared" si="143"/>
        <v>0</v>
      </c>
      <c r="X187" s="557">
        <f t="shared" si="143"/>
        <v>0</v>
      </c>
      <c r="Y187" s="449">
        <f t="shared" si="143"/>
        <v>0</v>
      </c>
      <c r="Z187" s="449">
        <f t="shared" si="143"/>
        <v>0</v>
      </c>
      <c r="AA187" s="449">
        <f t="shared" si="143"/>
        <v>0</v>
      </c>
      <c r="AB187" s="449">
        <f t="shared" si="143"/>
        <v>0</v>
      </c>
      <c r="AC187" s="449">
        <f t="shared" si="143"/>
        <v>0</v>
      </c>
      <c r="AD187" s="574">
        <f t="shared" si="143"/>
        <v>0</v>
      </c>
      <c r="AE187" s="557">
        <f t="shared" si="143"/>
        <v>0</v>
      </c>
      <c r="AF187" s="449">
        <f t="shared" si="143"/>
        <v>0</v>
      </c>
      <c r="AG187" s="449">
        <f t="shared" si="143"/>
        <v>0</v>
      </c>
      <c r="AH187" s="449">
        <f t="shared" si="143"/>
        <v>0</v>
      </c>
      <c r="AI187" s="449">
        <f t="shared" si="143"/>
        <v>0</v>
      </c>
      <c r="AJ187" s="334">
        <f t="shared" ref="AJ187" si="144">+AJ26</f>
        <v>0</v>
      </c>
      <c r="AK187" s="345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552">
        <f t="shared" ref="G188:AG188" si="145">+F188+G187</f>
        <v>0</v>
      </c>
      <c r="H188" s="348">
        <f t="shared" si="145"/>
        <v>0</v>
      </c>
      <c r="I188" s="578">
        <f t="shared" si="145"/>
        <v>0</v>
      </c>
      <c r="J188" s="558">
        <f t="shared" si="145"/>
        <v>0</v>
      </c>
      <c r="K188" s="552">
        <f t="shared" si="145"/>
        <v>0</v>
      </c>
      <c r="L188" s="552">
        <f t="shared" si="145"/>
        <v>0</v>
      </c>
      <c r="M188" s="552">
        <f t="shared" si="145"/>
        <v>0</v>
      </c>
      <c r="N188" s="558">
        <f t="shared" si="145"/>
        <v>0</v>
      </c>
      <c r="O188" s="558">
        <f t="shared" si="145"/>
        <v>0</v>
      </c>
      <c r="P188" s="562">
        <f t="shared" si="145"/>
        <v>0</v>
      </c>
      <c r="Q188" s="558">
        <f t="shared" si="145"/>
        <v>0</v>
      </c>
      <c r="R188" s="552">
        <f t="shared" si="145"/>
        <v>0</v>
      </c>
      <c r="S188" s="552">
        <f t="shared" si="145"/>
        <v>483</v>
      </c>
      <c r="T188" s="558">
        <f t="shared" si="145"/>
        <v>483</v>
      </c>
      <c r="U188" s="552">
        <f t="shared" si="145"/>
        <v>483</v>
      </c>
      <c r="V188" s="552">
        <f t="shared" si="145"/>
        <v>483</v>
      </c>
      <c r="W188" s="450">
        <f t="shared" si="145"/>
        <v>483</v>
      </c>
      <c r="X188" s="558">
        <f t="shared" si="145"/>
        <v>483</v>
      </c>
      <c r="Y188" s="552">
        <f t="shared" si="145"/>
        <v>483</v>
      </c>
      <c r="Z188" s="552">
        <f t="shared" si="145"/>
        <v>483</v>
      </c>
      <c r="AA188" s="552">
        <f t="shared" si="145"/>
        <v>483</v>
      </c>
      <c r="AB188" s="552">
        <f t="shared" si="145"/>
        <v>483</v>
      </c>
      <c r="AC188" s="552">
        <f t="shared" si="145"/>
        <v>483</v>
      </c>
      <c r="AD188" s="578">
        <f t="shared" si="145"/>
        <v>483</v>
      </c>
      <c r="AE188" s="558">
        <f t="shared" si="145"/>
        <v>483</v>
      </c>
      <c r="AF188" s="552">
        <f t="shared" si="145"/>
        <v>483</v>
      </c>
      <c r="AG188" s="552">
        <f t="shared" si="145"/>
        <v>483</v>
      </c>
      <c r="AH188" s="552">
        <f>+AG188+AH187</f>
        <v>483</v>
      </c>
      <c r="AI188" s="552">
        <f>+AH188+AI187</f>
        <v>483</v>
      </c>
      <c r="AJ188" s="336">
        <f>+AI188+AJ187</f>
        <v>483</v>
      </c>
      <c r="AK188" s="335">
        <f>+AJ188+AK187</f>
        <v>483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337">
        <f>+F28</f>
        <v>1861</v>
      </c>
      <c r="G189" s="449">
        <f>+G28</f>
        <v>0</v>
      </c>
      <c r="H189" s="449">
        <f t="shared" ref="H189:AI189" si="146">+H28</f>
        <v>0</v>
      </c>
      <c r="I189" s="574">
        <f t="shared" si="146"/>
        <v>0</v>
      </c>
      <c r="J189" s="557">
        <f t="shared" si="146"/>
        <v>0</v>
      </c>
      <c r="K189" s="449">
        <f t="shared" si="146"/>
        <v>0</v>
      </c>
      <c r="L189" s="449">
        <f t="shared" si="146"/>
        <v>0</v>
      </c>
      <c r="M189" s="449">
        <f t="shared" si="146"/>
        <v>0</v>
      </c>
      <c r="N189" s="557">
        <f t="shared" si="146"/>
        <v>0</v>
      </c>
      <c r="O189" s="557">
        <f t="shared" si="146"/>
        <v>0</v>
      </c>
      <c r="P189" s="557">
        <f t="shared" si="146"/>
        <v>0</v>
      </c>
      <c r="Q189" s="557">
        <f t="shared" si="146"/>
        <v>0</v>
      </c>
      <c r="R189" s="449">
        <f t="shared" si="146"/>
        <v>0</v>
      </c>
      <c r="S189" s="449">
        <f t="shared" si="146"/>
        <v>0</v>
      </c>
      <c r="T189" s="557">
        <f t="shared" si="146"/>
        <v>0</v>
      </c>
      <c r="U189" s="449">
        <f t="shared" si="146"/>
        <v>0</v>
      </c>
      <c r="V189" s="449">
        <f t="shared" si="146"/>
        <v>0</v>
      </c>
      <c r="W189" s="449">
        <f t="shared" si="146"/>
        <v>0</v>
      </c>
      <c r="X189" s="557">
        <f t="shared" si="146"/>
        <v>0</v>
      </c>
      <c r="Y189" s="469">
        <v>1459</v>
      </c>
      <c r="Z189" s="449">
        <f>1459-Y190</f>
        <v>0</v>
      </c>
      <c r="AA189" s="407">
        <f t="shared" si="146"/>
        <v>0</v>
      </c>
      <c r="AB189" s="449">
        <f t="shared" si="146"/>
        <v>0</v>
      </c>
      <c r="AC189" s="469">
        <f t="shared" si="146"/>
        <v>400</v>
      </c>
      <c r="AD189" s="574">
        <f t="shared" si="146"/>
        <v>0</v>
      </c>
      <c r="AE189" s="557">
        <f t="shared" si="146"/>
        <v>0</v>
      </c>
      <c r="AF189" s="449">
        <f t="shared" si="146"/>
        <v>0</v>
      </c>
      <c r="AG189" s="449">
        <f t="shared" si="146"/>
        <v>0</v>
      </c>
      <c r="AH189" s="469">
        <f t="shared" si="146"/>
        <v>2</v>
      </c>
      <c r="AI189" s="449">
        <f t="shared" si="146"/>
        <v>0</v>
      </c>
      <c r="AJ189" s="334">
        <f t="shared" ref="AJ189" si="147">+AJ28</f>
        <v>0</v>
      </c>
      <c r="AK189" s="345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552">
        <f t="shared" ref="G190:AI190" si="148">+F190+G189</f>
        <v>0</v>
      </c>
      <c r="H190" s="348">
        <f t="shared" si="148"/>
        <v>0</v>
      </c>
      <c r="I190" s="578">
        <f t="shared" si="148"/>
        <v>0</v>
      </c>
      <c r="J190" s="558">
        <f t="shared" si="148"/>
        <v>0</v>
      </c>
      <c r="K190" s="552">
        <f t="shared" si="148"/>
        <v>0</v>
      </c>
      <c r="L190" s="552">
        <f t="shared" si="148"/>
        <v>0</v>
      </c>
      <c r="M190" s="552">
        <f t="shared" si="148"/>
        <v>0</v>
      </c>
      <c r="N190" s="558">
        <f t="shared" si="148"/>
        <v>0</v>
      </c>
      <c r="O190" s="558">
        <f t="shared" si="148"/>
        <v>0</v>
      </c>
      <c r="P190" s="562">
        <f t="shared" si="148"/>
        <v>0</v>
      </c>
      <c r="Q190" s="558">
        <f t="shared" si="148"/>
        <v>0</v>
      </c>
      <c r="R190" s="552">
        <f t="shared" si="148"/>
        <v>0</v>
      </c>
      <c r="S190" s="552">
        <f t="shared" si="148"/>
        <v>0</v>
      </c>
      <c r="T190" s="558">
        <f t="shared" si="148"/>
        <v>0</v>
      </c>
      <c r="U190" s="552">
        <f t="shared" si="148"/>
        <v>0</v>
      </c>
      <c r="V190" s="552">
        <f t="shared" si="148"/>
        <v>0</v>
      </c>
      <c r="W190" s="450">
        <f t="shared" si="148"/>
        <v>0</v>
      </c>
      <c r="X190" s="558">
        <f t="shared" si="148"/>
        <v>0</v>
      </c>
      <c r="Y190" s="552">
        <f t="shared" si="148"/>
        <v>1459</v>
      </c>
      <c r="Z190" s="552">
        <f t="shared" si="148"/>
        <v>1459</v>
      </c>
      <c r="AA190" s="552">
        <f t="shared" si="148"/>
        <v>1459</v>
      </c>
      <c r="AB190" s="552">
        <f t="shared" si="148"/>
        <v>1459</v>
      </c>
      <c r="AC190" s="552">
        <f t="shared" si="148"/>
        <v>1859</v>
      </c>
      <c r="AD190" s="578">
        <f t="shared" si="148"/>
        <v>1859</v>
      </c>
      <c r="AE190" s="558">
        <f t="shared" si="148"/>
        <v>1859</v>
      </c>
      <c r="AF190" s="552">
        <f t="shared" si="148"/>
        <v>1859</v>
      </c>
      <c r="AG190" s="552">
        <f t="shared" si="148"/>
        <v>1859</v>
      </c>
      <c r="AH190" s="552">
        <f t="shared" si="148"/>
        <v>1861</v>
      </c>
      <c r="AI190" s="552">
        <f t="shared" si="148"/>
        <v>1861</v>
      </c>
      <c r="AJ190" s="336">
        <f t="shared" ref="AJ190:AK190" si="149">+AI190+AJ189</f>
        <v>1861</v>
      </c>
      <c r="AK190" s="335">
        <f t="shared" si="149"/>
        <v>1861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337">
        <f>+F30</f>
        <v>31</v>
      </c>
      <c r="G191" s="449">
        <f>+G30</f>
        <v>0</v>
      </c>
      <c r="H191" s="449">
        <f t="shared" ref="H191:AI191" si="150">+H30</f>
        <v>0</v>
      </c>
      <c r="I191" s="574">
        <f t="shared" si="150"/>
        <v>0</v>
      </c>
      <c r="J191" s="557">
        <f t="shared" si="150"/>
        <v>0</v>
      </c>
      <c r="K191" s="449">
        <f t="shared" si="150"/>
        <v>0</v>
      </c>
      <c r="L191" s="449">
        <f t="shared" si="150"/>
        <v>0</v>
      </c>
      <c r="M191" s="449">
        <f t="shared" si="150"/>
        <v>0</v>
      </c>
      <c r="N191" s="557">
        <f t="shared" si="150"/>
        <v>0</v>
      </c>
      <c r="O191" s="557">
        <f t="shared" si="150"/>
        <v>0</v>
      </c>
      <c r="P191" s="557">
        <f t="shared" si="150"/>
        <v>0</v>
      </c>
      <c r="Q191" s="557">
        <f t="shared" si="150"/>
        <v>0</v>
      </c>
      <c r="R191" s="449">
        <f t="shared" si="150"/>
        <v>0</v>
      </c>
      <c r="S191" s="449">
        <f t="shared" si="150"/>
        <v>0</v>
      </c>
      <c r="T191" s="557">
        <f t="shared" si="150"/>
        <v>0</v>
      </c>
      <c r="U191" s="449">
        <f t="shared" si="150"/>
        <v>0</v>
      </c>
      <c r="V191" s="449">
        <f t="shared" si="150"/>
        <v>0</v>
      </c>
      <c r="W191" s="449">
        <f t="shared" si="150"/>
        <v>0</v>
      </c>
      <c r="X191" s="557">
        <f t="shared" si="150"/>
        <v>0</v>
      </c>
      <c r="Y191" s="449">
        <f t="shared" si="150"/>
        <v>0</v>
      </c>
      <c r="Z191" s="449">
        <f t="shared" si="150"/>
        <v>0</v>
      </c>
      <c r="AA191" s="449">
        <f t="shared" si="150"/>
        <v>0</v>
      </c>
      <c r="AB191" s="449">
        <f t="shared" si="150"/>
        <v>0</v>
      </c>
      <c r="AC191" s="469">
        <f t="shared" si="150"/>
        <v>30</v>
      </c>
      <c r="AD191" s="574">
        <f t="shared" si="150"/>
        <v>0</v>
      </c>
      <c r="AE191" s="557">
        <f t="shared" si="150"/>
        <v>0</v>
      </c>
      <c r="AF191" s="553">
        <f t="shared" si="150"/>
        <v>0</v>
      </c>
      <c r="AG191" s="449">
        <f t="shared" si="150"/>
        <v>0</v>
      </c>
      <c r="AH191" s="469">
        <f t="shared" si="150"/>
        <v>1</v>
      </c>
      <c r="AI191" s="449">
        <f t="shared" si="150"/>
        <v>0</v>
      </c>
      <c r="AJ191" s="334">
        <f t="shared" ref="AJ191" si="151">+AJ30</f>
        <v>0</v>
      </c>
      <c r="AK191" s="345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552">
        <f t="shared" ref="G192:AG192" si="152">+F192+G191</f>
        <v>0</v>
      </c>
      <c r="H192" s="348">
        <f t="shared" si="152"/>
        <v>0</v>
      </c>
      <c r="I192" s="578">
        <f t="shared" si="152"/>
        <v>0</v>
      </c>
      <c r="J192" s="558">
        <f t="shared" si="152"/>
        <v>0</v>
      </c>
      <c r="K192" s="552">
        <f t="shared" si="152"/>
        <v>0</v>
      </c>
      <c r="L192" s="552">
        <f t="shared" si="152"/>
        <v>0</v>
      </c>
      <c r="M192" s="552">
        <f t="shared" si="152"/>
        <v>0</v>
      </c>
      <c r="N192" s="558">
        <f t="shared" si="152"/>
        <v>0</v>
      </c>
      <c r="O192" s="558">
        <f t="shared" si="152"/>
        <v>0</v>
      </c>
      <c r="P192" s="562">
        <f t="shared" si="152"/>
        <v>0</v>
      </c>
      <c r="Q192" s="558">
        <f t="shared" si="152"/>
        <v>0</v>
      </c>
      <c r="R192" s="552">
        <f t="shared" si="152"/>
        <v>0</v>
      </c>
      <c r="S192" s="552">
        <f t="shared" si="152"/>
        <v>0</v>
      </c>
      <c r="T192" s="558">
        <f t="shared" si="152"/>
        <v>0</v>
      </c>
      <c r="U192" s="552">
        <f t="shared" si="152"/>
        <v>0</v>
      </c>
      <c r="V192" s="552">
        <f t="shared" si="152"/>
        <v>0</v>
      </c>
      <c r="W192" s="450">
        <f t="shared" si="152"/>
        <v>0</v>
      </c>
      <c r="X192" s="558">
        <f t="shared" si="152"/>
        <v>0</v>
      </c>
      <c r="Y192" s="552">
        <f t="shared" si="152"/>
        <v>0</v>
      </c>
      <c r="Z192" s="552">
        <f t="shared" si="152"/>
        <v>0</v>
      </c>
      <c r="AA192" s="552">
        <f t="shared" si="152"/>
        <v>0</v>
      </c>
      <c r="AB192" s="552">
        <f t="shared" si="152"/>
        <v>0</v>
      </c>
      <c r="AC192" s="552">
        <f t="shared" si="152"/>
        <v>30</v>
      </c>
      <c r="AD192" s="578">
        <f t="shared" si="152"/>
        <v>30</v>
      </c>
      <c r="AE192" s="558">
        <f t="shared" si="152"/>
        <v>30</v>
      </c>
      <c r="AF192" s="552">
        <f t="shared" si="152"/>
        <v>30</v>
      </c>
      <c r="AG192" s="552">
        <f t="shared" si="152"/>
        <v>30</v>
      </c>
      <c r="AH192" s="552">
        <f>+AG192+AH191</f>
        <v>31</v>
      </c>
      <c r="AI192" s="552">
        <f>+AH192+AI191</f>
        <v>31</v>
      </c>
      <c r="AJ192" s="336">
        <f>+AI192+AJ191</f>
        <v>31</v>
      </c>
      <c r="AK192" s="335">
        <f>+AJ192+AK191</f>
        <v>31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49</v>
      </c>
      <c r="G193" s="449">
        <f>+G32</f>
        <v>0</v>
      </c>
      <c r="H193" s="449">
        <f t="shared" ref="H193:AI193" si="153">+H32</f>
        <v>0</v>
      </c>
      <c r="I193" s="574">
        <f t="shared" si="153"/>
        <v>0</v>
      </c>
      <c r="J193" s="557">
        <f t="shared" si="153"/>
        <v>0</v>
      </c>
      <c r="K193" s="449">
        <f t="shared" si="153"/>
        <v>0</v>
      </c>
      <c r="L193" s="469">
        <f t="shared" si="153"/>
        <v>49</v>
      </c>
      <c r="M193" s="449">
        <f t="shared" si="153"/>
        <v>0</v>
      </c>
      <c r="N193" s="557">
        <f t="shared" si="153"/>
        <v>0</v>
      </c>
      <c r="O193" s="557">
        <f t="shared" si="153"/>
        <v>0</v>
      </c>
      <c r="P193" s="557">
        <f t="shared" si="153"/>
        <v>0</v>
      </c>
      <c r="Q193" s="557">
        <f t="shared" si="153"/>
        <v>0</v>
      </c>
      <c r="R193" s="449">
        <f t="shared" si="153"/>
        <v>0</v>
      </c>
      <c r="S193" s="449">
        <f t="shared" si="153"/>
        <v>0</v>
      </c>
      <c r="T193" s="557">
        <f t="shared" si="153"/>
        <v>0</v>
      </c>
      <c r="U193" s="449">
        <f t="shared" si="153"/>
        <v>0</v>
      </c>
      <c r="V193" s="449">
        <f t="shared" si="153"/>
        <v>0</v>
      </c>
      <c r="W193" s="449">
        <f t="shared" si="153"/>
        <v>0</v>
      </c>
      <c r="X193" s="557">
        <f t="shared" si="153"/>
        <v>0</v>
      </c>
      <c r="Y193" s="449">
        <f t="shared" si="153"/>
        <v>0</v>
      </c>
      <c r="Z193" s="449">
        <f t="shared" si="153"/>
        <v>0</v>
      </c>
      <c r="AA193" s="449">
        <f t="shared" si="153"/>
        <v>0</v>
      </c>
      <c r="AB193" s="449">
        <f t="shared" si="153"/>
        <v>0</v>
      </c>
      <c r="AC193" s="449">
        <f t="shared" si="153"/>
        <v>0</v>
      </c>
      <c r="AD193" s="574">
        <f t="shared" si="153"/>
        <v>0</v>
      </c>
      <c r="AE193" s="557">
        <f t="shared" si="153"/>
        <v>0</v>
      </c>
      <c r="AF193" s="449">
        <f t="shared" si="153"/>
        <v>0</v>
      </c>
      <c r="AG193" s="449">
        <f t="shared" si="153"/>
        <v>0</v>
      </c>
      <c r="AH193" s="449">
        <f t="shared" si="153"/>
        <v>0</v>
      </c>
      <c r="AI193" s="449">
        <f t="shared" si="153"/>
        <v>0</v>
      </c>
      <c r="AJ193" s="334">
        <f t="shared" ref="AJ193" si="154">+AJ32</f>
        <v>0</v>
      </c>
      <c r="AK193" s="346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552">
        <f t="shared" ref="G194:AG194" si="155">+F194+G193</f>
        <v>0</v>
      </c>
      <c r="H194" s="348">
        <f t="shared" si="155"/>
        <v>0</v>
      </c>
      <c r="I194" s="578">
        <f t="shared" si="155"/>
        <v>0</v>
      </c>
      <c r="J194" s="558">
        <f t="shared" si="155"/>
        <v>0</v>
      </c>
      <c r="K194" s="552">
        <f t="shared" si="155"/>
        <v>0</v>
      </c>
      <c r="L194" s="552">
        <f t="shared" si="155"/>
        <v>49</v>
      </c>
      <c r="M194" s="552">
        <f t="shared" si="155"/>
        <v>49</v>
      </c>
      <c r="N194" s="558">
        <f t="shared" si="155"/>
        <v>49</v>
      </c>
      <c r="O194" s="558">
        <f t="shared" si="155"/>
        <v>49</v>
      </c>
      <c r="P194" s="562">
        <f t="shared" si="155"/>
        <v>49</v>
      </c>
      <c r="Q194" s="558">
        <f t="shared" si="155"/>
        <v>49</v>
      </c>
      <c r="R194" s="552">
        <f t="shared" si="155"/>
        <v>49</v>
      </c>
      <c r="S194" s="552">
        <f t="shared" si="155"/>
        <v>49</v>
      </c>
      <c r="T194" s="558">
        <f t="shared" si="155"/>
        <v>49</v>
      </c>
      <c r="U194" s="552">
        <f t="shared" si="155"/>
        <v>49</v>
      </c>
      <c r="V194" s="552">
        <f t="shared" si="155"/>
        <v>49</v>
      </c>
      <c r="W194" s="450">
        <f t="shared" si="155"/>
        <v>49</v>
      </c>
      <c r="X194" s="558">
        <f t="shared" si="155"/>
        <v>49</v>
      </c>
      <c r="Y194" s="552">
        <f t="shared" si="155"/>
        <v>49</v>
      </c>
      <c r="Z194" s="552">
        <f t="shared" si="155"/>
        <v>49</v>
      </c>
      <c r="AA194" s="552">
        <f t="shared" si="155"/>
        <v>49</v>
      </c>
      <c r="AB194" s="552">
        <f t="shared" si="155"/>
        <v>49</v>
      </c>
      <c r="AC194" s="552">
        <f t="shared" si="155"/>
        <v>49</v>
      </c>
      <c r="AD194" s="578">
        <f t="shared" si="155"/>
        <v>49</v>
      </c>
      <c r="AE194" s="558">
        <f t="shared" si="155"/>
        <v>49</v>
      </c>
      <c r="AF194" s="552">
        <f t="shared" si="155"/>
        <v>49</v>
      </c>
      <c r="AG194" s="552">
        <f t="shared" si="155"/>
        <v>49</v>
      </c>
      <c r="AH194" s="552">
        <f>+AG194+AH193</f>
        <v>49</v>
      </c>
      <c r="AI194" s="552">
        <f>+AH194+AI193</f>
        <v>49</v>
      </c>
      <c r="AJ194" s="336">
        <f>+AI194+AJ193</f>
        <v>49</v>
      </c>
      <c r="AK194" s="335">
        <f>+AJ194+AK193</f>
        <v>49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337">
        <f>+F34</f>
        <v>20</v>
      </c>
      <c r="G195" s="449">
        <f>+G34</f>
        <v>0</v>
      </c>
      <c r="H195" s="449">
        <f t="shared" ref="H195:AI195" si="156">+H34</f>
        <v>0</v>
      </c>
      <c r="I195" s="574">
        <f t="shared" si="156"/>
        <v>0</v>
      </c>
      <c r="J195" s="557">
        <f t="shared" si="156"/>
        <v>0</v>
      </c>
      <c r="K195" s="449">
        <f t="shared" si="156"/>
        <v>0</v>
      </c>
      <c r="L195" s="469">
        <f t="shared" si="156"/>
        <v>20</v>
      </c>
      <c r="M195" s="449">
        <f t="shared" si="156"/>
        <v>0</v>
      </c>
      <c r="N195" s="557">
        <f t="shared" si="156"/>
        <v>0</v>
      </c>
      <c r="O195" s="557">
        <f t="shared" si="156"/>
        <v>0</v>
      </c>
      <c r="P195" s="557">
        <f t="shared" si="156"/>
        <v>0</v>
      </c>
      <c r="Q195" s="557">
        <f t="shared" si="156"/>
        <v>0</v>
      </c>
      <c r="R195" s="449">
        <f t="shared" si="156"/>
        <v>0</v>
      </c>
      <c r="S195" s="449">
        <f t="shared" si="156"/>
        <v>0</v>
      </c>
      <c r="T195" s="557">
        <f t="shared" si="156"/>
        <v>0</v>
      </c>
      <c r="U195" s="449">
        <f t="shared" si="156"/>
        <v>0</v>
      </c>
      <c r="V195" s="449">
        <f t="shared" si="156"/>
        <v>0</v>
      </c>
      <c r="W195" s="449">
        <f t="shared" si="156"/>
        <v>0</v>
      </c>
      <c r="X195" s="557">
        <f t="shared" si="156"/>
        <v>0</v>
      </c>
      <c r="Y195" s="449">
        <f t="shared" si="156"/>
        <v>0</v>
      </c>
      <c r="Z195" s="449">
        <f t="shared" si="156"/>
        <v>0</v>
      </c>
      <c r="AA195" s="449">
        <f t="shared" si="156"/>
        <v>0</v>
      </c>
      <c r="AB195" s="449">
        <f t="shared" si="156"/>
        <v>0</v>
      </c>
      <c r="AC195" s="449">
        <f t="shared" si="156"/>
        <v>0</v>
      </c>
      <c r="AD195" s="574">
        <f t="shared" si="156"/>
        <v>0</v>
      </c>
      <c r="AE195" s="557">
        <f t="shared" si="156"/>
        <v>0</v>
      </c>
      <c r="AF195" s="449">
        <f t="shared" si="156"/>
        <v>0</v>
      </c>
      <c r="AG195" s="449">
        <f t="shared" si="156"/>
        <v>0</v>
      </c>
      <c r="AH195" s="449">
        <f t="shared" si="156"/>
        <v>0</v>
      </c>
      <c r="AI195" s="449">
        <f t="shared" si="156"/>
        <v>0</v>
      </c>
      <c r="AJ195" s="334">
        <f t="shared" ref="AJ195" si="157">+AJ34</f>
        <v>0</v>
      </c>
      <c r="AK195" s="345">
        <f>+AK34</f>
        <v>0</v>
      </c>
      <c r="AL195" s="37">
        <f>SUM(G195:AK195)</f>
        <v>20</v>
      </c>
      <c r="AM195" s="38">
        <f>AL195</f>
        <v>20</v>
      </c>
      <c r="AN195" s="38">
        <v>800000</v>
      </c>
      <c r="AO195" s="38">
        <f>AL195*AN195/1000</f>
        <v>16000</v>
      </c>
      <c r="AP195" s="38">
        <f>AN195*AM195/1000</f>
        <v>16000</v>
      </c>
    </row>
    <row r="196" spans="1:42" ht="35.1" customHeight="1">
      <c r="A196" s="670"/>
      <c r="B196" s="654"/>
      <c r="C196" s="39"/>
      <c r="D196" s="65"/>
      <c r="E196" s="57"/>
      <c r="F196" s="58"/>
      <c r="G196" s="552">
        <f t="shared" ref="G196:AG196" si="158">+F196+G195</f>
        <v>0</v>
      </c>
      <c r="H196" s="348">
        <f t="shared" si="158"/>
        <v>0</v>
      </c>
      <c r="I196" s="578">
        <f t="shared" si="158"/>
        <v>0</v>
      </c>
      <c r="J196" s="558">
        <f t="shared" si="158"/>
        <v>0</v>
      </c>
      <c r="K196" s="552">
        <f t="shared" si="158"/>
        <v>0</v>
      </c>
      <c r="L196" s="552">
        <f t="shared" si="158"/>
        <v>20</v>
      </c>
      <c r="M196" s="552">
        <f t="shared" si="158"/>
        <v>20</v>
      </c>
      <c r="N196" s="558">
        <f t="shared" si="158"/>
        <v>20</v>
      </c>
      <c r="O196" s="558">
        <f t="shared" si="158"/>
        <v>20</v>
      </c>
      <c r="P196" s="562">
        <f t="shared" si="158"/>
        <v>20</v>
      </c>
      <c r="Q196" s="558">
        <f t="shared" si="158"/>
        <v>20</v>
      </c>
      <c r="R196" s="552">
        <f t="shared" si="158"/>
        <v>20</v>
      </c>
      <c r="S196" s="552">
        <f t="shared" si="158"/>
        <v>20</v>
      </c>
      <c r="T196" s="558">
        <f t="shared" si="158"/>
        <v>20</v>
      </c>
      <c r="U196" s="552">
        <f t="shared" si="158"/>
        <v>20</v>
      </c>
      <c r="V196" s="552">
        <f t="shared" si="158"/>
        <v>20</v>
      </c>
      <c r="W196" s="450">
        <f t="shared" si="158"/>
        <v>20</v>
      </c>
      <c r="X196" s="558">
        <f t="shared" si="158"/>
        <v>20</v>
      </c>
      <c r="Y196" s="552">
        <f t="shared" si="158"/>
        <v>20</v>
      </c>
      <c r="Z196" s="552">
        <f t="shared" si="158"/>
        <v>20</v>
      </c>
      <c r="AA196" s="552">
        <f t="shared" si="158"/>
        <v>20</v>
      </c>
      <c r="AB196" s="552">
        <f t="shared" si="158"/>
        <v>20</v>
      </c>
      <c r="AC196" s="552">
        <f t="shared" si="158"/>
        <v>20</v>
      </c>
      <c r="AD196" s="578">
        <f t="shared" si="158"/>
        <v>20</v>
      </c>
      <c r="AE196" s="558">
        <f t="shared" si="158"/>
        <v>20</v>
      </c>
      <c r="AF196" s="552">
        <f t="shared" si="158"/>
        <v>20</v>
      </c>
      <c r="AG196" s="552">
        <f t="shared" si="158"/>
        <v>20</v>
      </c>
      <c r="AH196" s="552">
        <f>+AG196+AH195</f>
        <v>20</v>
      </c>
      <c r="AI196" s="552">
        <f>+AH196+AI195</f>
        <v>20</v>
      </c>
      <c r="AJ196" s="336">
        <f>+AI196+AJ195</f>
        <v>20</v>
      </c>
      <c r="AK196" s="335">
        <f>+AJ196+AK195</f>
        <v>20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0</v>
      </c>
      <c r="G197" s="449">
        <f>+G36</f>
        <v>0</v>
      </c>
      <c r="H197" s="449">
        <f t="shared" ref="H197:AI197" si="159">+H36</f>
        <v>0</v>
      </c>
      <c r="I197" s="574">
        <f t="shared" si="159"/>
        <v>0</v>
      </c>
      <c r="J197" s="557">
        <f t="shared" si="159"/>
        <v>0</v>
      </c>
      <c r="K197" s="449">
        <f t="shared" si="159"/>
        <v>0</v>
      </c>
      <c r="L197" s="449">
        <f t="shared" si="159"/>
        <v>0</v>
      </c>
      <c r="M197" s="449">
        <f t="shared" si="159"/>
        <v>0</v>
      </c>
      <c r="N197" s="557">
        <f t="shared" si="159"/>
        <v>0</v>
      </c>
      <c r="O197" s="557">
        <f t="shared" si="159"/>
        <v>0</v>
      </c>
      <c r="P197" s="557">
        <f t="shared" si="159"/>
        <v>0</v>
      </c>
      <c r="Q197" s="557">
        <f t="shared" si="159"/>
        <v>0</v>
      </c>
      <c r="R197" s="449">
        <f t="shared" si="159"/>
        <v>0</v>
      </c>
      <c r="S197" s="449">
        <f t="shared" si="159"/>
        <v>0</v>
      </c>
      <c r="T197" s="557">
        <f t="shared" si="159"/>
        <v>0</v>
      </c>
      <c r="U197" s="449">
        <f t="shared" si="159"/>
        <v>0</v>
      </c>
      <c r="V197" s="449">
        <f t="shared" si="159"/>
        <v>0</v>
      </c>
      <c r="W197" s="449">
        <f t="shared" si="159"/>
        <v>0</v>
      </c>
      <c r="X197" s="557">
        <f t="shared" si="159"/>
        <v>0</v>
      </c>
      <c r="Y197" s="449">
        <f t="shared" si="159"/>
        <v>0</v>
      </c>
      <c r="Z197" s="449">
        <f t="shared" si="159"/>
        <v>0</v>
      </c>
      <c r="AA197" s="449">
        <f t="shared" si="159"/>
        <v>0</v>
      </c>
      <c r="AB197" s="449">
        <f t="shared" si="159"/>
        <v>0</v>
      </c>
      <c r="AC197" s="449">
        <f t="shared" si="159"/>
        <v>0</v>
      </c>
      <c r="AD197" s="574">
        <f t="shared" si="159"/>
        <v>0</v>
      </c>
      <c r="AE197" s="557">
        <f t="shared" si="159"/>
        <v>0</v>
      </c>
      <c r="AF197" s="449">
        <f t="shared" si="159"/>
        <v>0</v>
      </c>
      <c r="AG197" s="449">
        <f t="shared" si="159"/>
        <v>0</v>
      </c>
      <c r="AH197" s="449">
        <f t="shared" si="159"/>
        <v>0</v>
      </c>
      <c r="AI197" s="449">
        <f t="shared" si="159"/>
        <v>0</v>
      </c>
      <c r="AJ197" s="334">
        <f t="shared" ref="AJ197" si="160">+AJ36</f>
        <v>0</v>
      </c>
      <c r="AK197" s="346">
        <f>+AK36</f>
        <v>0</v>
      </c>
      <c r="AL197" s="37">
        <f>AK198</f>
        <v>0</v>
      </c>
      <c r="AM197" s="38">
        <f>AL197</f>
        <v>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552">
        <f t="shared" ref="G198:AG198" si="161">+F198+G197</f>
        <v>0</v>
      </c>
      <c r="H198" s="348">
        <f t="shared" si="161"/>
        <v>0</v>
      </c>
      <c r="I198" s="578">
        <f t="shared" si="161"/>
        <v>0</v>
      </c>
      <c r="J198" s="558">
        <f t="shared" si="161"/>
        <v>0</v>
      </c>
      <c r="K198" s="552">
        <f t="shared" si="161"/>
        <v>0</v>
      </c>
      <c r="L198" s="552">
        <f t="shared" si="161"/>
        <v>0</v>
      </c>
      <c r="M198" s="552">
        <f t="shared" si="161"/>
        <v>0</v>
      </c>
      <c r="N198" s="558">
        <f t="shared" si="161"/>
        <v>0</v>
      </c>
      <c r="O198" s="558">
        <f t="shared" si="161"/>
        <v>0</v>
      </c>
      <c r="P198" s="562">
        <f t="shared" si="161"/>
        <v>0</v>
      </c>
      <c r="Q198" s="558">
        <f t="shared" si="161"/>
        <v>0</v>
      </c>
      <c r="R198" s="552">
        <f t="shared" si="161"/>
        <v>0</v>
      </c>
      <c r="S198" s="552">
        <f t="shared" si="161"/>
        <v>0</v>
      </c>
      <c r="T198" s="558">
        <f t="shared" si="161"/>
        <v>0</v>
      </c>
      <c r="U198" s="552">
        <f t="shared" si="161"/>
        <v>0</v>
      </c>
      <c r="V198" s="552">
        <f t="shared" si="161"/>
        <v>0</v>
      </c>
      <c r="W198" s="450">
        <f t="shared" si="161"/>
        <v>0</v>
      </c>
      <c r="X198" s="558">
        <f t="shared" si="161"/>
        <v>0</v>
      </c>
      <c r="Y198" s="552">
        <f t="shared" si="161"/>
        <v>0</v>
      </c>
      <c r="Z198" s="552">
        <f t="shared" si="161"/>
        <v>0</v>
      </c>
      <c r="AA198" s="552">
        <f t="shared" si="161"/>
        <v>0</v>
      </c>
      <c r="AB198" s="552">
        <f t="shared" si="161"/>
        <v>0</v>
      </c>
      <c r="AC198" s="552">
        <f t="shared" si="161"/>
        <v>0</v>
      </c>
      <c r="AD198" s="578">
        <f t="shared" si="161"/>
        <v>0</v>
      </c>
      <c r="AE198" s="558">
        <f t="shared" si="161"/>
        <v>0</v>
      </c>
      <c r="AF198" s="552">
        <f t="shared" si="161"/>
        <v>0</v>
      </c>
      <c r="AG198" s="552">
        <f t="shared" si="161"/>
        <v>0</v>
      </c>
      <c r="AH198" s="552">
        <f>+AG198+AH197</f>
        <v>0</v>
      </c>
      <c r="AI198" s="552">
        <f>+AH198+AI197</f>
        <v>0</v>
      </c>
      <c r="AJ198" s="336">
        <f>+AI198+AJ197</f>
        <v>0</v>
      </c>
      <c r="AK198" s="335">
        <f>+AJ198+AK197</f>
        <v>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62">+F38</f>
        <v>0</v>
      </c>
      <c r="G199" s="459">
        <f t="shared" si="162"/>
        <v>0</v>
      </c>
      <c r="H199" s="459">
        <f t="shared" si="162"/>
        <v>0</v>
      </c>
      <c r="I199" s="580">
        <f t="shared" si="162"/>
        <v>0</v>
      </c>
      <c r="J199" s="563">
        <f t="shared" si="162"/>
        <v>0</v>
      </c>
      <c r="K199" s="459">
        <f t="shared" si="162"/>
        <v>0</v>
      </c>
      <c r="L199" s="459">
        <f t="shared" si="162"/>
        <v>0</v>
      </c>
      <c r="M199" s="459">
        <f t="shared" si="162"/>
        <v>0</v>
      </c>
      <c r="N199" s="563">
        <f t="shared" si="162"/>
        <v>0</v>
      </c>
      <c r="O199" s="563">
        <f t="shared" si="162"/>
        <v>0</v>
      </c>
      <c r="P199" s="563">
        <f t="shared" si="162"/>
        <v>0</v>
      </c>
      <c r="Q199" s="563">
        <f t="shared" si="162"/>
        <v>0</v>
      </c>
      <c r="R199" s="459">
        <f t="shared" si="162"/>
        <v>0</v>
      </c>
      <c r="S199" s="459">
        <f t="shared" si="162"/>
        <v>0</v>
      </c>
      <c r="T199" s="563">
        <f t="shared" si="162"/>
        <v>0</v>
      </c>
      <c r="U199" s="459">
        <f t="shared" si="162"/>
        <v>0</v>
      </c>
      <c r="V199" s="459">
        <f t="shared" si="162"/>
        <v>0</v>
      </c>
      <c r="W199" s="459">
        <f t="shared" si="162"/>
        <v>0</v>
      </c>
      <c r="X199" s="563">
        <f t="shared" si="162"/>
        <v>0</v>
      </c>
      <c r="Y199" s="459">
        <f t="shared" si="162"/>
        <v>0</v>
      </c>
      <c r="Z199" s="459">
        <f t="shared" si="162"/>
        <v>0</v>
      </c>
      <c r="AA199" s="459">
        <f t="shared" si="162"/>
        <v>0</v>
      </c>
      <c r="AB199" s="459">
        <f t="shared" si="162"/>
        <v>0</v>
      </c>
      <c r="AC199" s="459">
        <f t="shared" si="162"/>
        <v>0</v>
      </c>
      <c r="AD199" s="580">
        <f t="shared" si="162"/>
        <v>0</v>
      </c>
      <c r="AE199" s="563">
        <f t="shared" si="162"/>
        <v>0</v>
      </c>
      <c r="AF199" s="459">
        <f t="shared" si="162"/>
        <v>0</v>
      </c>
      <c r="AG199" s="459">
        <f t="shared" si="162"/>
        <v>0</v>
      </c>
      <c r="AH199" s="459">
        <f t="shared" si="162"/>
        <v>0</v>
      </c>
      <c r="AI199" s="459">
        <f t="shared" si="162"/>
        <v>0</v>
      </c>
      <c r="AJ199" s="346">
        <f t="shared" si="162"/>
        <v>0</v>
      </c>
      <c r="AK199" s="346">
        <f t="shared" si="162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48">
        <f t="shared" ref="G200:AI200" si="163">+F200+G199</f>
        <v>0</v>
      </c>
      <c r="H200" s="348">
        <f t="shared" si="163"/>
        <v>0</v>
      </c>
      <c r="I200" s="578">
        <f t="shared" si="163"/>
        <v>0</v>
      </c>
      <c r="J200" s="562">
        <f t="shared" si="163"/>
        <v>0</v>
      </c>
      <c r="K200" s="450">
        <f t="shared" si="163"/>
        <v>0</v>
      </c>
      <c r="L200" s="450">
        <f t="shared" si="163"/>
        <v>0</v>
      </c>
      <c r="M200" s="450">
        <f t="shared" si="163"/>
        <v>0</v>
      </c>
      <c r="N200" s="562">
        <f t="shared" si="163"/>
        <v>0</v>
      </c>
      <c r="O200" s="562">
        <f t="shared" si="163"/>
        <v>0</v>
      </c>
      <c r="P200" s="562">
        <f t="shared" si="163"/>
        <v>0</v>
      </c>
      <c r="Q200" s="562">
        <f t="shared" si="163"/>
        <v>0</v>
      </c>
      <c r="R200" s="450">
        <f t="shared" si="163"/>
        <v>0</v>
      </c>
      <c r="S200" s="450">
        <f t="shared" si="163"/>
        <v>0</v>
      </c>
      <c r="T200" s="562">
        <f t="shared" si="163"/>
        <v>0</v>
      </c>
      <c r="U200" s="450">
        <f t="shared" si="163"/>
        <v>0</v>
      </c>
      <c r="V200" s="450">
        <f t="shared" si="163"/>
        <v>0</v>
      </c>
      <c r="W200" s="450">
        <f t="shared" si="163"/>
        <v>0</v>
      </c>
      <c r="X200" s="562">
        <f t="shared" si="163"/>
        <v>0</v>
      </c>
      <c r="Y200" s="450">
        <f t="shared" si="163"/>
        <v>0</v>
      </c>
      <c r="Z200" s="450">
        <f t="shared" si="163"/>
        <v>0</v>
      </c>
      <c r="AA200" s="450">
        <f t="shared" si="163"/>
        <v>0</v>
      </c>
      <c r="AB200" s="450">
        <f t="shared" si="163"/>
        <v>0</v>
      </c>
      <c r="AC200" s="450">
        <f t="shared" si="163"/>
        <v>0</v>
      </c>
      <c r="AD200" s="578">
        <f t="shared" si="163"/>
        <v>0</v>
      </c>
      <c r="AE200" s="562">
        <f t="shared" si="163"/>
        <v>0</v>
      </c>
      <c r="AF200" s="450">
        <f t="shared" si="163"/>
        <v>0</v>
      </c>
      <c r="AG200" s="450">
        <f t="shared" si="163"/>
        <v>0</v>
      </c>
      <c r="AH200" s="450">
        <f t="shared" si="163"/>
        <v>0</v>
      </c>
      <c r="AI200" s="450">
        <f t="shared" si="163"/>
        <v>0</v>
      </c>
      <c r="AJ200" s="335">
        <f t="shared" ref="AJ200:AK200" si="164">+AI200+AJ199</f>
        <v>0</v>
      </c>
      <c r="AK200" s="335">
        <f t="shared" si="164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337">
        <f t="shared" ref="F201:AK201" si="165">+F40</f>
        <v>0</v>
      </c>
      <c r="G201" s="458">
        <f t="shared" si="165"/>
        <v>0</v>
      </c>
      <c r="H201" s="458">
        <f t="shared" si="165"/>
        <v>0</v>
      </c>
      <c r="I201" s="581">
        <f t="shared" si="165"/>
        <v>0</v>
      </c>
      <c r="J201" s="564">
        <f t="shared" si="165"/>
        <v>0</v>
      </c>
      <c r="K201" s="458">
        <f t="shared" si="165"/>
        <v>0</v>
      </c>
      <c r="L201" s="458">
        <f t="shared" si="165"/>
        <v>0</v>
      </c>
      <c r="M201" s="458">
        <f t="shared" si="165"/>
        <v>0</v>
      </c>
      <c r="N201" s="564">
        <f t="shared" si="165"/>
        <v>0</v>
      </c>
      <c r="O201" s="564">
        <f t="shared" si="165"/>
        <v>0</v>
      </c>
      <c r="P201" s="564">
        <f t="shared" si="165"/>
        <v>0</v>
      </c>
      <c r="Q201" s="564">
        <f t="shared" si="165"/>
        <v>0</v>
      </c>
      <c r="R201" s="458">
        <f t="shared" si="165"/>
        <v>0</v>
      </c>
      <c r="S201" s="458">
        <f t="shared" si="165"/>
        <v>0</v>
      </c>
      <c r="T201" s="564">
        <f t="shared" si="165"/>
        <v>0</v>
      </c>
      <c r="U201" s="458">
        <f t="shared" si="165"/>
        <v>0</v>
      </c>
      <c r="V201" s="458">
        <f t="shared" si="165"/>
        <v>0</v>
      </c>
      <c r="W201" s="458">
        <f t="shared" si="165"/>
        <v>0</v>
      </c>
      <c r="X201" s="564">
        <f t="shared" si="165"/>
        <v>0</v>
      </c>
      <c r="Y201" s="458">
        <f t="shared" si="165"/>
        <v>0</v>
      </c>
      <c r="Z201" s="458">
        <f t="shared" si="165"/>
        <v>0</v>
      </c>
      <c r="AA201" s="458">
        <f t="shared" si="165"/>
        <v>0</v>
      </c>
      <c r="AB201" s="458">
        <f t="shared" si="165"/>
        <v>0</v>
      </c>
      <c r="AC201" s="458">
        <f t="shared" si="165"/>
        <v>0</v>
      </c>
      <c r="AD201" s="581">
        <f t="shared" si="165"/>
        <v>0</v>
      </c>
      <c r="AE201" s="564">
        <f t="shared" si="165"/>
        <v>0</v>
      </c>
      <c r="AF201" s="458">
        <f t="shared" si="165"/>
        <v>0</v>
      </c>
      <c r="AG201" s="458">
        <f t="shared" si="165"/>
        <v>0</v>
      </c>
      <c r="AH201" s="458">
        <f t="shared" si="165"/>
        <v>0</v>
      </c>
      <c r="AI201" s="458">
        <f t="shared" si="165"/>
        <v>0</v>
      </c>
      <c r="AJ201" s="345">
        <f t="shared" si="165"/>
        <v>0</v>
      </c>
      <c r="AK201" s="345">
        <f t="shared" si="165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I202" si="166">+F202+G201</f>
        <v>0</v>
      </c>
      <c r="H202" s="348">
        <f t="shared" si="166"/>
        <v>0</v>
      </c>
      <c r="I202" s="578">
        <f t="shared" si="166"/>
        <v>0</v>
      </c>
      <c r="J202" s="562">
        <f t="shared" si="166"/>
        <v>0</v>
      </c>
      <c r="K202" s="450">
        <f t="shared" si="166"/>
        <v>0</v>
      </c>
      <c r="L202" s="450">
        <f t="shared" si="166"/>
        <v>0</v>
      </c>
      <c r="M202" s="450">
        <f t="shared" si="166"/>
        <v>0</v>
      </c>
      <c r="N202" s="562">
        <f t="shared" si="166"/>
        <v>0</v>
      </c>
      <c r="O202" s="562">
        <f t="shared" si="166"/>
        <v>0</v>
      </c>
      <c r="P202" s="562">
        <f t="shared" si="166"/>
        <v>0</v>
      </c>
      <c r="Q202" s="562">
        <f t="shared" si="166"/>
        <v>0</v>
      </c>
      <c r="R202" s="450">
        <f t="shared" si="166"/>
        <v>0</v>
      </c>
      <c r="S202" s="450">
        <f t="shared" si="166"/>
        <v>0</v>
      </c>
      <c r="T202" s="562">
        <f t="shared" si="166"/>
        <v>0</v>
      </c>
      <c r="U202" s="450">
        <f t="shared" si="166"/>
        <v>0</v>
      </c>
      <c r="V202" s="450">
        <f t="shared" si="166"/>
        <v>0</v>
      </c>
      <c r="W202" s="450">
        <f t="shared" si="166"/>
        <v>0</v>
      </c>
      <c r="X202" s="562">
        <f t="shared" si="166"/>
        <v>0</v>
      </c>
      <c r="Y202" s="450">
        <f t="shared" si="166"/>
        <v>0</v>
      </c>
      <c r="Z202" s="450">
        <f t="shared" si="166"/>
        <v>0</v>
      </c>
      <c r="AA202" s="450">
        <f t="shared" si="166"/>
        <v>0</v>
      </c>
      <c r="AB202" s="450">
        <f t="shared" si="166"/>
        <v>0</v>
      </c>
      <c r="AC202" s="450">
        <f t="shared" si="166"/>
        <v>0</v>
      </c>
      <c r="AD202" s="578">
        <f t="shared" si="166"/>
        <v>0</v>
      </c>
      <c r="AE202" s="562">
        <f t="shared" si="166"/>
        <v>0</v>
      </c>
      <c r="AF202" s="450">
        <f t="shared" si="166"/>
        <v>0</v>
      </c>
      <c r="AG202" s="450">
        <f t="shared" si="166"/>
        <v>0</v>
      </c>
      <c r="AH202" s="450">
        <f t="shared" si="166"/>
        <v>0</v>
      </c>
      <c r="AI202" s="450">
        <f t="shared" si="166"/>
        <v>0</v>
      </c>
      <c r="AJ202" s="335">
        <f t="shared" ref="AJ202:AK202" si="167">+AI202+AJ201</f>
        <v>0</v>
      </c>
      <c r="AK202" s="335">
        <f t="shared" si="167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68">+F42</f>
        <v>0</v>
      </c>
      <c r="G203" s="459">
        <f t="shared" si="168"/>
        <v>0</v>
      </c>
      <c r="H203" s="459">
        <f t="shared" si="168"/>
        <v>0</v>
      </c>
      <c r="I203" s="580">
        <f t="shared" si="168"/>
        <v>0</v>
      </c>
      <c r="J203" s="563">
        <f t="shared" si="168"/>
        <v>0</v>
      </c>
      <c r="K203" s="459">
        <f t="shared" si="168"/>
        <v>0</v>
      </c>
      <c r="L203" s="459">
        <f t="shared" si="168"/>
        <v>0</v>
      </c>
      <c r="M203" s="459">
        <f t="shared" si="168"/>
        <v>0</v>
      </c>
      <c r="N203" s="563">
        <f t="shared" si="168"/>
        <v>0</v>
      </c>
      <c r="O203" s="563">
        <f t="shared" si="168"/>
        <v>0</v>
      </c>
      <c r="P203" s="563">
        <f t="shared" si="168"/>
        <v>0</v>
      </c>
      <c r="Q203" s="563">
        <f t="shared" si="168"/>
        <v>0</v>
      </c>
      <c r="R203" s="459">
        <f t="shared" si="168"/>
        <v>0</v>
      </c>
      <c r="S203" s="459">
        <f t="shared" si="168"/>
        <v>0</v>
      </c>
      <c r="T203" s="563">
        <f t="shared" si="168"/>
        <v>0</v>
      </c>
      <c r="U203" s="459">
        <f t="shared" si="168"/>
        <v>0</v>
      </c>
      <c r="V203" s="459">
        <f t="shared" si="168"/>
        <v>0</v>
      </c>
      <c r="W203" s="459">
        <f t="shared" si="168"/>
        <v>0</v>
      </c>
      <c r="X203" s="563">
        <f t="shared" si="168"/>
        <v>0</v>
      </c>
      <c r="Y203" s="459">
        <f t="shared" si="168"/>
        <v>0</v>
      </c>
      <c r="Z203" s="459">
        <f t="shared" si="168"/>
        <v>0</v>
      </c>
      <c r="AA203" s="459">
        <f t="shared" si="168"/>
        <v>0</v>
      </c>
      <c r="AB203" s="459">
        <f t="shared" si="168"/>
        <v>0</v>
      </c>
      <c r="AC203" s="459">
        <f t="shared" si="168"/>
        <v>0</v>
      </c>
      <c r="AD203" s="580">
        <f t="shared" si="168"/>
        <v>0</v>
      </c>
      <c r="AE203" s="563">
        <f t="shared" si="168"/>
        <v>0</v>
      </c>
      <c r="AF203" s="459">
        <f t="shared" si="168"/>
        <v>0</v>
      </c>
      <c r="AG203" s="459">
        <f t="shared" si="168"/>
        <v>0</v>
      </c>
      <c r="AH203" s="459">
        <f t="shared" si="168"/>
        <v>0</v>
      </c>
      <c r="AI203" s="459">
        <f t="shared" si="168"/>
        <v>0</v>
      </c>
      <c r="AJ203" s="346">
        <f t="shared" si="168"/>
        <v>0</v>
      </c>
      <c r="AK203" s="346">
        <f t="shared" si="168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48">
        <f t="shared" ref="G204:AI204" si="169">+F204+G203</f>
        <v>0</v>
      </c>
      <c r="H204" s="348">
        <f t="shared" si="169"/>
        <v>0</v>
      </c>
      <c r="I204" s="578">
        <f t="shared" si="169"/>
        <v>0</v>
      </c>
      <c r="J204" s="562">
        <f t="shared" si="169"/>
        <v>0</v>
      </c>
      <c r="K204" s="450">
        <f t="shared" si="169"/>
        <v>0</v>
      </c>
      <c r="L204" s="450">
        <f t="shared" si="169"/>
        <v>0</v>
      </c>
      <c r="M204" s="450">
        <f t="shared" si="169"/>
        <v>0</v>
      </c>
      <c r="N204" s="562">
        <f t="shared" si="169"/>
        <v>0</v>
      </c>
      <c r="O204" s="562">
        <f t="shared" si="169"/>
        <v>0</v>
      </c>
      <c r="P204" s="562">
        <f t="shared" si="169"/>
        <v>0</v>
      </c>
      <c r="Q204" s="562">
        <f t="shared" si="169"/>
        <v>0</v>
      </c>
      <c r="R204" s="450">
        <f t="shared" si="169"/>
        <v>0</v>
      </c>
      <c r="S204" s="450">
        <f t="shared" si="169"/>
        <v>0</v>
      </c>
      <c r="T204" s="562">
        <f t="shared" si="169"/>
        <v>0</v>
      </c>
      <c r="U204" s="450">
        <f t="shared" si="169"/>
        <v>0</v>
      </c>
      <c r="V204" s="450">
        <f t="shared" si="169"/>
        <v>0</v>
      </c>
      <c r="W204" s="450">
        <f t="shared" si="169"/>
        <v>0</v>
      </c>
      <c r="X204" s="562">
        <f t="shared" si="169"/>
        <v>0</v>
      </c>
      <c r="Y204" s="450">
        <f t="shared" si="169"/>
        <v>0</v>
      </c>
      <c r="Z204" s="450">
        <f t="shared" si="169"/>
        <v>0</v>
      </c>
      <c r="AA204" s="450">
        <f t="shared" si="169"/>
        <v>0</v>
      </c>
      <c r="AB204" s="450">
        <f t="shared" si="169"/>
        <v>0</v>
      </c>
      <c r="AC204" s="450">
        <f t="shared" si="169"/>
        <v>0</v>
      </c>
      <c r="AD204" s="578">
        <f t="shared" si="169"/>
        <v>0</v>
      </c>
      <c r="AE204" s="562">
        <f t="shared" si="169"/>
        <v>0</v>
      </c>
      <c r="AF204" s="450">
        <f t="shared" si="169"/>
        <v>0</v>
      </c>
      <c r="AG204" s="450">
        <f t="shared" si="169"/>
        <v>0</v>
      </c>
      <c r="AH204" s="450">
        <f t="shared" si="169"/>
        <v>0</v>
      </c>
      <c r="AI204" s="450">
        <f t="shared" si="169"/>
        <v>0</v>
      </c>
      <c r="AJ204" s="335">
        <f t="shared" ref="AJ204:AK204" si="170">+AI204+AJ203</f>
        <v>0</v>
      </c>
      <c r="AK204" s="335">
        <f t="shared" si="170"/>
        <v>0</v>
      </c>
      <c r="AL204" s="37"/>
    </row>
    <row r="205" spans="1:42" ht="35.1" customHeight="1">
      <c r="A205" s="624">
        <v>16</v>
      </c>
      <c r="B205" s="707" t="s">
        <v>111</v>
      </c>
      <c r="C205" s="210" t="s">
        <v>174</v>
      </c>
      <c r="D205" s="63"/>
      <c r="E205" s="76"/>
      <c r="F205" s="35">
        <f>+F44</f>
        <v>0</v>
      </c>
      <c r="G205" s="449">
        <f>+G44</f>
        <v>0</v>
      </c>
      <c r="H205" s="449">
        <f t="shared" ref="H205:AI205" si="171">+H44</f>
        <v>0</v>
      </c>
      <c r="I205" s="574">
        <f t="shared" si="171"/>
        <v>0</v>
      </c>
      <c r="J205" s="557">
        <f t="shared" si="171"/>
        <v>0</v>
      </c>
      <c r="K205" s="449">
        <f t="shared" si="171"/>
        <v>0</v>
      </c>
      <c r="L205" s="449">
        <f t="shared" si="171"/>
        <v>0</v>
      </c>
      <c r="M205" s="449">
        <f t="shared" si="171"/>
        <v>0</v>
      </c>
      <c r="N205" s="557">
        <f t="shared" si="171"/>
        <v>0</v>
      </c>
      <c r="O205" s="557">
        <f t="shared" si="171"/>
        <v>0</v>
      </c>
      <c r="P205" s="557">
        <f t="shared" si="171"/>
        <v>0</v>
      </c>
      <c r="Q205" s="557">
        <f t="shared" si="171"/>
        <v>0</v>
      </c>
      <c r="R205" s="449">
        <f t="shared" si="171"/>
        <v>0</v>
      </c>
      <c r="S205" s="449">
        <f t="shared" si="171"/>
        <v>0</v>
      </c>
      <c r="T205" s="557">
        <f t="shared" si="171"/>
        <v>0</v>
      </c>
      <c r="U205" s="449">
        <f t="shared" si="171"/>
        <v>0</v>
      </c>
      <c r="V205" s="449">
        <f t="shared" si="171"/>
        <v>0</v>
      </c>
      <c r="W205" s="449">
        <f t="shared" si="171"/>
        <v>0</v>
      </c>
      <c r="X205" s="557">
        <f t="shared" si="171"/>
        <v>0</v>
      </c>
      <c r="Y205" s="449">
        <f t="shared" si="171"/>
        <v>0</v>
      </c>
      <c r="Z205" s="449">
        <f t="shared" si="171"/>
        <v>0</v>
      </c>
      <c r="AA205" s="449">
        <f t="shared" si="171"/>
        <v>0</v>
      </c>
      <c r="AB205" s="449">
        <f t="shared" si="171"/>
        <v>0</v>
      </c>
      <c r="AC205" s="449">
        <f t="shared" si="171"/>
        <v>0</v>
      </c>
      <c r="AD205" s="574">
        <f t="shared" si="171"/>
        <v>0</v>
      </c>
      <c r="AE205" s="557">
        <f t="shared" si="171"/>
        <v>0</v>
      </c>
      <c r="AF205" s="449">
        <f t="shared" si="171"/>
        <v>0</v>
      </c>
      <c r="AG205" s="449">
        <f t="shared" si="171"/>
        <v>0</v>
      </c>
      <c r="AH205" s="449">
        <f t="shared" si="171"/>
        <v>0</v>
      </c>
      <c r="AI205" s="449">
        <f t="shared" si="171"/>
        <v>0</v>
      </c>
      <c r="AJ205" s="334">
        <f t="shared" ref="AJ205" si="172">+AJ44</f>
        <v>0</v>
      </c>
      <c r="AK205" s="346">
        <f>+AK44</f>
        <v>0</v>
      </c>
      <c r="AL205" s="37">
        <f>SUM(G205:AK205)</f>
        <v>0</v>
      </c>
      <c r="AM205" s="38">
        <f>AL205</f>
        <v>0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708"/>
      <c r="C206" s="39"/>
      <c r="D206" s="78"/>
      <c r="E206" s="79"/>
      <c r="F206" s="42"/>
      <c r="G206" s="552">
        <f t="shared" ref="G206:AG206" si="173">+F206+G205</f>
        <v>0</v>
      </c>
      <c r="H206" s="348">
        <f t="shared" si="173"/>
        <v>0</v>
      </c>
      <c r="I206" s="578">
        <f t="shared" si="173"/>
        <v>0</v>
      </c>
      <c r="J206" s="558">
        <f t="shared" si="173"/>
        <v>0</v>
      </c>
      <c r="K206" s="552">
        <f t="shared" si="173"/>
        <v>0</v>
      </c>
      <c r="L206" s="552">
        <f t="shared" si="173"/>
        <v>0</v>
      </c>
      <c r="M206" s="552">
        <f t="shared" si="173"/>
        <v>0</v>
      </c>
      <c r="N206" s="558">
        <f t="shared" si="173"/>
        <v>0</v>
      </c>
      <c r="O206" s="558">
        <f t="shared" si="173"/>
        <v>0</v>
      </c>
      <c r="P206" s="562">
        <f t="shared" si="173"/>
        <v>0</v>
      </c>
      <c r="Q206" s="558">
        <f t="shared" si="173"/>
        <v>0</v>
      </c>
      <c r="R206" s="552">
        <f t="shared" si="173"/>
        <v>0</v>
      </c>
      <c r="S206" s="552">
        <f t="shared" si="173"/>
        <v>0</v>
      </c>
      <c r="T206" s="558">
        <f t="shared" si="173"/>
        <v>0</v>
      </c>
      <c r="U206" s="552">
        <f t="shared" si="173"/>
        <v>0</v>
      </c>
      <c r="V206" s="552">
        <f t="shared" si="173"/>
        <v>0</v>
      </c>
      <c r="W206" s="450">
        <f t="shared" si="173"/>
        <v>0</v>
      </c>
      <c r="X206" s="558">
        <f t="shared" si="173"/>
        <v>0</v>
      </c>
      <c r="Y206" s="552">
        <f t="shared" si="173"/>
        <v>0</v>
      </c>
      <c r="Z206" s="552">
        <f t="shared" si="173"/>
        <v>0</v>
      </c>
      <c r="AA206" s="552">
        <f t="shared" si="173"/>
        <v>0</v>
      </c>
      <c r="AB206" s="552">
        <f t="shared" si="173"/>
        <v>0</v>
      </c>
      <c r="AC206" s="552">
        <f t="shared" si="173"/>
        <v>0</v>
      </c>
      <c r="AD206" s="578">
        <f t="shared" si="173"/>
        <v>0</v>
      </c>
      <c r="AE206" s="558">
        <f t="shared" si="173"/>
        <v>0</v>
      </c>
      <c r="AF206" s="552">
        <f t="shared" si="173"/>
        <v>0</v>
      </c>
      <c r="AG206" s="552">
        <f t="shared" si="173"/>
        <v>0</v>
      </c>
      <c r="AH206" s="552">
        <f>+AG206+AH205</f>
        <v>0</v>
      </c>
      <c r="AI206" s="552">
        <f>+AH206+AI205</f>
        <v>0</v>
      </c>
      <c r="AJ206" s="336">
        <f>+AI206+AJ205</f>
        <v>0</v>
      </c>
      <c r="AK206" s="335">
        <f>+AJ206+AK205</f>
        <v>0</v>
      </c>
      <c r="AL206" s="37"/>
    </row>
    <row r="207" spans="1:42" ht="34.5" customHeight="1">
      <c r="A207" s="624">
        <v>17</v>
      </c>
      <c r="B207" s="707" t="s">
        <v>112</v>
      </c>
      <c r="C207" s="211" t="s">
        <v>174</v>
      </c>
      <c r="D207" s="71"/>
      <c r="E207" s="49"/>
      <c r="F207" s="35">
        <f>+F46</f>
        <v>78</v>
      </c>
      <c r="G207" s="449">
        <f>+G46</f>
        <v>0</v>
      </c>
      <c r="H207" s="449">
        <f t="shared" ref="H207:AI207" si="174">+H46</f>
        <v>0</v>
      </c>
      <c r="I207" s="574">
        <f t="shared" si="174"/>
        <v>0</v>
      </c>
      <c r="J207" s="557">
        <f t="shared" si="174"/>
        <v>0</v>
      </c>
      <c r="K207" s="449">
        <f t="shared" si="174"/>
        <v>0</v>
      </c>
      <c r="L207" s="469">
        <f t="shared" si="174"/>
        <v>28</v>
      </c>
      <c r="M207" s="449">
        <f t="shared" si="174"/>
        <v>0</v>
      </c>
      <c r="N207" s="557">
        <f t="shared" si="174"/>
        <v>0</v>
      </c>
      <c r="O207" s="557">
        <f t="shared" si="174"/>
        <v>0</v>
      </c>
      <c r="P207" s="557">
        <f t="shared" si="174"/>
        <v>0</v>
      </c>
      <c r="Q207" s="557">
        <f t="shared" si="174"/>
        <v>0</v>
      </c>
      <c r="R207" s="449">
        <f t="shared" si="174"/>
        <v>0</v>
      </c>
      <c r="S207" s="449">
        <f t="shared" si="174"/>
        <v>0</v>
      </c>
      <c r="T207" s="557">
        <f t="shared" si="174"/>
        <v>0</v>
      </c>
      <c r="U207" s="449">
        <f t="shared" si="174"/>
        <v>0</v>
      </c>
      <c r="V207" s="449">
        <f t="shared" si="174"/>
        <v>0</v>
      </c>
      <c r="W207" s="449">
        <f t="shared" si="174"/>
        <v>0</v>
      </c>
      <c r="X207" s="557">
        <f t="shared" si="174"/>
        <v>0</v>
      </c>
      <c r="Y207" s="449">
        <f t="shared" si="174"/>
        <v>0</v>
      </c>
      <c r="Z207" s="449">
        <f t="shared" si="174"/>
        <v>0</v>
      </c>
      <c r="AA207" s="449">
        <f t="shared" si="174"/>
        <v>0</v>
      </c>
      <c r="AB207" s="449">
        <f t="shared" si="174"/>
        <v>0</v>
      </c>
      <c r="AC207" s="469">
        <f t="shared" si="174"/>
        <v>50</v>
      </c>
      <c r="AD207" s="574">
        <f t="shared" si="174"/>
        <v>0</v>
      </c>
      <c r="AE207" s="557">
        <f t="shared" si="174"/>
        <v>0</v>
      </c>
      <c r="AF207" s="449">
        <f t="shared" si="174"/>
        <v>0</v>
      </c>
      <c r="AG207" s="449">
        <f t="shared" si="174"/>
        <v>0</v>
      </c>
      <c r="AH207" s="449">
        <f t="shared" si="174"/>
        <v>0</v>
      </c>
      <c r="AI207" s="449">
        <f t="shared" si="174"/>
        <v>0</v>
      </c>
      <c r="AJ207" s="334">
        <f t="shared" ref="AJ207" si="175">+AJ46</f>
        <v>0</v>
      </c>
      <c r="AK207" s="346">
        <f>+AK46</f>
        <v>0</v>
      </c>
      <c r="AL207" s="37">
        <f>AK208</f>
        <v>78</v>
      </c>
      <c r="AM207" s="38">
        <f>AL207</f>
        <v>78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708"/>
      <c r="C208" s="39"/>
      <c r="D208" s="73"/>
      <c r="E208" s="52"/>
      <c r="F208" s="61"/>
      <c r="G208" s="552">
        <f t="shared" ref="G208:AG208" si="176">+F208+G207</f>
        <v>0</v>
      </c>
      <c r="H208" s="348">
        <f t="shared" si="176"/>
        <v>0</v>
      </c>
      <c r="I208" s="578">
        <f t="shared" si="176"/>
        <v>0</v>
      </c>
      <c r="J208" s="558">
        <f t="shared" si="176"/>
        <v>0</v>
      </c>
      <c r="K208" s="552">
        <f t="shared" si="176"/>
        <v>0</v>
      </c>
      <c r="L208" s="552">
        <f t="shared" si="176"/>
        <v>28</v>
      </c>
      <c r="M208" s="552">
        <f t="shared" si="176"/>
        <v>28</v>
      </c>
      <c r="N208" s="558">
        <f t="shared" si="176"/>
        <v>28</v>
      </c>
      <c r="O208" s="558">
        <f t="shared" si="176"/>
        <v>28</v>
      </c>
      <c r="P208" s="562">
        <f t="shared" si="176"/>
        <v>28</v>
      </c>
      <c r="Q208" s="558">
        <f t="shared" si="176"/>
        <v>28</v>
      </c>
      <c r="R208" s="552">
        <f t="shared" si="176"/>
        <v>28</v>
      </c>
      <c r="S208" s="552">
        <f t="shared" si="176"/>
        <v>28</v>
      </c>
      <c r="T208" s="558">
        <f t="shared" si="176"/>
        <v>28</v>
      </c>
      <c r="U208" s="552">
        <f t="shared" si="176"/>
        <v>28</v>
      </c>
      <c r="V208" s="552">
        <f t="shared" si="176"/>
        <v>28</v>
      </c>
      <c r="W208" s="450">
        <f t="shared" si="176"/>
        <v>28</v>
      </c>
      <c r="X208" s="558">
        <f t="shared" si="176"/>
        <v>28</v>
      </c>
      <c r="Y208" s="552">
        <f t="shared" si="176"/>
        <v>28</v>
      </c>
      <c r="Z208" s="552">
        <f t="shared" si="176"/>
        <v>28</v>
      </c>
      <c r="AA208" s="552">
        <f t="shared" si="176"/>
        <v>28</v>
      </c>
      <c r="AB208" s="552">
        <f t="shared" si="176"/>
        <v>28</v>
      </c>
      <c r="AC208" s="552">
        <f t="shared" si="176"/>
        <v>78</v>
      </c>
      <c r="AD208" s="578">
        <f t="shared" si="176"/>
        <v>78</v>
      </c>
      <c r="AE208" s="558">
        <f t="shared" si="176"/>
        <v>78</v>
      </c>
      <c r="AF208" s="552">
        <f t="shared" si="176"/>
        <v>78</v>
      </c>
      <c r="AG208" s="552">
        <f t="shared" si="176"/>
        <v>78</v>
      </c>
      <c r="AH208" s="552">
        <f>+AG208+AH207</f>
        <v>78</v>
      </c>
      <c r="AI208" s="552">
        <f>+AH208+AI207</f>
        <v>78</v>
      </c>
      <c r="AJ208" s="336">
        <f>+AI208+AJ207</f>
        <v>78</v>
      </c>
      <c r="AK208" s="335">
        <f>+AJ208+AK207</f>
        <v>78</v>
      </c>
      <c r="AL208" s="37"/>
    </row>
    <row r="209" spans="1:42" ht="35.1" customHeight="1">
      <c r="A209" s="624">
        <v>18</v>
      </c>
      <c r="B209" s="718" t="s">
        <v>113</v>
      </c>
      <c r="C209" s="212" t="s">
        <v>174</v>
      </c>
      <c r="D209" s="63"/>
      <c r="E209" s="54"/>
      <c r="F209" s="92">
        <f>+F49</f>
        <v>38</v>
      </c>
      <c r="G209" s="449">
        <f>+G49</f>
        <v>0</v>
      </c>
      <c r="H209" s="449">
        <f t="shared" ref="H209:AI209" si="177">+H49</f>
        <v>0</v>
      </c>
      <c r="I209" s="574">
        <f t="shared" si="177"/>
        <v>0</v>
      </c>
      <c r="J209" s="557">
        <f t="shared" si="177"/>
        <v>0</v>
      </c>
      <c r="K209" s="449">
        <f t="shared" si="177"/>
        <v>0</v>
      </c>
      <c r="L209" s="469">
        <v>26</v>
      </c>
      <c r="M209" s="469">
        <f>38-L210</f>
        <v>12</v>
      </c>
      <c r="N209" s="557">
        <f t="shared" si="177"/>
        <v>0</v>
      </c>
      <c r="O209" s="557">
        <f t="shared" si="177"/>
        <v>0</v>
      </c>
      <c r="P209" s="557">
        <f t="shared" si="177"/>
        <v>0</v>
      </c>
      <c r="Q209" s="557">
        <f t="shared" si="177"/>
        <v>0</v>
      </c>
      <c r="R209" s="449">
        <f t="shared" si="177"/>
        <v>0</v>
      </c>
      <c r="S209" s="449">
        <f t="shared" si="177"/>
        <v>0</v>
      </c>
      <c r="T209" s="557">
        <f t="shared" si="177"/>
        <v>0</v>
      </c>
      <c r="U209" s="449">
        <f t="shared" si="177"/>
        <v>0</v>
      </c>
      <c r="V209" s="449">
        <f t="shared" si="177"/>
        <v>0</v>
      </c>
      <c r="W209" s="449">
        <f t="shared" si="177"/>
        <v>0</v>
      </c>
      <c r="X209" s="557">
        <f t="shared" si="177"/>
        <v>0</v>
      </c>
      <c r="Y209" s="449">
        <f t="shared" si="177"/>
        <v>0</v>
      </c>
      <c r="Z209" s="449">
        <f t="shared" si="177"/>
        <v>0</v>
      </c>
      <c r="AA209" s="449">
        <f t="shared" si="177"/>
        <v>0</v>
      </c>
      <c r="AB209" s="449">
        <f t="shared" si="177"/>
        <v>0</v>
      </c>
      <c r="AC209" s="449">
        <f t="shared" si="177"/>
        <v>0</v>
      </c>
      <c r="AD209" s="574">
        <f t="shared" si="177"/>
        <v>0</v>
      </c>
      <c r="AE209" s="557">
        <f t="shared" si="177"/>
        <v>0</v>
      </c>
      <c r="AF209" s="449">
        <f t="shared" si="177"/>
        <v>0</v>
      </c>
      <c r="AG209" s="449">
        <f t="shared" si="177"/>
        <v>0</v>
      </c>
      <c r="AH209" s="449">
        <f t="shared" si="177"/>
        <v>0</v>
      </c>
      <c r="AI209" s="449">
        <f t="shared" si="177"/>
        <v>0</v>
      </c>
      <c r="AJ209" s="334">
        <f t="shared" ref="AJ209" si="178">+AJ49</f>
        <v>0</v>
      </c>
      <c r="AK209" s="345">
        <f>+AK49</f>
        <v>0</v>
      </c>
      <c r="AL209" s="37">
        <f>SUM(G209:AK209)</f>
        <v>38</v>
      </c>
      <c r="AM209" s="38">
        <f>AL209</f>
        <v>38</v>
      </c>
      <c r="AN209" s="38">
        <v>863000</v>
      </c>
      <c r="AO209" s="38">
        <f>AL209*AN209/1000</f>
        <v>32794</v>
      </c>
      <c r="AP209" s="38">
        <f>AN209*AM209/1000</f>
        <v>32794</v>
      </c>
    </row>
    <row r="210" spans="1:42" ht="34.5" customHeight="1">
      <c r="A210" s="625"/>
      <c r="B210" s="719"/>
      <c r="C210" s="39"/>
      <c r="D210" s="78"/>
      <c r="E210" s="168"/>
      <c r="F210" s="167"/>
      <c r="G210" s="552">
        <f t="shared" ref="G210:AG210" si="179">+F210+G209</f>
        <v>0</v>
      </c>
      <c r="H210" s="348">
        <f t="shared" si="179"/>
        <v>0</v>
      </c>
      <c r="I210" s="578">
        <f t="shared" si="179"/>
        <v>0</v>
      </c>
      <c r="J210" s="558">
        <f t="shared" si="179"/>
        <v>0</v>
      </c>
      <c r="K210" s="552">
        <f t="shared" si="179"/>
        <v>0</v>
      </c>
      <c r="L210" s="552">
        <f t="shared" si="179"/>
        <v>26</v>
      </c>
      <c r="M210" s="552">
        <f t="shared" si="179"/>
        <v>38</v>
      </c>
      <c r="N210" s="558">
        <f t="shared" si="179"/>
        <v>38</v>
      </c>
      <c r="O210" s="558">
        <f t="shared" si="179"/>
        <v>38</v>
      </c>
      <c r="P210" s="562">
        <f t="shared" si="179"/>
        <v>38</v>
      </c>
      <c r="Q210" s="558">
        <f t="shared" si="179"/>
        <v>38</v>
      </c>
      <c r="R210" s="552">
        <f t="shared" si="179"/>
        <v>38</v>
      </c>
      <c r="S210" s="552">
        <f t="shared" si="179"/>
        <v>38</v>
      </c>
      <c r="T210" s="558">
        <f t="shared" si="179"/>
        <v>38</v>
      </c>
      <c r="U210" s="552">
        <f t="shared" si="179"/>
        <v>38</v>
      </c>
      <c r="V210" s="552">
        <f t="shared" si="179"/>
        <v>38</v>
      </c>
      <c r="W210" s="450">
        <f t="shared" si="179"/>
        <v>38</v>
      </c>
      <c r="X210" s="558">
        <f t="shared" si="179"/>
        <v>38</v>
      </c>
      <c r="Y210" s="552">
        <f t="shared" si="179"/>
        <v>38</v>
      </c>
      <c r="Z210" s="552">
        <f t="shared" si="179"/>
        <v>38</v>
      </c>
      <c r="AA210" s="552">
        <f t="shared" si="179"/>
        <v>38</v>
      </c>
      <c r="AB210" s="552">
        <f t="shared" si="179"/>
        <v>38</v>
      </c>
      <c r="AC210" s="552">
        <f t="shared" si="179"/>
        <v>38</v>
      </c>
      <c r="AD210" s="578">
        <f t="shared" si="179"/>
        <v>38</v>
      </c>
      <c r="AE210" s="558">
        <f t="shared" si="179"/>
        <v>38</v>
      </c>
      <c r="AF210" s="552">
        <f t="shared" si="179"/>
        <v>38</v>
      </c>
      <c r="AG210" s="552">
        <f t="shared" si="179"/>
        <v>38</v>
      </c>
      <c r="AH210" s="552">
        <f>+AG210+AH209</f>
        <v>38</v>
      </c>
      <c r="AI210" s="552">
        <f>+AH210+AI209</f>
        <v>38</v>
      </c>
      <c r="AJ210" s="336">
        <f>+AI210+AJ209</f>
        <v>38</v>
      </c>
      <c r="AK210" s="335">
        <f>+AJ210+AK209</f>
        <v>38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80">+F50</f>
        <v>0</v>
      </c>
      <c r="G211" s="459">
        <f t="shared" si="180"/>
        <v>0</v>
      </c>
      <c r="H211" s="459">
        <f t="shared" si="180"/>
        <v>0</v>
      </c>
      <c r="I211" s="580">
        <f t="shared" si="180"/>
        <v>0</v>
      </c>
      <c r="J211" s="563">
        <f t="shared" si="180"/>
        <v>0</v>
      </c>
      <c r="K211" s="459">
        <f t="shared" si="180"/>
        <v>0</v>
      </c>
      <c r="L211" s="459">
        <f t="shared" si="180"/>
        <v>38</v>
      </c>
      <c r="M211" s="459">
        <f t="shared" si="180"/>
        <v>38</v>
      </c>
      <c r="N211" s="563">
        <f t="shared" si="180"/>
        <v>38</v>
      </c>
      <c r="O211" s="563">
        <f t="shared" si="180"/>
        <v>38</v>
      </c>
      <c r="P211" s="563">
        <f t="shared" si="180"/>
        <v>38</v>
      </c>
      <c r="Q211" s="563">
        <f>+Q51</f>
        <v>0</v>
      </c>
      <c r="R211" s="459">
        <f t="shared" ref="R211:AI211" si="181">+R51</f>
        <v>0</v>
      </c>
      <c r="S211" s="459">
        <f t="shared" si="181"/>
        <v>0</v>
      </c>
      <c r="T211" s="563">
        <f t="shared" si="181"/>
        <v>0</v>
      </c>
      <c r="U211" s="459">
        <f t="shared" si="181"/>
        <v>0</v>
      </c>
      <c r="V211" s="459">
        <f t="shared" si="181"/>
        <v>0</v>
      </c>
      <c r="W211" s="459">
        <f t="shared" si="181"/>
        <v>0</v>
      </c>
      <c r="X211" s="563">
        <f t="shared" si="181"/>
        <v>0</v>
      </c>
      <c r="Y211" s="459">
        <f t="shared" si="181"/>
        <v>0</v>
      </c>
      <c r="Z211" s="459">
        <f t="shared" si="181"/>
        <v>0</v>
      </c>
      <c r="AA211" s="459">
        <f t="shared" si="181"/>
        <v>0</v>
      </c>
      <c r="AB211" s="459">
        <f t="shared" si="181"/>
        <v>0</v>
      </c>
      <c r="AC211" s="459">
        <f t="shared" si="181"/>
        <v>0</v>
      </c>
      <c r="AD211" s="580">
        <f t="shared" si="181"/>
        <v>0</v>
      </c>
      <c r="AE211" s="563">
        <f t="shared" si="181"/>
        <v>0</v>
      </c>
      <c r="AF211" s="459">
        <f t="shared" si="181"/>
        <v>0</v>
      </c>
      <c r="AG211" s="459">
        <f t="shared" si="181"/>
        <v>0</v>
      </c>
      <c r="AH211" s="459">
        <f t="shared" si="181"/>
        <v>0</v>
      </c>
      <c r="AI211" s="459">
        <f t="shared" si="181"/>
        <v>0</v>
      </c>
      <c r="AJ211" s="346">
        <f t="shared" ref="AJ211" si="182">+AJ51</f>
        <v>0</v>
      </c>
      <c r="AK211" s="346">
        <f>+AK50</f>
        <v>38</v>
      </c>
      <c r="AL211" s="37">
        <f>SUM(G211:AK211)</f>
        <v>228</v>
      </c>
      <c r="AM211" s="38">
        <f>AL211</f>
        <v>228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48">
        <f t="shared" ref="G212:AI212" si="183">+F212+G211</f>
        <v>0</v>
      </c>
      <c r="H212" s="348">
        <f t="shared" si="183"/>
        <v>0</v>
      </c>
      <c r="I212" s="578">
        <f t="shared" si="183"/>
        <v>0</v>
      </c>
      <c r="J212" s="562">
        <f t="shared" si="183"/>
        <v>0</v>
      </c>
      <c r="K212" s="450">
        <f t="shared" si="183"/>
        <v>0</v>
      </c>
      <c r="L212" s="450">
        <f t="shared" si="183"/>
        <v>38</v>
      </c>
      <c r="M212" s="450">
        <f t="shared" si="183"/>
        <v>76</v>
      </c>
      <c r="N212" s="562">
        <f t="shared" si="183"/>
        <v>114</v>
      </c>
      <c r="O212" s="562">
        <f t="shared" si="183"/>
        <v>152</v>
      </c>
      <c r="P212" s="562">
        <f t="shared" si="183"/>
        <v>190</v>
      </c>
      <c r="Q212" s="562">
        <f t="shared" si="183"/>
        <v>190</v>
      </c>
      <c r="R212" s="450">
        <f t="shared" si="183"/>
        <v>190</v>
      </c>
      <c r="S212" s="450">
        <f t="shared" si="183"/>
        <v>190</v>
      </c>
      <c r="T212" s="562">
        <f t="shared" si="183"/>
        <v>190</v>
      </c>
      <c r="U212" s="450">
        <f t="shared" si="183"/>
        <v>190</v>
      </c>
      <c r="V212" s="450">
        <f t="shared" si="183"/>
        <v>190</v>
      </c>
      <c r="W212" s="450">
        <f t="shared" si="183"/>
        <v>190</v>
      </c>
      <c r="X212" s="562">
        <f t="shared" si="183"/>
        <v>190</v>
      </c>
      <c r="Y212" s="450">
        <f t="shared" si="183"/>
        <v>190</v>
      </c>
      <c r="Z212" s="450">
        <f t="shared" si="183"/>
        <v>190</v>
      </c>
      <c r="AA212" s="450">
        <f t="shared" si="183"/>
        <v>190</v>
      </c>
      <c r="AB212" s="450">
        <f t="shared" si="183"/>
        <v>190</v>
      </c>
      <c r="AC212" s="450">
        <f t="shared" si="183"/>
        <v>190</v>
      </c>
      <c r="AD212" s="578">
        <f t="shared" si="183"/>
        <v>190</v>
      </c>
      <c r="AE212" s="562">
        <f t="shared" si="183"/>
        <v>190</v>
      </c>
      <c r="AF212" s="450">
        <f t="shared" si="183"/>
        <v>190</v>
      </c>
      <c r="AG212" s="450">
        <f t="shared" si="183"/>
        <v>190</v>
      </c>
      <c r="AH212" s="450">
        <f t="shared" si="183"/>
        <v>190</v>
      </c>
      <c r="AI212" s="450">
        <f t="shared" si="183"/>
        <v>190</v>
      </c>
      <c r="AJ212" s="335">
        <f t="shared" ref="AJ212:AK212" si="184">+AI212+AJ211</f>
        <v>190</v>
      </c>
      <c r="AK212" s="335">
        <f t="shared" si="184"/>
        <v>228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85">+F52</f>
        <v>0</v>
      </c>
      <c r="G213" s="459">
        <f t="shared" si="185"/>
        <v>0</v>
      </c>
      <c r="H213" s="459">
        <f t="shared" si="185"/>
        <v>0</v>
      </c>
      <c r="I213" s="580">
        <f t="shared" si="185"/>
        <v>0</v>
      </c>
      <c r="J213" s="563">
        <f t="shared" si="185"/>
        <v>0</v>
      </c>
      <c r="K213" s="459">
        <f t="shared" si="185"/>
        <v>0</v>
      </c>
      <c r="L213" s="459">
        <f t="shared" si="185"/>
        <v>0</v>
      </c>
      <c r="M213" s="459">
        <f t="shared" si="185"/>
        <v>0</v>
      </c>
      <c r="N213" s="563">
        <f t="shared" si="185"/>
        <v>0</v>
      </c>
      <c r="O213" s="563">
        <f t="shared" si="185"/>
        <v>0</v>
      </c>
      <c r="P213" s="563">
        <f t="shared" si="185"/>
        <v>0</v>
      </c>
      <c r="Q213" s="563">
        <f t="shared" si="185"/>
        <v>0</v>
      </c>
      <c r="R213" s="459">
        <f t="shared" si="185"/>
        <v>0</v>
      </c>
      <c r="S213" s="459">
        <f t="shared" si="185"/>
        <v>0</v>
      </c>
      <c r="T213" s="563">
        <f t="shared" si="185"/>
        <v>0</v>
      </c>
      <c r="U213" s="459">
        <f t="shared" si="185"/>
        <v>0</v>
      </c>
      <c r="V213" s="459">
        <f t="shared" si="185"/>
        <v>0</v>
      </c>
      <c r="W213" s="459">
        <f t="shared" si="185"/>
        <v>0</v>
      </c>
      <c r="X213" s="563">
        <f t="shared" si="185"/>
        <v>0</v>
      </c>
      <c r="Y213" s="459">
        <f t="shared" si="185"/>
        <v>0</v>
      </c>
      <c r="Z213" s="459">
        <f t="shared" si="185"/>
        <v>0</v>
      </c>
      <c r="AA213" s="459">
        <f t="shared" si="185"/>
        <v>0</v>
      </c>
      <c r="AB213" s="459">
        <f t="shared" si="185"/>
        <v>0</v>
      </c>
      <c r="AC213" s="459">
        <f t="shared" si="185"/>
        <v>0</v>
      </c>
      <c r="AD213" s="580">
        <f t="shared" si="185"/>
        <v>0</v>
      </c>
      <c r="AE213" s="563">
        <f t="shared" si="185"/>
        <v>0</v>
      </c>
      <c r="AF213" s="459">
        <f t="shared" si="185"/>
        <v>0</v>
      </c>
      <c r="AG213" s="459">
        <f t="shared" si="185"/>
        <v>0</v>
      </c>
      <c r="AH213" s="459">
        <f t="shared" si="185"/>
        <v>0</v>
      </c>
      <c r="AI213" s="459">
        <f t="shared" si="185"/>
        <v>0</v>
      </c>
      <c r="AJ213" s="346">
        <f t="shared" si="185"/>
        <v>0</v>
      </c>
      <c r="AK213" s="346">
        <f t="shared" si="185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48">
        <f t="shared" ref="G214:AI214" si="186">+F214+G213</f>
        <v>0</v>
      </c>
      <c r="H214" s="348">
        <f t="shared" si="186"/>
        <v>0</v>
      </c>
      <c r="I214" s="578">
        <f t="shared" si="186"/>
        <v>0</v>
      </c>
      <c r="J214" s="562">
        <f t="shared" si="186"/>
        <v>0</v>
      </c>
      <c r="K214" s="450">
        <f t="shared" si="186"/>
        <v>0</v>
      </c>
      <c r="L214" s="450">
        <f t="shared" si="186"/>
        <v>0</v>
      </c>
      <c r="M214" s="450">
        <f t="shared" si="186"/>
        <v>0</v>
      </c>
      <c r="N214" s="562">
        <f t="shared" si="186"/>
        <v>0</v>
      </c>
      <c r="O214" s="562">
        <f t="shared" si="186"/>
        <v>0</v>
      </c>
      <c r="P214" s="562">
        <f t="shared" si="186"/>
        <v>0</v>
      </c>
      <c r="Q214" s="562">
        <f t="shared" si="186"/>
        <v>0</v>
      </c>
      <c r="R214" s="450">
        <f t="shared" si="186"/>
        <v>0</v>
      </c>
      <c r="S214" s="450">
        <f t="shared" si="186"/>
        <v>0</v>
      </c>
      <c r="T214" s="562">
        <f t="shared" si="186"/>
        <v>0</v>
      </c>
      <c r="U214" s="450">
        <f t="shared" si="186"/>
        <v>0</v>
      </c>
      <c r="V214" s="450">
        <f t="shared" si="186"/>
        <v>0</v>
      </c>
      <c r="W214" s="450">
        <f t="shared" si="186"/>
        <v>0</v>
      </c>
      <c r="X214" s="562">
        <f t="shared" si="186"/>
        <v>0</v>
      </c>
      <c r="Y214" s="450">
        <f t="shared" si="186"/>
        <v>0</v>
      </c>
      <c r="Z214" s="450">
        <f t="shared" si="186"/>
        <v>0</v>
      </c>
      <c r="AA214" s="450">
        <f t="shared" si="186"/>
        <v>0</v>
      </c>
      <c r="AB214" s="450">
        <f t="shared" si="186"/>
        <v>0</v>
      </c>
      <c r="AC214" s="450">
        <f t="shared" si="186"/>
        <v>0</v>
      </c>
      <c r="AD214" s="578">
        <f t="shared" si="186"/>
        <v>0</v>
      </c>
      <c r="AE214" s="562">
        <f t="shared" si="186"/>
        <v>0</v>
      </c>
      <c r="AF214" s="450">
        <f t="shared" si="186"/>
        <v>0</v>
      </c>
      <c r="AG214" s="450">
        <f t="shared" si="186"/>
        <v>0</v>
      </c>
      <c r="AH214" s="450">
        <f t="shared" si="186"/>
        <v>0</v>
      </c>
      <c r="AI214" s="450">
        <f t="shared" si="186"/>
        <v>0</v>
      </c>
      <c r="AJ214" s="335">
        <f t="shared" ref="AJ214:AK214" si="187">+AI214+AJ213</f>
        <v>0</v>
      </c>
      <c r="AK214" s="335">
        <f t="shared" si="187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337">
        <f>+F55</f>
        <v>0</v>
      </c>
      <c r="G215" s="452">
        <f t="shared" ref="G215:AI215" si="188">+G55</f>
        <v>0</v>
      </c>
      <c r="H215" s="452">
        <f t="shared" si="188"/>
        <v>0</v>
      </c>
      <c r="I215" s="582">
        <f t="shared" si="188"/>
        <v>0</v>
      </c>
      <c r="J215" s="565">
        <f t="shared" si="188"/>
        <v>0</v>
      </c>
      <c r="K215" s="452">
        <f t="shared" si="188"/>
        <v>0</v>
      </c>
      <c r="L215" s="452">
        <f t="shared" si="188"/>
        <v>0</v>
      </c>
      <c r="M215" s="452">
        <f t="shared" si="188"/>
        <v>0</v>
      </c>
      <c r="N215" s="565">
        <f t="shared" si="188"/>
        <v>0</v>
      </c>
      <c r="O215" s="565">
        <f t="shared" si="188"/>
        <v>0</v>
      </c>
      <c r="P215" s="565">
        <f t="shared" si="188"/>
        <v>0</v>
      </c>
      <c r="Q215" s="565">
        <f t="shared" si="188"/>
        <v>0</v>
      </c>
      <c r="R215" s="452">
        <f t="shared" si="188"/>
        <v>0</v>
      </c>
      <c r="S215" s="452">
        <f t="shared" si="188"/>
        <v>0</v>
      </c>
      <c r="T215" s="565">
        <f t="shared" si="188"/>
        <v>0</v>
      </c>
      <c r="U215" s="452">
        <f t="shared" si="188"/>
        <v>0</v>
      </c>
      <c r="V215" s="452">
        <f t="shared" si="188"/>
        <v>0</v>
      </c>
      <c r="W215" s="452">
        <f t="shared" si="188"/>
        <v>0</v>
      </c>
      <c r="X215" s="565">
        <f t="shared" si="188"/>
        <v>0</v>
      </c>
      <c r="Y215" s="452">
        <f t="shared" si="188"/>
        <v>0</v>
      </c>
      <c r="Z215" s="452">
        <f t="shared" si="188"/>
        <v>0</v>
      </c>
      <c r="AA215" s="452">
        <f t="shared" si="188"/>
        <v>0</v>
      </c>
      <c r="AB215" s="452">
        <f t="shared" si="188"/>
        <v>0</v>
      </c>
      <c r="AC215" s="452">
        <f t="shared" si="188"/>
        <v>0</v>
      </c>
      <c r="AD215" s="582">
        <f t="shared" si="188"/>
        <v>0</v>
      </c>
      <c r="AE215" s="565">
        <f t="shared" si="188"/>
        <v>0</v>
      </c>
      <c r="AF215" s="452">
        <f t="shared" si="188"/>
        <v>0</v>
      </c>
      <c r="AG215" s="452">
        <f t="shared" si="188"/>
        <v>0</v>
      </c>
      <c r="AH215" s="452">
        <f t="shared" si="188"/>
        <v>0</v>
      </c>
      <c r="AI215" s="452">
        <f t="shared" si="188"/>
        <v>0</v>
      </c>
      <c r="AJ215" s="337">
        <f t="shared" ref="AJ215:AK215" si="189">+AJ55</f>
        <v>0</v>
      </c>
      <c r="AK215" s="337">
        <f t="shared" si="189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48">
        <f t="shared" ref="G216:AI216" si="190">+F216+G215</f>
        <v>0</v>
      </c>
      <c r="H216" s="348">
        <f t="shared" si="190"/>
        <v>0</v>
      </c>
      <c r="I216" s="578">
        <f t="shared" si="190"/>
        <v>0</v>
      </c>
      <c r="J216" s="562">
        <f t="shared" si="190"/>
        <v>0</v>
      </c>
      <c r="K216" s="450">
        <f t="shared" si="190"/>
        <v>0</v>
      </c>
      <c r="L216" s="450">
        <f t="shared" si="190"/>
        <v>0</v>
      </c>
      <c r="M216" s="450">
        <f t="shared" si="190"/>
        <v>0</v>
      </c>
      <c r="N216" s="562">
        <f t="shared" si="190"/>
        <v>0</v>
      </c>
      <c r="O216" s="562">
        <f t="shared" si="190"/>
        <v>0</v>
      </c>
      <c r="P216" s="562">
        <f t="shared" si="190"/>
        <v>0</v>
      </c>
      <c r="Q216" s="562">
        <f t="shared" si="190"/>
        <v>0</v>
      </c>
      <c r="R216" s="450">
        <f t="shared" si="190"/>
        <v>0</v>
      </c>
      <c r="S216" s="450">
        <f t="shared" si="190"/>
        <v>0</v>
      </c>
      <c r="T216" s="562">
        <f t="shared" si="190"/>
        <v>0</v>
      </c>
      <c r="U216" s="450">
        <f t="shared" si="190"/>
        <v>0</v>
      </c>
      <c r="V216" s="450">
        <f t="shared" si="190"/>
        <v>0</v>
      </c>
      <c r="W216" s="450">
        <f t="shared" si="190"/>
        <v>0</v>
      </c>
      <c r="X216" s="562">
        <f t="shared" si="190"/>
        <v>0</v>
      </c>
      <c r="Y216" s="450">
        <f t="shared" si="190"/>
        <v>0</v>
      </c>
      <c r="Z216" s="450">
        <f t="shared" si="190"/>
        <v>0</v>
      </c>
      <c r="AA216" s="450">
        <f t="shared" si="190"/>
        <v>0</v>
      </c>
      <c r="AB216" s="450">
        <f t="shared" si="190"/>
        <v>0</v>
      </c>
      <c r="AC216" s="450">
        <f t="shared" si="190"/>
        <v>0</v>
      </c>
      <c r="AD216" s="578">
        <f t="shared" si="190"/>
        <v>0</v>
      </c>
      <c r="AE216" s="562">
        <f t="shared" si="190"/>
        <v>0</v>
      </c>
      <c r="AF216" s="450">
        <f t="shared" si="190"/>
        <v>0</v>
      </c>
      <c r="AG216" s="450">
        <f t="shared" si="190"/>
        <v>0</v>
      </c>
      <c r="AH216" s="450">
        <f t="shared" si="190"/>
        <v>0</v>
      </c>
      <c r="AI216" s="450">
        <f t="shared" si="190"/>
        <v>0</v>
      </c>
      <c r="AJ216" s="335">
        <f t="shared" ref="AJ216:AK216" si="191">+AI216+AJ215</f>
        <v>0</v>
      </c>
      <c r="AK216" s="335">
        <f t="shared" si="191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337">
        <f>+F57</f>
        <v>950</v>
      </c>
      <c r="G217" s="553">
        <f>+G57</f>
        <v>0</v>
      </c>
      <c r="H217" s="553">
        <f t="shared" ref="H217:AI217" si="192">+H57</f>
        <v>0</v>
      </c>
      <c r="I217" s="574">
        <f t="shared" si="192"/>
        <v>0</v>
      </c>
      <c r="J217" s="557">
        <f t="shared" si="192"/>
        <v>0</v>
      </c>
      <c r="K217" s="553">
        <f t="shared" si="192"/>
        <v>0</v>
      </c>
      <c r="L217" s="553">
        <f t="shared" si="192"/>
        <v>0</v>
      </c>
      <c r="M217" s="553">
        <f t="shared" si="192"/>
        <v>0</v>
      </c>
      <c r="N217" s="557">
        <f t="shared" si="192"/>
        <v>0</v>
      </c>
      <c r="O217" s="557">
        <f t="shared" si="192"/>
        <v>0</v>
      </c>
      <c r="P217" s="557">
        <f t="shared" si="192"/>
        <v>0</v>
      </c>
      <c r="Q217" s="557">
        <f t="shared" si="192"/>
        <v>0</v>
      </c>
      <c r="R217" s="553">
        <f t="shared" si="192"/>
        <v>0</v>
      </c>
      <c r="S217" s="553">
        <f t="shared" si="192"/>
        <v>0</v>
      </c>
      <c r="T217" s="557">
        <f t="shared" si="192"/>
        <v>0</v>
      </c>
      <c r="U217" s="469">
        <v>950</v>
      </c>
      <c r="V217" s="553">
        <f>950-U218</f>
        <v>0</v>
      </c>
      <c r="W217" s="407">
        <f t="shared" si="192"/>
        <v>0</v>
      </c>
      <c r="X217" s="557">
        <f t="shared" si="192"/>
        <v>0</v>
      </c>
      <c r="Y217" s="553">
        <f t="shared" si="192"/>
        <v>0</v>
      </c>
      <c r="Z217" s="553">
        <f t="shared" si="192"/>
        <v>0</v>
      </c>
      <c r="AA217" s="553">
        <f t="shared" si="192"/>
        <v>0</v>
      </c>
      <c r="AB217" s="553">
        <f t="shared" si="192"/>
        <v>0</v>
      </c>
      <c r="AC217" s="553">
        <f t="shared" si="192"/>
        <v>0</v>
      </c>
      <c r="AD217" s="574">
        <f t="shared" si="192"/>
        <v>0</v>
      </c>
      <c r="AE217" s="557">
        <f t="shared" si="192"/>
        <v>0</v>
      </c>
      <c r="AF217" s="553">
        <f t="shared" si="192"/>
        <v>0</v>
      </c>
      <c r="AG217" s="553">
        <f t="shared" si="192"/>
        <v>0</v>
      </c>
      <c r="AH217" s="553">
        <f t="shared" si="192"/>
        <v>0</v>
      </c>
      <c r="AI217" s="553">
        <f t="shared" si="192"/>
        <v>0</v>
      </c>
      <c r="AJ217" s="342">
        <f t="shared" ref="AJ217" si="193">+AJ57</f>
        <v>0</v>
      </c>
      <c r="AK217" s="345">
        <f>+AK57</f>
        <v>0</v>
      </c>
      <c r="AL217" s="37">
        <f>AK218</f>
        <v>950</v>
      </c>
      <c r="AM217" s="38">
        <f>AL217</f>
        <v>950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552">
        <f t="shared" ref="G218:AI218" si="194">+F218+G217</f>
        <v>0</v>
      </c>
      <c r="H218" s="552">
        <f t="shared" si="194"/>
        <v>0</v>
      </c>
      <c r="I218" s="578">
        <f t="shared" si="194"/>
        <v>0</v>
      </c>
      <c r="J218" s="558">
        <f t="shared" si="194"/>
        <v>0</v>
      </c>
      <c r="K218" s="552">
        <f t="shared" si="194"/>
        <v>0</v>
      </c>
      <c r="L218" s="552">
        <f t="shared" si="194"/>
        <v>0</v>
      </c>
      <c r="M218" s="552">
        <f t="shared" si="194"/>
        <v>0</v>
      </c>
      <c r="N218" s="558">
        <f t="shared" si="194"/>
        <v>0</v>
      </c>
      <c r="O218" s="558">
        <f t="shared" si="194"/>
        <v>0</v>
      </c>
      <c r="P218" s="562">
        <f t="shared" si="194"/>
        <v>0</v>
      </c>
      <c r="Q218" s="558">
        <f t="shared" si="194"/>
        <v>0</v>
      </c>
      <c r="R218" s="552">
        <f t="shared" si="194"/>
        <v>0</v>
      </c>
      <c r="S218" s="552">
        <f t="shared" si="194"/>
        <v>0</v>
      </c>
      <c r="T218" s="558">
        <f t="shared" si="194"/>
        <v>0</v>
      </c>
      <c r="U218" s="552">
        <f t="shared" si="194"/>
        <v>950</v>
      </c>
      <c r="V218" s="552">
        <f t="shared" si="194"/>
        <v>950</v>
      </c>
      <c r="W218" s="450">
        <f t="shared" si="194"/>
        <v>950</v>
      </c>
      <c r="X218" s="558">
        <f t="shared" si="194"/>
        <v>950</v>
      </c>
      <c r="Y218" s="552">
        <f t="shared" si="194"/>
        <v>950</v>
      </c>
      <c r="Z218" s="552">
        <f t="shared" si="194"/>
        <v>950</v>
      </c>
      <c r="AA218" s="552">
        <f t="shared" si="194"/>
        <v>950</v>
      </c>
      <c r="AB218" s="552">
        <f t="shared" si="194"/>
        <v>950</v>
      </c>
      <c r="AC218" s="552">
        <f t="shared" si="194"/>
        <v>950</v>
      </c>
      <c r="AD218" s="578">
        <f t="shared" si="194"/>
        <v>950</v>
      </c>
      <c r="AE218" s="558">
        <f t="shared" si="194"/>
        <v>950</v>
      </c>
      <c r="AF218" s="552">
        <f t="shared" si="194"/>
        <v>950</v>
      </c>
      <c r="AG218" s="552">
        <f t="shared" si="194"/>
        <v>950</v>
      </c>
      <c r="AH218" s="552">
        <f t="shared" si="194"/>
        <v>950</v>
      </c>
      <c r="AI218" s="552">
        <f t="shared" si="194"/>
        <v>950</v>
      </c>
      <c r="AJ218" s="336">
        <f t="shared" ref="AJ218:AK218" si="195">+AI218+AJ217</f>
        <v>950</v>
      </c>
      <c r="AK218" s="336">
        <f t="shared" si="195"/>
        <v>950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337">
        <f>+F59</f>
        <v>235</v>
      </c>
      <c r="G219" s="553">
        <f>+G59</f>
        <v>0</v>
      </c>
      <c r="H219" s="553">
        <f t="shared" ref="H219:AI219" si="196">+H59</f>
        <v>0</v>
      </c>
      <c r="I219" s="574">
        <f t="shared" si="196"/>
        <v>0</v>
      </c>
      <c r="J219" s="557">
        <f t="shared" si="196"/>
        <v>0</v>
      </c>
      <c r="K219" s="553">
        <f t="shared" si="196"/>
        <v>0</v>
      </c>
      <c r="L219" s="553">
        <f t="shared" si="196"/>
        <v>0</v>
      </c>
      <c r="M219" s="553">
        <f t="shared" si="196"/>
        <v>0</v>
      </c>
      <c r="N219" s="557">
        <f t="shared" si="196"/>
        <v>0</v>
      </c>
      <c r="O219" s="557">
        <f t="shared" si="196"/>
        <v>0</v>
      </c>
      <c r="P219" s="557">
        <f t="shared" si="196"/>
        <v>0</v>
      </c>
      <c r="Q219" s="557">
        <f t="shared" si="196"/>
        <v>0</v>
      </c>
      <c r="R219" s="553">
        <f t="shared" si="196"/>
        <v>0</v>
      </c>
      <c r="S219" s="553">
        <f t="shared" si="196"/>
        <v>0</v>
      </c>
      <c r="T219" s="557">
        <f t="shared" si="196"/>
        <v>0</v>
      </c>
      <c r="U219" s="469">
        <v>50</v>
      </c>
      <c r="V219" s="469">
        <f>235-U220</f>
        <v>185</v>
      </c>
      <c r="W219" s="407">
        <f t="shared" si="196"/>
        <v>0</v>
      </c>
      <c r="X219" s="557">
        <f t="shared" si="196"/>
        <v>0</v>
      </c>
      <c r="Y219" s="553">
        <f t="shared" si="196"/>
        <v>0</v>
      </c>
      <c r="Z219" s="553">
        <f t="shared" si="196"/>
        <v>0</v>
      </c>
      <c r="AA219" s="553">
        <f t="shared" si="196"/>
        <v>0</v>
      </c>
      <c r="AB219" s="553">
        <f t="shared" si="196"/>
        <v>0</v>
      </c>
      <c r="AC219" s="553">
        <f t="shared" si="196"/>
        <v>0</v>
      </c>
      <c r="AD219" s="574">
        <f t="shared" si="196"/>
        <v>0</v>
      </c>
      <c r="AE219" s="557">
        <f t="shared" si="196"/>
        <v>0</v>
      </c>
      <c r="AF219" s="553">
        <f t="shared" si="196"/>
        <v>0</v>
      </c>
      <c r="AG219" s="553">
        <f t="shared" si="196"/>
        <v>0</v>
      </c>
      <c r="AH219" s="553">
        <f t="shared" si="196"/>
        <v>0</v>
      </c>
      <c r="AI219" s="553">
        <f t="shared" si="196"/>
        <v>0</v>
      </c>
      <c r="AJ219" s="342">
        <f t="shared" ref="AJ219" si="197">+AJ59</f>
        <v>0</v>
      </c>
      <c r="AK219" s="345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552">
        <f t="shared" ref="G220:AI220" si="198">+F220+G219</f>
        <v>0</v>
      </c>
      <c r="H220" s="552">
        <f t="shared" si="198"/>
        <v>0</v>
      </c>
      <c r="I220" s="578">
        <f t="shared" si="198"/>
        <v>0</v>
      </c>
      <c r="J220" s="558">
        <f t="shared" si="198"/>
        <v>0</v>
      </c>
      <c r="K220" s="552">
        <f t="shared" si="198"/>
        <v>0</v>
      </c>
      <c r="L220" s="552">
        <f t="shared" si="198"/>
        <v>0</v>
      </c>
      <c r="M220" s="552">
        <f t="shared" si="198"/>
        <v>0</v>
      </c>
      <c r="N220" s="558">
        <f t="shared" si="198"/>
        <v>0</v>
      </c>
      <c r="O220" s="558">
        <f t="shared" si="198"/>
        <v>0</v>
      </c>
      <c r="P220" s="562">
        <f t="shared" si="198"/>
        <v>0</v>
      </c>
      <c r="Q220" s="558">
        <f t="shared" si="198"/>
        <v>0</v>
      </c>
      <c r="R220" s="552">
        <f t="shared" si="198"/>
        <v>0</v>
      </c>
      <c r="S220" s="552">
        <f t="shared" si="198"/>
        <v>0</v>
      </c>
      <c r="T220" s="558">
        <f t="shared" si="198"/>
        <v>0</v>
      </c>
      <c r="U220" s="552">
        <f t="shared" si="198"/>
        <v>50</v>
      </c>
      <c r="V220" s="552">
        <f t="shared" si="198"/>
        <v>235</v>
      </c>
      <c r="W220" s="450">
        <f t="shared" si="198"/>
        <v>235</v>
      </c>
      <c r="X220" s="558">
        <f t="shared" si="198"/>
        <v>235</v>
      </c>
      <c r="Y220" s="552">
        <f t="shared" si="198"/>
        <v>235</v>
      </c>
      <c r="Z220" s="552">
        <f t="shared" si="198"/>
        <v>235</v>
      </c>
      <c r="AA220" s="552">
        <f t="shared" si="198"/>
        <v>235</v>
      </c>
      <c r="AB220" s="552">
        <f t="shared" si="198"/>
        <v>235</v>
      </c>
      <c r="AC220" s="552">
        <f t="shared" si="198"/>
        <v>235</v>
      </c>
      <c r="AD220" s="578">
        <f t="shared" si="198"/>
        <v>235</v>
      </c>
      <c r="AE220" s="558">
        <f t="shared" si="198"/>
        <v>235</v>
      </c>
      <c r="AF220" s="552">
        <f t="shared" si="198"/>
        <v>235</v>
      </c>
      <c r="AG220" s="552">
        <f t="shared" si="198"/>
        <v>235</v>
      </c>
      <c r="AH220" s="552">
        <f t="shared" si="198"/>
        <v>235</v>
      </c>
      <c r="AI220" s="552">
        <f t="shared" si="198"/>
        <v>235</v>
      </c>
      <c r="AJ220" s="336">
        <f t="shared" ref="AJ220:AK220" si="199">+AI220+AJ219</f>
        <v>235</v>
      </c>
      <c r="AK220" s="336">
        <f t="shared" si="199"/>
        <v>235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1650</v>
      </c>
      <c r="G221" s="553">
        <f>+G61</f>
        <v>0</v>
      </c>
      <c r="H221" s="553">
        <f t="shared" ref="H221:AI221" si="200">+H61</f>
        <v>0</v>
      </c>
      <c r="I221" s="574">
        <f t="shared" si="200"/>
        <v>0</v>
      </c>
      <c r="J221" s="557">
        <f t="shared" si="200"/>
        <v>0</v>
      </c>
      <c r="K221" s="553">
        <f t="shared" si="200"/>
        <v>0</v>
      </c>
      <c r="L221" s="553">
        <f t="shared" si="200"/>
        <v>0</v>
      </c>
      <c r="M221" s="553">
        <f t="shared" si="200"/>
        <v>0</v>
      </c>
      <c r="N221" s="557">
        <f t="shared" si="200"/>
        <v>0</v>
      </c>
      <c r="O221" s="557">
        <f t="shared" si="200"/>
        <v>0</v>
      </c>
      <c r="P221" s="557">
        <f t="shared" si="200"/>
        <v>0</v>
      </c>
      <c r="Q221" s="557">
        <f t="shared" si="200"/>
        <v>0</v>
      </c>
      <c r="R221" s="553">
        <f t="shared" si="200"/>
        <v>0</v>
      </c>
      <c r="S221" s="553">
        <f t="shared" si="200"/>
        <v>0</v>
      </c>
      <c r="T221" s="557">
        <f t="shared" si="200"/>
        <v>0</v>
      </c>
      <c r="U221" s="553">
        <f t="shared" si="200"/>
        <v>0</v>
      </c>
      <c r="V221" s="469">
        <v>1650</v>
      </c>
      <c r="W221" s="407">
        <f t="shared" si="200"/>
        <v>0</v>
      </c>
      <c r="X221" s="557">
        <f t="shared" si="200"/>
        <v>0</v>
      </c>
      <c r="Y221" s="407">
        <f t="shared" si="200"/>
        <v>0</v>
      </c>
      <c r="Z221" s="553">
        <f t="shared" si="200"/>
        <v>0</v>
      </c>
      <c r="AA221" s="553">
        <f t="shared" si="200"/>
        <v>0</v>
      </c>
      <c r="AB221" s="553">
        <f t="shared" si="200"/>
        <v>0</v>
      </c>
      <c r="AC221" s="553">
        <f t="shared" si="200"/>
        <v>0</v>
      </c>
      <c r="AD221" s="574">
        <f t="shared" si="200"/>
        <v>0</v>
      </c>
      <c r="AE221" s="557">
        <f t="shared" si="200"/>
        <v>0</v>
      </c>
      <c r="AF221" s="553">
        <f t="shared" si="200"/>
        <v>0</v>
      </c>
      <c r="AG221" s="553">
        <f t="shared" si="200"/>
        <v>0</v>
      </c>
      <c r="AH221" s="553">
        <f t="shared" si="200"/>
        <v>0</v>
      </c>
      <c r="AI221" s="553">
        <f t="shared" si="200"/>
        <v>0</v>
      </c>
      <c r="AJ221" s="342">
        <f t="shared" ref="AJ221:AK221" si="201">+AJ61</f>
        <v>0</v>
      </c>
      <c r="AK221" s="342">
        <f t="shared" si="201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455">
        <f t="shared" ref="G222:AI222" si="202">+F222+G221</f>
        <v>0</v>
      </c>
      <c r="H222" s="455">
        <f t="shared" si="202"/>
        <v>0</v>
      </c>
      <c r="I222" s="584">
        <f t="shared" si="202"/>
        <v>0</v>
      </c>
      <c r="J222" s="560">
        <f t="shared" si="202"/>
        <v>0</v>
      </c>
      <c r="K222" s="455">
        <f t="shared" si="202"/>
        <v>0</v>
      </c>
      <c r="L222" s="455">
        <f t="shared" si="202"/>
        <v>0</v>
      </c>
      <c r="M222" s="455">
        <f t="shared" si="202"/>
        <v>0</v>
      </c>
      <c r="N222" s="560">
        <f t="shared" si="202"/>
        <v>0</v>
      </c>
      <c r="O222" s="560">
        <f t="shared" si="202"/>
        <v>0</v>
      </c>
      <c r="P222" s="560">
        <f t="shared" si="202"/>
        <v>0</v>
      </c>
      <c r="Q222" s="560">
        <f t="shared" si="202"/>
        <v>0</v>
      </c>
      <c r="R222" s="455">
        <f t="shared" si="202"/>
        <v>0</v>
      </c>
      <c r="S222" s="455">
        <f t="shared" si="202"/>
        <v>0</v>
      </c>
      <c r="T222" s="560">
        <f t="shared" si="202"/>
        <v>0</v>
      </c>
      <c r="U222" s="455">
        <f t="shared" si="202"/>
        <v>0</v>
      </c>
      <c r="V222" s="455">
        <f t="shared" si="202"/>
        <v>1650</v>
      </c>
      <c r="W222" s="455">
        <f t="shared" si="202"/>
        <v>1650</v>
      </c>
      <c r="X222" s="560">
        <f t="shared" si="202"/>
        <v>1650</v>
      </c>
      <c r="Y222" s="455">
        <f t="shared" si="202"/>
        <v>1650</v>
      </c>
      <c r="Z222" s="455">
        <f t="shared" si="202"/>
        <v>1650</v>
      </c>
      <c r="AA222" s="455">
        <f t="shared" si="202"/>
        <v>1650</v>
      </c>
      <c r="AB222" s="455">
        <f t="shared" si="202"/>
        <v>1650</v>
      </c>
      <c r="AC222" s="455">
        <f t="shared" si="202"/>
        <v>1650</v>
      </c>
      <c r="AD222" s="577">
        <f t="shared" si="202"/>
        <v>1650</v>
      </c>
      <c r="AE222" s="560">
        <f t="shared" si="202"/>
        <v>1650</v>
      </c>
      <c r="AF222" s="455">
        <f t="shared" si="202"/>
        <v>1650</v>
      </c>
      <c r="AG222" s="455">
        <f t="shared" si="202"/>
        <v>1650</v>
      </c>
      <c r="AH222" s="455">
        <f t="shared" si="202"/>
        <v>1650</v>
      </c>
      <c r="AI222" s="455">
        <f t="shared" si="202"/>
        <v>1650</v>
      </c>
      <c r="AJ222" s="341">
        <f t="shared" ref="AJ222:AK222" si="203">+AI222+AJ221</f>
        <v>1650</v>
      </c>
      <c r="AK222" s="341">
        <f t="shared" si="203"/>
        <v>1650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337">
        <f>+F63</f>
        <v>321</v>
      </c>
      <c r="G223" s="457">
        <f>+G63</f>
        <v>0</v>
      </c>
      <c r="H223" s="457">
        <f t="shared" ref="H223:AI223" si="204">+H63</f>
        <v>0</v>
      </c>
      <c r="I223" s="576">
        <f t="shared" si="204"/>
        <v>0</v>
      </c>
      <c r="J223" s="559">
        <f t="shared" si="204"/>
        <v>0</v>
      </c>
      <c r="K223" s="457">
        <f t="shared" si="204"/>
        <v>0</v>
      </c>
      <c r="L223" s="457">
        <f t="shared" si="204"/>
        <v>0</v>
      </c>
      <c r="M223" s="457">
        <f t="shared" si="204"/>
        <v>0</v>
      </c>
      <c r="N223" s="559">
        <f t="shared" si="204"/>
        <v>0</v>
      </c>
      <c r="O223" s="559">
        <f t="shared" si="204"/>
        <v>0</v>
      </c>
      <c r="P223" s="559">
        <f t="shared" si="204"/>
        <v>0</v>
      </c>
      <c r="Q223" s="559">
        <f t="shared" si="204"/>
        <v>0</v>
      </c>
      <c r="R223" s="457">
        <f t="shared" si="204"/>
        <v>0</v>
      </c>
      <c r="S223" s="457">
        <f t="shared" si="204"/>
        <v>0</v>
      </c>
      <c r="T223" s="559">
        <f t="shared" si="204"/>
        <v>0</v>
      </c>
      <c r="U223" s="470">
        <v>321</v>
      </c>
      <c r="V223" s="408">
        <f>321-U224</f>
        <v>0</v>
      </c>
      <c r="W223" s="408">
        <f t="shared" si="204"/>
        <v>0</v>
      </c>
      <c r="X223" s="559">
        <f t="shared" si="204"/>
        <v>0</v>
      </c>
      <c r="Y223" s="457">
        <f t="shared" si="204"/>
        <v>0</v>
      </c>
      <c r="Z223" s="457">
        <f t="shared" si="204"/>
        <v>0</v>
      </c>
      <c r="AA223" s="457">
        <f t="shared" si="204"/>
        <v>0</v>
      </c>
      <c r="AB223" s="457">
        <f t="shared" si="204"/>
        <v>0</v>
      </c>
      <c r="AC223" s="457">
        <f t="shared" si="204"/>
        <v>0</v>
      </c>
      <c r="AD223" s="576">
        <f t="shared" si="204"/>
        <v>0</v>
      </c>
      <c r="AE223" s="559">
        <f t="shared" si="204"/>
        <v>0</v>
      </c>
      <c r="AF223" s="457">
        <f t="shared" si="204"/>
        <v>0</v>
      </c>
      <c r="AG223" s="457">
        <f t="shared" si="204"/>
        <v>0</v>
      </c>
      <c r="AH223" s="457">
        <f t="shared" si="204"/>
        <v>0</v>
      </c>
      <c r="AI223" s="457">
        <f t="shared" si="204"/>
        <v>0</v>
      </c>
      <c r="AJ223" s="343">
        <f t="shared" ref="AJ223" si="205">+AJ63</f>
        <v>0</v>
      </c>
      <c r="AK223" s="345">
        <f>+AK63</f>
        <v>0</v>
      </c>
      <c r="AL223" s="37">
        <f>SUM(G223:AK223)</f>
        <v>321</v>
      </c>
      <c r="AM223" s="38">
        <f>AL223</f>
        <v>321</v>
      </c>
      <c r="AN223" s="38">
        <v>893900</v>
      </c>
      <c r="AO223" s="38">
        <f>AL223*AN223/1000</f>
        <v>286941.90000000002</v>
      </c>
      <c r="AP223" s="38">
        <f>AN223*AM223/1000</f>
        <v>286941.90000000002</v>
      </c>
    </row>
    <row r="224" spans="1:42" ht="35.1" customHeight="1">
      <c r="A224" s="625"/>
      <c r="B224" s="660"/>
      <c r="C224" s="39"/>
      <c r="D224" s="95"/>
      <c r="E224" s="79"/>
      <c r="F224" s="42"/>
      <c r="G224" s="552">
        <f t="shared" ref="G224:AI224" si="206">+F224+G223</f>
        <v>0</v>
      </c>
      <c r="H224" s="552">
        <f t="shared" si="206"/>
        <v>0</v>
      </c>
      <c r="I224" s="575">
        <f t="shared" si="206"/>
        <v>0</v>
      </c>
      <c r="J224" s="558">
        <f t="shared" si="206"/>
        <v>0</v>
      </c>
      <c r="K224" s="552">
        <f t="shared" si="206"/>
        <v>0</v>
      </c>
      <c r="L224" s="552">
        <f t="shared" si="206"/>
        <v>0</v>
      </c>
      <c r="M224" s="552">
        <f t="shared" si="206"/>
        <v>0</v>
      </c>
      <c r="N224" s="558">
        <f t="shared" si="206"/>
        <v>0</v>
      </c>
      <c r="O224" s="558">
        <f t="shared" si="206"/>
        <v>0</v>
      </c>
      <c r="P224" s="558">
        <f t="shared" si="206"/>
        <v>0</v>
      </c>
      <c r="Q224" s="558">
        <f t="shared" si="206"/>
        <v>0</v>
      </c>
      <c r="R224" s="552">
        <f t="shared" si="206"/>
        <v>0</v>
      </c>
      <c r="S224" s="552">
        <f t="shared" si="206"/>
        <v>0</v>
      </c>
      <c r="T224" s="558">
        <f t="shared" si="206"/>
        <v>0</v>
      </c>
      <c r="U224" s="552">
        <f t="shared" si="206"/>
        <v>321</v>
      </c>
      <c r="V224" s="552">
        <f t="shared" si="206"/>
        <v>321</v>
      </c>
      <c r="W224" s="552">
        <f t="shared" si="206"/>
        <v>321</v>
      </c>
      <c r="X224" s="558">
        <f t="shared" si="206"/>
        <v>321</v>
      </c>
      <c r="Y224" s="552">
        <f t="shared" si="206"/>
        <v>321</v>
      </c>
      <c r="Z224" s="552">
        <f t="shared" si="206"/>
        <v>321</v>
      </c>
      <c r="AA224" s="552">
        <f t="shared" si="206"/>
        <v>321</v>
      </c>
      <c r="AB224" s="552">
        <f t="shared" si="206"/>
        <v>321</v>
      </c>
      <c r="AC224" s="552">
        <f t="shared" si="206"/>
        <v>321</v>
      </c>
      <c r="AD224" s="575">
        <f t="shared" si="206"/>
        <v>321</v>
      </c>
      <c r="AE224" s="558">
        <f t="shared" si="206"/>
        <v>321</v>
      </c>
      <c r="AF224" s="552">
        <f t="shared" si="206"/>
        <v>321</v>
      </c>
      <c r="AG224" s="552">
        <f t="shared" si="206"/>
        <v>321</v>
      </c>
      <c r="AH224" s="552">
        <f t="shared" si="206"/>
        <v>321</v>
      </c>
      <c r="AI224" s="552">
        <f t="shared" si="206"/>
        <v>321</v>
      </c>
      <c r="AJ224" s="336">
        <f t="shared" ref="AJ224:AK224" si="207">+AI224+AJ223</f>
        <v>321</v>
      </c>
      <c r="AK224" s="336">
        <f t="shared" si="207"/>
        <v>321</v>
      </c>
      <c r="AL224" s="37"/>
    </row>
    <row r="225" spans="1:42" ht="35.1" hidden="1" customHeight="1">
      <c r="A225" s="624"/>
      <c r="B225" s="655" t="s">
        <v>168</v>
      </c>
      <c r="C225" s="53"/>
      <c r="D225" s="90"/>
      <c r="E225" s="49"/>
      <c r="F225" s="35">
        <f>+F65</f>
        <v>0</v>
      </c>
      <c r="G225" s="455">
        <f>+F225</f>
        <v>0</v>
      </c>
      <c r="H225" s="455">
        <v>0</v>
      </c>
      <c r="I225" s="577">
        <v>0</v>
      </c>
      <c r="J225" s="560">
        <v>0</v>
      </c>
      <c r="K225" s="455">
        <v>0</v>
      </c>
      <c r="L225" s="455">
        <v>0</v>
      </c>
      <c r="M225" s="455">
        <v>0</v>
      </c>
      <c r="N225" s="560">
        <v>0</v>
      </c>
      <c r="O225" s="560">
        <v>0</v>
      </c>
      <c r="P225" s="560">
        <v>0</v>
      </c>
      <c r="Q225" s="560">
        <v>0</v>
      </c>
      <c r="R225" s="455">
        <v>0</v>
      </c>
      <c r="S225" s="455">
        <v>0</v>
      </c>
      <c r="T225" s="560">
        <v>0</v>
      </c>
      <c r="U225" s="455">
        <v>0</v>
      </c>
      <c r="V225" s="455">
        <v>0</v>
      </c>
      <c r="W225" s="455">
        <v>0</v>
      </c>
      <c r="X225" s="560">
        <v>0</v>
      </c>
      <c r="Y225" s="455">
        <v>0</v>
      </c>
      <c r="Z225" s="455">
        <v>0</v>
      </c>
      <c r="AA225" s="455">
        <v>0</v>
      </c>
      <c r="AB225" s="455">
        <v>0</v>
      </c>
      <c r="AC225" s="455">
        <v>0</v>
      </c>
      <c r="AD225" s="577">
        <v>0</v>
      </c>
      <c r="AE225" s="560">
        <v>0</v>
      </c>
      <c r="AF225" s="455">
        <v>0</v>
      </c>
      <c r="AG225" s="455">
        <v>0</v>
      </c>
      <c r="AH225" s="455">
        <v>0</v>
      </c>
      <c r="AI225" s="455">
        <v>0</v>
      </c>
      <c r="AJ225" s="341">
        <v>0</v>
      </c>
      <c r="AK225" s="341"/>
      <c r="AL225" s="37">
        <f>SUM(G225:AK225)</f>
        <v>0</v>
      </c>
      <c r="AM225" s="38">
        <f>AL225</f>
        <v>0</v>
      </c>
      <c r="AN225" s="38"/>
      <c r="AO225" s="38">
        <f>AL225*AN225/1000</f>
        <v>0</v>
      </c>
      <c r="AP225" s="38">
        <f>AN225*AM225/1000</f>
        <v>0</v>
      </c>
    </row>
    <row r="226" spans="1:42" ht="35.1" hidden="1" customHeight="1">
      <c r="A226" s="625"/>
      <c r="B226" s="656"/>
      <c r="C226" s="33"/>
      <c r="D226" s="60"/>
      <c r="E226" s="52"/>
      <c r="F226" s="61"/>
      <c r="G226" s="552">
        <f t="shared" ref="G226:AI226" si="208">+F226+G225</f>
        <v>0</v>
      </c>
      <c r="H226" s="450">
        <f t="shared" si="208"/>
        <v>0</v>
      </c>
      <c r="I226" s="578">
        <f t="shared" si="208"/>
        <v>0</v>
      </c>
      <c r="J226" s="558">
        <f t="shared" si="208"/>
        <v>0</v>
      </c>
      <c r="K226" s="552">
        <f t="shared" si="208"/>
        <v>0</v>
      </c>
      <c r="L226" s="552">
        <f t="shared" si="208"/>
        <v>0</v>
      </c>
      <c r="M226" s="552">
        <f t="shared" si="208"/>
        <v>0</v>
      </c>
      <c r="N226" s="558">
        <f t="shared" si="208"/>
        <v>0</v>
      </c>
      <c r="O226" s="562">
        <f t="shared" si="208"/>
        <v>0</v>
      </c>
      <c r="P226" s="562">
        <f t="shared" si="208"/>
        <v>0</v>
      </c>
      <c r="Q226" s="558">
        <f t="shared" si="208"/>
        <v>0</v>
      </c>
      <c r="R226" s="552">
        <f t="shared" si="208"/>
        <v>0</v>
      </c>
      <c r="S226" s="552">
        <f t="shared" si="208"/>
        <v>0</v>
      </c>
      <c r="T226" s="558">
        <f t="shared" si="208"/>
        <v>0</v>
      </c>
      <c r="U226" s="552">
        <f t="shared" si="208"/>
        <v>0</v>
      </c>
      <c r="V226" s="450">
        <f t="shared" si="208"/>
        <v>0</v>
      </c>
      <c r="W226" s="450">
        <f t="shared" si="208"/>
        <v>0</v>
      </c>
      <c r="X226" s="558">
        <f t="shared" si="208"/>
        <v>0</v>
      </c>
      <c r="Y226" s="552">
        <f t="shared" si="208"/>
        <v>0</v>
      </c>
      <c r="Z226" s="552">
        <f t="shared" si="208"/>
        <v>0</v>
      </c>
      <c r="AA226" s="552">
        <f t="shared" si="208"/>
        <v>0</v>
      </c>
      <c r="AB226" s="552">
        <f t="shared" si="208"/>
        <v>0</v>
      </c>
      <c r="AC226" s="450">
        <f t="shared" si="208"/>
        <v>0</v>
      </c>
      <c r="AD226" s="578">
        <f t="shared" si="208"/>
        <v>0</v>
      </c>
      <c r="AE226" s="558">
        <f t="shared" si="208"/>
        <v>0</v>
      </c>
      <c r="AF226" s="552">
        <f t="shared" si="208"/>
        <v>0</v>
      </c>
      <c r="AG226" s="552">
        <f t="shared" si="208"/>
        <v>0</v>
      </c>
      <c r="AH226" s="552">
        <f t="shared" si="208"/>
        <v>0</v>
      </c>
      <c r="AI226" s="552">
        <f t="shared" si="208"/>
        <v>0</v>
      </c>
      <c r="AJ226" s="335">
        <f t="shared" ref="AJ226" si="209">+AI226+AJ225</f>
        <v>0</v>
      </c>
      <c r="AK226" s="335"/>
      <c r="AL226" s="37"/>
      <c r="AO226" s="1">
        <f>AL226*AN226/1000</f>
        <v>0</v>
      </c>
      <c r="AP226" s="1">
        <f>AN226*AM226/1000</f>
        <v>0</v>
      </c>
    </row>
    <row r="227" spans="1:42" ht="35.1" hidden="1" customHeight="1">
      <c r="A227" s="624"/>
      <c r="B227" s="655" t="s">
        <v>169</v>
      </c>
      <c r="C227" s="96"/>
      <c r="D227" s="97"/>
      <c r="E227" s="98"/>
      <c r="F227" s="337">
        <f>+F67</f>
        <v>0</v>
      </c>
      <c r="G227" s="455">
        <f>+F227</f>
        <v>0</v>
      </c>
      <c r="H227" s="455">
        <v>0</v>
      </c>
      <c r="I227" s="577">
        <v>0</v>
      </c>
      <c r="J227" s="560">
        <v>0</v>
      </c>
      <c r="K227" s="455">
        <v>0</v>
      </c>
      <c r="L227" s="455">
        <v>0</v>
      </c>
      <c r="M227" s="455">
        <v>0</v>
      </c>
      <c r="N227" s="560">
        <v>0</v>
      </c>
      <c r="O227" s="560">
        <v>0</v>
      </c>
      <c r="P227" s="560">
        <v>0</v>
      </c>
      <c r="Q227" s="560">
        <v>0</v>
      </c>
      <c r="R227" s="455">
        <v>0</v>
      </c>
      <c r="S227" s="455">
        <v>0</v>
      </c>
      <c r="T227" s="560">
        <v>0</v>
      </c>
      <c r="U227" s="455">
        <v>0</v>
      </c>
      <c r="V227" s="455">
        <v>0</v>
      </c>
      <c r="W227" s="455">
        <v>0</v>
      </c>
      <c r="X227" s="560">
        <v>0</v>
      </c>
      <c r="Y227" s="455">
        <v>0</v>
      </c>
      <c r="Z227" s="455">
        <v>0</v>
      </c>
      <c r="AA227" s="455">
        <v>0</v>
      </c>
      <c r="AB227" s="455">
        <v>0</v>
      </c>
      <c r="AC227" s="455">
        <v>0</v>
      </c>
      <c r="AD227" s="577">
        <v>0</v>
      </c>
      <c r="AE227" s="560">
        <v>0</v>
      </c>
      <c r="AF227" s="455">
        <v>0</v>
      </c>
      <c r="AG227" s="455">
        <v>0</v>
      </c>
      <c r="AH227" s="455">
        <v>0</v>
      </c>
      <c r="AI227" s="455">
        <v>0</v>
      </c>
      <c r="AJ227" s="341">
        <v>0</v>
      </c>
      <c r="AK227" s="341"/>
      <c r="AL227" s="37">
        <f>SUM(G227:AK227)</f>
        <v>0</v>
      </c>
      <c r="AM227" s="38">
        <f>AL227</f>
        <v>0</v>
      </c>
      <c r="AN227" s="38"/>
      <c r="AO227" s="38">
        <f>AL227*AN227/1000</f>
        <v>0</v>
      </c>
      <c r="AP227" s="38">
        <f>AN227*AM227/1000</f>
        <v>0</v>
      </c>
    </row>
    <row r="228" spans="1:42" ht="35.1" hidden="1" customHeight="1">
      <c r="A228" s="651"/>
      <c r="B228" s="656"/>
      <c r="C228" s="107"/>
      <c r="D228" s="108"/>
      <c r="E228" s="109"/>
      <c r="F228" s="117"/>
      <c r="G228" s="455">
        <f t="shared" ref="G228:AI228" si="210">+F228+G227</f>
        <v>0</v>
      </c>
      <c r="H228" s="455">
        <f t="shared" si="210"/>
        <v>0</v>
      </c>
      <c r="I228" s="577">
        <f t="shared" si="210"/>
        <v>0</v>
      </c>
      <c r="J228" s="560">
        <f t="shared" si="210"/>
        <v>0</v>
      </c>
      <c r="K228" s="455">
        <f t="shared" si="210"/>
        <v>0</v>
      </c>
      <c r="L228" s="455">
        <f t="shared" si="210"/>
        <v>0</v>
      </c>
      <c r="M228" s="455">
        <f t="shared" si="210"/>
        <v>0</v>
      </c>
      <c r="N228" s="560">
        <f t="shared" si="210"/>
        <v>0</v>
      </c>
      <c r="O228" s="560">
        <f t="shared" si="210"/>
        <v>0</v>
      </c>
      <c r="P228" s="560">
        <f t="shared" si="210"/>
        <v>0</v>
      </c>
      <c r="Q228" s="560">
        <f t="shared" si="210"/>
        <v>0</v>
      </c>
      <c r="R228" s="455">
        <f t="shared" si="210"/>
        <v>0</v>
      </c>
      <c r="S228" s="455">
        <f t="shared" si="210"/>
        <v>0</v>
      </c>
      <c r="T228" s="560">
        <f t="shared" si="210"/>
        <v>0</v>
      </c>
      <c r="U228" s="455">
        <f t="shared" si="210"/>
        <v>0</v>
      </c>
      <c r="V228" s="455">
        <f t="shared" si="210"/>
        <v>0</v>
      </c>
      <c r="W228" s="455">
        <f t="shared" si="210"/>
        <v>0</v>
      </c>
      <c r="X228" s="560">
        <f t="shared" si="210"/>
        <v>0</v>
      </c>
      <c r="Y228" s="455">
        <f t="shared" si="210"/>
        <v>0</v>
      </c>
      <c r="Z228" s="455">
        <f t="shared" si="210"/>
        <v>0</v>
      </c>
      <c r="AA228" s="455">
        <f t="shared" si="210"/>
        <v>0</v>
      </c>
      <c r="AB228" s="455">
        <f t="shared" si="210"/>
        <v>0</v>
      </c>
      <c r="AC228" s="455">
        <f t="shared" si="210"/>
        <v>0</v>
      </c>
      <c r="AD228" s="577">
        <f t="shared" si="210"/>
        <v>0</v>
      </c>
      <c r="AE228" s="560">
        <f t="shared" si="210"/>
        <v>0</v>
      </c>
      <c r="AF228" s="455">
        <f t="shared" si="210"/>
        <v>0</v>
      </c>
      <c r="AG228" s="455">
        <f t="shared" si="210"/>
        <v>0</v>
      </c>
      <c r="AH228" s="455">
        <f t="shared" si="210"/>
        <v>0</v>
      </c>
      <c r="AI228" s="455">
        <f t="shared" si="210"/>
        <v>0</v>
      </c>
      <c r="AJ228" s="336">
        <f t="shared" ref="AJ228" si="211">+AI228+AJ227</f>
        <v>0</v>
      </c>
      <c r="AK228" s="336"/>
      <c r="AL228" s="37">
        <f>SUM(G228:AK228)</f>
        <v>0</v>
      </c>
      <c r="AO228" s="1">
        <f>AL228*AN228/1000</f>
        <v>0</v>
      </c>
      <c r="AP228" s="1">
        <f>AN228*AM228/1000</f>
        <v>0</v>
      </c>
    </row>
    <row r="229" spans="1:42" ht="34.5" hidden="1" customHeight="1">
      <c r="A229" s="624">
        <v>1</v>
      </c>
      <c r="B229" s="657" t="s">
        <v>170</v>
      </c>
      <c r="C229" s="118"/>
      <c r="D229" s="48"/>
      <c r="E229" s="49"/>
      <c r="F229" s="119"/>
      <c r="G229" s="99"/>
      <c r="H229" s="454">
        <v>0</v>
      </c>
      <c r="I229" s="579">
        <v>0</v>
      </c>
      <c r="J229" s="561">
        <v>0</v>
      </c>
      <c r="K229" s="454">
        <v>0</v>
      </c>
      <c r="L229" s="454">
        <v>0</v>
      </c>
      <c r="M229" s="454">
        <v>0</v>
      </c>
      <c r="N229" s="561">
        <v>0</v>
      </c>
      <c r="O229" s="561">
        <v>0</v>
      </c>
      <c r="P229" s="561">
        <v>0</v>
      </c>
      <c r="Q229" s="561">
        <v>0</v>
      </c>
      <c r="R229" s="454">
        <v>0</v>
      </c>
      <c r="S229" s="454">
        <v>0</v>
      </c>
      <c r="T229" s="561">
        <v>0</v>
      </c>
      <c r="U229" s="454">
        <v>0</v>
      </c>
      <c r="V229" s="454">
        <v>0</v>
      </c>
      <c r="W229" s="454">
        <v>0</v>
      </c>
      <c r="X229" s="561">
        <v>0</v>
      </c>
      <c r="Y229" s="454">
        <v>0</v>
      </c>
      <c r="Z229" s="454">
        <v>0</v>
      </c>
      <c r="AA229" s="454">
        <v>0</v>
      </c>
      <c r="AB229" s="454">
        <v>0</v>
      </c>
      <c r="AC229" s="454">
        <v>0</v>
      </c>
      <c r="AD229" s="579">
        <v>0</v>
      </c>
      <c r="AE229" s="561">
        <v>0</v>
      </c>
      <c r="AF229" s="454">
        <v>0</v>
      </c>
      <c r="AG229" s="454">
        <v>0</v>
      </c>
      <c r="AH229" s="99"/>
      <c r="AI229" s="99"/>
      <c r="AJ229" s="99"/>
      <c r="AK229" s="100"/>
      <c r="AL229" s="37"/>
      <c r="AM229" s="38"/>
      <c r="AN229" s="38"/>
      <c r="AO229" s="38"/>
      <c r="AP229" s="38"/>
    </row>
    <row r="230" spans="1:42" ht="34.5" hidden="1" customHeight="1">
      <c r="A230" s="625"/>
      <c r="B230" s="658"/>
      <c r="C230" s="39"/>
      <c r="D230" s="40"/>
      <c r="E230" s="41"/>
      <c r="F230" s="120"/>
      <c r="G230" s="101"/>
      <c r="H230" s="552">
        <f t="shared" ref="H230:AG230" si="212">+G230+H229</f>
        <v>0</v>
      </c>
      <c r="I230" s="578">
        <f t="shared" si="212"/>
        <v>0</v>
      </c>
      <c r="J230" s="558">
        <f t="shared" si="212"/>
        <v>0</v>
      </c>
      <c r="K230" s="552">
        <f t="shared" si="212"/>
        <v>0</v>
      </c>
      <c r="L230" s="552">
        <f t="shared" si="212"/>
        <v>0</v>
      </c>
      <c r="M230" s="552">
        <f t="shared" si="212"/>
        <v>0</v>
      </c>
      <c r="N230" s="558">
        <f t="shared" si="212"/>
        <v>0</v>
      </c>
      <c r="O230" s="558">
        <f t="shared" si="212"/>
        <v>0</v>
      </c>
      <c r="P230" s="562">
        <f t="shared" si="212"/>
        <v>0</v>
      </c>
      <c r="Q230" s="558">
        <f t="shared" si="212"/>
        <v>0</v>
      </c>
      <c r="R230" s="552">
        <f t="shared" si="212"/>
        <v>0</v>
      </c>
      <c r="S230" s="552">
        <f t="shared" si="212"/>
        <v>0</v>
      </c>
      <c r="T230" s="558">
        <f t="shared" si="212"/>
        <v>0</v>
      </c>
      <c r="U230" s="552">
        <f t="shared" si="212"/>
        <v>0</v>
      </c>
      <c r="V230" s="552">
        <f t="shared" si="212"/>
        <v>0</v>
      </c>
      <c r="W230" s="450">
        <f t="shared" si="212"/>
        <v>0</v>
      </c>
      <c r="X230" s="558">
        <f t="shared" si="212"/>
        <v>0</v>
      </c>
      <c r="Y230" s="552">
        <f t="shared" si="212"/>
        <v>0</v>
      </c>
      <c r="Z230" s="552">
        <f t="shared" si="212"/>
        <v>0</v>
      </c>
      <c r="AA230" s="552">
        <f t="shared" si="212"/>
        <v>0</v>
      </c>
      <c r="AB230" s="552">
        <f t="shared" si="212"/>
        <v>0</v>
      </c>
      <c r="AC230" s="552">
        <f t="shared" si="212"/>
        <v>0</v>
      </c>
      <c r="AD230" s="578">
        <f t="shared" si="212"/>
        <v>0</v>
      </c>
      <c r="AE230" s="558">
        <f t="shared" si="212"/>
        <v>0</v>
      </c>
      <c r="AF230" s="552">
        <f t="shared" si="212"/>
        <v>0</v>
      </c>
      <c r="AG230" s="552">
        <f t="shared" si="212"/>
        <v>0</v>
      </c>
      <c r="AH230" s="101"/>
      <c r="AI230" s="101"/>
      <c r="AJ230" s="101"/>
      <c r="AK230" s="102"/>
      <c r="AL230" s="47"/>
    </row>
    <row r="231" spans="1:42" ht="34.5" hidden="1" customHeight="1">
      <c r="A231" s="624">
        <v>23</v>
      </c>
      <c r="B231" s="626" t="s">
        <v>35</v>
      </c>
      <c r="C231" s="48"/>
      <c r="D231" s="48"/>
      <c r="E231" s="49"/>
      <c r="F231" s="337" t="e">
        <f>+F73</f>
        <v>#REF!</v>
      </c>
      <c r="G231" s="454">
        <f>+G73</f>
        <v>0</v>
      </c>
      <c r="H231" s="454">
        <f t="shared" ref="H231:AI231" si="213">+H73</f>
        <v>0</v>
      </c>
      <c r="I231" s="579">
        <f t="shared" si="213"/>
        <v>0</v>
      </c>
      <c r="J231" s="561">
        <f t="shared" si="213"/>
        <v>0</v>
      </c>
      <c r="K231" s="454">
        <f t="shared" si="213"/>
        <v>0</v>
      </c>
      <c r="L231" s="454">
        <f t="shared" si="213"/>
        <v>0</v>
      </c>
      <c r="M231" s="454">
        <f t="shared" si="213"/>
        <v>0</v>
      </c>
      <c r="N231" s="561">
        <f t="shared" si="213"/>
        <v>0</v>
      </c>
      <c r="O231" s="561">
        <f t="shared" si="213"/>
        <v>0</v>
      </c>
      <c r="P231" s="561">
        <f t="shared" si="213"/>
        <v>0</v>
      </c>
      <c r="Q231" s="561">
        <f t="shared" si="213"/>
        <v>0</v>
      </c>
      <c r="R231" s="454">
        <f t="shared" si="213"/>
        <v>0</v>
      </c>
      <c r="S231" s="454">
        <f t="shared" si="213"/>
        <v>0</v>
      </c>
      <c r="T231" s="561">
        <f t="shared" si="213"/>
        <v>0</v>
      </c>
      <c r="U231" s="454">
        <f t="shared" si="213"/>
        <v>0</v>
      </c>
      <c r="V231" s="454">
        <f t="shared" si="213"/>
        <v>0</v>
      </c>
      <c r="W231" s="454">
        <f t="shared" si="213"/>
        <v>0</v>
      </c>
      <c r="X231" s="561">
        <f t="shared" si="213"/>
        <v>0</v>
      </c>
      <c r="Y231" s="454">
        <f t="shared" si="213"/>
        <v>0</v>
      </c>
      <c r="Z231" s="454">
        <f t="shared" si="213"/>
        <v>0</v>
      </c>
      <c r="AA231" s="454">
        <f t="shared" si="213"/>
        <v>0</v>
      </c>
      <c r="AB231" s="454">
        <f t="shared" si="213"/>
        <v>0</v>
      </c>
      <c r="AC231" s="454">
        <f t="shared" si="213"/>
        <v>0</v>
      </c>
      <c r="AD231" s="579">
        <f t="shared" si="213"/>
        <v>0</v>
      </c>
      <c r="AE231" s="561">
        <f t="shared" si="213"/>
        <v>0</v>
      </c>
      <c r="AF231" s="454">
        <f t="shared" si="213"/>
        <v>0</v>
      </c>
      <c r="AG231" s="454">
        <f t="shared" si="213"/>
        <v>0</v>
      </c>
      <c r="AH231" s="454">
        <f t="shared" si="213"/>
        <v>0</v>
      </c>
      <c r="AI231" s="454">
        <f t="shared" si="213"/>
        <v>0</v>
      </c>
      <c r="AJ231" s="339">
        <f t="shared" ref="AJ231" si="214">+AJ73</f>
        <v>0</v>
      </c>
      <c r="AK231" s="103"/>
      <c r="AL231" s="37"/>
      <c r="AM231" s="38"/>
      <c r="AN231" s="38"/>
      <c r="AO231" s="38"/>
      <c r="AP231" s="38"/>
    </row>
    <row r="232" spans="1:42" ht="34.5" hidden="1" customHeight="1">
      <c r="A232" s="625"/>
      <c r="B232" s="628"/>
      <c r="C232" s="40"/>
      <c r="D232" s="40"/>
      <c r="E232" s="41"/>
      <c r="F232" s="74"/>
      <c r="G232" s="552">
        <f t="shared" ref="G232:AI236" si="215">+F232+G231</f>
        <v>0</v>
      </c>
      <c r="H232" s="552">
        <f t="shared" si="215"/>
        <v>0</v>
      </c>
      <c r="I232" s="578">
        <f t="shared" si="215"/>
        <v>0</v>
      </c>
      <c r="J232" s="558">
        <f t="shared" si="215"/>
        <v>0</v>
      </c>
      <c r="K232" s="552">
        <f t="shared" si="215"/>
        <v>0</v>
      </c>
      <c r="L232" s="552">
        <f t="shared" si="215"/>
        <v>0</v>
      </c>
      <c r="M232" s="552">
        <f t="shared" si="215"/>
        <v>0</v>
      </c>
      <c r="N232" s="558">
        <f t="shared" si="215"/>
        <v>0</v>
      </c>
      <c r="O232" s="558">
        <f t="shared" si="215"/>
        <v>0</v>
      </c>
      <c r="P232" s="562">
        <f t="shared" si="215"/>
        <v>0</v>
      </c>
      <c r="Q232" s="558">
        <f t="shared" si="215"/>
        <v>0</v>
      </c>
      <c r="R232" s="552">
        <f t="shared" si="215"/>
        <v>0</v>
      </c>
      <c r="S232" s="552">
        <f t="shared" si="215"/>
        <v>0</v>
      </c>
      <c r="T232" s="558">
        <f t="shared" si="215"/>
        <v>0</v>
      </c>
      <c r="U232" s="552">
        <f t="shared" si="215"/>
        <v>0</v>
      </c>
      <c r="V232" s="552">
        <f t="shared" si="215"/>
        <v>0</v>
      </c>
      <c r="W232" s="450">
        <f t="shared" si="215"/>
        <v>0</v>
      </c>
      <c r="X232" s="558">
        <f t="shared" si="215"/>
        <v>0</v>
      </c>
      <c r="Y232" s="552">
        <f t="shared" si="215"/>
        <v>0</v>
      </c>
      <c r="Z232" s="552">
        <f t="shared" si="215"/>
        <v>0</v>
      </c>
      <c r="AA232" s="552">
        <f t="shared" si="215"/>
        <v>0</v>
      </c>
      <c r="AB232" s="552">
        <f t="shared" si="215"/>
        <v>0</v>
      </c>
      <c r="AC232" s="552">
        <f t="shared" si="215"/>
        <v>0</v>
      </c>
      <c r="AD232" s="578">
        <f t="shared" si="215"/>
        <v>0</v>
      </c>
      <c r="AE232" s="558">
        <f t="shared" si="215"/>
        <v>0</v>
      </c>
      <c r="AF232" s="552">
        <f t="shared" si="215"/>
        <v>0</v>
      </c>
      <c r="AG232" s="552">
        <f t="shared" si="215"/>
        <v>0</v>
      </c>
      <c r="AH232" s="552">
        <f t="shared" si="215"/>
        <v>0</v>
      </c>
      <c r="AI232" s="552">
        <f t="shared" si="215"/>
        <v>0</v>
      </c>
      <c r="AJ232" s="336">
        <f t="shared" ref="AJ232:AJ236" si="216">+AI232+AJ231</f>
        <v>0</v>
      </c>
      <c r="AK232" s="102"/>
      <c r="AL232" s="37"/>
    </row>
    <row r="233" spans="1:42" ht="34.5" hidden="1" customHeight="1">
      <c r="A233" s="624">
        <v>24</v>
      </c>
      <c r="B233" s="629" t="s">
        <v>36</v>
      </c>
      <c r="C233" s="48"/>
      <c r="D233" s="48"/>
      <c r="E233" s="49"/>
      <c r="F233" s="337" t="e">
        <f>+F75</f>
        <v>#REF!</v>
      </c>
      <c r="G233" s="454">
        <f>+G75</f>
        <v>0</v>
      </c>
      <c r="H233" s="454">
        <f t="shared" ref="H233:AI233" si="217">+H75</f>
        <v>0</v>
      </c>
      <c r="I233" s="579">
        <f t="shared" si="217"/>
        <v>0</v>
      </c>
      <c r="J233" s="561">
        <f t="shared" si="217"/>
        <v>0</v>
      </c>
      <c r="K233" s="454">
        <f t="shared" si="217"/>
        <v>0</v>
      </c>
      <c r="L233" s="454">
        <f t="shared" si="217"/>
        <v>0</v>
      </c>
      <c r="M233" s="454">
        <f t="shared" si="217"/>
        <v>0</v>
      </c>
      <c r="N233" s="561">
        <f t="shared" si="217"/>
        <v>0</v>
      </c>
      <c r="O233" s="561">
        <f t="shared" si="217"/>
        <v>0</v>
      </c>
      <c r="P233" s="561">
        <f t="shared" si="217"/>
        <v>0</v>
      </c>
      <c r="Q233" s="561">
        <f t="shared" si="217"/>
        <v>0</v>
      </c>
      <c r="R233" s="454">
        <f t="shared" si="217"/>
        <v>0</v>
      </c>
      <c r="S233" s="454">
        <f t="shared" si="217"/>
        <v>0</v>
      </c>
      <c r="T233" s="561">
        <f t="shared" si="217"/>
        <v>0</v>
      </c>
      <c r="U233" s="454">
        <f t="shared" si="217"/>
        <v>0</v>
      </c>
      <c r="V233" s="454">
        <f t="shared" si="217"/>
        <v>0</v>
      </c>
      <c r="W233" s="457">
        <f t="shared" si="217"/>
        <v>0</v>
      </c>
      <c r="X233" s="561">
        <f t="shared" si="217"/>
        <v>0</v>
      </c>
      <c r="Y233" s="454">
        <f t="shared" si="217"/>
        <v>0</v>
      </c>
      <c r="Z233" s="454">
        <f t="shared" si="217"/>
        <v>0</v>
      </c>
      <c r="AA233" s="454">
        <f t="shared" si="217"/>
        <v>0</v>
      </c>
      <c r="AB233" s="454">
        <f t="shared" si="217"/>
        <v>0</v>
      </c>
      <c r="AC233" s="454">
        <f t="shared" si="217"/>
        <v>0</v>
      </c>
      <c r="AD233" s="579">
        <f t="shared" si="217"/>
        <v>0</v>
      </c>
      <c r="AE233" s="561">
        <f t="shared" si="217"/>
        <v>0</v>
      </c>
      <c r="AF233" s="454">
        <f t="shared" si="217"/>
        <v>0</v>
      </c>
      <c r="AG233" s="454">
        <f t="shared" si="217"/>
        <v>0</v>
      </c>
      <c r="AH233" s="454">
        <f t="shared" si="217"/>
        <v>0</v>
      </c>
      <c r="AI233" s="454">
        <f t="shared" si="217"/>
        <v>0</v>
      </c>
      <c r="AJ233" s="339">
        <f t="shared" ref="AJ233" si="218">+AJ75</f>
        <v>0</v>
      </c>
      <c r="AK233" s="103"/>
      <c r="AL233" s="37"/>
      <c r="AM233" s="38"/>
      <c r="AN233" s="38"/>
      <c r="AO233" s="38"/>
      <c r="AP233" s="38"/>
    </row>
    <row r="234" spans="1:42" ht="34.5" hidden="1" customHeight="1">
      <c r="A234" s="625"/>
      <c r="B234" s="630"/>
      <c r="C234" s="40"/>
      <c r="D234" s="40"/>
      <c r="E234" s="41"/>
      <c r="F234" s="74"/>
      <c r="G234" s="552">
        <f t="shared" si="215"/>
        <v>0</v>
      </c>
      <c r="H234" s="552">
        <f t="shared" si="215"/>
        <v>0</v>
      </c>
      <c r="I234" s="578">
        <f t="shared" si="215"/>
        <v>0</v>
      </c>
      <c r="J234" s="558">
        <f t="shared" si="215"/>
        <v>0</v>
      </c>
      <c r="K234" s="552">
        <f t="shared" si="215"/>
        <v>0</v>
      </c>
      <c r="L234" s="552">
        <f t="shared" si="215"/>
        <v>0</v>
      </c>
      <c r="M234" s="552">
        <f t="shared" si="215"/>
        <v>0</v>
      </c>
      <c r="N234" s="558">
        <f t="shared" si="215"/>
        <v>0</v>
      </c>
      <c r="O234" s="558">
        <f t="shared" si="215"/>
        <v>0</v>
      </c>
      <c r="P234" s="562">
        <f t="shared" si="215"/>
        <v>0</v>
      </c>
      <c r="Q234" s="558">
        <f t="shared" si="215"/>
        <v>0</v>
      </c>
      <c r="R234" s="552">
        <f t="shared" si="215"/>
        <v>0</v>
      </c>
      <c r="S234" s="552">
        <f t="shared" si="215"/>
        <v>0</v>
      </c>
      <c r="T234" s="558">
        <f t="shared" si="215"/>
        <v>0</v>
      </c>
      <c r="U234" s="552">
        <f t="shared" si="215"/>
        <v>0</v>
      </c>
      <c r="V234" s="552">
        <f t="shared" si="215"/>
        <v>0</v>
      </c>
      <c r="W234" s="450">
        <f t="shared" si="215"/>
        <v>0</v>
      </c>
      <c r="X234" s="558">
        <f t="shared" si="215"/>
        <v>0</v>
      </c>
      <c r="Y234" s="552">
        <f t="shared" si="215"/>
        <v>0</v>
      </c>
      <c r="Z234" s="552">
        <f t="shared" si="215"/>
        <v>0</v>
      </c>
      <c r="AA234" s="552">
        <f t="shared" si="215"/>
        <v>0</v>
      </c>
      <c r="AB234" s="552">
        <f t="shared" si="215"/>
        <v>0</v>
      </c>
      <c r="AC234" s="552">
        <f t="shared" si="215"/>
        <v>0</v>
      </c>
      <c r="AD234" s="578">
        <f t="shared" si="215"/>
        <v>0</v>
      </c>
      <c r="AE234" s="558">
        <f t="shared" si="215"/>
        <v>0</v>
      </c>
      <c r="AF234" s="552">
        <f t="shared" si="215"/>
        <v>0</v>
      </c>
      <c r="AG234" s="552">
        <f t="shared" si="215"/>
        <v>0</v>
      </c>
      <c r="AH234" s="552">
        <f t="shared" si="215"/>
        <v>0</v>
      </c>
      <c r="AI234" s="552">
        <f t="shared" si="215"/>
        <v>0</v>
      </c>
      <c r="AJ234" s="336">
        <f t="shared" si="216"/>
        <v>0</v>
      </c>
      <c r="AK234" s="102"/>
      <c r="AL234" s="37"/>
    </row>
    <row r="235" spans="1:42" ht="34.5" customHeight="1">
      <c r="A235" s="624">
        <v>23</v>
      </c>
      <c r="B235" s="707" t="s">
        <v>191</v>
      </c>
      <c r="C235" s="48"/>
      <c r="D235" s="48"/>
      <c r="E235" s="49"/>
      <c r="F235" s="337">
        <f>+F95+4</f>
        <v>11389</v>
      </c>
      <c r="G235" s="470">
        <v>141</v>
      </c>
      <c r="H235" s="470">
        <v>1514</v>
      </c>
      <c r="I235" s="576">
        <f t="shared" ref="I235:AI235" si="219">+I95</f>
        <v>0</v>
      </c>
      <c r="J235" s="559">
        <f t="shared" si="219"/>
        <v>0</v>
      </c>
      <c r="K235" s="470">
        <f>2000-J236</f>
        <v>345</v>
      </c>
      <c r="L235" s="408">
        <v>0</v>
      </c>
      <c r="M235" s="470">
        <f>3000-L236</f>
        <v>1000</v>
      </c>
      <c r="N235" s="559">
        <f t="shared" si="219"/>
        <v>0</v>
      </c>
      <c r="O235" s="559">
        <f t="shared" si="219"/>
        <v>0</v>
      </c>
      <c r="P235" s="470">
        <v>1161</v>
      </c>
      <c r="Q235" s="470">
        <f>4300-P236</f>
        <v>139</v>
      </c>
      <c r="R235" s="457">
        <f t="shared" si="219"/>
        <v>0</v>
      </c>
      <c r="S235" s="408">
        <v>0</v>
      </c>
      <c r="T235" s="559">
        <f t="shared" si="219"/>
        <v>0</v>
      </c>
      <c r="U235" s="408">
        <f t="shared" si="219"/>
        <v>0</v>
      </c>
      <c r="V235" s="457">
        <f t="shared" si="219"/>
        <v>0</v>
      </c>
      <c r="W235" s="457">
        <f t="shared" si="219"/>
        <v>0</v>
      </c>
      <c r="X235" s="559">
        <f t="shared" si="219"/>
        <v>0</v>
      </c>
      <c r="Y235" s="457">
        <f t="shared" si="219"/>
        <v>0</v>
      </c>
      <c r="Z235" s="470">
        <v>1289</v>
      </c>
      <c r="AA235" s="470">
        <f>7389-Z236</f>
        <v>1800</v>
      </c>
      <c r="AB235" s="470">
        <f t="shared" si="219"/>
        <v>400</v>
      </c>
      <c r="AC235" s="457">
        <f t="shared" si="219"/>
        <v>0</v>
      </c>
      <c r="AD235" s="576">
        <f t="shared" si="219"/>
        <v>0</v>
      </c>
      <c r="AE235" s="559">
        <f t="shared" si="219"/>
        <v>0</v>
      </c>
      <c r="AF235" s="470">
        <f t="shared" si="219"/>
        <v>2150</v>
      </c>
      <c r="AG235" s="470">
        <f t="shared" si="219"/>
        <v>1450</v>
      </c>
      <c r="AH235" s="457">
        <f t="shared" si="219"/>
        <v>0</v>
      </c>
      <c r="AI235" s="457">
        <f t="shared" si="219"/>
        <v>0</v>
      </c>
      <c r="AJ235" s="343">
        <f t="shared" ref="AJ235:AK235" si="220">+AJ95</f>
        <v>0</v>
      </c>
      <c r="AK235" s="343">
        <f t="shared" si="220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720"/>
      <c r="C236" s="33"/>
      <c r="D236" s="33"/>
      <c r="E236" s="52"/>
      <c r="F236" s="61"/>
      <c r="G236" s="552">
        <f t="shared" si="215"/>
        <v>141</v>
      </c>
      <c r="H236" s="552">
        <f t="shared" si="215"/>
        <v>1655</v>
      </c>
      <c r="I236" s="578">
        <f t="shared" si="215"/>
        <v>1655</v>
      </c>
      <c r="J236" s="558">
        <f t="shared" si="215"/>
        <v>1655</v>
      </c>
      <c r="K236" s="552">
        <f t="shared" si="215"/>
        <v>2000</v>
      </c>
      <c r="L236" s="552">
        <f t="shared" si="215"/>
        <v>2000</v>
      </c>
      <c r="M236" s="552">
        <f t="shared" si="215"/>
        <v>3000</v>
      </c>
      <c r="N236" s="558">
        <f t="shared" si="215"/>
        <v>3000</v>
      </c>
      <c r="O236" s="558">
        <f t="shared" si="215"/>
        <v>3000</v>
      </c>
      <c r="P236" s="562">
        <f t="shared" si="215"/>
        <v>4161</v>
      </c>
      <c r="Q236" s="558">
        <f t="shared" si="215"/>
        <v>4300</v>
      </c>
      <c r="R236" s="552">
        <f t="shared" si="215"/>
        <v>4300</v>
      </c>
      <c r="S236" s="552">
        <f t="shared" si="215"/>
        <v>4300</v>
      </c>
      <c r="T236" s="558">
        <f t="shared" si="215"/>
        <v>4300</v>
      </c>
      <c r="U236" s="552">
        <f t="shared" si="215"/>
        <v>4300</v>
      </c>
      <c r="V236" s="552">
        <f t="shared" si="215"/>
        <v>4300</v>
      </c>
      <c r="W236" s="450">
        <f t="shared" si="215"/>
        <v>4300</v>
      </c>
      <c r="X236" s="558">
        <f t="shared" si="215"/>
        <v>4300</v>
      </c>
      <c r="Y236" s="552">
        <f t="shared" si="215"/>
        <v>4300</v>
      </c>
      <c r="Z236" s="552">
        <f t="shared" si="215"/>
        <v>5589</v>
      </c>
      <c r="AA236" s="552">
        <f t="shared" si="215"/>
        <v>7389</v>
      </c>
      <c r="AB236" s="552">
        <f t="shared" si="215"/>
        <v>7789</v>
      </c>
      <c r="AC236" s="552">
        <f t="shared" si="215"/>
        <v>7789</v>
      </c>
      <c r="AD236" s="578">
        <f t="shared" si="215"/>
        <v>7789</v>
      </c>
      <c r="AE236" s="558">
        <f t="shared" si="215"/>
        <v>7789</v>
      </c>
      <c r="AF236" s="552">
        <f t="shared" si="215"/>
        <v>9939</v>
      </c>
      <c r="AG236" s="552">
        <f t="shared" si="215"/>
        <v>11389</v>
      </c>
      <c r="AH236" s="552">
        <f t="shared" si="215"/>
        <v>11389</v>
      </c>
      <c r="AI236" s="552">
        <f t="shared" si="215"/>
        <v>11389</v>
      </c>
      <c r="AJ236" s="336">
        <f t="shared" si="216"/>
        <v>11389</v>
      </c>
      <c r="AK236" s="336">
        <f t="shared" ref="AK236" si="221">+AJ236+AK235</f>
        <v>11389</v>
      </c>
      <c r="AL236" s="37"/>
    </row>
    <row r="237" spans="1:42" ht="34.5" customHeight="1">
      <c r="A237" s="624">
        <v>24</v>
      </c>
      <c r="B237" s="707" t="s">
        <v>192</v>
      </c>
      <c r="C237" s="53"/>
      <c r="D237" s="53"/>
      <c r="E237" s="54"/>
      <c r="F237" s="337">
        <f>+F97</f>
        <v>5637</v>
      </c>
      <c r="G237" s="470">
        <v>1317</v>
      </c>
      <c r="H237" s="470">
        <f>1500-G238</f>
        <v>183</v>
      </c>
      <c r="I237" s="576">
        <f t="shared" ref="I237:AI237" si="222">+I97</f>
        <v>0</v>
      </c>
      <c r="J237" s="559">
        <f t="shared" si="222"/>
        <v>0</v>
      </c>
      <c r="K237" s="457">
        <f t="shared" si="222"/>
        <v>0</v>
      </c>
      <c r="L237" s="457">
        <f t="shared" si="222"/>
        <v>0</v>
      </c>
      <c r="M237" s="457">
        <f t="shared" si="222"/>
        <v>0</v>
      </c>
      <c r="N237" s="559">
        <f t="shared" si="222"/>
        <v>0</v>
      </c>
      <c r="O237" s="559">
        <f t="shared" si="222"/>
        <v>0</v>
      </c>
      <c r="P237" s="259">
        <v>0</v>
      </c>
      <c r="Q237" s="470">
        <v>228</v>
      </c>
      <c r="R237" s="470">
        <v>1600</v>
      </c>
      <c r="S237" s="457">
        <f t="shared" si="222"/>
        <v>0</v>
      </c>
      <c r="T237" s="559">
        <f t="shared" si="222"/>
        <v>0</v>
      </c>
      <c r="U237" s="457">
        <f t="shared" si="222"/>
        <v>0</v>
      </c>
      <c r="V237" s="457">
        <f t="shared" si="222"/>
        <v>0</v>
      </c>
      <c r="W237" s="457">
        <f t="shared" si="222"/>
        <v>0</v>
      </c>
      <c r="X237" s="559">
        <f t="shared" si="222"/>
        <v>0</v>
      </c>
      <c r="Y237" s="470">
        <v>589</v>
      </c>
      <c r="Z237" s="470">
        <f>4637-Y238</f>
        <v>720</v>
      </c>
      <c r="AA237" s="457">
        <f t="shared" si="222"/>
        <v>0</v>
      </c>
      <c r="AB237" s="470">
        <f t="shared" si="222"/>
        <v>750</v>
      </c>
      <c r="AC237" s="470">
        <f t="shared" si="222"/>
        <v>50</v>
      </c>
      <c r="AD237" s="576">
        <f t="shared" si="222"/>
        <v>0</v>
      </c>
      <c r="AE237" s="559">
        <f t="shared" si="222"/>
        <v>0</v>
      </c>
      <c r="AF237" s="457">
        <f t="shared" si="222"/>
        <v>0</v>
      </c>
      <c r="AG237" s="470">
        <f t="shared" si="222"/>
        <v>200</v>
      </c>
      <c r="AH237" s="457">
        <f t="shared" si="222"/>
        <v>0</v>
      </c>
      <c r="AI237" s="457">
        <f t="shared" si="222"/>
        <v>0</v>
      </c>
      <c r="AJ237" s="343">
        <f t="shared" ref="AJ237:AK237" si="223">+AJ97</f>
        <v>0</v>
      </c>
      <c r="AK237" s="343">
        <f t="shared" si="223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08"/>
      <c r="C238" s="55"/>
      <c r="D238" s="56"/>
      <c r="E238" s="57"/>
      <c r="F238" s="58"/>
      <c r="G238" s="552">
        <f t="shared" ref="G238:AI238" si="224">+F238+G237</f>
        <v>1317</v>
      </c>
      <c r="H238" s="552">
        <f t="shared" si="224"/>
        <v>1500</v>
      </c>
      <c r="I238" s="578">
        <f t="shared" si="224"/>
        <v>1500</v>
      </c>
      <c r="J238" s="558">
        <f t="shared" si="224"/>
        <v>1500</v>
      </c>
      <c r="K238" s="552">
        <f t="shared" si="224"/>
        <v>1500</v>
      </c>
      <c r="L238" s="552">
        <f t="shared" si="224"/>
        <v>1500</v>
      </c>
      <c r="M238" s="552">
        <f t="shared" si="224"/>
        <v>1500</v>
      </c>
      <c r="N238" s="558">
        <f t="shared" si="224"/>
        <v>1500</v>
      </c>
      <c r="O238" s="558">
        <f t="shared" si="224"/>
        <v>1500</v>
      </c>
      <c r="P238" s="562">
        <f t="shared" si="224"/>
        <v>1500</v>
      </c>
      <c r="Q238" s="558">
        <f t="shared" si="224"/>
        <v>1728</v>
      </c>
      <c r="R238" s="552">
        <f t="shared" si="224"/>
        <v>3328</v>
      </c>
      <c r="S238" s="552">
        <f t="shared" si="224"/>
        <v>3328</v>
      </c>
      <c r="T238" s="558">
        <f t="shared" si="224"/>
        <v>3328</v>
      </c>
      <c r="U238" s="552">
        <f t="shared" si="224"/>
        <v>3328</v>
      </c>
      <c r="V238" s="552">
        <f t="shared" si="224"/>
        <v>3328</v>
      </c>
      <c r="W238" s="450">
        <f t="shared" si="224"/>
        <v>3328</v>
      </c>
      <c r="X238" s="558">
        <f t="shared" si="224"/>
        <v>3328</v>
      </c>
      <c r="Y238" s="552">
        <f t="shared" si="224"/>
        <v>3917</v>
      </c>
      <c r="Z238" s="552">
        <f t="shared" si="224"/>
        <v>4637</v>
      </c>
      <c r="AA238" s="552">
        <f t="shared" si="224"/>
        <v>4637</v>
      </c>
      <c r="AB238" s="552">
        <f t="shared" si="224"/>
        <v>5387</v>
      </c>
      <c r="AC238" s="552">
        <f t="shared" si="224"/>
        <v>5437</v>
      </c>
      <c r="AD238" s="578">
        <f t="shared" si="224"/>
        <v>5437</v>
      </c>
      <c r="AE238" s="558">
        <f t="shared" si="224"/>
        <v>5437</v>
      </c>
      <c r="AF238" s="552">
        <f t="shared" si="224"/>
        <v>5437</v>
      </c>
      <c r="AG238" s="552">
        <f t="shared" si="224"/>
        <v>5637</v>
      </c>
      <c r="AH238" s="552">
        <f t="shared" si="224"/>
        <v>5637</v>
      </c>
      <c r="AI238" s="552">
        <f t="shared" si="224"/>
        <v>5637</v>
      </c>
      <c r="AJ238" s="336">
        <f t="shared" ref="AJ238:AK238" si="225">+AI238+AJ237</f>
        <v>5637</v>
      </c>
      <c r="AK238" s="336">
        <f t="shared" si="225"/>
        <v>5637</v>
      </c>
      <c r="AL238" s="37"/>
    </row>
    <row r="239" spans="1:42" ht="34.5" customHeight="1">
      <c r="A239" s="624">
        <v>25</v>
      </c>
      <c r="B239" s="707" t="s">
        <v>193</v>
      </c>
      <c r="C239" s="59"/>
      <c r="D239" s="60"/>
      <c r="E239" s="34"/>
      <c r="F239" s="337">
        <f>+F99-1</f>
        <v>1443</v>
      </c>
      <c r="G239" s="553">
        <f>+G99</f>
        <v>0</v>
      </c>
      <c r="H239" s="553">
        <f t="shared" ref="H239:AI239" si="226">+H99</f>
        <v>0</v>
      </c>
      <c r="I239" s="574">
        <f t="shared" si="226"/>
        <v>0</v>
      </c>
      <c r="J239" s="557">
        <f t="shared" si="226"/>
        <v>0</v>
      </c>
      <c r="K239" s="553">
        <f>+K99</f>
        <v>0</v>
      </c>
      <c r="L239" s="553">
        <f t="shared" si="226"/>
        <v>0</v>
      </c>
      <c r="M239" s="469">
        <v>500</v>
      </c>
      <c r="N239" s="557">
        <f t="shared" si="226"/>
        <v>0</v>
      </c>
      <c r="O239" s="557">
        <f t="shared" si="226"/>
        <v>0</v>
      </c>
      <c r="P239" s="469">
        <v>933</v>
      </c>
      <c r="Q239" s="469">
        <f>1443-P240</f>
        <v>10</v>
      </c>
      <c r="R239" s="553">
        <f t="shared" si="226"/>
        <v>0</v>
      </c>
      <c r="S239" s="553">
        <f t="shared" si="226"/>
        <v>0</v>
      </c>
      <c r="T239" s="557">
        <f t="shared" si="226"/>
        <v>0</v>
      </c>
      <c r="U239" s="553">
        <f t="shared" si="226"/>
        <v>0</v>
      </c>
      <c r="V239" s="553">
        <f t="shared" si="226"/>
        <v>0</v>
      </c>
      <c r="W239" s="553">
        <f t="shared" si="226"/>
        <v>0</v>
      </c>
      <c r="X239" s="557">
        <f t="shared" si="226"/>
        <v>0</v>
      </c>
      <c r="Y239" s="553">
        <f t="shared" si="226"/>
        <v>0</v>
      </c>
      <c r="Z239" s="553">
        <f t="shared" si="226"/>
        <v>0</v>
      </c>
      <c r="AA239" s="553">
        <f t="shared" si="226"/>
        <v>0</v>
      </c>
      <c r="AB239" s="553">
        <f t="shared" si="226"/>
        <v>0</v>
      </c>
      <c r="AC239" s="553">
        <f t="shared" si="226"/>
        <v>0</v>
      </c>
      <c r="AD239" s="574">
        <f t="shared" si="226"/>
        <v>0</v>
      </c>
      <c r="AE239" s="557">
        <f t="shared" si="226"/>
        <v>0</v>
      </c>
      <c r="AF239" s="553">
        <f t="shared" si="226"/>
        <v>0</v>
      </c>
      <c r="AG239" s="553">
        <f t="shared" si="226"/>
        <v>0</v>
      </c>
      <c r="AH239" s="553">
        <f t="shared" si="226"/>
        <v>0</v>
      </c>
      <c r="AI239" s="553">
        <f t="shared" si="226"/>
        <v>0</v>
      </c>
      <c r="AJ239" s="342">
        <f t="shared" ref="AJ239:AK239" si="227">+AJ99</f>
        <v>0</v>
      </c>
      <c r="AK239" s="342">
        <f t="shared" si="227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08"/>
      <c r="C240" s="59"/>
      <c r="D240" s="60"/>
      <c r="E240" s="52"/>
      <c r="F240" s="61"/>
      <c r="G240" s="552">
        <f t="shared" ref="G240:AI240" si="228">+F240+G239</f>
        <v>0</v>
      </c>
      <c r="H240" s="552">
        <f t="shared" si="228"/>
        <v>0</v>
      </c>
      <c r="I240" s="578">
        <f t="shared" si="228"/>
        <v>0</v>
      </c>
      <c r="J240" s="558">
        <f t="shared" si="228"/>
        <v>0</v>
      </c>
      <c r="K240" s="552">
        <f t="shared" si="228"/>
        <v>0</v>
      </c>
      <c r="L240" s="552">
        <f t="shared" si="228"/>
        <v>0</v>
      </c>
      <c r="M240" s="552">
        <f t="shared" si="228"/>
        <v>500</v>
      </c>
      <c r="N240" s="558">
        <f t="shared" si="228"/>
        <v>500</v>
      </c>
      <c r="O240" s="558">
        <f t="shared" si="228"/>
        <v>500</v>
      </c>
      <c r="P240" s="562">
        <f t="shared" si="228"/>
        <v>1433</v>
      </c>
      <c r="Q240" s="558">
        <f t="shared" si="228"/>
        <v>1443</v>
      </c>
      <c r="R240" s="552">
        <f t="shared" si="228"/>
        <v>1443</v>
      </c>
      <c r="S240" s="552">
        <f t="shared" si="228"/>
        <v>1443</v>
      </c>
      <c r="T240" s="558">
        <f t="shared" si="228"/>
        <v>1443</v>
      </c>
      <c r="U240" s="552">
        <f t="shared" si="228"/>
        <v>1443</v>
      </c>
      <c r="V240" s="552">
        <f t="shared" si="228"/>
        <v>1443</v>
      </c>
      <c r="W240" s="450">
        <f t="shared" si="228"/>
        <v>1443</v>
      </c>
      <c r="X240" s="558">
        <f t="shared" si="228"/>
        <v>1443</v>
      </c>
      <c r="Y240" s="552">
        <f t="shared" si="228"/>
        <v>1443</v>
      </c>
      <c r="Z240" s="552">
        <f t="shared" si="228"/>
        <v>1443</v>
      </c>
      <c r="AA240" s="552">
        <f t="shared" si="228"/>
        <v>1443</v>
      </c>
      <c r="AB240" s="552">
        <f t="shared" si="228"/>
        <v>1443</v>
      </c>
      <c r="AC240" s="552">
        <f t="shared" si="228"/>
        <v>1443</v>
      </c>
      <c r="AD240" s="578">
        <f t="shared" si="228"/>
        <v>1443</v>
      </c>
      <c r="AE240" s="558">
        <f t="shared" si="228"/>
        <v>1443</v>
      </c>
      <c r="AF240" s="552">
        <f t="shared" si="228"/>
        <v>1443</v>
      </c>
      <c r="AG240" s="552">
        <f t="shared" si="228"/>
        <v>1443</v>
      </c>
      <c r="AH240" s="552">
        <f t="shared" si="228"/>
        <v>1443</v>
      </c>
      <c r="AI240" s="552">
        <f t="shared" si="228"/>
        <v>1443</v>
      </c>
      <c r="AJ240" s="336">
        <f t="shared" ref="AJ240:AK240" si="229">+AI240+AJ239</f>
        <v>1443</v>
      </c>
      <c r="AK240" s="336">
        <f t="shared" si="229"/>
        <v>1443</v>
      </c>
      <c r="AL240" s="37"/>
    </row>
    <row r="241" spans="1:42" ht="34.5" customHeight="1">
      <c r="A241" s="624">
        <v>26</v>
      </c>
      <c r="B241" s="718" t="s">
        <v>194</v>
      </c>
      <c r="C241" s="62">
        <v>0</v>
      </c>
      <c r="D241" s="63"/>
      <c r="E241" s="54"/>
      <c r="F241" s="337">
        <f>+F101</f>
        <v>523</v>
      </c>
      <c r="G241" s="553">
        <f>+G101</f>
        <v>0</v>
      </c>
      <c r="H241" s="553">
        <f t="shared" ref="H241:AI241" si="230">+H101</f>
        <v>0</v>
      </c>
      <c r="I241" s="574">
        <f t="shared" si="230"/>
        <v>0</v>
      </c>
      <c r="J241" s="557">
        <f t="shared" si="230"/>
        <v>0</v>
      </c>
      <c r="K241" s="553">
        <f t="shared" si="230"/>
        <v>0</v>
      </c>
      <c r="L241" s="553">
        <f t="shared" si="230"/>
        <v>0</v>
      </c>
      <c r="M241" s="469">
        <v>323</v>
      </c>
      <c r="N241" s="557">
        <f t="shared" si="230"/>
        <v>0</v>
      </c>
      <c r="O241" s="557">
        <f t="shared" si="230"/>
        <v>0</v>
      </c>
      <c r="P241" s="557">
        <f t="shared" si="230"/>
        <v>0</v>
      </c>
      <c r="Q241" s="557">
        <f t="shared" si="230"/>
        <v>0</v>
      </c>
      <c r="R241" s="407">
        <f t="shared" si="230"/>
        <v>0</v>
      </c>
      <c r="S241" s="469">
        <f>523-R242</f>
        <v>200</v>
      </c>
      <c r="T241" s="557">
        <f t="shared" si="230"/>
        <v>0</v>
      </c>
      <c r="U241" s="553">
        <f t="shared" si="230"/>
        <v>0</v>
      </c>
      <c r="V241" s="553">
        <f t="shared" si="230"/>
        <v>0</v>
      </c>
      <c r="W241" s="553">
        <f t="shared" si="230"/>
        <v>0</v>
      </c>
      <c r="X241" s="557">
        <f t="shared" si="230"/>
        <v>0</v>
      </c>
      <c r="Y241" s="553">
        <f t="shared" si="230"/>
        <v>0</v>
      </c>
      <c r="Z241" s="553">
        <f t="shared" si="230"/>
        <v>0</v>
      </c>
      <c r="AA241" s="553">
        <f t="shared" si="230"/>
        <v>0</v>
      </c>
      <c r="AB241" s="553">
        <f t="shared" si="230"/>
        <v>0</v>
      </c>
      <c r="AC241" s="553">
        <f t="shared" si="230"/>
        <v>0</v>
      </c>
      <c r="AD241" s="574">
        <f t="shared" si="230"/>
        <v>0</v>
      </c>
      <c r="AE241" s="557">
        <f t="shared" si="230"/>
        <v>0</v>
      </c>
      <c r="AF241" s="553">
        <f t="shared" si="230"/>
        <v>0</v>
      </c>
      <c r="AG241" s="553">
        <f t="shared" si="230"/>
        <v>0</v>
      </c>
      <c r="AH241" s="553">
        <f t="shared" si="230"/>
        <v>0</v>
      </c>
      <c r="AI241" s="553">
        <f t="shared" si="230"/>
        <v>0</v>
      </c>
      <c r="AJ241" s="342">
        <f t="shared" ref="AJ241:AK241" si="231">+AJ101</f>
        <v>0</v>
      </c>
      <c r="AK241" s="342">
        <f t="shared" si="231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19"/>
      <c r="C242" s="68"/>
      <c r="D242" s="207"/>
      <c r="E242" s="57"/>
      <c r="F242" s="208"/>
      <c r="G242" s="552">
        <f t="shared" ref="G242:AI242" si="232">+F242+G241</f>
        <v>0</v>
      </c>
      <c r="H242" s="552">
        <f t="shared" si="232"/>
        <v>0</v>
      </c>
      <c r="I242" s="578">
        <f t="shared" si="232"/>
        <v>0</v>
      </c>
      <c r="J242" s="558">
        <f t="shared" si="232"/>
        <v>0</v>
      </c>
      <c r="K242" s="552">
        <f t="shared" si="232"/>
        <v>0</v>
      </c>
      <c r="L242" s="552">
        <f t="shared" si="232"/>
        <v>0</v>
      </c>
      <c r="M242" s="552">
        <f t="shared" si="232"/>
        <v>323</v>
      </c>
      <c r="N242" s="558">
        <f t="shared" si="232"/>
        <v>323</v>
      </c>
      <c r="O242" s="558">
        <f t="shared" si="232"/>
        <v>323</v>
      </c>
      <c r="P242" s="562">
        <f t="shared" si="232"/>
        <v>323</v>
      </c>
      <c r="Q242" s="558">
        <f t="shared" si="232"/>
        <v>323</v>
      </c>
      <c r="R242" s="552">
        <f t="shared" si="232"/>
        <v>323</v>
      </c>
      <c r="S242" s="552">
        <f t="shared" si="232"/>
        <v>523</v>
      </c>
      <c r="T242" s="558">
        <f t="shared" si="232"/>
        <v>523</v>
      </c>
      <c r="U242" s="552">
        <f t="shared" si="232"/>
        <v>523</v>
      </c>
      <c r="V242" s="552">
        <f t="shared" si="232"/>
        <v>523</v>
      </c>
      <c r="W242" s="450">
        <f t="shared" si="232"/>
        <v>523</v>
      </c>
      <c r="X242" s="558">
        <f t="shared" si="232"/>
        <v>523</v>
      </c>
      <c r="Y242" s="552">
        <f t="shared" si="232"/>
        <v>523</v>
      </c>
      <c r="Z242" s="552">
        <f t="shared" si="232"/>
        <v>523</v>
      </c>
      <c r="AA242" s="552">
        <f t="shared" si="232"/>
        <v>523</v>
      </c>
      <c r="AB242" s="552">
        <f t="shared" si="232"/>
        <v>523</v>
      </c>
      <c r="AC242" s="552">
        <f t="shared" si="232"/>
        <v>523</v>
      </c>
      <c r="AD242" s="578">
        <f t="shared" si="232"/>
        <v>523</v>
      </c>
      <c r="AE242" s="558">
        <f t="shared" si="232"/>
        <v>523</v>
      </c>
      <c r="AF242" s="552">
        <f t="shared" si="232"/>
        <v>523</v>
      </c>
      <c r="AG242" s="552">
        <f t="shared" si="232"/>
        <v>523</v>
      </c>
      <c r="AH242" s="552">
        <f t="shared" si="232"/>
        <v>523</v>
      </c>
      <c r="AI242" s="552">
        <f t="shared" si="232"/>
        <v>523</v>
      </c>
      <c r="AJ242" s="336">
        <f t="shared" ref="AJ242:AK242" si="233">+AI242+AJ241</f>
        <v>523</v>
      </c>
      <c r="AK242" s="336">
        <f t="shared" si="233"/>
        <v>523</v>
      </c>
      <c r="AL242" s="37"/>
    </row>
    <row r="243" spans="1:42" ht="34.5" hidden="1" customHeight="1">
      <c r="A243" s="624">
        <v>27</v>
      </c>
      <c r="B243" s="661" t="s">
        <v>195</v>
      </c>
      <c r="C243" s="62">
        <v>650</v>
      </c>
      <c r="D243" s="53"/>
      <c r="E243" s="54"/>
      <c r="F243" s="337">
        <f>+F103</f>
        <v>0</v>
      </c>
      <c r="G243" s="553">
        <f>+G103</f>
        <v>0</v>
      </c>
      <c r="H243" s="553">
        <f t="shared" ref="H243:AI243" si="234">+H103</f>
        <v>0</v>
      </c>
      <c r="I243" s="574">
        <f t="shared" si="234"/>
        <v>0</v>
      </c>
      <c r="J243" s="557">
        <f t="shared" si="234"/>
        <v>0</v>
      </c>
      <c r="K243" s="553">
        <f t="shared" si="234"/>
        <v>0</v>
      </c>
      <c r="L243" s="553">
        <f t="shared" si="234"/>
        <v>0</v>
      </c>
      <c r="M243" s="553">
        <f t="shared" si="234"/>
        <v>0</v>
      </c>
      <c r="N243" s="557">
        <f t="shared" si="234"/>
        <v>0</v>
      </c>
      <c r="O243" s="557">
        <f t="shared" si="234"/>
        <v>0</v>
      </c>
      <c r="P243" s="557">
        <f t="shared" si="234"/>
        <v>0</v>
      </c>
      <c r="Q243" s="557">
        <f t="shared" si="234"/>
        <v>0</v>
      </c>
      <c r="R243" s="553">
        <f t="shared" si="234"/>
        <v>0</v>
      </c>
      <c r="S243" s="553">
        <f t="shared" si="234"/>
        <v>0</v>
      </c>
      <c r="T243" s="557">
        <f t="shared" si="234"/>
        <v>0</v>
      </c>
      <c r="U243" s="553">
        <f t="shared" si="234"/>
        <v>0</v>
      </c>
      <c r="V243" s="553">
        <f t="shared" si="234"/>
        <v>0</v>
      </c>
      <c r="W243" s="553">
        <f t="shared" si="234"/>
        <v>0</v>
      </c>
      <c r="X243" s="557">
        <f t="shared" si="234"/>
        <v>0</v>
      </c>
      <c r="Y243" s="553">
        <f t="shared" si="234"/>
        <v>0</v>
      </c>
      <c r="Z243" s="553">
        <f t="shared" si="234"/>
        <v>0</v>
      </c>
      <c r="AA243" s="553">
        <f t="shared" si="234"/>
        <v>0</v>
      </c>
      <c r="AB243" s="553">
        <f t="shared" si="234"/>
        <v>0</v>
      </c>
      <c r="AC243" s="553">
        <f t="shared" si="234"/>
        <v>0</v>
      </c>
      <c r="AD243" s="574">
        <f t="shared" si="234"/>
        <v>0</v>
      </c>
      <c r="AE243" s="557">
        <f t="shared" si="234"/>
        <v>0</v>
      </c>
      <c r="AF243" s="553">
        <f t="shared" si="234"/>
        <v>0</v>
      </c>
      <c r="AG243" s="553">
        <f t="shared" si="234"/>
        <v>0</v>
      </c>
      <c r="AH243" s="553">
        <f t="shared" si="234"/>
        <v>0</v>
      </c>
      <c r="AI243" s="553">
        <f t="shared" si="234"/>
        <v>0</v>
      </c>
      <c r="AJ243" s="342">
        <f t="shared" ref="AJ243:AK243" si="235">+AJ103</f>
        <v>0</v>
      </c>
      <c r="AK243" s="342">
        <f t="shared" si="235"/>
        <v>0</v>
      </c>
      <c r="AL243" s="37"/>
      <c r="AM243" s="38"/>
      <c r="AN243" s="38"/>
      <c r="AO243" s="38"/>
      <c r="AP243" s="38"/>
    </row>
    <row r="244" spans="1:42" ht="34.5" hidden="1" customHeight="1">
      <c r="A244" s="625"/>
      <c r="B244" s="663"/>
      <c r="C244" s="68"/>
      <c r="D244" s="56"/>
      <c r="E244" s="57"/>
      <c r="F244" s="58"/>
      <c r="G244" s="552">
        <f t="shared" ref="G244:AI244" si="236">+F244+G243</f>
        <v>0</v>
      </c>
      <c r="H244" s="552">
        <f t="shared" si="236"/>
        <v>0</v>
      </c>
      <c r="I244" s="578">
        <f t="shared" si="236"/>
        <v>0</v>
      </c>
      <c r="J244" s="558">
        <f t="shared" si="236"/>
        <v>0</v>
      </c>
      <c r="K244" s="552">
        <f t="shared" si="236"/>
        <v>0</v>
      </c>
      <c r="L244" s="552">
        <f t="shared" si="236"/>
        <v>0</v>
      </c>
      <c r="M244" s="552">
        <f t="shared" si="236"/>
        <v>0</v>
      </c>
      <c r="N244" s="558">
        <f t="shared" si="236"/>
        <v>0</v>
      </c>
      <c r="O244" s="558">
        <f t="shared" si="236"/>
        <v>0</v>
      </c>
      <c r="P244" s="562">
        <f t="shared" si="236"/>
        <v>0</v>
      </c>
      <c r="Q244" s="558">
        <f t="shared" si="236"/>
        <v>0</v>
      </c>
      <c r="R244" s="552">
        <f t="shared" si="236"/>
        <v>0</v>
      </c>
      <c r="S244" s="552">
        <f t="shared" si="236"/>
        <v>0</v>
      </c>
      <c r="T244" s="558">
        <f t="shared" si="236"/>
        <v>0</v>
      </c>
      <c r="U244" s="552">
        <f t="shared" si="236"/>
        <v>0</v>
      </c>
      <c r="V244" s="552">
        <f t="shared" si="236"/>
        <v>0</v>
      </c>
      <c r="W244" s="450">
        <f t="shared" si="236"/>
        <v>0</v>
      </c>
      <c r="X244" s="558">
        <f t="shared" si="236"/>
        <v>0</v>
      </c>
      <c r="Y244" s="552">
        <f t="shared" si="236"/>
        <v>0</v>
      </c>
      <c r="Z244" s="552">
        <f t="shared" si="236"/>
        <v>0</v>
      </c>
      <c r="AA244" s="552">
        <f t="shared" si="236"/>
        <v>0</v>
      </c>
      <c r="AB244" s="552">
        <f t="shared" si="236"/>
        <v>0</v>
      </c>
      <c r="AC244" s="552">
        <f t="shared" si="236"/>
        <v>0</v>
      </c>
      <c r="AD244" s="578">
        <f t="shared" si="236"/>
        <v>0</v>
      </c>
      <c r="AE244" s="558">
        <f t="shared" si="236"/>
        <v>0</v>
      </c>
      <c r="AF244" s="552">
        <f t="shared" si="236"/>
        <v>0</v>
      </c>
      <c r="AG244" s="552">
        <f t="shared" si="236"/>
        <v>0</v>
      </c>
      <c r="AH244" s="552">
        <f t="shared" si="236"/>
        <v>0</v>
      </c>
      <c r="AI244" s="552">
        <f t="shared" si="236"/>
        <v>0</v>
      </c>
      <c r="AJ244" s="336">
        <f t="shared" ref="AJ244:AK244" si="237">+AI244+AJ243</f>
        <v>0</v>
      </c>
      <c r="AK244" s="336">
        <f t="shared" si="237"/>
        <v>0</v>
      </c>
      <c r="AL244" s="37"/>
    </row>
    <row r="245" spans="1:42" ht="35.1" hidden="1" customHeight="1">
      <c r="A245" s="652">
        <v>28</v>
      </c>
      <c r="B245" s="661" t="s">
        <v>196</v>
      </c>
      <c r="C245" s="59"/>
      <c r="D245" s="60"/>
      <c r="E245" s="34"/>
      <c r="F245" s="35">
        <f>+F105</f>
        <v>0</v>
      </c>
      <c r="G245" s="553">
        <f>+G105</f>
        <v>0</v>
      </c>
      <c r="H245" s="553">
        <f t="shared" ref="H245:AI245" si="238">+H105</f>
        <v>0</v>
      </c>
      <c r="I245" s="574">
        <f t="shared" si="238"/>
        <v>0</v>
      </c>
      <c r="J245" s="557">
        <f t="shared" si="238"/>
        <v>0</v>
      </c>
      <c r="K245" s="553">
        <f t="shared" si="238"/>
        <v>0</v>
      </c>
      <c r="L245" s="553">
        <f t="shared" si="238"/>
        <v>0</v>
      </c>
      <c r="M245" s="553">
        <f t="shared" si="238"/>
        <v>0</v>
      </c>
      <c r="N245" s="557">
        <f t="shared" si="238"/>
        <v>0</v>
      </c>
      <c r="O245" s="557">
        <f t="shared" si="238"/>
        <v>0</v>
      </c>
      <c r="P245" s="557">
        <f t="shared" si="238"/>
        <v>0</v>
      </c>
      <c r="Q245" s="557">
        <f t="shared" si="238"/>
        <v>0</v>
      </c>
      <c r="R245" s="553">
        <f t="shared" si="238"/>
        <v>0</v>
      </c>
      <c r="S245" s="553">
        <f t="shared" si="238"/>
        <v>0</v>
      </c>
      <c r="T245" s="557">
        <f t="shared" si="238"/>
        <v>0</v>
      </c>
      <c r="U245" s="553">
        <f t="shared" si="238"/>
        <v>0</v>
      </c>
      <c r="V245" s="553">
        <f t="shared" si="238"/>
        <v>0</v>
      </c>
      <c r="W245" s="553">
        <f t="shared" si="238"/>
        <v>0</v>
      </c>
      <c r="X245" s="557">
        <f t="shared" si="238"/>
        <v>0</v>
      </c>
      <c r="Y245" s="553">
        <f t="shared" si="238"/>
        <v>0</v>
      </c>
      <c r="Z245" s="553">
        <f t="shared" si="238"/>
        <v>0</v>
      </c>
      <c r="AA245" s="553">
        <f t="shared" si="238"/>
        <v>0</v>
      </c>
      <c r="AB245" s="553">
        <f t="shared" si="238"/>
        <v>0</v>
      </c>
      <c r="AC245" s="553">
        <f t="shared" si="238"/>
        <v>0</v>
      </c>
      <c r="AD245" s="574">
        <f t="shared" si="238"/>
        <v>0</v>
      </c>
      <c r="AE245" s="557">
        <f t="shared" si="238"/>
        <v>0</v>
      </c>
      <c r="AF245" s="553">
        <f t="shared" si="238"/>
        <v>0</v>
      </c>
      <c r="AG245" s="553">
        <f t="shared" si="238"/>
        <v>0</v>
      </c>
      <c r="AH245" s="553">
        <f t="shared" si="238"/>
        <v>0</v>
      </c>
      <c r="AI245" s="553">
        <f t="shared" si="238"/>
        <v>0</v>
      </c>
      <c r="AJ245" s="342">
        <f t="shared" ref="AJ245:AK245" si="239">+AJ105</f>
        <v>0</v>
      </c>
      <c r="AK245" s="342">
        <f t="shared" si="239"/>
        <v>0</v>
      </c>
      <c r="AL245" s="37"/>
      <c r="AM245" s="38"/>
      <c r="AN245" s="38"/>
      <c r="AO245" s="38"/>
      <c r="AP245" s="38"/>
    </row>
    <row r="246" spans="1:42" ht="35.1" hidden="1" customHeight="1">
      <c r="A246" s="625"/>
      <c r="B246" s="663"/>
      <c r="C246" s="59"/>
      <c r="D246" s="60"/>
      <c r="E246" s="52"/>
      <c r="F246" s="61"/>
      <c r="G246" s="552">
        <f t="shared" ref="G246:AI246" si="240">+F246+G245</f>
        <v>0</v>
      </c>
      <c r="H246" s="552">
        <f t="shared" si="240"/>
        <v>0</v>
      </c>
      <c r="I246" s="578">
        <f t="shared" si="240"/>
        <v>0</v>
      </c>
      <c r="J246" s="558">
        <f t="shared" si="240"/>
        <v>0</v>
      </c>
      <c r="K246" s="552">
        <f t="shared" si="240"/>
        <v>0</v>
      </c>
      <c r="L246" s="552">
        <f t="shared" si="240"/>
        <v>0</v>
      </c>
      <c r="M246" s="552">
        <f t="shared" si="240"/>
        <v>0</v>
      </c>
      <c r="N246" s="558">
        <f t="shared" si="240"/>
        <v>0</v>
      </c>
      <c r="O246" s="558">
        <f t="shared" si="240"/>
        <v>0</v>
      </c>
      <c r="P246" s="562">
        <f t="shared" si="240"/>
        <v>0</v>
      </c>
      <c r="Q246" s="558">
        <f t="shared" si="240"/>
        <v>0</v>
      </c>
      <c r="R246" s="552">
        <f t="shared" si="240"/>
        <v>0</v>
      </c>
      <c r="S246" s="552">
        <f t="shared" si="240"/>
        <v>0</v>
      </c>
      <c r="T246" s="558">
        <f t="shared" si="240"/>
        <v>0</v>
      </c>
      <c r="U246" s="552">
        <f t="shared" si="240"/>
        <v>0</v>
      </c>
      <c r="V246" s="552">
        <f t="shared" si="240"/>
        <v>0</v>
      </c>
      <c r="W246" s="450">
        <f t="shared" si="240"/>
        <v>0</v>
      </c>
      <c r="X246" s="558">
        <f t="shared" si="240"/>
        <v>0</v>
      </c>
      <c r="Y246" s="552">
        <f t="shared" si="240"/>
        <v>0</v>
      </c>
      <c r="Z246" s="552">
        <f t="shared" si="240"/>
        <v>0</v>
      </c>
      <c r="AA246" s="552">
        <f t="shared" si="240"/>
        <v>0</v>
      </c>
      <c r="AB246" s="552">
        <f t="shared" si="240"/>
        <v>0</v>
      </c>
      <c r="AC246" s="552">
        <f t="shared" si="240"/>
        <v>0</v>
      </c>
      <c r="AD246" s="578">
        <f t="shared" si="240"/>
        <v>0</v>
      </c>
      <c r="AE246" s="558">
        <f t="shared" si="240"/>
        <v>0</v>
      </c>
      <c r="AF246" s="552">
        <f t="shared" si="240"/>
        <v>0</v>
      </c>
      <c r="AG246" s="552">
        <f t="shared" si="240"/>
        <v>0</v>
      </c>
      <c r="AH246" s="552">
        <f t="shared" si="240"/>
        <v>0</v>
      </c>
      <c r="AI246" s="552">
        <f t="shared" si="240"/>
        <v>0</v>
      </c>
      <c r="AJ246" s="336">
        <f t="shared" ref="AJ246" si="241">+AI246+AJ245</f>
        <v>0</v>
      </c>
      <c r="AK246" s="336"/>
      <c r="AL246" s="37"/>
    </row>
    <row r="247" spans="1:42" ht="35.1" hidden="1" customHeight="1">
      <c r="A247" s="624">
        <v>29</v>
      </c>
      <c r="B247" s="661" t="s">
        <v>197</v>
      </c>
      <c r="C247" s="62">
        <v>0</v>
      </c>
      <c r="D247" s="63"/>
      <c r="E247" s="54"/>
      <c r="F247" s="337">
        <f>+F107</f>
        <v>0</v>
      </c>
      <c r="G247" s="553">
        <f>+G107</f>
        <v>0</v>
      </c>
      <c r="H247" s="553">
        <f t="shared" ref="H247:AI247" si="242">+H107</f>
        <v>0</v>
      </c>
      <c r="I247" s="574">
        <f t="shared" si="242"/>
        <v>0</v>
      </c>
      <c r="J247" s="557">
        <f t="shared" si="242"/>
        <v>0</v>
      </c>
      <c r="K247" s="553">
        <f t="shared" si="242"/>
        <v>0</v>
      </c>
      <c r="L247" s="553">
        <f t="shared" si="242"/>
        <v>0</v>
      </c>
      <c r="M247" s="553">
        <f t="shared" si="242"/>
        <v>0</v>
      </c>
      <c r="N247" s="557">
        <f t="shared" si="242"/>
        <v>0</v>
      </c>
      <c r="O247" s="557">
        <f t="shared" si="242"/>
        <v>0</v>
      </c>
      <c r="P247" s="557">
        <f t="shared" si="242"/>
        <v>0</v>
      </c>
      <c r="Q247" s="557">
        <f t="shared" si="242"/>
        <v>0</v>
      </c>
      <c r="R247" s="553">
        <f t="shared" si="242"/>
        <v>0</v>
      </c>
      <c r="S247" s="553">
        <f t="shared" si="242"/>
        <v>0</v>
      </c>
      <c r="T247" s="557">
        <f t="shared" si="242"/>
        <v>0</v>
      </c>
      <c r="U247" s="553">
        <f t="shared" si="242"/>
        <v>0</v>
      </c>
      <c r="V247" s="553">
        <f t="shared" si="242"/>
        <v>0</v>
      </c>
      <c r="W247" s="553">
        <f t="shared" si="242"/>
        <v>0</v>
      </c>
      <c r="X247" s="557">
        <f t="shared" si="242"/>
        <v>0</v>
      </c>
      <c r="Y247" s="553">
        <f t="shared" si="242"/>
        <v>0</v>
      </c>
      <c r="Z247" s="553">
        <f t="shared" si="242"/>
        <v>0</v>
      </c>
      <c r="AA247" s="553">
        <f t="shared" si="242"/>
        <v>0</v>
      </c>
      <c r="AB247" s="553">
        <f t="shared" si="242"/>
        <v>0</v>
      </c>
      <c r="AC247" s="553">
        <f t="shared" si="242"/>
        <v>0</v>
      </c>
      <c r="AD247" s="574">
        <f t="shared" si="242"/>
        <v>0</v>
      </c>
      <c r="AE247" s="557">
        <f t="shared" si="242"/>
        <v>0</v>
      </c>
      <c r="AF247" s="553">
        <f t="shared" si="242"/>
        <v>0</v>
      </c>
      <c r="AG247" s="553">
        <f t="shared" si="242"/>
        <v>0</v>
      </c>
      <c r="AH247" s="553">
        <f t="shared" si="242"/>
        <v>0</v>
      </c>
      <c r="AI247" s="553">
        <f t="shared" si="242"/>
        <v>0</v>
      </c>
      <c r="AJ247" s="342">
        <f t="shared" ref="AJ247:AK247" si="243">+AJ107</f>
        <v>0</v>
      </c>
      <c r="AK247" s="342">
        <f t="shared" si="243"/>
        <v>0</v>
      </c>
      <c r="AL247" s="37">
        <f>SUM(G247:AK247)</f>
        <v>0</v>
      </c>
      <c r="AM247" s="38">
        <f>AL247</f>
        <v>0</v>
      </c>
      <c r="AN247" s="38">
        <v>800000</v>
      </c>
      <c r="AO247" s="38">
        <f>AL247*AN247/1000</f>
        <v>0</v>
      </c>
      <c r="AP247" s="38">
        <f>AN247*AM247/1000</f>
        <v>0</v>
      </c>
    </row>
    <row r="248" spans="1:42" ht="35.1" hidden="1" customHeight="1">
      <c r="A248" s="625"/>
      <c r="B248" s="663"/>
      <c r="C248" s="68"/>
      <c r="D248" s="65"/>
      <c r="E248" s="57"/>
      <c r="F248" s="58"/>
      <c r="G248" s="450">
        <f t="shared" ref="G248:AI248" si="244">+F248+G247</f>
        <v>0</v>
      </c>
      <c r="H248" s="552">
        <f t="shared" si="244"/>
        <v>0</v>
      </c>
      <c r="I248" s="578">
        <f t="shared" si="244"/>
        <v>0</v>
      </c>
      <c r="J248" s="558">
        <f t="shared" si="244"/>
        <v>0</v>
      </c>
      <c r="K248" s="552">
        <f t="shared" si="244"/>
        <v>0</v>
      </c>
      <c r="L248" s="552">
        <f t="shared" si="244"/>
        <v>0</v>
      </c>
      <c r="M248" s="552">
        <f t="shared" si="244"/>
        <v>0</v>
      </c>
      <c r="N248" s="558">
        <f t="shared" si="244"/>
        <v>0</v>
      </c>
      <c r="O248" s="558">
        <f t="shared" si="244"/>
        <v>0</v>
      </c>
      <c r="P248" s="562">
        <f t="shared" si="244"/>
        <v>0</v>
      </c>
      <c r="Q248" s="558">
        <f t="shared" si="244"/>
        <v>0</v>
      </c>
      <c r="R248" s="552">
        <f t="shared" si="244"/>
        <v>0</v>
      </c>
      <c r="S248" s="552">
        <f t="shared" si="244"/>
        <v>0</v>
      </c>
      <c r="T248" s="558">
        <f t="shared" si="244"/>
        <v>0</v>
      </c>
      <c r="U248" s="552">
        <f t="shared" si="244"/>
        <v>0</v>
      </c>
      <c r="V248" s="552">
        <f t="shared" si="244"/>
        <v>0</v>
      </c>
      <c r="W248" s="450">
        <f t="shared" si="244"/>
        <v>0</v>
      </c>
      <c r="X248" s="558">
        <f t="shared" si="244"/>
        <v>0</v>
      </c>
      <c r="Y248" s="552">
        <f t="shared" si="244"/>
        <v>0</v>
      </c>
      <c r="Z248" s="552">
        <f t="shared" si="244"/>
        <v>0</v>
      </c>
      <c r="AA248" s="552">
        <f t="shared" si="244"/>
        <v>0</v>
      </c>
      <c r="AB248" s="552">
        <f t="shared" si="244"/>
        <v>0</v>
      </c>
      <c r="AC248" s="552">
        <f t="shared" si="244"/>
        <v>0</v>
      </c>
      <c r="AD248" s="578">
        <f t="shared" si="244"/>
        <v>0</v>
      </c>
      <c r="AE248" s="558">
        <f t="shared" si="244"/>
        <v>0</v>
      </c>
      <c r="AF248" s="552">
        <f t="shared" si="244"/>
        <v>0</v>
      </c>
      <c r="AG248" s="552">
        <f t="shared" si="244"/>
        <v>0</v>
      </c>
      <c r="AH248" s="450">
        <f t="shared" si="244"/>
        <v>0</v>
      </c>
      <c r="AI248" s="450">
        <f t="shared" si="244"/>
        <v>0</v>
      </c>
      <c r="AJ248" s="335">
        <f t="shared" ref="AJ248:AK248" si="245">+AI248+AJ247</f>
        <v>0</v>
      </c>
      <c r="AK248" s="335">
        <f t="shared" si="245"/>
        <v>0</v>
      </c>
      <c r="AL248" s="37"/>
    </row>
    <row r="249" spans="1:42" ht="35.1" hidden="1" customHeight="1">
      <c r="A249" s="624">
        <v>30</v>
      </c>
      <c r="B249" s="661" t="s">
        <v>198</v>
      </c>
      <c r="C249" s="62">
        <v>0</v>
      </c>
      <c r="D249" s="71"/>
      <c r="E249" s="34"/>
      <c r="F249" s="35">
        <f>+F109</f>
        <v>0</v>
      </c>
      <c r="G249" s="553">
        <f>+G109</f>
        <v>0</v>
      </c>
      <c r="H249" s="553">
        <f t="shared" ref="H249:AI249" si="246">+H109</f>
        <v>0</v>
      </c>
      <c r="I249" s="574">
        <f t="shared" si="246"/>
        <v>0</v>
      </c>
      <c r="J249" s="557">
        <f t="shared" si="246"/>
        <v>0</v>
      </c>
      <c r="K249" s="553">
        <f t="shared" si="246"/>
        <v>0</v>
      </c>
      <c r="L249" s="553">
        <f t="shared" si="246"/>
        <v>0</v>
      </c>
      <c r="M249" s="553">
        <f t="shared" si="246"/>
        <v>0</v>
      </c>
      <c r="N249" s="557">
        <f t="shared" si="246"/>
        <v>0</v>
      </c>
      <c r="O249" s="557">
        <f t="shared" si="246"/>
        <v>0</v>
      </c>
      <c r="P249" s="557">
        <f t="shared" si="246"/>
        <v>0</v>
      </c>
      <c r="Q249" s="557">
        <f t="shared" si="246"/>
        <v>0</v>
      </c>
      <c r="R249" s="553">
        <f t="shared" si="246"/>
        <v>0</v>
      </c>
      <c r="S249" s="553">
        <f t="shared" si="246"/>
        <v>0</v>
      </c>
      <c r="T249" s="557">
        <f t="shared" si="246"/>
        <v>0</v>
      </c>
      <c r="U249" s="553">
        <f t="shared" si="246"/>
        <v>0</v>
      </c>
      <c r="V249" s="553">
        <f t="shared" si="246"/>
        <v>0</v>
      </c>
      <c r="W249" s="553">
        <f t="shared" si="246"/>
        <v>0</v>
      </c>
      <c r="X249" s="557">
        <f t="shared" si="246"/>
        <v>0</v>
      </c>
      <c r="Y249" s="553">
        <f t="shared" si="246"/>
        <v>0</v>
      </c>
      <c r="Z249" s="553">
        <f t="shared" si="246"/>
        <v>0</v>
      </c>
      <c r="AA249" s="553">
        <f t="shared" si="246"/>
        <v>0</v>
      </c>
      <c r="AB249" s="553">
        <f t="shared" si="246"/>
        <v>0</v>
      </c>
      <c r="AC249" s="553">
        <f t="shared" si="246"/>
        <v>0</v>
      </c>
      <c r="AD249" s="574">
        <f t="shared" si="246"/>
        <v>0</v>
      </c>
      <c r="AE249" s="557">
        <f t="shared" si="246"/>
        <v>0</v>
      </c>
      <c r="AF249" s="553">
        <f t="shared" si="246"/>
        <v>0</v>
      </c>
      <c r="AG249" s="553">
        <f t="shared" si="246"/>
        <v>0</v>
      </c>
      <c r="AH249" s="553">
        <f t="shared" si="246"/>
        <v>0</v>
      </c>
      <c r="AI249" s="553">
        <f t="shared" si="246"/>
        <v>0</v>
      </c>
      <c r="AJ249" s="342">
        <f t="shared" ref="AJ249:AK249" si="247">+AJ109</f>
        <v>0</v>
      </c>
      <c r="AK249" s="342">
        <f t="shared" si="247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hidden="1" customHeight="1">
      <c r="A250" s="625"/>
      <c r="B250" s="663"/>
      <c r="C250" s="72"/>
      <c r="D250" s="73"/>
      <c r="E250" s="41"/>
      <c r="F250" s="74"/>
      <c r="G250" s="552">
        <f t="shared" ref="G250:AI250" si="248">+F250+G249</f>
        <v>0</v>
      </c>
      <c r="H250" s="552">
        <f t="shared" si="248"/>
        <v>0</v>
      </c>
      <c r="I250" s="578">
        <f t="shared" si="248"/>
        <v>0</v>
      </c>
      <c r="J250" s="558">
        <f t="shared" si="248"/>
        <v>0</v>
      </c>
      <c r="K250" s="552">
        <f t="shared" si="248"/>
        <v>0</v>
      </c>
      <c r="L250" s="552">
        <f t="shared" si="248"/>
        <v>0</v>
      </c>
      <c r="M250" s="552">
        <f t="shared" si="248"/>
        <v>0</v>
      </c>
      <c r="N250" s="558">
        <f t="shared" si="248"/>
        <v>0</v>
      </c>
      <c r="O250" s="558">
        <f t="shared" si="248"/>
        <v>0</v>
      </c>
      <c r="P250" s="562">
        <f t="shared" si="248"/>
        <v>0</v>
      </c>
      <c r="Q250" s="558">
        <f t="shared" si="248"/>
        <v>0</v>
      </c>
      <c r="R250" s="552">
        <f t="shared" si="248"/>
        <v>0</v>
      </c>
      <c r="S250" s="552">
        <f t="shared" si="248"/>
        <v>0</v>
      </c>
      <c r="T250" s="558">
        <f t="shared" si="248"/>
        <v>0</v>
      </c>
      <c r="U250" s="552">
        <f t="shared" si="248"/>
        <v>0</v>
      </c>
      <c r="V250" s="552">
        <f t="shared" si="248"/>
        <v>0</v>
      </c>
      <c r="W250" s="450">
        <f t="shared" si="248"/>
        <v>0</v>
      </c>
      <c r="X250" s="558">
        <f t="shared" si="248"/>
        <v>0</v>
      </c>
      <c r="Y250" s="552">
        <f t="shared" si="248"/>
        <v>0</v>
      </c>
      <c r="Z250" s="552">
        <f t="shared" si="248"/>
        <v>0</v>
      </c>
      <c r="AA250" s="552">
        <f t="shared" si="248"/>
        <v>0</v>
      </c>
      <c r="AB250" s="552">
        <f t="shared" si="248"/>
        <v>0</v>
      </c>
      <c r="AC250" s="552">
        <f t="shared" si="248"/>
        <v>0</v>
      </c>
      <c r="AD250" s="578">
        <f t="shared" si="248"/>
        <v>0</v>
      </c>
      <c r="AE250" s="558">
        <f t="shared" si="248"/>
        <v>0</v>
      </c>
      <c r="AF250" s="552">
        <f t="shared" si="248"/>
        <v>0</v>
      </c>
      <c r="AG250" s="552">
        <f t="shared" si="248"/>
        <v>0</v>
      </c>
      <c r="AH250" s="552">
        <f t="shared" si="248"/>
        <v>0</v>
      </c>
      <c r="AI250" s="552">
        <f t="shared" si="248"/>
        <v>0</v>
      </c>
      <c r="AJ250" s="336">
        <f t="shared" ref="AJ250:AK250" si="249">+AI250+AJ249</f>
        <v>0</v>
      </c>
      <c r="AK250" s="336">
        <f t="shared" si="249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553">
        <f>+G111</f>
        <v>0</v>
      </c>
      <c r="H251" s="553">
        <f t="shared" ref="H251:AI251" si="250">+H111</f>
        <v>0</v>
      </c>
      <c r="I251" s="574">
        <f t="shared" si="250"/>
        <v>0</v>
      </c>
      <c r="J251" s="557">
        <f t="shared" si="250"/>
        <v>0</v>
      </c>
      <c r="K251" s="553">
        <f t="shared" si="250"/>
        <v>0</v>
      </c>
      <c r="L251" s="553">
        <f t="shared" si="250"/>
        <v>0</v>
      </c>
      <c r="M251" s="553">
        <f t="shared" si="250"/>
        <v>0</v>
      </c>
      <c r="N251" s="557">
        <f t="shared" si="250"/>
        <v>0</v>
      </c>
      <c r="O251" s="557">
        <f t="shared" si="250"/>
        <v>0</v>
      </c>
      <c r="P251" s="557">
        <f t="shared" si="250"/>
        <v>0</v>
      </c>
      <c r="Q251" s="557">
        <f t="shared" si="250"/>
        <v>0</v>
      </c>
      <c r="R251" s="553">
        <f t="shared" si="250"/>
        <v>0</v>
      </c>
      <c r="S251" s="553">
        <f t="shared" si="250"/>
        <v>0</v>
      </c>
      <c r="T251" s="557">
        <f t="shared" si="250"/>
        <v>0</v>
      </c>
      <c r="U251" s="553">
        <f t="shared" si="250"/>
        <v>0</v>
      </c>
      <c r="V251" s="553">
        <f t="shared" si="250"/>
        <v>0</v>
      </c>
      <c r="W251" s="553">
        <f t="shared" si="250"/>
        <v>0</v>
      </c>
      <c r="X251" s="557">
        <f t="shared" si="250"/>
        <v>0</v>
      </c>
      <c r="Y251" s="553">
        <f t="shared" si="250"/>
        <v>0</v>
      </c>
      <c r="Z251" s="553">
        <f t="shared" si="250"/>
        <v>0</v>
      </c>
      <c r="AA251" s="553">
        <f t="shared" si="250"/>
        <v>0</v>
      </c>
      <c r="AB251" s="553">
        <f t="shared" si="250"/>
        <v>0</v>
      </c>
      <c r="AC251" s="553">
        <f t="shared" si="250"/>
        <v>0</v>
      </c>
      <c r="AD251" s="574">
        <f t="shared" si="250"/>
        <v>0</v>
      </c>
      <c r="AE251" s="557">
        <f t="shared" si="250"/>
        <v>0</v>
      </c>
      <c r="AF251" s="553">
        <f t="shared" si="250"/>
        <v>0</v>
      </c>
      <c r="AG251" s="553">
        <f t="shared" si="250"/>
        <v>0</v>
      </c>
      <c r="AH251" s="553">
        <f t="shared" si="250"/>
        <v>0</v>
      </c>
      <c r="AI251" s="553">
        <f t="shared" si="250"/>
        <v>0</v>
      </c>
      <c r="AJ251" s="342">
        <f t="shared" ref="AJ251:AK251" si="251">+AJ111</f>
        <v>0</v>
      </c>
      <c r="AK251" s="35">
        <f t="shared" si="251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552">
        <f t="shared" ref="G252:AI252" si="252">+F252+G251</f>
        <v>0</v>
      </c>
      <c r="H252" s="552">
        <f t="shared" si="252"/>
        <v>0</v>
      </c>
      <c r="I252" s="575">
        <f t="shared" si="252"/>
        <v>0</v>
      </c>
      <c r="J252" s="558">
        <f t="shared" si="252"/>
        <v>0</v>
      </c>
      <c r="K252" s="552">
        <f t="shared" si="252"/>
        <v>0</v>
      </c>
      <c r="L252" s="552">
        <f t="shared" si="252"/>
        <v>0</v>
      </c>
      <c r="M252" s="552">
        <f t="shared" si="252"/>
        <v>0</v>
      </c>
      <c r="N252" s="558">
        <f t="shared" si="252"/>
        <v>0</v>
      </c>
      <c r="O252" s="558">
        <f t="shared" si="252"/>
        <v>0</v>
      </c>
      <c r="P252" s="558">
        <f t="shared" si="252"/>
        <v>0</v>
      </c>
      <c r="Q252" s="558">
        <f t="shared" si="252"/>
        <v>0</v>
      </c>
      <c r="R252" s="552">
        <f t="shared" si="252"/>
        <v>0</v>
      </c>
      <c r="S252" s="552">
        <f t="shared" si="252"/>
        <v>0</v>
      </c>
      <c r="T252" s="558">
        <f t="shared" si="252"/>
        <v>0</v>
      </c>
      <c r="U252" s="552">
        <f t="shared" si="252"/>
        <v>0</v>
      </c>
      <c r="V252" s="552">
        <f t="shared" si="252"/>
        <v>0</v>
      </c>
      <c r="W252" s="552">
        <f t="shared" si="252"/>
        <v>0</v>
      </c>
      <c r="X252" s="558">
        <f t="shared" si="252"/>
        <v>0</v>
      </c>
      <c r="Y252" s="552">
        <f t="shared" si="252"/>
        <v>0</v>
      </c>
      <c r="Z252" s="552">
        <f t="shared" si="252"/>
        <v>0</v>
      </c>
      <c r="AA252" s="552">
        <f t="shared" si="252"/>
        <v>0</v>
      </c>
      <c r="AB252" s="552">
        <f t="shared" si="252"/>
        <v>0</v>
      </c>
      <c r="AC252" s="552">
        <f t="shared" si="252"/>
        <v>0</v>
      </c>
      <c r="AD252" s="575">
        <f t="shared" si="252"/>
        <v>0</v>
      </c>
      <c r="AE252" s="558">
        <f t="shared" si="252"/>
        <v>0</v>
      </c>
      <c r="AF252" s="552">
        <f t="shared" si="252"/>
        <v>0</v>
      </c>
      <c r="AG252" s="552">
        <f t="shared" si="252"/>
        <v>0</v>
      </c>
      <c r="AH252" s="552">
        <f t="shared" si="252"/>
        <v>0</v>
      </c>
      <c r="AI252" s="552">
        <f t="shared" si="252"/>
        <v>0</v>
      </c>
      <c r="AJ252" s="336">
        <f t="shared" ref="AJ252:AK252" si="253">+AI252+AJ251</f>
        <v>0</v>
      </c>
      <c r="AK252" s="336">
        <f t="shared" si="253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553">
        <f>+G113</f>
        <v>0</v>
      </c>
      <c r="H253" s="553">
        <f t="shared" ref="H253:AI253" si="254">+H113</f>
        <v>0</v>
      </c>
      <c r="I253" s="574">
        <f t="shared" si="254"/>
        <v>0</v>
      </c>
      <c r="J253" s="557">
        <f t="shared" si="254"/>
        <v>0</v>
      </c>
      <c r="K253" s="553">
        <f t="shared" si="254"/>
        <v>0</v>
      </c>
      <c r="L253" s="553">
        <f t="shared" si="254"/>
        <v>0</v>
      </c>
      <c r="M253" s="553">
        <f t="shared" si="254"/>
        <v>0</v>
      </c>
      <c r="N253" s="557">
        <f t="shared" si="254"/>
        <v>0</v>
      </c>
      <c r="O253" s="557">
        <f t="shared" si="254"/>
        <v>0</v>
      </c>
      <c r="P253" s="557">
        <f t="shared" si="254"/>
        <v>0</v>
      </c>
      <c r="Q253" s="557">
        <f t="shared" si="254"/>
        <v>0</v>
      </c>
      <c r="R253" s="553">
        <f t="shared" si="254"/>
        <v>0</v>
      </c>
      <c r="S253" s="553">
        <f t="shared" si="254"/>
        <v>0</v>
      </c>
      <c r="T253" s="557">
        <f t="shared" si="254"/>
        <v>0</v>
      </c>
      <c r="U253" s="553">
        <f t="shared" si="254"/>
        <v>0</v>
      </c>
      <c r="V253" s="553">
        <f t="shared" si="254"/>
        <v>0</v>
      </c>
      <c r="W253" s="553">
        <f t="shared" si="254"/>
        <v>0</v>
      </c>
      <c r="X253" s="557">
        <f t="shared" si="254"/>
        <v>0</v>
      </c>
      <c r="Y253" s="553">
        <f t="shared" si="254"/>
        <v>0</v>
      </c>
      <c r="Z253" s="553">
        <f t="shared" si="254"/>
        <v>0</v>
      </c>
      <c r="AA253" s="553">
        <f t="shared" si="254"/>
        <v>0</v>
      </c>
      <c r="AB253" s="553">
        <f t="shared" si="254"/>
        <v>0</v>
      </c>
      <c r="AC253" s="553">
        <f t="shared" si="254"/>
        <v>0</v>
      </c>
      <c r="AD253" s="574">
        <f t="shared" si="254"/>
        <v>0</v>
      </c>
      <c r="AE253" s="557">
        <f t="shared" si="254"/>
        <v>0</v>
      </c>
      <c r="AF253" s="553">
        <f t="shared" si="254"/>
        <v>0</v>
      </c>
      <c r="AG253" s="553">
        <f t="shared" si="254"/>
        <v>0</v>
      </c>
      <c r="AH253" s="553">
        <f t="shared" si="254"/>
        <v>0</v>
      </c>
      <c r="AI253" s="553">
        <f t="shared" si="254"/>
        <v>0</v>
      </c>
      <c r="AJ253" s="342">
        <f t="shared" ref="AJ253:AK253" si="255">+AJ113</f>
        <v>0</v>
      </c>
      <c r="AK253" s="35">
        <f t="shared" si="255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552">
        <f t="shared" ref="G254:AI254" si="256">+F254+G253</f>
        <v>0</v>
      </c>
      <c r="H254" s="552">
        <f t="shared" si="256"/>
        <v>0</v>
      </c>
      <c r="I254" s="575">
        <f t="shared" si="256"/>
        <v>0</v>
      </c>
      <c r="J254" s="558">
        <f t="shared" si="256"/>
        <v>0</v>
      </c>
      <c r="K254" s="552">
        <f t="shared" si="256"/>
        <v>0</v>
      </c>
      <c r="L254" s="552">
        <f t="shared" si="256"/>
        <v>0</v>
      </c>
      <c r="M254" s="552">
        <f t="shared" si="256"/>
        <v>0</v>
      </c>
      <c r="N254" s="558">
        <f t="shared" si="256"/>
        <v>0</v>
      </c>
      <c r="O254" s="558">
        <f t="shared" si="256"/>
        <v>0</v>
      </c>
      <c r="P254" s="558">
        <f t="shared" si="256"/>
        <v>0</v>
      </c>
      <c r="Q254" s="558">
        <f t="shared" si="256"/>
        <v>0</v>
      </c>
      <c r="R254" s="552">
        <f t="shared" si="256"/>
        <v>0</v>
      </c>
      <c r="S254" s="552">
        <f t="shared" si="256"/>
        <v>0</v>
      </c>
      <c r="T254" s="558">
        <f t="shared" si="256"/>
        <v>0</v>
      </c>
      <c r="U254" s="552">
        <f t="shared" si="256"/>
        <v>0</v>
      </c>
      <c r="V254" s="552">
        <f t="shared" si="256"/>
        <v>0</v>
      </c>
      <c r="W254" s="552">
        <f t="shared" si="256"/>
        <v>0</v>
      </c>
      <c r="X254" s="558">
        <f t="shared" si="256"/>
        <v>0</v>
      </c>
      <c r="Y254" s="552">
        <f t="shared" si="256"/>
        <v>0</v>
      </c>
      <c r="Z254" s="552">
        <f t="shared" si="256"/>
        <v>0</v>
      </c>
      <c r="AA254" s="552">
        <f t="shared" si="256"/>
        <v>0</v>
      </c>
      <c r="AB254" s="552">
        <f t="shared" si="256"/>
        <v>0</v>
      </c>
      <c r="AC254" s="552">
        <f t="shared" si="256"/>
        <v>0</v>
      </c>
      <c r="AD254" s="575">
        <f t="shared" si="256"/>
        <v>0</v>
      </c>
      <c r="AE254" s="558">
        <f t="shared" si="256"/>
        <v>0</v>
      </c>
      <c r="AF254" s="552">
        <f t="shared" si="256"/>
        <v>0</v>
      </c>
      <c r="AG254" s="552">
        <f t="shared" si="256"/>
        <v>0</v>
      </c>
      <c r="AH254" s="552">
        <f t="shared" si="256"/>
        <v>0</v>
      </c>
      <c r="AI254" s="552">
        <f t="shared" si="256"/>
        <v>0</v>
      </c>
      <c r="AJ254" s="336">
        <f t="shared" ref="AJ254:AK254" si="257">+AI254+AJ253</f>
        <v>0</v>
      </c>
      <c r="AK254" s="336">
        <f t="shared" si="257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337">
        <f>+F115</f>
        <v>0</v>
      </c>
      <c r="G255" s="553">
        <f>+G115</f>
        <v>0</v>
      </c>
      <c r="H255" s="553">
        <f t="shared" ref="H255:AI255" si="258">+H115</f>
        <v>0</v>
      </c>
      <c r="I255" s="574">
        <f t="shared" si="258"/>
        <v>0</v>
      </c>
      <c r="J255" s="557">
        <f t="shared" si="258"/>
        <v>0</v>
      </c>
      <c r="K255" s="553">
        <f t="shared" si="258"/>
        <v>0</v>
      </c>
      <c r="L255" s="553">
        <f t="shared" si="258"/>
        <v>0</v>
      </c>
      <c r="M255" s="553">
        <f t="shared" si="258"/>
        <v>0</v>
      </c>
      <c r="N255" s="557">
        <f t="shared" si="258"/>
        <v>0</v>
      </c>
      <c r="O255" s="557">
        <f t="shared" si="258"/>
        <v>0</v>
      </c>
      <c r="P255" s="557">
        <f t="shared" si="258"/>
        <v>0</v>
      </c>
      <c r="Q255" s="557">
        <f t="shared" si="258"/>
        <v>0</v>
      </c>
      <c r="R255" s="553">
        <f t="shared" si="258"/>
        <v>0</v>
      </c>
      <c r="S255" s="553">
        <f t="shared" si="258"/>
        <v>0</v>
      </c>
      <c r="T255" s="557">
        <f t="shared" si="258"/>
        <v>0</v>
      </c>
      <c r="U255" s="553">
        <f t="shared" si="258"/>
        <v>0</v>
      </c>
      <c r="V255" s="553">
        <f t="shared" si="258"/>
        <v>0</v>
      </c>
      <c r="W255" s="553">
        <f t="shared" si="258"/>
        <v>0</v>
      </c>
      <c r="X255" s="557">
        <f t="shared" si="258"/>
        <v>0</v>
      </c>
      <c r="Y255" s="553">
        <f t="shared" si="258"/>
        <v>0</v>
      </c>
      <c r="Z255" s="553">
        <f t="shared" si="258"/>
        <v>0</v>
      </c>
      <c r="AA255" s="553">
        <f t="shared" si="258"/>
        <v>0</v>
      </c>
      <c r="AB255" s="553">
        <f t="shared" si="258"/>
        <v>0</v>
      </c>
      <c r="AC255" s="553">
        <f t="shared" si="258"/>
        <v>0</v>
      </c>
      <c r="AD255" s="574">
        <f t="shared" si="258"/>
        <v>0</v>
      </c>
      <c r="AE255" s="557">
        <f t="shared" si="258"/>
        <v>0</v>
      </c>
      <c r="AF255" s="553">
        <f t="shared" si="258"/>
        <v>0</v>
      </c>
      <c r="AG255" s="553">
        <f t="shared" si="258"/>
        <v>0</v>
      </c>
      <c r="AH255" s="553">
        <f t="shared" si="258"/>
        <v>0</v>
      </c>
      <c r="AI255" s="553">
        <f t="shared" si="258"/>
        <v>0</v>
      </c>
      <c r="AJ255" s="342">
        <f t="shared" ref="AJ255:AK255" si="259">+AJ115</f>
        <v>0</v>
      </c>
      <c r="AK255" s="337">
        <f t="shared" si="259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552">
        <f t="shared" ref="G256:AI256" si="260">+F256+G255</f>
        <v>0</v>
      </c>
      <c r="H256" s="552">
        <f t="shared" si="260"/>
        <v>0</v>
      </c>
      <c r="I256" s="575">
        <f t="shared" si="260"/>
        <v>0</v>
      </c>
      <c r="J256" s="558">
        <f t="shared" si="260"/>
        <v>0</v>
      </c>
      <c r="K256" s="552">
        <f t="shared" si="260"/>
        <v>0</v>
      </c>
      <c r="L256" s="552">
        <f t="shared" si="260"/>
        <v>0</v>
      </c>
      <c r="M256" s="552">
        <f t="shared" si="260"/>
        <v>0</v>
      </c>
      <c r="N256" s="558">
        <f t="shared" si="260"/>
        <v>0</v>
      </c>
      <c r="O256" s="558">
        <f t="shared" si="260"/>
        <v>0</v>
      </c>
      <c r="P256" s="558">
        <f t="shared" si="260"/>
        <v>0</v>
      </c>
      <c r="Q256" s="558">
        <f t="shared" si="260"/>
        <v>0</v>
      </c>
      <c r="R256" s="552">
        <f t="shared" si="260"/>
        <v>0</v>
      </c>
      <c r="S256" s="552">
        <f t="shared" si="260"/>
        <v>0</v>
      </c>
      <c r="T256" s="558">
        <f t="shared" si="260"/>
        <v>0</v>
      </c>
      <c r="U256" s="552">
        <f t="shared" si="260"/>
        <v>0</v>
      </c>
      <c r="V256" s="552">
        <f t="shared" si="260"/>
        <v>0</v>
      </c>
      <c r="W256" s="552">
        <f t="shared" si="260"/>
        <v>0</v>
      </c>
      <c r="X256" s="558">
        <f t="shared" si="260"/>
        <v>0</v>
      </c>
      <c r="Y256" s="552">
        <f t="shared" si="260"/>
        <v>0</v>
      </c>
      <c r="Z256" s="552">
        <f t="shared" si="260"/>
        <v>0</v>
      </c>
      <c r="AA256" s="552">
        <f t="shared" si="260"/>
        <v>0</v>
      </c>
      <c r="AB256" s="552">
        <f t="shared" si="260"/>
        <v>0</v>
      </c>
      <c r="AC256" s="552">
        <f t="shared" si="260"/>
        <v>0</v>
      </c>
      <c r="AD256" s="575">
        <f t="shared" si="260"/>
        <v>0</v>
      </c>
      <c r="AE256" s="558">
        <f t="shared" si="260"/>
        <v>0</v>
      </c>
      <c r="AF256" s="552">
        <f t="shared" si="260"/>
        <v>0</v>
      </c>
      <c r="AG256" s="552">
        <f t="shared" si="260"/>
        <v>0</v>
      </c>
      <c r="AH256" s="552">
        <f t="shared" si="260"/>
        <v>0</v>
      </c>
      <c r="AI256" s="552">
        <f t="shared" si="260"/>
        <v>0</v>
      </c>
      <c r="AJ256" s="336">
        <f t="shared" ref="AJ256:AK256" si="261">+AI256+AJ255</f>
        <v>0</v>
      </c>
      <c r="AK256" s="336">
        <f t="shared" si="261"/>
        <v>0</v>
      </c>
      <c r="AL256" s="37"/>
    </row>
    <row r="257" spans="1:42" ht="35.1" customHeight="1">
      <c r="A257" s="624">
        <v>27</v>
      </c>
      <c r="B257" s="666" t="s">
        <v>163</v>
      </c>
      <c r="C257" s="32" t="s">
        <v>180</v>
      </c>
      <c r="D257" s="71"/>
      <c r="E257" s="49"/>
      <c r="F257" s="337">
        <f>+F117</f>
        <v>0</v>
      </c>
      <c r="G257" s="553">
        <f>+G117</f>
        <v>0</v>
      </c>
      <c r="H257" s="553">
        <f t="shared" ref="H257:AI257" si="262">+H117</f>
        <v>0</v>
      </c>
      <c r="I257" s="574">
        <f t="shared" si="262"/>
        <v>0</v>
      </c>
      <c r="J257" s="557">
        <f t="shared" si="262"/>
        <v>0</v>
      </c>
      <c r="K257" s="553">
        <f t="shared" si="262"/>
        <v>0</v>
      </c>
      <c r="L257" s="553">
        <f t="shared" si="262"/>
        <v>0</v>
      </c>
      <c r="M257" s="553">
        <f t="shared" si="262"/>
        <v>0</v>
      </c>
      <c r="N257" s="557">
        <f t="shared" si="262"/>
        <v>0</v>
      </c>
      <c r="O257" s="557">
        <f t="shared" si="262"/>
        <v>0</v>
      </c>
      <c r="P257" s="557">
        <f t="shared" si="262"/>
        <v>0</v>
      </c>
      <c r="Q257" s="557">
        <f t="shared" si="262"/>
        <v>0</v>
      </c>
      <c r="R257" s="553">
        <f t="shared" si="262"/>
        <v>0</v>
      </c>
      <c r="S257" s="553">
        <f t="shared" si="262"/>
        <v>0</v>
      </c>
      <c r="T257" s="557">
        <f t="shared" si="262"/>
        <v>0</v>
      </c>
      <c r="U257" s="553">
        <f t="shared" si="262"/>
        <v>0</v>
      </c>
      <c r="V257" s="553">
        <f t="shared" si="262"/>
        <v>0</v>
      </c>
      <c r="W257" s="553">
        <f t="shared" si="262"/>
        <v>0</v>
      </c>
      <c r="X257" s="557">
        <f t="shared" si="262"/>
        <v>0</v>
      </c>
      <c r="Y257" s="553">
        <f t="shared" si="262"/>
        <v>0</v>
      </c>
      <c r="Z257" s="553">
        <f t="shared" si="262"/>
        <v>0</v>
      </c>
      <c r="AA257" s="553">
        <f t="shared" si="262"/>
        <v>0</v>
      </c>
      <c r="AB257" s="553">
        <f t="shared" si="262"/>
        <v>0</v>
      </c>
      <c r="AC257" s="553">
        <f t="shared" si="262"/>
        <v>0</v>
      </c>
      <c r="AD257" s="574">
        <f t="shared" si="262"/>
        <v>0</v>
      </c>
      <c r="AE257" s="557">
        <f t="shared" si="262"/>
        <v>0</v>
      </c>
      <c r="AF257" s="553">
        <f t="shared" si="262"/>
        <v>0</v>
      </c>
      <c r="AG257" s="553">
        <f t="shared" si="262"/>
        <v>0</v>
      </c>
      <c r="AH257" s="553">
        <f t="shared" si="262"/>
        <v>0</v>
      </c>
      <c r="AI257" s="553">
        <f t="shared" si="262"/>
        <v>0</v>
      </c>
      <c r="AJ257" s="342">
        <f t="shared" ref="AJ257:AK257" si="263">+AJ117</f>
        <v>0</v>
      </c>
      <c r="AK257" s="342">
        <f t="shared" si="263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customHeight="1">
      <c r="A258" s="625"/>
      <c r="B258" s="667"/>
      <c r="C258" s="39"/>
      <c r="D258" s="88"/>
      <c r="E258" s="41"/>
      <c r="F258" s="74"/>
      <c r="G258" s="552">
        <f t="shared" ref="G258:AI258" si="264">+F258+G257</f>
        <v>0</v>
      </c>
      <c r="H258" s="552">
        <f t="shared" si="264"/>
        <v>0</v>
      </c>
      <c r="I258" s="575">
        <f t="shared" si="264"/>
        <v>0</v>
      </c>
      <c r="J258" s="558">
        <f t="shared" si="264"/>
        <v>0</v>
      </c>
      <c r="K258" s="552">
        <f t="shared" si="264"/>
        <v>0</v>
      </c>
      <c r="L258" s="552">
        <f t="shared" si="264"/>
        <v>0</v>
      </c>
      <c r="M258" s="552">
        <f t="shared" si="264"/>
        <v>0</v>
      </c>
      <c r="N258" s="558">
        <f t="shared" si="264"/>
        <v>0</v>
      </c>
      <c r="O258" s="558">
        <f t="shared" si="264"/>
        <v>0</v>
      </c>
      <c r="P258" s="558">
        <f t="shared" si="264"/>
        <v>0</v>
      </c>
      <c r="Q258" s="558">
        <f t="shared" si="264"/>
        <v>0</v>
      </c>
      <c r="R258" s="552">
        <f t="shared" si="264"/>
        <v>0</v>
      </c>
      <c r="S258" s="552">
        <f t="shared" si="264"/>
        <v>0</v>
      </c>
      <c r="T258" s="558">
        <f t="shared" si="264"/>
        <v>0</v>
      </c>
      <c r="U258" s="552">
        <f t="shared" si="264"/>
        <v>0</v>
      </c>
      <c r="V258" s="552">
        <f t="shared" si="264"/>
        <v>0</v>
      </c>
      <c r="W258" s="552">
        <f t="shared" si="264"/>
        <v>0</v>
      </c>
      <c r="X258" s="558">
        <f t="shared" si="264"/>
        <v>0</v>
      </c>
      <c r="Y258" s="552">
        <f t="shared" si="264"/>
        <v>0</v>
      </c>
      <c r="Z258" s="552">
        <f t="shared" si="264"/>
        <v>0</v>
      </c>
      <c r="AA258" s="552">
        <f t="shared" si="264"/>
        <v>0</v>
      </c>
      <c r="AB258" s="552">
        <f t="shared" si="264"/>
        <v>0</v>
      </c>
      <c r="AC258" s="552">
        <f t="shared" si="264"/>
        <v>0</v>
      </c>
      <c r="AD258" s="575">
        <f t="shared" si="264"/>
        <v>0</v>
      </c>
      <c r="AE258" s="558">
        <f t="shared" si="264"/>
        <v>0</v>
      </c>
      <c r="AF258" s="552">
        <f t="shared" si="264"/>
        <v>0</v>
      </c>
      <c r="AG258" s="552">
        <f t="shared" si="264"/>
        <v>0</v>
      </c>
      <c r="AH258" s="552">
        <f t="shared" si="264"/>
        <v>0</v>
      </c>
      <c r="AI258" s="552">
        <f t="shared" si="264"/>
        <v>0</v>
      </c>
      <c r="AJ258" s="336">
        <f t="shared" ref="AJ258:AK258" si="265">+AI258+AJ257</f>
        <v>0</v>
      </c>
      <c r="AK258" s="336">
        <f t="shared" si="265"/>
        <v>0</v>
      </c>
      <c r="AL258" s="37"/>
    </row>
    <row r="259" spans="1:42" ht="35.1" customHeight="1">
      <c r="A259" s="624">
        <v>28</v>
      </c>
      <c r="B259" s="666" t="s">
        <v>164</v>
      </c>
      <c r="C259" s="32" t="s">
        <v>180</v>
      </c>
      <c r="D259" s="53"/>
      <c r="E259" s="89"/>
      <c r="F259" s="337">
        <f>+F119</f>
        <v>0</v>
      </c>
      <c r="G259" s="553">
        <f>+G119</f>
        <v>0</v>
      </c>
      <c r="H259" s="553">
        <f t="shared" ref="H259:AI259" si="266">+H119</f>
        <v>0</v>
      </c>
      <c r="I259" s="574">
        <f t="shared" si="266"/>
        <v>0</v>
      </c>
      <c r="J259" s="557">
        <f t="shared" si="266"/>
        <v>0</v>
      </c>
      <c r="K259" s="553">
        <f t="shared" si="266"/>
        <v>0</v>
      </c>
      <c r="L259" s="553">
        <f t="shared" si="266"/>
        <v>0</v>
      </c>
      <c r="M259" s="553">
        <f t="shared" si="266"/>
        <v>0</v>
      </c>
      <c r="N259" s="557">
        <f t="shared" si="266"/>
        <v>0</v>
      </c>
      <c r="O259" s="557">
        <f t="shared" si="266"/>
        <v>0</v>
      </c>
      <c r="P259" s="557">
        <f t="shared" si="266"/>
        <v>0</v>
      </c>
      <c r="Q259" s="557">
        <f t="shared" si="266"/>
        <v>0</v>
      </c>
      <c r="R259" s="553">
        <f t="shared" si="266"/>
        <v>0</v>
      </c>
      <c r="S259" s="553">
        <f t="shared" si="266"/>
        <v>0</v>
      </c>
      <c r="T259" s="557">
        <f t="shared" si="266"/>
        <v>0</v>
      </c>
      <c r="U259" s="553">
        <f t="shared" si="266"/>
        <v>0</v>
      </c>
      <c r="V259" s="553">
        <f t="shared" si="266"/>
        <v>0</v>
      </c>
      <c r="W259" s="553">
        <f t="shared" si="266"/>
        <v>0</v>
      </c>
      <c r="X259" s="557">
        <f t="shared" si="266"/>
        <v>0</v>
      </c>
      <c r="Y259" s="553">
        <f t="shared" si="266"/>
        <v>0</v>
      </c>
      <c r="Z259" s="553">
        <f t="shared" si="266"/>
        <v>0</v>
      </c>
      <c r="AA259" s="553">
        <f t="shared" si="266"/>
        <v>0</v>
      </c>
      <c r="AB259" s="553">
        <f t="shared" si="266"/>
        <v>0</v>
      </c>
      <c r="AC259" s="553">
        <f t="shared" si="266"/>
        <v>0</v>
      </c>
      <c r="AD259" s="574">
        <f t="shared" si="266"/>
        <v>0</v>
      </c>
      <c r="AE259" s="557">
        <f t="shared" si="266"/>
        <v>0</v>
      </c>
      <c r="AF259" s="553">
        <f t="shared" si="266"/>
        <v>0</v>
      </c>
      <c r="AG259" s="553">
        <f t="shared" si="266"/>
        <v>0</v>
      </c>
      <c r="AH259" s="553">
        <f t="shared" si="266"/>
        <v>0</v>
      </c>
      <c r="AI259" s="553">
        <f t="shared" si="266"/>
        <v>0</v>
      </c>
      <c r="AJ259" s="342">
        <f t="shared" ref="AJ259:AK259" si="267">+AJ119</f>
        <v>0</v>
      </c>
      <c r="AK259" s="342">
        <f t="shared" si="267"/>
        <v>0</v>
      </c>
      <c r="AL259" s="37"/>
    </row>
    <row r="260" spans="1:42" ht="34.5" customHeight="1">
      <c r="A260" s="625"/>
      <c r="B260" s="667"/>
      <c r="C260" s="39"/>
      <c r="D260" s="78"/>
      <c r="E260" s="79"/>
      <c r="F260" s="42"/>
      <c r="G260" s="552">
        <f t="shared" ref="G260:AI260" si="268">+F260+G259</f>
        <v>0</v>
      </c>
      <c r="H260" s="552">
        <f t="shared" si="268"/>
        <v>0</v>
      </c>
      <c r="I260" s="575">
        <f t="shared" si="268"/>
        <v>0</v>
      </c>
      <c r="J260" s="558">
        <f t="shared" si="268"/>
        <v>0</v>
      </c>
      <c r="K260" s="552">
        <f t="shared" si="268"/>
        <v>0</v>
      </c>
      <c r="L260" s="552">
        <f t="shared" si="268"/>
        <v>0</v>
      </c>
      <c r="M260" s="552">
        <f t="shared" si="268"/>
        <v>0</v>
      </c>
      <c r="N260" s="558">
        <f t="shared" si="268"/>
        <v>0</v>
      </c>
      <c r="O260" s="558">
        <f t="shared" si="268"/>
        <v>0</v>
      </c>
      <c r="P260" s="558">
        <f t="shared" si="268"/>
        <v>0</v>
      </c>
      <c r="Q260" s="558">
        <f t="shared" si="268"/>
        <v>0</v>
      </c>
      <c r="R260" s="552">
        <f t="shared" si="268"/>
        <v>0</v>
      </c>
      <c r="S260" s="552">
        <f t="shared" si="268"/>
        <v>0</v>
      </c>
      <c r="T260" s="558">
        <f t="shared" si="268"/>
        <v>0</v>
      </c>
      <c r="U260" s="552">
        <f t="shared" si="268"/>
        <v>0</v>
      </c>
      <c r="V260" s="552">
        <f t="shared" si="268"/>
        <v>0</v>
      </c>
      <c r="W260" s="552">
        <f t="shared" si="268"/>
        <v>0</v>
      </c>
      <c r="X260" s="558">
        <f t="shared" si="268"/>
        <v>0</v>
      </c>
      <c r="Y260" s="552">
        <f t="shared" si="268"/>
        <v>0</v>
      </c>
      <c r="Z260" s="552">
        <f t="shared" si="268"/>
        <v>0</v>
      </c>
      <c r="AA260" s="552">
        <f t="shared" si="268"/>
        <v>0</v>
      </c>
      <c r="AB260" s="552">
        <f t="shared" si="268"/>
        <v>0</v>
      </c>
      <c r="AC260" s="552">
        <f t="shared" si="268"/>
        <v>0</v>
      </c>
      <c r="AD260" s="575">
        <f t="shared" si="268"/>
        <v>0</v>
      </c>
      <c r="AE260" s="558">
        <f t="shared" si="268"/>
        <v>0</v>
      </c>
      <c r="AF260" s="552">
        <f t="shared" si="268"/>
        <v>0</v>
      </c>
      <c r="AG260" s="552">
        <f t="shared" si="268"/>
        <v>0</v>
      </c>
      <c r="AH260" s="552">
        <f t="shared" si="268"/>
        <v>0</v>
      </c>
      <c r="AI260" s="552">
        <f t="shared" si="268"/>
        <v>0</v>
      </c>
      <c r="AJ260" s="336">
        <f t="shared" ref="AJ260:AK260" si="269">+AI260+AJ259</f>
        <v>0</v>
      </c>
      <c r="AK260" s="336">
        <f t="shared" si="269"/>
        <v>0</v>
      </c>
      <c r="AL260" s="37"/>
    </row>
    <row r="261" spans="1:42" ht="35.1" customHeight="1">
      <c r="A261" s="624">
        <v>29</v>
      </c>
      <c r="B261" s="666" t="s">
        <v>165</v>
      </c>
      <c r="C261" s="32" t="s">
        <v>180</v>
      </c>
      <c r="D261" s="90"/>
      <c r="E261" s="91"/>
      <c r="F261" s="92">
        <f>+F121</f>
        <v>0</v>
      </c>
      <c r="G261" s="553">
        <f>+G121</f>
        <v>0</v>
      </c>
      <c r="H261" s="553">
        <f t="shared" ref="H261:AI261" si="270">+H121</f>
        <v>0</v>
      </c>
      <c r="I261" s="574">
        <f t="shared" si="270"/>
        <v>0</v>
      </c>
      <c r="J261" s="557">
        <f t="shared" si="270"/>
        <v>0</v>
      </c>
      <c r="K261" s="553">
        <f t="shared" si="270"/>
        <v>0</v>
      </c>
      <c r="L261" s="553">
        <f t="shared" si="270"/>
        <v>0</v>
      </c>
      <c r="M261" s="553">
        <f t="shared" si="270"/>
        <v>0</v>
      </c>
      <c r="N261" s="557">
        <f t="shared" si="270"/>
        <v>0</v>
      </c>
      <c r="O261" s="557">
        <f t="shared" si="270"/>
        <v>0</v>
      </c>
      <c r="P261" s="557">
        <f t="shared" si="270"/>
        <v>0</v>
      </c>
      <c r="Q261" s="557">
        <f t="shared" si="270"/>
        <v>0</v>
      </c>
      <c r="R261" s="553">
        <f t="shared" si="270"/>
        <v>0</v>
      </c>
      <c r="S261" s="553">
        <f t="shared" si="270"/>
        <v>0</v>
      </c>
      <c r="T261" s="557">
        <f t="shared" si="270"/>
        <v>0</v>
      </c>
      <c r="U261" s="553">
        <f t="shared" si="270"/>
        <v>0</v>
      </c>
      <c r="V261" s="553">
        <f t="shared" si="270"/>
        <v>0</v>
      </c>
      <c r="W261" s="553">
        <f t="shared" si="270"/>
        <v>0</v>
      </c>
      <c r="X261" s="557">
        <f t="shared" si="270"/>
        <v>0</v>
      </c>
      <c r="Y261" s="553">
        <f t="shared" si="270"/>
        <v>0</v>
      </c>
      <c r="Z261" s="553">
        <f t="shared" si="270"/>
        <v>0</v>
      </c>
      <c r="AA261" s="553">
        <f t="shared" si="270"/>
        <v>0</v>
      </c>
      <c r="AB261" s="553">
        <f t="shared" si="270"/>
        <v>0</v>
      </c>
      <c r="AC261" s="553">
        <f t="shared" si="270"/>
        <v>0</v>
      </c>
      <c r="AD261" s="574">
        <f t="shared" si="270"/>
        <v>0</v>
      </c>
      <c r="AE261" s="557">
        <f t="shared" si="270"/>
        <v>0</v>
      </c>
      <c r="AF261" s="553">
        <f t="shared" si="270"/>
        <v>0</v>
      </c>
      <c r="AG261" s="553">
        <f t="shared" si="270"/>
        <v>0</v>
      </c>
      <c r="AH261" s="553">
        <f t="shared" si="270"/>
        <v>0</v>
      </c>
      <c r="AI261" s="553">
        <f t="shared" si="270"/>
        <v>0</v>
      </c>
      <c r="AJ261" s="342">
        <f t="shared" ref="AJ261:AK261" si="271">+AJ121</f>
        <v>0</v>
      </c>
      <c r="AK261" s="342">
        <f t="shared" si="271"/>
        <v>0</v>
      </c>
      <c r="AL261" s="37"/>
    </row>
    <row r="262" spans="1:42" ht="35.1" customHeight="1">
      <c r="A262" s="651"/>
      <c r="B262" s="667"/>
      <c r="C262" s="39"/>
      <c r="D262" s="60"/>
      <c r="E262" s="52"/>
      <c r="F262" s="61"/>
      <c r="G262" s="552">
        <f t="shared" ref="G262:AI262" si="272">+F262+G261</f>
        <v>0</v>
      </c>
      <c r="H262" s="552">
        <f t="shared" si="272"/>
        <v>0</v>
      </c>
      <c r="I262" s="575">
        <f t="shared" si="272"/>
        <v>0</v>
      </c>
      <c r="J262" s="558">
        <f t="shared" si="272"/>
        <v>0</v>
      </c>
      <c r="K262" s="552">
        <f t="shared" si="272"/>
        <v>0</v>
      </c>
      <c r="L262" s="552">
        <f t="shared" si="272"/>
        <v>0</v>
      </c>
      <c r="M262" s="552">
        <f t="shared" si="272"/>
        <v>0</v>
      </c>
      <c r="N262" s="558">
        <f t="shared" si="272"/>
        <v>0</v>
      </c>
      <c r="O262" s="558">
        <f t="shared" si="272"/>
        <v>0</v>
      </c>
      <c r="P262" s="558">
        <f t="shared" si="272"/>
        <v>0</v>
      </c>
      <c r="Q262" s="558">
        <f t="shared" si="272"/>
        <v>0</v>
      </c>
      <c r="R262" s="552">
        <f t="shared" si="272"/>
        <v>0</v>
      </c>
      <c r="S262" s="552">
        <f t="shared" si="272"/>
        <v>0</v>
      </c>
      <c r="T262" s="558">
        <f t="shared" si="272"/>
        <v>0</v>
      </c>
      <c r="U262" s="552">
        <f t="shared" si="272"/>
        <v>0</v>
      </c>
      <c r="V262" s="552">
        <f t="shared" si="272"/>
        <v>0</v>
      </c>
      <c r="W262" s="552">
        <f t="shared" si="272"/>
        <v>0</v>
      </c>
      <c r="X262" s="558">
        <f t="shared" si="272"/>
        <v>0</v>
      </c>
      <c r="Y262" s="552">
        <f t="shared" si="272"/>
        <v>0</v>
      </c>
      <c r="Z262" s="552">
        <f t="shared" si="272"/>
        <v>0</v>
      </c>
      <c r="AA262" s="552">
        <f t="shared" si="272"/>
        <v>0</v>
      </c>
      <c r="AB262" s="552">
        <f t="shared" si="272"/>
        <v>0</v>
      </c>
      <c r="AC262" s="552">
        <f t="shared" si="272"/>
        <v>0</v>
      </c>
      <c r="AD262" s="575">
        <f t="shared" si="272"/>
        <v>0</v>
      </c>
      <c r="AE262" s="558">
        <f t="shared" si="272"/>
        <v>0</v>
      </c>
      <c r="AF262" s="552">
        <f t="shared" si="272"/>
        <v>0</v>
      </c>
      <c r="AG262" s="552">
        <f t="shared" si="272"/>
        <v>0</v>
      </c>
      <c r="AH262" s="552">
        <f t="shared" si="272"/>
        <v>0</v>
      </c>
      <c r="AI262" s="552">
        <f t="shared" si="272"/>
        <v>0</v>
      </c>
      <c r="AJ262" s="336">
        <f t="shared" ref="AJ262:AK262" si="273">+AI262+AJ261</f>
        <v>0</v>
      </c>
      <c r="AK262" s="336">
        <f t="shared" si="273"/>
        <v>0</v>
      </c>
      <c r="AL262" s="37"/>
    </row>
    <row r="263" spans="1:42" ht="35.1" customHeight="1">
      <c r="A263" s="624">
        <v>30</v>
      </c>
      <c r="B263" s="666" t="s">
        <v>166</v>
      </c>
      <c r="C263" s="32" t="s">
        <v>180</v>
      </c>
      <c r="D263" s="53"/>
      <c r="E263" s="54"/>
      <c r="F263" s="337">
        <f>+F123</f>
        <v>0</v>
      </c>
      <c r="G263" s="457">
        <f>+G123</f>
        <v>0</v>
      </c>
      <c r="H263" s="457">
        <f t="shared" ref="H263:AI263" si="274">+H123</f>
        <v>0</v>
      </c>
      <c r="I263" s="576">
        <f t="shared" si="274"/>
        <v>0</v>
      </c>
      <c r="J263" s="559">
        <f t="shared" si="274"/>
        <v>0</v>
      </c>
      <c r="K263" s="457">
        <f t="shared" si="274"/>
        <v>0</v>
      </c>
      <c r="L263" s="457">
        <f t="shared" si="274"/>
        <v>0</v>
      </c>
      <c r="M263" s="457">
        <f t="shared" si="274"/>
        <v>0</v>
      </c>
      <c r="N263" s="559">
        <f t="shared" si="274"/>
        <v>0</v>
      </c>
      <c r="O263" s="559">
        <f t="shared" si="274"/>
        <v>0</v>
      </c>
      <c r="P263" s="559">
        <f t="shared" si="274"/>
        <v>0</v>
      </c>
      <c r="Q263" s="559">
        <f t="shared" si="274"/>
        <v>0</v>
      </c>
      <c r="R263" s="457">
        <f t="shared" si="274"/>
        <v>0</v>
      </c>
      <c r="S263" s="457">
        <f t="shared" si="274"/>
        <v>0</v>
      </c>
      <c r="T263" s="559">
        <f t="shared" si="274"/>
        <v>0</v>
      </c>
      <c r="U263" s="457">
        <f t="shared" si="274"/>
        <v>0</v>
      </c>
      <c r="V263" s="457">
        <f t="shared" si="274"/>
        <v>0</v>
      </c>
      <c r="W263" s="457">
        <f t="shared" si="274"/>
        <v>0</v>
      </c>
      <c r="X263" s="559">
        <f t="shared" si="274"/>
        <v>0</v>
      </c>
      <c r="Y263" s="457">
        <f t="shared" si="274"/>
        <v>0</v>
      </c>
      <c r="Z263" s="457">
        <f t="shared" si="274"/>
        <v>0</v>
      </c>
      <c r="AA263" s="457">
        <f t="shared" si="274"/>
        <v>0</v>
      </c>
      <c r="AB263" s="457">
        <f t="shared" si="274"/>
        <v>0</v>
      </c>
      <c r="AC263" s="457">
        <f t="shared" si="274"/>
        <v>0</v>
      </c>
      <c r="AD263" s="576">
        <f t="shared" si="274"/>
        <v>0</v>
      </c>
      <c r="AE263" s="559">
        <f t="shared" si="274"/>
        <v>0</v>
      </c>
      <c r="AF263" s="457">
        <f t="shared" si="274"/>
        <v>0</v>
      </c>
      <c r="AG263" s="457">
        <f t="shared" si="274"/>
        <v>0</v>
      </c>
      <c r="AH263" s="457">
        <f t="shared" si="274"/>
        <v>0</v>
      </c>
      <c r="AI263" s="457">
        <f t="shared" si="274"/>
        <v>0</v>
      </c>
      <c r="AJ263" s="343">
        <f t="shared" ref="AJ263:AK263" si="275">+AJ123</f>
        <v>0</v>
      </c>
      <c r="AK263" s="343">
        <f t="shared" si="275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customHeight="1">
      <c r="A264" s="625"/>
      <c r="B264" s="667"/>
      <c r="C264" s="39"/>
      <c r="D264" s="95"/>
      <c r="E264" s="79"/>
      <c r="F264" s="42"/>
      <c r="G264" s="552">
        <f t="shared" ref="G264:AI264" si="276">+F264+G263</f>
        <v>0</v>
      </c>
      <c r="H264" s="552">
        <f t="shared" si="276"/>
        <v>0</v>
      </c>
      <c r="I264" s="575">
        <f t="shared" si="276"/>
        <v>0</v>
      </c>
      <c r="J264" s="558">
        <f t="shared" si="276"/>
        <v>0</v>
      </c>
      <c r="K264" s="552">
        <f t="shared" si="276"/>
        <v>0</v>
      </c>
      <c r="L264" s="552">
        <f t="shared" si="276"/>
        <v>0</v>
      </c>
      <c r="M264" s="552">
        <f t="shared" si="276"/>
        <v>0</v>
      </c>
      <c r="N264" s="558">
        <f t="shared" si="276"/>
        <v>0</v>
      </c>
      <c r="O264" s="558">
        <f t="shared" si="276"/>
        <v>0</v>
      </c>
      <c r="P264" s="558">
        <f t="shared" si="276"/>
        <v>0</v>
      </c>
      <c r="Q264" s="558">
        <f t="shared" si="276"/>
        <v>0</v>
      </c>
      <c r="R264" s="552">
        <f t="shared" si="276"/>
        <v>0</v>
      </c>
      <c r="S264" s="552">
        <f t="shared" si="276"/>
        <v>0</v>
      </c>
      <c r="T264" s="558">
        <f t="shared" si="276"/>
        <v>0</v>
      </c>
      <c r="U264" s="552">
        <f t="shared" si="276"/>
        <v>0</v>
      </c>
      <c r="V264" s="552">
        <f t="shared" si="276"/>
        <v>0</v>
      </c>
      <c r="W264" s="552">
        <f t="shared" si="276"/>
        <v>0</v>
      </c>
      <c r="X264" s="558">
        <f t="shared" si="276"/>
        <v>0</v>
      </c>
      <c r="Y264" s="552">
        <f t="shared" si="276"/>
        <v>0</v>
      </c>
      <c r="Z264" s="552">
        <f t="shared" si="276"/>
        <v>0</v>
      </c>
      <c r="AA264" s="552">
        <f t="shared" si="276"/>
        <v>0</v>
      </c>
      <c r="AB264" s="552">
        <f t="shared" si="276"/>
        <v>0</v>
      </c>
      <c r="AC264" s="552">
        <f t="shared" si="276"/>
        <v>0</v>
      </c>
      <c r="AD264" s="575">
        <f t="shared" si="276"/>
        <v>0</v>
      </c>
      <c r="AE264" s="558">
        <f t="shared" si="276"/>
        <v>0</v>
      </c>
      <c r="AF264" s="552">
        <f t="shared" si="276"/>
        <v>0</v>
      </c>
      <c r="AG264" s="552">
        <f t="shared" si="276"/>
        <v>0</v>
      </c>
      <c r="AH264" s="552">
        <f t="shared" si="276"/>
        <v>0</v>
      </c>
      <c r="AI264" s="552">
        <f t="shared" si="276"/>
        <v>0</v>
      </c>
      <c r="AJ264" s="336">
        <f t="shared" ref="AJ264:AK264" si="277">+AI264+AJ263</f>
        <v>0</v>
      </c>
      <c r="AK264" s="336">
        <f t="shared" si="277"/>
        <v>0</v>
      </c>
      <c r="AL264" s="37"/>
    </row>
    <row r="265" spans="1:42" ht="35.1" customHeight="1">
      <c r="A265" s="624">
        <v>31</v>
      </c>
      <c r="B265" s="666" t="s">
        <v>182</v>
      </c>
      <c r="C265" s="209" t="s">
        <v>181</v>
      </c>
      <c r="D265" s="90"/>
      <c r="E265" s="49"/>
      <c r="F265" s="35">
        <f>+F125</f>
        <v>80</v>
      </c>
      <c r="G265" s="553">
        <f>+G125</f>
        <v>0</v>
      </c>
      <c r="H265" s="553">
        <f t="shared" ref="H265:AI265" si="278">+H125</f>
        <v>0</v>
      </c>
      <c r="I265" s="574">
        <f t="shared" si="278"/>
        <v>0</v>
      </c>
      <c r="J265" s="557">
        <f t="shared" si="278"/>
        <v>0</v>
      </c>
      <c r="K265" s="553">
        <f t="shared" si="278"/>
        <v>0</v>
      </c>
      <c r="L265" s="553">
        <f t="shared" si="278"/>
        <v>0</v>
      </c>
      <c r="M265" s="553">
        <f t="shared" si="278"/>
        <v>0</v>
      </c>
      <c r="N265" s="557">
        <f t="shared" si="278"/>
        <v>0</v>
      </c>
      <c r="O265" s="557">
        <f t="shared" si="278"/>
        <v>0</v>
      </c>
      <c r="P265" s="557">
        <f t="shared" si="278"/>
        <v>0</v>
      </c>
      <c r="Q265" s="557">
        <f t="shared" si="278"/>
        <v>0</v>
      </c>
      <c r="R265" s="553">
        <f t="shared" si="278"/>
        <v>0</v>
      </c>
      <c r="S265" s="553">
        <f t="shared" si="278"/>
        <v>0</v>
      </c>
      <c r="T265" s="557">
        <f t="shared" si="278"/>
        <v>0</v>
      </c>
      <c r="U265" s="553">
        <f t="shared" si="278"/>
        <v>0</v>
      </c>
      <c r="V265" s="553">
        <f t="shared" si="278"/>
        <v>0</v>
      </c>
      <c r="W265" s="553">
        <f t="shared" si="278"/>
        <v>0</v>
      </c>
      <c r="X265" s="557">
        <f t="shared" si="278"/>
        <v>0</v>
      </c>
      <c r="Y265" s="553">
        <f t="shared" si="278"/>
        <v>0</v>
      </c>
      <c r="Z265" s="553">
        <f t="shared" si="278"/>
        <v>0</v>
      </c>
      <c r="AA265" s="553">
        <f t="shared" si="278"/>
        <v>0</v>
      </c>
      <c r="AB265" s="553">
        <f t="shared" si="278"/>
        <v>0</v>
      </c>
      <c r="AC265" s="553">
        <f t="shared" si="278"/>
        <v>0</v>
      </c>
      <c r="AD265" s="574">
        <f t="shared" si="278"/>
        <v>0</v>
      </c>
      <c r="AE265" s="557">
        <f t="shared" si="278"/>
        <v>0</v>
      </c>
      <c r="AF265" s="553">
        <f t="shared" si="278"/>
        <v>0</v>
      </c>
      <c r="AG265" s="553">
        <f t="shared" si="278"/>
        <v>0</v>
      </c>
      <c r="AH265" s="469">
        <f t="shared" si="278"/>
        <v>80</v>
      </c>
      <c r="AI265" s="553">
        <f t="shared" si="278"/>
        <v>0</v>
      </c>
      <c r="AJ265" s="341">
        <f t="shared" ref="AJ265:AK265" si="279">+AJ125</f>
        <v>0</v>
      </c>
      <c r="AK265" s="341">
        <f t="shared" si="279"/>
        <v>0</v>
      </c>
      <c r="AL265" s="37">
        <f>SUM(G265:AK265)</f>
        <v>80</v>
      </c>
      <c r="AM265" s="38">
        <f>AL265</f>
        <v>80</v>
      </c>
      <c r="AN265" s="38"/>
      <c r="AO265" s="38">
        <f>AL265*AN265/1000</f>
        <v>0</v>
      </c>
      <c r="AP265" s="38">
        <f>AN265*AM265/1000</f>
        <v>0</v>
      </c>
    </row>
    <row r="266" spans="1:42" ht="35.1" customHeight="1">
      <c r="A266" s="625"/>
      <c r="B266" s="667"/>
      <c r="C266" s="94"/>
      <c r="D266" s="60"/>
      <c r="E266" s="52"/>
      <c r="F266" s="61"/>
      <c r="G266" s="552">
        <f t="shared" ref="G266:AI266" si="280">+F266+G265</f>
        <v>0</v>
      </c>
      <c r="H266" s="450">
        <f t="shared" si="280"/>
        <v>0</v>
      </c>
      <c r="I266" s="578">
        <f t="shared" si="280"/>
        <v>0</v>
      </c>
      <c r="J266" s="558">
        <f t="shared" si="280"/>
        <v>0</v>
      </c>
      <c r="K266" s="552">
        <f t="shared" si="280"/>
        <v>0</v>
      </c>
      <c r="L266" s="552">
        <f t="shared" si="280"/>
        <v>0</v>
      </c>
      <c r="M266" s="552">
        <f t="shared" si="280"/>
        <v>0</v>
      </c>
      <c r="N266" s="558">
        <f t="shared" si="280"/>
        <v>0</v>
      </c>
      <c r="O266" s="562">
        <f t="shared" si="280"/>
        <v>0</v>
      </c>
      <c r="P266" s="562">
        <f t="shared" si="280"/>
        <v>0</v>
      </c>
      <c r="Q266" s="558">
        <f t="shared" si="280"/>
        <v>0</v>
      </c>
      <c r="R266" s="552">
        <f t="shared" si="280"/>
        <v>0</v>
      </c>
      <c r="S266" s="552">
        <f t="shared" si="280"/>
        <v>0</v>
      </c>
      <c r="T266" s="558">
        <f t="shared" si="280"/>
        <v>0</v>
      </c>
      <c r="U266" s="552">
        <f t="shared" si="280"/>
        <v>0</v>
      </c>
      <c r="V266" s="450">
        <f t="shared" si="280"/>
        <v>0</v>
      </c>
      <c r="W266" s="450">
        <f t="shared" si="280"/>
        <v>0</v>
      </c>
      <c r="X266" s="558">
        <f t="shared" si="280"/>
        <v>0</v>
      </c>
      <c r="Y266" s="552">
        <f t="shared" si="280"/>
        <v>0</v>
      </c>
      <c r="Z266" s="552">
        <f t="shared" si="280"/>
        <v>0</v>
      </c>
      <c r="AA266" s="552">
        <f t="shared" si="280"/>
        <v>0</v>
      </c>
      <c r="AB266" s="552">
        <f t="shared" si="280"/>
        <v>0</v>
      </c>
      <c r="AC266" s="450">
        <f t="shared" si="280"/>
        <v>0</v>
      </c>
      <c r="AD266" s="578">
        <f t="shared" si="280"/>
        <v>0</v>
      </c>
      <c r="AE266" s="558">
        <f t="shared" si="280"/>
        <v>0</v>
      </c>
      <c r="AF266" s="552">
        <f t="shared" si="280"/>
        <v>0</v>
      </c>
      <c r="AG266" s="552">
        <f t="shared" si="280"/>
        <v>0</v>
      </c>
      <c r="AH266" s="552">
        <f t="shared" si="280"/>
        <v>80</v>
      </c>
      <c r="AI266" s="552">
        <f t="shared" si="280"/>
        <v>80</v>
      </c>
      <c r="AJ266" s="335">
        <f t="shared" ref="AJ266:AK266" si="281">+AI266+AJ265</f>
        <v>80</v>
      </c>
      <c r="AK266" s="335">
        <f t="shared" si="281"/>
        <v>80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337">
        <f>+F127</f>
        <v>0</v>
      </c>
      <c r="G267" s="455">
        <f>+G127</f>
        <v>0</v>
      </c>
      <c r="H267" s="455">
        <f t="shared" ref="H267:AI267" si="282">+H127</f>
        <v>0</v>
      </c>
      <c r="I267" s="577">
        <f t="shared" si="282"/>
        <v>0</v>
      </c>
      <c r="J267" s="560">
        <f t="shared" si="282"/>
        <v>0</v>
      </c>
      <c r="K267" s="455">
        <f t="shared" si="282"/>
        <v>0</v>
      </c>
      <c r="L267" s="455">
        <f t="shared" si="282"/>
        <v>0</v>
      </c>
      <c r="M267" s="455">
        <f t="shared" si="282"/>
        <v>0</v>
      </c>
      <c r="N267" s="560">
        <f t="shared" si="282"/>
        <v>0</v>
      </c>
      <c r="O267" s="560">
        <f t="shared" si="282"/>
        <v>0</v>
      </c>
      <c r="P267" s="560">
        <f t="shared" si="282"/>
        <v>0</v>
      </c>
      <c r="Q267" s="560">
        <f t="shared" si="282"/>
        <v>0</v>
      </c>
      <c r="R267" s="455">
        <f t="shared" si="282"/>
        <v>0</v>
      </c>
      <c r="S267" s="455">
        <f t="shared" si="282"/>
        <v>0</v>
      </c>
      <c r="T267" s="560">
        <f t="shared" si="282"/>
        <v>0</v>
      </c>
      <c r="U267" s="455">
        <f t="shared" si="282"/>
        <v>0</v>
      </c>
      <c r="V267" s="455">
        <f t="shared" si="282"/>
        <v>0</v>
      </c>
      <c r="W267" s="455">
        <f t="shared" si="282"/>
        <v>0</v>
      </c>
      <c r="X267" s="560">
        <f t="shared" si="282"/>
        <v>0</v>
      </c>
      <c r="Y267" s="455">
        <f t="shared" si="282"/>
        <v>0</v>
      </c>
      <c r="Z267" s="455">
        <f t="shared" si="282"/>
        <v>0</v>
      </c>
      <c r="AA267" s="455">
        <f t="shared" si="282"/>
        <v>0</v>
      </c>
      <c r="AB267" s="455">
        <f t="shared" si="282"/>
        <v>0</v>
      </c>
      <c r="AC267" s="455">
        <f t="shared" si="282"/>
        <v>0</v>
      </c>
      <c r="AD267" s="577">
        <f t="shared" si="282"/>
        <v>0</v>
      </c>
      <c r="AE267" s="560">
        <f t="shared" si="282"/>
        <v>0</v>
      </c>
      <c r="AF267" s="455">
        <f t="shared" si="282"/>
        <v>0</v>
      </c>
      <c r="AG267" s="455">
        <f t="shared" si="282"/>
        <v>0</v>
      </c>
      <c r="AH267" s="455">
        <f t="shared" si="282"/>
        <v>0</v>
      </c>
      <c r="AI267" s="455">
        <f t="shared" si="282"/>
        <v>0</v>
      </c>
      <c r="AJ267" s="341">
        <f t="shared" ref="AJ267:AK267" si="283">+AJ127</f>
        <v>0</v>
      </c>
      <c r="AK267" s="341">
        <f t="shared" si="283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455">
        <f t="shared" ref="G268:AI268" si="284">+F268+G267</f>
        <v>0</v>
      </c>
      <c r="H268" s="455">
        <f t="shared" si="284"/>
        <v>0</v>
      </c>
      <c r="I268" s="577">
        <f t="shared" si="284"/>
        <v>0</v>
      </c>
      <c r="J268" s="560">
        <f t="shared" si="284"/>
        <v>0</v>
      </c>
      <c r="K268" s="455">
        <f t="shared" si="284"/>
        <v>0</v>
      </c>
      <c r="L268" s="455">
        <f t="shared" si="284"/>
        <v>0</v>
      </c>
      <c r="M268" s="455">
        <f t="shared" si="284"/>
        <v>0</v>
      </c>
      <c r="N268" s="560">
        <f t="shared" si="284"/>
        <v>0</v>
      </c>
      <c r="O268" s="560">
        <f t="shared" si="284"/>
        <v>0</v>
      </c>
      <c r="P268" s="560">
        <f t="shared" si="284"/>
        <v>0</v>
      </c>
      <c r="Q268" s="560">
        <f t="shared" si="284"/>
        <v>0</v>
      </c>
      <c r="R268" s="455">
        <f t="shared" si="284"/>
        <v>0</v>
      </c>
      <c r="S268" s="455">
        <f t="shared" si="284"/>
        <v>0</v>
      </c>
      <c r="T268" s="560">
        <f t="shared" si="284"/>
        <v>0</v>
      </c>
      <c r="U268" s="455">
        <f t="shared" si="284"/>
        <v>0</v>
      </c>
      <c r="V268" s="455">
        <f t="shared" si="284"/>
        <v>0</v>
      </c>
      <c r="W268" s="455">
        <f t="shared" si="284"/>
        <v>0</v>
      </c>
      <c r="X268" s="560">
        <f t="shared" si="284"/>
        <v>0</v>
      </c>
      <c r="Y268" s="455">
        <f t="shared" si="284"/>
        <v>0</v>
      </c>
      <c r="Z268" s="455">
        <f t="shared" si="284"/>
        <v>0</v>
      </c>
      <c r="AA268" s="455">
        <f t="shared" si="284"/>
        <v>0</v>
      </c>
      <c r="AB268" s="455">
        <f t="shared" si="284"/>
        <v>0</v>
      </c>
      <c r="AC268" s="455">
        <f t="shared" si="284"/>
        <v>0</v>
      </c>
      <c r="AD268" s="577">
        <f t="shared" si="284"/>
        <v>0</v>
      </c>
      <c r="AE268" s="560">
        <f t="shared" si="284"/>
        <v>0</v>
      </c>
      <c r="AF268" s="455">
        <f t="shared" si="284"/>
        <v>0</v>
      </c>
      <c r="AG268" s="455">
        <f t="shared" si="284"/>
        <v>0</v>
      </c>
      <c r="AH268" s="455">
        <f t="shared" si="284"/>
        <v>0</v>
      </c>
      <c r="AI268" s="455">
        <f t="shared" si="284"/>
        <v>0</v>
      </c>
      <c r="AJ268" s="336">
        <f t="shared" ref="AJ268:AK268" si="285">+AI268+AJ267</f>
        <v>0</v>
      </c>
      <c r="AK268" s="336">
        <f t="shared" si="285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32</v>
      </c>
      <c r="B269" s="707" t="s">
        <v>134</v>
      </c>
      <c r="C269" s="32" t="s">
        <v>175</v>
      </c>
      <c r="D269" s="48"/>
      <c r="E269" s="49"/>
      <c r="F269" s="92">
        <f>+F129</f>
        <v>1005</v>
      </c>
      <c r="G269" s="457">
        <f>+G129</f>
        <v>0</v>
      </c>
      <c r="H269" s="457">
        <f t="shared" ref="H269:AI269" si="286">+H129</f>
        <v>0</v>
      </c>
      <c r="I269" s="576">
        <f t="shared" si="286"/>
        <v>0</v>
      </c>
      <c r="J269" s="559">
        <f t="shared" si="286"/>
        <v>0</v>
      </c>
      <c r="K269" s="457">
        <f t="shared" si="286"/>
        <v>0</v>
      </c>
      <c r="L269" s="457">
        <f t="shared" si="286"/>
        <v>0</v>
      </c>
      <c r="M269" s="457">
        <f t="shared" si="286"/>
        <v>0</v>
      </c>
      <c r="N269" s="559">
        <f t="shared" si="286"/>
        <v>0</v>
      </c>
      <c r="O269" s="559">
        <f t="shared" si="286"/>
        <v>0</v>
      </c>
      <c r="P269" s="559">
        <f t="shared" si="286"/>
        <v>0</v>
      </c>
      <c r="Q269" s="559">
        <f t="shared" si="286"/>
        <v>0</v>
      </c>
      <c r="R269" s="457">
        <f t="shared" si="286"/>
        <v>0</v>
      </c>
      <c r="S269" s="457">
        <f t="shared" si="286"/>
        <v>0</v>
      </c>
      <c r="T269" s="559">
        <f t="shared" si="286"/>
        <v>0</v>
      </c>
      <c r="U269" s="457">
        <f t="shared" si="286"/>
        <v>0</v>
      </c>
      <c r="V269" s="457">
        <f t="shared" si="286"/>
        <v>0</v>
      </c>
      <c r="W269" s="457">
        <f t="shared" si="286"/>
        <v>0</v>
      </c>
      <c r="X269" s="559">
        <f t="shared" si="286"/>
        <v>0</v>
      </c>
      <c r="Y269" s="457">
        <f t="shared" si="286"/>
        <v>0</v>
      </c>
      <c r="Z269" s="457">
        <f t="shared" si="286"/>
        <v>0</v>
      </c>
      <c r="AA269" s="470">
        <f t="shared" si="286"/>
        <v>123</v>
      </c>
      <c r="AB269" s="457">
        <f t="shared" si="286"/>
        <v>0</v>
      </c>
      <c r="AC269" s="457">
        <f t="shared" si="286"/>
        <v>0</v>
      </c>
      <c r="AD269" s="576">
        <f t="shared" si="286"/>
        <v>0</v>
      </c>
      <c r="AE269" s="559">
        <f t="shared" si="286"/>
        <v>0</v>
      </c>
      <c r="AF269" s="457">
        <f t="shared" si="286"/>
        <v>0</v>
      </c>
      <c r="AG269" s="470">
        <f t="shared" si="286"/>
        <v>750</v>
      </c>
      <c r="AH269" s="470">
        <f t="shared" si="286"/>
        <v>132</v>
      </c>
      <c r="AI269" s="457">
        <f t="shared" si="286"/>
        <v>0</v>
      </c>
      <c r="AJ269" s="343">
        <f t="shared" ref="AJ269:AK269" si="287">+AJ129</f>
        <v>0</v>
      </c>
      <c r="AK269" s="343">
        <f t="shared" si="287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08"/>
      <c r="C270" s="39"/>
      <c r="D270" s="40"/>
      <c r="E270" s="41"/>
      <c r="F270" s="199"/>
      <c r="G270" s="552">
        <f t="shared" ref="G270:AI270" si="288">+F270+G269</f>
        <v>0</v>
      </c>
      <c r="H270" s="552">
        <f t="shared" si="288"/>
        <v>0</v>
      </c>
      <c r="I270" s="578">
        <f t="shared" si="288"/>
        <v>0</v>
      </c>
      <c r="J270" s="558">
        <f t="shared" si="288"/>
        <v>0</v>
      </c>
      <c r="K270" s="552">
        <f t="shared" si="288"/>
        <v>0</v>
      </c>
      <c r="L270" s="552">
        <f t="shared" si="288"/>
        <v>0</v>
      </c>
      <c r="M270" s="552">
        <f t="shared" si="288"/>
        <v>0</v>
      </c>
      <c r="N270" s="558">
        <f t="shared" si="288"/>
        <v>0</v>
      </c>
      <c r="O270" s="558">
        <f t="shared" si="288"/>
        <v>0</v>
      </c>
      <c r="P270" s="562">
        <f t="shared" si="288"/>
        <v>0</v>
      </c>
      <c r="Q270" s="558">
        <f t="shared" si="288"/>
        <v>0</v>
      </c>
      <c r="R270" s="552">
        <f t="shared" si="288"/>
        <v>0</v>
      </c>
      <c r="S270" s="552">
        <f t="shared" si="288"/>
        <v>0</v>
      </c>
      <c r="T270" s="558">
        <f t="shared" si="288"/>
        <v>0</v>
      </c>
      <c r="U270" s="552">
        <f t="shared" si="288"/>
        <v>0</v>
      </c>
      <c r="V270" s="552">
        <f t="shared" si="288"/>
        <v>0</v>
      </c>
      <c r="W270" s="450">
        <f t="shared" si="288"/>
        <v>0</v>
      </c>
      <c r="X270" s="558">
        <f t="shared" si="288"/>
        <v>0</v>
      </c>
      <c r="Y270" s="552">
        <f t="shared" si="288"/>
        <v>0</v>
      </c>
      <c r="Z270" s="552">
        <f t="shared" si="288"/>
        <v>0</v>
      </c>
      <c r="AA270" s="552">
        <f t="shared" si="288"/>
        <v>123</v>
      </c>
      <c r="AB270" s="552">
        <f t="shared" si="288"/>
        <v>123</v>
      </c>
      <c r="AC270" s="552">
        <f t="shared" si="288"/>
        <v>123</v>
      </c>
      <c r="AD270" s="578">
        <f t="shared" si="288"/>
        <v>123</v>
      </c>
      <c r="AE270" s="558">
        <f t="shared" si="288"/>
        <v>123</v>
      </c>
      <c r="AF270" s="552">
        <f t="shared" si="288"/>
        <v>123</v>
      </c>
      <c r="AG270" s="552">
        <f t="shared" si="288"/>
        <v>873</v>
      </c>
      <c r="AH270" s="552">
        <f t="shared" si="288"/>
        <v>1005</v>
      </c>
      <c r="AI270" s="552">
        <f t="shared" si="288"/>
        <v>1005</v>
      </c>
      <c r="AJ270" s="336">
        <f t="shared" ref="AJ270:AK270" si="289">+AI270+AJ269</f>
        <v>1005</v>
      </c>
      <c r="AK270" s="336">
        <f t="shared" si="289"/>
        <v>1005</v>
      </c>
      <c r="AL270" s="47"/>
    </row>
    <row r="271" spans="1:42" ht="34.5" customHeight="1">
      <c r="A271" s="624">
        <v>33</v>
      </c>
      <c r="B271" s="707" t="s">
        <v>135</v>
      </c>
      <c r="C271" s="32" t="s">
        <v>175</v>
      </c>
      <c r="D271" s="48"/>
      <c r="E271" s="49"/>
      <c r="F271" s="337">
        <f>+F131</f>
        <v>29</v>
      </c>
      <c r="G271" s="457">
        <f>+G131</f>
        <v>0</v>
      </c>
      <c r="H271" s="457">
        <f t="shared" ref="H271:AI271" si="290">+H131</f>
        <v>0</v>
      </c>
      <c r="I271" s="576">
        <f t="shared" si="290"/>
        <v>0</v>
      </c>
      <c r="J271" s="559">
        <f t="shared" si="290"/>
        <v>0</v>
      </c>
      <c r="K271" s="457">
        <f t="shared" si="290"/>
        <v>0</v>
      </c>
      <c r="L271" s="457">
        <f t="shared" si="290"/>
        <v>0</v>
      </c>
      <c r="M271" s="457">
        <f t="shared" si="290"/>
        <v>0</v>
      </c>
      <c r="N271" s="559">
        <f t="shared" si="290"/>
        <v>0</v>
      </c>
      <c r="O271" s="559">
        <f t="shared" si="290"/>
        <v>0</v>
      </c>
      <c r="P271" s="559">
        <f t="shared" si="290"/>
        <v>0</v>
      </c>
      <c r="Q271" s="559">
        <f t="shared" si="290"/>
        <v>0</v>
      </c>
      <c r="R271" s="457">
        <f t="shared" si="290"/>
        <v>0</v>
      </c>
      <c r="S271" s="457">
        <f t="shared" si="290"/>
        <v>0</v>
      </c>
      <c r="T271" s="559">
        <f t="shared" si="290"/>
        <v>0</v>
      </c>
      <c r="U271" s="457">
        <f t="shared" si="290"/>
        <v>0</v>
      </c>
      <c r="V271" s="457">
        <f t="shared" si="290"/>
        <v>0</v>
      </c>
      <c r="W271" s="457">
        <f t="shared" si="290"/>
        <v>0</v>
      </c>
      <c r="X271" s="559">
        <f t="shared" si="290"/>
        <v>0</v>
      </c>
      <c r="Y271" s="457">
        <f t="shared" si="290"/>
        <v>0</v>
      </c>
      <c r="Z271" s="457">
        <f t="shared" si="290"/>
        <v>0</v>
      </c>
      <c r="AA271" s="470">
        <f t="shared" si="290"/>
        <v>29</v>
      </c>
      <c r="AB271" s="457">
        <f t="shared" si="290"/>
        <v>0</v>
      </c>
      <c r="AC271" s="457">
        <f t="shared" si="290"/>
        <v>0</v>
      </c>
      <c r="AD271" s="576">
        <f t="shared" si="290"/>
        <v>0</v>
      </c>
      <c r="AE271" s="559">
        <f t="shared" si="290"/>
        <v>0</v>
      </c>
      <c r="AF271" s="457">
        <f t="shared" si="290"/>
        <v>0</v>
      </c>
      <c r="AG271" s="457">
        <f t="shared" si="290"/>
        <v>0</v>
      </c>
      <c r="AH271" s="457">
        <f t="shared" si="290"/>
        <v>0</v>
      </c>
      <c r="AI271" s="457">
        <f t="shared" si="290"/>
        <v>0</v>
      </c>
      <c r="AJ271" s="343">
        <f t="shared" ref="AJ271:AK271" si="291">+AJ131</f>
        <v>0</v>
      </c>
      <c r="AK271" s="343">
        <f t="shared" si="291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08"/>
      <c r="C272" s="39"/>
      <c r="D272" s="40"/>
      <c r="E272" s="41"/>
      <c r="F272" s="42"/>
      <c r="G272" s="552">
        <f t="shared" ref="G272:AI272" si="292">+F272+G271</f>
        <v>0</v>
      </c>
      <c r="H272" s="552">
        <f t="shared" si="292"/>
        <v>0</v>
      </c>
      <c r="I272" s="578">
        <f t="shared" si="292"/>
        <v>0</v>
      </c>
      <c r="J272" s="558">
        <f t="shared" si="292"/>
        <v>0</v>
      </c>
      <c r="K272" s="552">
        <f t="shared" si="292"/>
        <v>0</v>
      </c>
      <c r="L272" s="552">
        <f t="shared" si="292"/>
        <v>0</v>
      </c>
      <c r="M272" s="552">
        <f t="shared" si="292"/>
        <v>0</v>
      </c>
      <c r="N272" s="558">
        <f t="shared" si="292"/>
        <v>0</v>
      </c>
      <c r="O272" s="558">
        <f t="shared" si="292"/>
        <v>0</v>
      </c>
      <c r="P272" s="562">
        <f t="shared" si="292"/>
        <v>0</v>
      </c>
      <c r="Q272" s="558">
        <f t="shared" si="292"/>
        <v>0</v>
      </c>
      <c r="R272" s="552">
        <f t="shared" si="292"/>
        <v>0</v>
      </c>
      <c r="S272" s="552">
        <f t="shared" si="292"/>
        <v>0</v>
      </c>
      <c r="T272" s="558">
        <f t="shared" si="292"/>
        <v>0</v>
      </c>
      <c r="U272" s="552">
        <f t="shared" si="292"/>
        <v>0</v>
      </c>
      <c r="V272" s="552">
        <f t="shared" si="292"/>
        <v>0</v>
      </c>
      <c r="W272" s="450">
        <f t="shared" si="292"/>
        <v>0</v>
      </c>
      <c r="X272" s="558">
        <f t="shared" si="292"/>
        <v>0</v>
      </c>
      <c r="Y272" s="552">
        <f t="shared" si="292"/>
        <v>0</v>
      </c>
      <c r="Z272" s="552">
        <f t="shared" si="292"/>
        <v>0</v>
      </c>
      <c r="AA272" s="552">
        <f t="shared" si="292"/>
        <v>29</v>
      </c>
      <c r="AB272" s="552">
        <f t="shared" si="292"/>
        <v>29</v>
      </c>
      <c r="AC272" s="552">
        <f t="shared" si="292"/>
        <v>29</v>
      </c>
      <c r="AD272" s="578">
        <f t="shared" si="292"/>
        <v>29</v>
      </c>
      <c r="AE272" s="558">
        <f t="shared" si="292"/>
        <v>29</v>
      </c>
      <c r="AF272" s="552">
        <f t="shared" si="292"/>
        <v>29</v>
      </c>
      <c r="AG272" s="552">
        <f t="shared" si="292"/>
        <v>29</v>
      </c>
      <c r="AH272" s="552">
        <f t="shared" si="292"/>
        <v>29</v>
      </c>
      <c r="AI272" s="552">
        <f t="shared" si="292"/>
        <v>29</v>
      </c>
      <c r="AJ272" s="336">
        <f t="shared" ref="AJ272:AK272" si="293">+AI272+AJ271</f>
        <v>29</v>
      </c>
      <c r="AK272" s="336">
        <f t="shared" si="293"/>
        <v>29</v>
      </c>
      <c r="AL272" s="37"/>
    </row>
    <row r="273" spans="1:42" ht="34.5" customHeight="1">
      <c r="A273" s="624">
        <v>34</v>
      </c>
      <c r="B273" s="707" t="s">
        <v>136</v>
      </c>
      <c r="C273" s="32" t="s">
        <v>175</v>
      </c>
      <c r="D273" s="48"/>
      <c r="E273" s="49"/>
      <c r="F273" s="337">
        <f>+F133</f>
        <v>953</v>
      </c>
      <c r="G273" s="457">
        <f>+G133</f>
        <v>0</v>
      </c>
      <c r="H273" s="457">
        <f t="shared" ref="H273:AI273" si="294">+H133</f>
        <v>0</v>
      </c>
      <c r="I273" s="576">
        <f t="shared" si="294"/>
        <v>0</v>
      </c>
      <c r="J273" s="559">
        <f t="shared" si="294"/>
        <v>0</v>
      </c>
      <c r="K273" s="457">
        <f t="shared" si="294"/>
        <v>0</v>
      </c>
      <c r="L273" s="457">
        <f t="shared" si="294"/>
        <v>0</v>
      </c>
      <c r="M273" s="457">
        <f t="shared" si="294"/>
        <v>0</v>
      </c>
      <c r="N273" s="559">
        <f t="shared" si="294"/>
        <v>0</v>
      </c>
      <c r="O273" s="559">
        <f t="shared" si="294"/>
        <v>0</v>
      </c>
      <c r="P273" s="559">
        <f t="shared" si="294"/>
        <v>0</v>
      </c>
      <c r="Q273" s="559">
        <f t="shared" si="294"/>
        <v>0</v>
      </c>
      <c r="R273" s="470">
        <v>150</v>
      </c>
      <c r="S273" s="470">
        <f>250-R274</f>
        <v>100</v>
      </c>
      <c r="T273" s="559">
        <f t="shared" si="294"/>
        <v>0</v>
      </c>
      <c r="U273" s="457">
        <f t="shared" si="294"/>
        <v>0</v>
      </c>
      <c r="V273" s="457">
        <f t="shared" si="294"/>
        <v>0</v>
      </c>
      <c r="W273" s="457">
        <f t="shared" si="294"/>
        <v>0</v>
      </c>
      <c r="X273" s="559">
        <f t="shared" si="294"/>
        <v>0</v>
      </c>
      <c r="Y273" s="457">
        <f t="shared" si="294"/>
        <v>0</v>
      </c>
      <c r="Z273" s="457">
        <f t="shared" si="294"/>
        <v>0</v>
      </c>
      <c r="AA273" s="470">
        <f t="shared" si="294"/>
        <v>100</v>
      </c>
      <c r="AB273" s="470">
        <f t="shared" si="294"/>
        <v>262</v>
      </c>
      <c r="AC273" s="457">
        <f t="shared" si="294"/>
        <v>0</v>
      </c>
      <c r="AD273" s="576">
        <f t="shared" si="294"/>
        <v>0</v>
      </c>
      <c r="AE273" s="559">
        <f t="shared" si="294"/>
        <v>0</v>
      </c>
      <c r="AF273" s="457">
        <f t="shared" si="294"/>
        <v>0</v>
      </c>
      <c r="AG273" s="457">
        <f t="shared" si="294"/>
        <v>0</v>
      </c>
      <c r="AH273" s="470">
        <f t="shared" si="294"/>
        <v>341</v>
      </c>
      <c r="AI273" s="457">
        <f t="shared" si="294"/>
        <v>0</v>
      </c>
      <c r="AJ273" s="343">
        <f t="shared" ref="AJ273:AK273" si="295">+AJ133</f>
        <v>0</v>
      </c>
      <c r="AK273" s="343">
        <f t="shared" si="295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08"/>
      <c r="C274" s="39"/>
      <c r="D274" s="40"/>
      <c r="E274" s="41"/>
      <c r="F274" s="42"/>
      <c r="G274" s="552">
        <f t="shared" ref="G274:AI274" si="296">+F274+G273</f>
        <v>0</v>
      </c>
      <c r="H274" s="552">
        <f t="shared" si="296"/>
        <v>0</v>
      </c>
      <c r="I274" s="578">
        <f t="shared" si="296"/>
        <v>0</v>
      </c>
      <c r="J274" s="558">
        <f t="shared" si="296"/>
        <v>0</v>
      </c>
      <c r="K274" s="552">
        <f t="shared" si="296"/>
        <v>0</v>
      </c>
      <c r="L274" s="552">
        <f t="shared" si="296"/>
        <v>0</v>
      </c>
      <c r="M274" s="552">
        <f t="shared" si="296"/>
        <v>0</v>
      </c>
      <c r="N274" s="558">
        <f t="shared" si="296"/>
        <v>0</v>
      </c>
      <c r="O274" s="558">
        <f t="shared" si="296"/>
        <v>0</v>
      </c>
      <c r="P274" s="562">
        <f t="shared" si="296"/>
        <v>0</v>
      </c>
      <c r="Q274" s="558">
        <f t="shared" si="296"/>
        <v>0</v>
      </c>
      <c r="R274" s="552">
        <f t="shared" si="296"/>
        <v>150</v>
      </c>
      <c r="S274" s="552">
        <f t="shared" si="296"/>
        <v>250</v>
      </c>
      <c r="T274" s="558">
        <f t="shared" si="296"/>
        <v>250</v>
      </c>
      <c r="U274" s="552">
        <f t="shared" si="296"/>
        <v>250</v>
      </c>
      <c r="V274" s="552">
        <f t="shared" si="296"/>
        <v>250</v>
      </c>
      <c r="W274" s="450">
        <f t="shared" si="296"/>
        <v>250</v>
      </c>
      <c r="X274" s="558">
        <f t="shared" si="296"/>
        <v>250</v>
      </c>
      <c r="Y274" s="552">
        <f t="shared" si="296"/>
        <v>250</v>
      </c>
      <c r="Z274" s="552">
        <f t="shared" si="296"/>
        <v>250</v>
      </c>
      <c r="AA274" s="552">
        <f t="shared" si="296"/>
        <v>350</v>
      </c>
      <c r="AB274" s="552">
        <f t="shared" si="296"/>
        <v>612</v>
      </c>
      <c r="AC274" s="552">
        <f t="shared" si="296"/>
        <v>612</v>
      </c>
      <c r="AD274" s="578">
        <f t="shared" si="296"/>
        <v>612</v>
      </c>
      <c r="AE274" s="558">
        <f t="shared" si="296"/>
        <v>612</v>
      </c>
      <c r="AF274" s="552">
        <f t="shared" si="296"/>
        <v>612</v>
      </c>
      <c r="AG274" s="552">
        <f t="shared" si="296"/>
        <v>612</v>
      </c>
      <c r="AH274" s="552">
        <f t="shared" si="296"/>
        <v>953</v>
      </c>
      <c r="AI274" s="552">
        <f t="shared" si="296"/>
        <v>953</v>
      </c>
      <c r="AJ274" s="336">
        <f t="shared" ref="AJ274:AK274" si="297">+AI274+AJ273</f>
        <v>953</v>
      </c>
      <c r="AK274" s="336">
        <f t="shared" si="297"/>
        <v>953</v>
      </c>
      <c r="AL274" s="37"/>
    </row>
    <row r="275" spans="1:42" ht="34.5" customHeight="1">
      <c r="A275" s="624">
        <v>35</v>
      </c>
      <c r="B275" s="707" t="s">
        <v>137</v>
      </c>
      <c r="C275" s="32" t="s">
        <v>175</v>
      </c>
      <c r="D275" s="48"/>
      <c r="E275" s="49"/>
      <c r="F275" s="337">
        <f>+F135</f>
        <v>159</v>
      </c>
      <c r="G275" s="457">
        <f>+G135</f>
        <v>0</v>
      </c>
      <c r="H275" s="457">
        <f t="shared" ref="H275:AI275" si="298">+H135</f>
        <v>0</v>
      </c>
      <c r="I275" s="576">
        <f t="shared" si="298"/>
        <v>0</v>
      </c>
      <c r="J275" s="559">
        <f t="shared" si="298"/>
        <v>0</v>
      </c>
      <c r="K275" s="457">
        <f t="shared" si="298"/>
        <v>0</v>
      </c>
      <c r="L275" s="457">
        <f t="shared" si="298"/>
        <v>0</v>
      </c>
      <c r="M275" s="457">
        <f t="shared" si="298"/>
        <v>0</v>
      </c>
      <c r="N275" s="559">
        <f t="shared" si="298"/>
        <v>0</v>
      </c>
      <c r="O275" s="559">
        <f t="shared" si="298"/>
        <v>0</v>
      </c>
      <c r="P275" s="559">
        <f t="shared" si="298"/>
        <v>0</v>
      </c>
      <c r="Q275" s="559">
        <f t="shared" si="298"/>
        <v>0</v>
      </c>
      <c r="R275" s="408">
        <v>0</v>
      </c>
      <c r="S275" s="470">
        <f>109-R276</f>
        <v>109</v>
      </c>
      <c r="T275" s="559">
        <f t="shared" si="298"/>
        <v>0</v>
      </c>
      <c r="U275" s="457">
        <f t="shared" si="298"/>
        <v>0</v>
      </c>
      <c r="V275" s="457">
        <f t="shared" si="298"/>
        <v>0</v>
      </c>
      <c r="W275" s="457">
        <f t="shared" si="298"/>
        <v>0</v>
      </c>
      <c r="X275" s="559">
        <f t="shared" si="298"/>
        <v>0</v>
      </c>
      <c r="Y275" s="457">
        <f t="shared" si="298"/>
        <v>0</v>
      </c>
      <c r="Z275" s="457">
        <f t="shared" si="298"/>
        <v>0</v>
      </c>
      <c r="AA275" s="457">
        <f t="shared" si="298"/>
        <v>0</v>
      </c>
      <c r="AB275" s="457">
        <f t="shared" si="298"/>
        <v>0</v>
      </c>
      <c r="AC275" s="457">
        <f t="shared" si="298"/>
        <v>0</v>
      </c>
      <c r="AD275" s="576">
        <f t="shared" si="298"/>
        <v>0</v>
      </c>
      <c r="AE275" s="559">
        <f t="shared" si="298"/>
        <v>0</v>
      </c>
      <c r="AF275" s="457">
        <f t="shared" si="298"/>
        <v>0</v>
      </c>
      <c r="AG275" s="457">
        <f t="shared" si="298"/>
        <v>0</v>
      </c>
      <c r="AH275" s="470">
        <f t="shared" si="298"/>
        <v>50</v>
      </c>
      <c r="AI275" s="457">
        <f t="shared" si="298"/>
        <v>0</v>
      </c>
      <c r="AJ275" s="343">
        <f t="shared" ref="AJ275:AK275" si="299">+AJ135</f>
        <v>0</v>
      </c>
      <c r="AK275" s="343">
        <f t="shared" si="299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08"/>
      <c r="C276" s="39"/>
      <c r="D276" s="33"/>
      <c r="E276" s="52"/>
      <c r="F276" s="35"/>
      <c r="G276" s="552">
        <f t="shared" ref="G276:AI276" si="300">+F276+G275</f>
        <v>0</v>
      </c>
      <c r="H276" s="552">
        <f t="shared" si="300"/>
        <v>0</v>
      </c>
      <c r="I276" s="578">
        <f t="shared" si="300"/>
        <v>0</v>
      </c>
      <c r="J276" s="558">
        <f t="shared" si="300"/>
        <v>0</v>
      </c>
      <c r="K276" s="552">
        <f t="shared" si="300"/>
        <v>0</v>
      </c>
      <c r="L276" s="552">
        <f t="shared" si="300"/>
        <v>0</v>
      </c>
      <c r="M276" s="552">
        <f t="shared" si="300"/>
        <v>0</v>
      </c>
      <c r="N276" s="558">
        <f t="shared" si="300"/>
        <v>0</v>
      </c>
      <c r="O276" s="558">
        <f t="shared" si="300"/>
        <v>0</v>
      </c>
      <c r="P276" s="562">
        <f t="shared" si="300"/>
        <v>0</v>
      </c>
      <c r="Q276" s="558">
        <f t="shared" si="300"/>
        <v>0</v>
      </c>
      <c r="R276" s="552">
        <f t="shared" si="300"/>
        <v>0</v>
      </c>
      <c r="S276" s="552">
        <f t="shared" si="300"/>
        <v>109</v>
      </c>
      <c r="T276" s="558">
        <f t="shared" si="300"/>
        <v>109</v>
      </c>
      <c r="U276" s="552">
        <f t="shared" si="300"/>
        <v>109</v>
      </c>
      <c r="V276" s="552">
        <f t="shared" si="300"/>
        <v>109</v>
      </c>
      <c r="W276" s="450">
        <f t="shared" si="300"/>
        <v>109</v>
      </c>
      <c r="X276" s="558">
        <f t="shared" si="300"/>
        <v>109</v>
      </c>
      <c r="Y276" s="552">
        <f t="shared" si="300"/>
        <v>109</v>
      </c>
      <c r="Z276" s="552">
        <f t="shared" si="300"/>
        <v>109</v>
      </c>
      <c r="AA276" s="552">
        <f t="shared" si="300"/>
        <v>109</v>
      </c>
      <c r="AB276" s="552">
        <f t="shared" si="300"/>
        <v>109</v>
      </c>
      <c r="AC276" s="552">
        <f t="shared" si="300"/>
        <v>109</v>
      </c>
      <c r="AD276" s="578">
        <f t="shared" si="300"/>
        <v>109</v>
      </c>
      <c r="AE276" s="558">
        <f t="shared" si="300"/>
        <v>109</v>
      </c>
      <c r="AF276" s="552">
        <f t="shared" si="300"/>
        <v>109</v>
      </c>
      <c r="AG276" s="552">
        <f t="shared" si="300"/>
        <v>109</v>
      </c>
      <c r="AH276" s="552">
        <f t="shared" si="300"/>
        <v>159</v>
      </c>
      <c r="AI276" s="552">
        <f t="shared" si="300"/>
        <v>159</v>
      </c>
      <c r="AJ276" s="336">
        <f t="shared" ref="AJ276:AK276" si="301">+AI276+AJ275</f>
        <v>159</v>
      </c>
      <c r="AK276" s="336">
        <f t="shared" si="301"/>
        <v>159</v>
      </c>
      <c r="AL276" s="37"/>
    </row>
    <row r="277" spans="1:42" ht="34.5" customHeight="1">
      <c r="A277" s="624">
        <v>36</v>
      </c>
      <c r="B277" s="707" t="s">
        <v>138</v>
      </c>
      <c r="C277" s="53" t="s">
        <v>177</v>
      </c>
      <c r="D277" s="53"/>
      <c r="E277" s="54"/>
      <c r="F277" s="337">
        <f>+F137</f>
        <v>204</v>
      </c>
      <c r="G277" s="457">
        <f>+G137</f>
        <v>0</v>
      </c>
      <c r="H277" s="457">
        <f t="shared" ref="H277:AI277" si="302">+H137</f>
        <v>0</v>
      </c>
      <c r="I277" s="576">
        <f t="shared" si="302"/>
        <v>0</v>
      </c>
      <c r="J277" s="559">
        <f t="shared" si="302"/>
        <v>0</v>
      </c>
      <c r="K277" s="457">
        <f t="shared" si="302"/>
        <v>0</v>
      </c>
      <c r="L277" s="457">
        <f t="shared" si="302"/>
        <v>0</v>
      </c>
      <c r="M277" s="457">
        <f t="shared" si="302"/>
        <v>0</v>
      </c>
      <c r="N277" s="559">
        <f t="shared" si="302"/>
        <v>0</v>
      </c>
      <c r="O277" s="559">
        <f t="shared" si="302"/>
        <v>0</v>
      </c>
      <c r="P277" s="559">
        <f t="shared" si="302"/>
        <v>0</v>
      </c>
      <c r="Q277" s="559">
        <f t="shared" si="302"/>
        <v>0</v>
      </c>
      <c r="R277" s="457">
        <f t="shared" si="302"/>
        <v>0</v>
      </c>
      <c r="S277" s="457">
        <f t="shared" si="302"/>
        <v>0</v>
      </c>
      <c r="T277" s="559">
        <f t="shared" si="302"/>
        <v>0</v>
      </c>
      <c r="U277" s="457">
        <f t="shared" si="302"/>
        <v>0</v>
      </c>
      <c r="V277" s="457">
        <f t="shared" si="302"/>
        <v>0</v>
      </c>
      <c r="W277" s="457">
        <f t="shared" si="302"/>
        <v>0</v>
      </c>
      <c r="X277" s="559">
        <f t="shared" si="302"/>
        <v>0</v>
      </c>
      <c r="Y277" s="457">
        <f t="shared" si="302"/>
        <v>0</v>
      </c>
      <c r="Z277" s="457">
        <f t="shared" si="302"/>
        <v>0</v>
      </c>
      <c r="AA277" s="457">
        <f t="shared" si="302"/>
        <v>0</v>
      </c>
      <c r="AB277" s="470">
        <f t="shared" si="302"/>
        <v>204</v>
      </c>
      <c r="AC277" s="457">
        <f t="shared" si="302"/>
        <v>0</v>
      </c>
      <c r="AD277" s="576">
        <f t="shared" si="302"/>
        <v>0</v>
      </c>
      <c r="AE277" s="559">
        <f t="shared" si="302"/>
        <v>0</v>
      </c>
      <c r="AF277" s="457">
        <f t="shared" si="302"/>
        <v>0</v>
      </c>
      <c r="AG277" s="457">
        <f t="shared" si="302"/>
        <v>0</v>
      </c>
      <c r="AH277" s="457">
        <f t="shared" si="302"/>
        <v>0</v>
      </c>
      <c r="AI277" s="457">
        <f t="shared" si="302"/>
        <v>0</v>
      </c>
      <c r="AJ277" s="343">
        <f t="shared" ref="AJ277:AK277" si="303">+AJ137</f>
        <v>0</v>
      </c>
      <c r="AK277" s="343">
        <f t="shared" si="303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08"/>
      <c r="C278" s="55"/>
      <c r="D278" s="56"/>
      <c r="E278" s="57"/>
      <c r="F278" s="42"/>
      <c r="G278" s="552">
        <f t="shared" ref="G278:AI278" si="304">+F278+G277</f>
        <v>0</v>
      </c>
      <c r="H278" s="552">
        <f t="shared" si="304"/>
        <v>0</v>
      </c>
      <c r="I278" s="578">
        <f t="shared" si="304"/>
        <v>0</v>
      </c>
      <c r="J278" s="558">
        <f t="shared" si="304"/>
        <v>0</v>
      </c>
      <c r="K278" s="552">
        <f t="shared" si="304"/>
        <v>0</v>
      </c>
      <c r="L278" s="552">
        <f t="shared" si="304"/>
        <v>0</v>
      </c>
      <c r="M278" s="552">
        <f t="shared" si="304"/>
        <v>0</v>
      </c>
      <c r="N278" s="558">
        <f t="shared" si="304"/>
        <v>0</v>
      </c>
      <c r="O278" s="558">
        <f t="shared" si="304"/>
        <v>0</v>
      </c>
      <c r="P278" s="562">
        <f t="shared" si="304"/>
        <v>0</v>
      </c>
      <c r="Q278" s="558">
        <f t="shared" si="304"/>
        <v>0</v>
      </c>
      <c r="R278" s="552">
        <f t="shared" si="304"/>
        <v>0</v>
      </c>
      <c r="S278" s="552">
        <f t="shared" si="304"/>
        <v>0</v>
      </c>
      <c r="T278" s="558">
        <f t="shared" si="304"/>
        <v>0</v>
      </c>
      <c r="U278" s="552">
        <f t="shared" si="304"/>
        <v>0</v>
      </c>
      <c r="V278" s="552">
        <f t="shared" si="304"/>
        <v>0</v>
      </c>
      <c r="W278" s="450">
        <f t="shared" si="304"/>
        <v>0</v>
      </c>
      <c r="X278" s="558">
        <f t="shared" si="304"/>
        <v>0</v>
      </c>
      <c r="Y278" s="552">
        <f t="shared" si="304"/>
        <v>0</v>
      </c>
      <c r="Z278" s="552">
        <f t="shared" si="304"/>
        <v>0</v>
      </c>
      <c r="AA278" s="552">
        <f t="shared" si="304"/>
        <v>0</v>
      </c>
      <c r="AB278" s="552">
        <f t="shared" si="304"/>
        <v>204</v>
      </c>
      <c r="AC278" s="552">
        <f t="shared" si="304"/>
        <v>204</v>
      </c>
      <c r="AD278" s="578">
        <f t="shared" si="304"/>
        <v>204</v>
      </c>
      <c r="AE278" s="558">
        <f t="shared" si="304"/>
        <v>204</v>
      </c>
      <c r="AF278" s="552">
        <f t="shared" si="304"/>
        <v>204</v>
      </c>
      <c r="AG278" s="552">
        <f t="shared" si="304"/>
        <v>204</v>
      </c>
      <c r="AH278" s="552">
        <f t="shared" si="304"/>
        <v>204</v>
      </c>
      <c r="AI278" s="552">
        <f t="shared" si="304"/>
        <v>204</v>
      </c>
      <c r="AJ278" s="336">
        <f t="shared" ref="AJ278:AK278" si="305">+AI278+AJ277</f>
        <v>204</v>
      </c>
      <c r="AK278" s="336">
        <f t="shared" si="305"/>
        <v>204</v>
      </c>
      <c r="AL278" s="37"/>
    </row>
    <row r="279" spans="1:42" ht="34.5" customHeight="1">
      <c r="A279" s="624">
        <v>37</v>
      </c>
      <c r="B279" s="707" t="s">
        <v>139</v>
      </c>
      <c r="C279" s="53" t="s">
        <v>177</v>
      </c>
      <c r="D279" s="60"/>
      <c r="E279" s="34"/>
      <c r="F279" s="337">
        <f>+F139</f>
        <v>0</v>
      </c>
      <c r="G279" s="553">
        <f>+G139</f>
        <v>0</v>
      </c>
      <c r="H279" s="553">
        <f t="shared" ref="H279:AI279" si="306">+H139</f>
        <v>0</v>
      </c>
      <c r="I279" s="574">
        <f t="shared" si="306"/>
        <v>0</v>
      </c>
      <c r="J279" s="557">
        <f t="shared" si="306"/>
        <v>0</v>
      </c>
      <c r="K279" s="553">
        <f t="shared" si="306"/>
        <v>0</v>
      </c>
      <c r="L279" s="553">
        <f t="shared" si="306"/>
        <v>0</v>
      </c>
      <c r="M279" s="553">
        <f t="shared" si="306"/>
        <v>0</v>
      </c>
      <c r="N279" s="557">
        <f t="shared" si="306"/>
        <v>0</v>
      </c>
      <c r="O279" s="557">
        <f t="shared" si="306"/>
        <v>0</v>
      </c>
      <c r="P279" s="557">
        <f t="shared" si="306"/>
        <v>0</v>
      </c>
      <c r="Q279" s="557">
        <f t="shared" si="306"/>
        <v>0</v>
      </c>
      <c r="R279" s="553">
        <f t="shared" si="306"/>
        <v>0</v>
      </c>
      <c r="S279" s="553">
        <f t="shared" si="306"/>
        <v>0</v>
      </c>
      <c r="T279" s="557">
        <f t="shared" si="306"/>
        <v>0</v>
      </c>
      <c r="U279" s="553">
        <f t="shared" si="306"/>
        <v>0</v>
      </c>
      <c r="V279" s="553">
        <f t="shared" si="306"/>
        <v>0</v>
      </c>
      <c r="W279" s="553">
        <f t="shared" si="306"/>
        <v>0</v>
      </c>
      <c r="X279" s="557">
        <f t="shared" si="306"/>
        <v>0</v>
      </c>
      <c r="Y279" s="553">
        <f t="shared" si="306"/>
        <v>0</v>
      </c>
      <c r="Z279" s="553">
        <f t="shared" si="306"/>
        <v>0</v>
      </c>
      <c r="AA279" s="553">
        <f t="shared" si="306"/>
        <v>0</v>
      </c>
      <c r="AB279" s="553">
        <f t="shared" si="306"/>
        <v>0</v>
      </c>
      <c r="AC279" s="553">
        <f t="shared" si="306"/>
        <v>0</v>
      </c>
      <c r="AD279" s="574">
        <f t="shared" si="306"/>
        <v>0</v>
      </c>
      <c r="AE279" s="557">
        <f t="shared" si="306"/>
        <v>0</v>
      </c>
      <c r="AF279" s="553">
        <f t="shared" si="306"/>
        <v>0</v>
      </c>
      <c r="AG279" s="553">
        <f t="shared" si="306"/>
        <v>0</v>
      </c>
      <c r="AH279" s="553">
        <f t="shared" si="306"/>
        <v>0</v>
      </c>
      <c r="AI279" s="553">
        <f t="shared" si="306"/>
        <v>0</v>
      </c>
      <c r="AJ279" s="342">
        <f t="shared" ref="AJ279:AK279" si="307">+AJ139</f>
        <v>0</v>
      </c>
      <c r="AK279" s="343">
        <f t="shared" si="307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08"/>
      <c r="C280" s="60"/>
      <c r="D280" s="60"/>
      <c r="E280" s="52"/>
      <c r="F280" s="35"/>
      <c r="G280" s="552">
        <f t="shared" ref="G280:AI280" si="308">+F280+G279</f>
        <v>0</v>
      </c>
      <c r="H280" s="552">
        <f t="shared" si="308"/>
        <v>0</v>
      </c>
      <c r="I280" s="578">
        <f t="shared" si="308"/>
        <v>0</v>
      </c>
      <c r="J280" s="558">
        <f t="shared" si="308"/>
        <v>0</v>
      </c>
      <c r="K280" s="552">
        <f t="shared" si="308"/>
        <v>0</v>
      </c>
      <c r="L280" s="552">
        <f t="shared" si="308"/>
        <v>0</v>
      </c>
      <c r="M280" s="552">
        <f t="shared" si="308"/>
        <v>0</v>
      </c>
      <c r="N280" s="558">
        <f t="shared" si="308"/>
        <v>0</v>
      </c>
      <c r="O280" s="558">
        <f t="shared" si="308"/>
        <v>0</v>
      </c>
      <c r="P280" s="562">
        <f t="shared" si="308"/>
        <v>0</v>
      </c>
      <c r="Q280" s="558">
        <f t="shared" si="308"/>
        <v>0</v>
      </c>
      <c r="R280" s="552">
        <f t="shared" si="308"/>
        <v>0</v>
      </c>
      <c r="S280" s="552">
        <f t="shared" si="308"/>
        <v>0</v>
      </c>
      <c r="T280" s="558">
        <f t="shared" si="308"/>
        <v>0</v>
      </c>
      <c r="U280" s="552">
        <f t="shared" si="308"/>
        <v>0</v>
      </c>
      <c r="V280" s="552">
        <f t="shared" si="308"/>
        <v>0</v>
      </c>
      <c r="W280" s="450">
        <f t="shared" si="308"/>
        <v>0</v>
      </c>
      <c r="X280" s="558">
        <f t="shared" si="308"/>
        <v>0</v>
      </c>
      <c r="Y280" s="552">
        <f t="shared" si="308"/>
        <v>0</v>
      </c>
      <c r="Z280" s="552">
        <f t="shared" si="308"/>
        <v>0</v>
      </c>
      <c r="AA280" s="552">
        <f t="shared" si="308"/>
        <v>0</v>
      </c>
      <c r="AB280" s="552">
        <f t="shared" si="308"/>
        <v>0</v>
      </c>
      <c r="AC280" s="552">
        <f t="shared" si="308"/>
        <v>0</v>
      </c>
      <c r="AD280" s="578">
        <f t="shared" si="308"/>
        <v>0</v>
      </c>
      <c r="AE280" s="558">
        <f t="shared" si="308"/>
        <v>0</v>
      </c>
      <c r="AF280" s="552">
        <f t="shared" si="308"/>
        <v>0</v>
      </c>
      <c r="AG280" s="552">
        <f t="shared" si="308"/>
        <v>0</v>
      </c>
      <c r="AH280" s="552">
        <f t="shared" si="308"/>
        <v>0</v>
      </c>
      <c r="AI280" s="552">
        <f t="shared" si="308"/>
        <v>0</v>
      </c>
      <c r="AJ280" s="336">
        <f t="shared" ref="AJ280:AK280" si="309">+AI280+AJ279</f>
        <v>0</v>
      </c>
      <c r="AK280" s="336">
        <f t="shared" si="309"/>
        <v>0</v>
      </c>
      <c r="AL280" s="37"/>
    </row>
    <row r="281" spans="1:42" ht="34.5" customHeight="1">
      <c r="A281" s="624">
        <v>38</v>
      </c>
      <c r="B281" s="707" t="s">
        <v>140</v>
      </c>
      <c r="C281" s="118" t="s">
        <v>175</v>
      </c>
      <c r="D281" s="63"/>
      <c r="E281" s="54"/>
      <c r="F281" s="337">
        <f>+F141</f>
        <v>5</v>
      </c>
      <c r="G281" s="553">
        <f>+G141</f>
        <v>0</v>
      </c>
      <c r="H281" s="553">
        <f t="shared" ref="H281:AI281" si="310">+H141</f>
        <v>0</v>
      </c>
      <c r="I281" s="574">
        <f t="shared" si="310"/>
        <v>0</v>
      </c>
      <c r="J281" s="557">
        <f t="shared" si="310"/>
        <v>0</v>
      </c>
      <c r="K281" s="553">
        <f t="shared" si="310"/>
        <v>0</v>
      </c>
      <c r="L281" s="553">
        <f t="shared" si="310"/>
        <v>0</v>
      </c>
      <c r="M281" s="553">
        <f t="shared" si="310"/>
        <v>0</v>
      </c>
      <c r="N281" s="557">
        <f t="shared" si="310"/>
        <v>0</v>
      </c>
      <c r="O281" s="557">
        <f t="shared" si="310"/>
        <v>0</v>
      </c>
      <c r="P281" s="557">
        <f t="shared" si="310"/>
        <v>0</v>
      </c>
      <c r="Q281" s="557">
        <f t="shared" si="310"/>
        <v>0</v>
      </c>
      <c r="R281" s="553">
        <f t="shared" si="310"/>
        <v>0</v>
      </c>
      <c r="S281" s="553">
        <f t="shared" si="310"/>
        <v>0</v>
      </c>
      <c r="T281" s="557">
        <f t="shared" si="310"/>
        <v>0</v>
      </c>
      <c r="U281" s="553">
        <f t="shared" si="310"/>
        <v>0</v>
      </c>
      <c r="V281" s="553">
        <f t="shared" si="310"/>
        <v>0</v>
      </c>
      <c r="W281" s="553">
        <f t="shared" si="310"/>
        <v>0</v>
      </c>
      <c r="X281" s="557">
        <f t="shared" si="310"/>
        <v>0</v>
      </c>
      <c r="Y281" s="553">
        <f t="shared" si="310"/>
        <v>0</v>
      </c>
      <c r="Z281" s="553">
        <f t="shared" si="310"/>
        <v>0</v>
      </c>
      <c r="AA281" s="469">
        <f t="shared" si="310"/>
        <v>5</v>
      </c>
      <c r="AB281" s="553">
        <f t="shared" si="310"/>
        <v>0</v>
      </c>
      <c r="AC281" s="553">
        <f t="shared" si="310"/>
        <v>0</v>
      </c>
      <c r="AD281" s="574">
        <f t="shared" si="310"/>
        <v>0</v>
      </c>
      <c r="AE281" s="557">
        <f t="shared" si="310"/>
        <v>0</v>
      </c>
      <c r="AF281" s="553">
        <f t="shared" si="310"/>
        <v>0</v>
      </c>
      <c r="AG281" s="553">
        <f t="shared" si="310"/>
        <v>0</v>
      </c>
      <c r="AH281" s="553">
        <f t="shared" si="310"/>
        <v>0</v>
      </c>
      <c r="AI281" s="553">
        <f t="shared" si="310"/>
        <v>0</v>
      </c>
      <c r="AJ281" s="342">
        <f t="shared" ref="AJ281:AK281" si="311">+AJ141</f>
        <v>0</v>
      </c>
      <c r="AK281" s="343">
        <f t="shared" si="311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08"/>
      <c r="C282" s="39"/>
      <c r="D282" s="65"/>
      <c r="E282" s="66"/>
      <c r="F282" s="35"/>
      <c r="G282" s="552">
        <f t="shared" ref="G282:AF282" si="312">+F282+G281</f>
        <v>0</v>
      </c>
      <c r="H282" s="552">
        <f t="shared" si="312"/>
        <v>0</v>
      </c>
      <c r="I282" s="578">
        <f t="shared" si="312"/>
        <v>0</v>
      </c>
      <c r="J282" s="558">
        <f t="shared" si="312"/>
        <v>0</v>
      </c>
      <c r="K282" s="552">
        <f t="shared" si="312"/>
        <v>0</v>
      </c>
      <c r="L282" s="552">
        <f t="shared" si="312"/>
        <v>0</v>
      </c>
      <c r="M282" s="552">
        <f t="shared" si="312"/>
        <v>0</v>
      </c>
      <c r="N282" s="558">
        <f t="shared" si="312"/>
        <v>0</v>
      </c>
      <c r="O282" s="558">
        <f t="shared" si="312"/>
        <v>0</v>
      </c>
      <c r="P282" s="562">
        <f t="shared" si="312"/>
        <v>0</v>
      </c>
      <c r="Q282" s="558">
        <f t="shared" si="312"/>
        <v>0</v>
      </c>
      <c r="R282" s="552">
        <f t="shared" si="312"/>
        <v>0</v>
      </c>
      <c r="S282" s="552">
        <f t="shared" si="312"/>
        <v>0</v>
      </c>
      <c r="T282" s="558">
        <f t="shared" si="312"/>
        <v>0</v>
      </c>
      <c r="U282" s="552">
        <f t="shared" si="312"/>
        <v>0</v>
      </c>
      <c r="V282" s="552">
        <f t="shared" si="312"/>
        <v>0</v>
      </c>
      <c r="W282" s="450">
        <f t="shared" si="312"/>
        <v>0</v>
      </c>
      <c r="X282" s="558">
        <f t="shared" si="312"/>
        <v>0</v>
      </c>
      <c r="Y282" s="552">
        <f t="shared" si="312"/>
        <v>0</v>
      </c>
      <c r="Z282" s="552">
        <f t="shared" si="312"/>
        <v>0</v>
      </c>
      <c r="AA282" s="552">
        <f t="shared" si="312"/>
        <v>5</v>
      </c>
      <c r="AB282" s="552">
        <f t="shared" si="312"/>
        <v>5</v>
      </c>
      <c r="AC282" s="552">
        <f t="shared" si="312"/>
        <v>5</v>
      </c>
      <c r="AD282" s="578">
        <f t="shared" si="312"/>
        <v>5</v>
      </c>
      <c r="AE282" s="558">
        <f t="shared" si="312"/>
        <v>5</v>
      </c>
      <c r="AF282" s="552">
        <f t="shared" si="312"/>
        <v>5</v>
      </c>
      <c r="AG282" s="552">
        <f>+AF282+AG281</f>
        <v>5</v>
      </c>
      <c r="AH282" s="455">
        <f t="shared" ref="AH282:AI282" si="313">+AG282+AH281</f>
        <v>5</v>
      </c>
      <c r="AI282" s="552">
        <f t="shared" si="313"/>
        <v>5</v>
      </c>
      <c r="AJ282" s="341">
        <f t="shared" ref="AJ282:AK282" si="314">+AI282+AJ281</f>
        <v>5</v>
      </c>
      <c r="AK282" s="341">
        <f t="shared" si="314"/>
        <v>5</v>
      </c>
      <c r="AL282" s="37"/>
    </row>
    <row r="283" spans="1:42" ht="34.5" customHeight="1">
      <c r="A283" s="624">
        <v>39</v>
      </c>
      <c r="B283" s="707" t="s">
        <v>146</v>
      </c>
      <c r="C283" s="32" t="s">
        <v>175</v>
      </c>
      <c r="D283" s="53"/>
      <c r="E283" s="54"/>
      <c r="F283" s="337">
        <f>+F143</f>
        <v>0</v>
      </c>
      <c r="G283" s="553">
        <f>+G143</f>
        <v>0</v>
      </c>
      <c r="H283" s="553">
        <f t="shared" ref="H283:AI283" si="315">+H143</f>
        <v>0</v>
      </c>
      <c r="I283" s="574">
        <f t="shared" si="315"/>
        <v>0</v>
      </c>
      <c r="J283" s="557">
        <f t="shared" si="315"/>
        <v>0</v>
      </c>
      <c r="K283" s="553">
        <f t="shared" si="315"/>
        <v>0</v>
      </c>
      <c r="L283" s="553">
        <f t="shared" si="315"/>
        <v>0</v>
      </c>
      <c r="M283" s="553">
        <f t="shared" si="315"/>
        <v>0</v>
      </c>
      <c r="N283" s="557">
        <f t="shared" si="315"/>
        <v>0</v>
      </c>
      <c r="O283" s="557">
        <f t="shared" si="315"/>
        <v>0</v>
      </c>
      <c r="P283" s="557">
        <f t="shared" si="315"/>
        <v>0</v>
      </c>
      <c r="Q283" s="557">
        <f t="shared" si="315"/>
        <v>0</v>
      </c>
      <c r="R283" s="553">
        <f t="shared" si="315"/>
        <v>0</v>
      </c>
      <c r="S283" s="553">
        <f t="shared" si="315"/>
        <v>0</v>
      </c>
      <c r="T283" s="557">
        <f t="shared" si="315"/>
        <v>0</v>
      </c>
      <c r="U283" s="553">
        <f t="shared" si="315"/>
        <v>0</v>
      </c>
      <c r="V283" s="553">
        <f t="shared" si="315"/>
        <v>0</v>
      </c>
      <c r="W283" s="553">
        <f t="shared" si="315"/>
        <v>0</v>
      </c>
      <c r="X283" s="557">
        <f t="shared" si="315"/>
        <v>0</v>
      </c>
      <c r="Y283" s="553">
        <f t="shared" si="315"/>
        <v>0</v>
      </c>
      <c r="Z283" s="553">
        <f t="shared" si="315"/>
        <v>0</v>
      </c>
      <c r="AA283" s="553">
        <f t="shared" si="315"/>
        <v>0</v>
      </c>
      <c r="AB283" s="553">
        <f t="shared" si="315"/>
        <v>0</v>
      </c>
      <c r="AC283" s="553">
        <f t="shared" si="315"/>
        <v>0</v>
      </c>
      <c r="AD283" s="574">
        <f t="shared" si="315"/>
        <v>0</v>
      </c>
      <c r="AE283" s="557">
        <f t="shared" si="315"/>
        <v>0</v>
      </c>
      <c r="AF283" s="553">
        <f t="shared" si="315"/>
        <v>0</v>
      </c>
      <c r="AG283" s="553">
        <f t="shared" si="315"/>
        <v>0</v>
      </c>
      <c r="AH283" s="347">
        <f t="shared" si="315"/>
        <v>0</v>
      </c>
      <c r="AI283" s="553">
        <f t="shared" si="315"/>
        <v>0</v>
      </c>
      <c r="AJ283" s="347">
        <f t="shared" ref="AJ283:AK283" si="316">+AJ143</f>
        <v>0</v>
      </c>
      <c r="AK283" s="343">
        <f t="shared" si="316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08"/>
      <c r="C284" s="39"/>
      <c r="D284" s="56"/>
      <c r="E284" s="57"/>
      <c r="F284" s="42"/>
      <c r="G284" s="552">
        <f t="shared" ref="G284:AI284" si="317">+F284+G283</f>
        <v>0</v>
      </c>
      <c r="H284" s="552">
        <f t="shared" si="317"/>
        <v>0</v>
      </c>
      <c r="I284" s="578">
        <f t="shared" si="317"/>
        <v>0</v>
      </c>
      <c r="J284" s="558">
        <f t="shared" si="317"/>
        <v>0</v>
      </c>
      <c r="K284" s="552">
        <f t="shared" si="317"/>
        <v>0</v>
      </c>
      <c r="L284" s="552">
        <f t="shared" si="317"/>
        <v>0</v>
      </c>
      <c r="M284" s="552">
        <f t="shared" si="317"/>
        <v>0</v>
      </c>
      <c r="N284" s="558">
        <f t="shared" si="317"/>
        <v>0</v>
      </c>
      <c r="O284" s="558">
        <f t="shared" si="317"/>
        <v>0</v>
      </c>
      <c r="P284" s="562">
        <f t="shared" si="317"/>
        <v>0</v>
      </c>
      <c r="Q284" s="558">
        <f t="shared" si="317"/>
        <v>0</v>
      </c>
      <c r="R284" s="552">
        <f t="shared" si="317"/>
        <v>0</v>
      </c>
      <c r="S284" s="552">
        <f t="shared" si="317"/>
        <v>0</v>
      </c>
      <c r="T284" s="558">
        <f t="shared" si="317"/>
        <v>0</v>
      </c>
      <c r="U284" s="552">
        <f t="shared" si="317"/>
        <v>0</v>
      </c>
      <c r="V284" s="552">
        <f t="shared" si="317"/>
        <v>0</v>
      </c>
      <c r="W284" s="450">
        <f t="shared" si="317"/>
        <v>0</v>
      </c>
      <c r="X284" s="558">
        <f t="shared" si="317"/>
        <v>0</v>
      </c>
      <c r="Y284" s="552">
        <f t="shared" si="317"/>
        <v>0</v>
      </c>
      <c r="Z284" s="552">
        <f t="shared" si="317"/>
        <v>0</v>
      </c>
      <c r="AA284" s="552">
        <f t="shared" si="317"/>
        <v>0</v>
      </c>
      <c r="AB284" s="552">
        <f t="shared" si="317"/>
        <v>0</v>
      </c>
      <c r="AC284" s="552">
        <f t="shared" si="317"/>
        <v>0</v>
      </c>
      <c r="AD284" s="578">
        <f t="shared" si="317"/>
        <v>0</v>
      </c>
      <c r="AE284" s="558">
        <f t="shared" si="317"/>
        <v>0</v>
      </c>
      <c r="AF284" s="552">
        <f t="shared" si="317"/>
        <v>0</v>
      </c>
      <c r="AG284" s="552">
        <f t="shared" si="317"/>
        <v>0</v>
      </c>
      <c r="AH284" s="552">
        <f t="shared" si="317"/>
        <v>0</v>
      </c>
      <c r="AI284" s="552">
        <f t="shared" si="317"/>
        <v>0</v>
      </c>
      <c r="AJ284" s="336">
        <f t="shared" ref="AJ284:AK284" si="318">+AI284+AJ283</f>
        <v>0</v>
      </c>
      <c r="AK284" s="336">
        <f t="shared" si="318"/>
        <v>0</v>
      </c>
      <c r="AL284" s="37"/>
    </row>
    <row r="285" spans="1:42" ht="35.1" customHeight="1">
      <c r="A285" s="652">
        <v>40</v>
      </c>
      <c r="B285" s="707" t="s">
        <v>147</v>
      </c>
      <c r="C285" s="32" t="s">
        <v>175</v>
      </c>
      <c r="D285" s="60"/>
      <c r="E285" s="34"/>
      <c r="F285" s="35">
        <f>+F145</f>
        <v>0</v>
      </c>
      <c r="G285" s="553">
        <f>+G145</f>
        <v>0</v>
      </c>
      <c r="H285" s="553">
        <f t="shared" ref="H285:AI285" si="319">+H145</f>
        <v>0</v>
      </c>
      <c r="I285" s="574">
        <f t="shared" si="319"/>
        <v>0</v>
      </c>
      <c r="J285" s="557">
        <f t="shared" si="319"/>
        <v>0</v>
      </c>
      <c r="K285" s="553">
        <f t="shared" si="319"/>
        <v>0</v>
      </c>
      <c r="L285" s="553">
        <f t="shared" si="319"/>
        <v>0</v>
      </c>
      <c r="M285" s="553">
        <f t="shared" si="319"/>
        <v>0</v>
      </c>
      <c r="N285" s="557">
        <f t="shared" si="319"/>
        <v>0</v>
      </c>
      <c r="O285" s="557">
        <f t="shared" si="319"/>
        <v>0</v>
      </c>
      <c r="P285" s="557">
        <f t="shared" si="319"/>
        <v>0</v>
      </c>
      <c r="Q285" s="557">
        <f t="shared" si="319"/>
        <v>0</v>
      </c>
      <c r="R285" s="553">
        <f t="shared" si="319"/>
        <v>0</v>
      </c>
      <c r="S285" s="553">
        <f t="shared" si="319"/>
        <v>0</v>
      </c>
      <c r="T285" s="557">
        <f t="shared" si="319"/>
        <v>0</v>
      </c>
      <c r="U285" s="553">
        <f t="shared" si="319"/>
        <v>0</v>
      </c>
      <c r="V285" s="553">
        <f t="shared" si="319"/>
        <v>0</v>
      </c>
      <c r="W285" s="553">
        <f t="shared" si="319"/>
        <v>0</v>
      </c>
      <c r="X285" s="557">
        <f t="shared" si="319"/>
        <v>0</v>
      </c>
      <c r="Y285" s="553">
        <f t="shared" si="319"/>
        <v>0</v>
      </c>
      <c r="Z285" s="553">
        <f t="shared" si="319"/>
        <v>0</v>
      </c>
      <c r="AA285" s="553">
        <f t="shared" si="319"/>
        <v>0</v>
      </c>
      <c r="AB285" s="553">
        <f t="shared" si="319"/>
        <v>0</v>
      </c>
      <c r="AC285" s="553">
        <f t="shared" si="319"/>
        <v>0</v>
      </c>
      <c r="AD285" s="574">
        <f t="shared" si="319"/>
        <v>0</v>
      </c>
      <c r="AE285" s="557">
        <f t="shared" si="319"/>
        <v>0</v>
      </c>
      <c r="AF285" s="553">
        <f t="shared" si="319"/>
        <v>0</v>
      </c>
      <c r="AG285" s="553">
        <f t="shared" si="319"/>
        <v>0</v>
      </c>
      <c r="AH285" s="553">
        <f t="shared" si="319"/>
        <v>0</v>
      </c>
      <c r="AI285" s="553">
        <f t="shared" si="319"/>
        <v>0</v>
      </c>
      <c r="AJ285" s="342">
        <f t="shared" ref="AJ285:AK285" si="320">+AJ145</f>
        <v>0</v>
      </c>
      <c r="AK285" s="343">
        <f t="shared" si="320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08"/>
      <c r="C286" s="39"/>
      <c r="D286" s="60"/>
      <c r="E286" s="52"/>
      <c r="F286" s="35"/>
      <c r="G286" s="552">
        <f t="shared" ref="G286:AI286" si="321">+F286+G285</f>
        <v>0</v>
      </c>
      <c r="H286" s="552">
        <f t="shared" si="321"/>
        <v>0</v>
      </c>
      <c r="I286" s="578">
        <f t="shared" si="321"/>
        <v>0</v>
      </c>
      <c r="J286" s="558">
        <f t="shared" si="321"/>
        <v>0</v>
      </c>
      <c r="K286" s="552">
        <f t="shared" si="321"/>
        <v>0</v>
      </c>
      <c r="L286" s="552">
        <f t="shared" si="321"/>
        <v>0</v>
      </c>
      <c r="M286" s="552">
        <f t="shared" si="321"/>
        <v>0</v>
      </c>
      <c r="N286" s="558">
        <f t="shared" si="321"/>
        <v>0</v>
      </c>
      <c r="O286" s="558">
        <f t="shared" si="321"/>
        <v>0</v>
      </c>
      <c r="P286" s="562">
        <f t="shared" si="321"/>
        <v>0</v>
      </c>
      <c r="Q286" s="558">
        <f t="shared" si="321"/>
        <v>0</v>
      </c>
      <c r="R286" s="552">
        <f t="shared" si="321"/>
        <v>0</v>
      </c>
      <c r="S286" s="552">
        <f t="shared" si="321"/>
        <v>0</v>
      </c>
      <c r="T286" s="558">
        <f t="shared" si="321"/>
        <v>0</v>
      </c>
      <c r="U286" s="552">
        <f t="shared" si="321"/>
        <v>0</v>
      </c>
      <c r="V286" s="552">
        <f t="shared" si="321"/>
        <v>0</v>
      </c>
      <c r="W286" s="450">
        <f t="shared" si="321"/>
        <v>0</v>
      </c>
      <c r="X286" s="558">
        <f t="shared" si="321"/>
        <v>0</v>
      </c>
      <c r="Y286" s="552">
        <f t="shared" si="321"/>
        <v>0</v>
      </c>
      <c r="Z286" s="552">
        <f t="shared" si="321"/>
        <v>0</v>
      </c>
      <c r="AA286" s="552">
        <f t="shared" si="321"/>
        <v>0</v>
      </c>
      <c r="AB286" s="552">
        <f t="shared" si="321"/>
        <v>0</v>
      </c>
      <c r="AC286" s="552">
        <f t="shared" si="321"/>
        <v>0</v>
      </c>
      <c r="AD286" s="578">
        <f t="shared" si="321"/>
        <v>0</v>
      </c>
      <c r="AE286" s="558">
        <f t="shared" si="321"/>
        <v>0</v>
      </c>
      <c r="AF286" s="552">
        <f t="shared" si="321"/>
        <v>0</v>
      </c>
      <c r="AG286" s="552">
        <f t="shared" si="321"/>
        <v>0</v>
      </c>
      <c r="AH286" s="552">
        <f t="shared" si="321"/>
        <v>0</v>
      </c>
      <c r="AI286" s="552">
        <f t="shared" si="321"/>
        <v>0</v>
      </c>
      <c r="AJ286" s="336">
        <f t="shared" ref="AJ286:AK286" si="322">+AI286+AJ285</f>
        <v>0</v>
      </c>
      <c r="AK286" s="336">
        <f t="shared" si="322"/>
        <v>0</v>
      </c>
      <c r="AL286" s="37"/>
    </row>
    <row r="287" spans="1:42" ht="35.1" customHeight="1">
      <c r="A287" s="624">
        <v>41</v>
      </c>
      <c r="B287" s="707" t="s">
        <v>148</v>
      </c>
      <c r="C287" s="32" t="s">
        <v>175</v>
      </c>
      <c r="D287" s="63"/>
      <c r="E287" s="54"/>
      <c r="F287" s="337">
        <f>+F147</f>
        <v>0</v>
      </c>
      <c r="G287" s="553">
        <f>+G147</f>
        <v>0</v>
      </c>
      <c r="H287" s="553">
        <f t="shared" ref="H287:AI287" si="323">+H147</f>
        <v>0</v>
      </c>
      <c r="I287" s="574">
        <f t="shared" si="323"/>
        <v>0</v>
      </c>
      <c r="J287" s="557">
        <f t="shared" si="323"/>
        <v>0</v>
      </c>
      <c r="K287" s="553">
        <f t="shared" si="323"/>
        <v>0</v>
      </c>
      <c r="L287" s="553">
        <f t="shared" si="323"/>
        <v>0</v>
      </c>
      <c r="M287" s="553">
        <f t="shared" si="323"/>
        <v>0</v>
      </c>
      <c r="N287" s="557">
        <f t="shared" si="323"/>
        <v>0</v>
      </c>
      <c r="O287" s="557">
        <f t="shared" si="323"/>
        <v>0</v>
      </c>
      <c r="P287" s="557">
        <f t="shared" si="323"/>
        <v>0</v>
      </c>
      <c r="Q287" s="557">
        <f t="shared" si="323"/>
        <v>0</v>
      </c>
      <c r="R287" s="553">
        <f t="shared" si="323"/>
        <v>0</v>
      </c>
      <c r="S287" s="553">
        <f t="shared" si="323"/>
        <v>0</v>
      </c>
      <c r="T287" s="557">
        <f t="shared" si="323"/>
        <v>0</v>
      </c>
      <c r="U287" s="553">
        <f t="shared" si="323"/>
        <v>0</v>
      </c>
      <c r="V287" s="553">
        <f t="shared" si="323"/>
        <v>0</v>
      </c>
      <c r="W287" s="553">
        <f t="shared" si="323"/>
        <v>0</v>
      </c>
      <c r="X287" s="557">
        <f t="shared" si="323"/>
        <v>0</v>
      </c>
      <c r="Y287" s="553">
        <f t="shared" si="323"/>
        <v>0</v>
      </c>
      <c r="Z287" s="553">
        <f t="shared" si="323"/>
        <v>0</v>
      </c>
      <c r="AA287" s="553">
        <f t="shared" si="323"/>
        <v>0</v>
      </c>
      <c r="AB287" s="553">
        <f t="shared" si="323"/>
        <v>0</v>
      </c>
      <c r="AC287" s="553">
        <f t="shared" si="323"/>
        <v>0</v>
      </c>
      <c r="AD287" s="574">
        <f t="shared" si="323"/>
        <v>0</v>
      </c>
      <c r="AE287" s="557">
        <f t="shared" si="323"/>
        <v>0</v>
      </c>
      <c r="AF287" s="553">
        <f t="shared" si="323"/>
        <v>0</v>
      </c>
      <c r="AG287" s="553">
        <f t="shared" si="323"/>
        <v>0</v>
      </c>
      <c r="AH287" s="553">
        <f t="shared" si="323"/>
        <v>0</v>
      </c>
      <c r="AI287" s="553">
        <f t="shared" si="323"/>
        <v>0</v>
      </c>
      <c r="AJ287" s="342">
        <f t="shared" ref="AJ287:AK287" si="324">+AJ147</f>
        <v>0</v>
      </c>
      <c r="AK287" s="343">
        <f t="shared" si="324"/>
        <v>0</v>
      </c>
      <c r="AL287" s="37">
        <f>SUM(G287:AK287)</f>
        <v>0</v>
      </c>
      <c r="AM287" s="38">
        <f>AL287</f>
        <v>0</v>
      </c>
      <c r="AN287" s="38">
        <v>800000</v>
      </c>
      <c r="AO287" s="38">
        <f>AL287*AN287/1000</f>
        <v>0</v>
      </c>
      <c r="AP287" s="38">
        <f>AN287*AM287/1000</f>
        <v>0</v>
      </c>
    </row>
    <row r="288" spans="1:42" ht="35.1" customHeight="1">
      <c r="A288" s="625"/>
      <c r="B288" s="708"/>
      <c r="C288" s="39"/>
      <c r="D288" s="65"/>
      <c r="E288" s="57"/>
      <c r="F288" s="42"/>
      <c r="G288" s="450">
        <f t="shared" ref="G288:AI288" si="325">+F288+G287</f>
        <v>0</v>
      </c>
      <c r="H288" s="552">
        <f t="shared" si="325"/>
        <v>0</v>
      </c>
      <c r="I288" s="578">
        <f t="shared" si="325"/>
        <v>0</v>
      </c>
      <c r="J288" s="558">
        <f t="shared" si="325"/>
        <v>0</v>
      </c>
      <c r="K288" s="552">
        <f t="shared" si="325"/>
        <v>0</v>
      </c>
      <c r="L288" s="552">
        <f t="shared" si="325"/>
        <v>0</v>
      </c>
      <c r="M288" s="552">
        <f t="shared" si="325"/>
        <v>0</v>
      </c>
      <c r="N288" s="558">
        <f t="shared" si="325"/>
        <v>0</v>
      </c>
      <c r="O288" s="558">
        <f t="shared" si="325"/>
        <v>0</v>
      </c>
      <c r="P288" s="562">
        <f t="shared" si="325"/>
        <v>0</v>
      </c>
      <c r="Q288" s="558">
        <f t="shared" si="325"/>
        <v>0</v>
      </c>
      <c r="R288" s="552">
        <f t="shared" si="325"/>
        <v>0</v>
      </c>
      <c r="S288" s="552">
        <f t="shared" si="325"/>
        <v>0</v>
      </c>
      <c r="T288" s="558">
        <f t="shared" si="325"/>
        <v>0</v>
      </c>
      <c r="U288" s="552">
        <f t="shared" si="325"/>
        <v>0</v>
      </c>
      <c r="V288" s="552">
        <f t="shared" si="325"/>
        <v>0</v>
      </c>
      <c r="W288" s="450">
        <f t="shared" si="325"/>
        <v>0</v>
      </c>
      <c r="X288" s="558">
        <f t="shared" si="325"/>
        <v>0</v>
      </c>
      <c r="Y288" s="552">
        <f t="shared" si="325"/>
        <v>0</v>
      </c>
      <c r="Z288" s="552">
        <f t="shared" si="325"/>
        <v>0</v>
      </c>
      <c r="AA288" s="552">
        <f t="shared" si="325"/>
        <v>0</v>
      </c>
      <c r="AB288" s="552">
        <f t="shared" si="325"/>
        <v>0</v>
      </c>
      <c r="AC288" s="552">
        <f t="shared" si="325"/>
        <v>0</v>
      </c>
      <c r="AD288" s="578">
        <f t="shared" si="325"/>
        <v>0</v>
      </c>
      <c r="AE288" s="558">
        <f t="shared" si="325"/>
        <v>0</v>
      </c>
      <c r="AF288" s="552">
        <f t="shared" si="325"/>
        <v>0</v>
      </c>
      <c r="AG288" s="552">
        <f t="shared" si="325"/>
        <v>0</v>
      </c>
      <c r="AH288" s="450">
        <f t="shared" si="325"/>
        <v>0</v>
      </c>
      <c r="AI288" s="450">
        <f t="shared" si="325"/>
        <v>0</v>
      </c>
      <c r="AJ288" s="335">
        <f t="shared" ref="AJ288:AK288" si="326">+AI288+AJ287</f>
        <v>0</v>
      </c>
      <c r="AK288" s="335">
        <f t="shared" si="326"/>
        <v>0</v>
      </c>
      <c r="AL288" s="37"/>
    </row>
    <row r="289" spans="1:42" ht="35.1" customHeight="1">
      <c r="A289" s="624">
        <v>42</v>
      </c>
      <c r="B289" s="707" t="s">
        <v>149</v>
      </c>
      <c r="C289" s="53" t="s">
        <v>177</v>
      </c>
      <c r="D289" s="71"/>
      <c r="E289" s="34"/>
      <c r="F289" s="35">
        <f>+F149</f>
        <v>0</v>
      </c>
      <c r="G289" s="553">
        <f>+G149</f>
        <v>0</v>
      </c>
      <c r="H289" s="553">
        <f t="shared" ref="H289:AI289" si="327">+H149</f>
        <v>0</v>
      </c>
      <c r="I289" s="574">
        <f t="shared" si="327"/>
        <v>0</v>
      </c>
      <c r="J289" s="557">
        <f t="shared" si="327"/>
        <v>0</v>
      </c>
      <c r="K289" s="553">
        <f t="shared" si="327"/>
        <v>0</v>
      </c>
      <c r="L289" s="553">
        <f t="shared" si="327"/>
        <v>0</v>
      </c>
      <c r="M289" s="553">
        <f t="shared" si="327"/>
        <v>0</v>
      </c>
      <c r="N289" s="557">
        <f t="shared" si="327"/>
        <v>0</v>
      </c>
      <c r="O289" s="557">
        <f t="shared" si="327"/>
        <v>0</v>
      </c>
      <c r="P289" s="557">
        <f t="shared" si="327"/>
        <v>0</v>
      </c>
      <c r="Q289" s="557">
        <f t="shared" si="327"/>
        <v>0</v>
      </c>
      <c r="R289" s="553">
        <f t="shared" si="327"/>
        <v>0</v>
      </c>
      <c r="S289" s="553">
        <f t="shared" si="327"/>
        <v>0</v>
      </c>
      <c r="T289" s="557">
        <f t="shared" si="327"/>
        <v>0</v>
      </c>
      <c r="U289" s="553">
        <f t="shared" si="327"/>
        <v>0</v>
      </c>
      <c r="V289" s="553">
        <f t="shared" si="327"/>
        <v>0</v>
      </c>
      <c r="W289" s="553">
        <f t="shared" si="327"/>
        <v>0</v>
      </c>
      <c r="X289" s="557">
        <f t="shared" si="327"/>
        <v>0</v>
      </c>
      <c r="Y289" s="553">
        <f t="shared" si="327"/>
        <v>0</v>
      </c>
      <c r="Z289" s="553">
        <f t="shared" si="327"/>
        <v>0</v>
      </c>
      <c r="AA289" s="553">
        <f t="shared" si="327"/>
        <v>0</v>
      </c>
      <c r="AB289" s="553">
        <f t="shared" si="327"/>
        <v>0</v>
      </c>
      <c r="AC289" s="553">
        <f t="shared" si="327"/>
        <v>0</v>
      </c>
      <c r="AD289" s="574">
        <f t="shared" si="327"/>
        <v>0</v>
      </c>
      <c r="AE289" s="557">
        <f t="shared" si="327"/>
        <v>0</v>
      </c>
      <c r="AF289" s="553">
        <f t="shared" si="327"/>
        <v>0</v>
      </c>
      <c r="AG289" s="553">
        <f t="shared" si="327"/>
        <v>0</v>
      </c>
      <c r="AH289" s="553">
        <f t="shared" si="327"/>
        <v>0</v>
      </c>
      <c r="AI289" s="553">
        <f t="shared" si="327"/>
        <v>0</v>
      </c>
      <c r="AJ289" s="342">
        <f t="shared" ref="AJ289:AK289" si="328">+AJ149</f>
        <v>0</v>
      </c>
      <c r="AK289" s="343">
        <f t="shared" si="328"/>
        <v>0</v>
      </c>
      <c r="AL289" s="37">
        <f>AK290</f>
        <v>0</v>
      </c>
      <c r="AM289" s="38">
        <f>AL289</f>
        <v>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708"/>
      <c r="C290" s="88"/>
      <c r="D290" s="73"/>
      <c r="E290" s="41"/>
      <c r="F290" s="42"/>
      <c r="G290" s="450">
        <f t="shared" ref="G290:AI290" si="329">+F290+G289</f>
        <v>0</v>
      </c>
      <c r="H290" s="552">
        <f t="shared" si="329"/>
        <v>0</v>
      </c>
      <c r="I290" s="578">
        <f t="shared" si="329"/>
        <v>0</v>
      </c>
      <c r="J290" s="558">
        <f t="shared" si="329"/>
        <v>0</v>
      </c>
      <c r="K290" s="552">
        <f t="shared" si="329"/>
        <v>0</v>
      </c>
      <c r="L290" s="552">
        <f t="shared" si="329"/>
        <v>0</v>
      </c>
      <c r="M290" s="552">
        <f t="shared" si="329"/>
        <v>0</v>
      </c>
      <c r="N290" s="558">
        <f t="shared" si="329"/>
        <v>0</v>
      </c>
      <c r="O290" s="558">
        <f t="shared" si="329"/>
        <v>0</v>
      </c>
      <c r="P290" s="562">
        <f t="shared" si="329"/>
        <v>0</v>
      </c>
      <c r="Q290" s="558">
        <f t="shared" si="329"/>
        <v>0</v>
      </c>
      <c r="R290" s="552">
        <f t="shared" si="329"/>
        <v>0</v>
      </c>
      <c r="S290" s="552">
        <f t="shared" si="329"/>
        <v>0</v>
      </c>
      <c r="T290" s="558">
        <f t="shared" si="329"/>
        <v>0</v>
      </c>
      <c r="U290" s="552">
        <f t="shared" si="329"/>
        <v>0</v>
      </c>
      <c r="V290" s="552">
        <f t="shared" si="329"/>
        <v>0</v>
      </c>
      <c r="W290" s="450">
        <f t="shared" si="329"/>
        <v>0</v>
      </c>
      <c r="X290" s="558">
        <f t="shared" si="329"/>
        <v>0</v>
      </c>
      <c r="Y290" s="552">
        <f t="shared" si="329"/>
        <v>0</v>
      </c>
      <c r="Z290" s="552">
        <f t="shared" si="329"/>
        <v>0</v>
      </c>
      <c r="AA290" s="552">
        <f t="shared" si="329"/>
        <v>0</v>
      </c>
      <c r="AB290" s="552">
        <f t="shared" si="329"/>
        <v>0</v>
      </c>
      <c r="AC290" s="552">
        <f t="shared" si="329"/>
        <v>0</v>
      </c>
      <c r="AD290" s="578">
        <f t="shared" si="329"/>
        <v>0</v>
      </c>
      <c r="AE290" s="558">
        <f t="shared" si="329"/>
        <v>0</v>
      </c>
      <c r="AF290" s="552">
        <f t="shared" si="329"/>
        <v>0</v>
      </c>
      <c r="AG290" s="552">
        <f t="shared" si="329"/>
        <v>0</v>
      </c>
      <c r="AH290" s="552">
        <f t="shared" si="329"/>
        <v>0</v>
      </c>
      <c r="AI290" s="552">
        <f t="shared" si="329"/>
        <v>0</v>
      </c>
      <c r="AJ290" s="336">
        <f t="shared" ref="AJ290:AK290" si="330">+AI290+AJ289</f>
        <v>0</v>
      </c>
      <c r="AK290" s="336">
        <f t="shared" si="330"/>
        <v>0</v>
      </c>
      <c r="AL290" s="37"/>
    </row>
    <row r="291" spans="1:42" ht="35.1" customHeight="1">
      <c r="A291" s="624">
        <v>43</v>
      </c>
      <c r="B291" s="707" t="s">
        <v>156</v>
      </c>
      <c r="C291" s="53" t="s">
        <v>177</v>
      </c>
      <c r="D291" s="63"/>
      <c r="E291" s="76"/>
      <c r="F291" s="35">
        <f>+F151</f>
        <v>0</v>
      </c>
      <c r="G291" s="553">
        <f>+G151</f>
        <v>0</v>
      </c>
      <c r="H291" s="553">
        <f t="shared" ref="H291:AI291" si="331">+H151</f>
        <v>0</v>
      </c>
      <c r="I291" s="574">
        <f t="shared" si="331"/>
        <v>0</v>
      </c>
      <c r="J291" s="557">
        <f t="shared" si="331"/>
        <v>0</v>
      </c>
      <c r="K291" s="553">
        <f t="shared" si="331"/>
        <v>0</v>
      </c>
      <c r="L291" s="553">
        <f t="shared" si="331"/>
        <v>0</v>
      </c>
      <c r="M291" s="553">
        <f t="shared" si="331"/>
        <v>0</v>
      </c>
      <c r="N291" s="557">
        <f t="shared" si="331"/>
        <v>0</v>
      </c>
      <c r="O291" s="557">
        <f t="shared" si="331"/>
        <v>0</v>
      </c>
      <c r="P291" s="557">
        <f t="shared" si="331"/>
        <v>0</v>
      </c>
      <c r="Q291" s="557">
        <f t="shared" si="331"/>
        <v>0</v>
      </c>
      <c r="R291" s="553">
        <f t="shared" si="331"/>
        <v>0</v>
      </c>
      <c r="S291" s="553">
        <f t="shared" si="331"/>
        <v>0</v>
      </c>
      <c r="T291" s="557">
        <f t="shared" si="331"/>
        <v>0</v>
      </c>
      <c r="U291" s="553">
        <f t="shared" si="331"/>
        <v>0</v>
      </c>
      <c r="V291" s="553">
        <f t="shared" si="331"/>
        <v>0</v>
      </c>
      <c r="W291" s="553">
        <f t="shared" si="331"/>
        <v>0</v>
      </c>
      <c r="X291" s="557">
        <f t="shared" si="331"/>
        <v>0</v>
      </c>
      <c r="Y291" s="553">
        <f t="shared" si="331"/>
        <v>0</v>
      </c>
      <c r="Z291" s="553">
        <f t="shared" si="331"/>
        <v>0</v>
      </c>
      <c r="AA291" s="553">
        <f t="shared" si="331"/>
        <v>0</v>
      </c>
      <c r="AB291" s="553">
        <f t="shared" si="331"/>
        <v>0</v>
      </c>
      <c r="AC291" s="553">
        <f t="shared" si="331"/>
        <v>0</v>
      </c>
      <c r="AD291" s="574">
        <f t="shared" si="331"/>
        <v>0</v>
      </c>
      <c r="AE291" s="557">
        <f t="shared" si="331"/>
        <v>0</v>
      </c>
      <c r="AF291" s="553">
        <f t="shared" si="331"/>
        <v>0</v>
      </c>
      <c r="AG291" s="553">
        <f t="shared" si="331"/>
        <v>0</v>
      </c>
      <c r="AH291" s="553">
        <f t="shared" si="331"/>
        <v>0</v>
      </c>
      <c r="AI291" s="553">
        <f t="shared" si="331"/>
        <v>0</v>
      </c>
      <c r="AJ291" s="342">
        <f t="shared" ref="AJ291:AK291" si="332">+AJ151</f>
        <v>0</v>
      </c>
      <c r="AK291" s="343">
        <f t="shared" si="332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708"/>
      <c r="C292" s="94"/>
      <c r="D292" s="78"/>
      <c r="E292" s="79"/>
      <c r="F292" s="42"/>
      <c r="G292" s="450">
        <f t="shared" ref="G292:AI292" si="333">+F292+G291</f>
        <v>0</v>
      </c>
      <c r="H292" s="552">
        <f t="shared" si="333"/>
        <v>0</v>
      </c>
      <c r="I292" s="578">
        <f t="shared" si="333"/>
        <v>0</v>
      </c>
      <c r="J292" s="558">
        <f t="shared" si="333"/>
        <v>0</v>
      </c>
      <c r="K292" s="552">
        <f t="shared" si="333"/>
        <v>0</v>
      </c>
      <c r="L292" s="552">
        <f t="shared" si="333"/>
        <v>0</v>
      </c>
      <c r="M292" s="552">
        <f t="shared" si="333"/>
        <v>0</v>
      </c>
      <c r="N292" s="558">
        <f t="shared" si="333"/>
        <v>0</v>
      </c>
      <c r="O292" s="558">
        <f t="shared" si="333"/>
        <v>0</v>
      </c>
      <c r="P292" s="562">
        <f t="shared" si="333"/>
        <v>0</v>
      </c>
      <c r="Q292" s="558">
        <f t="shared" si="333"/>
        <v>0</v>
      </c>
      <c r="R292" s="552">
        <f t="shared" si="333"/>
        <v>0</v>
      </c>
      <c r="S292" s="552">
        <f t="shared" si="333"/>
        <v>0</v>
      </c>
      <c r="T292" s="558">
        <f t="shared" si="333"/>
        <v>0</v>
      </c>
      <c r="U292" s="552">
        <f t="shared" si="333"/>
        <v>0</v>
      </c>
      <c r="V292" s="552">
        <f t="shared" si="333"/>
        <v>0</v>
      </c>
      <c r="W292" s="450">
        <f t="shared" si="333"/>
        <v>0</v>
      </c>
      <c r="X292" s="558">
        <f t="shared" si="333"/>
        <v>0</v>
      </c>
      <c r="Y292" s="552">
        <f t="shared" si="333"/>
        <v>0</v>
      </c>
      <c r="Z292" s="552">
        <f t="shared" si="333"/>
        <v>0</v>
      </c>
      <c r="AA292" s="552">
        <f t="shared" si="333"/>
        <v>0</v>
      </c>
      <c r="AB292" s="552">
        <f t="shared" si="333"/>
        <v>0</v>
      </c>
      <c r="AC292" s="552">
        <f t="shared" si="333"/>
        <v>0</v>
      </c>
      <c r="AD292" s="578">
        <f t="shared" si="333"/>
        <v>0</v>
      </c>
      <c r="AE292" s="558">
        <f t="shared" si="333"/>
        <v>0</v>
      </c>
      <c r="AF292" s="552">
        <f t="shared" si="333"/>
        <v>0</v>
      </c>
      <c r="AG292" s="552">
        <f t="shared" si="333"/>
        <v>0</v>
      </c>
      <c r="AH292" s="552">
        <f t="shared" si="333"/>
        <v>0</v>
      </c>
      <c r="AI292" s="552">
        <f t="shared" si="333"/>
        <v>0</v>
      </c>
      <c r="AJ292" s="336">
        <f t="shared" ref="AJ292:AK292" si="334">+AI292+AJ291</f>
        <v>0</v>
      </c>
      <c r="AK292" s="336">
        <f t="shared" si="334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341">
        <v>0</v>
      </c>
      <c r="H293" s="339">
        <v>0</v>
      </c>
      <c r="I293" s="579">
        <v>0</v>
      </c>
      <c r="J293" s="561">
        <v>0</v>
      </c>
      <c r="K293" s="339">
        <v>0</v>
      </c>
      <c r="L293" s="339">
        <v>0</v>
      </c>
      <c r="M293" s="339">
        <v>0</v>
      </c>
      <c r="N293" s="561">
        <v>0</v>
      </c>
      <c r="O293" s="561">
        <v>0</v>
      </c>
      <c r="P293" s="561">
        <v>0</v>
      </c>
      <c r="Q293" s="561">
        <v>0</v>
      </c>
      <c r="R293" s="339">
        <v>0</v>
      </c>
      <c r="S293" s="339">
        <v>0</v>
      </c>
      <c r="T293" s="561">
        <v>0</v>
      </c>
      <c r="U293" s="339">
        <v>0</v>
      </c>
      <c r="V293" s="339">
        <v>0</v>
      </c>
      <c r="W293" s="339">
        <v>0</v>
      </c>
      <c r="X293" s="561">
        <v>0</v>
      </c>
      <c r="Y293" s="339">
        <v>0</v>
      </c>
      <c r="Z293" s="339">
        <v>0</v>
      </c>
      <c r="AA293" s="339">
        <v>0</v>
      </c>
      <c r="AB293" s="339">
        <v>0</v>
      </c>
      <c r="AC293" s="339">
        <v>0</v>
      </c>
      <c r="AD293" s="579">
        <v>0</v>
      </c>
      <c r="AE293" s="561">
        <v>0</v>
      </c>
      <c r="AF293" s="339">
        <v>0</v>
      </c>
      <c r="AG293" s="339">
        <v>0</v>
      </c>
      <c r="AH293" s="341">
        <v>0</v>
      </c>
      <c r="AI293" s="341">
        <v>0</v>
      </c>
      <c r="AJ293" s="341">
        <v>0</v>
      </c>
      <c r="AK293" s="341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336">
        <f t="shared" ref="G294:AJ294" si="335">+F294+G293</f>
        <v>0</v>
      </c>
      <c r="H294" s="336">
        <f t="shared" si="335"/>
        <v>0</v>
      </c>
      <c r="I294" s="578">
        <f t="shared" si="335"/>
        <v>0</v>
      </c>
      <c r="J294" s="558">
        <f t="shared" si="335"/>
        <v>0</v>
      </c>
      <c r="K294" s="336">
        <f t="shared" si="335"/>
        <v>0</v>
      </c>
      <c r="L294" s="336">
        <f t="shared" si="335"/>
        <v>0</v>
      </c>
      <c r="M294" s="336">
        <f t="shared" si="335"/>
        <v>0</v>
      </c>
      <c r="N294" s="558">
        <f t="shared" si="335"/>
        <v>0</v>
      </c>
      <c r="O294" s="558">
        <f t="shared" si="335"/>
        <v>0</v>
      </c>
      <c r="P294" s="562">
        <f t="shared" si="335"/>
        <v>0</v>
      </c>
      <c r="Q294" s="558">
        <f t="shared" si="335"/>
        <v>0</v>
      </c>
      <c r="R294" s="336">
        <f t="shared" si="335"/>
        <v>0</v>
      </c>
      <c r="S294" s="336">
        <f t="shared" si="335"/>
        <v>0</v>
      </c>
      <c r="T294" s="558">
        <f t="shared" si="335"/>
        <v>0</v>
      </c>
      <c r="U294" s="336">
        <f t="shared" si="335"/>
        <v>0</v>
      </c>
      <c r="V294" s="336">
        <f t="shared" si="335"/>
        <v>0</v>
      </c>
      <c r="W294" s="335">
        <f t="shared" si="335"/>
        <v>0</v>
      </c>
      <c r="X294" s="558">
        <f t="shared" si="335"/>
        <v>0</v>
      </c>
      <c r="Y294" s="336">
        <f t="shared" si="335"/>
        <v>0</v>
      </c>
      <c r="Z294" s="336">
        <f t="shared" si="335"/>
        <v>0</v>
      </c>
      <c r="AA294" s="336">
        <f t="shared" si="335"/>
        <v>0</v>
      </c>
      <c r="AB294" s="336">
        <f t="shared" si="335"/>
        <v>0</v>
      </c>
      <c r="AC294" s="336">
        <f t="shared" si="335"/>
        <v>0</v>
      </c>
      <c r="AD294" s="578">
        <f t="shared" si="335"/>
        <v>0</v>
      </c>
      <c r="AE294" s="558">
        <f t="shared" si="335"/>
        <v>0</v>
      </c>
      <c r="AF294" s="336">
        <f t="shared" si="335"/>
        <v>0</v>
      </c>
      <c r="AG294" s="336">
        <f t="shared" si="335"/>
        <v>0</v>
      </c>
      <c r="AH294" s="336">
        <f t="shared" si="335"/>
        <v>0</v>
      </c>
      <c r="AI294" s="336">
        <f t="shared" si="335"/>
        <v>0</v>
      </c>
      <c r="AJ294" s="336">
        <f t="shared" si="335"/>
        <v>0</v>
      </c>
      <c r="AK294" s="336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337"/>
      <c r="G295" s="341">
        <v>0</v>
      </c>
      <c r="H295" s="339">
        <v>0</v>
      </c>
      <c r="I295" s="579">
        <v>0</v>
      </c>
      <c r="J295" s="561">
        <v>0</v>
      </c>
      <c r="K295" s="339">
        <v>0</v>
      </c>
      <c r="L295" s="339">
        <v>0</v>
      </c>
      <c r="M295" s="339">
        <v>0</v>
      </c>
      <c r="N295" s="561">
        <v>0</v>
      </c>
      <c r="O295" s="561">
        <v>0</v>
      </c>
      <c r="P295" s="561">
        <v>0</v>
      </c>
      <c r="Q295" s="561">
        <v>0</v>
      </c>
      <c r="R295" s="339">
        <v>0</v>
      </c>
      <c r="S295" s="339">
        <v>0</v>
      </c>
      <c r="T295" s="561">
        <v>0</v>
      </c>
      <c r="U295" s="339">
        <v>0</v>
      </c>
      <c r="V295" s="339">
        <v>0</v>
      </c>
      <c r="W295" s="339">
        <v>0</v>
      </c>
      <c r="X295" s="561">
        <v>0</v>
      </c>
      <c r="Y295" s="339">
        <v>0</v>
      </c>
      <c r="Z295" s="339">
        <v>0</v>
      </c>
      <c r="AA295" s="339">
        <v>0</v>
      </c>
      <c r="AB295" s="339">
        <v>0</v>
      </c>
      <c r="AC295" s="339">
        <v>0</v>
      </c>
      <c r="AD295" s="579">
        <v>0</v>
      </c>
      <c r="AE295" s="561">
        <v>0</v>
      </c>
      <c r="AF295" s="339">
        <v>0</v>
      </c>
      <c r="AG295" s="339">
        <v>0</v>
      </c>
      <c r="AH295" s="341">
        <v>0</v>
      </c>
      <c r="AI295" s="341">
        <v>0</v>
      </c>
      <c r="AJ295" s="341">
        <v>0</v>
      </c>
      <c r="AK295" s="341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336">
        <f t="shared" ref="G296:AJ296" si="336">+F296+G295</f>
        <v>0</v>
      </c>
      <c r="H296" s="336">
        <f t="shared" si="336"/>
        <v>0</v>
      </c>
      <c r="I296" s="578">
        <f t="shared" si="336"/>
        <v>0</v>
      </c>
      <c r="J296" s="558">
        <f t="shared" si="336"/>
        <v>0</v>
      </c>
      <c r="K296" s="336">
        <f t="shared" si="336"/>
        <v>0</v>
      </c>
      <c r="L296" s="336">
        <f t="shared" si="336"/>
        <v>0</v>
      </c>
      <c r="M296" s="336">
        <f t="shared" si="336"/>
        <v>0</v>
      </c>
      <c r="N296" s="558">
        <f t="shared" si="336"/>
        <v>0</v>
      </c>
      <c r="O296" s="558">
        <f t="shared" si="336"/>
        <v>0</v>
      </c>
      <c r="P296" s="562">
        <f t="shared" si="336"/>
        <v>0</v>
      </c>
      <c r="Q296" s="558">
        <f t="shared" si="336"/>
        <v>0</v>
      </c>
      <c r="R296" s="336">
        <f t="shared" si="336"/>
        <v>0</v>
      </c>
      <c r="S296" s="336">
        <f t="shared" si="336"/>
        <v>0</v>
      </c>
      <c r="T296" s="558">
        <f t="shared" si="336"/>
        <v>0</v>
      </c>
      <c r="U296" s="336">
        <f t="shared" si="336"/>
        <v>0</v>
      </c>
      <c r="V296" s="336">
        <f t="shared" si="336"/>
        <v>0</v>
      </c>
      <c r="W296" s="335">
        <f t="shared" si="336"/>
        <v>0</v>
      </c>
      <c r="X296" s="558">
        <f t="shared" si="336"/>
        <v>0</v>
      </c>
      <c r="Y296" s="336">
        <f t="shared" si="336"/>
        <v>0</v>
      </c>
      <c r="Z296" s="336">
        <f t="shared" si="336"/>
        <v>0</v>
      </c>
      <c r="AA296" s="336">
        <f t="shared" si="336"/>
        <v>0</v>
      </c>
      <c r="AB296" s="336">
        <f t="shared" si="336"/>
        <v>0</v>
      </c>
      <c r="AC296" s="336">
        <f t="shared" si="336"/>
        <v>0</v>
      </c>
      <c r="AD296" s="578">
        <f t="shared" si="336"/>
        <v>0</v>
      </c>
      <c r="AE296" s="558">
        <f t="shared" si="336"/>
        <v>0</v>
      </c>
      <c r="AF296" s="336">
        <f t="shared" si="336"/>
        <v>0</v>
      </c>
      <c r="AG296" s="336">
        <f t="shared" si="336"/>
        <v>0</v>
      </c>
      <c r="AH296" s="336">
        <f t="shared" si="336"/>
        <v>0</v>
      </c>
      <c r="AI296" s="336">
        <f t="shared" si="336"/>
        <v>0</v>
      </c>
      <c r="AJ296" s="336">
        <f t="shared" si="336"/>
        <v>0</v>
      </c>
      <c r="AK296" s="336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337"/>
      <c r="G297" s="341">
        <v>0</v>
      </c>
      <c r="H297" s="339">
        <v>0</v>
      </c>
      <c r="I297" s="579">
        <v>0</v>
      </c>
      <c r="J297" s="561">
        <v>0</v>
      </c>
      <c r="K297" s="339">
        <v>0</v>
      </c>
      <c r="L297" s="339">
        <v>0</v>
      </c>
      <c r="M297" s="339">
        <v>0</v>
      </c>
      <c r="N297" s="561">
        <v>0</v>
      </c>
      <c r="O297" s="561">
        <v>0</v>
      </c>
      <c r="P297" s="561">
        <v>0</v>
      </c>
      <c r="Q297" s="561">
        <v>0</v>
      </c>
      <c r="R297" s="339">
        <v>0</v>
      </c>
      <c r="S297" s="339">
        <v>0</v>
      </c>
      <c r="T297" s="561">
        <v>0</v>
      </c>
      <c r="U297" s="339">
        <v>0</v>
      </c>
      <c r="V297" s="339">
        <v>0</v>
      </c>
      <c r="W297" s="339">
        <v>0</v>
      </c>
      <c r="X297" s="561">
        <v>0</v>
      </c>
      <c r="Y297" s="339">
        <v>0</v>
      </c>
      <c r="Z297" s="339">
        <v>0</v>
      </c>
      <c r="AA297" s="339">
        <v>0</v>
      </c>
      <c r="AB297" s="339">
        <v>0</v>
      </c>
      <c r="AC297" s="339">
        <v>0</v>
      </c>
      <c r="AD297" s="579">
        <v>0</v>
      </c>
      <c r="AE297" s="561">
        <v>0</v>
      </c>
      <c r="AF297" s="339">
        <v>0</v>
      </c>
      <c r="AG297" s="339">
        <v>0</v>
      </c>
      <c r="AH297" s="341">
        <v>0</v>
      </c>
      <c r="AI297" s="341">
        <v>0</v>
      </c>
      <c r="AJ297" s="341">
        <v>0</v>
      </c>
      <c r="AK297" s="341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336">
        <f t="shared" ref="G298:AJ298" si="337">+F298+G297</f>
        <v>0</v>
      </c>
      <c r="H298" s="336">
        <f t="shared" si="337"/>
        <v>0</v>
      </c>
      <c r="I298" s="578">
        <f t="shared" si="337"/>
        <v>0</v>
      </c>
      <c r="J298" s="558">
        <f t="shared" si="337"/>
        <v>0</v>
      </c>
      <c r="K298" s="336">
        <f t="shared" si="337"/>
        <v>0</v>
      </c>
      <c r="L298" s="336">
        <f t="shared" si="337"/>
        <v>0</v>
      </c>
      <c r="M298" s="336">
        <f t="shared" si="337"/>
        <v>0</v>
      </c>
      <c r="N298" s="558">
        <f t="shared" si="337"/>
        <v>0</v>
      </c>
      <c r="O298" s="558">
        <f t="shared" si="337"/>
        <v>0</v>
      </c>
      <c r="P298" s="562">
        <f t="shared" si="337"/>
        <v>0</v>
      </c>
      <c r="Q298" s="558">
        <f t="shared" si="337"/>
        <v>0</v>
      </c>
      <c r="R298" s="336">
        <f t="shared" si="337"/>
        <v>0</v>
      </c>
      <c r="S298" s="336">
        <f t="shared" si="337"/>
        <v>0</v>
      </c>
      <c r="T298" s="558">
        <f t="shared" si="337"/>
        <v>0</v>
      </c>
      <c r="U298" s="336">
        <f t="shared" si="337"/>
        <v>0</v>
      </c>
      <c r="V298" s="336">
        <f t="shared" si="337"/>
        <v>0</v>
      </c>
      <c r="W298" s="335">
        <f t="shared" si="337"/>
        <v>0</v>
      </c>
      <c r="X298" s="558">
        <f t="shared" si="337"/>
        <v>0</v>
      </c>
      <c r="Y298" s="336">
        <f t="shared" si="337"/>
        <v>0</v>
      </c>
      <c r="Z298" s="336">
        <f t="shared" si="337"/>
        <v>0</v>
      </c>
      <c r="AA298" s="336">
        <f t="shared" si="337"/>
        <v>0</v>
      </c>
      <c r="AB298" s="336">
        <f t="shared" si="337"/>
        <v>0</v>
      </c>
      <c r="AC298" s="336">
        <f t="shared" si="337"/>
        <v>0</v>
      </c>
      <c r="AD298" s="578">
        <f t="shared" si="337"/>
        <v>0</v>
      </c>
      <c r="AE298" s="558">
        <f t="shared" si="337"/>
        <v>0</v>
      </c>
      <c r="AF298" s="336">
        <f t="shared" si="337"/>
        <v>0</v>
      </c>
      <c r="AG298" s="336">
        <f t="shared" si="337"/>
        <v>0</v>
      </c>
      <c r="AH298" s="336">
        <f t="shared" si="337"/>
        <v>0</v>
      </c>
      <c r="AI298" s="336">
        <f t="shared" si="337"/>
        <v>0</v>
      </c>
      <c r="AJ298" s="336">
        <f t="shared" si="337"/>
        <v>0</v>
      </c>
      <c r="AK298" s="336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337"/>
      <c r="G299" s="341">
        <v>0</v>
      </c>
      <c r="H299" s="339">
        <v>0</v>
      </c>
      <c r="I299" s="579">
        <v>0</v>
      </c>
      <c r="J299" s="561">
        <v>0</v>
      </c>
      <c r="K299" s="339">
        <v>0</v>
      </c>
      <c r="L299" s="339">
        <v>0</v>
      </c>
      <c r="M299" s="339">
        <v>0</v>
      </c>
      <c r="N299" s="561">
        <v>0</v>
      </c>
      <c r="O299" s="561">
        <v>0</v>
      </c>
      <c r="P299" s="561">
        <v>0</v>
      </c>
      <c r="Q299" s="561">
        <v>0</v>
      </c>
      <c r="R299" s="339">
        <v>0</v>
      </c>
      <c r="S299" s="339">
        <v>0</v>
      </c>
      <c r="T299" s="561">
        <v>0</v>
      </c>
      <c r="U299" s="339">
        <v>0</v>
      </c>
      <c r="V299" s="339">
        <v>0</v>
      </c>
      <c r="W299" s="339">
        <v>0</v>
      </c>
      <c r="X299" s="561">
        <v>0</v>
      </c>
      <c r="Y299" s="339">
        <v>0</v>
      </c>
      <c r="Z299" s="339">
        <v>0</v>
      </c>
      <c r="AA299" s="339">
        <v>0</v>
      </c>
      <c r="AB299" s="339">
        <v>0</v>
      </c>
      <c r="AC299" s="339">
        <v>0</v>
      </c>
      <c r="AD299" s="579">
        <v>0</v>
      </c>
      <c r="AE299" s="561">
        <v>0</v>
      </c>
      <c r="AF299" s="339">
        <v>0</v>
      </c>
      <c r="AG299" s="339">
        <v>0</v>
      </c>
      <c r="AH299" s="341">
        <v>0</v>
      </c>
      <c r="AI299" s="341">
        <v>0</v>
      </c>
      <c r="AJ299" s="341">
        <v>0</v>
      </c>
      <c r="AK299" s="341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336">
        <f t="shared" ref="G300:AJ300" si="338">+F300+G299</f>
        <v>0</v>
      </c>
      <c r="H300" s="336">
        <f t="shared" si="338"/>
        <v>0</v>
      </c>
      <c r="I300" s="578">
        <f t="shared" si="338"/>
        <v>0</v>
      </c>
      <c r="J300" s="558">
        <f t="shared" si="338"/>
        <v>0</v>
      </c>
      <c r="K300" s="336">
        <f t="shared" si="338"/>
        <v>0</v>
      </c>
      <c r="L300" s="336">
        <f t="shared" si="338"/>
        <v>0</v>
      </c>
      <c r="M300" s="336">
        <f t="shared" si="338"/>
        <v>0</v>
      </c>
      <c r="N300" s="558">
        <f t="shared" si="338"/>
        <v>0</v>
      </c>
      <c r="O300" s="558">
        <f t="shared" si="338"/>
        <v>0</v>
      </c>
      <c r="P300" s="562">
        <f t="shared" si="338"/>
        <v>0</v>
      </c>
      <c r="Q300" s="558">
        <f t="shared" si="338"/>
        <v>0</v>
      </c>
      <c r="R300" s="336">
        <f t="shared" si="338"/>
        <v>0</v>
      </c>
      <c r="S300" s="336">
        <f t="shared" si="338"/>
        <v>0</v>
      </c>
      <c r="T300" s="558">
        <f t="shared" si="338"/>
        <v>0</v>
      </c>
      <c r="U300" s="336">
        <f t="shared" si="338"/>
        <v>0</v>
      </c>
      <c r="V300" s="336">
        <f t="shared" si="338"/>
        <v>0</v>
      </c>
      <c r="W300" s="335">
        <f t="shared" si="338"/>
        <v>0</v>
      </c>
      <c r="X300" s="558">
        <f t="shared" si="338"/>
        <v>0</v>
      </c>
      <c r="Y300" s="336">
        <f t="shared" si="338"/>
        <v>0</v>
      </c>
      <c r="Z300" s="336">
        <f t="shared" si="338"/>
        <v>0</v>
      </c>
      <c r="AA300" s="336">
        <f t="shared" si="338"/>
        <v>0</v>
      </c>
      <c r="AB300" s="336">
        <f t="shared" si="338"/>
        <v>0</v>
      </c>
      <c r="AC300" s="336">
        <f t="shared" si="338"/>
        <v>0</v>
      </c>
      <c r="AD300" s="578">
        <f t="shared" si="338"/>
        <v>0</v>
      </c>
      <c r="AE300" s="558">
        <f t="shared" si="338"/>
        <v>0</v>
      </c>
      <c r="AF300" s="336">
        <f t="shared" si="338"/>
        <v>0</v>
      </c>
      <c r="AG300" s="336">
        <f t="shared" si="338"/>
        <v>0</v>
      </c>
      <c r="AH300" s="336">
        <f t="shared" si="338"/>
        <v>0</v>
      </c>
      <c r="AI300" s="336">
        <f t="shared" si="338"/>
        <v>0</v>
      </c>
      <c r="AJ300" s="336">
        <f t="shared" si="338"/>
        <v>0</v>
      </c>
      <c r="AK300" s="336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341">
        <f>+F301</f>
        <v>0</v>
      </c>
      <c r="H301" s="339">
        <v>0</v>
      </c>
      <c r="I301" s="609">
        <v>0</v>
      </c>
      <c r="J301" s="561">
        <v>0</v>
      </c>
      <c r="K301" s="339">
        <v>0</v>
      </c>
      <c r="L301" s="339">
        <v>0</v>
      </c>
      <c r="M301" s="339">
        <v>0</v>
      </c>
      <c r="N301" s="560">
        <v>0</v>
      </c>
      <c r="O301" s="560">
        <v>0</v>
      </c>
      <c r="P301" s="560">
        <v>0</v>
      </c>
      <c r="Q301" s="560">
        <v>0</v>
      </c>
      <c r="R301" s="341">
        <v>0</v>
      </c>
      <c r="S301" s="341">
        <v>0</v>
      </c>
      <c r="T301" s="561">
        <v>0</v>
      </c>
      <c r="U301" s="341">
        <v>0</v>
      </c>
      <c r="V301" s="341">
        <v>0</v>
      </c>
      <c r="W301" s="341">
        <v>0</v>
      </c>
      <c r="X301" s="560">
        <v>0</v>
      </c>
      <c r="Y301" s="341">
        <v>0</v>
      </c>
      <c r="Z301" s="341">
        <v>0</v>
      </c>
      <c r="AA301" s="341">
        <v>0</v>
      </c>
      <c r="AB301" s="341">
        <v>0</v>
      </c>
      <c r="AC301" s="341">
        <v>0</v>
      </c>
      <c r="AD301" s="577">
        <v>0</v>
      </c>
      <c r="AE301" s="560">
        <v>0</v>
      </c>
      <c r="AF301" s="341">
        <v>0</v>
      </c>
      <c r="AG301" s="341">
        <v>0</v>
      </c>
      <c r="AH301" s="339">
        <v>0</v>
      </c>
      <c r="AI301" s="341">
        <v>0</v>
      </c>
      <c r="AJ301" s="339">
        <v>0</v>
      </c>
      <c r="AK301" s="339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341">
        <f t="shared" ref="G302:AJ302" si="339">+F302+G301</f>
        <v>0</v>
      </c>
      <c r="H302" s="341">
        <f t="shared" si="339"/>
        <v>0</v>
      </c>
      <c r="I302" s="584">
        <f t="shared" si="339"/>
        <v>0</v>
      </c>
      <c r="J302" s="560">
        <f t="shared" si="339"/>
        <v>0</v>
      </c>
      <c r="K302" s="341">
        <f t="shared" si="339"/>
        <v>0</v>
      </c>
      <c r="L302" s="341">
        <f t="shared" si="339"/>
        <v>0</v>
      </c>
      <c r="M302" s="341">
        <f t="shared" si="339"/>
        <v>0</v>
      </c>
      <c r="N302" s="560">
        <f t="shared" si="339"/>
        <v>0</v>
      </c>
      <c r="O302" s="560">
        <f t="shared" si="339"/>
        <v>0</v>
      </c>
      <c r="P302" s="560">
        <f t="shared" si="339"/>
        <v>0</v>
      </c>
      <c r="Q302" s="560">
        <f t="shared" si="339"/>
        <v>0</v>
      </c>
      <c r="R302" s="341">
        <f t="shared" si="339"/>
        <v>0</v>
      </c>
      <c r="S302" s="341">
        <f t="shared" si="339"/>
        <v>0</v>
      </c>
      <c r="T302" s="560">
        <f t="shared" si="339"/>
        <v>0</v>
      </c>
      <c r="U302" s="341">
        <f t="shared" si="339"/>
        <v>0</v>
      </c>
      <c r="V302" s="341">
        <f t="shared" si="339"/>
        <v>0</v>
      </c>
      <c r="W302" s="341">
        <f t="shared" si="339"/>
        <v>0</v>
      </c>
      <c r="X302" s="560">
        <f t="shared" si="339"/>
        <v>0</v>
      </c>
      <c r="Y302" s="341">
        <f t="shared" si="339"/>
        <v>0</v>
      </c>
      <c r="Z302" s="341">
        <f t="shared" si="339"/>
        <v>0</v>
      </c>
      <c r="AA302" s="341">
        <f t="shared" si="339"/>
        <v>0</v>
      </c>
      <c r="AB302" s="341">
        <f t="shared" si="339"/>
        <v>0</v>
      </c>
      <c r="AC302" s="341">
        <f t="shared" si="339"/>
        <v>0</v>
      </c>
      <c r="AD302" s="577">
        <f t="shared" si="339"/>
        <v>0</v>
      </c>
      <c r="AE302" s="560">
        <f t="shared" si="339"/>
        <v>0</v>
      </c>
      <c r="AF302" s="341">
        <f t="shared" si="339"/>
        <v>0</v>
      </c>
      <c r="AG302" s="341">
        <f t="shared" si="339"/>
        <v>0</v>
      </c>
      <c r="AH302" s="341">
        <f t="shared" si="339"/>
        <v>0</v>
      </c>
      <c r="AI302" s="341">
        <f t="shared" si="339"/>
        <v>0</v>
      </c>
      <c r="AJ302" s="336">
        <f t="shared" si="339"/>
        <v>0</v>
      </c>
      <c r="AK302" s="106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337">
        <f>+F163</f>
        <v>0</v>
      </c>
      <c r="G303" s="339">
        <f>+G163</f>
        <v>0</v>
      </c>
      <c r="H303" s="339">
        <f t="shared" ref="H303:AK303" si="340">+H163</f>
        <v>0</v>
      </c>
      <c r="I303" s="579">
        <f t="shared" si="340"/>
        <v>0</v>
      </c>
      <c r="J303" s="561">
        <f t="shared" si="340"/>
        <v>0</v>
      </c>
      <c r="K303" s="339">
        <f t="shared" si="340"/>
        <v>0</v>
      </c>
      <c r="L303" s="339">
        <f t="shared" si="340"/>
        <v>0</v>
      </c>
      <c r="M303" s="339">
        <f t="shared" si="340"/>
        <v>0</v>
      </c>
      <c r="N303" s="561">
        <f t="shared" si="340"/>
        <v>0</v>
      </c>
      <c r="O303" s="559">
        <f t="shared" si="340"/>
        <v>0</v>
      </c>
      <c r="P303" s="561">
        <f t="shared" si="340"/>
        <v>0</v>
      </c>
      <c r="Q303" s="561">
        <f t="shared" si="340"/>
        <v>0</v>
      </c>
      <c r="R303" s="339">
        <f t="shared" si="340"/>
        <v>0</v>
      </c>
      <c r="S303" s="339">
        <f t="shared" si="340"/>
        <v>0</v>
      </c>
      <c r="T303" s="561">
        <f t="shared" si="340"/>
        <v>0</v>
      </c>
      <c r="U303" s="339">
        <f t="shared" si="340"/>
        <v>0</v>
      </c>
      <c r="V303" s="339">
        <f t="shared" si="340"/>
        <v>0</v>
      </c>
      <c r="W303" s="339">
        <f t="shared" si="340"/>
        <v>0</v>
      </c>
      <c r="X303" s="561">
        <f t="shared" si="340"/>
        <v>0</v>
      </c>
      <c r="Y303" s="339">
        <f t="shared" si="340"/>
        <v>0</v>
      </c>
      <c r="Z303" s="339">
        <f t="shared" si="340"/>
        <v>0</v>
      </c>
      <c r="AA303" s="339">
        <f t="shared" si="340"/>
        <v>0</v>
      </c>
      <c r="AB303" s="339">
        <f t="shared" si="340"/>
        <v>0</v>
      </c>
      <c r="AC303" s="339">
        <f t="shared" si="340"/>
        <v>0</v>
      </c>
      <c r="AD303" s="579">
        <f t="shared" si="340"/>
        <v>0</v>
      </c>
      <c r="AE303" s="561">
        <f t="shared" si="340"/>
        <v>0</v>
      </c>
      <c r="AF303" s="339">
        <f t="shared" si="340"/>
        <v>0</v>
      </c>
      <c r="AG303" s="339">
        <f t="shared" si="340"/>
        <v>0</v>
      </c>
      <c r="AH303" s="339">
        <f t="shared" si="340"/>
        <v>0</v>
      </c>
      <c r="AI303" s="339">
        <f t="shared" si="340"/>
        <v>0</v>
      </c>
      <c r="AJ303" s="341">
        <f t="shared" si="340"/>
        <v>0</v>
      </c>
      <c r="AK303" s="339">
        <f t="shared" si="340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336">
        <f t="shared" ref="G304:AK304" si="341">+F304+G303</f>
        <v>0</v>
      </c>
      <c r="H304" s="336">
        <f t="shared" si="341"/>
        <v>0</v>
      </c>
      <c r="I304" s="575">
        <f t="shared" si="341"/>
        <v>0</v>
      </c>
      <c r="J304" s="558">
        <f t="shared" si="341"/>
        <v>0</v>
      </c>
      <c r="K304" s="336">
        <f t="shared" si="341"/>
        <v>0</v>
      </c>
      <c r="L304" s="336">
        <f t="shared" si="341"/>
        <v>0</v>
      </c>
      <c r="M304" s="336">
        <f t="shared" si="341"/>
        <v>0</v>
      </c>
      <c r="N304" s="558">
        <f t="shared" si="341"/>
        <v>0</v>
      </c>
      <c r="O304" s="558">
        <f t="shared" si="341"/>
        <v>0</v>
      </c>
      <c r="P304" s="558">
        <f t="shared" si="341"/>
        <v>0</v>
      </c>
      <c r="Q304" s="558">
        <f t="shared" si="341"/>
        <v>0</v>
      </c>
      <c r="R304" s="336">
        <f t="shared" si="341"/>
        <v>0</v>
      </c>
      <c r="S304" s="336">
        <f t="shared" si="341"/>
        <v>0</v>
      </c>
      <c r="T304" s="558">
        <f t="shared" si="341"/>
        <v>0</v>
      </c>
      <c r="U304" s="336">
        <f t="shared" si="341"/>
        <v>0</v>
      </c>
      <c r="V304" s="336">
        <f t="shared" si="341"/>
        <v>0</v>
      </c>
      <c r="W304" s="336">
        <f t="shared" si="341"/>
        <v>0</v>
      </c>
      <c r="X304" s="558">
        <f t="shared" si="341"/>
        <v>0</v>
      </c>
      <c r="Y304" s="336">
        <f t="shared" si="341"/>
        <v>0</v>
      </c>
      <c r="Z304" s="336">
        <f t="shared" si="341"/>
        <v>0</v>
      </c>
      <c r="AA304" s="336">
        <f t="shared" si="341"/>
        <v>0</v>
      </c>
      <c r="AB304" s="336">
        <f t="shared" si="341"/>
        <v>0</v>
      </c>
      <c r="AC304" s="336">
        <f t="shared" si="341"/>
        <v>0</v>
      </c>
      <c r="AD304" s="575">
        <f t="shared" si="341"/>
        <v>0</v>
      </c>
      <c r="AE304" s="558">
        <f t="shared" si="341"/>
        <v>0</v>
      </c>
      <c r="AF304" s="336">
        <f t="shared" si="341"/>
        <v>0</v>
      </c>
      <c r="AG304" s="336">
        <f t="shared" si="341"/>
        <v>0</v>
      </c>
      <c r="AH304" s="336">
        <f t="shared" si="341"/>
        <v>0</v>
      </c>
      <c r="AI304" s="336">
        <f t="shared" si="341"/>
        <v>0</v>
      </c>
      <c r="AJ304" s="336">
        <f t="shared" si="341"/>
        <v>0</v>
      </c>
      <c r="AK304" s="336">
        <f t="shared" si="341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341">
        <f>+G165</f>
        <v>0</v>
      </c>
      <c r="H305" s="341">
        <f t="shared" ref="H305:AK305" si="342">+H165</f>
        <v>0</v>
      </c>
      <c r="I305" s="577">
        <f t="shared" si="342"/>
        <v>0</v>
      </c>
      <c r="J305" s="560">
        <f t="shared" si="342"/>
        <v>0</v>
      </c>
      <c r="K305" s="341">
        <f t="shared" si="342"/>
        <v>0</v>
      </c>
      <c r="L305" s="341">
        <f t="shared" si="342"/>
        <v>0</v>
      </c>
      <c r="M305" s="341">
        <f t="shared" si="342"/>
        <v>0</v>
      </c>
      <c r="N305" s="560">
        <f t="shared" si="342"/>
        <v>0</v>
      </c>
      <c r="O305" s="557">
        <f t="shared" si="342"/>
        <v>0</v>
      </c>
      <c r="P305" s="560">
        <f t="shared" si="342"/>
        <v>0</v>
      </c>
      <c r="Q305" s="560">
        <f t="shared" si="342"/>
        <v>0</v>
      </c>
      <c r="R305" s="341">
        <f t="shared" si="342"/>
        <v>0</v>
      </c>
      <c r="S305" s="341">
        <f t="shared" si="342"/>
        <v>0</v>
      </c>
      <c r="T305" s="560">
        <f t="shared" si="342"/>
        <v>0</v>
      </c>
      <c r="U305" s="341">
        <f t="shared" si="342"/>
        <v>0</v>
      </c>
      <c r="V305" s="341">
        <f t="shared" si="342"/>
        <v>0</v>
      </c>
      <c r="W305" s="341">
        <f t="shared" si="342"/>
        <v>0</v>
      </c>
      <c r="X305" s="560">
        <f t="shared" si="342"/>
        <v>0</v>
      </c>
      <c r="Y305" s="341">
        <f t="shared" si="342"/>
        <v>0</v>
      </c>
      <c r="Z305" s="341">
        <f t="shared" si="342"/>
        <v>0</v>
      </c>
      <c r="AA305" s="341">
        <f t="shared" si="342"/>
        <v>0</v>
      </c>
      <c r="AB305" s="341">
        <f t="shared" si="342"/>
        <v>0</v>
      </c>
      <c r="AC305" s="341">
        <f t="shared" si="342"/>
        <v>0</v>
      </c>
      <c r="AD305" s="577">
        <f t="shared" si="342"/>
        <v>0</v>
      </c>
      <c r="AE305" s="560">
        <f t="shared" si="342"/>
        <v>0</v>
      </c>
      <c r="AF305" s="341">
        <f t="shared" si="342"/>
        <v>0</v>
      </c>
      <c r="AG305" s="341">
        <f t="shared" si="342"/>
        <v>0</v>
      </c>
      <c r="AH305" s="341">
        <f t="shared" si="342"/>
        <v>0</v>
      </c>
      <c r="AI305" s="341">
        <f t="shared" si="342"/>
        <v>0</v>
      </c>
      <c r="AJ305" s="341">
        <f t="shared" si="342"/>
        <v>0</v>
      </c>
      <c r="AK305" s="341">
        <f t="shared" si="342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336">
        <f t="shared" ref="G306:AK306" si="343">+F306+G305</f>
        <v>0</v>
      </c>
      <c r="H306" s="335">
        <f t="shared" si="343"/>
        <v>0</v>
      </c>
      <c r="I306" s="578">
        <f t="shared" si="343"/>
        <v>0</v>
      </c>
      <c r="J306" s="558">
        <f t="shared" si="343"/>
        <v>0</v>
      </c>
      <c r="K306" s="336">
        <f t="shared" si="343"/>
        <v>0</v>
      </c>
      <c r="L306" s="336">
        <f t="shared" si="343"/>
        <v>0</v>
      </c>
      <c r="M306" s="336">
        <f t="shared" si="343"/>
        <v>0</v>
      </c>
      <c r="N306" s="558">
        <f t="shared" si="343"/>
        <v>0</v>
      </c>
      <c r="O306" s="562">
        <f t="shared" si="343"/>
        <v>0</v>
      </c>
      <c r="P306" s="562">
        <f t="shared" si="343"/>
        <v>0</v>
      </c>
      <c r="Q306" s="558">
        <f t="shared" si="343"/>
        <v>0</v>
      </c>
      <c r="R306" s="336">
        <f t="shared" si="343"/>
        <v>0</v>
      </c>
      <c r="S306" s="336">
        <f t="shared" si="343"/>
        <v>0</v>
      </c>
      <c r="T306" s="558">
        <f t="shared" si="343"/>
        <v>0</v>
      </c>
      <c r="U306" s="336">
        <f t="shared" si="343"/>
        <v>0</v>
      </c>
      <c r="V306" s="335">
        <f t="shared" si="343"/>
        <v>0</v>
      </c>
      <c r="W306" s="335">
        <f t="shared" si="343"/>
        <v>0</v>
      </c>
      <c r="X306" s="558">
        <f t="shared" si="343"/>
        <v>0</v>
      </c>
      <c r="Y306" s="336">
        <f t="shared" si="343"/>
        <v>0</v>
      </c>
      <c r="Z306" s="336">
        <f t="shared" si="343"/>
        <v>0</v>
      </c>
      <c r="AA306" s="336">
        <f t="shared" si="343"/>
        <v>0</v>
      </c>
      <c r="AB306" s="336">
        <f t="shared" si="343"/>
        <v>0</v>
      </c>
      <c r="AC306" s="335">
        <f t="shared" si="343"/>
        <v>0</v>
      </c>
      <c r="AD306" s="578">
        <f t="shared" si="343"/>
        <v>0</v>
      </c>
      <c r="AE306" s="558">
        <f t="shared" si="343"/>
        <v>0</v>
      </c>
      <c r="AF306" s="336">
        <f t="shared" si="343"/>
        <v>0</v>
      </c>
      <c r="AG306" s="336">
        <f t="shared" si="343"/>
        <v>0</v>
      </c>
      <c r="AH306" s="336">
        <f t="shared" si="343"/>
        <v>0</v>
      </c>
      <c r="AI306" s="336">
        <f t="shared" si="343"/>
        <v>0</v>
      </c>
      <c r="AJ306" s="335">
        <f t="shared" si="343"/>
        <v>0</v>
      </c>
      <c r="AK306" s="335">
        <f t="shared" si="343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337">
        <f>+F167</f>
        <v>0</v>
      </c>
      <c r="G307" s="341">
        <f>+G167</f>
        <v>0</v>
      </c>
      <c r="H307" s="341">
        <f t="shared" ref="H307:AK307" si="344">+H167</f>
        <v>0</v>
      </c>
      <c r="I307" s="577">
        <f t="shared" si="344"/>
        <v>0</v>
      </c>
      <c r="J307" s="560">
        <f t="shared" si="344"/>
        <v>0</v>
      </c>
      <c r="K307" s="341">
        <f t="shared" si="344"/>
        <v>0</v>
      </c>
      <c r="L307" s="341">
        <f t="shared" si="344"/>
        <v>0</v>
      </c>
      <c r="M307" s="341">
        <f t="shared" si="344"/>
        <v>0</v>
      </c>
      <c r="N307" s="560">
        <f t="shared" si="344"/>
        <v>0</v>
      </c>
      <c r="O307" s="557">
        <f t="shared" si="344"/>
        <v>0</v>
      </c>
      <c r="P307" s="560">
        <f t="shared" si="344"/>
        <v>0</v>
      </c>
      <c r="Q307" s="560">
        <f t="shared" si="344"/>
        <v>0</v>
      </c>
      <c r="R307" s="341">
        <f t="shared" si="344"/>
        <v>0</v>
      </c>
      <c r="S307" s="341">
        <f t="shared" si="344"/>
        <v>0</v>
      </c>
      <c r="T307" s="560">
        <f t="shared" si="344"/>
        <v>0</v>
      </c>
      <c r="U307" s="341">
        <f t="shared" si="344"/>
        <v>0</v>
      </c>
      <c r="V307" s="341">
        <f t="shared" si="344"/>
        <v>0</v>
      </c>
      <c r="W307" s="341">
        <f t="shared" si="344"/>
        <v>0</v>
      </c>
      <c r="X307" s="560">
        <f t="shared" si="344"/>
        <v>0</v>
      </c>
      <c r="Y307" s="341">
        <f t="shared" si="344"/>
        <v>0</v>
      </c>
      <c r="Z307" s="341">
        <f t="shared" si="344"/>
        <v>0</v>
      </c>
      <c r="AA307" s="341">
        <f t="shared" si="344"/>
        <v>0</v>
      </c>
      <c r="AB307" s="341">
        <f t="shared" si="344"/>
        <v>0</v>
      </c>
      <c r="AC307" s="341">
        <f t="shared" si="344"/>
        <v>0</v>
      </c>
      <c r="AD307" s="577">
        <f t="shared" si="344"/>
        <v>0</v>
      </c>
      <c r="AE307" s="560">
        <f t="shared" si="344"/>
        <v>0</v>
      </c>
      <c r="AF307" s="341">
        <f t="shared" si="344"/>
        <v>0</v>
      </c>
      <c r="AG307" s="341">
        <f t="shared" si="344"/>
        <v>0</v>
      </c>
      <c r="AH307" s="341">
        <f t="shared" si="344"/>
        <v>0</v>
      </c>
      <c r="AI307" s="341">
        <f t="shared" si="344"/>
        <v>0</v>
      </c>
      <c r="AJ307" s="341">
        <f t="shared" si="344"/>
        <v>0</v>
      </c>
      <c r="AK307" s="341">
        <f t="shared" si="344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341">
        <f t="shared" ref="G308:AK308" si="345">+F308+G307</f>
        <v>0</v>
      </c>
      <c r="H308" s="341">
        <f t="shared" si="345"/>
        <v>0</v>
      </c>
      <c r="I308" s="577">
        <f t="shared" si="345"/>
        <v>0</v>
      </c>
      <c r="J308" s="560">
        <f t="shared" si="345"/>
        <v>0</v>
      </c>
      <c r="K308" s="341">
        <f t="shared" si="345"/>
        <v>0</v>
      </c>
      <c r="L308" s="341">
        <f t="shared" si="345"/>
        <v>0</v>
      </c>
      <c r="M308" s="341">
        <f t="shared" si="345"/>
        <v>0</v>
      </c>
      <c r="N308" s="560">
        <f t="shared" si="345"/>
        <v>0</v>
      </c>
      <c r="O308" s="560">
        <f t="shared" si="345"/>
        <v>0</v>
      </c>
      <c r="P308" s="560">
        <f t="shared" si="345"/>
        <v>0</v>
      </c>
      <c r="Q308" s="560">
        <f t="shared" si="345"/>
        <v>0</v>
      </c>
      <c r="R308" s="341">
        <f t="shared" si="345"/>
        <v>0</v>
      </c>
      <c r="S308" s="341">
        <f t="shared" si="345"/>
        <v>0</v>
      </c>
      <c r="T308" s="560">
        <f t="shared" si="345"/>
        <v>0</v>
      </c>
      <c r="U308" s="341">
        <f t="shared" si="345"/>
        <v>0</v>
      </c>
      <c r="V308" s="341">
        <f t="shared" si="345"/>
        <v>0</v>
      </c>
      <c r="W308" s="341">
        <f t="shared" si="345"/>
        <v>0</v>
      </c>
      <c r="X308" s="560">
        <f t="shared" si="345"/>
        <v>0</v>
      </c>
      <c r="Y308" s="341">
        <f t="shared" si="345"/>
        <v>0</v>
      </c>
      <c r="Z308" s="341">
        <f t="shared" si="345"/>
        <v>0</v>
      </c>
      <c r="AA308" s="341">
        <f t="shared" si="345"/>
        <v>0</v>
      </c>
      <c r="AB308" s="341">
        <f t="shared" si="345"/>
        <v>0</v>
      </c>
      <c r="AC308" s="341">
        <f t="shared" si="345"/>
        <v>0</v>
      </c>
      <c r="AD308" s="577">
        <f t="shared" si="345"/>
        <v>0</v>
      </c>
      <c r="AE308" s="560">
        <f t="shared" si="345"/>
        <v>0</v>
      </c>
      <c r="AF308" s="341">
        <f t="shared" si="345"/>
        <v>0</v>
      </c>
      <c r="AG308" s="341">
        <f t="shared" si="345"/>
        <v>0</v>
      </c>
      <c r="AH308" s="341">
        <f t="shared" si="345"/>
        <v>0</v>
      </c>
      <c r="AI308" s="341">
        <f t="shared" si="345"/>
        <v>0</v>
      </c>
      <c r="AJ308" s="336">
        <f t="shared" si="345"/>
        <v>0</v>
      </c>
      <c r="AK308" s="336">
        <f t="shared" si="345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104">
        <v>0</v>
      </c>
      <c r="I309" s="583">
        <v>0</v>
      </c>
      <c r="J309" s="566">
        <v>0</v>
      </c>
      <c r="K309" s="104">
        <v>0</v>
      </c>
      <c r="L309" s="104">
        <v>0</v>
      </c>
      <c r="M309" s="104">
        <v>0</v>
      </c>
      <c r="N309" s="566">
        <v>0</v>
      </c>
      <c r="O309" s="566">
        <v>0</v>
      </c>
      <c r="P309" s="566">
        <v>0</v>
      </c>
      <c r="Q309" s="566">
        <v>0</v>
      </c>
      <c r="R309" s="104">
        <v>0</v>
      </c>
      <c r="S309" s="104">
        <v>0</v>
      </c>
      <c r="T309" s="566">
        <v>0</v>
      </c>
      <c r="U309" s="104">
        <v>0</v>
      </c>
      <c r="V309" s="104">
        <v>0</v>
      </c>
      <c r="W309" s="104">
        <v>0</v>
      </c>
      <c r="X309" s="566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583">
        <v>0</v>
      </c>
      <c r="AE309" s="566">
        <v>0</v>
      </c>
      <c r="AF309" s="104">
        <v>0</v>
      </c>
      <c r="AG309" s="104">
        <v>0</v>
      </c>
      <c r="AH309" s="104">
        <v>0</v>
      </c>
      <c r="AI309" s="104">
        <v>0</v>
      </c>
      <c r="AJ309" s="104">
        <v>0</v>
      </c>
      <c r="AK309" s="104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335">
        <f t="shared" ref="G310:AK310" si="346">F310+G309</f>
        <v>0</v>
      </c>
      <c r="H310" s="335">
        <f t="shared" si="346"/>
        <v>0</v>
      </c>
      <c r="I310" s="578">
        <f t="shared" si="346"/>
        <v>0</v>
      </c>
      <c r="J310" s="562">
        <f t="shared" si="346"/>
        <v>0</v>
      </c>
      <c r="K310" s="335">
        <f t="shared" si="346"/>
        <v>0</v>
      </c>
      <c r="L310" s="335">
        <f t="shared" si="346"/>
        <v>0</v>
      </c>
      <c r="M310" s="335">
        <f t="shared" si="346"/>
        <v>0</v>
      </c>
      <c r="N310" s="562">
        <f t="shared" si="346"/>
        <v>0</v>
      </c>
      <c r="O310" s="562">
        <f t="shared" si="346"/>
        <v>0</v>
      </c>
      <c r="P310" s="562">
        <f t="shared" si="346"/>
        <v>0</v>
      </c>
      <c r="Q310" s="562">
        <f t="shared" si="346"/>
        <v>0</v>
      </c>
      <c r="R310" s="335">
        <f t="shared" si="346"/>
        <v>0</v>
      </c>
      <c r="S310" s="335">
        <f t="shared" si="346"/>
        <v>0</v>
      </c>
      <c r="T310" s="562">
        <f t="shared" si="346"/>
        <v>0</v>
      </c>
      <c r="U310" s="335">
        <f t="shared" si="346"/>
        <v>0</v>
      </c>
      <c r="V310" s="335">
        <f t="shared" si="346"/>
        <v>0</v>
      </c>
      <c r="W310" s="335">
        <f t="shared" si="346"/>
        <v>0</v>
      </c>
      <c r="X310" s="562">
        <f t="shared" si="346"/>
        <v>0</v>
      </c>
      <c r="Y310" s="335">
        <f t="shared" si="346"/>
        <v>0</v>
      </c>
      <c r="Z310" s="335">
        <f t="shared" si="346"/>
        <v>0</v>
      </c>
      <c r="AA310" s="335">
        <f t="shared" si="346"/>
        <v>0</v>
      </c>
      <c r="AB310" s="335">
        <f t="shared" si="346"/>
        <v>0</v>
      </c>
      <c r="AC310" s="335">
        <f t="shared" si="346"/>
        <v>0</v>
      </c>
      <c r="AD310" s="578">
        <f t="shared" si="346"/>
        <v>0</v>
      </c>
      <c r="AE310" s="562">
        <f t="shared" si="346"/>
        <v>0</v>
      </c>
      <c r="AF310" s="335">
        <f t="shared" si="346"/>
        <v>0</v>
      </c>
      <c r="AG310" s="335">
        <f t="shared" si="346"/>
        <v>0</v>
      </c>
      <c r="AH310" s="335">
        <f t="shared" si="346"/>
        <v>0</v>
      </c>
      <c r="AI310" s="335">
        <f t="shared" si="346"/>
        <v>0</v>
      </c>
      <c r="AJ310" s="335">
        <f t="shared" si="346"/>
        <v>0</v>
      </c>
      <c r="AK310" s="335">
        <f t="shared" si="346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337">
        <v>0</v>
      </c>
      <c r="G311" s="341">
        <v>0</v>
      </c>
      <c r="H311" s="341">
        <v>0</v>
      </c>
      <c r="I311" s="577">
        <v>0</v>
      </c>
      <c r="J311" s="560">
        <v>0</v>
      </c>
      <c r="K311" s="341">
        <v>0</v>
      </c>
      <c r="L311" s="341">
        <v>0</v>
      </c>
      <c r="M311" s="341">
        <v>0</v>
      </c>
      <c r="N311" s="560">
        <v>0</v>
      </c>
      <c r="O311" s="560">
        <v>0</v>
      </c>
      <c r="P311" s="560">
        <v>0</v>
      </c>
      <c r="Q311" s="560">
        <v>0</v>
      </c>
      <c r="R311" s="341">
        <v>0</v>
      </c>
      <c r="S311" s="341">
        <v>0</v>
      </c>
      <c r="T311" s="560">
        <v>0</v>
      </c>
      <c r="U311" s="341">
        <v>0</v>
      </c>
      <c r="V311" s="341">
        <v>0</v>
      </c>
      <c r="W311" s="341">
        <v>0</v>
      </c>
      <c r="X311" s="560">
        <v>0</v>
      </c>
      <c r="Y311" s="341">
        <v>0</v>
      </c>
      <c r="Z311" s="341">
        <v>0</v>
      </c>
      <c r="AA311" s="341">
        <v>0</v>
      </c>
      <c r="AB311" s="341">
        <v>0</v>
      </c>
      <c r="AC311" s="341">
        <v>0</v>
      </c>
      <c r="AD311" s="577">
        <v>0</v>
      </c>
      <c r="AE311" s="560">
        <v>0</v>
      </c>
      <c r="AF311" s="341">
        <v>0</v>
      </c>
      <c r="AG311" s="341">
        <v>0</v>
      </c>
      <c r="AH311" s="341">
        <v>0</v>
      </c>
      <c r="AI311" s="341">
        <v>0</v>
      </c>
      <c r="AJ311" s="341">
        <v>0</v>
      </c>
      <c r="AK311" s="341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417"/>
      <c r="E312" s="41"/>
      <c r="F312" s="74"/>
      <c r="G312" s="340">
        <f t="shared" ref="G312:AK312" si="347">F312+G311</f>
        <v>0</v>
      </c>
      <c r="H312" s="340">
        <f t="shared" si="347"/>
        <v>0</v>
      </c>
      <c r="I312" s="584">
        <f t="shared" si="347"/>
        <v>0</v>
      </c>
      <c r="J312" s="567">
        <f t="shared" si="347"/>
        <v>0</v>
      </c>
      <c r="K312" s="340">
        <f t="shared" si="347"/>
        <v>0</v>
      </c>
      <c r="L312" s="340">
        <f t="shared" si="347"/>
        <v>0</v>
      </c>
      <c r="M312" s="340">
        <f t="shared" si="347"/>
        <v>0</v>
      </c>
      <c r="N312" s="567">
        <f t="shared" si="347"/>
        <v>0</v>
      </c>
      <c r="O312" s="567">
        <f t="shared" si="347"/>
        <v>0</v>
      </c>
      <c r="P312" s="567">
        <f t="shared" si="347"/>
        <v>0</v>
      </c>
      <c r="Q312" s="567">
        <f t="shared" si="347"/>
        <v>0</v>
      </c>
      <c r="R312" s="340">
        <f t="shared" si="347"/>
        <v>0</v>
      </c>
      <c r="S312" s="340">
        <f t="shared" si="347"/>
        <v>0</v>
      </c>
      <c r="T312" s="567">
        <f t="shared" si="347"/>
        <v>0</v>
      </c>
      <c r="U312" s="340">
        <f t="shared" si="347"/>
        <v>0</v>
      </c>
      <c r="V312" s="340">
        <f t="shared" si="347"/>
        <v>0</v>
      </c>
      <c r="W312" s="340">
        <f t="shared" si="347"/>
        <v>0</v>
      </c>
      <c r="X312" s="567">
        <f t="shared" si="347"/>
        <v>0</v>
      </c>
      <c r="Y312" s="340">
        <f t="shared" si="347"/>
        <v>0</v>
      </c>
      <c r="Z312" s="340">
        <f t="shared" si="347"/>
        <v>0</v>
      </c>
      <c r="AA312" s="340">
        <f t="shared" si="347"/>
        <v>0</v>
      </c>
      <c r="AB312" s="340">
        <f t="shared" si="347"/>
        <v>0</v>
      </c>
      <c r="AC312" s="340">
        <f t="shared" si="347"/>
        <v>0</v>
      </c>
      <c r="AD312" s="584">
        <f t="shared" si="347"/>
        <v>0</v>
      </c>
      <c r="AE312" s="567">
        <f t="shared" si="347"/>
        <v>0</v>
      </c>
      <c r="AF312" s="340">
        <f t="shared" si="347"/>
        <v>0</v>
      </c>
      <c r="AG312" s="340">
        <f t="shared" si="347"/>
        <v>0</v>
      </c>
      <c r="AH312" s="340">
        <f t="shared" si="347"/>
        <v>0</v>
      </c>
      <c r="AI312" s="340">
        <f t="shared" si="347"/>
        <v>0</v>
      </c>
      <c r="AJ312" s="340">
        <f t="shared" si="347"/>
        <v>0</v>
      </c>
      <c r="AK312" s="340">
        <f t="shared" si="347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</f>
        <v>42103</v>
      </c>
      <c r="G313" s="203">
        <f>+G8+G10+G12+G14+G16+G18+G20+G22+G24+G26+G28+G30+G32+G34+G36+G44+G46+G49+G57+G59+G61+G63+G117+G119+G121+G123+G129+G131+G133+G135+G137+G139+G141+G143+G145+G147+G149+G151+G111+G113+G115+G125+G127+G99+G101+G103+G95+G97+G105+G107+G109</f>
        <v>1570</v>
      </c>
      <c r="H313" s="142">
        <f t="shared" ref="H313:AK313" si="348">+H8+H10+H12+H14+H16+H18+H20+H22+H24+H26+H28+H30+H32+H34+H36+H44+H46+H49+H57+H59+H61+H63+H117+H119+H121+H123+H129+H131+H133+H135+H137+H139+H141+H143+H145+H147+H149+H151+H111+H113+H115+H125+H127+H99+H101+H103+H95+H97+H105+H107+H109</f>
        <v>1882</v>
      </c>
      <c r="I313" s="585">
        <f t="shared" si="348"/>
        <v>0</v>
      </c>
      <c r="J313" s="568">
        <f t="shared" si="348"/>
        <v>0</v>
      </c>
      <c r="K313" s="142">
        <f t="shared" si="348"/>
        <v>2633</v>
      </c>
      <c r="L313" s="142">
        <f t="shared" si="348"/>
        <v>2369</v>
      </c>
      <c r="M313" s="142">
        <f t="shared" si="348"/>
        <v>1942</v>
      </c>
      <c r="N313" s="568">
        <f t="shared" si="348"/>
        <v>0</v>
      </c>
      <c r="O313" s="568">
        <f t="shared" si="348"/>
        <v>0</v>
      </c>
      <c r="P313" s="568">
        <f t="shared" si="348"/>
        <v>2269</v>
      </c>
      <c r="Q313" s="568">
        <f t="shared" si="348"/>
        <v>898</v>
      </c>
      <c r="R313" s="142">
        <f t="shared" si="348"/>
        <v>2217</v>
      </c>
      <c r="S313" s="142">
        <f t="shared" si="348"/>
        <v>2449</v>
      </c>
      <c r="T313" s="568">
        <f t="shared" si="348"/>
        <v>0</v>
      </c>
      <c r="U313" s="142">
        <f t="shared" si="348"/>
        <v>2510</v>
      </c>
      <c r="V313" s="142">
        <f t="shared" si="348"/>
        <v>2335</v>
      </c>
      <c r="W313" s="142">
        <f t="shared" si="348"/>
        <v>2241</v>
      </c>
      <c r="X313" s="568">
        <f t="shared" si="348"/>
        <v>0</v>
      </c>
      <c r="Y313" s="142">
        <f t="shared" si="348"/>
        <v>1800</v>
      </c>
      <c r="Z313" s="142">
        <f t="shared" si="348"/>
        <v>2044</v>
      </c>
      <c r="AA313" s="142">
        <f t="shared" si="348"/>
        <v>1857</v>
      </c>
      <c r="AB313" s="142">
        <f t="shared" si="348"/>
        <v>1616</v>
      </c>
      <c r="AC313" s="142">
        <f t="shared" si="348"/>
        <v>2080</v>
      </c>
      <c r="AD313" s="585">
        <f t="shared" si="348"/>
        <v>0</v>
      </c>
      <c r="AE313" s="568">
        <f t="shared" si="348"/>
        <v>1750</v>
      </c>
      <c r="AF313" s="142">
        <f t="shared" si="348"/>
        <v>2634</v>
      </c>
      <c r="AG313" s="142">
        <f t="shared" si="348"/>
        <v>2400</v>
      </c>
      <c r="AH313" s="142">
        <f t="shared" si="348"/>
        <v>607</v>
      </c>
      <c r="AI313" s="142">
        <f t="shared" si="348"/>
        <v>0</v>
      </c>
      <c r="AJ313" s="142">
        <f t="shared" si="348"/>
        <v>0</v>
      </c>
      <c r="AK313" s="204">
        <f t="shared" si="348"/>
        <v>0</v>
      </c>
      <c r="AL313" s="1">
        <f>SUM(AL8:AL268)</f>
        <v>20667</v>
      </c>
      <c r="AM313" s="1">
        <f>SUM(AM8:AM268)</f>
        <v>20667</v>
      </c>
      <c r="AN313" s="1">
        <f>SUM(AN8:AN268)</f>
        <v>19561300</v>
      </c>
      <c r="AO313" s="1">
        <f>SUM(AO8:AO268)</f>
        <v>10197871.800000001</v>
      </c>
      <c r="AP313" s="1">
        <f>SUM(AP8:AP268)</f>
        <v>10197871.800000001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137">
        <f t="shared" ref="G314:AI314" si="349">F314+G313</f>
        <v>1570</v>
      </c>
      <c r="H314" s="169">
        <f t="shared" si="349"/>
        <v>3452</v>
      </c>
      <c r="I314" s="586">
        <f t="shared" si="349"/>
        <v>3452</v>
      </c>
      <c r="J314" s="569">
        <f t="shared" si="349"/>
        <v>3452</v>
      </c>
      <c r="K314" s="169">
        <f t="shared" si="349"/>
        <v>6085</v>
      </c>
      <c r="L314" s="169">
        <f t="shared" si="349"/>
        <v>8454</v>
      </c>
      <c r="M314" s="169">
        <f t="shared" si="349"/>
        <v>10396</v>
      </c>
      <c r="N314" s="569">
        <f t="shared" si="349"/>
        <v>10396</v>
      </c>
      <c r="O314" s="569">
        <f t="shared" si="349"/>
        <v>10396</v>
      </c>
      <c r="P314" s="569">
        <f t="shared" si="349"/>
        <v>12665</v>
      </c>
      <c r="Q314" s="569">
        <f t="shared" si="349"/>
        <v>13563</v>
      </c>
      <c r="R314" s="169">
        <f t="shared" si="349"/>
        <v>15780</v>
      </c>
      <c r="S314" s="169">
        <f t="shared" si="349"/>
        <v>18229</v>
      </c>
      <c r="T314" s="569">
        <f t="shared" si="349"/>
        <v>18229</v>
      </c>
      <c r="U314" s="169">
        <f t="shared" si="349"/>
        <v>20739</v>
      </c>
      <c r="V314" s="169">
        <f t="shared" si="349"/>
        <v>23074</v>
      </c>
      <c r="W314" s="169">
        <f t="shared" si="349"/>
        <v>25315</v>
      </c>
      <c r="X314" s="569">
        <f t="shared" si="349"/>
        <v>25315</v>
      </c>
      <c r="Y314" s="169">
        <f t="shared" si="349"/>
        <v>27115</v>
      </c>
      <c r="Z314" s="169">
        <f t="shared" si="349"/>
        <v>29159</v>
      </c>
      <c r="AA314" s="169">
        <f t="shared" si="349"/>
        <v>31016</v>
      </c>
      <c r="AB314" s="169">
        <f t="shared" si="349"/>
        <v>32632</v>
      </c>
      <c r="AC314" s="169">
        <f t="shared" si="349"/>
        <v>34712</v>
      </c>
      <c r="AD314" s="586">
        <f t="shared" si="349"/>
        <v>34712</v>
      </c>
      <c r="AE314" s="569">
        <f t="shared" si="349"/>
        <v>36462</v>
      </c>
      <c r="AF314" s="169">
        <f t="shared" si="349"/>
        <v>39096</v>
      </c>
      <c r="AG314" s="169">
        <f t="shared" si="349"/>
        <v>41496</v>
      </c>
      <c r="AH314" s="169">
        <f t="shared" si="349"/>
        <v>42103</v>
      </c>
      <c r="AI314" s="169">
        <f t="shared" si="349"/>
        <v>42103</v>
      </c>
      <c r="AJ314" s="169">
        <f>AI314+AJ313</f>
        <v>42103</v>
      </c>
      <c r="AK314" s="169">
        <f>AJ314+AK313</f>
        <v>42103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</f>
        <v>42106</v>
      </c>
      <c r="G315" s="142">
        <f t="shared" ref="G315:AK315" si="350">+G169+G171+G173+G175+G177+G179+G181+G183+G185+G187+G189+G191+G193+G195+G197+G205+G207+G209+G217+G219+G221+G223+G257+G259+G261+G263+G269+G271+G273+G275+G277+G279+G281+G283+G285+G287+G289+G291+G251+G253+G255+G265+G267+G237+G239+G241+G235+G243+G245+G247+G249</f>
        <v>1458</v>
      </c>
      <c r="H315" s="142">
        <f t="shared" si="350"/>
        <v>1697</v>
      </c>
      <c r="I315" s="585">
        <f t="shared" si="350"/>
        <v>0</v>
      </c>
      <c r="J315" s="568">
        <f t="shared" si="350"/>
        <v>0</v>
      </c>
      <c r="K315" s="142">
        <f t="shared" si="350"/>
        <v>2616</v>
      </c>
      <c r="L315" s="142">
        <f t="shared" si="350"/>
        <v>2493</v>
      </c>
      <c r="M315" s="142">
        <f t="shared" si="350"/>
        <v>1835</v>
      </c>
      <c r="N315" s="568">
        <f t="shared" si="350"/>
        <v>0</v>
      </c>
      <c r="O315" s="568">
        <f t="shared" si="350"/>
        <v>0</v>
      </c>
      <c r="P315" s="568">
        <f t="shared" si="350"/>
        <v>2094</v>
      </c>
      <c r="Q315" s="568">
        <f t="shared" si="350"/>
        <v>377</v>
      </c>
      <c r="R315" s="142">
        <f t="shared" si="350"/>
        <v>1750</v>
      </c>
      <c r="S315" s="142">
        <f t="shared" si="350"/>
        <v>2388</v>
      </c>
      <c r="T315" s="568">
        <f t="shared" si="350"/>
        <v>0</v>
      </c>
      <c r="U315" s="142">
        <f t="shared" si="350"/>
        <v>2721</v>
      </c>
      <c r="V315" s="142">
        <f t="shared" si="350"/>
        <v>2947</v>
      </c>
      <c r="W315" s="142">
        <f t="shared" si="350"/>
        <v>2529</v>
      </c>
      <c r="X315" s="568">
        <f t="shared" si="350"/>
        <v>0</v>
      </c>
      <c r="Y315" s="142">
        <f t="shared" si="350"/>
        <v>2048</v>
      </c>
      <c r="Z315" s="142">
        <f t="shared" si="350"/>
        <v>2009</v>
      </c>
      <c r="AA315" s="142">
        <f t="shared" si="350"/>
        <v>2057</v>
      </c>
      <c r="AB315" s="142">
        <f t="shared" si="350"/>
        <v>1616</v>
      </c>
      <c r="AC315" s="142">
        <f t="shared" si="350"/>
        <v>2080</v>
      </c>
      <c r="AD315" s="585">
        <f t="shared" si="350"/>
        <v>0</v>
      </c>
      <c r="AE315" s="568">
        <f t="shared" si="350"/>
        <v>1750</v>
      </c>
      <c r="AF315" s="142">
        <f t="shared" si="350"/>
        <v>2634</v>
      </c>
      <c r="AG315" s="142">
        <f t="shared" si="350"/>
        <v>2400</v>
      </c>
      <c r="AH315" s="142">
        <f t="shared" si="350"/>
        <v>607</v>
      </c>
      <c r="AI315" s="142">
        <f t="shared" si="350"/>
        <v>0</v>
      </c>
      <c r="AJ315" s="142">
        <f t="shared" si="350"/>
        <v>0</v>
      </c>
      <c r="AK315" s="142">
        <f t="shared" si="350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170">
        <f>+F316+G315</f>
        <v>1458</v>
      </c>
      <c r="H316" s="171">
        <f t="shared" ref="H316:AJ316" si="351">+G316+H315</f>
        <v>3155</v>
      </c>
      <c r="I316" s="587">
        <f t="shared" si="351"/>
        <v>3155</v>
      </c>
      <c r="J316" s="570">
        <f t="shared" si="351"/>
        <v>3155</v>
      </c>
      <c r="K316" s="171">
        <f>+J316+K315</f>
        <v>5771</v>
      </c>
      <c r="L316" s="171">
        <f t="shared" si="351"/>
        <v>8264</v>
      </c>
      <c r="M316" s="171">
        <f t="shared" si="351"/>
        <v>10099</v>
      </c>
      <c r="N316" s="570">
        <f t="shared" si="351"/>
        <v>10099</v>
      </c>
      <c r="O316" s="570">
        <f t="shared" si="351"/>
        <v>10099</v>
      </c>
      <c r="P316" s="570">
        <f t="shared" si="351"/>
        <v>12193</v>
      </c>
      <c r="Q316" s="570">
        <f t="shared" si="351"/>
        <v>12570</v>
      </c>
      <c r="R316" s="171">
        <f t="shared" si="351"/>
        <v>14320</v>
      </c>
      <c r="S316" s="171">
        <f t="shared" si="351"/>
        <v>16708</v>
      </c>
      <c r="T316" s="570">
        <f t="shared" si="351"/>
        <v>16708</v>
      </c>
      <c r="U316" s="171">
        <f t="shared" si="351"/>
        <v>19429</v>
      </c>
      <c r="V316" s="171">
        <f t="shared" si="351"/>
        <v>22376</v>
      </c>
      <c r="W316" s="171">
        <f t="shared" si="351"/>
        <v>24905</v>
      </c>
      <c r="X316" s="570">
        <f t="shared" si="351"/>
        <v>24905</v>
      </c>
      <c r="Y316" s="171">
        <f t="shared" si="351"/>
        <v>26953</v>
      </c>
      <c r="Z316" s="171">
        <f t="shared" si="351"/>
        <v>28962</v>
      </c>
      <c r="AA316" s="171">
        <f t="shared" si="351"/>
        <v>31019</v>
      </c>
      <c r="AB316" s="171">
        <f t="shared" si="351"/>
        <v>32635</v>
      </c>
      <c r="AC316" s="171">
        <f t="shared" si="351"/>
        <v>34715</v>
      </c>
      <c r="AD316" s="587">
        <f t="shared" si="351"/>
        <v>34715</v>
      </c>
      <c r="AE316" s="570">
        <f t="shared" si="351"/>
        <v>36465</v>
      </c>
      <c r="AF316" s="171">
        <f t="shared" si="351"/>
        <v>39099</v>
      </c>
      <c r="AG316" s="171">
        <f t="shared" si="351"/>
        <v>41499</v>
      </c>
      <c r="AH316" s="171">
        <f t="shared" si="351"/>
        <v>42106</v>
      </c>
      <c r="AI316" s="171">
        <f t="shared" si="351"/>
        <v>42106</v>
      </c>
      <c r="AJ316" s="171">
        <f t="shared" si="351"/>
        <v>42106</v>
      </c>
      <c r="AK316" s="172">
        <f>+AJ316+AK315</f>
        <v>42106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352">(0+G314)/$F$313</f>
        <v>3.728950431085671E-2</v>
      </c>
      <c r="H317" s="152">
        <f t="shared" si="352"/>
        <v>8.1989406930622524E-2</v>
      </c>
      <c r="I317" s="152">
        <f t="shared" si="352"/>
        <v>8.1989406930622524E-2</v>
      </c>
      <c r="J317" s="152">
        <f t="shared" si="352"/>
        <v>8.1989406930622524E-2</v>
      </c>
      <c r="K317" s="152">
        <f t="shared" si="352"/>
        <v>0.14452651830035865</v>
      </c>
      <c r="L317" s="152">
        <f t="shared" si="352"/>
        <v>0.20079329263947937</v>
      </c>
      <c r="M317" s="152">
        <f t="shared" si="352"/>
        <v>0.24691827185711232</v>
      </c>
      <c r="N317" s="152">
        <f t="shared" si="352"/>
        <v>0.24691827185711232</v>
      </c>
      <c r="O317" s="152">
        <f t="shared" si="352"/>
        <v>0.24691827185711232</v>
      </c>
      <c r="P317" s="152">
        <f t="shared" si="352"/>
        <v>0.30080991853312117</v>
      </c>
      <c r="Q317" s="152">
        <f t="shared" si="352"/>
        <v>0.32213856494786597</v>
      </c>
      <c r="R317" s="152">
        <f t="shared" si="352"/>
        <v>0.3747951452390566</v>
      </c>
      <c r="S317" s="152">
        <f t="shared" si="352"/>
        <v>0.43296202170866682</v>
      </c>
      <c r="T317" s="152">
        <f t="shared" si="352"/>
        <v>0.43296202170866682</v>
      </c>
      <c r="U317" s="152">
        <f t="shared" si="352"/>
        <v>0.49257772605277533</v>
      </c>
      <c r="V317" s="152">
        <f t="shared" si="352"/>
        <v>0.54803695698643806</v>
      </c>
      <c r="W317" s="152">
        <f t="shared" si="352"/>
        <v>0.60126356791677549</v>
      </c>
      <c r="X317" s="152">
        <f t="shared" si="352"/>
        <v>0.60126356791677549</v>
      </c>
      <c r="Y317" s="152">
        <f t="shared" si="352"/>
        <v>0.64401586585278958</v>
      </c>
      <c r="Z317" s="152">
        <f t="shared" si="352"/>
        <v>0.69256347528679663</v>
      </c>
      <c r="AA317" s="152">
        <f t="shared" si="352"/>
        <v>0.73666959599078452</v>
      </c>
      <c r="AB317" s="152">
        <f t="shared" si="352"/>
        <v>0.77505165902667272</v>
      </c>
      <c r="AC317" s="152">
        <f t="shared" si="352"/>
        <v>0.82445431441940009</v>
      </c>
      <c r="AD317" s="152">
        <f t="shared" si="352"/>
        <v>0.82445431441940009</v>
      </c>
      <c r="AE317" s="152">
        <f t="shared" si="352"/>
        <v>0.86601904852385814</v>
      </c>
      <c r="AF317" s="152">
        <f t="shared" si="352"/>
        <v>0.92857991117022542</v>
      </c>
      <c r="AG317" s="152">
        <f t="shared" si="352"/>
        <v>0.98558297508491077</v>
      </c>
      <c r="AH317" s="152">
        <f t="shared" si="352"/>
        <v>1</v>
      </c>
      <c r="AI317" s="152">
        <f t="shared" si="352"/>
        <v>1</v>
      </c>
      <c r="AJ317" s="152">
        <f t="shared" si="352"/>
        <v>1</v>
      </c>
      <c r="AK317" s="152">
        <f t="shared" si="352"/>
        <v>1</v>
      </c>
      <c r="AL317" s="47"/>
    </row>
    <row r="318" spans="1:43" ht="33.75">
      <c r="A318" s="147"/>
      <c r="B318" s="148"/>
      <c r="C318" s="149"/>
      <c r="D318" s="149"/>
      <c r="E318" s="150" t="s">
        <v>217</v>
      </c>
      <c r="F318" s="151"/>
      <c r="G318" s="188">
        <v>0</v>
      </c>
      <c r="H318" s="188">
        <v>0</v>
      </c>
      <c r="I318" s="188">
        <v>0</v>
      </c>
      <c r="J318" s="188">
        <v>0</v>
      </c>
      <c r="K318" s="188">
        <v>2</v>
      </c>
      <c r="L318" s="188">
        <v>0</v>
      </c>
      <c r="M318" s="188">
        <v>2</v>
      </c>
      <c r="N318" s="188">
        <v>0</v>
      </c>
      <c r="O318" s="188">
        <v>0</v>
      </c>
      <c r="P318" s="188">
        <v>14</v>
      </c>
      <c r="Q318" s="188">
        <v>8</v>
      </c>
      <c r="R318" s="188">
        <v>4</v>
      </c>
      <c r="S318" s="188">
        <v>4</v>
      </c>
      <c r="T318" s="188">
        <v>0</v>
      </c>
      <c r="U318" s="188">
        <v>2</v>
      </c>
      <c r="V318" s="188">
        <v>0</v>
      </c>
      <c r="W318" s="188">
        <v>0</v>
      </c>
      <c r="X318" s="188">
        <v>0</v>
      </c>
      <c r="Y318" s="188">
        <v>0</v>
      </c>
      <c r="Z318" s="188">
        <v>0</v>
      </c>
      <c r="AA318" s="188">
        <v>0</v>
      </c>
      <c r="AB318" s="188">
        <v>0</v>
      </c>
      <c r="AC318" s="188">
        <v>0</v>
      </c>
      <c r="AD318" s="188">
        <v>0</v>
      </c>
      <c r="AE318" s="188">
        <v>14</v>
      </c>
      <c r="AF318" s="188">
        <v>4</v>
      </c>
      <c r="AG318" s="188">
        <v>4</v>
      </c>
      <c r="AH318" s="188">
        <v>0</v>
      </c>
      <c r="AI318" s="188">
        <v>0</v>
      </c>
      <c r="AJ318" s="152"/>
      <c r="AK318" s="152"/>
      <c r="AL318" s="47"/>
    </row>
    <row r="319" spans="1:43" ht="33.75">
      <c r="A319" s="147"/>
      <c r="B319" s="148"/>
      <c r="C319" s="149"/>
      <c r="D319" s="149"/>
      <c r="E319" s="150" t="s">
        <v>218</v>
      </c>
      <c r="F319" s="151"/>
      <c r="G319" s="188">
        <v>0</v>
      </c>
      <c r="H319" s="188">
        <v>0</v>
      </c>
      <c r="I319" s="188">
        <v>0</v>
      </c>
      <c r="J319" s="188">
        <v>0</v>
      </c>
      <c r="K319" s="188">
        <v>4</v>
      </c>
      <c r="L319" s="188">
        <v>0</v>
      </c>
      <c r="M319" s="188">
        <v>2</v>
      </c>
      <c r="N319" s="188">
        <v>0</v>
      </c>
      <c r="O319" s="188">
        <v>0</v>
      </c>
      <c r="P319" s="188">
        <v>14</v>
      </c>
      <c r="Q319" s="188">
        <v>3</v>
      </c>
      <c r="R319" s="188">
        <v>0</v>
      </c>
      <c r="S319" s="188">
        <v>4</v>
      </c>
      <c r="T319" s="188">
        <v>0</v>
      </c>
      <c r="U319" s="188">
        <v>4</v>
      </c>
      <c r="V319" s="188">
        <v>4</v>
      </c>
      <c r="W319" s="188">
        <v>4</v>
      </c>
      <c r="X319" s="188">
        <v>0</v>
      </c>
      <c r="Y319" s="188">
        <v>2</v>
      </c>
      <c r="Z319" s="188">
        <v>0</v>
      </c>
      <c r="AA319" s="188">
        <v>0</v>
      </c>
      <c r="AB319" s="188">
        <v>0</v>
      </c>
      <c r="AC319" s="188">
        <v>0</v>
      </c>
      <c r="AD319" s="188">
        <v>0</v>
      </c>
      <c r="AE319" s="188">
        <v>14</v>
      </c>
      <c r="AF319" s="188">
        <v>4</v>
      </c>
      <c r="AG319" s="188">
        <v>4</v>
      </c>
      <c r="AH319" s="188">
        <v>0</v>
      </c>
      <c r="AI319" s="188">
        <v>0</v>
      </c>
      <c r="AJ319" s="188">
        <v>0</v>
      </c>
      <c r="AK319" s="188"/>
      <c r="AL319" s="47"/>
    </row>
    <row r="320" spans="1:43" ht="27.75">
      <c r="A320" s="14"/>
      <c r="B320" s="148"/>
      <c r="C320" s="153" t="s">
        <v>40</v>
      </c>
      <c r="D320" s="154"/>
      <c r="E320" s="155" t="s">
        <v>41</v>
      </c>
      <c r="F320" s="155" t="s">
        <v>42</v>
      </c>
      <c r="G320" s="156" t="s">
        <v>4</v>
      </c>
      <c r="H320" s="156" t="s">
        <v>0</v>
      </c>
      <c r="I320" s="156" t="s">
        <v>43</v>
      </c>
      <c r="J320" s="156" t="s">
        <v>38</v>
      </c>
      <c r="K320" s="156" t="s">
        <v>39</v>
      </c>
      <c r="L320" s="156" t="s">
        <v>44</v>
      </c>
      <c r="M320" s="156" t="s">
        <v>45</v>
      </c>
      <c r="N320" s="156" t="s">
        <v>46</v>
      </c>
      <c r="O320" s="156" t="s">
        <v>124</v>
      </c>
      <c r="P320" s="156" t="s">
        <v>47</v>
      </c>
      <c r="Q320" s="156" t="s">
        <v>125</v>
      </c>
      <c r="R320" s="156" t="s">
        <v>1</v>
      </c>
      <c r="S320" s="156" t="s">
        <v>48</v>
      </c>
      <c r="T320" s="157"/>
      <c r="U320" s="158"/>
      <c r="V320" s="159"/>
      <c r="W320" s="159"/>
      <c r="X320" s="158"/>
      <c r="Y320" s="157"/>
      <c r="Z320" s="157"/>
      <c r="AA320" s="157"/>
      <c r="AB320" s="157"/>
      <c r="AC320" s="158"/>
      <c r="AD320" s="159"/>
      <c r="AE320" s="159"/>
      <c r="AF320" s="160"/>
      <c r="AG320" s="159"/>
      <c r="AH320" s="161" t="s">
        <v>49</v>
      </c>
      <c r="AI320" s="159"/>
      <c r="AJ320" s="161" t="s">
        <v>49</v>
      </c>
      <c r="AK320" s="159"/>
    </row>
    <row r="321" spans="1:38" ht="27.75">
      <c r="A321" s="162"/>
      <c r="B321" s="163"/>
      <c r="C321" s="153" t="s">
        <v>50</v>
      </c>
      <c r="D321" s="154"/>
      <c r="E321" s="197">
        <v>0</v>
      </c>
      <c r="F321" s="197">
        <v>8</v>
      </c>
      <c r="G321" s="164">
        <v>2</v>
      </c>
      <c r="H321" s="164">
        <v>5</v>
      </c>
      <c r="I321" s="164">
        <v>3</v>
      </c>
      <c r="J321" s="164">
        <v>3</v>
      </c>
      <c r="K321" s="164">
        <v>4</v>
      </c>
      <c r="L321" s="164">
        <v>2</v>
      </c>
      <c r="M321" s="164">
        <v>3</v>
      </c>
      <c r="N321" s="164">
        <v>1</v>
      </c>
      <c r="O321" s="164">
        <v>3</v>
      </c>
      <c r="P321" s="164">
        <v>1</v>
      </c>
      <c r="Q321" s="164">
        <v>1</v>
      </c>
      <c r="R321" s="198">
        <v>2</v>
      </c>
      <c r="S321" s="198">
        <f>+R321+Q321+P321+O321+N321+M321+L321+K321+J321+I321+H321+G321+F321</f>
        <v>38</v>
      </c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</row>
    <row r="323" spans="1:38" s="138" customFormat="1" ht="37.5" customHeight="1">
      <c r="Q323" s="166"/>
      <c r="U323" s="166"/>
      <c r="V323" s="166"/>
      <c r="AK323" s="138">
        <f>SUM(G323:AI323)</f>
        <v>0</v>
      </c>
    </row>
    <row r="326" spans="1:38">
      <c r="AL326" s="1" t="e">
        <f>#REF!-#REF!</f>
        <v>#REF!</v>
      </c>
    </row>
    <row r="339" spans="4:4">
      <c r="D339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5" bottom="0" header="0" footer="0"/>
  <pageSetup paperSize="8" scale="23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8"/>
  <sheetViews>
    <sheetView tabSelected="1" view="pageBreakPreview" zoomScale="35" zoomScaleNormal="35" zoomScaleSheetLayoutView="35" workbookViewId="0">
      <pane xSplit="6" ySplit="7" topLeftCell="P60" activePane="bottomRight" state="frozen"/>
      <selection pane="topRight" activeCell="G1" sqref="G1"/>
      <selection pane="bottomLeft" activeCell="A8" sqref="A8"/>
      <selection pane="bottomRight" activeCell="W97" sqref="W97"/>
    </sheetView>
  </sheetViews>
  <sheetFormatPr defaultColWidth="8.5703125" defaultRowHeight="20.25"/>
  <cols>
    <col min="1" max="1" width="13.42578125" style="1" customWidth="1"/>
    <col min="2" max="2" width="48.7109375" style="1" bestFit="1" customWidth="1"/>
    <col min="3" max="3" width="17.7109375" style="1" customWidth="1"/>
    <col min="4" max="4" width="23.7109375" style="1" customWidth="1"/>
    <col min="5" max="5" width="21" style="1" customWidth="1"/>
    <col min="6" max="6" width="21.5703125" style="1" customWidth="1"/>
    <col min="7" max="7" width="20.7109375" style="1" customWidth="1"/>
    <col min="8" max="16" width="18.7109375" style="1" customWidth="1"/>
    <col min="17" max="17" width="18.7109375" style="13" customWidth="1"/>
    <col min="18" max="20" width="21.7109375" style="1" bestFit="1" customWidth="1"/>
    <col min="21" max="22" width="21.7109375" style="13" bestFit="1" customWidth="1"/>
    <col min="23" max="26" width="21.7109375" style="1" bestFit="1" customWidth="1"/>
    <col min="27" max="27" width="21.5703125" style="1" customWidth="1"/>
    <col min="28" max="32" width="21.7109375" style="1" bestFit="1" customWidth="1"/>
    <col min="33" max="35" width="21.7109375" style="1" customWidth="1"/>
    <col min="36" max="36" width="21.28515625" style="1" customWidth="1"/>
    <col min="37" max="37" width="21.7109375" style="1" customWidth="1"/>
    <col min="38" max="38" width="20.140625" style="1" customWidth="1"/>
    <col min="39" max="39" width="16.85546875" style="1" customWidth="1"/>
    <col min="40" max="40" width="18.85546875" style="1" customWidth="1"/>
    <col min="41" max="41" width="20.5703125" style="1" customWidth="1"/>
    <col min="42" max="42" width="20.7109375" style="1" customWidth="1"/>
    <col min="43" max="55" width="8.5703125" style="1" customWidth="1"/>
    <col min="56" max="56" width="44.28515625" style="1" customWidth="1"/>
    <col min="57" max="16384" width="8.5703125" style="1"/>
  </cols>
  <sheetData>
    <row r="1" spans="1:42" ht="39" customHeight="1" thickTop="1">
      <c r="A1" s="175"/>
      <c r="B1" s="175"/>
      <c r="C1" s="175"/>
      <c r="D1" s="175"/>
      <c r="E1" s="175"/>
      <c r="G1" s="641">
        <v>30</v>
      </c>
      <c r="H1" s="642"/>
      <c r="I1" s="647" t="s">
        <v>228</v>
      </c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31" t="s">
        <v>0</v>
      </c>
      <c r="X1" s="632"/>
      <c r="Y1" s="631" t="s">
        <v>1</v>
      </c>
      <c r="Z1" s="632"/>
      <c r="AA1" s="633"/>
      <c r="AB1" s="634"/>
      <c r="AC1" s="631" t="s">
        <v>2</v>
      </c>
      <c r="AD1" s="632"/>
      <c r="AE1" s="631" t="s">
        <v>3</v>
      </c>
      <c r="AF1" s="632"/>
      <c r="AG1" s="631" t="s">
        <v>4</v>
      </c>
      <c r="AH1" s="632"/>
      <c r="AI1" s="633"/>
      <c r="AJ1" s="634"/>
      <c r="AK1" s="196"/>
    </row>
    <row r="2" spans="1:42" ht="43.5" customHeight="1">
      <c r="A2" s="175"/>
      <c r="B2" s="175"/>
      <c r="C2" s="175"/>
      <c r="D2" s="176"/>
      <c r="E2" s="175"/>
      <c r="F2" s="2"/>
      <c r="G2" s="643"/>
      <c r="H2" s="644"/>
      <c r="I2" s="647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189"/>
      <c r="X2" s="190"/>
      <c r="Y2" s="3"/>
      <c r="Z2" s="4"/>
      <c r="AA2" s="193"/>
      <c r="AB2" s="5"/>
      <c r="AC2" s="193"/>
      <c r="AD2" s="195"/>
      <c r="AE2" s="6"/>
      <c r="AF2" s="7"/>
      <c r="AG2" s="6"/>
      <c r="AH2" s="7"/>
      <c r="AI2" s="8"/>
    </row>
    <row r="3" spans="1:42" ht="43.5" customHeight="1" thickBot="1">
      <c r="A3" s="175"/>
      <c r="B3" s="175"/>
      <c r="C3" s="177"/>
      <c r="D3" s="176"/>
      <c r="E3" s="177"/>
      <c r="F3" s="2"/>
      <c r="G3" s="645"/>
      <c r="H3" s="646"/>
      <c r="I3" s="635">
        <f ca="1">NOW()-1</f>
        <v>45351.593314583333</v>
      </c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191"/>
      <c r="X3" s="192"/>
      <c r="Y3" s="9"/>
      <c r="Z3" s="10"/>
      <c r="AA3" s="194"/>
      <c r="AB3" s="2"/>
      <c r="AC3" s="9"/>
      <c r="AD3" s="12"/>
      <c r="AE3" s="11"/>
      <c r="AF3" s="12"/>
      <c r="AG3" s="11"/>
      <c r="AH3" s="12"/>
      <c r="AI3" s="8"/>
    </row>
    <row r="4" spans="1:42" ht="36.75" customHeight="1" thickTop="1" thickBot="1">
      <c r="F4" s="2"/>
      <c r="S4" s="620"/>
      <c r="T4" s="620"/>
      <c r="U4" s="621"/>
      <c r="V4" s="621"/>
      <c r="W4" s="620"/>
      <c r="AI4" s="14"/>
      <c r="AJ4" s="15"/>
    </row>
    <row r="5" spans="1:42" ht="24.95" customHeight="1" thickBot="1">
      <c r="A5" s="16"/>
      <c r="B5" s="637" t="s">
        <v>5</v>
      </c>
      <c r="C5" s="17"/>
      <c r="D5" s="639" t="s">
        <v>6</v>
      </c>
      <c r="E5" s="206" t="s">
        <v>7</v>
      </c>
      <c r="F5" s="18" t="s">
        <v>8</v>
      </c>
      <c r="G5" s="446" t="s">
        <v>9</v>
      </c>
      <c r="H5" s="571" t="s">
        <v>10</v>
      </c>
      <c r="I5" s="554" t="s">
        <v>11</v>
      </c>
      <c r="J5" s="446" t="s">
        <v>12</v>
      </c>
      <c r="K5" s="446" t="s">
        <v>13</v>
      </c>
      <c r="L5" s="446" t="s">
        <v>14</v>
      </c>
      <c r="M5" s="446" t="s">
        <v>15</v>
      </c>
      <c r="N5" s="446" t="s">
        <v>9</v>
      </c>
      <c r="O5" s="277" t="s">
        <v>10</v>
      </c>
      <c r="P5" s="554" t="s">
        <v>11</v>
      </c>
      <c r="Q5" s="554" t="s">
        <v>12</v>
      </c>
      <c r="R5" s="554" t="s">
        <v>13</v>
      </c>
      <c r="S5" s="446" t="s">
        <v>14</v>
      </c>
      <c r="T5" s="446" t="s">
        <v>15</v>
      </c>
      <c r="U5" s="446" t="s">
        <v>9</v>
      </c>
      <c r="V5" s="571" t="s">
        <v>10</v>
      </c>
      <c r="W5" s="554" t="s">
        <v>11</v>
      </c>
      <c r="X5" s="446" t="s">
        <v>12</v>
      </c>
      <c r="Y5" s="446" t="s">
        <v>13</v>
      </c>
      <c r="Z5" s="446" t="s">
        <v>14</v>
      </c>
      <c r="AA5" s="446" t="s">
        <v>15</v>
      </c>
      <c r="AB5" s="446" t="s">
        <v>9</v>
      </c>
      <c r="AC5" s="571" t="s">
        <v>10</v>
      </c>
      <c r="AD5" s="554" t="s">
        <v>11</v>
      </c>
      <c r="AE5" s="446" t="s">
        <v>12</v>
      </c>
      <c r="AF5" s="446" t="s">
        <v>13</v>
      </c>
      <c r="AG5" s="446" t="s">
        <v>14</v>
      </c>
      <c r="AH5" s="446" t="s">
        <v>15</v>
      </c>
      <c r="AI5" s="554" t="s">
        <v>9</v>
      </c>
      <c r="AJ5" s="571" t="s">
        <v>10</v>
      </c>
      <c r="AK5" s="554" t="s">
        <v>11</v>
      </c>
      <c r="AN5" s="20">
        <v>37741</v>
      </c>
    </row>
    <row r="6" spans="1:42" ht="30.75" thickBot="1">
      <c r="A6" s="21" t="s">
        <v>16</v>
      </c>
      <c r="B6" s="637"/>
      <c r="C6" s="22"/>
      <c r="D6" s="639"/>
      <c r="E6" s="23" t="s">
        <v>17</v>
      </c>
      <c r="F6" s="24" t="s">
        <v>18</v>
      </c>
      <c r="G6" s="447">
        <v>42430</v>
      </c>
      <c r="H6" s="572">
        <f t="shared" ref="H6:AK6" si="0">G6+1</f>
        <v>42431</v>
      </c>
      <c r="I6" s="555">
        <f t="shared" si="0"/>
        <v>42432</v>
      </c>
      <c r="J6" s="447">
        <f t="shared" si="0"/>
        <v>42433</v>
      </c>
      <c r="K6" s="447">
        <f t="shared" si="0"/>
        <v>42434</v>
      </c>
      <c r="L6" s="447">
        <f t="shared" si="0"/>
        <v>42435</v>
      </c>
      <c r="M6" s="447">
        <f t="shared" si="0"/>
        <v>42436</v>
      </c>
      <c r="N6" s="447">
        <f t="shared" si="0"/>
        <v>42437</v>
      </c>
      <c r="O6" s="278">
        <f t="shared" si="0"/>
        <v>42438</v>
      </c>
      <c r="P6" s="555">
        <f t="shared" si="0"/>
        <v>42439</v>
      </c>
      <c r="Q6" s="555">
        <f t="shared" si="0"/>
        <v>42440</v>
      </c>
      <c r="R6" s="555">
        <f t="shared" si="0"/>
        <v>42441</v>
      </c>
      <c r="S6" s="447">
        <f t="shared" si="0"/>
        <v>42442</v>
      </c>
      <c r="T6" s="447">
        <f t="shared" si="0"/>
        <v>42443</v>
      </c>
      <c r="U6" s="447">
        <f t="shared" si="0"/>
        <v>42444</v>
      </c>
      <c r="V6" s="572">
        <f t="shared" si="0"/>
        <v>42445</v>
      </c>
      <c r="W6" s="555">
        <f t="shared" si="0"/>
        <v>42446</v>
      </c>
      <c r="X6" s="447">
        <f t="shared" si="0"/>
        <v>42447</v>
      </c>
      <c r="Y6" s="447">
        <f t="shared" si="0"/>
        <v>42448</v>
      </c>
      <c r="Z6" s="447">
        <f t="shared" si="0"/>
        <v>42449</v>
      </c>
      <c r="AA6" s="447">
        <f t="shared" si="0"/>
        <v>42450</v>
      </c>
      <c r="AB6" s="447">
        <f t="shared" si="0"/>
        <v>42451</v>
      </c>
      <c r="AC6" s="572">
        <f t="shared" si="0"/>
        <v>42452</v>
      </c>
      <c r="AD6" s="555">
        <f t="shared" si="0"/>
        <v>42453</v>
      </c>
      <c r="AE6" s="447">
        <f t="shared" si="0"/>
        <v>42454</v>
      </c>
      <c r="AF6" s="447">
        <f t="shared" si="0"/>
        <v>42455</v>
      </c>
      <c r="AG6" s="447">
        <f t="shared" si="0"/>
        <v>42456</v>
      </c>
      <c r="AH6" s="447">
        <f t="shared" si="0"/>
        <v>42457</v>
      </c>
      <c r="AI6" s="555">
        <f t="shared" si="0"/>
        <v>42458</v>
      </c>
      <c r="AJ6" s="572">
        <f t="shared" si="0"/>
        <v>42459</v>
      </c>
      <c r="AK6" s="555">
        <f t="shared" si="0"/>
        <v>42460</v>
      </c>
      <c r="AM6" s="623" t="s">
        <v>19</v>
      </c>
      <c r="AN6" s="623"/>
      <c r="AO6" s="623"/>
    </row>
    <row r="7" spans="1:42" ht="24.95" customHeight="1" thickBot="1">
      <c r="A7" s="26"/>
      <c r="B7" s="638"/>
      <c r="C7" s="27"/>
      <c r="D7" s="640"/>
      <c r="E7" s="28"/>
      <c r="F7" s="29"/>
      <c r="G7" s="448"/>
      <c r="H7" s="573" t="s">
        <v>20</v>
      </c>
      <c r="I7" s="556" t="s">
        <v>21</v>
      </c>
      <c r="J7" s="448"/>
      <c r="K7" s="448"/>
      <c r="L7" s="448"/>
      <c r="M7" s="448"/>
      <c r="N7" s="448"/>
      <c r="O7" s="279" t="s">
        <v>200</v>
      </c>
      <c r="P7" s="556" t="s">
        <v>21</v>
      </c>
      <c r="Q7" s="556" t="s">
        <v>201</v>
      </c>
      <c r="R7" s="556" t="s">
        <v>246</v>
      </c>
      <c r="S7" s="448"/>
      <c r="T7" s="448"/>
      <c r="U7" s="448"/>
      <c r="V7" s="573" t="s">
        <v>20</v>
      </c>
      <c r="W7" s="556" t="s">
        <v>21</v>
      </c>
      <c r="X7" s="448"/>
      <c r="Y7" s="448"/>
      <c r="Z7" s="448"/>
      <c r="AA7" s="448"/>
      <c r="AB7" s="448"/>
      <c r="AC7" s="573" t="s">
        <v>20</v>
      </c>
      <c r="AD7" s="556" t="s">
        <v>21</v>
      </c>
      <c r="AE7" s="448"/>
      <c r="AF7" s="448"/>
      <c r="AG7" s="448"/>
      <c r="AH7" s="448"/>
      <c r="AI7" s="556" t="s">
        <v>201</v>
      </c>
      <c r="AJ7" s="573" t="s">
        <v>20</v>
      </c>
      <c r="AK7" s="556" t="s">
        <v>204</v>
      </c>
      <c r="AL7" s="31" t="s">
        <v>22</v>
      </c>
      <c r="AM7" s="31" t="s">
        <v>23</v>
      </c>
      <c r="AN7" s="2" t="s">
        <v>24</v>
      </c>
      <c r="AO7" s="1" t="s">
        <v>25</v>
      </c>
      <c r="AP7" s="1" t="s">
        <v>26</v>
      </c>
    </row>
    <row r="8" spans="1:42" ht="34.5" customHeight="1">
      <c r="A8" s="624">
        <v>1</v>
      </c>
      <c r="B8" s="730" t="s">
        <v>74</v>
      </c>
      <c r="C8" s="506" t="s">
        <v>174</v>
      </c>
      <c r="D8" s="33"/>
      <c r="E8" s="34"/>
      <c r="F8" s="611">
        <f>+[1]NEW!$AC$102</f>
        <v>2050</v>
      </c>
      <c r="G8" s="553">
        <v>0</v>
      </c>
      <c r="H8" s="574">
        <v>0</v>
      </c>
      <c r="I8" s="557">
        <v>0</v>
      </c>
      <c r="J8" s="553">
        <v>0</v>
      </c>
      <c r="K8" s="553">
        <v>0</v>
      </c>
      <c r="L8" s="553">
        <v>0</v>
      </c>
      <c r="M8" s="553">
        <v>0</v>
      </c>
      <c r="N8" s="469">
        <v>700</v>
      </c>
      <c r="O8" s="469">
        <f>1800-N9</f>
        <v>1100</v>
      </c>
      <c r="P8" s="557">
        <v>0</v>
      </c>
      <c r="Q8" s="557">
        <v>0</v>
      </c>
      <c r="R8" s="557">
        <v>0</v>
      </c>
      <c r="S8" s="553">
        <v>0</v>
      </c>
      <c r="T8" s="553">
        <v>0</v>
      </c>
      <c r="U8" s="469">
        <v>250</v>
      </c>
      <c r="V8" s="574">
        <f>2050-U9</f>
        <v>0</v>
      </c>
      <c r="W8" s="557">
        <v>0</v>
      </c>
      <c r="X8" s="553">
        <v>0</v>
      </c>
      <c r="Y8" s="553">
        <v>0</v>
      </c>
      <c r="Z8" s="553">
        <v>0</v>
      </c>
      <c r="AA8" s="553">
        <v>0</v>
      </c>
      <c r="AB8" s="553">
        <v>0</v>
      </c>
      <c r="AC8" s="574">
        <v>0</v>
      </c>
      <c r="AD8" s="557">
        <v>0</v>
      </c>
      <c r="AE8" s="553">
        <v>0</v>
      </c>
      <c r="AF8" s="553">
        <v>0</v>
      </c>
      <c r="AG8" s="553">
        <v>0</v>
      </c>
      <c r="AH8" s="553">
        <v>0</v>
      </c>
      <c r="AI8" s="557">
        <v>0</v>
      </c>
      <c r="AJ8" s="574">
        <v>0</v>
      </c>
      <c r="AK8" s="557">
        <v>0</v>
      </c>
      <c r="AL8" s="37"/>
      <c r="AM8" s="38"/>
      <c r="AN8" s="38"/>
      <c r="AO8" s="38"/>
      <c r="AP8" s="38"/>
    </row>
    <row r="9" spans="1:42" ht="34.5" customHeight="1">
      <c r="A9" s="625"/>
      <c r="B9" s="731"/>
      <c r="C9" s="507"/>
      <c r="D9" s="40"/>
      <c r="E9" s="41"/>
      <c r="F9" s="596"/>
      <c r="G9" s="552">
        <f t="shared" ref="G9:AK9" si="1">+F9+G8</f>
        <v>0</v>
      </c>
      <c r="H9" s="575">
        <f t="shared" si="1"/>
        <v>0</v>
      </c>
      <c r="I9" s="562">
        <f t="shared" si="1"/>
        <v>0</v>
      </c>
      <c r="J9" s="552">
        <f t="shared" si="1"/>
        <v>0</v>
      </c>
      <c r="K9" s="552">
        <f t="shared" si="1"/>
        <v>0</v>
      </c>
      <c r="L9" s="552">
        <f t="shared" si="1"/>
        <v>0</v>
      </c>
      <c r="M9" s="552">
        <f t="shared" si="1"/>
        <v>0</v>
      </c>
      <c r="N9" s="552">
        <f t="shared" si="1"/>
        <v>700</v>
      </c>
      <c r="O9" s="552">
        <f t="shared" si="1"/>
        <v>1800</v>
      </c>
      <c r="P9" s="562">
        <f t="shared" si="1"/>
        <v>1800</v>
      </c>
      <c r="Q9" s="558">
        <f t="shared" si="1"/>
        <v>1800</v>
      </c>
      <c r="R9" s="558">
        <f t="shared" si="1"/>
        <v>1800</v>
      </c>
      <c r="S9" s="552">
        <f t="shared" si="1"/>
        <v>1800</v>
      </c>
      <c r="T9" s="552">
        <f t="shared" si="1"/>
        <v>1800</v>
      </c>
      <c r="U9" s="552">
        <f t="shared" si="1"/>
        <v>2050</v>
      </c>
      <c r="V9" s="575">
        <f t="shared" si="1"/>
        <v>2050</v>
      </c>
      <c r="W9" s="562">
        <f t="shared" si="1"/>
        <v>2050</v>
      </c>
      <c r="X9" s="552">
        <f t="shared" si="1"/>
        <v>2050</v>
      </c>
      <c r="Y9" s="552">
        <f t="shared" si="1"/>
        <v>2050</v>
      </c>
      <c r="Z9" s="552">
        <f t="shared" si="1"/>
        <v>2050</v>
      </c>
      <c r="AA9" s="552">
        <f t="shared" si="1"/>
        <v>2050</v>
      </c>
      <c r="AB9" s="552">
        <f t="shared" si="1"/>
        <v>2050</v>
      </c>
      <c r="AC9" s="575">
        <f t="shared" si="1"/>
        <v>2050</v>
      </c>
      <c r="AD9" s="562">
        <f t="shared" si="1"/>
        <v>2050</v>
      </c>
      <c r="AE9" s="552">
        <f t="shared" si="1"/>
        <v>2050</v>
      </c>
      <c r="AF9" s="552">
        <f t="shared" si="1"/>
        <v>2050</v>
      </c>
      <c r="AG9" s="552">
        <f t="shared" si="1"/>
        <v>2050</v>
      </c>
      <c r="AH9" s="552">
        <f t="shared" si="1"/>
        <v>2050</v>
      </c>
      <c r="AI9" s="558">
        <f t="shared" si="1"/>
        <v>2050</v>
      </c>
      <c r="AJ9" s="575">
        <f t="shared" si="1"/>
        <v>2050</v>
      </c>
      <c r="AK9" s="558">
        <f t="shared" si="1"/>
        <v>2050</v>
      </c>
      <c r="AL9" s="47"/>
    </row>
    <row r="10" spans="1:42" ht="34.5" customHeight="1">
      <c r="A10" s="624">
        <v>2</v>
      </c>
      <c r="B10" s="730" t="s">
        <v>75</v>
      </c>
      <c r="C10" s="506" t="s">
        <v>174</v>
      </c>
      <c r="D10" s="48"/>
      <c r="E10" s="49"/>
      <c r="F10" s="533">
        <f>+[1]NEW!$AC$105</f>
        <v>890</v>
      </c>
      <c r="G10" s="553">
        <v>0</v>
      </c>
      <c r="H10" s="574">
        <v>0</v>
      </c>
      <c r="I10" s="557">
        <v>0</v>
      </c>
      <c r="J10" s="469">
        <v>350</v>
      </c>
      <c r="K10" s="553">
        <v>0</v>
      </c>
      <c r="L10" s="553">
        <v>0</v>
      </c>
      <c r="M10" s="553">
        <v>0</v>
      </c>
      <c r="N10" s="553">
        <v>0</v>
      </c>
      <c r="O10" s="469">
        <f>890-N11</f>
        <v>540</v>
      </c>
      <c r="P10" s="557">
        <f>890-O11</f>
        <v>0</v>
      </c>
      <c r="Q10" s="557">
        <v>0</v>
      </c>
      <c r="R10" s="557">
        <v>0</v>
      </c>
      <c r="S10" s="553">
        <v>0</v>
      </c>
      <c r="T10" s="553">
        <f>890-S11</f>
        <v>0</v>
      </c>
      <c r="U10" s="553">
        <v>0</v>
      </c>
      <c r="V10" s="574">
        <v>0</v>
      </c>
      <c r="W10" s="557">
        <v>0</v>
      </c>
      <c r="X10" s="553">
        <v>0</v>
      </c>
      <c r="Y10" s="553">
        <f>930-X11-40</f>
        <v>0</v>
      </c>
      <c r="Z10" s="553">
        <v>0</v>
      </c>
      <c r="AA10" s="553">
        <v>0</v>
      </c>
      <c r="AB10" s="553">
        <v>0</v>
      </c>
      <c r="AC10" s="574">
        <v>0</v>
      </c>
      <c r="AD10" s="557">
        <v>0</v>
      </c>
      <c r="AE10" s="553">
        <v>0</v>
      </c>
      <c r="AF10" s="553">
        <v>0</v>
      </c>
      <c r="AG10" s="553">
        <v>0</v>
      </c>
      <c r="AH10" s="553">
        <v>0</v>
      </c>
      <c r="AI10" s="557">
        <v>0</v>
      </c>
      <c r="AJ10" s="574">
        <v>0</v>
      </c>
      <c r="AK10" s="557">
        <v>0</v>
      </c>
      <c r="AL10" s="37"/>
      <c r="AM10" s="38"/>
      <c r="AN10" s="38"/>
      <c r="AO10" s="38"/>
      <c r="AP10" s="38"/>
    </row>
    <row r="11" spans="1:42" ht="34.5" customHeight="1">
      <c r="A11" s="625"/>
      <c r="B11" s="733"/>
      <c r="C11" s="507"/>
      <c r="D11" s="40"/>
      <c r="E11" s="41"/>
      <c r="F11" s="596"/>
      <c r="G11" s="552">
        <f t="shared" ref="G11:AK11" si="2">+F11+G10</f>
        <v>0</v>
      </c>
      <c r="H11" s="575">
        <f t="shared" si="2"/>
        <v>0</v>
      </c>
      <c r="I11" s="562">
        <f t="shared" si="2"/>
        <v>0</v>
      </c>
      <c r="J11" s="552">
        <f t="shared" si="2"/>
        <v>350</v>
      </c>
      <c r="K11" s="552">
        <f t="shared" si="2"/>
        <v>350</v>
      </c>
      <c r="L11" s="552">
        <f t="shared" si="2"/>
        <v>350</v>
      </c>
      <c r="M11" s="552">
        <f t="shared" si="2"/>
        <v>350</v>
      </c>
      <c r="N11" s="552">
        <f t="shared" si="2"/>
        <v>350</v>
      </c>
      <c r="O11" s="552">
        <f t="shared" si="2"/>
        <v>890</v>
      </c>
      <c r="P11" s="562">
        <f t="shared" si="2"/>
        <v>890</v>
      </c>
      <c r="Q11" s="558">
        <f t="shared" si="2"/>
        <v>890</v>
      </c>
      <c r="R11" s="558">
        <f t="shared" si="2"/>
        <v>890</v>
      </c>
      <c r="S11" s="552">
        <f t="shared" si="2"/>
        <v>890</v>
      </c>
      <c r="T11" s="552">
        <f t="shared" si="2"/>
        <v>890</v>
      </c>
      <c r="U11" s="552">
        <f t="shared" si="2"/>
        <v>890</v>
      </c>
      <c r="V11" s="575">
        <f t="shared" si="2"/>
        <v>890</v>
      </c>
      <c r="W11" s="562">
        <f t="shared" si="2"/>
        <v>890</v>
      </c>
      <c r="X11" s="552">
        <f t="shared" si="2"/>
        <v>890</v>
      </c>
      <c r="Y11" s="552">
        <f t="shared" si="2"/>
        <v>890</v>
      </c>
      <c r="Z11" s="552">
        <f t="shared" si="2"/>
        <v>890</v>
      </c>
      <c r="AA11" s="552">
        <f t="shared" si="2"/>
        <v>890</v>
      </c>
      <c r="AB11" s="552">
        <f t="shared" si="2"/>
        <v>890</v>
      </c>
      <c r="AC11" s="575">
        <f t="shared" si="2"/>
        <v>890</v>
      </c>
      <c r="AD11" s="562">
        <f t="shared" si="2"/>
        <v>890</v>
      </c>
      <c r="AE11" s="552">
        <f t="shared" si="2"/>
        <v>890</v>
      </c>
      <c r="AF11" s="552">
        <f t="shared" si="2"/>
        <v>890</v>
      </c>
      <c r="AG11" s="552">
        <f t="shared" si="2"/>
        <v>890</v>
      </c>
      <c r="AH11" s="552">
        <f t="shared" si="2"/>
        <v>890</v>
      </c>
      <c r="AI11" s="558">
        <f t="shared" si="2"/>
        <v>890</v>
      </c>
      <c r="AJ11" s="575">
        <f t="shared" si="2"/>
        <v>890</v>
      </c>
      <c r="AK11" s="558">
        <f t="shared" si="2"/>
        <v>890</v>
      </c>
      <c r="AL11" s="37"/>
    </row>
    <row r="12" spans="1:42" ht="34.5" customHeight="1">
      <c r="A12" s="624">
        <v>3</v>
      </c>
      <c r="B12" s="659" t="s">
        <v>76</v>
      </c>
      <c r="C12" s="506" t="s">
        <v>174</v>
      </c>
      <c r="D12" s="48"/>
      <c r="E12" s="49"/>
      <c r="F12" s="612">
        <f>+[1]NEW!$AC$108</f>
        <v>4700</v>
      </c>
      <c r="G12" s="553">
        <v>0</v>
      </c>
      <c r="H12" s="574">
        <v>0</v>
      </c>
      <c r="I12" s="557">
        <v>0</v>
      </c>
      <c r="J12" s="469">
        <v>500</v>
      </c>
      <c r="K12" s="553">
        <f>500-J13</f>
        <v>0</v>
      </c>
      <c r="L12" s="553">
        <v>0</v>
      </c>
      <c r="M12" s="553">
        <v>0</v>
      </c>
      <c r="N12" s="553">
        <v>0</v>
      </c>
      <c r="O12" s="469">
        <f>1140-O10</f>
        <v>600</v>
      </c>
      <c r="P12" s="469">
        <f>2000-O13</f>
        <v>900</v>
      </c>
      <c r="Q12" s="557">
        <v>0</v>
      </c>
      <c r="R12" s="557">
        <v>0</v>
      </c>
      <c r="S12" s="553">
        <v>0</v>
      </c>
      <c r="T12" s="553">
        <f>2000-S13</f>
        <v>0</v>
      </c>
      <c r="U12" s="553">
        <v>0</v>
      </c>
      <c r="V12" s="469">
        <v>1200</v>
      </c>
      <c r="W12" s="557">
        <f>3200-V13</f>
        <v>0</v>
      </c>
      <c r="X12" s="553">
        <f>3200-W13</f>
        <v>0</v>
      </c>
      <c r="Y12" s="553">
        <v>0</v>
      </c>
      <c r="Z12" s="469">
        <v>500</v>
      </c>
      <c r="AA12" s="553">
        <v>0</v>
      </c>
      <c r="AB12" s="469">
        <f>4700-AA13</f>
        <v>1000</v>
      </c>
      <c r="AC12" s="574">
        <f>4700-AB13</f>
        <v>0</v>
      </c>
      <c r="AD12" s="557">
        <v>0</v>
      </c>
      <c r="AE12" s="553">
        <v>0</v>
      </c>
      <c r="AF12" s="553">
        <v>0</v>
      </c>
      <c r="AG12" s="553">
        <v>0</v>
      </c>
      <c r="AH12" s="553">
        <v>0</v>
      </c>
      <c r="AI12" s="557">
        <v>0</v>
      </c>
      <c r="AJ12" s="574">
        <v>0</v>
      </c>
      <c r="AK12" s="557">
        <v>0</v>
      </c>
      <c r="AL12" s="37"/>
      <c r="AM12" s="38"/>
      <c r="AN12" s="38"/>
      <c r="AO12" s="38"/>
      <c r="AP12" s="38"/>
    </row>
    <row r="13" spans="1:42" ht="34.5" customHeight="1">
      <c r="A13" s="625"/>
      <c r="B13" s="660"/>
      <c r="C13" s="507"/>
      <c r="D13" s="40"/>
      <c r="E13" s="41"/>
      <c r="F13" s="596"/>
      <c r="G13" s="552">
        <f t="shared" ref="G13:AK15" si="3">+F13+G12</f>
        <v>0</v>
      </c>
      <c r="H13" s="575">
        <f t="shared" si="3"/>
        <v>0</v>
      </c>
      <c r="I13" s="562">
        <f t="shared" si="3"/>
        <v>0</v>
      </c>
      <c r="J13" s="552">
        <f t="shared" si="3"/>
        <v>500</v>
      </c>
      <c r="K13" s="552">
        <f t="shared" si="3"/>
        <v>500</v>
      </c>
      <c r="L13" s="552">
        <f t="shared" si="3"/>
        <v>500</v>
      </c>
      <c r="M13" s="552">
        <f t="shared" si="3"/>
        <v>500</v>
      </c>
      <c r="N13" s="552">
        <f t="shared" si="3"/>
        <v>500</v>
      </c>
      <c r="O13" s="552">
        <f t="shared" si="3"/>
        <v>1100</v>
      </c>
      <c r="P13" s="562">
        <f t="shared" si="3"/>
        <v>2000</v>
      </c>
      <c r="Q13" s="558">
        <f t="shared" si="3"/>
        <v>2000</v>
      </c>
      <c r="R13" s="558">
        <f t="shared" si="3"/>
        <v>2000</v>
      </c>
      <c r="S13" s="552">
        <f t="shared" si="3"/>
        <v>2000</v>
      </c>
      <c r="T13" s="552">
        <f t="shared" si="3"/>
        <v>2000</v>
      </c>
      <c r="U13" s="552">
        <f t="shared" si="3"/>
        <v>2000</v>
      </c>
      <c r="V13" s="575">
        <f t="shared" si="3"/>
        <v>3200</v>
      </c>
      <c r="W13" s="562">
        <f t="shared" si="3"/>
        <v>3200</v>
      </c>
      <c r="X13" s="552">
        <f t="shared" si="3"/>
        <v>3200</v>
      </c>
      <c r="Y13" s="552">
        <f t="shared" si="3"/>
        <v>3200</v>
      </c>
      <c r="Z13" s="552">
        <f t="shared" si="3"/>
        <v>3700</v>
      </c>
      <c r="AA13" s="552">
        <f t="shared" si="3"/>
        <v>3700</v>
      </c>
      <c r="AB13" s="552">
        <f t="shared" si="3"/>
        <v>4700</v>
      </c>
      <c r="AC13" s="575">
        <f t="shared" si="3"/>
        <v>4700</v>
      </c>
      <c r="AD13" s="562">
        <f t="shared" si="3"/>
        <v>4700</v>
      </c>
      <c r="AE13" s="552">
        <f t="shared" si="3"/>
        <v>4700</v>
      </c>
      <c r="AF13" s="552">
        <f t="shared" si="3"/>
        <v>4700</v>
      </c>
      <c r="AG13" s="552">
        <f t="shared" si="3"/>
        <v>4700</v>
      </c>
      <c r="AH13" s="552">
        <f t="shared" si="3"/>
        <v>4700</v>
      </c>
      <c r="AI13" s="558">
        <f t="shared" si="3"/>
        <v>4700</v>
      </c>
      <c r="AJ13" s="575">
        <f t="shared" si="3"/>
        <v>4700</v>
      </c>
      <c r="AK13" s="558">
        <f t="shared" si="3"/>
        <v>4700</v>
      </c>
      <c r="AL13" s="37"/>
    </row>
    <row r="14" spans="1:42" ht="34.5" customHeight="1">
      <c r="A14" s="624">
        <v>4</v>
      </c>
      <c r="B14" s="659" t="s">
        <v>77</v>
      </c>
      <c r="C14" s="506" t="s">
        <v>174</v>
      </c>
      <c r="D14" s="48"/>
      <c r="E14" s="49"/>
      <c r="F14" s="612">
        <f>+[1]NEW!$AC$111</f>
        <v>2250</v>
      </c>
      <c r="G14" s="457">
        <v>0</v>
      </c>
      <c r="H14" s="576">
        <v>0</v>
      </c>
      <c r="I14" s="559">
        <v>0</v>
      </c>
      <c r="J14" s="470">
        <v>50</v>
      </c>
      <c r="K14" s="470">
        <f>500-J15</f>
        <v>450</v>
      </c>
      <c r="L14" s="457">
        <v>0</v>
      </c>
      <c r="M14" s="457">
        <v>0</v>
      </c>
      <c r="N14" s="457">
        <v>0</v>
      </c>
      <c r="O14" s="457">
        <v>0</v>
      </c>
      <c r="P14" s="559">
        <v>0</v>
      </c>
      <c r="Q14" s="559">
        <v>0</v>
      </c>
      <c r="R14" s="559">
        <v>0</v>
      </c>
      <c r="S14" s="457">
        <v>0</v>
      </c>
      <c r="T14" s="457">
        <v>0</v>
      </c>
      <c r="U14" s="470">
        <v>600</v>
      </c>
      <c r="V14" s="470">
        <f>1825-U15</f>
        <v>725</v>
      </c>
      <c r="W14" s="559">
        <v>0</v>
      </c>
      <c r="X14" s="457">
        <f>1825-W15</f>
        <v>0</v>
      </c>
      <c r="Y14" s="457">
        <v>0</v>
      </c>
      <c r="Z14" s="457">
        <f>1825-Y15</f>
        <v>0</v>
      </c>
      <c r="AA14" s="470">
        <f>525-AA26</f>
        <v>325</v>
      </c>
      <c r="AB14" s="470">
        <f>2250-AA15</f>
        <v>100</v>
      </c>
      <c r="AC14" s="576">
        <f>2250-AB15</f>
        <v>0</v>
      </c>
      <c r="AD14" s="559">
        <v>0</v>
      </c>
      <c r="AE14" s="457">
        <v>0</v>
      </c>
      <c r="AF14" s="457">
        <v>0</v>
      </c>
      <c r="AG14" s="457">
        <v>0</v>
      </c>
      <c r="AH14" s="457">
        <v>0</v>
      </c>
      <c r="AI14" s="559">
        <v>0</v>
      </c>
      <c r="AJ14" s="576">
        <v>0</v>
      </c>
      <c r="AK14" s="559">
        <v>0</v>
      </c>
      <c r="AL14" s="37"/>
      <c r="AM14" s="38"/>
      <c r="AN14" s="38"/>
      <c r="AO14" s="38"/>
      <c r="AP14" s="38"/>
    </row>
    <row r="15" spans="1:42" ht="34.5" customHeight="1">
      <c r="A15" s="625"/>
      <c r="B15" s="660"/>
      <c r="C15" s="507"/>
      <c r="D15" s="33"/>
      <c r="E15" s="52"/>
      <c r="F15" s="595"/>
      <c r="G15" s="552">
        <f t="shared" si="3"/>
        <v>0</v>
      </c>
      <c r="H15" s="575">
        <f t="shared" si="3"/>
        <v>0</v>
      </c>
      <c r="I15" s="562">
        <f t="shared" si="3"/>
        <v>0</v>
      </c>
      <c r="J15" s="552">
        <f t="shared" si="3"/>
        <v>50</v>
      </c>
      <c r="K15" s="552">
        <f t="shared" si="3"/>
        <v>500</v>
      </c>
      <c r="L15" s="552">
        <f t="shared" si="3"/>
        <v>500</v>
      </c>
      <c r="M15" s="552">
        <f t="shared" si="3"/>
        <v>500</v>
      </c>
      <c r="N15" s="552">
        <f t="shared" si="3"/>
        <v>500</v>
      </c>
      <c r="O15" s="552">
        <f t="shared" si="3"/>
        <v>500</v>
      </c>
      <c r="P15" s="562">
        <f t="shared" si="3"/>
        <v>500</v>
      </c>
      <c r="Q15" s="558">
        <f t="shared" si="3"/>
        <v>500</v>
      </c>
      <c r="R15" s="558">
        <f t="shared" si="3"/>
        <v>500</v>
      </c>
      <c r="S15" s="552">
        <f t="shared" si="3"/>
        <v>500</v>
      </c>
      <c r="T15" s="552">
        <f t="shared" si="3"/>
        <v>500</v>
      </c>
      <c r="U15" s="552">
        <f t="shared" si="3"/>
        <v>1100</v>
      </c>
      <c r="V15" s="575">
        <f t="shared" si="3"/>
        <v>1825</v>
      </c>
      <c r="W15" s="562">
        <f t="shared" si="3"/>
        <v>1825</v>
      </c>
      <c r="X15" s="552">
        <f t="shared" si="3"/>
        <v>1825</v>
      </c>
      <c r="Y15" s="552">
        <f t="shared" si="3"/>
        <v>1825</v>
      </c>
      <c r="Z15" s="552">
        <f t="shared" si="3"/>
        <v>1825</v>
      </c>
      <c r="AA15" s="552">
        <f t="shared" si="3"/>
        <v>2150</v>
      </c>
      <c r="AB15" s="552">
        <f t="shared" si="3"/>
        <v>2250</v>
      </c>
      <c r="AC15" s="575">
        <f t="shared" si="3"/>
        <v>2250</v>
      </c>
      <c r="AD15" s="562">
        <f t="shared" si="3"/>
        <v>2250</v>
      </c>
      <c r="AE15" s="552">
        <f t="shared" si="3"/>
        <v>2250</v>
      </c>
      <c r="AF15" s="552">
        <f t="shared" si="3"/>
        <v>2250</v>
      </c>
      <c r="AG15" s="552">
        <f t="shared" si="3"/>
        <v>2250</v>
      </c>
      <c r="AH15" s="552">
        <f>+AG15+AH14</f>
        <v>2250</v>
      </c>
      <c r="AI15" s="558">
        <f t="shared" si="3"/>
        <v>2250</v>
      </c>
      <c r="AJ15" s="575">
        <f>+AI15+AJ14</f>
        <v>2250</v>
      </c>
      <c r="AK15" s="558">
        <f>+AJ15+AK14</f>
        <v>2250</v>
      </c>
      <c r="AL15" s="37"/>
    </row>
    <row r="16" spans="1:42" ht="34.5" customHeight="1">
      <c r="A16" s="624">
        <v>5</v>
      </c>
      <c r="B16" s="659" t="s">
        <v>78</v>
      </c>
      <c r="C16" s="508" t="s">
        <v>176</v>
      </c>
      <c r="D16" s="48"/>
      <c r="E16" s="49"/>
      <c r="F16" s="612">
        <f>+[1]NEW!$AC$96</f>
        <v>4700</v>
      </c>
      <c r="G16" s="553">
        <v>0</v>
      </c>
      <c r="H16" s="574">
        <v>0</v>
      </c>
      <c r="I16" s="557">
        <v>0</v>
      </c>
      <c r="J16" s="553">
        <v>0</v>
      </c>
      <c r="K16" s="553">
        <v>0</v>
      </c>
      <c r="L16" s="553">
        <v>0</v>
      </c>
      <c r="M16" s="553">
        <v>0</v>
      </c>
      <c r="N16" s="469">
        <f>500-M17</f>
        <v>500</v>
      </c>
      <c r="O16" s="553">
        <v>0</v>
      </c>
      <c r="P16" s="557">
        <v>0</v>
      </c>
      <c r="Q16" s="557">
        <v>0</v>
      </c>
      <c r="R16" s="557">
        <v>0</v>
      </c>
      <c r="S16" s="553">
        <v>0</v>
      </c>
      <c r="T16" s="553">
        <v>0</v>
      </c>
      <c r="U16" s="553">
        <v>0</v>
      </c>
      <c r="V16" s="574">
        <v>0</v>
      </c>
      <c r="W16" s="557">
        <v>0</v>
      </c>
      <c r="X16" s="469">
        <f>970-X77</f>
        <v>900</v>
      </c>
      <c r="Y16" s="469">
        <f>2500-X17</f>
        <v>1100</v>
      </c>
      <c r="Z16" s="553">
        <v>0</v>
      </c>
      <c r="AA16" s="553">
        <v>0</v>
      </c>
      <c r="AB16" s="469">
        <v>950</v>
      </c>
      <c r="AC16" s="469">
        <f>4700-AB17</f>
        <v>1250</v>
      </c>
      <c r="AD16" s="557">
        <v>0</v>
      </c>
      <c r="AE16" s="553">
        <f>4700-AD17</f>
        <v>0</v>
      </c>
      <c r="AF16" s="553">
        <v>0</v>
      </c>
      <c r="AG16" s="553">
        <v>0</v>
      </c>
      <c r="AH16" s="553">
        <v>0</v>
      </c>
      <c r="AI16" s="557">
        <v>0</v>
      </c>
      <c r="AJ16" s="574">
        <v>0</v>
      </c>
      <c r="AK16" s="557">
        <v>0</v>
      </c>
      <c r="AL16" s="37"/>
      <c r="AM16" s="38"/>
      <c r="AN16" s="38"/>
      <c r="AO16" s="38"/>
      <c r="AP16" s="38"/>
    </row>
    <row r="17" spans="1:42" ht="34.5" customHeight="1">
      <c r="A17" s="625"/>
      <c r="B17" s="660"/>
      <c r="C17" s="509"/>
      <c r="D17" s="40"/>
      <c r="E17" s="41"/>
      <c r="F17" s="596"/>
      <c r="G17" s="619">
        <f t="shared" ref="G17:AK17" si="4">+F17+G16</f>
        <v>0</v>
      </c>
      <c r="H17" s="575">
        <f t="shared" si="4"/>
        <v>0</v>
      </c>
      <c r="I17" s="562">
        <f t="shared" si="4"/>
        <v>0</v>
      </c>
      <c r="J17" s="552">
        <f t="shared" si="4"/>
        <v>0</v>
      </c>
      <c r="K17" s="552">
        <f t="shared" si="4"/>
        <v>0</v>
      </c>
      <c r="L17" s="552">
        <f t="shared" si="4"/>
        <v>0</v>
      </c>
      <c r="M17" s="552">
        <f t="shared" si="4"/>
        <v>0</v>
      </c>
      <c r="N17" s="552">
        <f t="shared" si="4"/>
        <v>500</v>
      </c>
      <c r="O17" s="552">
        <f t="shared" si="4"/>
        <v>500</v>
      </c>
      <c r="P17" s="562">
        <f t="shared" si="4"/>
        <v>500</v>
      </c>
      <c r="Q17" s="558">
        <f t="shared" si="4"/>
        <v>500</v>
      </c>
      <c r="R17" s="558">
        <f t="shared" si="4"/>
        <v>500</v>
      </c>
      <c r="S17" s="552">
        <f t="shared" si="4"/>
        <v>500</v>
      </c>
      <c r="T17" s="552">
        <f t="shared" si="4"/>
        <v>500</v>
      </c>
      <c r="U17" s="552">
        <f t="shared" si="4"/>
        <v>500</v>
      </c>
      <c r="V17" s="575">
        <f t="shared" si="4"/>
        <v>500</v>
      </c>
      <c r="W17" s="562">
        <f t="shared" si="4"/>
        <v>500</v>
      </c>
      <c r="X17" s="552">
        <f t="shared" si="4"/>
        <v>1400</v>
      </c>
      <c r="Y17" s="552">
        <f t="shared" si="4"/>
        <v>2500</v>
      </c>
      <c r="Z17" s="552">
        <f t="shared" si="4"/>
        <v>2500</v>
      </c>
      <c r="AA17" s="552">
        <f t="shared" si="4"/>
        <v>2500</v>
      </c>
      <c r="AB17" s="552">
        <f t="shared" si="4"/>
        <v>3450</v>
      </c>
      <c r="AC17" s="575">
        <f t="shared" si="4"/>
        <v>4700</v>
      </c>
      <c r="AD17" s="562">
        <f t="shared" si="4"/>
        <v>4700</v>
      </c>
      <c r="AE17" s="552">
        <f t="shared" si="4"/>
        <v>4700</v>
      </c>
      <c r="AF17" s="552">
        <f t="shared" si="4"/>
        <v>4700</v>
      </c>
      <c r="AG17" s="552">
        <f t="shared" si="4"/>
        <v>4700</v>
      </c>
      <c r="AH17" s="552">
        <f t="shared" si="4"/>
        <v>4700</v>
      </c>
      <c r="AI17" s="558">
        <f t="shared" si="4"/>
        <v>4700</v>
      </c>
      <c r="AJ17" s="575">
        <f t="shared" si="4"/>
        <v>4700</v>
      </c>
      <c r="AK17" s="558">
        <f t="shared" si="4"/>
        <v>4700</v>
      </c>
      <c r="AL17" s="37"/>
    </row>
    <row r="18" spans="1:42" ht="34.5" customHeight="1">
      <c r="A18" s="624">
        <v>6</v>
      </c>
      <c r="B18" s="659" t="s">
        <v>79</v>
      </c>
      <c r="C18" s="508" t="s">
        <v>176</v>
      </c>
      <c r="D18" s="48"/>
      <c r="E18" s="49"/>
      <c r="F18" s="433">
        <f>+[1]NEW!$AC$99</f>
        <v>50</v>
      </c>
      <c r="G18" s="457">
        <v>0</v>
      </c>
      <c r="H18" s="576">
        <v>0</v>
      </c>
      <c r="I18" s="559">
        <v>0</v>
      </c>
      <c r="J18" s="457">
        <v>0</v>
      </c>
      <c r="K18" s="457">
        <v>0</v>
      </c>
      <c r="L18" s="457">
        <v>0</v>
      </c>
      <c r="M18" s="457">
        <v>0</v>
      </c>
      <c r="N18" s="457">
        <v>0</v>
      </c>
      <c r="O18" s="457">
        <v>0</v>
      </c>
      <c r="P18" s="559">
        <v>0</v>
      </c>
      <c r="Q18" s="559">
        <v>0</v>
      </c>
      <c r="R18" s="559">
        <v>0</v>
      </c>
      <c r="S18" s="457">
        <v>0</v>
      </c>
      <c r="T18" s="457">
        <v>0</v>
      </c>
      <c r="U18" s="457">
        <v>0</v>
      </c>
      <c r="V18" s="576">
        <v>0</v>
      </c>
      <c r="W18" s="559">
        <v>0</v>
      </c>
      <c r="X18" s="457">
        <v>0</v>
      </c>
      <c r="Y18" s="470">
        <v>50</v>
      </c>
      <c r="Z18" s="457">
        <f>50-Y19</f>
        <v>0</v>
      </c>
      <c r="AA18" s="457">
        <v>0</v>
      </c>
      <c r="AB18" s="457">
        <v>0</v>
      </c>
      <c r="AC18" s="576">
        <v>0</v>
      </c>
      <c r="AD18" s="559">
        <v>0</v>
      </c>
      <c r="AE18" s="457">
        <v>0</v>
      </c>
      <c r="AF18" s="457">
        <v>0</v>
      </c>
      <c r="AG18" s="457">
        <v>0</v>
      </c>
      <c r="AH18" s="457">
        <v>0</v>
      </c>
      <c r="AI18" s="559">
        <v>0</v>
      </c>
      <c r="AJ18" s="576">
        <v>0</v>
      </c>
      <c r="AK18" s="559">
        <v>0</v>
      </c>
      <c r="AL18" s="37"/>
      <c r="AM18" s="38"/>
      <c r="AN18" s="38"/>
      <c r="AO18" s="38"/>
      <c r="AP18" s="38"/>
    </row>
    <row r="19" spans="1:42" ht="34.5" customHeight="1">
      <c r="A19" s="625"/>
      <c r="B19" s="660"/>
      <c r="C19" s="509"/>
      <c r="D19" s="33"/>
      <c r="E19" s="52"/>
      <c r="F19" s="595"/>
      <c r="G19" s="619">
        <f t="shared" ref="G19:AI19" si="5">+F19+G18</f>
        <v>0</v>
      </c>
      <c r="H19" s="575">
        <f t="shared" si="5"/>
        <v>0</v>
      </c>
      <c r="I19" s="562">
        <f t="shared" si="5"/>
        <v>0</v>
      </c>
      <c r="J19" s="552">
        <f t="shared" si="5"/>
        <v>0</v>
      </c>
      <c r="K19" s="552">
        <f t="shared" si="5"/>
        <v>0</v>
      </c>
      <c r="L19" s="552">
        <f t="shared" si="5"/>
        <v>0</v>
      </c>
      <c r="M19" s="552">
        <f t="shared" si="5"/>
        <v>0</v>
      </c>
      <c r="N19" s="552">
        <f t="shared" si="5"/>
        <v>0</v>
      </c>
      <c r="O19" s="552">
        <f t="shared" si="5"/>
        <v>0</v>
      </c>
      <c r="P19" s="562">
        <f t="shared" si="5"/>
        <v>0</v>
      </c>
      <c r="Q19" s="558">
        <f t="shared" si="5"/>
        <v>0</v>
      </c>
      <c r="R19" s="558">
        <f t="shared" si="5"/>
        <v>0</v>
      </c>
      <c r="S19" s="552">
        <f t="shared" si="5"/>
        <v>0</v>
      </c>
      <c r="T19" s="552">
        <f t="shared" si="5"/>
        <v>0</v>
      </c>
      <c r="U19" s="552">
        <f t="shared" si="5"/>
        <v>0</v>
      </c>
      <c r="V19" s="575">
        <f t="shared" si="5"/>
        <v>0</v>
      </c>
      <c r="W19" s="562">
        <f t="shared" si="5"/>
        <v>0</v>
      </c>
      <c r="X19" s="552">
        <f t="shared" si="5"/>
        <v>0</v>
      </c>
      <c r="Y19" s="552">
        <f t="shared" si="5"/>
        <v>50</v>
      </c>
      <c r="Z19" s="552">
        <f t="shared" si="5"/>
        <v>50</v>
      </c>
      <c r="AA19" s="552">
        <f t="shared" si="5"/>
        <v>50</v>
      </c>
      <c r="AB19" s="552">
        <f t="shared" si="5"/>
        <v>50</v>
      </c>
      <c r="AC19" s="575">
        <f t="shared" si="5"/>
        <v>50</v>
      </c>
      <c r="AD19" s="562">
        <f t="shared" si="5"/>
        <v>50</v>
      </c>
      <c r="AE19" s="552">
        <f t="shared" si="5"/>
        <v>50</v>
      </c>
      <c r="AF19" s="552">
        <f t="shared" si="5"/>
        <v>50</v>
      </c>
      <c r="AG19" s="552">
        <f t="shared" si="5"/>
        <v>50</v>
      </c>
      <c r="AH19" s="552">
        <f>+AG19+AH18</f>
        <v>50</v>
      </c>
      <c r="AI19" s="558">
        <f t="shared" si="5"/>
        <v>50</v>
      </c>
      <c r="AJ19" s="575">
        <f>+AI19+AJ18</f>
        <v>50</v>
      </c>
      <c r="AK19" s="558">
        <f>+AJ19+AK18</f>
        <v>50</v>
      </c>
      <c r="AL19" s="37"/>
    </row>
    <row r="20" spans="1:42" ht="34.5" customHeight="1">
      <c r="A20" s="624">
        <v>7</v>
      </c>
      <c r="B20" s="649" t="s">
        <v>80</v>
      </c>
      <c r="C20" s="506" t="s">
        <v>174</v>
      </c>
      <c r="D20" s="53"/>
      <c r="E20" s="54"/>
      <c r="F20" s="612">
        <f>+[1]NEW!$AC$6</f>
        <v>580</v>
      </c>
      <c r="G20" s="457">
        <v>0</v>
      </c>
      <c r="H20" s="576">
        <v>0</v>
      </c>
      <c r="I20" s="559">
        <v>0</v>
      </c>
      <c r="J20" s="457">
        <v>0</v>
      </c>
      <c r="K20" s="470">
        <f>580-J21</f>
        <v>580</v>
      </c>
      <c r="L20" s="457">
        <v>0</v>
      </c>
      <c r="M20" s="457">
        <v>0</v>
      </c>
      <c r="N20" s="457">
        <v>0</v>
      </c>
      <c r="O20" s="457">
        <v>0</v>
      </c>
      <c r="P20" s="559">
        <v>0</v>
      </c>
      <c r="Q20" s="559">
        <v>0</v>
      </c>
      <c r="R20" s="559">
        <v>0</v>
      </c>
      <c r="S20" s="457">
        <v>0</v>
      </c>
      <c r="T20" s="457">
        <v>0</v>
      </c>
      <c r="U20" s="457">
        <v>0</v>
      </c>
      <c r="V20" s="576">
        <v>0</v>
      </c>
      <c r="W20" s="559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576">
        <v>0</v>
      </c>
      <c r="AD20" s="559">
        <v>0</v>
      </c>
      <c r="AE20" s="457">
        <f>330-AD21+250</f>
        <v>0</v>
      </c>
      <c r="AF20" s="457">
        <v>0</v>
      </c>
      <c r="AG20" s="457">
        <v>0</v>
      </c>
      <c r="AH20" s="457">
        <v>0</v>
      </c>
      <c r="AI20" s="559">
        <v>0</v>
      </c>
      <c r="AJ20" s="576">
        <v>0</v>
      </c>
      <c r="AK20" s="559">
        <v>0</v>
      </c>
      <c r="AL20" s="37"/>
      <c r="AM20" s="38"/>
      <c r="AN20" s="38"/>
      <c r="AO20" s="38"/>
      <c r="AP20" s="38"/>
    </row>
    <row r="21" spans="1:42" ht="34.5" customHeight="1">
      <c r="A21" s="625"/>
      <c r="B21" s="650"/>
      <c r="C21" s="507"/>
      <c r="D21" s="56"/>
      <c r="E21" s="57"/>
      <c r="F21" s="598"/>
      <c r="G21" s="552">
        <f t="shared" ref="G21:AK21" si="6">+F21+G20</f>
        <v>0</v>
      </c>
      <c r="H21" s="575">
        <f t="shared" si="6"/>
        <v>0</v>
      </c>
      <c r="I21" s="562">
        <f t="shared" si="6"/>
        <v>0</v>
      </c>
      <c r="J21" s="552">
        <f t="shared" si="6"/>
        <v>0</v>
      </c>
      <c r="K21" s="552">
        <f t="shared" si="6"/>
        <v>580</v>
      </c>
      <c r="L21" s="552">
        <f t="shared" si="6"/>
        <v>580</v>
      </c>
      <c r="M21" s="552">
        <f t="shared" si="6"/>
        <v>580</v>
      </c>
      <c r="N21" s="552">
        <f t="shared" si="6"/>
        <v>580</v>
      </c>
      <c r="O21" s="552">
        <f t="shared" si="6"/>
        <v>580</v>
      </c>
      <c r="P21" s="562">
        <f t="shared" si="6"/>
        <v>580</v>
      </c>
      <c r="Q21" s="558">
        <f t="shared" si="6"/>
        <v>580</v>
      </c>
      <c r="R21" s="558">
        <f t="shared" si="6"/>
        <v>580</v>
      </c>
      <c r="S21" s="552">
        <f t="shared" si="6"/>
        <v>580</v>
      </c>
      <c r="T21" s="552">
        <f t="shared" si="6"/>
        <v>580</v>
      </c>
      <c r="U21" s="552">
        <f t="shared" si="6"/>
        <v>580</v>
      </c>
      <c r="V21" s="575">
        <f t="shared" si="6"/>
        <v>580</v>
      </c>
      <c r="W21" s="562">
        <f t="shared" si="6"/>
        <v>580</v>
      </c>
      <c r="X21" s="552">
        <f t="shared" si="6"/>
        <v>580</v>
      </c>
      <c r="Y21" s="552">
        <f t="shared" si="6"/>
        <v>580</v>
      </c>
      <c r="Z21" s="552">
        <f t="shared" si="6"/>
        <v>580</v>
      </c>
      <c r="AA21" s="552">
        <f t="shared" si="6"/>
        <v>580</v>
      </c>
      <c r="AB21" s="552">
        <f t="shared" si="6"/>
        <v>580</v>
      </c>
      <c r="AC21" s="575">
        <f t="shared" si="6"/>
        <v>580</v>
      </c>
      <c r="AD21" s="562">
        <f t="shared" si="6"/>
        <v>580</v>
      </c>
      <c r="AE21" s="552">
        <f t="shared" si="6"/>
        <v>580</v>
      </c>
      <c r="AF21" s="552">
        <f t="shared" si="6"/>
        <v>580</v>
      </c>
      <c r="AG21" s="552">
        <f t="shared" si="6"/>
        <v>580</v>
      </c>
      <c r="AH21" s="552">
        <f t="shared" si="6"/>
        <v>580</v>
      </c>
      <c r="AI21" s="558">
        <f t="shared" si="6"/>
        <v>580</v>
      </c>
      <c r="AJ21" s="575">
        <f t="shared" si="6"/>
        <v>580</v>
      </c>
      <c r="AK21" s="558">
        <f t="shared" si="6"/>
        <v>580</v>
      </c>
      <c r="AL21" s="37"/>
    </row>
    <row r="22" spans="1:42" ht="34.5" customHeight="1">
      <c r="A22" s="624">
        <v>8</v>
      </c>
      <c r="B22" s="649" t="s">
        <v>81</v>
      </c>
      <c r="C22" s="506" t="s">
        <v>174</v>
      </c>
      <c r="D22" s="60"/>
      <c r="E22" s="34"/>
      <c r="F22" s="533">
        <f>+[1]NEW!$AC$9</f>
        <v>260</v>
      </c>
      <c r="G22" s="553">
        <v>0</v>
      </c>
      <c r="H22" s="574">
        <v>0</v>
      </c>
      <c r="I22" s="557">
        <v>0</v>
      </c>
      <c r="J22" s="553">
        <v>0</v>
      </c>
      <c r="K22" s="469">
        <v>260</v>
      </c>
      <c r="L22" s="553">
        <v>0</v>
      </c>
      <c r="M22" s="553">
        <v>0</v>
      </c>
      <c r="N22" s="553">
        <v>0</v>
      </c>
      <c r="O22" s="553">
        <v>0</v>
      </c>
      <c r="P22" s="557">
        <v>0</v>
      </c>
      <c r="Q22" s="557">
        <v>0</v>
      </c>
      <c r="R22" s="557">
        <v>0</v>
      </c>
      <c r="S22" s="553">
        <v>0</v>
      </c>
      <c r="T22" s="553">
        <v>0</v>
      </c>
      <c r="U22" s="553">
        <v>0</v>
      </c>
      <c r="V22" s="574">
        <v>0</v>
      </c>
      <c r="W22" s="557">
        <v>0</v>
      </c>
      <c r="X22" s="553">
        <v>0</v>
      </c>
      <c r="Y22" s="553">
        <v>0</v>
      </c>
      <c r="Z22" s="553">
        <v>0</v>
      </c>
      <c r="AA22" s="553">
        <v>0</v>
      </c>
      <c r="AB22" s="553">
        <v>0</v>
      </c>
      <c r="AC22" s="574">
        <v>0</v>
      </c>
      <c r="AD22" s="557">
        <v>0</v>
      </c>
      <c r="AE22" s="553">
        <f>260-AD23</f>
        <v>0</v>
      </c>
      <c r="AF22" s="553">
        <v>0</v>
      </c>
      <c r="AG22" s="553">
        <v>0</v>
      </c>
      <c r="AH22" s="553">
        <v>0</v>
      </c>
      <c r="AI22" s="557">
        <v>0</v>
      </c>
      <c r="AJ22" s="574">
        <v>0</v>
      </c>
      <c r="AK22" s="557">
        <v>0</v>
      </c>
      <c r="AL22" s="37"/>
      <c r="AM22" s="38"/>
      <c r="AN22" s="38"/>
      <c r="AO22" s="38"/>
      <c r="AP22" s="38"/>
    </row>
    <row r="23" spans="1:42" ht="34.5" customHeight="1">
      <c r="A23" s="625"/>
      <c r="B23" s="650"/>
      <c r="C23" s="507"/>
      <c r="D23" s="60"/>
      <c r="E23" s="52"/>
      <c r="F23" s="599"/>
      <c r="G23" s="552">
        <f t="shared" ref="G23:AK23" si="7">+F23+G22</f>
        <v>0</v>
      </c>
      <c r="H23" s="575">
        <f t="shared" si="7"/>
        <v>0</v>
      </c>
      <c r="I23" s="562">
        <f t="shared" si="7"/>
        <v>0</v>
      </c>
      <c r="J23" s="552">
        <f t="shared" si="7"/>
        <v>0</v>
      </c>
      <c r="K23" s="552">
        <f t="shared" si="7"/>
        <v>260</v>
      </c>
      <c r="L23" s="552">
        <f t="shared" si="7"/>
        <v>260</v>
      </c>
      <c r="M23" s="552">
        <f t="shared" si="7"/>
        <v>260</v>
      </c>
      <c r="N23" s="552">
        <f t="shared" si="7"/>
        <v>260</v>
      </c>
      <c r="O23" s="552">
        <f t="shared" si="7"/>
        <v>260</v>
      </c>
      <c r="P23" s="562">
        <f t="shared" si="7"/>
        <v>260</v>
      </c>
      <c r="Q23" s="558">
        <f t="shared" si="7"/>
        <v>260</v>
      </c>
      <c r="R23" s="558">
        <f t="shared" si="7"/>
        <v>260</v>
      </c>
      <c r="S23" s="552">
        <f t="shared" si="7"/>
        <v>260</v>
      </c>
      <c r="T23" s="552">
        <f t="shared" si="7"/>
        <v>260</v>
      </c>
      <c r="U23" s="552">
        <f t="shared" si="7"/>
        <v>260</v>
      </c>
      <c r="V23" s="575">
        <f t="shared" si="7"/>
        <v>260</v>
      </c>
      <c r="W23" s="562">
        <f t="shared" si="7"/>
        <v>260</v>
      </c>
      <c r="X23" s="552">
        <f t="shared" si="7"/>
        <v>260</v>
      </c>
      <c r="Y23" s="552">
        <f t="shared" si="7"/>
        <v>260</v>
      </c>
      <c r="Z23" s="552">
        <f t="shared" si="7"/>
        <v>260</v>
      </c>
      <c r="AA23" s="552">
        <f t="shared" si="7"/>
        <v>260</v>
      </c>
      <c r="AB23" s="552">
        <f t="shared" si="7"/>
        <v>260</v>
      </c>
      <c r="AC23" s="575">
        <f t="shared" si="7"/>
        <v>260</v>
      </c>
      <c r="AD23" s="562">
        <f t="shared" si="7"/>
        <v>260</v>
      </c>
      <c r="AE23" s="552">
        <f t="shared" si="7"/>
        <v>260</v>
      </c>
      <c r="AF23" s="552">
        <f t="shared" si="7"/>
        <v>260</v>
      </c>
      <c r="AG23" s="552">
        <f t="shared" si="7"/>
        <v>260</v>
      </c>
      <c r="AH23" s="552">
        <f t="shared" si="7"/>
        <v>260</v>
      </c>
      <c r="AI23" s="558">
        <f t="shared" si="7"/>
        <v>260</v>
      </c>
      <c r="AJ23" s="575">
        <f t="shared" si="7"/>
        <v>260</v>
      </c>
      <c r="AK23" s="558">
        <f t="shared" si="7"/>
        <v>260</v>
      </c>
      <c r="AL23" s="37"/>
    </row>
    <row r="24" spans="1:42" ht="34.5" customHeight="1">
      <c r="A24" s="624">
        <v>9</v>
      </c>
      <c r="B24" s="649" t="s">
        <v>82</v>
      </c>
      <c r="C24" s="506" t="s">
        <v>174</v>
      </c>
      <c r="D24" s="63"/>
      <c r="E24" s="54"/>
      <c r="F24" s="612">
        <f>+[1]NEW!$AC$12</f>
        <v>550</v>
      </c>
      <c r="G24" s="553">
        <v>0</v>
      </c>
      <c r="H24" s="574">
        <v>0</v>
      </c>
      <c r="I24" s="557">
        <v>0</v>
      </c>
      <c r="J24" s="553">
        <v>0</v>
      </c>
      <c r="K24" s="469">
        <f>306-J25</f>
        <v>306</v>
      </c>
      <c r="L24" s="553">
        <v>0</v>
      </c>
      <c r="M24" s="553">
        <v>0</v>
      </c>
      <c r="N24" s="553">
        <v>0</v>
      </c>
      <c r="O24" s="553">
        <v>0</v>
      </c>
      <c r="P24" s="557">
        <v>0</v>
      </c>
      <c r="Q24" s="557">
        <v>0</v>
      </c>
      <c r="R24" s="557">
        <v>0</v>
      </c>
      <c r="S24" s="553">
        <v>0</v>
      </c>
      <c r="T24" s="553">
        <v>0</v>
      </c>
      <c r="U24" s="553">
        <v>0</v>
      </c>
      <c r="V24" s="574">
        <v>0</v>
      </c>
      <c r="W24" s="557">
        <v>0</v>
      </c>
      <c r="X24" s="553">
        <v>0</v>
      </c>
      <c r="Y24" s="553">
        <v>0</v>
      </c>
      <c r="Z24" s="553">
        <v>0</v>
      </c>
      <c r="AA24" s="553">
        <v>0</v>
      </c>
      <c r="AB24" s="553">
        <v>0</v>
      </c>
      <c r="AC24" s="574">
        <v>0</v>
      </c>
      <c r="AD24" s="557">
        <v>0</v>
      </c>
      <c r="AE24" s="469">
        <v>244</v>
      </c>
      <c r="AF24" s="553">
        <f>550-AE25</f>
        <v>0</v>
      </c>
      <c r="AG24" s="553">
        <v>0</v>
      </c>
      <c r="AH24" s="553">
        <v>0</v>
      </c>
      <c r="AI24" s="557">
        <v>0</v>
      </c>
      <c r="AJ24" s="574">
        <v>0</v>
      </c>
      <c r="AK24" s="557">
        <v>0</v>
      </c>
      <c r="AL24" s="37"/>
      <c r="AM24" s="38"/>
      <c r="AN24" s="38"/>
      <c r="AO24" s="38"/>
      <c r="AP24" s="38"/>
    </row>
    <row r="25" spans="1:42" ht="34.5" customHeight="1">
      <c r="A25" s="651"/>
      <c r="B25" s="650"/>
      <c r="C25" s="507"/>
      <c r="D25" s="65"/>
      <c r="E25" s="66"/>
      <c r="F25" s="600"/>
      <c r="G25" s="552">
        <f t="shared" ref="G25:AK25" si="8">+F25+G24</f>
        <v>0</v>
      </c>
      <c r="H25" s="575">
        <f t="shared" si="8"/>
        <v>0</v>
      </c>
      <c r="I25" s="562">
        <f t="shared" si="8"/>
        <v>0</v>
      </c>
      <c r="J25" s="552">
        <f t="shared" si="8"/>
        <v>0</v>
      </c>
      <c r="K25" s="552">
        <f t="shared" si="8"/>
        <v>306</v>
      </c>
      <c r="L25" s="552">
        <f t="shared" si="8"/>
        <v>306</v>
      </c>
      <c r="M25" s="552">
        <f t="shared" si="8"/>
        <v>306</v>
      </c>
      <c r="N25" s="552">
        <f t="shared" si="8"/>
        <v>306</v>
      </c>
      <c r="O25" s="552">
        <f t="shared" si="8"/>
        <v>306</v>
      </c>
      <c r="P25" s="562">
        <f t="shared" si="8"/>
        <v>306</v>
      </c>
      <c r="Q25" s="558">
        <f t="shared" si="8"/>
        <v>306</v>
      </c>
      <c r="R25" s="558">
        <f t="shared" si="8"/>
        <v>306</v>
      </c>
      <c r="S25" s="552">
        <f t="shared" si="8"/>
        <v>306</v>
      </c>
      <c r="T25" s="552">
        <f t="shared" si="8"/>
        <v>306</v>
      </c>
      <c r="U25" s="552">
        <f t="shared" si="8"/>
        <v>306</v>
      </c>
      <c r="V25" s="575">
        <f t="shared" si="8"/>
        <v>306</v>
      </c>
      <c r="W25" s="562">
        <f t="shared" si="8"/>
        <v>306</v>
      </c>
      <c r="X25" s="552">
        <f t="shared" si="8"/>
        <v>306</v>
      </c>
      <c r="Y25" s="552">
        <f t="shared" si="8"/>
        <v>306</v>
      </c>
      <c r="Z25" s="552">
        <f t="shared" si="8"/>
        <v>306</v>
      </c>
      <c r="AA25" s="552">
        <f t="shared" si="8"/>
        <v>306</v>
      </c>
      <c r="AB25" s="552">
        <f t="shared" si="8"/>
        <v>306</v>
      </c>
      <c r="AC25" s="575">
        <f t="shared" si="8"/>
        <v>306</v>
      </c>
      <c r="AD25" s="562">
        <f t="shared" si="8"/>
        <v>306</v>
      </c>
      <c r="AE25" s="552">
        <f t="shared" si="8"/>
        <v>550</v>
      </c>
      <c r="AF25" s="552">
        <f t="shared" si="8"/>
        <v>550</v>
      </c>
      <c r="AG25" s="552">
        <f t="shared" si="8"/>
        <v>550</v>
      </c>
      <c r="AH25" s="552">
        <f t="shared" si="8"/>
        <v>550</v>
      </c>
      <c r="AI25" s="558">
        <f t="shared" si="8"/>
        <v>550</v>
      </c>
      <c r="AJ25" s="575">
        <f t="shared" si="8"/>
        <v>550</v>
      </c>
      <c r="AK25" s="558">
        <f t="shared" si="8"/>
        <v>550</v>
      </c>
      <c r="AL25" s="37"/>
    </row>
    <row r="26" spans="1:42" ht="34.5" customHeight="1">
      <c r="A26" s="624">
        <v>10</v>
      </c>
      <c r="B26" s="649" t="s">
        <v>83</v>
      </c>
      <c r="C26" s="506" t="s">
        <v>174</v>
      </c>
      <c r="D26" s="53"/>
      <c r="E26" s="54"/>
      <c r="F26" s="533">
        <f>+[1]NEW!$AC$15</f>
        <v>600</v>
      </c>
      <c r="G26" s="553">
        <v>0</v>
      </c>
      <c r="H26" s="574">
        <v>0</v>
      </c>
      <c r="I26" s="557">
        <v>0</v>
      </c>
      <c r="J26" s="553">
        <v>0</v>
      </c>
      <c r="K26" s="553">
        <v>0</v>
      </c>
      <c r="L26" s="553">
        <v>0</v>
      </c>
      <c r="M26" s="553">
        <v>0</v>
      </c>
      <c r="N26" s="553">
        <v>0</v>
      </c>
      <c r="O26" s="553">
        <v>0</v>
      </c>
      <c r="P26" s="557">
        <v>0</v>
      </c>
      <c r="Q26" s="557">
        <v>0</v>
      </c>
      <c r="R26" s="557">
        <v>0</v>
      </c>
      <c r="S26" s="553">
        <v>0</v>
      </c>
      <c r="T26" s="553">
        <v>0</v>
      </c>
      <c r="U26" s="553">
        <v>0</v>
      </c>
      <c r="V26" s="574">
        <v>0</v>
      </c>
      <c r="W26" s="557">
        <v>0</v>
      </c>
      <c r="X26" s="553">
        <v>0</v>
      </c>
      <c r="Y26" s="553">
        <v>0</v>
      </c>
      <c r="Z26" s="553">
        <v>0</v>
      </c>
      <c r="AA26" s="469">
        <f>200-Z27</f>
        <v>200</v>
      </c>
      <c r="AB26" s="553">
        <v>0</v>
      </c>
      <c r="AC26" s="574">
        <v>0</v>
      </c>
      <c r="AD26" s="557">
        <v>0</v>
      </c>
      <c r="AE26" s="469">
        <v>400</v>
      </c>
      <c r="AF26" s="553">
        <f>600-AE27</f>
        <v>0</v>
      </c>
      <c r="AG26" s="553">
        <v>0</v>
      </c>
      <c r="AH26" s="553">
        <v>0</v>
      </c>
      <c r="AI26" s="557">
        <v>0</v>
      </c>
      <c r="AJ26" s="574">
        <v>0</v>
      </c>
      <c r="AK26" s="557">
        <v>0</v>
      </c>
      <c r="AL26" s="37"/>
      <c r="AM26" s="38"/>
      <c r="AN26" s="38"/>
      <c r="AO26" s="38"/>
      <c r="AP26" s="38"/>
    </row>
    <row r="27" spans="1:42" ht="34.5" customHeight="1">
      <c r="A27" s="625"/>
      <c r="B27" s="650"/>
      <c r="C27" s="507"/>
      <c r="D27" s="56"/>
      <c r="E27" s="57"/>
      <c r="F27" s="598"/>
      <c r="G27" s="552">
        <f t="shared" ref="G27:AG27" si="9">+F27+G26</f>
        <v>0</v>
      </c>
      <c r="H27" s="575">
        <f t="shared" si="9"/>
        <v>0</v>
      </c>
      <c r="I27" s="562">
        <f t="shared" si="9"/>
        <v>0</v>
      </c>
      <c r="J27" s="552">
        <f t="shared" si="9"/>
        <v>0</v>
      </c>
      <c r="K27" s="552">
        <f t="shared" si="9"/>
        <v>0</v>
      </c>
      <c r="L27" s="552">
        <f t="shared" si="9"/>
        <v>0</v>
      </c>
      <c r="M27" s="552">
        <f t="shared" si="9"/>
        <v>0</v>
      </c>
      <c r="N27" s="552">
        <f t="shared" si="9"/>
        <v>0</v>
      </c>
      <c r="O27" s="552">
        <f t="shared" si="9"/>
        <v>0</v>
      </c>
      <c r="P27" s="562">
        <f t="shared" si="9"/>
        <v>0</v>
      </c>
      <c r="Q27" s="558">
        <f t="shared" si="9"/>
        <v>0</v>
      </c>
      <c r="R27" s="558">
        <f t="shared" si="9"/>
        <v>0</v>
      </c>
      <c r="S27" s="552">
        <f t="shared" si="9"/>
        <v>0</v>
      </c>
      <c r="T27" s="552">
        <f t="shared" si="9"/>
        <v>0</v>
      </c>
      <c r="U27" s="552">
        <f t="shared" si="9"/>
        <v>0</v>
      </c>
      <c r="V27" s="575">
        <f t="shared" si="9"/>
        <v>0</v>
      </c>
      <c r="W27" s="562">
        <f t="shared" si="9"/>
        <v>0</v>
      </c>
      <c r="X27" s="552">
        <f t="shared" si="9"/>
        <v>0</v>
      </c>
      <c r="Y27" s="552">
        <f t="shared" si="9"/>
        <v>0</v>
      </c>
      <c r="Z27" s="552">
        <f t="shared" si="9"/>
        <v>0</v>
      </c>
      <c r="AA27" s="552">
        <f t="shared" si="9"/>
        <v>200</v>
      </c>
      <c r="AB27" s="552">
        <f t="shared" si="9"/>
        <v>200</v>
      </c>
      <c r="AC27" s="575">
        <f t="shared" si="9"/>
        <v>200</v>
      </c>
      <c r="AD27" s="562">
        <f t="shared" si="9"/>
        <v>200</v>
      </c>
      <c r="AE27" s="552">
        <f t="shared" si="9"/>
        <v>600</v>
      </c>
      <c r="AF27" s="552">
        <f t="shared" si="9"/>
        <v>600</v>
      </c>
      <c r="AG27" s="552">
        <f t="shared" si="9"/>
        <v>600</v>
      </c>
      <c r="AH27" s="552">
        <f>+AG27+AH26</f>
        <v>600</v>
      </c>
      <c r="AI27" s="558">
        <f>+AH27+AI26</f>
        <v>600</v>
      </c>
      <c r="AJ27" s="575">
        <f>+AI27+AJ26</f>
        <v>600</v>
      </c>
      <c r="AK27" s="558">
        <f>+AJ27+AK26</f>
        <v>600</v>
      </c>
      <c r="AL27" s="37"/>
    </row>
    <row r="28" spans="1:42" ht="34.5" customHeight="1">
      <c r="A28" s="624">
        <v>11</v>
      </c>
      <c r="B28" s="649" t="s">
        <v>84</v>
      </c>
      <c r="C28" s="508" t="s">
        <v>176</v>
      </c>
      <c r="D28" s="63"/>
      <c r="E28" s="54"/>
      <c r="F28" s="612">
        <f>+[1]NEW!$AC$18</f>
        <v>1300</v>
      </c>
      <c r="G28" s="553">
        <v>0</v>
      </c>
      <c r="H28" s="574">
        <v>0</v>
      </c>
      <c r="I28" s="557">
        <v>0</v>
      </c>
      <c r="J28" s="553">
        <v>0</v>
      </c>
      <c r="K28" s="553">
        <v>0</v>
      </c>
      <c r="L28" s="553">
        <v>0</v>
      </c>
      <c r="M28" s="553">
        <v>0</v>
      </c>
      <c r="N28" s="553">
        <v>0</v>
      </c>
      <c r="O28" s="553">
        <v>0</v>
      </c>
      <c r="P28" s="557">
        <v>0</v>
      </c>
      <c r="Q28" s="557">
        <v>0</v>
      </c>
      <c r="R28" s="557">
        <v>0</v>
      </c>
      <c r="S28" s="553">
        <v>0</v>
      </c>
      <c r="T28" s="553">
        <v>0</v>
      </c>
      <c r="U28" s="553">
        <v>0</v>
      </c>
      <c r="V28" s="574">
        <v>0</v>
      </c>
      <c r="W28" s="557">
        <v>0</v>
      </c>
      <c r="X28" s="553">
        <v>0</v>
      </c>
      <c r="Y28" s="469">
        <f>1800-Y30-Y18-Y16</f>
        <v>500</v>
      </c>
      <c r="Z28" s="469">
        <f>700-Y29</f>
        <v>200</v>
      </c>
      <c r="AA28" s="553">
        <v>0</v>
      </c>
      <c r="AB28" s="553">
        <v>0</v>
      </c>
      <c r="AC28" s="469">
        <f>1750-AC16</f>
        <v>500</v>
      </c>
      <c r="AD28" s="557">
        <v>0</v>
      </c>
      <c r="AE28" s="469">
        <f>1300-AD29</f>
        <v>100</v>
      </c>
      <c r="AF28" s="553">
        <f>1300-AE29</f>
        <v>0</v>
      </c>
      <c r="AG28" s="553">
        <v>0</v>
      </c>
      <c r="AH28" s="553">
        <v>0</v>
      </c>
      <c r="AI28" s="557">
        <v>0</v>
      </c>
      <c r="AJ28" s="574">
        <v>0</v>
      </c>
      <c r="AK28" s="557">
        <v>0</v>
      </c>
      <c r="AL28" s="37"/>
      <c r="AM28" s="38"/>
      <c r="AN28" s="38"/>
      <c r="AO28" s="38"/>
      <c r="AP28" s="38"/>
    </row>
    <row r="29" spans="1:42" ht="34.5" customHeight="1">
      <c r="A29" s="651"/>
      <c r="B29" s="650"/>
      <c r="C29" s="509"/>
      <c r="D29" s="65"/>
      <c r="E29" s="66"/>
      <c r="F29" s="600"/>
      <c r="G29" s="552">
        <f t="shared" ref="G29:AK29" si="10">+F29+G28</f>
        <v>0</v>
      </c>
      <c r="H29" s="575">
        <f t="shared" si="10"/>
        <v>0</v>
      </c>
      <c r="I29" s="562">
        <f t="shared" si="10"/>
        <v>0</v>
      </c>
      <c r="J29" s="552">
        <f t="shared" si="10"/>
        <v>0</v>
      </c>
      <c r="K29" s="552">
        <f t="shared" si="10"/>
        <v>0</v>
      </c>
      <c r="L29" s="552">
        <f t="shared" si="10"/>
        <v>0</v>
      </c>
      <c r="M29" s="552">
        <f t="shared" si="10"/>
        <v>0</v>
      </c>
      <c r="N29" s="552">
        <f t="shared" si="10"/>
        <v>0</v>
      </c>
      <c r="O29" s="552">
        <f t="shared" si="10"/>
        <v>0</v>
      </c>
      <c r="P29" s="562">
        <f t="shared" si="10"/>
        <v>0</v>
      </c>
      <c r="Q29" s="558">
        <f t="shared" si="10"/>
        <v>0</v>
      </c>
      <c r="R29" s="558">
        <f t="shared" si="10"/>
        <v>0</v>
      </c>
      <c r="S29" s="552">
        <f t="shared" si="10"/>
        <v>0</v>
      </c>
      <c r="T29" s="552">
        <f t="shared" si="10"/>
        <v>0</v>
      </c>
      <c r="U29" s="552">
        <f t="shared" si="10"/>
        <v>0</v>
      </c>
      <c r="V29" s="575">
        <f t="shared" si="10"/>
        <v>0</v>
      </c>
      <c r="W29" s="562">
        <f t="shared" si="10"/>
        <v>0</v>
      </c>
      <c r="X29" s="552">
        <f t="shared" si="10"/>
        <v>0</v>
      </c>
      <c r="Y29" s="552">
        <f t="shared" si="10"/>
        <v>500</v>
      </c>
      <c r="Z29" s="552">
        <f t="shared" si="10"/>
        <v>700</v>
      </c>
      <c r="AA29" s="552">
        <f t="shared" si="10"/>
        <v>700</v>
      </c>
      <c r="AB29" s="552">
        <f t="shared" si="10"/>
        <v>700</v>
      </c>
      <c r="AC29" s="575">
        <f t="shared" si="10"/>
        <v>1200</v>
      </c>
      <c r="AD29" s="562">
        <f t="shared" si="10"/>
        <v>1200</v>
      </c>
      <c r="AE29" s="552">
        <f t="shared" si="10"/>
        <v>1300</v>
      </c>
      <c r="AF29" s="552">
        <f t="shared" si="10"/>
        <v>1300</v>
      </c>
      <c r="AG29" s="552">
        <f t="shared" si="10"/>
        <v>1300</v>
      </c>
      <c r="AH29" s="552">
        <f t="shared" si="10"/>
        <v>1300</v>
      </c>
      <c r="AI29" s="558">
        <f t="shared" si="10"/>
        <v>1300</v>
      </c>
      <c r="AJ29" s="575">
        <f t="shared" si="10"/>
        <v>1300</v>
      </c>
      <c r="AK29" s="558">
        <f t="shared" si="10"/>
        <v>1300</v>
      </c>
      <c r="AL29" s="37"/>
    </row>
    <row r="30" spans="1:42" ht="34.5" customHeight="1">
      <c r="A30" s="624">
        <v>12</v>
      </c>
      <c r="B30" s="649" t="s">
        <v>85</v>
      </c>
      <c r="C30" s="508" t="s">
        <v>176</v>
      </c>
      <c r="D30" s="53"/>
      <c r="E30" s="54"/>
      <c r="F30" s="533">
        <f>+[1]NEW!$AC$21</f>
        <v>150</v>
      </c>
      <c r="G30" s="553">
        <v>0</v>
      </c>
      <c r="H30" s="574">
        <v>0</v>
      </c>
      <c r="I30" s="557">
        <v>0</v>
      </c>
      <c r="J30" s="553">
        <v>0</v>
      </c>
      <c r="K30" s="553">
        <v>0</v>
      </c>
      <c r="L30" s="553">
        <v>0</v>
      </c>
      <c r="M30" s="553">
        <v>0</v>
      </c>
      <c r="N30" s="553">
        <v>0</v>
      </c>
      <c r="O30" s="553">
        <v>0</v>
      </c>
      <c r="P30" s="557">
        <v>0</v>
      </c>
      <c r="Q30" s="557">
        <v>0</v>
      </c>
      <c r="R30" s="557">
        <v>0</v>
      </c>
      <c r="S30" s="553">
        <v>0</v>
      </c>
      <c r="T30" s="553">
        <v>0</v>
      </c>
      <c r="U30" s="553">
        <v>0</v>
      </c>
      <c r="V30" s="574">
        <v>0</v>
      </c>
      <c r="W30" s="557">
        <v>0</v>
      </c>
      <c r="X30" s="553">
        <v>0</v>
      </c>
      <c r="Y30" s="469">
        <v>150</v>
      </c>
      <c r="Z30" s="553">
        <f>150-Y31</f>
        <v>0</v>
      </c>
      <c r="AA30" s="553">
        <f>150-Z31</f>
        <v>0</v>
      </c>
      <c r="AB30" s="553">
        <f>150-AA31</f>
        <v>0</v>
      </c>
      <c r="AC30" s="574">
        <v>0</v>
      </c>
      <c r="AD30" s="557">
        <v>0</v>
      </c>
      <c r="AE30" s="553">
        <f>150-AD31</f>
        <v>0</v>
      </c>
      <c r="AF30" s="553">
        <v>0</v>
      </c>
      <c r="AG30" s="553">
        <v>0</v>
      </c>
      <c r="AH30" s="553">
        <v>0</v>
      </c>
      <c r="AI30" s="557">
        <v>0</v>
      </c>
      <c r="AJ30" s="574">
        <v>0</v>
      </c>
      <c r="AK30" s="557">
        <v>0</v>
      </c>
      <c r="AL30" s="37"/>
      <c r="AM30" s="38"/>
      <c r="AN30" s="38"/>
      <c r="AO30" s="38"/>
      <c r="AP30" s="38"/>
    </row>
    <row r="31" spans="1:42" ht="34.5" customHeight="1">
      <c r="A31" s="625"/>
      <c r="B31" s="650"/>
      <c r="C31" s="509"/>
      <c r="D31" s="56"/>
      <c r="E31" s="57"/>
      <c r="F31" s="598"/>
      <c r="G31" s="552">
        <f t="shared" ref="G31:AG31" si="11">+F31+G30</f>
        <v>0</v>
      </c>
      <c r="H31" s="575">
        <f t="shared" si="11"/>
        <v>0</v>
      </c>
      <c r="I31" s="562">
        <f t="shared" si="11"/>
        <v>0</v>
      </c>
      <c r="J31" s="552">
        <f t="shared" si="11"/>
        <v>0</v>
      </c>
      <c r="K31" s="552">
        <f t="shared" si="11"/>
        <v>0</v>
      </c>
      <c r="L31" s="552">
        <f t="shared" si="11"/>
        <v>0</v>
      </c>
      <c r="M31" s="552">
        <f t="shared" si="11"/>
        <v>0</v>
      </c>
      <c r="N31" s="552">
        <f t="shared" si="11"/>
        <v>0</v>
      </c>
      <c r="O31" s="552">
        <f t="shared" si="11"/>
        <v>0</v>
      </c>
      <c r="P31" s="562">
        <f t="shared" si="11"/>
        <v>0</v>
      </c>
      <c r="Q31" s="558">
        <f t="shared" si="11"/>
        <v>0</v>
      </c>
      <c r="R31" s="558">
        <f t="shared" si="11"/>
        <v>0</v>
      </c>
      <c r="S31" s="552">
        <f t="shared" si="11"/>
        <v>0</v>
      </c>
      <c r="T31" s="552">
        <f t="shared" si="11"/>
        <v>0</v>
      </c>
      <c r="U31" s="552">
        <f t="shared" si="11"/>
        <v>0</v>
      </c>
      <c r="V31" s="575">
        <f t="shared" si="11"/>
        <v>0</v>
      </c>
      <c r="W31" s="562">
        <f t="shared" si="11"/>
        <v>0</v>
      </c>
      <c r="X31" s="552">
        <f t="shared" si="11"/>
        <v>0</v>
      </c>
      <c r="Y31" s="552">
        <f t="shared" si="11"/>
        <v>150</v>
      </c>
      <c r="Z31" s="552">
        <f t="shared" si="11"/>
        <v>150</v>
      </c>
      <c r="AA31" s="552">
        <f t="shared" si="11"/>
        <v>150</v>
      </c>
      <c r="AB31" s="552">
        <f t="shared" si="11"/>
        <v>150</v>
      </c>
      <c r="AC31" s="575">
        <f t="shared" si="11"/>
        <v>150</v>
      </c>
      <c r="AD31" s="562">
        <f t="shared" si="11"/>
        <v>150</v>
      </c>
      <c r="AE31" s="552">
        <f t="shared" si="11"/>
        <v>150</v>
      </c>
      <c r="AF31" s="552">
        <f t="shared" si="11"/>
        <v>150</v>
      </c>
      <c r="AG31" s="552">
        <f t="shared" si="11"/>
        <v>150</v>
      </c>
      <c r="AH31" s="552">
        <f>+AG31+AH30</f>
        <v>150</v>
      </c>
      <c r="AI31" s="558">
        <f>+AH31+AI30</f>
        <v>150</v>
      </c>
      <c r="AJ31" s="575">
        <f>+AI31+AJ30</f>
        <v>150</v>
      </c>
      <c r="AK31" s="558">
        <f>+AJ31+AK30</f>
        <v>150</v>
      </c>
      <c r="AL31" s="37"/>
    </row>
    <row r="32" spans="1:42" ht="35.1" customHeight="1">
      <c r="A32" s="652">
        <v>13</v>
      </c>
      <c r="B32" s="653" t="s">
        <v>86</v>
      </c>
      <c r="C32" s="506" t="s">
        <v>174</v>
      </c>
      <c r="D32" s="60"/>
      <c r="E32" s="34"/>
      <c r="F32" s="551">
        <f>+[1]NEW!$AC$30</f>
        <v>30</v>
      </c>
      <c r="G32" s="553">
        <v>0</v>
      </c>
      <c r="H32" s="574">
        <v>0</v>
      </c>
      <c r="I32" s="557">
        <v>0</v>
      </c>
      <c r="J32" s="553">
        <v>0</v>
      </c>
      <c r="K32" s="469">
        <f>30-J33</f>
        <v>30</v>
      </c>
      <c r="L32" s="553">
        <v>0</v>
      </c>
      <c r="M32" s="553">
        <f>30-L33</f>
        <v>0</v>
      </c>
      <c r="N32" s="553">
        <f>30-M33</f>
        <v>0</v>
      </c>
      <c r="O32" s="553">
        <v>0</v>
      </c>
      <c r="P32" s="557">
        <v>0</v>
      </c>
      <c r="Q32" s="557">
        <v>0</v>
      </c>
      <c r="R32" s="557">
        <v>0</v>
      </c>
      <c r="S32" s="553">
        <v>0</v>
      </c>
      <c r="T32" s="553">
        <v>0</v>
      </c>
      <c r="U32" s="553">
        <v>0</v>
      </c>
      <c r="V32" s="574">
        <f>41-U33-11</f>
        <v>0</v>
      </c>
      <c r="W32" s="557">
        <v>0</v>
      </c>
      <c r="X32" s="553">
        <v>0</v>
      </c>
      <c r="Y32" s="553">
        <v>0</v>
      </c>
      <c r="Z32" s="553">
        <v>0</v>
      </c>
      <c r="AA32" s="553">
        <v>0</v>
      </c>
      <c r="AB32" s="553">
        <v>0</v>
      </c>
      <c r="AC32" s="574">
        <v>0</v>
      </c>
      <c r="AD32" s="557">
        <v>0</v>
      </c>
      <c r="AE32" s="553">
        <v>0</v>
      </c>
      <c r="AF32" s="553">
        <v>0</v>
      </c>
      <c r="AG32" s="553">
        <v>0</v>
      </c>
      <c r="AH32" s="553">
        <v>0</v>
      </c>
      <c r="AI32" s="557">
        <v>0</v>
      </c>
      <c r="AJ32" s="574">
        <v>0</v>
      </c>
      <c r="AK32" s="557">
        <v>0</v>
      </c>
      <c r="AL32" s="37"/>
      <c r="AM32" s="38"/>
      <c r="AN32" s="38"/>
      <c r="AO32" s="38"/>
      <c r="AP32" s="38"/>
    </row>
    <row r="33" spans="1:42" ht="35.1" customHeight="1">
      <c r="A33" s="625"/>
      <c r="B33" s="654"/>
      <c r="C33" s="507"/>
      <c r="D33" s="60"/>
      <c r="E33" s="52"/>
      <c r="F33" s="599"/>
      <c r="G33" s="552">
        <f t="shared" ref="G33:AG33" si="12">+F33+G32</f>
        <v>0</v>
      </c>
      <c r="H33" s="575">
        <f t="shared" si="12"/>
        <v>0</v>
      </c>
      <c r="I33" s="562">
        <f t="shared" si="12"/>
        <v>0</v>
      </c>
      <c r="J33" s="552">
        <f t="shared" si="12"/>
        <v>0</v>
      </c>
      <c r="K33" s="552">
        <f t="shared" si="12"/>
        <v>30</v>
      </c>
      <c r="L33" s="552">
        <f t="shared" si="12"/>
        <v>30</v>
      </c>
      <c r="M33" s="552">
        <f t="shared" si="12"/>
        <v>30</v>
      </c>
      <c r="N33" s="552">
        <f t="shared" si="12"/>
        <v>30</v>
      </c>
      <c r="O33" s="552">
        <f t="shared" si="12"/>
        <v>30</v>
      </c>
      <c r="P33" s="562">
        <f t="shared" si="12"/>
        <v>30</v>
      </c>
      <c r="Q33" s="558">
        <f t="shared" si="12"/>
        <v>30</v>
      </c>
      <c r="R33" s="558">
        <f t="shared" si="12"/>
        <v>30</v>
      </c>
      <c r="S33" s="552">
        <f t="shared" si="12"/>
        <v>30</v>
      </c>
      <c r="T33" s="552">
        <f t="shared" si="12"/>
        <v>30</v>
      </c>
      <c r="U33" s="552">
        <f t="shared" si="12"/>
        <v>30</v>
      </c>
      <c r="V33" s="575">
        <f t="shared" si="12"/>
        <v>30</v>
      </c>
      <c r="W33" s="562">
        <f t="shared" si="12"/>
        <v>30</v>
      </c>
      <c r="X33" s="552">
        <f t="shared" si="12"/>
        <v>30</v>
      </c>
      <c r="Y33" s="552">
        <f t="shared" si="12"/>
        <v>30</v>
      </c>
      <c r="Z33" s="552">
        <f t="shared" si="12"/>
        <v>30</v>
      </c>
      <c r="AA33" s="552">
        <f t="shared" si="12"/>
        <v>30</v>
      </c>
      <c r="AB33" s="552">
        <f t="shared" si="12"/>
        <v>30</v>
      </c>
      <c r="AC33" s="575">
        <f t="shared" si="12"/>
        <v>30</v>
      </c>
      <c r="AD33" s="562">
        <f t="shared" si="12"/>
        <v>30</v>
      </c>
      <c r="AE33" s="552">
        <f t="shared" si="12"/>
        <v>30</v>
      </c>
      <c r="AF33" s="552">
        <f t="shared" si="12"/>
        <v>30</v>
      </c>
      <c r="AG33" s="552">
        <f t="shared" si="12"/>
        <v>30</v>
      </c>
      <c r="AH33" s="552">
        <f>+AG33+AH32</f>
        <v>30</v>
      </c>
      <c r="AI33" s="558">
        <f>+AH33+AI32</f>
        <v>30</v>
      </c>
      <c r="AJ33" s="575">
        <f>+AI33+AJ32</f>
        <v>30</v>
      </c>
      <c r="AK33" s="558">
        <f>+AJ33+AK32</f>
        <v>30</v>
      </c>
      <c r="AL33" s="37"/>
    </row>
    <row r="34" spans="1:42" ht="35.1" customHeight="1">
      <c r="A34" s="624">
        <v>14</v>
      </c>
      <c r="B34" s="653" t="s">
        <v>87</v>
      </c>
      <c r="C34" s="506" t="s">
        <v>174</v>
      </c>
      <c r="D34" s="63"/>
      <c r="E34" s="54"/>
      <c r="F34" s="433">
        <f>+[1]NEW!$AC$33</f>
        <v>0</v>
      </c>
      <c r="G34" s="553">
        <v>0</v>
      </c>
      <c r="H34" s="574">
        <v>0</v>
      </c>
      <c r="I34" s="557">
        <v>0</v>
      </c>
      <c r="J34" s="553">
        <v>0</v>
      </c>
      <c r="K34" s="553">
        <v>0</v>
      </c>
      <c r="L34" s="553">
        <v>0</v>
      </c>
      <c r="M34" s="553">
        <v>0</v>
      </c>
      <c r="N34" s="553">
        <v>0</v>
      </c>
      <c r="O34" s="553">
        <v>0</v>
      </c>
      <c r="P34" s="557">
        <v>0</v>
      </c>
      <c r="Q34" s="557">
        <v>0</v>
      </c>
      <c r="R34" s="557">
        <v>0</v>
      </c>
      <c r="S34" s="553">
        <v>0</v>
      </c>
      <c r="T34" s="553">
        <v>0</v>
      </c>
      <c r="U34" s="553">
        <v>0</v>
      </c>
      <c r="V34" s="574">
        <f>20-U35-20</f>
        <v>0</v>
      </c>
      <c r="W34" s="557">
        <v>0</v>
      </c>
      <c r="X34" s="553">
        <v>0</v>
      </c>
      <c r="Y34" s="553">
        <v>0</v>
      </c>
      <c r="Z34" s="553">
        <v>0</v>
      </c>
      <c r="AA34" s="553">
        <v>0</v>
      </c>
      <c r="AB34" s="553">
        <v>0</v>
      </c>
      <c r="AC34" s="574">
        <v>0</v>
      </c>
      <c r="AD34" s="557">
        <v>0</v>
      </c>
      <c r="AE34" s="553">
        <v>0</v>
      </c>
      <c r="AF34" s="553">
        <v>0</v>
      </c>
      <c r="AG34" s="553">
        <v>0</v>
      </c>
      <c r="AH34" s="553">
        <v>0</v>
      </c>
      <c r="AI34" s="557">
        <v>0</v>
      </c>
      <c r="AJ34" s="579">
        <v>0</v>
      </c>
      <c r="AK34" s="561">
        <v>0</v>
      </c>
      <c r="AL34" s="37">
        <f>SUM(G34:AK34)</f>
        <v>0</v>
      </c>
      <c r="AM34" s="38">
        <f>AL34</f>
        <v>0</v>
      </c>
      <c r="AN34" s="38">
        <v>800000</v>
      </c>
      <c r="AO34" s="38">
        <f>AL34*AN34/1000</f>
        <v>0</v>
      </c>
      <c r="AP34" s="38">
        <f>AN34*AM34/1000</f>
        <v>0</v>
      </c>
    </row>
    <row r="35" spans="1:42" ht="35.1" customHeight="1">
      <c r="A35" s="625"/>
      <c r="B35" s="654"/>
      <c r="C35" s="507"/>
      <c r="D35" s="65"/>
      <c r="E35" s="57"/>
      <c r="F35" s="435"/>
      <c r="G35" s="552">
        <f t="shared" ref="G35:AG35" si="13">+F35+G34</f>
        <v>0</v>
      </c>
      <c r="H35" s="575">
        <f t="shared" si="13"/>
        <v>0</v>
      </c>
      <c r="I35" s="562">
        <f t="shared" si="13"/>
        <v>0</v>
      </c>
      <c r="J35" s="552">
        <f t="shared" si="13"/>
        <v>0</v>
      </c>
      <c r="K35" s="552">
        <f t="shared" si="13"/>
        <v>0</v>
      </c>
      <c r="L35" s="552">
        <f t="shared" si="13"/>
        <v>0</v>
      </c>
      <c r="M35" s="552">
        <f t="shared" si="13"/>
        <v>0</v>
      </c>
      <c r="N35" s="552">
        <f t="shared" si="13"/>
        <v>0</v>
      </c>
      <c r="O35" s="552">
        <f t="shared" si="13"/>
        <v>0</v>
      </c>
      <c r="P35" s="562">
        <f t="shared" si="13"/>
        <v>0</v>
      </c>
      <c r="Q35" s="558">
        <f t="shared" si="13"/>
        <v>0</v>
      </c>
      <c r="R35" s="558">
        <f t="shared" si="13"/>
        <v>0</v>
      </c>
      <c r="S35" s="552">
        <f t="shared" si="13"/>
        <v>0</v>
      </c>
      <c r="T35" s="552">
        <f t="shared" si="13"/>
        <v>0</v>
      </c>
      <c r="U35" s="552">
        <f t="shared" si="13"/>
        <v>0</v>
      </c>
      <c r="V35" s="575">
        <f t="shared" si="13"/>
        <v>0</v>
      </c>
      <c r="W35" s="562">
        <f t="shared" si="13"/>
        <v>0</v>
      </c>
      <c r="X35" s="552">
        <f t="shared" si="13"/>
        <v>0</v>
      </c>
      <c r="Y35" s="552">
        <f t="shared" si="13"/>
        <v>0</v>
      </c>
      <c r="Z35" s="552">
        <f t="shared" si="13"/>
        <v>0</v>
      </c>
      <c r="AA35" s="552">
        <f t="shared" si="13"/>
        <v>0</v>
      </c>
      <c r="AB35" s="552">
        <f t="shared" si="13"/>
        <v>0</v>
      </c>
      <c r="AC35" s="575">
        <f t="shared" si="13"/>
        <v>0</v>
      </c>
      <c r="AD35" s="562">
        <f t="shared" si="13"/>
        <v>0</v>
      </c>
      <c r="AE35" s="552">
        <f t="shared" si="13"/>
        <v>0</v>
      </c>
      <c r="AF35" s="552">
        <f t="shared" si="13"/>
        <v>0</v>
      </c>
      <c r="AG35" s="552">
        <f t="shared" si="13"/>
        <v>0</v>
      </c>
      <c r="AH35" s="552">
        <f>+AG35+AH34</f>
        <v>0</v>
      </c>
      <c r="AI35" s="558">
        <f>+AH35+AI34</f>
        <v>0</v>
      </c>
      <c r="AJ35" s="575">
        <f>+AI35+AJ34</f>
        <v>0</v>
      </c>
      <c r="AK35" s="558">
        <f>+AJ35+AK34</f>
        <v>0</v>
      </c>
      <c r="AL35" s="37"/>
    </row>
    <row r="36" spans="1:42" ht="35.1" customHeight="1">
      <c r="A36" s="624">
        <v>15</v>
      </c>
      <c r="B36" s="653" t="s">
        <v>88</v>
      </c>
      <c r="C36" s="506" t="s">
        <v>174</v>
      </c>
      <c r="D36" s="71"/>
      <c r="E36" s="34"/>
      <c r="F36" s="434">
        <f>+[1]NEW!$AC$36</f>
        <v>0</v>
      </c>
      <c r="G36" s="553">
        <v>0</v>
      </c>
      <c r="H36" s="574">
        <v>0</v>
      </c>
      <c r="I36" s="557">
        <v>0</v>
      </c>
      <c r="J36" s="553">
        <v>0</v>
      </c>
      <c r="K36" s="553">
        <v>0</v>
      </c>
      <c r="L36" s="553">
        <v>0</v>
      </c>
      <c r="M36" s="553">
        <v>0</v>
      </c>
      <c r="N36" s="553">
        <v>0</v>
      </c>
      <c r="O36" s="553">
        <v>0</v>
      </c>
      <c r="P36" s="557">
        <v>0</v>
      </c>
      <c r="Q36" s="557">
        <v>0</v>
      </c>
      <c r="R36" s="557">
        <v>0</v>
      </c>
      <c r="S36" s="553">
        <v>0</v>
      </c>
      <c r="T36" s="553">
        <v>0</v>
      </c>
      <c r="U36" s="553">
        <v>0</v>
      </c>
      <c r="V36" s="574">
        <f>27-U37-27</f>
        <v>0</v>
      </c>
      <c r="W36" s="557">
        <v>0</v>
      </c>
      <c r="X36" s="553">
        <v>0</v>
      </c>
      <c r="Y36" s="553">
        <v>0</v>
      </c>
      <c r="Z36" s="553">
        <v>0</v>
      </c>
      <c r="AA36" s="553">
        <v>0</v>
      </c>
      <c r="AB36" s="553">
        <v>0</v>
      </c>
      <c r="AC36" s="574">
        <v>0</v>
      </c>
      <c r="AD36" s="557">
        <v>0</v>
      </c>
      <c r="AE36" s="553">
        <v>0</v>
      </c>
      <c r="AF36" s="553">
        <v>0</v>
      </c>
      <c r="AG36" s="553">
        <v>0</v>
      </c>
      <c r="AH36" s="553">
        <v>0</v>
      </c>
      <c r="AI36" s="557">
        <v>0</v>
      </c>
      <c r="AJ36" s="574">
        <v>0</v>
      </c>
      <c r="AK36" s="557">
        <v>0</v>
      </c>
      <c r="AL36" s="37">
        <f>AK37</f>
        <v>0</v>
      </c>
      <c r="AM36" s="38">
        <f>AL36</f>
        <v>0</v>
      </c>
      <c r="AN36" s="38"/>
      <c r="AO36" s="38">
        <f>AL36*AN36/1000</f>
        <v>0</v>
      </c>
      <c r="AP36" s="38">
        <f>AN36*AM36/1000</f>
        <v>0</v>
      </c>
    </row>
    <row r="37" spans="1:42" ht="35.1" customHeight="1">
      <c r="A37" s="625"/>
      <c r="B37" s="654"/>
      <c r="C37" s="507"/>
      <c r="D37" s="73"/>
      <c r="E37" s="41"/>
      <c r="F37" s="601"/>
      <c r="G37" s="552">
        <f t="shared" ref="G37:AG37" si="14">+F37+G36</f>
        <v>0</v>
      </c>
      <c r="H37" s="575">
        <f t="shared" si="14"/>
        <v>0</v>
      </c>
      <c r="I37" s="562">
        <f t="shared" si="14"/>
        <v>0</v>
      </c>
      <c r="J37" s="552">
        <f t="shared" si="14"/>
        <v>0</v>
      </c>
      <c r="K37" s="552">
        <f t="shared" si="14"/>
        <v>0</v>
      </c>
      <c r="L37" s="552">
        <f t="shared" si="14"/>
        <v>0</v>
      </c>
      <c r="M37" s="552">
        <f t="shared" si="14"/>
        <v>0</v>
      </c>
      <c r="N37" s="552">
        <f t="shared" si="14"/>
        <v>0</v>
      </c>
      <c r="O37" s="552">
        <f t="shared" si="14"/>
        <v>0</v>
      </c>
      <c r="P37" s="562">
        <f t="shared" si="14"/>
        <v>0</v>
      </c>
      <c r="Q37" s="558">
        <f t="shared" si="14"/>
        <v>0</v>
      </c>
      <c r="R37" s="558">
        <f t="shared" si="14"/>
        <v>0</v>
      </c>
      <c r="S37" s="552">
        <f t="shared" si="14"/>
        <v>0</v>
      </c>
      <c r="T37" s="552">
        <f t="shared" si="14"/>
        <v>0</v>
      </c>
      <c r="U37" s="552">
        <f t="shared" si="14"/>
        <v>0</v>
      </c>
      <c r="V37" s="575">
        <f t="shared" si="14"/>
        <v>0</v>
      </c>
      <c r="W37" s="562">
        <f t="shared" si="14"/>
        <v>0</v>
      </c>
      <c r="X37" s="552">
        <f t="shared" si="14"/>
        <v>0</v>
      </c>
      <c r="Y37" s="552">
        <f t="shared" si="14"/>
        <v>0</v>
      </c>
      <c r="Z37" s="552">
        <f t="shared" si="14"/>
        <v>0</v>
      </c>
      <c r="AA37" s="552">
        <f t="shared" si="14"/>
        <v>0</v>
      </c>
      <c r="AB37" s="552">
        <f t="shared" si="14"/>
        <v>0</v>
      </c>
      <c r="AC37" s="575">
        <f t="shared" si="14"/>
        <v>0</v>
      </c>
      <c r="AD37" s="562">
        <f t="shared" si="14"/>
        <v>0</v>
      </c>
      <c r="AE37" s="552">
        <f t="shared" si="14"/>
        <v>0</v>
      </c>
      <c r="AF37" s="552">
        <f t="shared" si="14"/>
        <v>0</v>
      </c>
      <c r="AG37" s="552">
        <f t="shared" si="14"/>
        <v>0</v>
      </c>
      <c r="AH37" s="552">
        <f>+AG37+AH36</f>
        <v>0</v>
      </c>
      <c r="AI37" s="558">
        <f>+AH37+AI36</f>
        <v>0</v>
      </c>
      <c r="AJ37" s="575">
        <f>+AI37+AJ36</f>
        <v>0</v>
      </c>
      <c r="AK37" s="558">
        <f>+AJ37+AK36</f>
        <v>0</v>
      </c>
      <c r="AL37" s="37"/>
    </row>
    <row r="38" spans="1:42" ht="35.1" hidden="1" customHeight="1">
      <c r="A38" s="652">
        <v>9</v>
      </c>
      <c r="B38" s="653" t="s">
        <v>55</v>
      </c>
      <c r="C38" s="510"/>
      <c r="D38" s="60"/>
      <c r="E38" s="34"/>
      <c r="F38" s="595">
        <v>0</v>
      </c>
      <c r="G38" s="553">
        <v>0</v>
      </c>
      <c r="H38" s="574">
        <v>0</v>
      </c>
      <c r="I38" s="557">
        <v>0</v>
      </c>
      <c r="J38" s="553">
        <v>0</v>
      </c>
      <c r="K38" s="553">
        <v>0</v>
      </c>
      <c r="L38" s="553">
        <v>0</v>
      </c>
      <c r="M38" s="553">
        <v>0</v>
      </c>
      <c r="N38" s="553">
        <v>0</v>
      </c>
      <c r="O38" s="553">
        <v>0</v>
      </c>
      <c r="P38" s="557">
        <v>0</v>
      </c>
      <c r="Q38" s="557">
        <v>0</v>
      </c>
      <c r="R38" s="557">
        <v>0</v>
      </c>
      <c r="S38" s="553">
        <v>0</v>
      </c>
      <c r="T38" s="553">
        <v>0</v>
      </c>
      <c r="U38" s="553">
        <v>0</v>
      </c>
      <c r="V38" s="574">
        <v>0</v>
      </c>
      <c r="W38" s="557">
        <v>0</v>
      </c>
      <c r="X38" s="553">
        <v>0</v>
      </c>
      <c r="Y38" s="553">
        <v>0</v>
      </c>
      <c r="Z38" s="553">
        <v>0</v>
      </c>
      <c r="AA38" s="553">
        <v>0</v>
      </c>
      <c r="AB38" s="553">
        <v>0</v>
      </c>
      <c r="AC38" s="574">
        <v>0</v>
      </c>
      <c r="AD38" s="557">
        <v>0</v>
      </c>
      <c r="AE38" s="553">
        <v>0</v>
      </c>
      <c r="AF38" s="553">
        <v>0</v>
      </c>
      <c r="AG38" s="553">
        <v>0</v>
      </c>
      <c r="AH38" s="553">
        <v>0</v>
      </c>
      <c r="AI38" s="557">
        <v>0</v>
      </c>
      <c r="AJ38" s="574">
        <v>0</v>
      </c>
      <c r="AK38" s="557">
        <v>0</v>
      </c>
      <c r="AL38" s="37"/>
      <c r="AM38" s="38"/>
      <c r="AN38" s="38"/>
      <c r="AO38" s="38"/>
      <c r="AP38" s="38"/>
    </row>
    <row r="39" spans="1:42" ht="35.1" hidden="1" customHeight="1">
      <c r="A39" s="625"/>
      <c r="B39" s="654"/>
      <c r="C39" s="510"/>
      <c r="D39" s="60"/>
      <c r="E39" s="52"/>
      <c r="F39" s="599"/>
      <c r="G39" s="552">
        <f t="shared" ref="G39:AG39" si="15">+F39+G38</f>
        <v>0</v>
      </c>
      <c r="H39" s="575">
        <f t="shared" si="15"/>
        <v>0</v>
      </c>
      <c r="I39" s="562">
        <f t="shared" si="15"/>
        <v>0</v>
      </c>
      <c r="J39" s="552">
        <f t="shared" si="15"/>
        <v>0</v>
      </c>
      <c r="K39" s="552">
        <f t="shared" si="15"/>
        <v>0</v>
      </c>
      <c r="L39" s="552">
        <f t="shared" si="15"/>
        <v>0</v>
      </c>
      <c r="M39" s="552">
        <f t="shared" si="15"/>
        <v>0</v>
      </c>
      <c r="N39" s="552">
        <f t="shared" si="15"/>
        <v>0</v>
      </c>
      <c r="O39" s="552">
        <f t="shared" si="15"/>
        <v>0</v>
      </c>
      <c r="P39" s="562">
        <f t="shared" si="15"/>
        <v>0</v>
      </c>
      <c r="Q39" s="558">
        <f t="shared" si="15"/>
        <v>0</v>
      </c>
      <c r="R39" s="558">
        <f t="shared" si="15"/>
        <v>0</v>
      </c>
      <c r="S39" s="552">
        <f t="shared" si="15"/>
        <v>0</v>
      </c>
      <c r="T39" s="552">
        <f t="shared" si="15"/>
        <v>0</v>
      </c>
      <c r="U39" s="552">
        <f t="shared" si="15"/>
        <v>0</v>
      </c>
      <c r="V39" s="575">
        <f t="shared" si="15"/>
        <v>0</v>
      </c>
      <c r="W39" s="562">
        <f t="shared" si="15"/>
        <v>0</v>
      </c>
      <c r="X39" s="552">
        <f t="shared" si="15"/>
        <v>0</v>
      </c>
      <c r="Y39" s="552">
        <f t="shared" si="15"/>
        <v>0</v>
      </c>
      <c r="Z39" s="552">
        <f t="shared" si="15"/>
        <v>0</v>
      </c>
      <c r="AA39" s="552">
        <f t="shared" si="15"/>
        <v>0</v>
      </c>
      <c r="AB39" s="552">
        <f t="shared" si="15"/>
        <v>0</v>
      </c>
      <c r="AC39" s="575">
        <f t="shared" si="15"/>
        <v>0</v>
      </c>
      <c r="AD39" s="562">
        <f t="shared" si="15"/>
        <v>0</v>
      </c>
      <c r="AE39" s="552">
        <f t="shared" si="15"/>
        <v>0</v>
      </c>
      <c r="AF39" s="552">
        <f t="shared" si="15"/>
        <v>0</v>
      </c>
      <c r="AG39" s="552">
        <f t="shared" si="15"/>
        <v>0</v>
      </c>
      <c r="AH39" s="552">
        <f>+AG39+AH38</f>
        <v>0</v>
      </c>
      <c r="AI39" s="558">
        <f>+AH39+AI38</f>
        <v>0</v>
      </c>
      <c r="AJ39" s="575">
        <f>+AI39+AJ38</f>
        <v>0</v>
      </c>
      <c r="AK39" s="558">
        <f>+AJ39+AK38</f>
        <v>0</v>
      </c>
      <c r="AL39" s="37"/>
    </row>
    <row r="40" spans="1:42" ht="35.1" hidden="1" customHeight="1">
      <c r="A40" s="624">
        <v>10</v>
      </c>
      <c r="B40" s="653" t="s">
        <v>56</v>
      </c>
      <c r="C40" s="511">
        <v>0</v>
      </c>
      <c r="D40" s="63"/>
      <c r="E40" s="54"/>
      <c r="F40" s="597">
        <v>0</v>
      </c>
      <c r="G40" s="553">
        <v>0</v>
      </c>
      <c r="H40" s="574">
        <v>0</v>
      </c>
      <c r="I40" s="557">
        <v>0</v>
      </c>
      <c r="J40" s="553">
        <v>0</v>
      </c>
      <c r="K40" s="553">
        <v>0</v>
      </c>
      <c r="L40" s="553">
        <v>0</v>
      </c>
      <c r="M40" s="553">
        <v>0</v>
      </c>
      <c r="N40" s="553">
        <v>0</v>
      </c>
      <c r="O40" s="553">
        <v>0</v>
      </c>
      <c r="P40" s="557">
        <v>0</v>
      </c>
      <c r="Q40" s="557">
        <v>0</v>
      </c>
      <c r="R40" s="557">
        <v>0</v>
      </c>
      <c r="S40" s="553">
        <v>0</v>
      </c>
      <c r="T40" s="553">
        <v>0</v>
      </c>
      <c r="U40" s="553">
        <v>0</v>
      </c>
      <c r="V40" s="574">
        <v>0</v>
      </c>
      <c r="W40" s="557">
        <v>0</v>
      </c>
      <c r="X40" s="553">
        <v>0</v>
      </c>
      <c r="Y40" s="553">
        <v>0</v>
      </c>
      <c r="Z40" s="553">
        <v>0</v>
      </c>
      <c r="AA40" s="553">
        <v>0</v>
      </c>
      <c r="AB40" s="553">
        <v>0</v>
      </c>
      <c r="AC40" s="574">
        <v>0</v>
      </c>
      <c r="AD40" s="557">
        <v>0</v>
      </c>
      <c r="AE40" s="553">
        <v>0</v>
      </c>
      <c r="AF40" s="553">
        <v>0</v>
      </c>
      <c r="AG40" s="553">
        <v>0</v>
      </c>
      <c r="AH40" s="553">
        <v>0</v>
      </c>
      <c r="AI40" s="557">
        <v>0</v>
      </c>
      <c r="AJ40" s="579">
        <v>0</v>
      </c>
      <c r="AK40" s="561">
        <v>0</v>
      </c>
      <c r="AL40" s="37">
        <f>SUM(G40:AK40)</f>
        <v>0</v>
      </c>
      <c r="AM40" s="38">
        <f>AL40</f>
        <v>0</v>
      </c>
      <c r="AN40" s="38">
        <v>800000</v>
      </c>
      <c r="AO40" s="38">
        <f>AL40*AN40/1000</f>
        <v>0</v>
      </c>
      <c r="AP40" s="38">
        <f>AN40*AM40/1000</f>
        <v>0</v>
      </c>
    </row>
    <row r="41" spans="1:42" ht="35.1" hidden="1" customHeight="1">
      <c r="A41" s="625"/>
      <c r="B41" s="654"/>
      <c r="C41" s="512"/>
      <c r="D41" s="65"/>
      <c r="E41" s="57"/>
      <c r="F41" s="598"/>
      <c r="G41" s="552">
        <f t="shared" ref="G41:AG41" si="16">+F41+G40</f>
        <v>0</v>
      </c>
      <c r="H41" s="575">
        <f t="shared" si="16"/>
        <v>0</v>
      </c>
      <c r="I41" s="562">
        <f t="shared" si="16"/>
        <v>0</v>
      </c>
      <c r="J41" s="552">
        <f t="shared" si="16"/>
        <v>0</v>
      </c>
      <c r="K41" s="552">
        <f t="shared" si="16"/>
        <v>0</v>
      </c>
      <c r="L41" s="552">
        <f t="shared" si="16"/>
        <v>0</v>
      </c>
      <c r="M41" s="552">
        <f t="shared" si="16"/>
        <v>0</v>
      </c>
      <c r="N41" s="552">
        <f t="shared" si="16"/>
        <v>0</v>
      </c>
      <c r="O41" s="552">
        <f t="shared" si="16"/>
        <v>0</v>
      </c>
      <c r="P41" s="562">
        <f t="shared" si="16"/>
        <v>0</v>
      </c>
      <c r="Q41" s="558">
        <f t="shared" si="16"/>
        <v>0</v>
      </c>
      <c r="R41" s="558">
        <f t="shared" si="16"/>
        <v>0</v>
      </c>
      <c r="S41" s="552">
        <f t="shared" si="16"/>
        <v>0</v>
      </c>
      <c r="T41" s="552">
        <f t="shared" si="16"/>
        <v>0</v>
      </c>
      <c r="U41" s="552">
        <f t="shared" si="16"/>
        <v>0</v>
      </c>
      <c r="V41" s="575">
        <f t="shared" si="16"/>
        <v>0</v>
      </c>
      <c r="W41" s="562">
        <f t="shared" si="16"/>
        <v>0</v>
      </c>
      <c r="X41" s="552">
        <f t="shared" si="16"/>
        <v>0</v>
      </c>
      <c r="Y41" s="552">
        <f t="shared" si="16"/>
        <v>0</v>
      </c>
      <c r="Z41" s="552">
        <f t="shared" si="16"/>
        <v>0</v>
      </c>
      <c r="AA41" s="552">
        <f t="shared" si="16"/>
        <v>0</v>
      </c>
      <c r="AB41" s="552">
        <f t="shared" si="16"/>
        <v>0</v>
      </c>
      <c r="AC41" s="575">
        <f t="shared" si="16"/>
        <v>0</v>
      </c>
      <c r="AD41" s="562">
        <f t="shared" si="16"/>
        <v>0</v>
      </c>
      <c r="AE41" s="552">
        <f t="shared" si="16"/>
        <v>0</v>
      </c>
      <c r="AF41" s="552">
        <f t="shared" si="16"/>
        <v>0</v>
      </c>
      <c r="AG41" s="552">
        <f t="shared" si="16"/>
        <v>0</v>
      </c>
      <c r="AH41" s="552">
        <f>+AG41+AH40</f>
        <v>0</v>
      </c>
      <c r="AI41" s="558">
        <f>+AH41+AI40</f>
        <v>0</v>
      </c>
      <c r="AJ41" s="575">
        <f>+AI41+AJ40</f>
        <v>0</v>
      </c>
      <c r="AK41" s="558">
        <f>+AJ41+AK40</f>
        <v>0</v>
      </c>
      <c r="AL41" s="37"/>
    </row>
    <row r="42" spans="1:42" ht="35.1" hidden="1" customHeight="1">
      <c r="A42" s="624">
        <v>11</v>
      </c>
      <c r="B42" s="653" t="s">
        <v>57</v>
      </c>
      <c r="C42" s="511">
        <v>0</v>
      </c>
      <c r="D42" s="71"/>
      <c r="E42" s="34"/>
      <c r="F42" s="595">
        <v>0</v>
      </c>
      <c r="G42" s="553">
        <v>0</v>
      </c>
      <c r="H42" s="574">
        <v>0</v>
      </c>
      <c r="I42" s="557">
        <v>0</v>
      </c>
      <c r="J42" s="553">
        <v>0</v>
      </c>
      <c r="K42" s="553">
        <v>0</v>
      </c>
      <c r="L42" s="553">
        <v>0</v>
      </c>
      <c r="M42" s="553">
        <v>0</v>
      </c>
      <c r="N42" s="553">
        <v>0</v>
      </c>
      <c r="O42" s="553">
        <v>0</v>
      </c>
      <c r="P42" s="557">
        <v>0</v>
      </c>
      <c r="Q42" s="557">
        <v>0</v>
      </c>
      <c r="R42" s="557">
        <v>0</v>
      </c>
      <c r="S42" s="553">
        <v>0</v>
      </c>
      <c r="T42" s="553">
        <v>0</v>
      </c>
      <c r="U42" s="553">
        <v>0</v>
      </c>
      <c r="V42" s="574">
        <v>0</v>
      </c>
      <c r="W42" s="557">
        <v>0</v>
      </c>
      <c r="X42" s="553">
        <v>0</v>
      </c>
      <c r="Y42" s="553">
        <v>0</v>
      </c>
      <c r="Z42" s="553">
        <v>0</v>
      </c>
      <c r="AA42" s="553">
        <v>0</v>
      </c>
      <c r="AB42" s="553">
        <v>0</v>
      </c>
      <c r="AC42" s="574">
        <v>0</v>
      </c>
      <c r="AD42" s="557">
        <v>0</v>
      </c>
      <c r="AE42" s="553">
        <v>0</v>
      </c>
      <c r="AF42" s="553">
        <v>0</v>
      </c>
      <c r="AG42" s="553">
        <v>0</v>
      </c>
      <c r="AH42" s="553">
        <v>0</v>
      </c>
      <c r="AI42" s="557">
        <v>0</v>
      </c>
      <c r="AJ42" s="574">
        <v>0</v>
      </c>
      <c r="AK42" s="557">
        <v>0</v>
      </c>
      <c r="AL42" s="37">
        <f>AK43</f>
        <v>0</v>
      </c>
      <c r="AM42" s="38">
        <f>AL42</f>
        <v>0</v>
      </c>
      <c r="AN42" s="38"/>
      <c r="AO42" s="38">
        <f>AL42*AN42/1000</f>
        <v>0</v>
      </c>
      <c r="AP42" s="38">
        <f>AN42*AM42/1000</f>
        <v>0</v>
      </c>
    </row>
    <row r="43" spans="1:42" ht="35.1" hidden="1" customHeight="1">
      <c r="A43" s="625"/>
      <c r="B43" s="654"/>
      <c r="C43" s="513"/>
      <c r="D43" s="73"/>
      <c r="E43" s="41"/>
      <c r="F43" s="601"/>
      <c r="G43" s="552">
        <f t="shared" ref="G43:AG43" si="17">+F43+G42</f>
        <v>0</v>
      </c>
      <c r="H43" s="575">
        <f t="shared" si="17"/>
        <v>0</v>
      </c>
      <c r="I43" s="562">
        <f t="shared" si="17"/>
        <v>0</v>
      </c>
      <c r="J43" s="552">
        <f t="shared" si="17"/>
        <v>0</v>
      </c>
      <c r="K43" s="552">
        <f t="shared" si="17"/>
        <v>0</v>
      </c>
      <c r="L43" s="552">
        <f t="shared" si="17"/>
        <v>0</v>
      </c>
      <c r="M43" s="552">
        <f t="shared" si="17"/>
        <v>0</v>
      </c>
      <c r="N43" s="552">
        <f t="shared" si="17"/>
        <v>0</v>
      </c>
      <c r="O43" s="552">
        <f t="shared" si="17"/>
        <v>0</v>
      </c>
      <c r="P43" s="562">
        <f t="shared" si="17"/>
        <v>0</v>
      </c>
      <c r="Q43" s="558">
        <f t="shared" si="17"/>
        <v>0</v>
      </c>
      <c r="R43" s="558">
        <f t="shared" si="17"/>
        <v>0</v>
      </c>
      <c r="S43" s="552">
        <f t="shared" si="17"/>
        <v>0</v>
      </c>
      <c r="T43" s="552">
        <f t="shared" si="17"/>
        <v>0</v>
      </c>
      <c r="U43" s="552">
        <f t="shared" si="17"/>
        <v>0</v>
      </c>
      <c r="V43" s="575">
        <f t="shared" si="17"/>
        <v>0</v>
      </c>
      <c r="W43" s="562">
        <f t="shared" si="17"/>
        <v>0</v>
      </c>
      <c r="X43" s="552">
        <f t="shared" si="17"/>
        <v>0</v>
      </c>
      <c r="Y43" s="552">
        <f t="shared" si="17"/>
        <v>0</v>
      </c>
      <c r="Z43" s="552">
        <f t="shared" si="17"/>
        <v>0</v>
      </c>
      <c r="AA43" s="552">
        <f t="shared" si="17"/>
        <v>0</v>
      </c>
      <c r="AB43" s="552">
        <f t="shared" si="17"/>
        <v>0</v>
      </c>
      <c r="AC43" s="575">
        <f t="shared" si="17"/>
        <v>0</v>
      </c>
      <c r="AD43" s="562">
        <f t="shared" si="17"/>
        <v>0</v>
      </c>
      <c r="AE43" s="552">
        <f t="shared" si="17"/>
        <v>0</v>
      </c>
      <c r="AF43" s="552">
        <f t="shared" si="17"/>
        <v>0</v>
      </c>
      <c r="AG43" s="552">
        <f t="shared" si="17"/>
        <v>0</v>
      </c>
      <c r="AH43" s="552">
        <f>+AG43+AH42</f>
        <v>0</v>
      </c>
      <c r="AI43" s="558">
        <f>+AH43+AI42</f>
        <v>0</v>
      </c>
      <c r="AJ43" s="575">
        <f>+AI43+AJ42</f>
        <v>0</v>
      </c>
      <c r="AK43" s="558">
        <f>+AJ43+AK42</f>
        <v>0</v>
      </c>
      <c r="AL43" s="37"/>
    </row>
    <row r="44" spans="1:42" ht="35.1" customHeight="1">
      <c r="A44" s="624">
        <v>16</v>
      </c>
      <c r="B44" s="659" t="s">
        <v>89</v>
      </c>
      <c r="C44" s="506" t="s">
        <v>174</v>
      </c>
      <c r="D44" s="63"/>
      <c r="E44" s="76"/>
      <c r="F44" s="551">
        <f>+[1]NEW!$AC$54</f>
        <v>77</v>
      </c>
      <c r="G44" s="553">
        <v>0</v>
      </c>
      <c r="H44" s="574">
        <v>0</v>
      </c>
      <c r="I44" s="557">
        <v>0</v>
      </c>
      <c r="J44" s="553">
        <v>0</v>
      </c>
      <c r="K44" s="469">
        <f>77-J45</f>
        <v>77</v>
      </c>
      <c r="L44" s="553">
        <v>0</v>
      </c>
      <c r="M44" s="553">
        <f>77-L45</f>
        <v>0</v>
      </c>
      <c r="N44" s="553">
        <f>77-M45</f>
        <v>0</v>
      </c>
      <c r="O44" s="553">
        <v>0</v>
      </c>
      <c r="P44" s="557">
        <v>0</v>
      </c>
      <c r="Q44" s="557">
        <v>0</v>
      </c>
      <c r="R44" s="557">
        <v>0</v>
      </c>
      <c r="S44" s="553">
        <v>0</v>
      </c>
      <c r="T44" s="553">
        <v>0</v>
      </c>
      <c r="U44" s="553">
        <v>0</v>
      </c>
      <c r="V44" s="574">
        <f>93-U45-16</f>
        <v>0</v>
      </c>
      <c r="W44" s="557">
        <v>0</v>
      </c>
      <c r="X44" s="553">
        <v>0</v>
      </c>
      <c r="Y44" s="553">
        <v>0</v>
      </c>
      <c r="Z44" s="553">
        <v>0</v>
      </c>
      <c r="AA44" s="553">
        <v>0</v>
      </c>
      <c r="AB44" s="553">
        <v>0</v>
      </c>
      <c r="AC44" s="574">
        <v>0</v>
      </c>
      <c r="AD44" s="557">
        <v>0</v>
      </c>
      <c r="AE44" s="553">
        <v>0</v>
      </c>
      <c r="AF44" s="553">
        <v>0</v>
      </c>
      <c r="AG44" s="553">
        <v>0</v>
      </c>
      <c r="AH44" s="553">
        <v>0</v>
      </c>
      <c r="AI44" s="557">
        <v>0</v>
      </c>
      <c r="AJ44" s="574">
        <v>0</v>
      </c>
      <c r="AK44" s="557">
        <v>0</v>
      </c>
      <c r="AL44" s="37">
        <f>SUM(G44:AK44)</f>
        <v>77</v>
      </c>
      <c r="AM44" s="38">
        <f>AL44</f>
        <v>77</v>
      </c>
      <c r="AN44" s="38">
        <v>0</v>
      </c>
      <c r="AO44" s="38">
        <f>AL44*AN44/1000</f>
        <v>0</v>
      </c>
      <c r="AP44" s="38">
        <f>AN44*AM44/1000</f>
        <v>0</v>
      </c>
    </row>
    <row r="45" spans="1:42" ht="35.1" customHeight="1">
      <c r="A45" s="625"/>
      <c r="B45" s="729"/>
      <c r="C45" s="507"/>
      <c r="D45" s="78"/>
      <c r="E45" s="79"/>
      <c r="F45" s="596"/>
      <c r="G45" s="552">
        <f t="shared" ref="G45:AG45" si="18">+F45+G44</f>
        <v>0</v>
      </c>
      <c r="H45" s="575">
        <f t="shared" si="18"/>
        <v>0</v>
      </c>
      <c r="I45" s="562">
        <f t="shared" si="18"/>
        <v>0</v>
      </c>
      <c r="J45" s="552">
        <f t="shared" si="18"/>
        <v>0</v>
      </c>
      <c r="K45" s="552">
        <f t="shared" si="18"/>
        <v>77</v>
      </c>
      <c r="L45" s="552">
        <f t="shared" si="18"/>
        <v>77</v>
      </c>
      <c r="M45" s="552">
        <f t="shared" si="18"/>
        <v>77</v>
      </c>
      <c r="N45" s="552">
        <f t="shared" si="18"/>
        <v>77</v>
      </c>
      <c r="O45" s="552">
        <f t="shared" si="18"/>
        <v>77</v>
      </c>
      <c r="P45" s="562">
        <f t="shared" si="18"/>
        <v>77</v>
      </c>
      <c r="Q45" s="558">
        <f t="shared" si="18"/>
        <v>77</v>
      </c>
      <c r="R45" s="558">
        <f t="shared" si="18"/>
        <v>77</v>
      </c>
      <c r="S45" s="552">
        <f t="shared" si="18"/>
        <v>77</v>
      </c>
      <c r="T45" s="552">
        <f t="shared" si="18"/>
        <v>77</v>
      </c>
      <c r="U45" s="552">
        <f t="shared" si="18"/>
        <v>77</v>
      </c>
      <c r="V45" s="575">
        <f t="shared" si="18"/>
        <v>77</v>
      </c>
      <c r="W45" s="562">
        <f t="shared" si="18"/>
        <v>77</v>
      </c>
      <c r="X45" s="552">
        <f t="shared" si="18"/>
        <v>77</v>
      </c>
      <c r="Y45" s="552">
        <f t="shared" si="18"/>
        <v>77</v>
      </c>
      <c r="Z45" s="552">
        <f t="shared" si="18"/>
        <v>77</v>
      </c>
      <c r="AA45" s="552">
        <f t="shared" si="18"/>
        <v>77</v>
      </c>
      <c r="AB45" s="552">
        <f t="shared" si="18"/>
        <v>77</v>
      </c>
      <c r="AC45" s="575">
        <f t="shared" si="18"/>
        <v>77</v>
      </c>
      <c r="AD45" s="562">
        <f t="shared" si="18"/>
        <v>77</v>
      </c>
      <c r="AE45" s="552">
        <f t="shared" si="18"/>
        <v>77</v>
      </c>
      <c r="AF45" s="552">
        <f t="shared" si="18"/>
        <v>77</v>
      </c>
      <c r="AG45" s="552">
        <f t="shared" si="18"/>
        <v>77</v>
      </c>
      <c r="AH45" s="552">
        <f>+AG45+AH44</f>
        <v>77</v>
      </c>
      <c r="AI45" s="558">
        <f>+AH45+AI44</f>
        <v>77</v>
      </c>
      <c r="AJ45" s="575">
        <f>+AI45+AJ44</f>
        <v>77</v>
      </c>
      <c r="AK45" s="558">
        <f>+AJ45+AK44</f>
        <v>77</v>
      </c>
      <c r="AL45" s="37"/>
    </row>
    <row r="46" spans="1:42" ht="34.5" customHeight="1">
      <c r="A46" s="624">
        <v>17</v>
      </c>
      <c r="B46" s="659" t="s">
        <v>90</v>
      </c>
      <c r="C46" s="506" t="s">
        <v>174</v>
      </c>
      <c r="D46" s="71"/>
      <c r="E46" s="49"/>
      <c r="F46" s="551">
        <f>+[1]NEW!$AC$57</f>
        <v>36</v>
      </c>
      <c r="G46" s="553">
        <v>0</v>
      </c>
      <c r="H46" s="574">
        <v>0</v>
      </c>
      <c r="I46" s="557">
        <v>0</v>
      </c>
      <c r="J46" s="553">
        <v>0</v>
      </c>
      <c r="K46" s="469">
        <f>36-J47</f>
        <v>36</v>
      </c>
      <c r="L46" s="553">
        <v>0</v>
      </c>
      <c r="M46" s="553">
        <f>36-L47</f>
        <v>0</v>
      </c>
      <c r="N46" s="553">
        <f>36-M47</f>
        <v>0</v>
      </c>
      <c r="O46" s="553">
        <v>0</v>
      </c>
      <c r="P46" s="557">
        <v>0</v>
      </c>
      <c r="Q46" s="557">
        <v>0</v>
      </c>
      <c r="R46" s="557">
        <v>0</v>
      </c>
      <c r="S46" s="553">
        <v>0</v>
      </c>
      <c r="T46" s="553">
        <v>0</v>
      </c>
      <c r="U46" s="553">
        <f>36-T47</f>
        <v>0</v>
      </c>
      <c r="V46" s="574">
        <v>0</v>
      </c>
      <c r="W46" s="557">
        <v>0</v>
      </c>
      <c r="X46" s="553">
        <v>0</v>
      </c>
      <c r="Y46" s="553">
        <v>0</v>
      </c>
      <c r="Z46" s="553">
        <v>0</v>
      </c>
      <c r="AA46" s="553">
        <v>0</v>
      </c>
      <c r="AB46" s="553">
        <v>0</v>
      </c>
      <c r="AC46" s="574">
        <v>0</v>
      </c>
      <c r="AD46" s="557">
        <v>0</v>
      </c>
      <c r="AE46" s="553">
        <v>0</v>
      </c>
      <c r="AF46" s="553">
        <v>0</v>
      </c>
      <c r="AG46" s="553">
        <v>0</v>
      </c>
      <c r="AH46" s="553">
        <v>0</v>
      </c>
      <c r="AI46" s="557">
        <v>0</v>
      </c>
      <c r="AJ46" s="574">
        <v>0</v>
      </c>
      <c r="AK46" s="557">
        <v>0</v>
      </c>
      <c r="AL46" s="37">
        <f>AK47</f>
        <v>36</v>
      </c>
      <c r="AM46" s="38">
        <f>AL46</f>
        <v>36</v>
      </c>
      <c r="AN46" s="38"/>
      <c r="AO46" s="38">
        <f>AL46*AN46/1000</f>
        <v>0</v>
      </c>
      <c r="AP46" s="38">
        <f>AN46*AM46/1000</f>
        <v>0</v>
      </c>
    </row>
    <row r="47" spans="1:42" ht="35.1" customHeight="1">
      <c r="A47" s="625"/>
      <c r="B47" s="729"/>
      <c r="C47" s="507"/>
      <c r="D47" s="73"/>
      <c r="E47" s="52"/>
      <c r="F47" s="599"/>
      <c r="G47" s="552">
        <f t="shared" ref="G47:AG47" si="19">+F47+G46</f>
        <v>0</v>
      </c>
      <c r="H47" s="575">
        <f t="shared" si="19"/>
        <v>0</v>
      </c>
      <c r="I47" s="562">
        <f t="shared" si="19"/>
        <v>0</v>
      </c>
      <c r="J47" s="552">
        <f t="shared" si="19"/>
        <v>0</v>
      </c>
      <c r="K47" s="552">
        <f t="shared" si="19"/>
        <v>36</v>
      </c>
      <c r="L47" s="552">
        <f t="shared" si="19"/>
        <v>36</v>
      </c>
      <c r="M47" s="552">
        <f t="shared" si="19"/>
        <v>36</v>
      </c>
      <c r="N47" s="552">
        <f t="shared" si="19"/>
        <v>36</v>
      </c>
      <c r="O47" s="552">
        <f t="shared" si="19"/>
        <v>36</v>
      </c>
      <c r="P47" s="562">
        <f t="shared" si="19"/>
        <v>36</v>
      </c>
      <c r="Q47" s="558">
        <f t="shared" si="19"/>
        <v>36</v>
      </c>
      <c r="R47" s="558">
        <f t="shared" si="19"/>
        <v>36</v>
      </c>
      <c r="S47" s="552">
        <f t="shared" si="19"/>
        <v>36</v>
      </c>
      <c r="T47" s="552">
        <f t="shared" si="19"/>
        <v>36</v>
      </c>
      <c r="U47" s="552">
        <f t="shared" si="19"/>
        <v>36</v>
      </c>
      <c r="V47" s="575">
        <f t="shared" si="19"/>
        <v>36</v>
      </c>
      <c r="W47" s="562">
        <f t="shared" si="19"/>
        <v>36</v>
      </c>
      <c r="X47" s="552">
        <f t="shared" si="19"/>
        <v>36</v>
      </c>
      <c r="Y47" s="552">
        <f t="shared" si="19"/>
        <v>36</v>
      </c>
      <c r="Z47" s="552">
        <f t="shared" si="19"/>
        <v>36</v>
      </c>
      <c r="AA47" s="552">
        <f t="shared" si="19"/>
        <v>36</v>
      </c>
      <c r="AB47" s="552">
        <f t="shared" si="19"/>
        <v>36</v>
      </c>
      <c r="AC47" s="575">
        <f t="shared" si="19"/>
        <v>36</v>
      </c>
      <c r="AD47" s="562">
        <f t="shared" si="19"/>
        <v>36</v>
      </c>
      <c r="AE47" s="552">
        <f t="shared" si="19"/>
        <v>36</v>
      </c>
      <c r="AF47" s="552">
        <f t="shared" si="19"/>
        <v>36</v>
      </c>
      <c r="AG47" s="552">
        <f t="shared" si="19"/>
        <v>36</v>
      </c>
      <c r="AH47" s="552">
        <f>+AG47+AH46</f>
        <v>36</v>
      </c>
      <c r="AI47" s="558">
        <f>+AH47+AI46</f>
        <v>36</v>
      </c>
      <c r="AJ47" s="575">
        <f>+AI47+AJ46</f>
        <v>36</v>
      </c>
      <c r="AK47" s="558">
        <f>+AJ47+AK46</f>
        <v>36</v>
      </c>
      <c r="AL47" s="37"/>
    </row>
    <row r="48" spans="1:42" ht="35.1" hidden="1" customHeight="1">
      <c r="A48" s="415"/>
      <c r="B48" s="622"/>
      <c r="C48" s="510"/>
      <c r="D48" s="81"/>
      <c r="E48" s="52"/>
      <c r="F48" s="599"/>
      <c r="G48" s="455"/>
      <c r="H48" s="577"/>
      <c r="I48" s="567"/>
      <c r="J48" s="455"/>
      <c r="K48" s="455"/>
      <c r="L48" s="455"/>
      <c r="M48" s="455"/>
      <c r="N48" s="455"/>
      <c r="O48" s="455"/>
      <c r="P48" s="560"/>
      <c r="Q48" s="560"/>
      <c r="R48" s="560"/>
      <c r="S48" s="455"/>
      <c r="T48" s="455"/>
      <c r="U48" s="455"/>
      <c r="V48" s="577"/>
      <c r="W48" s="560"/>
      <c r="X48" s="455"/>
      <c r="Y48" s="455"/>
      <c r="Z48" s="455"/>
      <c r="AA48" s="455"/>
      <c r="AB48" s="455"/>
      <c r="AC48" s="577"/>
      <c r="AD48" s="560"/>
      <c r="AE48" s="455"/>
      <c r="AF48" s="455"/>
      <c r="AG48" s="455"/>
      <c r="AH48" s="455"/>
      <c r="AI48" s="560"/>
      <c r="AJ48" s="577"/>
      <c r="AK48" s="560"/>
      <c r="AL48" s="37"/>
    </row>
    <row r="49" spans="1:42" ht="34.5" customHeight="1">
      <c r="A49" s="624">
        <v>18</v>
      </c>
      <c r="B49" s="730" t="s">
        <v>91</v>
      </c>
      <c r="C49" s="506" t="s">
        <v>174</v>
      </c>
      <c r="D49" s="63"/>
      <c r="E49" s="54"/>
      <c r="F49" s="607">
        <f>+[1]NEW!$AC$60</f>
        <v>80</v>
      </c>
      <c r="G49" s="553">
        <v>0</v>
      </c>
      <c r="H49" s="574">
        <v>0</v>
      </c>
      <c r="I49" s="557">
        <v>0</v>
      </c>
      <c r="J49" s="553">
        <v>0</v>
      </c>
      <c r="K49" s="469">
        <f>80-J50</f>
        <v>80</v>
      </c>
      <c r="L49" s="553">
        <v>0</v>
      </c>
      <c r="M49" s="553">
        <f>80-L50</f>
        <v>0</v>
      </c>
      <c r="N49" s="553">
        <f>80-M50</f>
        <v>0</v>
      </c>
      <c r="O49" s="553">
        <v>0</v>
      </c>
      <c r="P49" s="557">
        <v>0</v>
      </c>
      <c r="Q49" s="557">
        <v>0</v>
      </c>
      <c r="R49" s="557">
        <v>0</v>
      </c>
      <c r="S49" s="553">
        <v>0</v>
      </c>
      <c r="T49" s="553">
        <v>0</v>
      </c>
      <c r="U49" s="553">
        <f>80-T50</f>
        <v>0</v>
      </c>
      <c r="V49" s="574">
        <v>0</v>
      </c>
      <c r="W49" s="557">
        <v>0</v>
      </c>
      <c r="X49" s="553">
        <v>0</v>
      </c>
      <c r="Y49" s="553">
        <v>0</v>
      </c>
      <c r="Z49" s="553">
        <v>0</v>
      </c>
      <c r="AA49" s="553">
        <v>0</v>
      </c>
      <c r="AB49" s="553">
        <v>0</v>
      </c>
      <c r="AC49" s="574">
        <v>0</v>
      </c>
      <c r="AD49" s="557">
        <v>0</v>
      </c>
      <c r="AE49" s="553">
        <v>0</v>
      </c>
      <c r="AF49" s="553">
        <v>0</v>
      </c>
      <c r="AG49" s="553">
        <v>0</v>
      </c>
      <c r="AH49" s="553">
        <v>0</v>
      </c>
      <c r="AI49" s="557">
        <v>0</v>
      </c>
      <c r="AJ49" s="574">
        <v>0</v>
      </c>
      <c r="AK49" s="557">
        <v>0</v>
      </c>
      <c r="AL49" s="37">
        <f>SUM(G49:AK49)</f>
        <v>80</v>
      </c>
      <c r="AM49" s="38">
        <f>AL49</f>
        <v>80</v>
      </c>
      <c r="AN49" s="38">
        <v>863000</v>
      </c>
      <c r="AO49" s="38">
        <f>AL49*AN49/1000</f>
        <v>69040</v>
      </c>
      <c r="AP49" s="38">
        <f>AN49*AM49/1000</f>
        <v>69040</v>
      </c>
    </row>
    <row r="50" spans="1:42" ht="34.5" customHeight="1">
      <c r="A50" s="625"/>
      <c r="B50" s="731"/>
      <c r="C50" s="507"/>
      <c r="D50" s="78"/>
      <c r="E50" s="85"/>
      <c r="F50" s="603"/>
      <c r="G50" s="552">
        <f t="shared" ref="G50:AG50" si="20">+F50+G49</f>
        <v>0</v>
      </c>
      <c r="H50" s="575">
        <f t="shared" si="20"/>
        <v>0</v>
      </c>
      <c r="I50" s="562">
        <f t="shared" si="20"/>
        <v>0</v>
      </c>
      <c r="J50" s="552">
        <f t="shared" si="20"/>
        <v>0</v>
      </c>
      <c r="K50" s="552">
        <f t="shared" si="20"/>
        <v>80</v>
      </c>
      <c r="L50" s="552">
        <f t="shared" si="20"/>
        <v>80</v>
      </c>
      <c r="M50" s="552">
        <f t="shared" si="20"/>
        <v>80</v>
      </c>
      <c r="N50" s="552">
        <f t="shared" si="20"/>
        <v>80</v>
      </c>
      <c r="O50" s="552">
        <f t="shared" si="20"/>
        <v>80</v>
      </c>
      <c r="P50" s="562">
        <f t="shared" si="20"/>
        <v>80</v>
      </c>
      <c r="Q50" s="558">
        <f t="shared" si="20"/>
        <v>80</v>
      </c>
      <c r="R50" s="558">
        <f t="shared" si="20"/>
        <v>80</v>
      </c>
      <c r="S50" s="552">
        <f t="shared" si="20"/>
        <v>80</v>
      </c>
      <c r="T50" s="552">
        <f t="shared" si="20"/>
        <v>80</v>
      </c>
      <c r="U50" s="552">
        <f t="shared" si="20"/>
        <v>80</v>
      </c>
      <c r="V50" s="575">
        <f t="shared" si="20"/>
        <v>80</v>
      </c>
      <c r="W50" s="562">
        <f t="shared" si="20"/>
        <v>80</v>
      </c>
      <c r="X50" s="552">
        <f t="shared" si="20"/>
        <v>80</v>
      </c>
      <c r="Y50" s="552">
        <f t="shared" si="20"/>
        <v>80</v>
      </c>
      <c r="Z50" s="552">
        <f t="shared" si="20"/>
        <v>80</v>
      </c>
      <c r="AA50" s="552">
        <f t="shared" si="20"/>
        <v>80</v>
      </c>
      <c r="AB50" s="552">
        <f t="shared" si="20"/>
        <v>80</v>
      </c>
      <c r="AC50" s="575">
        <f t="shared" si="20"/>
        <v>80</v>
      </c>
      <c r="AD50" s="562">
        <f t="shared" si="20"/>
        <v>80</v>
      </c>
      <c r="AE50" s="552">
        <f t="shared" si="20"/>
        <v>80</v>
      </c>
      <c r="AF50" s="552">
        <f t="shared" si="20"/>
        <v>80</v>
      </c>
      <c r="AG50" s="552">
        <f t="shared" si="20"/>
        <v>80</v>
      </c>
      <c r="AH50" s="552">
        <f>+AG50+AH49</f>
        <v>80</v>
      </c>
      <c r="AI50" s="558">
        <f>+AH50+AI49</f>
        <v>80</v>
      </c>
      <c r="AJ50" s="575">
        <f>+AI50+AJ49</f>
        <v>80</v>
      </c>
      <c r="AK50" s="558">
        <f>+AJ50+AK49</f>
        <v>80</v>
      </c>
      <c r="AL50" s="37"/>
    </row>
    <row r="51" spans="1:42" ht="35.1" hidden="1" customHeight="1">
      <c r="A51" s="624">
        <v>12</v>
      </c>
      <c r="B51" s="655" t="s">
        <v>58</v>
      </c>
      <c r="C51" s="514">
        <v>0</v>
      </c>
      <c r="D51" s="63"/>
      <c r="E51" s="49"/>
      <c r="F51" s="604">
        <v>0</v>
      </c>
      <c r="G51" s="553">
        <v>0</v>
      </c>
      <c r="H51" s="574">
        <v>0</v>
      </c>
      <c r="I51" s="557">
        <v>0</v>
      </c>
      <c r="J51" s="553">
        <v>0</v>
      </c>
      <c r="K51" s="553">
        <v>0</v>
      </c>
      <c r="L51" s="553">
        <v>0</v>
      </c>
      <c r="M51" s="553">
        <v>0</v>
      </c>
      <c r="N51" s="553">
        <v>0</v>
      </c>
      <c r="O51" s="553">
        <v>0</v>
      </c>
      <c r="P51" s="557">
        <v>0</v>
      </c>
      <c r="Q51" s="557">
        <v>0</v>
      </c>
      <c r="R51" s="557">
        <v>0</v>
      </c>
      <c r="S51" s="553">
        <v>0</v>
      </c>
      <c r="T51" s="553">
        <v>0</v>
      </c>
      <c r="U51" s="553">
        <v>0</v>
      </c>
      <c r="V51" s="574">
        <v>0</v>
      </c>
      <c r="W51" s="557">
        <v>0</v>
      </c>
      <c r="X51" s="553">
        <v>0</v>
      </c>
      <c r="Y51" s="553">
        <v>0</v>
      </c>
      <c r="Z51" s="553">
        <v>0</v>
      </c>
      <c r="AA51" s="553">
        <v>0</v>
      </c>
      <c r="AB51" s="553">
        <v>0</v>
      </c>
      <c r="AC51" s="574">
        <v>0</v>
      </c>
      <c r="AD51" s="557">
        <v>0</v>
      </c>
      <c r="AE51" s="553">
        <v>0</v>
      </c>
      <c r="AF51" s="553">
        <v>0</v>
      </c>
      <c r="AG51" s="553">
        <v>0</v>
      </c>
      <c r="AH51" s="553">
        <v>0</v>
      </c>
      <c r="AI51" s="557">
        <v>0</v>
      </c>
      <c r="AJ51" s="574">
        <v>0</v>
      </c>
      <c r="AK51" s="557">
        <v>0</v>
      </c>
      <c r="AL51" s="37">
        <f>SUM(G51:AK51)</f>
        <v>0</v>
      </c>
      <c r="AM51" s="38">
        <f>AL51</f>
        <v>0</v>
      </c>
      <c r="AN51" s="38">
        <v>0</v>
      </c>
      <c r="AO51" s="38">
        <f>AL51*AN51/1000</f>
        <v>0</v>
      </c>
      <c r="AP51" s="38">
        <f>AN51*AM51/1000</f>
        <v>0</v>
      </c>
    </row>
    <row r="52" spans="1:42" ht="35.1" hidden="1" customHeight="1">
      <c r="A52" s="625"/>
      <c r="B52" s="656"/>
      <c r="C52" s="515"/>
      <c r="D52" s="78"/>
      <c r="E52" s="52"/>
      <c r="F52" s="605"/>
      <c r="G52" s="552">
        <f t="shared" ref="G52:AG52" si="21">+F52+G51</f>
        <v>0</v>
      </c>
      <c r="H52" s="575">
        <f t="shared" si="21"/>
        <v>0</v>
      </c>
      <c r="I52" s="562">
        <f t="shared" si="21"/>
        <v>0</v>
      </c>
      <c r="J52" s="552">
        <f t="shared" si="21"/>
        <v>0</v>
      </c>
      <c r="K52" s="552">
        <f t="shared" si="21"/>
        <v>0</v>
      </c>
      <c r="L52" s="552">
        <f t="shared" si="21"/>
        <v>0</v>
      </c>
      <c r="M52" s="552">
        <f t="shared" si="21"/>
        <v>0</v>
      </c>
      <c r="N52" s="552">
        <f t="shared" si="21"/>
        <v>0</v>
      </c>
      <c r="O52" s="552">
        <f t="shared" si="21"/>
        <v>0</v>
      </c>
      <c r="P52" s="562">
        <f t="shared" si="21"/>
        <v>0</v>
      </c>
      <c r="Q52" s="558">
        <f t="shared" si="21"/>
        <v>0</v>
      </c>
      <c r="R52" s="558">
        <f t="shared" si="21"/>
        <v>0</v>
      </c>
      <c r="S52" s="552">
        <f t="shared" si="21"/>
        <v>0</v>
      </c>
      <c r="T52" s="552">
        <f t="shared" si="21"/>
        <v>0</v>
      </c>
      <c r="U52" s="552">
        <f t="shared" si="21"/>
        <v>0</v>
      </c>
      <c r="V52" s="575">
        <f t="shared" si="21"/>
        <v>0</v>
      </c>
      <c r="W52" s="562">
        <f t="shared" si="21"/>
        <v>0</v>
      </c>
      <c r="X52" s="552">
        <f t="shared" si="21"/>
        <v>0</v>
      </c>
      <c r="Y52" s="552">
        <f t="shared" si="21"/>
        <v>0</v>
      </c>
      <c r="Z52" s="552">
        <f t="shared" si="21"/>
        <v>0</v>
      </c>
      <c r="AA52" s="552">
        <f t="shared" si="21"/>
        <v>0</v>
      </c>
      <c r="AB52" s="552">
        <f t="shared" si="21"/>
        <v>0</v>
      </c>
      <c r="AC52" s="575">
        <f t="shared" si="21"/>
        <v>0</v>
      </c>
      <c r="AD52" s="562">
        <f t="shared" si="21"/>
        <v>0</v>
      </c>
      <c r="AE52" s="552">
        <f t="shared" si="21"/>
        <v>0</v>
      </c>
      <c r="AF52" s="552">
        <f t="shared" si="21"/>
        <v>0</v>
      </c>
      <c r="AG52" s="552">
        <f t="shared" si="21"/>
        <v>0</v>
      </c>
      <c r="AH52" s="552">
        <f>+AG52+AH51</f>
        <v>0</v>
      </c>
      <c r="AI52" s="558">
        <f>+AH52+AI51</f>
        <v>0</v>
      </c>
      <c r="AJ52" s="575">
        <f>+AI52+AJ51</f>
        <v>0</v>
      </c>
      <c r="AK52" s="558">
        <f>+AJ52+AK51</f>
        <v>0</v>
      </c>
      <c r="AL52" s="37"/>
    </row>
    <row r="53" spans="1:42" ht="34.5" hidden="1" customHeight="1">
      <c r="A53" s="624">
        <v>13</v>
      </c>
      <c r="B53" s="655" t="s">
        <v>59</v>
      </c>
      <c r="C53" s="516"/>
      <c r="D53" s="71"/>
      <c r="E53" s="49"/>
      <c r="F53" s="595">
        <v>0</v>
      </c>
      <c r="G53" s="553">
        <v>0</v>
      </c>
      <c r="H53" s="574">
        <v>0</v>
      </c>
      <c r="I53" s="557">
        <v>0</v>
      </c>
      <c r="J53" s="553">
        <v>0</v>
      </c>
      <c r="K53" s="553">
        <v>0</v>
      </c>
      <c r="L53" s="553">
        <v>0</v>
      </c>
      <c r="M53" s="553">
        <v>0</v>
      </c>
      <c r="N53" s="553">
        <v>0</v>
      </c>
      <c r="O53" s="553">
        <v>0</v>
      </c>
      <c r="P53" s="557">
        <v>0</v>
      </c>
      <c r="Q53" s="557">
        <v>0</v>
      </c>
      <c r="R53" s="557">
        <v>0</v>
      </c>
      <c r="S53" s="553">
        <v>0</v>
      </c>
      <c r="T53" s="553">
        <v>0</v>
      </c>
      <c r="U53" s="553">
        <v>0</v>
      </c>
      <c r="V53" s="574">
        <v>0</v>
      </c>
      <c r="W53" s="557">
        <v>0</v>
      </c>
      <c r="X53" s="553">
        <v>0</v>
      </c>
      <c r="Y53" s="553">
        <v>0</v>
      </c>
      <c r="Z53" s="553">
        <v>0</v>
      </c>
      <c r="AA53" s="553">
        <v>0</v>
      </c>
      <c r="AB53" s="553">
        <v>0</v>
      </c>
      <c r="AC53" s="574">
        <v>0</v>
      </c>
      <c r="AD53" s="557">
        <v>0</v>
      </c>
      <c r="AE53" s="553">
        <v>0</v>
      </c>
      <c r="AF53" s="553">
        <v>0</v>
      </c>
      <c r="AG53" s="553">
        <v>0</v>
      </c>
      <c r="AH53" s="553">
        <v>0</v>
      </c>
      <c r="AI53" s="557">
        <v>0</v>
      </c>
      <c r="AJ53" s="574">
        <v>0</v>
      </c>
      <c r="AK53" s="557">
        <v>0</v>
      </c>
      <c r="AL53" s="37">
        <f>AK54</f>
        <v>0</v>
      </c>
      <c r="AM53" s="38">
        <f>AL53</f>
        <v>0</v>
      </c>
      <c r="AN53" s="38"/>
      <c r="AO53" s="38">
        <f>AL53*AN53/1000</f>
        <v>0</v>
      </c>
      <c r="AP53" s="38">
        <f>AN53*AM53/1000</f>
        <v>0</v>
      </c>
    </row>
    <row r="54" spans="1:42" ht="35.1" hidden="1" customHeight="1">
      <c r="A54" s="625"/>
      <c r="B54" s="656"/>
      <c r="C54" s="513"/>
      <c r="D54" s="73"/>
      <c r="E54" s="52"/>
      <c r="F54" s="599"/>
      <c r="G54" s="552">
        <f t="shared" ref="G54:AG54" si="22">+F54+G53</f>
        <v>0</v>
      </c>
      <c r="H54" s="575">
        <f t="shared" si="22"/>
        <v>0</v>
      </c>
      <c r="I54" s="562">
        <f t="shared" si="22"/>
        <v>0</v>
      </c>
      <c r="J54" s="552">
        <f t="shared" si="22"/>
        <v>0</v>
      </c>
      <c r="K54" s="552">
        <f t="shared" si="22"/>
        <v>0</v>
      </c>
      <c r="L54" s="552">
        <f t="shared" si="22"/>
        <v>0</v>
      </c>
      <c r="M54" s="552">
        <f t="shared" si="22"/>
        <v>0</v>
      </c>
      <c r="N54" s="552">
        <f t="shared" si="22"/>
        <v>0</v>
      </c>
      <c r="O54" s="552">
        <f t="shared" si="22"/>
        <v>0</v>
      </c>
      <c r="P54" s="562">
        <f t="shared" si="22"/>
        <v>0</v>
      </c>
      <c r="Q54" s="558">
        <f t="shared" si="22"/>
        <v>0</v>
      </c>
      <c r="R54" s="558">
        <f t="shared" si="22"/>
        <v>0</v>
      </c>
      <c r="S54" s="552">
        <f t="shared" si="22"/>
        <v>0</v>
      </c>
      <c r="T54" s="552">
        <f t="shared" si="22"/>
        <v>0</v>
      </c>
      <c r="U54" s="552">
        <f t="shared" si="22"/>
        <v>0</v>
      </c>
      <c r="V54" s="575">
        <f t="shared" si="22"/>
        <v>0</v>
      </c>
      <c r="W54" s="562">
        <f t="shared" si="22"/>
        <v>0</v>
      </c>
      <c r="X54" s="552">
        <f t="shared" si="22"/>
        <v>0</v>
      </c>
      <c r="Y54" s="552">
        <f t="shared" si="22"/>
        <v>0</v>
      </c>
      <c r="Z54" s="552">
        <f t="shared" si="22"/>
        <v>0</v>
      </c>
      <c r="AA54" s="552">
        <f t="shared" si="22"/>
        <v>0</v>
      </c>
      <c r="AB54" s="552">
        <f t="shared" si="22"/>
        <v>0</v>
      </c>
      <c r="AC54" s="575">
        <f t="shared" si="22"/>
        <v>0</v>
      </c>
      <c r="AD54" s="562">
        <f t="shared" si="22"/>
        <v>0</v>
      </c>
      <c r="AE54" s="552">
        <f t="shared" si="22"/>
        <v>0</v>
      </c>
      <c r="AF54" s="552">
        <f t="shared" si="22"/>
        <v>0</v>
      </c>
      <c r="AG54" s="552">
        <f t="shared" si="22"/>
        <v>0</v>
      </c>
      <c r="AH54" s="552">
        <f>+AG54+AH53</f>
        <v>0</v>
      </c>
      <c r="AI54" s="558">
        <f>+AH54+AI53</f>
        <v>0</v>
      </c>
      <c r="AJ54" s="575">
        <f>+AI54+AJ53</f>
        <v>0</v>
      </c>
      <c r="AK54" s="558">
        <f>+AJ54+AK53</f>
        <v>0</v>
      </c>
      <c r="AL54" s="37"/>
    </row>
    <row r="55" spans="1:42" ht="34.5" hidden="1" customHeight="1">
      <c r="A55" s="624">
        <v>14</v>
      </c>
      <c r="B55" s="657" t="s">
        <v>60</v>
      </c>
      <c r="C55" s="511">
        <v>0</v>
      </c>
      <c r="D55" s="63"/>
      <c r="E55" s="54"/>
      <c r="F55" s="597">
        <v>0</v>
      </c>
      <c r="G55" s="553">
        <v>0</v>
      </c>
      <c r="H55" s="574">
        <v>0</v>
      </c>
      <c r="I55" s="557">
        <v>0</v>
      </c>
      <c r="J55" s="553">
        <v>0</v>
      </c>
      <c r="K55" s="553">
        <v>0</v>
      </c>
      <c r="L55" s="553">
        <v>0</v>
      </c>
      <c r="M55" s="553">
        <v>0</v>
      </c>
      <c r="N55" s="553">
        <v>0</v>
      </c>
      <c r="O55" s="553">
        <v>0</v>
      </c>
      <c r="P55" s="557">
        <v>0</v>
      </c>
      <c r="Q55" s="557">
        <v>0</v>
      </c>
      <c r="R55" s="557">
        <v>0</v>
      </c>
      <c r="S55" s="553">
        <v>0</v>
      </c>
      <c r="T55" s="553">
        <v>0</v>
      </c>
      <c r="U55" s="553">
        <v>0</v>
      </c>
      <c r="V55" s="574">
        <v>0</v>
      </c>
      <c r="W55" s="557">
        <v>0</v>
      </c>
      <c r="X55" s="553">
        <v>0</v>
      </c>
      <c r="Y55" s="553">
        <v>0</v>
      </c>
      <c r="Z55" s="553">
        <v>0</v>
      </c>
      <c r="AA55" s="553">
        <v>0</v>
      </c>
      <c r="AB55" s="553">
        <v>0</v>
      </c>
      <c r="AC55" s="574">
        <v>0</v>
      </c>
      <c r="AD55" s="557">
        <v>0</v>
      </c>
      <c r="AE55" s="553">
        <v>0</v>
      </c>
      <c r="AF55" s="553">
        <v>0</v>
      </c>
      <c r="AG55" s="553">
        <v>0</v>
      </c>
      <c r="AH55" s="553">
        <v>0</v>
      </c>
      <c r="AI55" s="557">
        <v>0</v>
      </c>
      <c r="AJ55" s="574">
        <v>0</v>
      </c>
      <c r="AK55" s="557">
        <v>0</v>
      </c>
      <c r="AL55" s="37">
        <f>SUM(G55:AK55)</f>
        <v>0</v>
      </c>
      <c r="AM55" s="38">
        <f>AL55</f>
        <v>0</v>
      </c>
      <c r="AN55" s="38">
        <v>863000</v>
      </c>
      <c r="AO55" s="38">
        <f>AL55*AN55/1000</f>
        <v>0</v>
      </c>
      <c r="AP55" s="38">
        <f>AN55*AM55/1000</f>
        <v>0</v>
      </c>
    </row>
    <row r="56" spans="1:42" ht="34.5" hidden="1" customHeight="1">
      <c r="A56" s="625"/>
      <c r="B56" s="658"/>
      <c r="C56" s="515"/>
      <c r="D56" s="78"/>
      <c r="E56" s="85"/>
      <c r="F56" s="595"/>
      <c r="G56" s="552">
        <f t="shared" ref="G56:AG56" si="23">+F56+G55</f>
        <v>0</v>
      </c>
      <c r="H56" s="575">
        <f t="shared" si="23"/>
        <v>0</v>
      </c>
      <c r="I56" s="562">
        <f t="shared" si="23"/>
        <v>0</v>
      </c>
      <c r="J56" s="552">
        <f t="shared" si="23"/>
        <v>0</v>
      </c>
      <c r="K56" s="552">
        <f t="shared" si="23"/>
        <v>0</v>
      </c>
      <c r="L56" s="552">
        <f t="shared" si="23"/>
        <v>0</v>
      </c>
      <c r="M56" s="552">
        <f t="shared" si="23"/>
        <v>0</v>
      </c>
      <c r="N56" s="552">
        <f t="shared" si="23"/>
        <v>0</v>
      </c>
      <c r="O56" s="552">
        <f t="shared" si="23"/>
        <v>0</v>
      </c>
      <c r="P56" s="562">
        <f t="shared" si="23"/>
        <v>0</v>
      </c>
      <c r="Q56" s="558">
        <f t="shared" si="23"/>
        <v>0</v>
      </c>
      <c r="R56" s="558">
        <f t="shared" si="23"/>
        <v>0</v>
      </c>
      <c r="S56" s="552">
        <f t="shared" si="23"/>
        <v>0</v>
      </c>
      <c r="T56" s="552">
        <f t="shared" si="23"/>
        <v>0</v>
      </c>
      <c r="U56" s="552">
        <f t="shared" si="23"/>
        <v>0</v>
      </c>
      <c r="V56" s="575">
        <f t="shared" si="23"/>
        <v>0</v>
      </c>
      <c r="W56" s="562">
        <f t="shared" si="23"/>
        <v>0</v>
      </c>
      <c r="X56" s="552">
        <f t="shared" si="23"/>
        <v>0</v>
      </c>
      <c r="Y56" s="552">
        <f t="shared" si="23"/>
        <v>0</v>
      </c>
      <c r="Z56" s="552">
        <f t="shared" si="23"/>
        <v>0</v>
      </c>
      <c r="AA56" s="552">
        <f t="shared" si="23"/>
        <v>0</v>
      </c>
      <c r="AB56" s="552">
        <f t="shared" si="23"/>
        <v>0</v>
      </c>
      <c r="AC56" s="575">
        <f t="shared" si="23"/>
        <v>0</v>
      </c>
      <c r="AD56" s="562">
        <f t="shared" si="23"/>
        <v>0</v>
      </c>
      <c r="AE56" s="552">
        <f t="shared" si="23"/>
        <v>0</v>
      </c>
      <c r="AF56" s="552">
        <f t="shared" si="23"/>
        <v>0</v>
      </c>
      <c r="AG56" s="552">
        <f t="shared" si="23"/>
        <v>0</v>
      </c>
      <c r="AH56" s="552">
        <f>+AG56+AH55</f>
        <v>0</v>
      </c>
      <c r="AI56" s="558">
        <f>+AH56+AI55</f>
        <v>0</v>
      </c>
      <c r="AJ56" s="575">
        <f>+AI56+AJ55</f>
        <v>0</v>
      </c>
      <c r="AK56" s="558">
        <f>+AJ56+AK55</f>
        <v>0</v>
      </c>
      <c r="AL56" s="37"/>
    </row>
    <row r="57" spans="1:42" ht="35.1" customHeight="1">
      <c r="A57" s="624">
        <v>19</v>
      </c>
      <c r="B57" s="659" t="s">
        <v>92</v>
      </c>
      <c r="C57" s="506" t="s">
        <v>174</v>
      </c>
      <c r="D57" s="71"/>
      <c r="E57" s="49"/>
      <c r="F57" s="612">
        <f>+[1]NEW!$AC$78</f>
        <v>1014</v>
      </c>
      <c r="G57" s="553">
        <v>0</v>
      </c>
      <c r="H57" s="574">
        <v>0</v>
      </c>
      <c r="I57" s="557">
        <v>0</v>
      </c>
      <c r="J57" s="553">
        <v>0</v>
      </c>
      <c r="K57" s="553">
        <v>0</v>
      </c>
      <c r="L57" s="553">
        <v>0</v>
      </c>
      <c r="M57" s="553">
        <v>0</v>
      </c>
      <c r="N57" s="553">
        <v>0</v>
      </c>
      <c r="O57" s="553">
        <v>0</v>
      </c>
      <c r="P57" s="469">
        <v>800</v>
      </c>
      <c r="Q57" s="557">
        <v>0</v>
      </c>
      <c r="R57" s="557">
        <v>0</v>
      </c>
      <c r="S57" s="469">
        <f>988-R58</f>
        <v>188</v>
      </c>
      <c r="T57" s="553">
        <v>0</v>
      </c>
      <c r="U57" s="553">
        <f>988-T58</f>
        <v>0</v>
      </c>
      <c r="V57" s="574">
        <v>0</v>
      </c>
      <c r="W57" s="557">
        <v>0</v>
      </c>
      <c r="X57" s="553">
        <f>988-W58</f>
        <v>0</v>
      </c>
      <c r="Y57" s="553">
        <v>0</v>
      </c>
      <c r="Z57" s="469">
        <f>1014-Y58</f>
        <v>26</v>
      </c>
      <c r="AA57" s="553">
        <v>0</v>
      </c>
      <c r="AB57" s="553">
        <v>0</v>
      </c>
      <c r="AC57" s="574">
        <v>0</v>
      </c>
      <c r="AD57" s="557">
        <v>0</v>
      </c>
      <c r="AE57" s="553">
        <v>0</v>
      </c>
      <c r="AF57" s="553">
        <v>0</v>
      </c>
      <c r="AG57" s="553">
        <v>0</v>
      </c>
      <c r="AH57" s="553">
        <v>0</v>
      </c>
      <c r="AI57" s="557">
        <v>0</v>
      </c>
      <c r="AJ57" s="574">
        <v>0</v>
      </c>
      <c r="AK57" s="557">
        <v>0</v>
      </c>
      <c r="AL57" s="37">
        <f>AK58</f>
        <v>1014</v>
      </c>
      <c r="AM57" s="38">
        <f>AL57</f>
        <v>1014</v>
      </c>
      <c r="AN57" s="38"/>
      <c r="AO57" s="38">
        <f>AL57*AN57/1000</f>
        <v>0</v>
      </c>
      <c r="AP57" s="38">
        <f>AN57*AM57/1000</f>
        <v>0</v>
      </c>
    </row>
    <row r="58" spans="1:42" ht="35.1" customHeight="1">
      <c r="A58" s="625"/>
      <c r="B58" s="660"/>
      <c r="C58" s="507"/>
      <c r="D58" s="88"/>
      <c r="E58" s="41"/>
      <c r="F58" s="601"/>
      <c r="G58" s="552">
        <f t="shared" ref="G58:AK58" si="24">+F58+G57</f>
        <v>0</v>
      </c>
      <c r="H58" s="575">
        <f t="shared" si="24"/>
        <v>0</v>
      </c>
      <c r="I58" s="562">
        <f t="shared" si="24"/>
        <v>0</v>
      </c>
      <c r="J58" s="552">
        <f t="shared" si="24"/>
        <v>0</v>
      </c>
      <c r="K58" s="552">
        <f t="shared" si="24"/>
        <v>0</v>
      </c>
      <c r="L58" s="552">
        <f t="shared" si="24"/>
        <v>0</v>
      </c>
      <c r="M58" s="552">
        <f t="shared" si="24"/>
        <v>0</v>
      </c>
      <c r="N58" s="552">
        <f t="shared" si="24"/>
        <v>0</v>
      </c>
      <c r="O58" s="552">
        <f t="shared" si="24"/>
        <v>0</v>
      </c>
      <c r="P58" s="562">
        <f t="shared" si="24"/>
        <v>800</v>
      </c>
      <c r="Q58" s="558">
        <f t="shared" si="24"/>
        <v>800</v>
      </c>
      <c r="R58" s="558">
        <f t="shared" si="24"/>
        <v>800</v>
      </c>
      <c r="S58" s="552">
        <f t="shared" si="24"/>
        <v>988</v>
      </c>
      <c r="T58" s="552">
        <f t="shared" si="24"/>
        <v>988</v>
      </c>
      <c r="U58" s="552">
        <f t="shared" si="24"/>
        <v>988</v>
      </c>
      <c r="V58" s="575">
        <f t="shared" si="24"/>
        <v>988</v>
      </c>
      <c r="W58" s="562">
        <f t="shared" si="24"/>
        <v>988</v>
      </c>
      <c r="X58" s="552">
        <f t="shared" si="24"/>
        <v>988</v>
      </c>
      <c r="Y58" s="552">
        <f t="shared" si="24"/>
        <v>988</v>
      </c>
      <c r="Z58" s="552">
        <f t="shared" si="24"/>
        <v>1014</v>
      </c>
      <c r="AA58" s="552">
        <f t="shared" si="24"/>
        <v>1014</v>
      </c>
      <c r="AB58" s="552">
        <f t="shared" si="24"/>
        <v>1014</v>
      </c>
      <c r="AC58" s="575">
        <f t="shared" si="24"/>
        <v>1014</v>
      </c>
      <c r="AD58" s="562">
        <f t="shared" si="24"/>
        <v>1014</v>
      </c>
      <c r="AE58" s="552">
        <f t="shared" si="24"/>
        <v>1014</v>
      </c>
      <c r="AF58" s="552">
        <f t="shared" si="24"/>
        <v>1014</v>
      </c>
      <c r="AG58" s="552">
        <f t="shared" si="24"/>
        <v>1014</v>
      </c>
      <c r="AH58" s="552">
        <f t="shared" si="24"/>
        <v>1014</v>
      </c>
      <c r="AI58" s="558">
        <f t="shared" si="24"/>
        <v>1014</v>
      </c>
      <c r="AJ58" s="575">
        <f t="shared" si="24"/>
        <v>1014</v>
      </c>
      <c r="AK58" s="558">
        <f t="shared" si="24"/>
        <v>1014</v>
      </c>
      <c r="AL58" s="37"/>
    </row>
    <row r="59" spans="1:42" ht="35.1" customHeight="1">
      <c r="A59" s="624">
        <v>20</v>
      </c>
      <c r="B59" s="659" t="s">
        <v>93</v>
      </c>
      <c r="C59" s="506" t="s">
        <v>174</v>
      </c>
      <c r="D59" s="53"/>
      <c r="E59" s="89"/>
      <c r="F59" s="533">
        <f>+[1]NEW!$AC$81</f>
        <v>219</v>
      </c>
      <c r="G59" s="553">
        <v>0</v>
      </c>
      <c r="H59" s="574">
        <v>0</v>
      </c>
      <c r="I59" s="557">
        <v>0</v>
      </c>
      <c r="J59" s="553">
        <v>0</v>
      </c>
      <c r="K59" s="553">
        <v>0</v>
      </c>
      <c r="L59" s="553">
        <v>0</v>
      </c>
      <c r="M59" s="553">
        <v>0</v>
      </c>
      <c r="N59" s="553">
        <v>0</v>
      </c>
      <c r="O59" s="553">
        <v>0</v>
      </c>
      <c r="P59" s="557">
        <v>0</v>
      </c>
      <c r="Q59" s="557">
        <v>0</v>
      </c>
      <c r="R59" s="557">
        <v>0</v>
      </c>
      <c r="S59" s="469">
        <f>219-R60</f>
        <v>219</v>
      </c>
      <c r="T59" s="553">
        <v>0</v>
      </c>
      <c r="U59" s="553">
        <f>219-T60</f>
        <v>0</v>
      </c>
      <c r="V59" s="574">
        <v>0</v>
      </c>
      <c r="W59" s="557">
        <v>0</v>
      </c>
      <c r="X59" s="553">
        <f>219-W60</f>
        <v>0</v>
      </c>
      <c r="Y59" s="553">
        <v>0</v>
      </c>
      <c r="Z59" s="553">
        <v>0</v>
      </c>
      <c r="AA59" s="553">
        <v>0</v>
      </c>
      <c r="AB59" s="553">
        <v>0</v>
      </c>
      <c r="AC59" s="574">
        <v>0</v>
      </c>
      <c r="AD59" s="557">
        <v>0</v>
      </c>
      <c r="AE59" s="553">
        <v>0</v>
      </c>
      <c r="AF59" s="553">
        <v>0</v>
      </c>
      <c r="AG59" s="553">
        <v>0</v>
      </c>
      <c r="AH59" s="553">
        <v>0</v>
      </c>
      <c r="AI59" s="557">
        <v>0</v>
      </c>
      <c r="AJ59" s="574">
        <v>0</v>
      </c>
      <c r="AK59" s="557">
        <v>0</v>
      </c>
      <c r="AL59" s="37"/>
    </row>
    <row r="60" spans="1:42" ht="34.5" customHeight="1">
      <c r="A60" s="625"/>
      <c r="B60" s="660"/>
      <c r="C60" s="507"/>
      <c r="D60" s="78"/>
      <c r="E60" s="79"/>
      <c r="F60" s="596"/>
      <c r="G60" s="552">
        <f t="shared" ref="G60:AK60" si="25">+F60+G59</f>
        <v>0</v>
      </c>
      <c r="H60" s="575">
        <f t="shared" si="25"/>
        <v>0</v>
      </c>
      <c r="I60" s="562">
        <f t="shared" si="25"/>
        <v>0</v>
      </c>
      <c r="J60" s="552">
        <f t="shared" si="25"/>
        <v>0</v>
      </c>
      <c r="K60" s="552">
        <f t="shared" si="25"/>
        <v>0</v>
      </c>
      <c r="L60" s="552">
        <f t="shared" si="25"/>
        <v>0</v>
      </c>
      <c r="M60" s="552">
        <f t="shared" si="25"/>
        <v>0</v>
      </c>
      <c r="N60" s="552">
        <f t="shared" si="25"/>
        <v>0</v>
      </c>
      <c r="O60" s="552">
        <f t="shared" si="25"/>
        <v>0</v>
      </c>
      <c r="P60" s="562">
        <f t="shared" si="25"/>
        <v>0</v>
      </c>
      <c r="Q60" s="558">
        <f t="shared" si="25"/>
        <v>0</v>
      </c>
      <c r="R60" s="558">
        <f t="shared" si="25"/>
        <v>0</v>
      </c>
      <c r="S60" s="552">
        <f t="shared" si="25"/>
        <v>219</v>
      </c>
      <c r="T60" s="552">
        <f t="shared" si="25"/>
        <v>219</v>
      </c>
      <c r="U60" s="552">
        <f t="shared" si="25"/>
        <v>219</v>
      </c>
      <c r="V60" s="575">
        <f t="shared" si="25"/>
        <v>219</v>
      </c>
      <c r="W60" s="562">
        <f t="shared" si="25"/>
        <v>219</v>
      </c>
      <c r="X60" s="552">
        <f t="shared" si="25"/>
        <v>219</v>
      </c>
      <c r="Y60" s="552">
        <f t="shared" si="25"/>
        <v>219</v>
      </c>
      <c r="Z60" s="552">
        <f t="shared" si="25"/>
        <v>219</v>
      </c>
      <c r="AA60" s="552">
        <f t="shared" si="25"/>
        <v>219</v>
      </c>
      <c r="AB60" s="552">
        <f t="shared" si="25"/>
        <v>219</v>
      </c>
      <c r="AC60" s="575">
        <f t="shared" si="25"/>
        <v>219</v>
      </c>
      <c r="AD60" s="562">
        <f t="shared" si="25"/>
        <v>219</v>
      </c>
      <c r="AE60" s="552">
        <f t="shared" si="25"/>
        <v>219</v>
      </c>
      <c r="AF60" s="552">
        <f t="shared" si="25"/>
        <v>219</v>
      </c>
      <c r="AG60" s="552">
        <f t="shared" si="25"/>
        <v>219</v>
      </c>
      <c r="AH60" s="552">
        <f t="shared" si="25"/>
        <v>219</v>
      </c>
      <c r="AI60" s="558">
        <f t="shared" si="25"/>
        <v>219</v>
      </c>
      <c r="AJ60" s="575">
        <f t="shared" si="25"/>
        <v>219</v>
      </c>
      <c r="AK60" s="558">
        <f t="shared" si="25"/>
        <v>219</v>
      </c>
      <c r="AL60" s="37"/>
    </row>
    <row r="61" spans="1:42" ht="35.1" customHeight="1">
      <c r="A61" s="624">
        <v>21</v>
      </c>
      <c r="B61" s="659" t="s">
        <v>94</v>
      </c>
      <c r="C61" s="506" t="s">
        <v>174</v>
      </c>
      <c r="D61" s="90"/>
      <c r="E61" s="91"/>
      <c r="F61" s="612">
        <f>+[1]NEW!$AC$84</f>
        <v>1200</v>
      </c>
      <c r="G61" s="553">
        <v>0</v>
      </c>
      <c r="H61" s="574">
        <v>0</v>
      </c>
      <c r="I61" s="557">
        <v>0</v>
      </c>
      <c r="J61" s="553">
        <v>0</v>
      </c>
      <c r="K61" s="469">
        <f>250-J62</f>
        <v>250</v>
      </c>
      <c r="L61" s="553">
        <v>0</v>
      </c>
      <c r="M61" s="553">
        <v>0</v>
      </c>
      <c r="N61" s="553">
        <v>0</v>
      </c>
      <c r="O61" s="553">
        <v>0</v>
      </c>
      <c r="P61" s="469">
        <f>953-O62</f>
        <v>703</v>
      </c>
      <c r="Q61" s="557">
        <v>0</v>
      </c>
      <c r="R61" s="557">
        <v>0</v>
      </c>
      <c r="S61" s="553">
        <f>953-R62</f>
        <v>0</v>
      </c>
      <c r="T61" s="553">
        <v>0</v>
      </c>
      <c r="U61" s="553">
        <f>953-T62</f>
        <v>0</v>
      </c>
      <c r="V61" s="574">
        <v>0</v>
      </c>
      <c r="W61" s="557">
        <v>0</v>
      </c>
      <c r="X61" s="553">
        <f>953-W62</f>
        <v>0</v>
      </c>
      <c r="Y61" s="553">
        <v>0</v>
      </c>
      <c r="Z61" s="469">
        <f>1200-Y62</f>
        <v>247</v>
      </c>
      <c r="AA61" s="553">
        <f>1200-Z62</f>
        <v>0</v>
      </c>
      <c r="AB61" s="553">
        <v>0</v>
      </c>
      <c r="AC61" s="574">
        <v>0</v>
      </c>
      <c r="AD61" s="557">
        <f>1200-AC62</f>
        <v>0</v>
      </c>
      <c r="AE61" s="553">
        <f>1200-AD62</f>
        <v>0</v>
      </c>
      <c r="AF61" s="553">
        <v>0</v>
      </c>
      <c r="AG61" s="553">
        <v>0</v>
      </c>
      <c r="AH61" s="553">
        <v>0</v>
      </c>
      <c r="AI61" s="557">
        <v>0</v>
      </c>
      <c r="AJ61" s="574">
        <v>0</v>
      </c>
      <c r="AK61" s="557">
        <v>0</v>
      </c>
      <c r="AL61" s="37"/>
    </row>
    <row r="62" spans="1:42" ht="35.1" customHeight="1">
      <c r="A62" s="651"/>
      <c r="B62" s="660"/>
      <c r="C62" s="507"/>
      <c r="D62" s="60"/>
      <c r="E62" s="52"/>
      <c r="F62" s="599"/>
      <c r="G62" s="455">
        <f>+F62+G61</f>
        <v>0</v>
      </c>
      <c r="H62" s="577">
        <f t="shared" ref="H62:AK62" si="26">+G62+H61</f>
        <v>0</v>
      </c>
      <c r="I62" s="567">
        <f t="shared" si="26"/>
        <v>0</v>
      </c>
      <c r="J62" s="455">
        <f t="shared" si="26"/>
        <v>0</v>
      </c>
      <c r="K62" s="455">
        <f t="shared" si="26"/>
        <v>250</v>
      </c>
      <c r="L62" s="455">
        <f t="shared" si="26"/>
        <v>250</v>
      </c>
      <c r="M62" s="455">
        <f t="shared" si="26"/>
        <v>250</v>
      </c>
      <c r="N62" s="455">
        <f t="shared" si="26"/>
        <v>250</v>
      </c>
      <c r="O62" s="455">
        <f t="shared" si="26"/>
        <v>250</v>
      </c>
      <c r="P62" s="560">
        <f t="shared" si="26"/>
        <v>953</v>
      </c>
      <c r="Q62" s="560">
        <f t="shared" si="26"/>
        <v>953</v>
      </c>
      <c r="R62" s="560">
        <f t="shared" si="26"/>
        <v>953</v>
      </c>
      <c r="S62" s="455">
        <f t="shared" si="26"/>
        <v>953</v>
      </c>
      <c r="T62" s="455">
        <f t="shared" si="26"/>
        <v>953</v>
      </c>
      <c r="U62" s="455">
        <f t="shared" si="26"/>
        <v>953</v>
      </c>
      <c r="V62" s="577">
        <f t="shared" si="26"/>
        <v>953</v>
      </c>
      <c r="W62" s="560">
        <f t="shared" si="26"/>
        <v>953</v>
      </c>
      <c r="X62" s="455">
        <f t="shared" si="26"/>
        <v>953</v>
      </c>
      <c r="Y62" s="455">
        <f t="shared" si="26"/>
        <v>953</v>
      </c>
      <c r="Z62" s="455">
        <f t="shared" si="26"/>
        <v>1200</v>
      </c>
      <c r="AA62" s="455">
        <f t="shared" si="26"/>
        <v>1200</v>
      </c>
      <c r="AB62" s="455">
        <f t="shared" si="26"/>
        <v>1200</v>
      </c>
      <c r="AC62" s="577">
        <f t="shared" si="26"/>
        <v>1200</v>
      </c>
      <c r="AD62" s="560">
        <f t="shared" si="26"/>
        <v>1200</v>
      </c>
      <c r="AE62" s="455">
        <f t="shared" si="26"/>
        <v>1200</v>
      </c>
      <c r="AF62" s="455">
        <f t="shared" si="26"/>
        <v>1200</v>
      </c>
      <c r="AG62" s="455">
        <f t="shared" si="26"/>
        <v>1200</v>
      </c>
      <c r="AH62" s="455">
        <f t="shared" si="26"/>
        <v>1200</v>
      </c>
      <c r="AI62" s="560">
        <f t="shared" si="26"/>
        <v>1200</v>
      </c>
      <c r="AJ62" s="577">
        <f t="shared" si="26"/>
        <v>1200</v>
      </c>
      <c r="AK62" s="560">
        <f t="shared" si="26"/>
        <v>1200</v>
      </c>
      <c r="AL62" s="37"/>
    </row>
    <row r="63" spans="1:42" ht="35.1" customHeight="1">
      <c r="A63" s="624">
        <v>22</v>
      </c>
      <c r="B63" s="659" t="s">
        <v>95</v>
      </c>
      <c r="C63" s="506" t="s">
        <v>174</v>
      </c>
      <c r="D63" s="53"/>
      <c r="E63" s="54"/>
      <c r="F63" s="533">
        <f>+[1]NEW!$AC$87</f>
        <v>519</v>
      </c>
      <c r="G63" s="457">
        <v>0</v>
      </c>
      <c r="H63" s="576">
        <v>0</v>
      </c>
      <c r="I63" s="559">
        <v>0</v>
      </c>
      <c r="J63" s="457">
        <v>0</v>
      </c>
      <c r="K63" s="457">
        <v>0</v>
      </c>
      <c r="L63" s="457">
        <v>0</v>
      </c>
      <c r="M63" s="457">
        <v>0</v>
      </c>
      <c r="N63" s="457">
        <v>0</v>
      </c>
      <c r="O63" s="457">
        <v>0</v>
      </c>
      <c r="P63" s="559">
        <v>0</v>
      </c>
      <c r="Q63" s="559">
        <v>0</v>
      </c>
      <c r="R63" s="559">
        <v>0</v>
      </c>
      <c r="S63" s="457">
        <v>0</v>
      </c>
      <c r="T63" s="457">
        <v>0</v>
      </c>
      <c r="U63" s="457">
        <v>0</v>
      </c>
      <c r="V63" s="576">
        <v>0</v>
      </c>
      <c r="W63" s="559">
        <v>0</v>
      </c>
      <c r="X63" s="457">
        <v>0</v>
      </c>
      <c r="Y63" s="457">
        <v>0</v>
      </c>
      <c r="Z63" s="470">
        <f>519-Y64</f>
        <v>519</v>
      </c>
      <c r="AA63" s="457">
        <f>519-Z64</f>
        <v>0</v>
      </c>
      <c r="AB63" s="457">
        <v>0</v>
      </c>
      <c r="AC63" s="576">
        <v>0</v>
      </c>
      <c r="AD63" s="559">
        <v>0</v>
      </c>
      <c r="AE63" s="457">
        <v>0</v>
      </c>
      <c r="AF63" s="457">
        <v>0</v>
      </c>
      <c r="AG63" s="457">
        <v>0</v>
      </c>
      <c r="AH63" s="457">
        <v>0</v>
      </c>
      <c r="AI63" s="559">
        <v>0</v>
      </c>
      <c r="AJ63" s="576">
        <v>0</v>
      </c>
      <c r="AK63" s="559">
        <v>0</v>
      </c>
      <c r="AL63" s="37">
        <f>SUM(G63:AK63)</f>
        <v>519</v>
      </c>
      <c r="AM63" s="38">
        <f>AL63</f>
        <v>519</v>
      </c>
      <c r="AN63" s="38">
        <v>893900</v>
      </c>
      <c r="AO63" s="38">
        <f>AL63*AN63/1000</f>
        <v>463934.1</v>
      </c>
      <c r="AP63" s="38">
        <f>AN63*AM63/1000</f>
        <v>463934.1</v>
      </c>
    </row>
    <row r="64" spans="1:42" ht="35.1" customHeight="1">
      <c r="A64" s="625"/>
      <c r="B64" s="660"/>
      <c r="C64" s="507"/>
      <c r="D64" s="95"/>
      <c r="E64" s="79"/>
      <c r="F64" s="596"/>
      <c r="G64" s="552">
        <f t="shared" ref="G64:AK64" si="27">+F64+G63</f>
        <v>0</v>
      </c>
      <c r="H64" s="575">
        <f t="shared" si="27"/>
        <v>0</v>
      </c>
      <c r="I64" s="558">
        <f t="shared" si="27"/>
        <v>0</v>
      </c>
      <c r="J64" s="552">
        <f t="shared" si="27"/>
        <v>0</v>
      </c>
      <c r="K64" s="552">
        <f t="shared" si="27"/>
        <v>0</v>
      </c>
      <c r="L64" s="552">
        <f t="shared" si="27"/>
        <v>0</v>
      </c>
      <c r="M64" s="552">
        <f t="shared" si="27"/>
        <v>0</v>
      </c>
      <c r="N64" s="552">
        <f t="shared" si="27"/>
        <v>0</v>
      </c>
      <c r="O64" s="552">
        <f t="shared" si="27"/>
        <v>0</v>
      </c>
      <c r="P64" s="558">
        <f t="shared" si="27"/>
        <v>0</v>
      </c>
      <c r="Q64" s="558">
        <f t="shared" si="27"/>
        <v>0</v>
      </c>
      <c r="R64" s="558">
        <f t="shared" si="27"/>
        <v>0</v>
      </c>
      <c r="S64" s="552">
        <f t="shared" si="27"/>
        <v>0</v>
      </c>
      <c r="T64" s="552">
        <f t="shared" si="27"/>
        <v>0</v>
      </c>
      <c r="U64" s="552">
        <f t="shared" si="27"/>
        <v>0</v>
      </c>
      <c r="V64" s="575">
        <f t="shared" si="27"/>
        <v>0</v>
      </c>
      <c r="W64" s="558">
        <f t="shared" si="27"/>
        <v>0</v>
      </c>
      <c r="X64" s="552">
        <f t="shared" si="27"/>
        <v>0</v>
      </c>
      <c r="Y64" s="552">
        <f t="shared" si="27"/>
        <v>0</v>
      </c>
      <c r="Z64" s="552">
        <f t="shared" si="27"/>
        <v>519</v>
      </c>
      <c r="AA64" s="552">
        <f t="shared" si="27"/>
        <v>519</v>
      </c>
      <c r="AB64" s="552">
        <f t="shared" si="27"/>
        <v>519</v>
      </c>
      <c r="AC64" s="575">
        <f t="shared" si="27"/>
        <v>519</v>
      </c>
      <c r="AD64" s="558">
        <f t="shared" si="27"/>
        <v>519</v>
      </c>
      <c r="AE64" s="552">
        <f t="shared" si="27"/>
        <v>519</v>
      </c>
      <c r="AF64" s="552">
        <f t="shared" si="27"/>
        <v>519</v>
      </c>
      <c r="AG64" s="552">
        <f t="shared" si="27"/>
        <v>519</v>
      </c>
      <c r="AH64" s="552">
        <f t="shared" si="27"/>
        <v>519</v>
      </c>
      <c r="AI64" s="558">
        <f t="shared" si="27"/>
        <v>519</v>
      </c>
      <c r="AJ64" s="575">
        <f t="shared" si="27"/>
        <v>519</v>
      </c>
      <c r="AK64" s="558">
        <f t="shared" si="27"/>
        <v>519</v>
      </c>
      <c r="AL64" s="37"/>
    </row>
    <row r="65" spans="1:42" ht="35.1" customHeight="1">
      <c r="A65" s="624">
        <v>23</v>
      </c>
      <c r="B65" s="722" t="s">
        <v>171</v>
      </c>
      <c r="C65" s="516" t="s">
        <v>174</v>
      </c>
      <c r="D65" s="90"/>
      <c r="E65" s="91"/>
      <c r="F65" s="602">
        <f>+[1]NEW!$AC$1383</f>
        <v>0</v>
      </c>
      <c r="G65" s="553">
        <v>0</v>
      </c>
      <c r="H65" s="576">
        <v>0</v>
      </c>
      <c r="I65" s="423">
        <v>0</v>
      </c>
      <c r="J65" s="457">
        <v>0</v>
      </c>
      <c r="K65" s="457">
        <v>0</v>
      </c>
      <c r="L65" s="457">
        <v>0</v>
      </c>
      <c r="M65" s="457">
        <v>0</v>
      </c>
      <c r="N65" s="553">
        <v>0</v>
      </c>
      <c r="O65" s="553">
        <v>0</v>
      </c>
      <c r="P65" s="557">
        <v>0</v>
      </c>
      <c r="Q65" s="557">
        <v>0</v>
      </c>
      <c r="R65" s="557">
        <v>0</v>
      </c>
      <c r="S65" s="553">
        <v>0</v>
      </c>
      <c r="T65" s="457">
        <v>0</v>
      </c>
      <c r="U65" s="553">
        <v>0</v>
      </c>
      <c r="V65" s="574">
        <v>0</v>
      </c>
      <c r="W65" s="557">
        <v>0</v>
      </c>
      <c r="X65" s="553">
        <v>0</v>
      </c>
      <c r="Y65" s="553">
        <v>0</v>
      </c>
      <c r="Z65" s="553">
        <v>0</v>
      </c>
      <c r="AA65" s="553">
        <v>0</v>
      </c>
      <c r="AB65" s="553">
        <v>0</v>
      </c>
      <c r="AC65" s="574">
        <v>0</v>
      </c>
      <c r="AD65" s="557">
        <v>0</v>
      </c>
      <c r="AE65" s="553">
        <v>0</v>
      </c>
      <c r="AF65" s="553">
        <v>0</v>
      </c>
      <c r="AG65" s="553">
        <v>0</v>
      </c>
      <c r="AH65" s="457">
        <v>0</v>
      </c>
      <c r="AI65" s="557">
        <v>0</v>
      </c>
      <c r="AJ65" s="576">
        <v>0</v>
      </c>
      <c r="AK65" s="559">
        <v>0</v>
      </c>
      <c r="AL65" s="37"/>
    </row>
    <row r="66" spans="1:42" ht="35.1" customHeight="1">
      <c r="A66" s="651"/>
      <c r="B66" s="723"/>
      <c r="C66" s="510"/>
      <c r="D66" s="60"/>
      <c r="E66" s="52"/>
      <c r="F66" s="599"/>
      <c r="G66" s="455">
        <f t="shared" ref="G66:AK66" si="28">+F66+G65</f>
        <v>0</v>
      </c>
      <c r="H66" s="577">
        <f t="shared" si="28"/>
        <v>0</v>
      </c>
      <c r="I66" s="567">
        <f t="shared" si="28"/>
        <v>0</v>
      </c>
      <c r="J66" s="455">
        <f t="shared" si="28"/>
        <v>0</v>
      </c>
      <c r="K66" s="455">
        <f t="shared" si="28"/>
        <v>0</v>
      </c>
      <c r="L66" s="455">
        <f t="shared" si="28"/>
        <v>0</v>
      </c>
      <c r="M66" s="455">
        <f t="shared" si="28"/>
        <v>0</v>
      </c>
      <c r="N66" s="455">
        <f t="shared" si="28"/>
        <v>0</v>
      </c>
      <c r="O66" s="455">
        <f t="shared" si="28"/>
        <v>0</v>
      </c>
      <c r="P66" s="560">
        <f t="shared" si="28"/>
        <v>0</v>
      </c>
      <c r="Q66" s="560">
        <f t="shared" si="28"/>
        <v>0</v>
      </c>
      <c r="R66" s="560">
        <f t="shared" si="28"/>
        <v>0</v>
      </c>
      <c r="S66" s="455">
        <f t="shared" si="28"/>
        <v>0</v>
      </c>
      <c r="T66" s="455">
        <f t="shared" si="28"/>
        <v>0</v>
      </c>
      <c r="U66" s="455">
        <f t="shared" si="28"/>
        <v>0</v>
      </c>
      <c r="V66" s="577">
        <f t="shared" si="28"/>
        <v>0</v>
      </c>
      <c r="W66" s="560">
        <f t="shared" si="28"/>
        <v>0</v>
      </c>
      <c r="X66" s="455">
        <f t="shared" si="28"/>
        <v>0</v>
      </c>
      <c r="Y66" s="455">
        <f t="shared" si="28"/>
        <v>0</v>
      </c>
      <c r="Z66" s="455">
        <f t="shared" si="28"/>
        <v>0</v>
      </c>
      <c r="AA66" s="455">
        <f t="shared" si="28"/>
        <v>0</v>
      </c>
      <c r="AB66" s="455">
        <f t="shared" si="28"/>
        <v>0</v>
      </c>
      <c r="AC66" s="577">
        <f t="shared" si="28"/>
        <v>0</v>
      </c>
      <c r="AD66" s="560">
        <f t="shared" si="28"/>
        <v>0</v>
      </c>
      <c r="AE66" s="455">
        <f t="shared" si="28"/>
        <v>0</v>
      </c>
      <c r="AF66" s="455">
        <f t="shared" si="28"/>
        <v>0</v>
      </c>
      <c r="AG66" s="455">
        <f t="shared" si="28"/>
        <v>0</v>
      </c>
      <c r="AH66" s="455">
        <f t="shared" si="28"/>
        <v>0</v>
      </c>
      <c r="AI66" s="560">
        <f t="shared" si="28"/>
        <v>0</v>
      </c>
      <c r="AJ66" s="577">
        <f t="shared" si="28"/>
        <v>0</v>
      </c>
      <c r="AK66" s="560">
        <f t="shared" si="28"/>
        <v>0</v>
      </c>
      <c r="AL66" s="37"/>
    </row>
    <row r="67" spans="1:42" ht="35.1" customHeight="1">
      <c r="A67" s="624">
        <v>24</v>
      </c>
      <c r="B67" s="722" t="s">
        <v>172</v>
      </c>
      <c r="C67" s="511"/>
      <c r="D67" s="53"/>
      <c r="E67" s="54"/>
      <c r="F67" s="597">
        <f>+[1]NEW!$AC$1386</f>
        <v>40</v>
      </c>
      <c r="G67" s="457">
        <v>0</v>
      </c>
      <c r="H67" s="576">
        <v>0</v>
      </c>
      <c r="I67" s="559">
        <v>0</v>
      </c>
      <c r="J67" s="457">
        <v>0</v>
      </c>
      <c r="K67" s="457">
        <v>0</v>
      </c>
      <c r="L67" s="457">
        <v>0</v>
      </c>
      <c r="M67" s="457">
        <v>0</v>
      </c>
      <c r="N67" s="457">
        <v>0</v>
      </c>
      <c r="O67" s="457">
        <v>0</v>
      </c>
      <c r="P67" s="559">
        <v>0</v>
      </c>
      <c r="Q67" s="559">
        <v>0</v>
      </c>
      <c r="R67" s="559">
        <v>0</v>
      </c>
      <c r="S67" s="470">
        <f>40-R68</f>
        <v>40</v>
      </c>
      <c r="T67" s="457">
        <v>0</v>
      </c>
      <c r="U67" s="457">
        <f>40-T68</f>
        <v>0</v>
      </c>
      <c r="V67" s="576">
        <v>0</v>
      </c>
      <c r="W67" s="559">
        <v>0</v>
      </c>
      <c r="X67" s="457">
        <v>0</v>
      </c>
      <c r="Y67" s="457">
        <v>0</v>
      </c>
      <c r="Z67" s="457">
        <v>0</v>
      </c>
      <c r="AA67" s="457">
        <v>0</v>
      </c>
      <c r="AB67" s="457">
        <v>0</v>
      </c>
      <c r="AC67" s="576">
        <v>0</v>
      </c>
      <c r="AD67" s="559">
        <v>0</v>
      </c>
      <c r="AE67" s="457">
        <v>0</v>
      </c>
      <c r="AF67" s="457">
        <v>0</v>
      </c>
      <c r="AG67" s="457">
        <v>0</v>
      </c>
      <c r="AH67" s="457">
        <v>0</v>
      </c>
      <c r="AI67" s="559">
        <v>0</v>
      </c>
      <c r="AJ67" s="576">
        <v>0</v>
      </c>
      <c r="AK67" s="559">
        <v>0</v>
      </c>
      <c r="AL67" s="37">
        <f>SUM(G67:AK67)</f>
        <v>40</v>
      </c>
      <c r="AM67" s="38">
        <f>AL67</f>
        <v>40</v>
      </c>
      <c r="AN67" s="38">
        <v>893900</v>
      </c>
      <c r="AO67" s="38">
        <f>AL67*AN67/1000</f>
        <v>35756</v>
      </c>
      <c r="AP67" s="38">
        <f>AN67*AM67/1000</f>
        <v>35756</v>
      </c>
    </row>
    <row r="68" spans="1:42" ht="35.1" customHeight="1">
      <c r="A68" s="625"/>
      <c r="B68" s="723"/>
      <c r="C68" s="515"/>
      <c r="D68" s="95"/>
      <c r="E68" s="79"/>
      <c r="F68" s="596"/>
      <c r="G68" s="552">
        <f t="shared" ref="G68:AK68" si="29">+F68+G67</f>
        <v>0</v>
      </c>
      <c r="H68" s="575">
        <f t="shared" si="29"/>
        <v>0</v>
      </c>
      <c r="I68" s="558">
        <f t="shared" si="29"/>
        <v>0</v>
      </c>
      <c r="J68" s="552">
        <f t="shared" si="29"/>
        <v>0</v>
      </c>
      <c r="K68" s="552">
        <f t="shared" si="29"/>
        <v>0</v>
      </c>
      <c r="L68" s="552">
        <f t="shared" si="29"/>
        <v>0</v>
      </c>
      <c r="M68" s="552">
        <f t="shared" si="29"/>
        <v>0</v>
      </c>
      <c r="N68" s="552">
        <f t="shared" si="29"/>
        <v>0</v>
      </c>
      <c r="O68" s="552">
        <f t="shared" si="29"/>
        <v>0</v>
      </c>
      <c r="P68" s="558">
        <f t="shared" si="29"/>
        <v>0</v>
      </c>
      <c r="Q68" s="558">
        <f t="shared" si="29"/>
        <v>0</v>
      </c>
      <c r="R68" s="558">
        <f t="shared" si="29"/>
        <v>0</v>
      </c>
      <c r="S68" s="552">
        <f t="shared" si="29"/>
        <v>40</v>
      </c>
      <c r="T68" s="552">
        <f t="shared" si="29"/>
        <v>40</v>
      </c>
      <c r="U68" s="552">
        <f t="shared" si="29"/>
        <v>40</v>
      </c>
      <c r="V68" s="575">
        <f t="shared" si="29"/>
        <v>40</v>
      </c>
      <c r="W68" s="558">
        <f t="shared" si="29"/>
        <v>40</v>
      </c>
      <c r="X68" s="552">
        <f t="shared" si="29"/>
        <v>40</v>
      </c>
      <c r="Y68" s="552">
        <f t="shared" si="29"/>
        <v>40</v>
      </c>
      <c r="Z68" s="552">
        <f t="shared" si="29"/>
        <v>40</v>
      </c>
      <c r="AA68" s="552">
        <f t="shared" si="29"/>
        <v>40</v>
      </c>
      <c r="AB68" s="552">
        <f t="shared" si="29"/>
        <v>40</v>
      </c>
      <c r="AC68" s="575">
        <f t="shared" si="29"/>
        <v>40</v>
      </c>
      <c r="AD68" s="558">
        <f t="shared" si="29"/>
        <v>40</v>
      </c>
      <c r="AE68" s="552">
        <f t="shared" si="29"/>
        <v>40</v>
      </c>
      <c r="AF68" s="552">
        <f t="shared" si="29"/>
        <v>40</v>
      </c>
      <c r="AG68" s="552">
        <f t="shared" si="29"/>
        <v>40</v>
      </c>
      <c r="AH68" s="552">
        <f t="shared" si="29"/>
        <v>40</v>
      </c>
      <c r="AI68" s="558">
        <f t="shared" si="29"/>
        <v>40</v>
      </c>
      <c r="AJ68" s="575">
        <f t="shared" si="29"/>
        <v>40</v>
      </c>
      <c r="AK68" s="558">
        <f t="shared" si="29"/>
        <v>40</v>
      </c>
      <c r="AL68" s="37"/>
    </row>
    <row r="69" spans="1:42" ht="34.5" customHeight="1">
      <c r="A69" s="624">
        <v>25</v>
      </c>
      <c r="B69" s="722" t="s">
        <v>173</v>
      </c>
      <c r="C69" s="516" t="s">
        <v>174</v>
      </c>
      <c r="D69" s="33"/>
      <c r="E69" s="34"/>
      <c r="F69" s="597">
        <f>+[1]NEW!$AC$1389</f>
        <v>40</v>
      </c>
      <c r="G69" s="457">
        <v>0</v>
      </c>
      <c r="H69" s="576">
        <v>0</v>
      </c>
      <c r="I69" s="559">
        <v>0</v>
      </c>
      <c r="J69" s="457">
        <v>0</v>
      </c>
      <c r="K69" s="457">
        <v>0</v>
      </c>
      <c r="L69" s="457">
        <v>0</v>
      </c>
      <c r="M69" s="457">
        <v>0</v>
      </c>
      <c r="N69" s="457">
        <v>0</v>
      </c>
      <c r="O69" s="457">
        <v>0</v>
      </c>
      <c r="P69" s="470">
        <f>40-O70</f>
        <v>40</v>
      </c>
      <c r="Q69" s="559">
        <v>0</v>
      </c>
      <c r="R69" s="559">
        <v>0</v>
      </c>
      <c r="S69" s="457">
        <f>40-R70</f>
        <v>0</v>
      </c>
      <c r="T69" s="457">
        <v>0</v>
      </c>
      <c r="U69" s="457">
        <v>0</v>
      </c>
      <c r="V69" s="576">
        <v>0</v>
      </c>
      <c r="W69" s="559">
        <v>0</v>
      </c>
      <c r="X69" s="457">
        <v>0</v>
      </c>
      <c r="Y69" s="457">
        <v>0</v>
      </c>
      <c r="Z69" s="457">
        <v>0</v>
      </c>
      <c r="AA69" s="457">
        <f>40-Z70</f>
        <v>0</v>
      </c>
      <c r="AB69" s="457">
        <v>0</v>
      </c>
      <c r="AC69" s="576">
        <v>0</v>
      </c>
      <c r="AD69" s="559">
        <v>0</v>
      </c>
      <c r="AE69" s="457">
        <v>0</v>
      </c>
      <c r="AF69" s="457">
        <v>0</v>
      </c>
      <c r="AG69" s="457">
        <v>0</v>
      </c>
      <c r="AH69" s="457">
        <v>0</v>
      </c>
      <c r="AI69" s="559">
        <v>0</v>
      </c>
      <c r="AJ69" s="576">
        <v>0</v>
      </c>
      <c r="AK69" s="559">
        <v>0</v>
      </c>
      <c r="AL69" s="37"/>
      <c r="AM69" s="38"/>
      <c r="AN69" s="38"/>
      <c r="AO69" s="38"/>
      <c r="AP69" s="38"/>
    </row>
    <row r="70" spans="1:42" ht="34.5" customHeight="1">
      <c r="A70" s="625"/>
      <c r="B70" s="723"/>
      <c r="C70" s="510"/>
      <c r="D70" s="40"/>
      <c r="E70" s="41"/>
      <c r="F70" s="596"/>
      <c r="G70" s="552">
        <f t="shared" ref="G70" si="30">+F70+G69</f>
        <v>0</v>
      </c>
      <c r="H70" s="575">
        <f>+G70+H69</f>
        <v>0</v>
      </c>
      <c r="I70" s="558">
        <f t="shared" ref="I70" si="31">+H70+I69</f>
        <v>0</v>
      </c>
      <c r="J70" s="552">
        <f t="shared" ref="J70" si="32">+I70+J69</f>
        <v>0</v>
      </c>
      <c r="K70" s="552">
        <f t="shared" ref="K70" si="33">+J70+K69</f>
        <v>0</v>
      </c>
      <c r="L70" s="552">
        <f t="shared" ref="L70" si="34">+K70+L69</f>
        <v>0</v>
      </c>
      <c r="M70" s="552">
        <f t="shared" ref="M70" si="35">+L70+M69</f>
        <v>0</v>
      </c>
      <c r="N70" s="552">
        <f t="shared" ref="N70" si="36">+M70+N69</f>
        <v>0</v>
      </c>
      <c r="O70" s="552">
        <f t="shared" ref="O70" si="37">+N70+O69</f>
        <v>0</v>
      </c>
      <c r="P70" s="558">
        <f t="shared" ref="P70" si="38">+O70+P69</f>
        <v>40</v>
      </c>
      <c r="Q70" s="558">
        <f t="shared" ref="Q70" si="39">+P70+Q69</f>
        <v>40</v>
      </c>
      <c r="R70" s="558">
        <f t="shared" ref="R70" si="40">+Q70+R69</f>
        <v>40</v>
      </c>
      <c r="S70" s="552">
        <f t="shared" ref="S70" si="41">+R70+S69</f>
        <v>40</v>
      </c>
      <c r="T70" s="552">
        <f t="shared" ref="T70" si="42">+S70+T69</f>
        <v>40</v>
      </c>
      <c r="U70" s="552">
        <f t="shared" ref="U70" si="43">+T70+U69</f>
        <v>40</v>
      </c>
      <c r="V70" s="575">
        <f t="shared" ref="V70" si="44">+U70+V69</f>
        <v>40</v>
      </c>
      <c r="W70" s="558">
        <f t="shared" ref="W70" si="45">+V70+W69</f>
        <v>40</v>
      </c>
      <c r="X70" s="552">
        <f t="shared" ref="X70" si="46">+W70+X69</f>
        <v>40</v>
      </c>
      <c r="Y70" s="552">
        <f t="shared" ref="Y70" si="47">+X70+Y69</f>
        <v>40</v>
      </c>
      <c r="Z70" s="552">
        <f t="shared" ref="Z70" si="48">+Y70+Z69</f>
        <v>40</v>
      </c>
      <c r="AA70" s="552">
        <f t="shared" ref="AA70" si="49">+Z70+AA69</f>
        <v>40</v>
      </c>
      <c r="AB70" s="552">
        <f t="shared" ref="AB70" si="50">+AA70+AB69</f>
        <v>40</v>
      </c>
      <c r="AC70" s="575">
        <f t="shared" ref="AC70" si="51">+AB70+AC69</f>
        <v>40</v>
      </c>
      <c r="AD70" s="558">
        <f t="shared" ref="AD70" si="52">+AC70+AD69</f>
        <v>40</v>
      </c>
      <c r="AE70" s="552">
        <f t="shared" ref="AE70" si="53">+AD70+AE69</f>
        <v>40</v>
      </c>
      <c r="AF70" s="552">
        <f t="shared" ref="AF70" si="54">+AE70+AF69</f>
        <v>40</v>
      </c>
      <c r="AG70" s="552">
        <f t="shared" ref="AG70" si="55">+AF70+AG69</f>
        <v>40</v>
      </c>
      <c r="AH70" s="552">
        <f t="shared" ref="AH70" si="56">+AG70+AH69</f>
        <v>40</v>
      </c>
      <c r="AI70" s="558">
        <f t="shared" ref="AI70" si="57">+AH70+AI69</f>
        <v>40</v>
      </c>
      <c r="AJ70" s="575">
        <f t="shared" ref="AJ70" si="58">+AI70+AJ69</f>
        <v>40</v>
      </c>
      <c r="AK70" s="558">
        <f t="shared" ref="AK70" si="59">+AJ70+AK69</f>
        <v>40</v>
      </c>
      <c r="AL70" s="47"/>
    </row>
    <row r="71" spans="1:42" ht="34.5" customHeight="1">
      <c r="A71" s="624">
        <v>26</v>
      </c>
      <c r="B71" s="722" t="s">
        <v>209</v>
      </c>
      <c r="C71" s="517"/>
      <c r="D71" s="48"/>
      <c r="E71" s="49"/>
      <c r="F71" s="597">
        <f>+[1]NEW!$AC$1392</f>
        <v>40</v>
      </c>
      <c r="G71" s="457">
        <v>0</v>
      </c>
      <c r="H71" s="576">
        <v>0</v>
      </c>
      <c r="I71" s="559">
        <v>0</v>
      </c>
      <c r="J71" s="457">
        <v>0</v>
      </c>
      <c r="K71" s="457">
        <v>0</v>
      </c>
      <c r="L71" s="457">
        <v>0</v>
      </c>
      <c r="M71" s="457">
        <v>0</v>
      </c>
      <c r="N71" s="457">
        <v>0</v>
      </c>
      <c r="O71" s="457">
        <v>0</v>
      </c>
      <c r="P71" s="559">
        <v>0</v>
      </c>
      <c r="Q71" s="559">
        <v>0</v>
      </c>
      <c r="R71" s="559">
        <v>0</v>
      </c>
      <c r="S71" s="457">
        <v>0</v>
      </c>
      <c r="T71" s="457">
        <v>0</v>
      </c>
      <c r="U71" s="457">
        <v>0</v>
      </c>
      <c r="V71" s="576">
        <v>0</v>
      </c>
      <c r="W71" s="559">
        <v>0</v>
      </c>
      <c r="X71" s="457">
        <v>0</v>
      </c>
      <c r="Y71" s="457">
        <v>0</v>
      </c>
      <c r="Z71" s="470">
        <v>40</v>
      </c>
      <c r="AA71" s="457">
        <f>40-Z72</f>
        <v>0</v>
      </c>
      <c r="AB71" s="457">
        <v>0</v>
      </c>
      <c r="AC71" s="576">
        <v>0</v>
      </c>
      <c r="AD71" s="559">
        <v>0</v>
      </c>
      <c r="AE71" s="457">
        <v>0</v>
      </c>
      <c r="AF71" s="457">
        <v>0</v>
      </c>
      <c r="AG71" s="457">
        <v>0</v>
      </c>
      <c r="AH71" s="457">
        <v>0</v>
      </c>
      <c r="AI71" s="559">
        <v>0</v>
      </c>
      <c r="AJ71" s="576">
        <v>0</v>
      </c>
      <c r="AK71" s="559">
        <v>0</v>
      </c>
      <c r="AL71" s="37"/>
      <c r="AM71" s="38"/>
      <c r="AN71" s="38"/>
      <c r="AO71" s="38"/>
      <c r="AP71" s="38"/>
    </row>
    <row r="72" spans="1:42" ht="34.5" customHeight="1">
      <c r="A72" s="625"/>
      <c r="B72" s="723"/>
      <c r="C72" s="509"/>
      <c r="D72" s="40"/>
      <c r="E72" s="41"/>
      <c r="F72" s="596"/>
      <c r="G72" s="552">
        <f t="shared" ref="G72" si="60">+F72+G71</f>
        <v>0</v>
      </c>
      <c r="H72" s="575">
        <f>+G72+H71</f>
        <v>0</v>
      </c>
      <c r="I72" s="558">
        <f t="shared" ref="I72" si="61">+H72+I71</f>
        <v>0</v>
      </c>
      <c r="J72" s="552">
        <f t="shared" ref="J72" si="62">+I72+J71</f>
        <v>0</v>
      </c>
      <c r="K72" s="552">
        <f t="shared" ref="K72" si="63">+J72+K71</f>
        <v>0</v>
      </c>
      <c r="L72" s="552">
        <f t="shared" ref="L72" si="64">+K72+L71</f>
        <v>0</v>
      </c>
      <c r="M72" s="552">
        <f t="shared" ref="M72" si="65">+L72+M71</f>
        <v>0</v>
      </c>
      <c r="N72" s="552">
        <f t="shared" ref="N72" si="66">+M72+N71</f>
        <v>0</v>
      </c>
      <c r="O72" s="552">
        <f t="shared" ref="O72" si="67">+N72+O71</f>
        <v>0</v>
      </c>
      <c r="P72" s="558">
        <f t="shared" ref="P72" si="68">+O72+P71</f>
        <v>0</v>
      </c>
      <c r="Q72" s="558">
        <f t="shared" ref="Q72" si="69">+P72+Q71</f>
        <v>0</v>
      </c>
      <c r="R72" s="558">
        <f t="shared" ref="R72" si="70">+Q72+R71</f>
        <v>0</v>
      </c>
      <c r="S72" s="552">
        <f t="shared" ref="S72" si="71">+R72+S71</f>
        <v>0</v>
      </c>
      <c r="T72" s="552">
        <f t="shared" ref="T72" si="72">+S72+T71</f>
        <v>0</v>
      </c>
      <c r="U72" s="552">
        <f t="shared" ref="U72" si="73">+T72+U71</f>
        <v>0</v>
      </c>
      <c r="V72" s="575">
        <f t="shared" ref="V72" si="74">+U72+V71</f>
        <v>0</v>
      </c>
      <c r="W72" s="558">
        <f t="shared" ref="W72" si="75">+V72+W71</f>
        <v>0</v>
      </c>
      <c r="X72" s="552">
        <f t="shared" ref="X72" si="76">+W72+X71</f>
        <v>0</v>
      </c>
      <c r="Y72" s="552">
        <f t="shared" ref="Y72" si="77">+X72+Y71</f>
        <v>0</v>
      </c>
      <c r="Z72" s="552">
        <f t="shared" ref="Z72" si="78">+Y72+Z71</f>
        <v>40</v>
      </c>
      <c r="AA72" s="552">
        <f t="shared" ref="AA72" si="79">+Z72+AA71</f>
        <v>40</v>
      </c>
      <c r="AB72" s="552">
        <f t="shared" ref="AB72" si="80">+AA72+AB71</f>
        <v>40</v>
      </c>
      <c r="AC72" s="575">
        <f t="shared" ref="AC72" si="81">+AB72+AC71</f>
        <v>40</v>
      </c>
      <c r="AD72" s="558">
        <f t="shared" ref="AD72" si="82">+AC72+AD71</f>
        <v>40</v>
      </c>
      <c r="AE72" s="552">
        <f t="shared" ref="AE72" si="83">+AD72+AE71</f>
        <v>40</v>
      </c>
      <c r="AF72" s="552">
        <f t="shared" ref="AF72" si="84">+AE72+AF71</f>
        <v>40</v>
      </c>
      <c r="AG72" s="552">
        <f t="shared" ref="AG72" si="85">+AF72+AG71</f>
        <v>40</v>
      </c>
      <c r="AH72" s="552">
        <f t="shared" ref="AH72" si="86">+AG72+AH71</f>
        <v>40</v>
      </c>
      <c r="AI72" s="558">
        <f t="shared" ref="AI72" si="87">+AH72+AI71</f>
        <v>40</v>
      </c>
      <c r="AJ72" s="575">
        <f t="shared" ref="AJ72" si="88">+AI72+AJ71</f>
        <v>40</v>
      </c>
      <c r="AK72" s="558">
        <f t="shared" ref="AK72" si="89">+AJ72+AK71</f>
        <v>40</v>
      </c>
      <c r="AL72" s="37"/>
    </row>
    <row r="73" spans="1:42" ht="34.5" hidden="1" customHeight="1">
      <c r="A73" s="624">
        <v>23</v>
      </c>
      <c r="B73" s="629" t="s">
        <v>28</v>
      </c>
      <c r="C73" s="517"/>
      <c r="D73" s="48"/>
      <c r="E73" s="49"/>
      <c r="F73" s="597" t="e">
        <f>+#REF!</f>
        <v>#REF!</v>
      </c>
      <c r="G73" s="457">
        <v>0</v>
      </c>
      <c r="H73" s="576">
        <v>0</v>
      </c>
      <c r="I73" s="559">
        <v>0</v>
      </c>
      <c r="J73" s="457">
        <v>0</v>
      </c>
      <c r="K73" s="457">
        <v>0</v>
      </c>
      <c r="L73" s="457">
        <v>0</v>
      </c>
      <c r="M73" s="457">
        <v>0</v>
      </c>
      <c r="N73" s="457">
        <v>0</v>
      </c>
      <c r="O73" s="457">
        <v>0</v>
      </c>
      <c r="P73" s="559">
        <v>0</v>
      </c>
      <c r="Q73" s="559">
        <v>0</v>
      </c>
      <c r="R73" s="559">
        <v>0</v>
      </c>
      <c r="S73" s="457">
        <v>0</v>
      </c>
      <c r="T73" s="457">
        <v>0</v>
      </c>
      <c r="U73" s="457">
        <v>0</v>
      </c>
      <c r="V73" s="576">
        <v>0</v>
      </c>
      <c r="W73" s="559">
        <v>0</v>
      </c>
      <c r="X73" s="457">
        <v>0</v>
      </c>
      <c r="Y73" s="457">
        <v>0</v>
      </c>
      <c r="Z73" s="457">
        <v>0</v>
      </c>
      <c r="AA73" s="457">
        <v>0</v>
      </c>
      <c r="AB73" s="457">
        <v>0</v>
      </c>
      <c r="AC73" s="576">
        <v>0</v>
      </c>
      <c r="AD73" s="559">
        <v>0</v>
      </c>
      <c r="AE73" s="457">
        <v>0</v>
      </c>
      <c r="AF73" s="457">
        <v>0</v>
      </c>
      <c r="AG73" s="457">
        <v>0</v>
      </c>
      <c r="AH73" s="457">
        <v>0</v>
      </c>
      <c r="AI73" s="559">
        <v>0</v>
      </c>
      <c r="AJ73" s="576">
        <v>0</v>
      </c>
      <c r="AK73" s="559">
        <v>0</v>
      </c>
      <c r="AL73" s="37"/>
      <c r="AM73" s="38"/>
      <c r="AN73" s="38"/>
      <c r="AO73" s="38"/>
      <c r="AP73" s="38"/>
    </row>
    <row r="74" spans="1:42" ht="34.5" hidden="1" customHeight="1">
      <c r="A74" s="625"/>
      <c r="B74" s="630"/>
      <c r="C74" s="509"/>
      <c r="D74" s="40"/>
      <c r="E74" s="41"/>
      <c r="F74" s="596"/>
      <c r="G74" s="552">
        <f t="shared" ref="G74:AJ74" si="90">+F74+G73</f>
        <v>0</v>
      </c>
      <c r="H74" s="575">
        <f t="shared" si="90"/>
        <v>0</v>
      </c>
      <c r="I74" s="558">
        <f t="shared" si="90"/>
        <v>0</v>
      </c>
      <c r="J74" s="552">
        <f t="shared" si="90"/>
        <v>0</v>
      </c>
      <c r="K74" s="552">
        <f t="shared" si="90"/>
        <v>0</v>
      </c>
      <c r="L74" s="552">
        <f t="shared" si="90"/>
        <v>0</v>
      </c>
      <c r="M74" s="552">
        <f t="shared" si="90"/>
        <v>0</v>
      </c>
      <c r="N74" s="552">
        <f t="shared" si="90"/>
        <v>0</v>
      </c>
      <c r="O74" s="552">
        <f t="shared" si="90"/>
        <v>0</v>
      </c>
      <c r="P74" s="558">
        <f t="shared" si="90"/>
        <v>0</v>
      </c>
      <c r="Q74" s="558">
        <f t="shared" si="90"/>
        <v>0</v>
      </c>
      <c r="R74" s="558">
        <f t="shared" si="90"/>
        <v>0</v>
      </c>
      <c r="S74" s="552">
        <f t="shared" si="90"/>
        <v>0</v>
      </c>
      <c r="T74" s="552">
        <f t="shared" si="90"/>
        <v>0</v>
      </c>
      <c r="U74" s="552">
        <f t="shared" si="90"/>
        <v>0</v>
      </c>
      <c r="V74" s="575">
        <f t="shared" si="90"/>
        <v>0</v>
      </c>
      <c r="W74" s="558">
        <f t="shared" si="90"/>
        <v>0</v>
      </c>
      <c r="X74" s="552">
        <f t="shared" si="90"/>
        <v>0</v>
      </c>
      <c r="Y74" s="552">
        <f t="shared" si="90"/>
        <v>0</v>
      </c>
      <c r="Z74" s="552">
        <f t="shared" si="90"/>
        <v>0</v>
      </c>
      <c r="AA74" s="552">
        <f t="shared" si="90"/>
        <v>0</v>
      </c>
      <c r="AB74" s="552">
        <f t="shared" si="90"/>
        <v>0</v>
      </c>
      <c r="AC74" s="575">
        <f t="shared" si="90"/>
        <v>0</v>
      </c>
      <c r="AD74" s="558">
        <f t="shared" si="90"/>
        <v>0</v>
      </c>
      <c r="AE74" s="552">
        <f t="shared" si="90"/>
        <v>0</v>
      </c>
      <c r="AF74" s="552">
        <f t="shared" si="90"/>
        <v>0</v>
      </c>
      <c r="AG74" s="552">
        <f t="shared" si="90"/>
        <v>0</v>
      </c>
      <c r="AH74" s="552">
        <f t="shared" si="90"/>
        <v>0</v>
      </c>
      <c r="AI74" s="558">
        <f t="shared" si="90"/>
        <v>0</v>
      </c>
      <c r="AJ74" s="575">
        <f t="shared" si="90"/>
        <v>0</v>
      </c>
      <c r="AK74" s="558"/>
      <c r="AL74" s="37"/>
    </row>
    <row r="75" spans="1:42" ht="34.5" hidden="1" customHeight="1">
      <c r="A75" s="624">
        <v>24</v>
      </c>
      <c r="B75" s="629" t="s">
        <v>29</v>
      </c>
      <c r="C75" s="517"/>
      <c r="D75" s="48"/>
      <c r="E75" s="49"/>
      <c r="F75" s="597" t="e">
        <f>+#REF!</f>
        <v>#REF!</v>
      </c>
      <c r="G75" s="457">
        <v>0</v>
      </c>
      <c r="H75" s="576">
        <v>0</v>
      </c>
      <c r="I75" s="559">
        <v>0</v>
      </c>
      <c r="J75" s="457">
        <v>0</v>
      </c>
      <c r="K75" s="457">
        <v>0</v>
      </c>
      <c r="L75" s="457">
        <v>0</v>
      </c>
      <c r="M75" s="457">
        <v>0</v>
      </c>
      <c r="N75" s="457">
        <v>0</v>
      </c>
      <c r="O75" s="457">
        <v>0</v>
      </c>
      <c r="P75" s="559">
        <v>0</v>
      </c>
      <c r="Q75" s="559">
        <v>0</v>
      </c>
      <c r="R75" s="559">
        <v>0</v>
      </c>
      <c r="S75" s="457">
        <v>0</v>
      </c>
      <c r="T75" s="457">
        <v>0</v>
      </c>
      <c r="U75" s="457">
        <v>0</v>
      </c>
      <c r="V75" s="576">
        <v>0</v>
      </c>
      <c r="W75" s="559">
        <v>0</v>
      </c>
      <c r="X75" s="457">
        <v>0</v>
      </c>
      <c r="Y75" s="457">
        <v>0</v>
      </c>
      <c r="Z75" s="457">
        <v>0</v>
      </c>
      <c r="AA75" s="457">
        <v>0</v>
      </c>
      <c r="AB75" s="457">
        <v>0</v>
      </c>
      <c r="AC75" s="576">
        <v>0</v>
      </c>
      <c r="AD75" s="559">
        <v>0</v>
      </c>
      <c r="AE75" s="457">
        <v>0</v>
      </c>
      <c r="AF75" s="457">
        <v>0</v>
      </c>
      <c r="AG75" s="457">
        <v>0</v>
      </c>
      <c r="AH75" s="457">
        <v>0</v>
      </c>
      <c r="AI75" s="559">
        <v>0</v>
      </c>
      <c r="AJ75" s="576">
        <v>0</v>
      </c>
      <c r="AK75" s="559"/>
      <c r="AL75" s="37"/>
      <c r="AM75" s="38"/>
      <c r="AN75" s="38"/>
      <c r="AO75" s="38"/>
      <c r="AP75" s="38"/>
    </row>
    <row r="76" spans="1:42" ht="34.5" hidden="1" customHeight="1">
      <c r="A76" s="625"/>
      <c r="B76" s="630"/>
      <c r="C76" s="508"/>
      <c r="D76" s="33"/>
      <c r="E76" s="52"/>
      <c r="F76" s="595"/>
      <c r="G76" s="552">
        <f t="shared" ref="G76:AJ76" si="91">+F76+G75</f>
        <v>0</v>
      </c>
      <c r="H76" s="575">
        <f t="shared" si="91"/>
        <v>0</v>
      </c>
      <c r="I76" s="558">
        <f t="shared" si="91"/>
        <v>0</v>
      </c>
      <c r="J76" s="552">
        <f t="shared" si="91"/>
        <v>0</v>
      </c>
      <c r="K76" s="552">
        <f t="shared" si="91"/>
        <v>0</v>
      </c>
      <c r="L76" s="552">
        <f t="shared" si="91"/>
        <v>0</v>
      </c>
      <c r="M76" s="552">
        <f t="shared" si="91"/>
        <v>0</v>
      </c>
      <c r="N76" s="552">
        <f t="shared" si="91"/>
        <v>0</v>
      </c>
      <c r="O76" s="552">
        <f t="shared" si="91"/>
        <v>0</v>
      </c>
      <c r="P76" s="558">
        <f t="shared" si="91"/>
        <v>0</v>
      </c>
      <c r="Q76" s="558">
        <f t="shared" si="91"/>
        <v>0</v>
      </c>
      <c r="R76" s="558">
        <f t="shared" si="91"/>
        <v>0</v>
      </c>
      <c r="S76" s="552">
        <f t="shared" si="91"/>
        <v>0</v>
      </c>
      <c r="T76" s="552">
        <f t="shared" si="91"/>
        <v>0</v>
      </c>
      <c r="U76" s="552">
        <f t="shared" si="91"/>
        <v>0</v>
      </c>
      <c r="V76" s="575">
        <f t="shared" si="91"/>
        <v>0</v>
      </c>
      <c r="W76" s="558">
        <f t="shared" si="91"/>
        <v>0</v>
      </c>
      <c r="X76" s="552">
        <f t="shared" si="91"/>
        <v>0</v>
      </c>
      <c r="Y76" s="552">
        <f t="shared" si="91"/>
        <v>0</v>
      </c>
      <c r="Z76" s="552">
        <f t="shared" si="91"/>
        <v>0</v>
      </c>
      <c r="AA76" s="552">
        <f t="shared" si="91"/>
        <v>0</v>
      </c>
      <c r="AB76" s="552">
        <f t="shared" si="91"/>
        <v>0</v>
      </c>
      <c r="AC76" s="575">
        <f t="shared" si="91"/>
        <v>0</v>
      </c>
      <c r="AD76" s="558">
        <f t="shared" si="91"/>
        <v>0</v>
      </c>
      <c r="AE76" s="552">
        <f t="shared" si="91"/>
        <v>0</v>
      </c>
      <c r="AF76" s="552">
        <f t="shared" si="91"/>
        <v>0</v>
      </c>
      <c r="AG76" s="552">
        <f t="shared" si="91"/>
        <v>0</v>
      </c>
      <c r="AH76" s="552">
        <f t="shared" si="91"/>
        <v>0</v>
      </c>
      <c r="AI76" s="558">
        <f t="shared" si="91"/>
        <v>0</v>
      </c>
      <c r="AJ76" s="575">
        <f t="shared" si="91"/>
        <v>0</v>
      </c>
      <c r="AK76" s="558"/>
      <c r="AL76" s="37"/>
    </row>
    <row r="77" spans="1:42" ht="34.5" customHeight="1">
      <c r="A77" s="624">
        <v>27</v>
      </c>
      <c r="B77" s="659" t="s">
        <v>51</v>
      </c>
      <c r="C77" s="517" t="s">
        <v>176</v>
      </c>
      <c r="D77" s="48"/>
      <c r="E77" s="49"/>
      <c r="F77" s="597">
        <f>+[1]NEW!$AC$1401</f>
        <v>70</v>
      </c>
      <c r="G77" s="457">
        <v>0</v>
      </c>
      <c r="H77" s="576">
        <v>0</v>
      </c>
      <c r="I77" s="559">
        <v>0</v>
      </c>
      <c r="J77" s="457">
        <v>0</v>
      </c>
      <c r="K77" s="457">
        <v>0</v>
      </c>
      <c r="L77" s="457">
        <v>0</v>
      </c>
      <c r="M77" s="457">
        <v>0</v>
      </c>
      <c r="N77" s="457">
        <v>0</v>
      </c>
      <c r="O77" s="457">
        <v>0</v>
      </c>
      <c r="P77" s="559">
        <v>0</v>
      </c>
      <c r="Q77" s="559">
        <v>0</v>
      </c>
      <c r="R77" s="559">
        <v>0</v>
      </c>
      <c r="S77" s="457">
        <v>0</v>
      </c>
      <c r="T77" s="457">
        <v>0</v>
      </c>
      <c r="U77" s="457">
        <v>0</v>
      </c>
      <c r="V77" s="576">
        <v>0</v>
      </c>
      <c r="W77" s="559">
        <v>0</v>
      </c>
      <c r="X77" s="470">
        <v>70</v>
      </c>
      <c r="Y77" s="457">
        <f>70-X78</f>
        <v>0</v>
      </c>
      <c r="Z77" s="457">
        <f>70-Y78</f>
        <v>0</v>
      </c>
      <c r="AA77" s="457">
        <v>0</v>
      </c>
      <c r="AB77" s="457">
        <v>0</v>
      </c>
      <c r="AC77" s="576">
        <v>0</v>
      </c>
      <c r="AD77" s="559">
        <v>0</v>
      </c>
      <c r="AE77" s="457">
        <v>0</v>
      </c>
      <c r="AF77" s="457">
        <v>0</v>
      </c>
      <c r="AG77" s="457">
        <v>0</v>
      </c>
      <c r="AH77" s="457">
        <v>0</v>
      </c>
      <c r="AI77" s="559">
        <v>0</v>
      </c>
      <c r="AJ77" s="576">
        <v>0</v>
      </c>
      <c r="AK77" s="559">
        <v>0</v>
      </c>
      <c r="AL77" s="37"/>
      <c r="AM77" s="38"/>
      <c r="AN77" s="38"/>
      <c r="AO77" s="38"/>
      <c r="AP77" s="38"/>
    </row>
    <row r="78" spans="1:42" ht="34.5" customHeight="1">
      <c r="A78" s="625"/>
      <c r="B78" s="660"/>
      <c r="C78" s="509"/>
      <c r="D78" s="40"/>
      <c r="E78" s="41"/>
      <c r="F78" s="596"/>
      <c r="G78" s="552">
        <f t="shared" ref="G78:AK78" si="92">+F78+G77</f>
        <v>0</v>
      </c>
      <c r="H78" s="575">
        <f t="shared" si="92"/>
        <v>0</v>
      </c>
      <c r="I78" s="558">
        <f t="shared" si="92"/>
        <v>0</v>
      </c>
      <c r="J78" s="552">
        <f t="shared" si="92"/>
        <v>0</v>
      </c>
      <c r="K78" s="552">
        <f t="shared" si="92"/>
        <v>0</v>
      </c>
      <c r="L78" s="552">
        <f t="shared" si="92"/>
        <v>0</v>
      </c>
      <c r="M78" s="552">
        <f t="shared" si="92"/>
        <v>0</v>
      </c>
      <c r="N78" s="552">
        <f t="shared" si="92"/>
        <v>0</v>
      </c>
      <c r="O78" s="552">
        <f t="shared" si="92"/>
        <v>0</v>
      </c>
      <c r="P78" s="558">
        <f t="shared" si="92"/>
        <v>0</v>
      </c>
      <c r="Q78" s="558">
        <f t="shared" si="92"/>
        <v>0</v>
      </c>
      <c r="R78" s="558">
        <f t="shared" si="92"/>
        <v>0</v>
      </c>
      <c r="S78" s="552">
        <f t="shared" si="92"/>
        <v>0</v>
      </c>
      <c r="T78" s="552">
        <f t="shared" si="92"/>
        <v>0</v>
      </c>
      <c r="U78" s="552">
        <f t="shared" si="92"/>
        <v>0</v>
      </c>
      <c r="V78" s="575">
        <f t="shared" si="92"/>
        <v>0</v>
      </c>
      <c r="W78" s="558">
        <f t="shared" si="92"/>
        <v>0</v>
      </c>
      <c r="X78" s="552">
        <f t="shared" si="92"/>
        <v>70</v>
      </c>
      <c r="Y78" s="552">
        <f t="shared" si="92"/>
        <v>70</v>
      </c>
      <c r="Z78" s="552">
        <f t="shared" si="92"/>
        <v>70</v>
      </c>
      <c r="AA78" s="552">
        <f t="shared" si="92"/>
        <v>70</v>
      </c>
      <c r="AB78" s="552">
        <f t="shared" si="92"/>
        <v>70</v>
      </c>
      <c r="AC78" s="575">
        <f t="shared" si="92"/>
        <v>70</v>
      </c>
      <c r="AD78" s="558">
        <f t="shared" si="92"/>
        <v>70</v>
      </c>
      <c r="AE78" s="552">
        <f t="shared" si="92"/>
        <v>70</v>
      </c>
      <c r="AF78" s="552">
        <f t="shared" si="92"/>
        <v>70</v>
      </c>
      <c r="AG78" s="552">
        <f t="shared" si="92"/>
        <v>70</v>
      </c>
      <c r="AH78" s="552">
        <f t="shared" si="92"/>
        <v>70</v>
      </c>
      <c r="AI78" s="558">
        <f t="shared" si="92"/>
        <v>70</v>
      </c>
      <c r="AJ78" s="575">
        <f t="shared" si="92"/>
        <v>70</v>
      </c>
      <c r="AK78" s="558">
        <f t="shared" si="92"/>
        <v>70</v>
      </c>
      <c r="AL78" s="37"/>
    </row>
    <row r="79" spans="1:42" ht="34.5" hidden="1" customHeight="1">
      <c r="A79" s="624">
        <v>25</v>
      </c>
      <c r="B79" s="659" t="s">
        <v>52</v>
      </c>
      <c r="C79" s="517"/>
      <c r="D79" s="48"/>
      <c r="E79" s="49"/>
      <c r="F79" s="597" t="e">
        <f>+#REF!</f>
        <v>#REF!</v>
      </c>
      <c r="G79" s="457">
        <v>0</v>
      </c>
      <c r="H79" s="576">
        <v>0</v>
      </c>
      <c r="I79" s="559">
        <v>0</v>
      </c>
      <c r="J79" s="457">
        <v>0</v>
      </c>
      <c r="K79" s="457">
        <v>0</v>
      </c>
      <c r="L79" s="457">
        <v>0</v>
      </c>
      <c r="M79" s="457">
        <v>0</v>
      </c>
      <c r="N79" s="457">
        <v>0</v>
      </c>
      <c r="O79" s="457">
        <v>0</v>
      </c>
      <c r="P79" s="559">
        <v>0</v>
      </c>
      <c r="Q79" s="559">
        <v>0</v>
      </c>
      <c r="R79" s="559">
        <v>0</v>
      </c>
      <c r="S79" s="457">
        <v>0</v>
      </c>
      <c r="T79" s="457">
        <v>0</v>
      </c>
      <c r="U79" s="457">
        <v>0</v>
      </c>
      <c r="V79" s="576">
        <v>0</v>
      </c>
      <c r="W79" s="559">
        <v>0</v>
      </c>
      <c r="X79" s="457">
        <v>0</v>
      </c>
      <c r="Y79" s="457">
        <v>0</v>
      </c>
      <c r="Z79" s="457">
        <v>0</v>
      </c>
      <c r="AA79" s="457">
        <v>0</v>
      </c>
      <c r="AB79" s="457">
        <v>0</v>
      </c>
      <c r="AC79" s="576">
        <v>0</v>
      </c>
      <c r="AD79" s="559">
        <v>0</v>
      </c>
      <c r="AE79" s="457">
        <v>0</v>
      </c>
      <c r="AF79" s="457">
        <v>0</v>
      </c>
      <c r="AG79" s="457">
        <v>0</v>
      </c>
      <c r="AH79" s="457">
        <v>0</v>
      </c>
      <c r="AI79" s="559">
        <v>0</v>
      </c>
      <c r="AJ79" s="576">
        <v>0</v>
      </c>
      <c r="AK79" s="559"/>
      <c r="AL79" s="37"/>
      <c r="AM79" s="38"/>
      <c r="AN79" s="38"/>
      <c r="AO79" s="38"/>
      <c r="AP79" s="38"/>
    </row>
    <row r="80" spans="1:42" ht="34.5" hidden="1" customHeight="1">
      <c r="A80" s="625"/>
      <c r="B80" s="660"/>
      <c r="C80" s="508"/>
      <c r="D80" s="33"/>
      <c r="E80" s="52"/>
      <c r="F80" s="595"/>
      <c r="G80" s="552">
        <f t="shared" ref="G80:AJ80" si="93">+F80+G79</f>
        <v>0</v>
      </c>
      <c r="H80" s="575">
        <f t="shared" si="93"/>
        <v>0</v>
      </c>
      <c r="I80" s="558">
        <f t="shared" si="93"/>
        <v>0</v>
      </c>
      <c r="J80" s="552">
        <f t="shared" si="93"/>
        <v>0</v>
      </c>
      <c r="K80" s="552">
        <f t="shared" si="93"/>
        <v>0</v>
      </c>
      <c r="L80" s="552">
        <f t="shared" si="93"/>
        <v>0</v>
      </c>
      <c r="M80" s="552">
        <f t="shared" si="93"/>
        <v>0</v>
      </c>
      <c r="N80" s="552">
        <f t="shared" si="93"/>
        <v>0</v>
      </c>
      <c r="O80" s="552">
        <f t="shared" si="93"/>
        <v>0</v>
      </c>
      <c r="P80" s="558">
        <f t="shared" si="93"/>
        <v>0</v>
      </c>
      <c r="Q80" s="558">
        <f t="shared" si="93"/>
        <v>0</v>
      </c>
      <c r="R80" s="558">
        <f t="shared" si="93"/>
        <v>0</v>
      </c>
      <c r="S80" s="552">
        <f t="shared" si="93"/>
        <v>0</v>
      </c>
      <c r="T80" s="552">
        <f t="shared" si="93"/>
        <v>0</v>
      </c>
      <c r="U80" s="552">
        <f t="shared" si="93"/>
        <v>0</v>
      </c>
      <c r="V80" s="575">
        <f t="shared" si="93"/>
        <v>0</v>
      </c>
      <c r="W80" s="558">
        <f t="shared" si="93"/>
        <v>0</v>
      </c>
      <c r="X80" s="552">
        <f t="shared" si="93"/>
        <v>0</v>
      </c>
      <c r="Y80" s="552">
        <f t="shared" si="93"/>
        <v>0</v>
      </c>
      <c r="Z80" s="552">
        <f t="shared" si="93"/>
        <v>0</v>
      </c>
      <c r="AA80" s="552">
        <f t="shared" si="93"/>
        <v>0</v>
      </c>
      <c r="AB80" s="552">
        <f t="shared" si="93"/>
        <v>0</v>
      </c>
      <c r="AC80" s="575">
        <f t="shared" si="93"/>
        <v>0</v>
      </c>
      <c r="AD80" s="558">
        <f t="shared" si="93"/>
        <v>0</v>
      </c>
      <c r="AE80" s="552">
        <f t="shared" si="93"/>
        <v>0</v>
      </c>
      <c r="AF80" s="552">
        <f t="shared" si="93"/>
        <v>0</v>
      </c>
      <c r="AG80" s="552">
        <f t="shared" si="93"/>
        <v>0</v>
      </c>
      <c r="AH80" s="552">
        <f t="shared" si="93"/>
        <v>0</v>
      </c>
      <c r="AI80" s="558">
        <f t="shared" si="93"/>
        <v>0</v>
      </c>
      <c r="AJ80" s="575">
        <f t="shared" si="93"/>
        <v>0</v>
      </c>
      <c r="AK80" s="558"/>
      <c r="AL80" s="37"/>
    </row>
    <row r="81" spans="1:42" ht="34.5" hidden="1" customHeight="1">
      <c r="A81" s="624">
        <v>5</v>
      </c>
      <c r="B81" s="659" t="s">
        <v>30</v>
      </c>
      <c r="C81" s="511"/>
      <c r="D81" s="53"/>
      <c r="E81" s="54"/>
      <c r="F81" s="597"/>
      <c r="G81" s="457"/>
      <c r="H81" s="576"/>
      <c r="I81" s="559"/>
      <c r="J81" s="457"/>
      <c r="K81" s="457"/>
      <c r="L81" s="457"/>
      <c r="M81" s="457"/>
      <c r="N81" s="457"/>
      <c r="O81" s="457"/>
      <c r="P81" s="559"/>
      <c r="Q81" s="559"/>
      <c r="R81" s="559"/>
      <c r="S81" s="457"/>
      <c r="T81" s="457"/>
      <c r="U81" s="457"/>
      <c r="V81" s="576"/>
      <c r="W81" s="559"/>
      <c r="X81" s="457"/>
      <c r="Y81" s="457"/>
      <c r="Z81" s="457"/>
      <c r="AA81" s="457"/>
      <c r="AB81" s="457"/>
      <c r="AC81" s="576"/>
      <c r="AD81" s="559"/>
      <c r="AE81" s="457"/>
      <c r="AF81" s="457"/>
      <c r="AG81" s="457"/>
      <c r="AH81" s="457"/>
      <c r="AI81" s="559"/>
      <c r="AJ81" s="576"/>
      <c r="AK81" s="559"/>
      <c r="AL81" s="37"/>
      <c r="AM81" s="38"/>
      <c r="AN81" s="38"/>
      <c r="AO81" s="38"/>
      <c r="AP81" s="38"/>
    </row>
    <row r="82" spans="1:42" ht="34.5" hidden="1" customHeight="1">
      <c r="A82" s="625"/>
      <c r="B82" s="729"/>
      <c r="C82" s="512"/>
      <c r="D82" s="56"/>
      <c r="E82" s="57"/>
      <c r="F82" s="598"/>
      <c r="G82" s="552"/>
      <c r="H82" s="575"/>
      <c r="I82" s="562"/>
      <c r="J82" s="552"/>
      <c r="K82" s="552"/>
      <c r="L82" s="552"/>
      <c r="M82" s="552"/>
      <c r="N82" s="552"/>
      <c r="O82" s="552"/>
      <c r="P82" s="562"/>
      <c r="Q82" s="558"/>
      <c r="R82" s="558"/>
      <c r="S82" s="552"/>
      <c r="T82" s="552"/>
      <c r="U82" s="552"/>
      <c r="V82" s="575"/>
      <c r="W82" s="562"/>
      <c r="X82" s="552"/>
      <c r="Y82" s="552"/>
      <c r="Z82" s="552"/>
      <c r="AA82" s="552"/>
      <c r="AB82" s="552"/>
      <c r="AC82" s="575"/>
      <c r="AD82" s="562"/>
      <c r="AE82" s="552"/>
      <c r="AF82" s="552"/>
      <c r="AG82" s="552"/>
      <c r="AH82" s="552"/>
      <c r="AI82" s="558"/>
      <c r="AJ82" s="575"/>
      <c r="AK82" s="558"/>
      <c r="AL82" s="37"/>
    </row>
    <row r="83" spans="1:42" ht="34.5" hidden="1" customHeight="1">
      <c r="A83" s="624">
        <v>6</v>
      </c>
      <c r="B83" s="659" t="s">
        <v>31</v>
      </c>
      <c r="C83" s="510"/>
      <c r="D83" s="60"/>
      <c r="E83" s="34"/>
      <c r="F83" s="597"/>
      <c r="G83" s="553"/>
      <c r="H83" s="574"/>
      <c r="I83" s="557"/>
      <c r="J83" s="553"/>
      <c r="K83" s="553"/>
      <c r="L83" s="553"/>
      <c r="M83" s="553"/>
      <c r="N83" s="553"/>
      <c r="O83" s="553"/>
      <c r="P83" s="557"/>
      <c r="Q83" s="557"/>
      <c r="R83" s="557"/>
      <c r="S83" s="553"/>
      <c r="T83" s="553"/>
      <c r="U83" s="553"/>
      <c r="V83" s="574"/>
      <c r="W83" s="557"/>
      <c r="X83" s="553"/>
      <c r="Y83" s="553"/>
      <c r="Z83" s="553"/>
      <c r="AA83" s="553"/>
      <c r="AB83" s="553"/>
      <c r="AC83" s="574"/>
      <c r="AD83" s="557"/>
      <c r="AE83" s="553"/>
      <c r="AF83" s="553"/>
      <c r="AG83" s="553"/>
      <c r="AH83" s="553"/>
      <c r="AI83" s="557"/>
      <c r="AJ83" s="574"/>
      <c r="AK83" s="557"/>
      <c r="AL83" s="37"/>
      <c r="AM83" s="38"/>
      <c r="AN83" s="38"/>
      <c r="AO83" s="38"/>
      <c r="AP83" s="38"/>
    </row>
    <row r="84" spans="1:42" ht="34.5" hidden="1" customHeight="1">
      <c r="A84" s="625"/>
      <c r="B84" s="729"/>
      <c r="C84" s="510"/>
      <c r="D84" s="60"/>
      <c r="E84" s="52"/>
      <c r="F84" s="599"/>
      <c r="G84" s="552"/>
      <c r="H84" s="575"/>
      <c r="I84" s="562"/>
      <c r="J84" s="552"/>
      <c r="K84" s="552"/>
      <c r="L84" s="552"/>
      <c r="M84" s="552"/>
      <c r="N84" s="552"/>
      <c r="O84" s="552"/>
      <c r="P84" s="562"/>
      <c r="Q84" s="558"/>
      <c r="R84" s="558"/>
      <c r="S84" s="552"/>
      <c r="T84" s="552"/>
      <c r="U84" s="552"/>
      <c r="V84" s="575"/>
      <c r="W84" s="562"/>
      <c r="X84" s="552"/>
      <c r="Y84" s="552"/>
      <c r="Z84" s="552"/>
      <c r="AA84" s="552"/>
      <c r="AB84" s="552"/>
      <c r="AC84" s="575"/>
      <c r="AD84" s="562"/>
      <c r="AE84" s="552"/>
      <c r="AF84" s="552"/>
      <c r="AG84" s="552"/>
      <c r="AH84" s="552"/>
      <c r="AI84" s="558"/>
      <c r="AJ84" s="575"/>
      <c r="AK84" s="558"/>
      <c r="AL84" s="37"/>
    </row>
    <row r="85" spans="1:42" ht="34.5" hidden="1" customHeight="1">
      <c r="A85" s="624">
        <v>7</v>
      </c>
      <c r="B85" s="659" t="s">
        <v>32</v>
      </c>
      <c r="C85" s="511">
        <v>0</v>
      </c>
      <c r="D85" s="63"/>
      <c r="E85" s="54"/>
      <c r="F85" s="597"/>
      <c r="G85" s="553"/>
      <c r="H85" s="574"/>
      <c r="I85" s="557"/>
      <c r="J85" s="553"/>
      <c r="K85" s="553"/>
      <c r="L85" s="553"/>
      <c r="M85" s="553"/>
      <c r="N85" s="553"/>
      <c r="O85" s="553"/>
      <c r="P85" s="557"/>
      <c r="Q85" s="557"/>
      <c r="R85" s="557"/>
      <c r="S85" s="553"/>
      <c r="T85" s="553"/>
      <c r="U85" s="553"/>
      <c r="V85" s="574"/>
      <c r="W85" s="557"/>
      <c r="X85" s="553"/>
      <c r="Y85" s="553"/>
      <c r="Z85" s="553"/>
      <c r="AA85" s="553"/>
      <c r="AB85" s="553"/>
      <c r="AC85" s="574"/>
      <c r="AD85" s="557"/>
      <c r="AE85" s="553"/>
      <c r="AF85" s="553"/>
      <c r="AG85" s="553"/>
      <c r="AH85" s="553"/>
      <c r="AI85" s="557"/>
      <c r="AJ85" s="574"/>
      <c r="AK85" s="557"/>
      <c r="AL85" s="37"/>
      <c r="AM85" s="38"/>
      <c r="AN85" s="38"/>
      <c r="AO85" s="38"/>
      <c r="AP85" s="38"/>
    </row>
    <row r="86" spans="1:42" ht="34.5" hidden="1" customHeight="1">
      <c r="A86" s="651"/>
      <c r="B86" s="729"/>
      <c r="C86" s="518"/>
      <c r="D86" s="65"/>
      <c r="E86" s="66"/>
      <c r="F86" s="600"/>
      <c r="G86" s="552"/>
      <c r="H86" s="575"/>
      <c r="I86" s="562"/>
      <c r="J86" s="552"/>
      <c r="K86" s="552"/>
      <c r="L86" s="552"/>
      <c r="M86" s="552"/>
      <c r="N86" s="552"/>
      <c r="O86" s="552"/>
      <c r="P86" s="562"/>
      <c r="Q86" s="558"/>
      <c r="R86" s="558"/>
      <c r="S86" s="552"/>
      <c r="T86" s="552"/>
      <c r="U86" s="552"/>
      <c r="V86" s="575"/>
      <c r="W86" s="562"/>
      <c r="X86" s="552"/>
      <c r="Y86" s="552"/>
      <c r="Z86" s="552"/>
      <c r="AA86" s="552"/>
      <c r="AB86" s="552"/>
      <c r="AC86" s="575"/>
      <c r="AD86" s="562"/>
      <c r="AE86" s="552"/>
      <c r="AF86" s="552"/>
      <c r="AG86" s="552"/>
      <c r="AH86" s="552"/>
      <c r="AI86" s="558"/>
      <c r="AJ86" s="575"/>
      <c r="AK86" s="558"/>
      <c r="AL86" s="37"/>
    </row>
    <row r="87" spans="1:42" ht="34.5" hidden="1" customHeight="1">
      <c r="A87" s="624">
        <v>8</v>
      </c>
      <c r="B87" s="659" t="s">
        <v>33</v>
      </c>
      <c r="C87" s="511">
        <v>650</v>
      </c>
      <c r="D87" s="53"/>
      <c r="E87" s="54"/>
      <c r="F87" s="597"/>
      <c r="G87" s="553"/>
      <c r="H87" s="574"/>
      <c r="I87" s="557"/>
      <c r="J87" s="553"/>
      <c r="K87" s="553"/>
      <c r="L87" s="553"/>
      <c r="M87" s="553"/>
      <c r="N87" s="553"/>
      <c r="O87" s="553"/>
      <c r="P87" s="557"/>
      <c r="Q87" s="557"/>
      <c r="R87" s="557"/>
      <c r="S87" s="553"/>
      <c r="T87" s="553"/>
      <c r="U87" s="553"/>
      <c r="V87" s="574"/>
      <c r="W87" s="557"/>
      <c r="X87" s="553"/>
      <c r="Y87" s="553"/>
      <c r="Z87" s="553"/>
      <c r="AA87" s="553"/>
      <c r="AB87" s="553"/>
      <c r="AC87" s="574"/>
      <c r="AD87" s="557"/>
      <c r="AE87" s="553"/>
      <c r="AF87" s="553"/>
      <c r="AG87" s="553"/>
      <c r="AH87" s="553"/>
      <c r="AI87" s="557"/>
      <c r="AJ87" s="574"/>
      <c r="AK87" s="557"/>
      <c r="AL87" s="37"/>
      <c r="AM87" s="38"/>
      <c r="AN87" s="38"/>
      <c r="AO87" s="38"/>
      <c r="AP87" s="38"/>
    </row>
    <row r="88" spans="1:42" ht="34.5" hidden="1" customHeight="1">
      <c r="A88" s="625"/>
      <c r="B88" s="729"/>
      <c r="C88" s="512"/>
      <c r="D88" s="56"/>
      <c r="E88" s="57"/>
      <c r="F88" s="598"/>
      <c r="G88" s="552"/>
      <c r="H88" s="575"/>
      <c r="I88" s="562"/>
      <c r="J88" s="552"/>
      <c r="K88" s="552"/>
      <c r="L88" s="552"/>
      <c r="M88" s="552"/>
      <c r="N88" s="552"/>
      <c r="O88" s="552"/>
      <c r="P88" s="562"/>
      <c r="Q88" s="558"/>
      <c r="R88" s="558"/>
      <c r="S88" s="552"/>
      <c r="T88" s="552"/>
      <c r="U88" s="552"/>
      <c r="V88" s="575"/>
      <c r="W88" s="562"/>
      <c r="X88" s="552"/>
      <c r="Y88" s="552"/>
      <c r="Z88" s="552"/>
      <c r="AA88" s="552"/>
      <c r="AB88" s="552"/>
      <c r="AC88" s="575"/>
      <c r="AD88" s="562"/>
      <c r="AE88" s="552"/>
      <c r="AF88" s="552"/>
      <c r="AG88" s="552"/>
      <c r="AH88" s="552"/>
      <c r="AI88" s="558"/>
      <c r="AJ88" s="575"/>
      <c r="AK88" s="558"/>
      <c r="AL88" s="37"/>
    </row>
    <row r="89" spans="1:42" ht="34.5" hidden="1" customHeight="1">
      <c r="A89" s="624">
        <v>7</v>
      </c>
      <c r="B89" s="659" t="s">
        <v>53</v>
      </c>
      <c r="C89" s="511">
        <v>0</v>
      </c>
      <c r="D89" s="63"/>
      <c r="E89" s="54"/>
      <c r="F89" s="597"/>
      <c r="G89" s="553"/>
      <c r="H89" s="574"/>
      <c r="I89" s="557"/>
      <c r="J89" s="553"/>
      <c r="K89" s="553"/>
      <c r="L89" s="553"/>
      <c r="M89" s="553"/>
      <c r="N89" s="553"/>
      <c r="O89" s="553"/>
      <c r="P89" s="557"/>
      <c r="Q89" s="557"/>
      <c r="R89" s="557"/>
      <c r="S89" s="553"/>
      <c r="T89" s="553"/>
      <c r="U89" s="553"/>
      <c r="V89" s="574"/>
      <c r="W89" s="557"/>
      <c r="X89" s="553"/>
      <c r="Y89" s="553"/>
      <c r="Z89" s="553"/>
      <c r="AA89" s="553"/>
      <c r="AB89" s="553"/>
      <c r="AC89" s="574"/>
      <c r="AD89" s="557"/>
      <c r="AE89" s="553"/>
      <c r="AF89" s="553"/>
      <c r="AG89" s="553"/>
      <c r="AH89" s="553"/>
      <c r="AI89" s="557"/>
      <c r="AJ89" s="574"/>
      <c r="AK89" s="557"/>
      <c r="AL89" s="37"/>
      <c r="AM89" s="38"/>
      <c r="AN89" s="38"/>
      <c r="AO89" s="38"/>
      <c r="AP89" s="38"/>
    </row>
    <row r="90" spans="1:42" ht="34.5" hidden="1" customHeight="1">
      <c r="A90" s="651"/>
      <c r="B90" s="729"/>
      <c r="C90" s="518"/>
      <c r="D90" s="65"/>
      <c r="E90" s="66"/>
      <c r="F90" s="600"/>
      <c r="G90" s="552"/>
      <c r="H90" s="575"/>
      <c r="I90" s="562"/>
      <c r="J90" s="552"/>
      <c r="K90" s="552"/>
      <c r="L90" s="552"/>
      <c r="M90" s="552"/>
      <c r="N90" s="552"/>
      <c r="O90" s="552"/>
      <c r="P90" s="562"/>
      <c r="Q90" s="558"/>
      <c r="R90" s="558"/>
      <c r="S90" s="552"/>
      <c r="T90" s="552"/>
      <c r="U90" s="552"/>
      <c r="V90" s="575"/>
      <c r="W90" s="562"/>
      <c r="X90" s="552"/>
      <c r="Y90" s="552"/>
      <c r="Z90" s="552"/>
      <c r="AA90" s="552"/>
      <c r="AB90" s="552"/>
      <c r="AC90" s="575"/>
      <c r="AD90" s="562"/>
      <c r="AE90" s="552"/>
      <c r="AF90" s="552"/>
      <c r="AG90" s="552"/>
      <c r="AH90" s="552"/>
      <c r="AI90" s="558"/>
      <c r="AJ90" s="575"/>
      <c r="AK90" s="558"/>
      <c r="AL90" s="37"/>
    </row>
    <row r="91" spans="1:42" ht="34.5" hidden="1" customHeight="1">
      <c r="A91" s="624">
        <v>8</v>
      </c>
      <c r="B91" s="659" t="s">
        <v>54</v>
      </c>
      <c r="C91" s="511">
        <v>650</v>
      </c>
      <c r="D91" s="53"/>
      <c r="E91" s="54"/>
      <c r="F91" s="597"/>
      <c r="G91" s="553"/>
      <c r="H91" s="574"/>
      <c r="I91" s="557"/>
      <c r="J91" s="553"/>
      <c r="K91" s="553"/>
      <c r="L91" s="553"/>
      <c r="M91" s="553"/>
      <c r="N91" s="553"/>
      <c r="O91" s="553"/>
      <c r="P91" s="557"/>
      <c r="Q91" s="557"/>
      <c r="R91" s="557"/>
      <c r="S91" s="553"/>
      <c r="T91" s="553"/>
      <c r="U91" s="553"/>
      <c r="V91" s="574"/>
      <c r="W91" s="557"/>
      <c r="X91" s="553"/>
      <c r="Y91" s="553"/>
      <c r="Z91" s="553"/>
      <c r="AA91" s="553"/>
      <c r="AB91" s="553"/>
      <c r="AC91" s="574"/>
      <c r="AD91" s="557"/>
      <c r="AE91" s="553"/>
      <c r="AF91" s="553"/>
      <c r="AG91" s="553"/>
      <c r="AH91" s="553"/>
      <c r="AI91" s="557"/>
      <c r="AJ91" s="574"/>
      <c r="AK91" s="557"/>
      <c r="AL91" s="37"/>
      <c r="AM91" s="38"/>
      <c r="AN91" s="38"/>
      <c r="AO91" s="38"/>
      <c r="AP91" s="38"/>
    </row>
    <row r="92" spans="1:42" ht="34.5" hidden="1" customHeight="1">
      <c r="A92" s="625"/>
      <c r="B92" s="729"/>
      <c r="C92" s="512"/>
      <c r="D92" s="56"/>
      <c r="E92" s="57"/>
      <c r="F92" s="598"/>
      <c r="G92" s="552"/>
      <c r="H92" s="575"/>
      <c r="I92" s="562"/>
      <c r="J92" s="552"/>
      <c r="K92" s="552"/>
      <c r="L92" s="552"/>
      <c r="M92" s="552"/>
      <c r="N92" s="552"/>
      <c r="O92" s="552"/>
      <c r="P92" s="562"/>
      <c r="Q92" s="558"/>
      <c r="R92" s="558"/>
      <c r="S92" s="552"/>
      <c r="T92" s="552"/>
      <c r="U92" s="552"/>
      <c r="V92" s="575"/>
      <c r="W92" s="562"/>
      <c r="X92" s="552"/>
      <c r="Y92" s="552"/>
      <c r="Z92" s="552"/>
      <c r="AA92" s="552"/>
      <c r="AB92" s="552"/>
      <c r="AC92" s="575"/>
      <c r="AD92" s="562"/>
      <c r="AE92" s="552"/>
      <c r="AF92" s="552"/>
      <c r="AG92" s="552"/>
      <c r="AH92" s="552"/>
      <c r="AI92" s="558"/>
      <c r="AJ92" s="575"/>
      <c r="AK92" s="558"/>
      <c r="AL92" s="37"/>
    </row>
    <row r="93" spans="1:42" ht="35.1" hidden="1" customHeight="1">
      <c r="A93" s="652">
        <v>9</v>
      </c>
      <c r="B93" s="659" t="s">
        <v>34</v>
      </c>
      <c r="C93" s="510"/>
      <c r="D93" s="60"/>
      <c r="E93" s="34"/>
      <c r="F93" s="595"/>
      <c r="G93" s="553"/>
      <c r="H93" s="574"/>
      <c r="I93" s="557"/>
      <c r="J93" s="553"/>
      <c r="K93" s="553"/>
      <c r="L93" s="553"/>
      <c r="M93" s="553"/>
      <c r="N93" s="553"/>
      <c r="O93" s="553"/>
      <c r="P93" s="557"/>
      <c r="Q93" s="557"/>
      <c r="R93" s="557"/>
      <c r="S93" s="553"/>
      <c r="T93" s="553"/>
      <c r="U93" s="553"/>
      <c r="V93" s="574"/>
      <c r="W93" s="557"/>
      <c r="X93" s="553"/>
      <c r="Y93" s="553"/>
      <c r="Z93" s="553"/>
      <c r="AA93" s="553"/>
      <c r="AB93" s="553"/>
      <c r="AC93" s="574"/>
      <c r="AD93" s="557"/>
      <c r="AE93" s="553"/>
      <c r="AF93" s="553"/>
      <c r="AG93" s="553"/>
      <c r="AH93" s="553"/>
      <c r="AI93" s="557"/>
      <c r="AJ93" s="574"/>
      <c r="AK93" s="557"/>
      <c r="AL93" s="37"/>
      <c r="AM93" s="38"/>
      <c r="AN93" s="38"/>
      <c r="AO93" s="38"/>
      <c r="AP93" s="38"/>
    </row>
    <row r="94" spans="1:42" ht="35.1" hidden="1" customHeight="1">
      <c r="A94" s="625"/>
      <c r="B94" s="729"/>
      <c r="C94" s="510"/>
      <c r="D94" s="60"/>
      <c r="E94" s="52"/>
      <c r="F94" s="599"/>
      <c r="G94" s="552"/>
      <c r="H94" s="575"/>
      <c r="I94" s="562"/>
      <c r="J94" s="552"/>
      <c r="K94" s="552"/>
      <c r="L94" s="552"/>
      <c r="M94" s="552"/>
      <c r="N94" s="552"/>
      <c r="O94" s="552"/>
      <c r="P94" s="562"/>
      <c r="Q94" s="558"/>
      <c r="R94" s="558"/>
      <c r="S94" s="552"/>
      <c r="T94" s="552"/>
      <c r="U94" s="552"/>
      <c r="V94" s="575"/>
      <c r="W94" s="562"/>
      <c r="X94" s="552"/>
      <c r="Y94" s="552"/>
      <c r="Z94" s="552"/>
      <c r="AA94" s="552"/>
      <c r="AB94" s="552"/>
      <c r="AC94" s="575"/>
      <c r="AD94" s="562"/>
      <c r="AE94" s="552"/>
      <c r="AF94" s="552"/>
      <c r="AG94" s="552"/>
      <c r="AH94" s="552"/>
      <c r="AI94" s="558"/>
      <c r="AJ94" s="575"/>
      <c r="AK94" s="558"/>
      <c r="AL94" s="37"/>
    </row>
    <row r="95" spans="1:42" ht="35.1" customHeight="1">
      <c r="A95" s="624">
        <v>28</v>
      </c>
      <c r="B95" s="659" t="s">
        <v>183</v>
      </c>
      <c r="C95" s="511" t="s">
        <v>234</v>
      </c>
      <c r="D95" s="63"/>
      <c r="E95" s="54"/>
      <c r="F95" s="597">
        <f>+[1]NEW!$AC$414</f>
        <v>4810</v>
      </c>
      <c r="G95" s="469">
        <v>100</v>
      </c>
      <c r="H95" s="574">
        <v>0</v>
      </c>
      <c r="I95" s="557">
        <v>0</v>
      </c>
      <c r="J95" s="469">
        <f>1500-I96</f>
        <v>1400</v>
      </c>
      <c r="K95" s="553">
        <v>0</v>
      </c>
      <c r="L95" s="469">
        <v>850</v>
      </c>
      <c r="M95" s="469">
        <f>3750-L96</f>
        <v>1400</v>
      </c>
      <c r="N95" s="553">
        <v>0</v>
      </c>
      <c r="O95" s="553">
        <v>0</v>
      </c>
      <c r="P95" s="557">
        <v>0</v>
      </c>
      <c r="Q95" s="557">
        <v>0</v>
      </c>
      <c r="R95" s="557">
        <v>0</v>
      </c>
      <c r="S95" s="469">
        <v>350</v>
      </c>
      <c r="T95" s="469">
        <f>4810-S96</f>
        <v>710</v>
      </c>
      <c r="U95" s="553">
        <v>0</v>
      </c>
      <c r="V95" s="574">
        <v>0</v>
      </c>
      <c r="W95" s="557">
        <v>0</v>
      </c>
      <c r="X95" s="553">
        <v>0</v>
      </c>
      <c r="Y95" s="553">
        <v>0</v>
      </c>
      <c r="Z95" s="553">
        <v>0</v>
      </c>
      <c r="AA95" s="553">
        <v>0</v>
      </c>
      <c r="AB95" s="553">
        <v>0</v>
      </c>
      <c r="AC95" s="574">
        <v>0</v>
      </c>
      <c r="AD95" s="557">
        <v>0</v>
      </c>
      <c r="AE95" s="553">
        <v>0</v>
      </c>
      <c r="AF95" s="553">
        <v>0</v>
      </c>
      <c r="AG95" s="553">
        <v>0</v>
      </c>
      <c r="AH95" s="553">
        <v>0</v>
      </c>
      <c r="AI95" s="557">
        <v>0</v>
      </c>
      <c r="AJ95" s="574">
        <v>0</v>
      </c>
      <c r="AK95" s="557">
        <v>0</v>
      </c>
      <c r="AL95" s="37">
        <f>SUM(G95:AK95)</f>
        <v>4810</v>
      </c>
      <c r="AM95" s="38">
        <f>AL95</f>
        <v>4810</v>
      </c>
      <c r="AN95" s="38">
        <v>800000</v>
      </c>
      <c r="AO95" s="38">
        <f>AL95*AN95/1000</f>
        <v>3848000</v>
      </c>
      <c r="AP95" s="38">
        <f>AN95*AM95/1000</f>
        <v>3848000</v>
      </c>
    </row>
    <row r="96" spans="1:42" ht="35.1" customHeight="1">
      <c r="A96" s="625"/>
      <c r="B96" s="660"/>
      <c r="C96" s="512"/>
      <c r="D96" s="65"/>
      <c r="E96" s="57"/>
      <c r="F96" s="598"/>
      <c r="G96" s="552">
        <f t="shared" ref="G96:AK96" si="94">+F96+G95</f>
        <v>100</v>
      </c>
      <c r="H96" s="575">
        <f t="shared" si="94"/>
        <v>100</v>
      </c>
      <c r="I96" s="558">
        <f t="shared" si="94"/>
        <v>100</v>
      </c>
      <c r="J96" s="552">
        <f t="shared" si="94"/>
        <v>1500</v>
      </c>
      <c r="K96" s="552">
        <f t="shared" si="94"/>
        <v>1500</v>
      </c>
      <c r="L96" s="552">
        <f t="shared" si="94"/>
        <v>2350</v>
      </c>
      <c r="M96" s="552">
        <f t="shared" si="94"/>
        <v>3750</v>
      </c>
      <c r="N96" s="552">
        <f t="shared" si="94"/>
        <v>3750</v>
      </c>
      <c r="O96" s="552">
        <f t="shared" si="94"/>
        <v>3750</v>
      </c>
      <c r="P96" s="558">
        <f t="shared" si="94"/>
        <v>3750</v>
      </c>
      <c r="Q96" s="558">
        <f t="shared" si="94"/>
        <v>3750</v>
      </c>
      <c r="R96" s="558">
        <f t="shared" si="94"/>
        <v>3750</v>
      </c>
      <c r="S96" s="552">
        <f t="shared" si="94"/>
        <v>4100</v>
      </c>
      <c r="T96" s="552">
        <f t="shared" si="94"/>
        <v>4810</v>
      </c>
      <c r="U96" s="552">
        <f t="shared" si="94"/>
        <v>4810</v>
      </c>
      <c r="V96" s="575">
        <f t="shared" si="94"/>
        <v>4810</v>
      </c>
      <c r="W96" s="558">
        <f t="shared" si="94"/>
        <v>4810</v>
      </c>
      <c r="X96" s="552">
        <f t="shared" si="94"/>
        <v>4810</v>
      </c>
      <c r="Y96" s="552">
        <f t="shared" si="94"/>
        <v>4810</v>
      </c>
      <c r="Z96" s="552">
        <f t="shared" si="94"/>
        <v>4810</v>
      </c>
      <c r="AA96" s="552">
        <f t="shared" si="94"/>
        <v>4810</v>
      </c>
      <c r="AB96" s="552">
        <f t="shared" si="94"/>
        <v>4810</v>
      </c>
      <c r="AC96" s="575">
        <f t="shared" si="94"/>
        <v>4810</v>
      </c>
      <c r="AD96" s="558">
        <f t="shared" si="94"/>
        <v>4810</v>
      </c>
      <c r="AE96" s="552">
        <f t="shared" si="94"/>
        <v>4810</v>
      </c>
      <c r="AF96" s="552">
        <f t="shared" si="94"/>
        <v>4810</v>
      </c>
      <c r="AG96" s="552">
        <f t="shared" si="94"/>
        <v>4810</v>
      </c>
      <c r="AH96" s="552">
        <f t="shared" si="94"/>
        <v>4810</v>
      </c>
      <c r="AI96" s="558">
        <f t="shared" si="94"/>
        <v>4810</v>
      </c>
      <c r="AJ96" s="575">
        <f t="shared" si="94"/>
        <v>4810</v>
      </c>
      <c r="AK96" s="558">
        <f t="shared" si="94"/>
        <v>4810</v>
      </c>
      <c r="AL96" s="37"/>
    </row>
    <row r="97" spans="1:42" ht="35.1" customHeight="1">
      <c r="A97" s="624">
        <v>29</v>
      </c>
      <c r="B97" s="659" t="s">
        <v>184</v>
      </c>
      <c r="C97" s="511" t="s">
        <v>234</v>
      </c>
      <c r="D97" s="71"/>
      <c r="E97" s="34"/>
      <c r="F97" s="595">
        <f>+[1]NEW!$AC$417</f>
        <v>7918</v>
      </c>
      <c r="G97" s="469">
        <v>1500</v>
      </c>
      <c r="H97" s="574">
        <f>1500-G98</f>
        <v>0</v>
      </c>
      <c r="I97" s="557">
        <v>0</v>
      </c>
      <c r="J97" s="553">
        <f>1500-I98</f>
        <v>0</v>
      </c>
      <c r="K97" s="553">
        <v>0</v>
      </c>
      <c r="L97" s="553">
        <v>0</v>
      </c>
      <c r="M97" s="469">
        <v>650</v>
      </c>
      <c r="N97" s="469">
        <f>2200-M98</f>
        <v>50</v>
      </c>
      <c r="O97" s="553">
        <v>0</v>
      </c>
      <c r="P97" s="557">
        <v>0</v>
      </c>
      <c r="Q97" s="557">
        <v>0</v>
      </c>
      <c r="R97" s="557">
        <v>0</v>
      </c>
      <c r="S97" s="469">
        <v>1400</v>
      </c>
      <c r="T97" s="553">
        <f>3600-S98</f>
        <v>0</v>
      </c>
      <c r="U97" s="553">
        <v>0</v>
      </c>
      <c r="V97" s="469">
        <v>300</v>
      </c>
      <c r="W97" s="469">
        <v>1750</v>
      </c>
      <c r="X97" s="469">
        <f>6000-W98</f>
        <v>350</v>
      </c>
      <c r="Y97" s="553">
        <v>0</v>
      </c>
      <c r="Z97" s="469">
        <v>600</v>
      </c>
      <c r="AA97" s="469">
        <f>7918-Z98</f>
        <v>1318</v>
      </c>
      <c r="AB97" s="553">
        <v>0</v>
      </c>
      <c r="AC97" s="574">
        <v>0</v>
      </c>
      <c r="AD97" s="557">
        <v>0</v>
      </c>
      <c r="AE97" s="553">
        <v>0</v>
      </c>
      <c r="AF97" s="553">
        <v>0</v>
      </c>
      <c r="AG97" s="553">
        <v>0</v>
      </c>
      <c r="AH97" s="553">
        <v>0</v>
      </c>
      <c r="AI97" s="557">
        <v>0</v>
      </c>
      <c r="AJ97" s="574">
        <v>0</v>
      </c>
      <c r="AK97" s="557">
        <v>0</v>
      </c>
      <c r="AL97" s="37">
        <f>AK98</f>
        <v>7918</v>
      </c>
      <c r="AM97" s="38">
        <f>AL97</f>
        <v>7918</v>
      </c>
      <c r="AN97" s="38"/>
      <c r="AO97" s="38">
        <f>AL97*AN97/1000</f>
        <v>0</v>
      </c>
      <c r="AP97" s="38">
        <f>AN97*AM97/1000</f>
        <v>0</v>
      </c>
    </row>
    <row r="98" spans="1:42" ht="35.1" customHeight="1">
      <c r="A98" s="625"/>
      <c r="B98" s="729"/>
      <c r="C98" s="513"/>
      <c r="D98" s="73"/>
      <c r="E98" s="41"/>
      <c r="F98" s="601"/>
      <c r="G98" s="552">
        <f t="shared" ref="G98:AK98" si="95">+F98+G97</f>
        <v>1500</v>
      </c>
      <c r="H98" s="575">
        <f t="shared" si="95"/>
        <v>1500</v>
      </c>
      <c r="I98" s="558">
        <f t="shared" si="95"/>
        <v>1500</v>
      </c>
      <c r="J98" s="552">
        <f t="shared" si="95"/>
        <v>1500</v>
      </c>
      <c r="K98" s="552">
        <f t="shared" si="95"/>
        <v>1500</v>
      </c>
      <c r="L98" s="552">
        <f t="shared" si="95"/>
        <v>1500</v>
      </c>
      <c r="M98" s="552">
        <f t="shared" si="95"/>
        <v>2150</v>
      </c>
      <c r="N98" s="552">
        <f t="shared" si="95"/>
        <v>2200</v>
      </c>
      <c r="O98" s="552">
        <f t="shared" si="95"/>
        <v>2200</v>
      </c>
      <c r="P98" s="558">
        <f t="shared" si="95"/>
        <v>2200</v>
      </c>
      <c r="Q98" s="558">
        <f t="shared" si="95"/>
        <v>2200</v>
      </c>
      <c r="R98" s="558">
        <f t="shared" si="95"/>
        <v>2200</v>
      </c>
      <c r="S98" s="552">
        <f t="shared" si="95"/>
        <v>3600</v>
      </c>
      <c r="T98" s="552">
        <f t="shared" si="95"/>
        <v>3600</v>
      </c>
      <c r="U98" s="552">
        <f t="shared" si="95"/>
        <v>3600</v>
      </c>
      <c r="V98" s="575">
        <f t="shared" si="95"/>
        <v>3900</v>
      </c>
      <c r="W98" s="558">
        <f t="shared" si="95"/>
        <v>5650</v>
      </c>
      <c r="X98" s="552">
        <f t="shared" si="95"/>
        <v>6000</v>
      </c>
      <c r="Y98" s="552">
        <f t="shared" si="95"/>
        <v>6000</v>
      </c>
      <c r="Z98" s="552">
        <f t="shared" si="95"/>
        <v>6600</v>
      </c>
      <c r="AA98" s="552">
        <f t="shared" si="95"/>
        <v>7918</v>
      </c>
      <c r="AB98" s="552">
        <f t="shared" si="95"/>
        <v>7918</v>
      </c>
      <c r="AC98" s="575">
        <f t="shared" si="95"/>
        <v>7918</v>
      </c>
      <c r="AD98" s="558">
        <f t="shared" si="95"/>
        <v>7918</v>
      </c>
      <c r="AE98" s="552">
        <f t="shared" si="95"/>
        <v>7918</v>
      </c>
      <c r="AF98" s="552">
        <f t="shared" si="95"/>
        <v>7918</v>
      </c>
      <c r="AG98" s="552">
        <f t="shared" si="95"/>
        <v>7918</v>
      </c>
      <c r="AH98" s="552">
        <f t="shared" si="95"/>
        <v>7918</v>
      </c>
      <c r="AI98" s="558">
        <f t="shared" si="95"/>
        <v>7918</v>
      </c>
      <c r="AJ98" s="575">
        <f t="shared" si="95"/>
        <v>7918</v>
      </c>
      <c r="AK98" s="558">
        <f t="shared" si="95"/>
        <v>7918</v>
      </c>
      <c r="AL98" s="37"/>
    </row>
    <row r="99" spans="1:42" ht="35.1" customHeight="1">
      <c r="A99" s="652">
        <v>30</v>
      </c>
      <c r="B99" s="659" t="s">
        <v>185</v>
      </c>
      <c r="C99" s="510" t="s">
        <v>235</v>
      </c>
      <c r="D99" s="60"/>
      <c r="E99" s="34"/>
      <c r="F99" s="595">
        <f>+[1]NEW!$AC$420</f>
        <v>2446</v>
      </c>
      <c r="G99" s="553">
        <v>0</v>
      </c>
      <c r="H99" s="574">
        <v>0</v>
      </c>
      <c r="I99" s="557">
        <v>0</v>
      </c>
      <c r="J99" s="553">
        <v>0</v>
      </c>
      <c r="K99" s="553">
        <v>0</v>
      </c>
      <c r="L99" s="469">
        <f>645-K100+1</f>
        <v>646</v>
      </c>
      <c r="M99" s="553">
        <v>0</v>
      </c>
      <c r="N99" s="553">
        <v>0</v>
      </c>
      <c r="O99" s="553">
        <v>0</v>
      </c>
      <c r="P99" s="557">
        <v>0</v>
      </c>
      <c r="Q99" s="557">
        <v>0</v>
      </c>
      <c r="R99" s="557">
        <v>0</v>
      </c>
      <c r="S99" s="553">
        <v>0</v>
      </c>
      <c r="T99" s="469">
        <f>1233-T101</f>
        <v>750</v>
      </c>
      <c r="U99" s="469">
        <f>2446-T100</f>
        <v>1050</v>
      </c>
      <c r="V99" s="574">
        <v>0</v>
      </c>
      <c r="W99" s="557">
        <v>0</v>
      </c>
      <c r="X99" s="553">
        <v>0</v>
      </c>
      <c r="Y99" s="553">
        <v>0</v>
      </c>
      <c r="Z99" s="553">
        <v>0</v>
      </c>
      <c r="AA99" s="553">
        <v>0</v>
      </c>
      <c r="AB99" s="553">
        <v>0</v>
      </c>
      <c r="AC99" s="574">
        <v>0</v>
      </c>
      <c r="AD99" s="557">
        <v>0</v>
      </c>
      <c r="AE99" s="553">
        <v>0</v>
      </c>
      <c r="AF99" s="553">
        <v>0</v>
      </c>
      <c r="AG99" s="553">
        <v>0</v>
      </c>
      <c r="AH99" s="553">
        <v>0</v>
      </c>
      <c r="AI99" s="557">
        <v>0</v>
      </c>
      <c r="AJ99" s="574">
        <v>0</v>
      </c>
      <c r="AK99" s="557">
        <v>0</v>
      </c>
      <c r="AL99" s="37"/>
      <c r="AM99" s="38"/>
      <c r="AN99" s="38"/>
      <c r="AO99" s="38"/>
      <c r="AP99" s="38"/>
    </row>
    <row r="100" spans="1:42" ht="35.1" customHeight="1">
      <c r="A100" s="625"/>
      <c r="B100" s="729"/>
      <c r="C100" s="510"/>
      <c r="D100" s="60"/>
      <c r="E100" s="52"/>
      <c r="F100" s="599"/>
      <c r="G100" s="552">
        <f t="shared" ref="G100:AK100" si="96">+F100+G99</f>
        <v>0</v>
      </c>
      <c r="H100" s="575">
        <f t="shared" si="96"/>
        <v>0</v>
      </c>
      <c r="I100" s="558">
        <f t="shared" si="96"/>
        <v>0</v>
      </c>
      <c r="J100" s="552">
        <f t="shared" si="96"/>
        <v>0</v>
      </c>
      <c r="K100" s="552">
        <f t="shared" si="96"/>
        <v>0</v>
      </c>
      <c r="L100" s="552">
        <f t="shared" si="96"/>
        <v>646</v>
      </c>
      <c r="M100" s="552">
        <f t="shared" si="96"/>
        <v>646</v>
      </c>
      <c r="N100" s="552">
        <f t="shared" si="96"/>
        <v>646</v>
      </c>
      <c r="O100" s="552">
        <f t="shared" si="96"/>
        <v>646</v>
      </c>
      <c r="P100" s="558">
        <f t="shared" si="96"/>
        <v>646</v>
      </c>
      <c r="Q100" s="558">
        <f t="shared" si="96"/>
        <v>646</v>
      </c>
      <c r="R100" s="558">
        <f t="shared" si="96"/>
        <v>646</v>
      </c>
      <c r="S100" s="552">
        <f t="shared" si="96"/>
        <v>646</v>
      </c>
      <c r="T100" s="552">
        <f t="shared" si="96"/>
        <v>1396</v>
      </c>
      <c r="U100" s="552">
        <f t="shared" si="96"/>
        <v>2446</v>
      </c>
      <c r="V100" s="575">
        <f t="shared" si="96"/>
        <v>2446</v>
      </c>
      <c r="W100" s="558">
        <f t="shared" si="96"/>
        <v>2446</v>
      </c>
      <c r="X100" s="552">
        <f t="shared" si="96"/>
        <v>2446</v>
      </c>
      <c r="Y100" s="552">
        <f t="shared" si="96"/>
        <v>2446</v>
      </c>
      <c r="Z100" s="552">
        <f t="shared" si="96"/>
        <v>2446</v>
      </c>
      <c r="AA100" s="552">
        <f t="shared" si="96"/>
        <v>2446</v>
      </c>
      <c r="AB100" s="552">
        <f t="shared" si="96"/>
        <v>2446</v>
      </c>
      <c r="AC100" s="575">
        <f t="shared" si="96"/>
        <v>2446</v>
      </c>
      <c r="AD100" s="558">
        <f t="shared" si="96"/>
        <v>2446</v>
      </c>
      <c r="AE100" s="552">
        <f t="shared" si="96"/>
        <v>2446</v>
      </c>
      <c r="AF100" s="552">
        <f t="shared" si="96"/>
        <v>2446</v>
      </c>
      <c r="AG100" s="552">
        <f t="shared" si="96"/>
        <v>2446</v>
      </c>
      <c r="AH100" s="552">
        <f t="shared" si="96"/>
        <v>2446</v>
      </c>
      <c r="AI100" s="558">
        <f t="shared" si="96"/>
        <v>2446</v>
      </c>
      <c r="AJ100" s="575">
        <f t="shared" si="96"/>
        <v>2446</v>
      </c>
      <c r="AK100" s="558">
        <f t="shared" si="96"/>
        <v>2446</v>
      </c>
      <c r="AL100" s="37"/>
    </row>
    <row r="101" spans="1:42" ht="35.1" customHeight="1">
      <c r="A101" s="624">
        <v>31</v>
      </c>
      <c r="B101" s="730" t="s">
        <v>186</v>
      </c>
      <c r="C101" s="511" t="s">
        <v>235</v>
      </c>
      <c r="D101" s="63"/>
      <c r="E101" s="54"/>
      <c r="F101" s="597">
        <f>+[1]NEW!$AC$423</f>
        <v>1033</v>
      </c>
      <c r="G101" s="553">
        <v>0</v>
      </c>
      <c r="H101" s="574">
        <v>0</v>
      </c>
      <c r="I101" s="557">
        <v>0</v>
      </c>
      <c r="J101" s="553">
        <v>0</v>
      </c>
      <c r="K101" s="469">
        <v>150</v>
      </c>
      <c r="L101" s="469">
        <f>300-K102</f>
        <v>150</v>
      </c>
      <c r="M101" s="553">
        <v>0</v>
      </c>
      <c r="N101" s="553">
        <v>0</v>
      </c>
      <c r="O101" s="553">
        <v>0</v>
      </c>
      <c r="P101" s="557">
        <v>0</v>
      </c>
      <c r="Q101" s="557">
        <v>0</v>
      </c>
      <c r="R101" s="557">
        <v>0</v>
      </c>
      <c r="S101" s="553">
        <v>0</v>
      </c>
      <c r="T101" s="469">
        <f>783-S102</f>
        <v>483</v>
      </c>
      <c r="U101" s="553">
        <v>0</v>
      </c>
      <c r="V101" s="574">
        <v>0</v>
      </c>
      <c r="W101" s="557">
        <v>0</v>
      </c>
      <c r="X101" s="469">
        <f>1033-W102</f>
        <v>250</v>
      </c>
      <c r="Y101" s="553">
        <v>0</v>
      </c>
      <c r="Z101" s="553">
        <v>0</v>
      </c>
      <c r="AA101" s="553">
        <v>0</v>
      </c>
      <c r="AB101" s="553">
        <v>0</v>
      </c>
      <c r="AC101" s="574">
        <v>0</v>
      </c>
      <c r="AD101" s="557">
        <v>0</v>
      </c>
      <c r="AE101" s="553">
        <v>0</v>
      </c>
      <c r="AF101" s="553">
        <v>0</v>
      </c>
      <c r="AG101" s="553">
        <v>0</v>
      </c>
      <c r="AH101" s="553">
        <v>0</v>
      </c>
      <c r="AI101" s="557">
        <v>0</v>
      </c>
      <c r="AJ101" s="574">
        <v>0</v>
      </c>
      <c r="AK101" s="557">
        <v>0</v>
      </c>
      <c r="AL101" s="37">
        <f>SUM(G101:AK101)</f>
        <v>1033</v>
      </c>
      <c r="AM101" s="38">
        <f>AL101</f>
        <v>1033</v>
      </c>
      <c r="AN101" s="38">
        <v>800000</v>
      </c>
      <c r="AO101" s="38">
        <f>AL101*AN101/1000</f>
        <v>826400</v>
      </c>
      <c r="AP101" s="38">
        <f>AN101*AM101/1000</f>
        <v>826400</v>
      </c>
    </row>
    <row r="102" spans="1:42" ht="35.1" customHeight="1">
      <c r="A102" s="625"/>
      <c r="B102" s="731"/>
      <c r="C102" s="512"/>
      <c r="D102" s="65"/>
      <c r="E102" s="57"/>
      <c r="F102" s="598"/>
      <c r="G102" s="552">
        <f t="shared" ref="G102:AK102" si="97">+F102+G101</f>
        <v>0</v>
      </c>
      <c r="H102" s="575">
        <f t="shared" si="97"/>
        <v>0</v>
      </c>
      <c r="I102" s="558">
        <f t="shared" si="97"/>
        <v>0</v>
      </c>
      <c r="J102" s="552">
        <f t="shared" si="97"/>
        <v>0</v>
      </c>
      <c r="K102" s="552">
        <f t="shared" si="97"/>
        <v>150</v>
      </c>
      <c r="L102" s="552">
        <f t="shared" si="97"/>
        <v>300</v>
      </c>
      <c r="M102" s="552">
        <f t="shared" si="97"/>
        <v>300</v>
      </c>
      <c r="N102" s="552">
        <f t="shared" si="97"/>
        <v>300</v>
      </c>
      <c r="O102" s="552">
        <f t="shared" si="97"/>
        <v>300</v>
      </c>
      <c r="P102" s="558">
        <f t="shared" si="97"/>
        <v>300</v>
      </c>
      <c r="Q102" s="558">
        <f t="shared" si="97"/>
        <v>300</v>
      </c>
      <c r="R102" s="558">
        <f t="shared" si="97"/>
        <v>300</v>
      </c>
      <c r="S102" s="552">
        <f t="shared" si="97"/>
        <v>300</v>
      </c>
      <c r="T102" s="552">
        <f t="shared" si="97"/>
        <v>783</v>
      </c>
      <c r="U102" s="552">
        <f t="shared" si="97"/>
        <v>783</v>
      </c>
      <c r="V102" s="575">
        <f t="shared" si="97"/>
        <v>783</v>
      </c>
      <c r="W102" s="558">
        <f t="shared" si="97"/>
        <v>783</v>
      </c>
      <c r="X102" s="552">
        <f t="shared" si="97"/>
        <v>1033</v>
      </c>
      <c r="Y102" s="552">
        <f t="shared" si="97"/>
        <v>1033</v>
      </c>
      <c r="Z102" s="552">
        <f t="shared" si="97"/>
        <v>1033</v>
      </c>
      <c r="AA102" s="552">
        <f t="shared" si="97"/>
        <v>1033</v>
      </c>
      <c r="AB102" s="552">
        <f t="shared" si="97"/>
        <v>1033</v>
      </c>
      <c r="AC102" s="575">
        <f t="shared" si="97"/>
        <v>1033</v>
      </c>
      <c r="AD102" s="558">
        <f t="shared" si="97"/>
        <v>1033</v>
      </c>
      <c r="AE102" s="552">
        <f t="shared" si="97"/>
        <v>1033</v>
      </c>
      <c r="AF102" s="552">
        <f t="shared" si="97"/>
        <v>1033</v>
      </c>
      <c r="AG102" s="552">
        <f t="shared" si="97"/>
        <v>1033</v>
      </c>
      <c r="AH102" s="552">
        <f t="shared" si="97"/>
        <v>1033</v>
      </c>
      <c r="AI102" s="558">
        <f t="shared" si="97"/>
        <v>1033</v>
      </c>
      <c r="AJ102" s="575">
        <f t="shared" si="97"/>
        <v>1033</v>
      </c>
      <c r="AK102" s="558">
        <f t="shared" si="97"/>
        <v>1033</v>
      </c>
      <c r="AL102" s="37"/>
    </row>
    <row r="103" spans="1:42" ht="35.1" customHeight="1">
      <c r="A103" s="624">
        <v>32</v>
      </c>
      <c r="B103" s="659" t="s">
        <v>187</v>
      </c>
      <c r="C103" s="511" t="s">
        <v>234</v>
      </c>
      <c r="D103" s="71"/>
      <c r="E103" s="34"/>
      <c r="F103" s="595">
        <f>+[1]NEW!$AC$426</f>
        <v>3</v>
      </c>
      <c r="G103" s="553">
        <v>0</v>
      </c>
      <c r="H103" s="574">
        <v>0</v>
      </c>
      <c r="I103" s="557">
        <v>0</v>
      </c>
      <c r="J103" s="469">
        <f>3-I104</f>
        <v>3</v>
      </c>
      <c r="K103" s="553">
        <v>0</v>
      </c>
      <c r="L103" s="553">
        <v>0</v>
      </c>
      <c r="M103" s="553">
        <v>0</v>
      </c>
      <c r="N103" s="553">
        <v>0</v>
      </c>
      <c r="O103" s="553">
        <v>0</v>
      </c>
      <c r="P103" s="557">
        <v>0</v>
      </c>
      <c r="Q103" s="557">
        <v>0</v>
      </c>
      <c r="R103" s="557">
        <v>0</v>
      </c>
      <c r="S103" s="553">
        <v>0</v>
      </c>
      <c r="T103" s="553">
        <v>0</v>
      </c>
      <c r="U103" s="553">
        <v>0</v>
      </c>
      <c r="V103" s="574">
        <v>0</v>
      </c>
      <c r="W103" s="557">
        <v>0</v>
      </c>
      <c r="X103" s="553">
        <v>0</v>
      </c>
      <c r="Y103" s="553">
        <v>0</v>
      </c>
      <c r="Z103" s="553">
        <v>0</v>
      </c>
      <c r="AA103" s="553">
        <v>0</v>
      </c>
      <c r="AB103" s="553">
        <v>0</v>
      </c>
      <c r="AC103" s="574">
        <v>0</v>
      </c>
      <c r="AD103" s="557">
        <v>0</v>
      </c>
      <c r="AE103" s="553">
        <v>0</v>
      </c>
      <c r="AF103" s="553">
        <v>0</v>
      </c>
      <c r="AG103" s="553">
        <v>0</v>
      </c>
      <c r="AH103" s="553">
        <v>0</v>
      </c>
      <c r="AI103" s="557">
        <v>0</v>
      </c>
      <c r="AJ103" s="574">
        <v>0</v>
      </c>
      <c r="AK103" s="557">
        <v>0</v>
      </c>
      <c r="AL103" s="37">
        <f>AK104</f>
        <v>3</v>
      </c>
      <c r="AM103" s="38">
        <f>AL103</f>
        <v>3</v>
      </c>
      <c r="AN103" s="38"/>
      <c r="AO103" s="38">
        <f>AL103*AN103/1000</f>
        <v>0</v>
      </c>
      <c r="AP103" s="38">
        <f>AN103*AM103/1000</f>
        <v>0</v>
      </c>
    </row>
    <row r="104" spans="1:42" ht="35.1" customHeight="1">
      <c r="A104" s="625"/>
      <c r="B104" s="729"/>
      <c r="C104" s="512"/>
      <c r="D104" s="73"/>
      <c r="E104" s="41"/>
      <c r="F104" s="601"/>
      <c r="G104" s="552">
        <f>+F104+G103</f>
        <v>0</v>
      </c>
      <c r="H104" s="575">
        <f t="shared" ref="H104:AK104" si="98">+G104+H103</f>
        <v>0</v>
      </c>
      <c r="I104" s="558">
        <f t="shared" si="98"/>
        <v>0</v>
      </c>
      <c r="J104" s="552">
        <f t="shared" si="98"/>
        <v>3</v>
      </c>
      <c r="K104" s="552">
        <f t="shared" si="98"/>
        <v>3</v>
      </c>
      <c r="L104" s="552">
        <f t="shared" si="98"/>
        <v>3</v>
      </c>
      <c r="M104" s="552">
        <f t="shared" si="98"/>
        <v>3</v>
      </c>
      <c r="N104" s="552">
        <f t="shared" si="98"/>
        <v>3</v>
      </c>
      <c r="O104" s="552">
        <f t="shared" si="98"/>
        <v>3</v>
      </c>
      <c r="P104" s="558">
        <f t="shared" si="98"/>
        <v>3</v>
      </c>
      <c r="Q104" s="558">
        <f t="shared" si="98"/>
        <v>3</v>
      </c>
      <c r="R104" s="558">
        <f t="shared" si="98"/>
        <v>3</v>
      </c>
      <c r="S104" s="552">
        <f t="shared" si="98"/>
        <v>3</v>
      </c>
      <c r="T104" s="552">
        <f t="shared" si="98"/>
        <v>3</v>
      </c>
      <c r="U104" s="552">
        <f t="shared" si="98"/>
        <v>3</v>
      </c>
      <c r="V104" s="575">
        <f t="shared" si="98"/>
        <v>3</v>
      </c>
      <c r="W104" s="558">
        <f t="shared" si="98"/>
        <v>3</v>
      </c>
      <c r="X104" s="552">
        <f t="shared" si="98"/>
        <v>3</v>
      </c>
      <c r="Y104" s="552">
        <f t="shared" si="98"/>
        <v>3</v>
      </c>
      <c r="Z104" s="552">
        <f t="shared" si="98"/>
        <v>3</v>
      </c>
      <c r="AA104" s="552">
        <f t="shared" si="98"/>
        <v>3</v>
      </c>
      <c r="AB104" s="552">
        <f t="shared" si="98"/>
        <v>3</v>
      </c>
      <c r="AC104" s="575">
        <f t="shared" si="98"/>
        <v>3</v>
      </c>
      <c r="AD104" s="558">
        <f t="shared" si="98"/>
        <v>3</v>
      </c>
      <c r="AE104" s="552">
        <f t="shared" si="98"/>
        <v>3</v>
      </c>
      <c r="AF104" s="552">
        <f t="shared" si="98"/>
        <v>3</v>
      </c>
      <c r="AG104" s="552">
        <f t="shared" si="98"/>
        <v>3</v>
      </c>
      <c r="AH104" s="552">
        <f t="shared" si="98"/>
        <v>3</v>
      </c>
      <c r="AI104" s="558">
        <f t="shared" si="98"/>
        <v>3</v>
      </c>
      <c r="AJ104" s="575">
        <f t="shared" si="98"/>
        <v>3</v>
      </c>
      <c r="AK104" s="558">
        <f t="shared" si="98"/>
        <v>3</v>
      </c>
      <c r="AL104" s="37"/>
    </row>
    <row r="105" spans="1:42" ht="35.1" customHeight="1">
      <c r="A105" s="624">
        <v>33</v>
      </c>
      <c r="B105" s="659" t="s">
        <v>188</v>
      </c>
      <c r="C105" s="511" t="s">
        <v>234</v>
      </c>
      <c r="D105" s="63"/>
      <c r="E105" s="76"/>
      <c r="F105" s="595">
        <f>+[1]NEW!$AC$429</f>
        <v>5</v>
      </c>
      <c r="G105" s="553">
        <v>0</v>
      </c>
      <c r="H105" s="574">
        <v>0</v>
      </c>
      <c r="I105" s="557">
        <v>0</v>
      </c>
      <c r="J105" s="553">
        <v>0</v>
      </c>
      <c r="K105" s="553">
        <v>0</v>
      </c>
      <c r="L105" s="553">
        <v>0</v>
      </c>
      <c r="M105" s="469">
        <f>5-L106</f>
        <v>5</v>
      </c>
      <c r="N105" s="553">
        <v>0</v>
      </c>
      <c r="O105" s="553">
        <v>0</v>
      </c>
      <c r="P105" s="557">
        <f>5-O106</f>
        <v>0</v>
      </c>
      <c r="Q105" s="557">
        <v>0</v>
      </c>
      <c r="R105" s="557">
        <v>0</v>
      </c>
      <c r="S105" s="553">
        <f>5-R106</f>
        <v>0</v>
      </c>
      <c r="T105" s="553">
        <v>0</v>
      </c>
      <c r="U105" s="553">
        <v>0</v>
      </c>
      <c r="V105" s="574">
        <v>0</v>
      </c>
      <c r="W105" s="557">
        <v>0</v>
      </c>
      <c r="X105" s="553">
        <v>0</v>
      </c>
      <c r="Y105" s="553">
        <v>0</v>
      </c>
      <c r="Z105" s="553">
        <v>0</v>
      </c>
      <c r="AA105" s="553">
        <v>0</v>
      </c>
      <c r="AB105" s="553">
        <v>0</v>
      </c>
      <c r="AC105" s="574">
        <v>0</v>
      </c>
      <c r="AD105" s="557">
        <v>0</v>
      </c>
      <c r="AE105" s="553">
        <v>0</v>
      </c>
      <c r="AF105" s="553">
        <v>0</v>
      </c>
      <c r="AG105" s="553">
        <v>0</v>
      </c>
      <c r="AH105" s="553">
        <v>0</v>
      </c>
      <c r="AI105" s="557">
        <v>0</v>
      </c>
      <c r="AJ105" s="574">
        <v>0</v>
      </c>
      <c r="AK105" s="557">
        <v>0</v>
      </c>
      <c r="AL105" s="37">
        <f>SUM(G105:AK105)</f>
        <v>5</v>
      </c>
      <c r="AM105" s="38">
        <f>AL105</f>
        <v>5</v>
      </c>
      <c r="AN105" s="38">
        <v>0</v>
      </c>
      <c r="AO105" s="38">
        <f>AL105*AN105/1000</f>
        <v>0</v>
      </c>
      <c r="AP105" s="38">
        <f>AN105*AM105/1000</f>
        <v>0</v>
      </c>
    </row>
    <row r="106" spans="1:42" ht="35.1" customHeight="1">
      <c r="A106" s="625"/>
      <c r="B106" s="729"/>
      <c r="C106" s="513"/>
      <c r="D106" s="78"/>
      <c r="E106" s="79"/>
      <c r="F106" s="596"/>
      <c r="G106" s="552">
        <f t="shared" ref="G106:AK106" si="99">+F106+G105</f>
        <v>0</v>
      </c>
      <c r="H106" s="575">
        <f t="shared" si="99"/>
        <v>0</v>
      </c>
      <c r="I106" s="558">
        <f t="shared" si="99"/>
        <v>0</v>
      </c>
      <c r="J106" s="552">
        <f t="shared" si="99"/>
        <v>0</v>
      </c>
      <c r="K106" s="552">
        <f t="shared" si="99"/>
        <v>0</v>
      </c>
      <c r="L106" s="552">
        <f t="shared" si="99"/>
        <v>0</v>
      </c>
      <c r="M106" s="552">
        <f t="shared" si="99"/>
        <v>5</v>
      </c>
      <c r="N106" s="552">
        <f t="shared" si="99"/>
        <v>5</v>
      </c>
      <c r="O106" s="552">
        <f t="shared" si="99"/>
        <v>5</v>
      </c>
      <c r="P106" s="558">
        <f t="shared" si="99"/>
        <v>5</v>
      </c>
      <c r="Q106" s="558">
        <f t="shared" si="99"/>
        <v>5</v>
      </c>
      <c r="R106" s="558">
        <f t="shared" si="99"/>
        <v>5</v>
      </c>
      <c r="S106" s="552">
        <f t="shared" si="99"/>
        <v>5</v>
      </c>
      <c r="T106" s="552">
        <f t="shared" si="99"/>
        <v>5</v>
      </c>
      <c r="U106" s="552">
        <f t="shared" si="99"/>
        <v>5</v>
      </c>
      <c r="V106" s="575">
        <f t="shared" si="99"/>
        <v>5</v>
      </c>
      <c r="W106" s="558">
        <f t="shared" si="99"/>
        <v>5</v>
      </c>
      <c r="X106" s="552">
        <f t="shared" si="99"/>
        <v>5</v>
      </c>
      <c r="Y106" s="552">
        <f t="shared" si="99"/>
        <v>5</v>
      </c>
      <c r="Z106" s="552">
        <f t="shared" si="99"/>
        <v>5</v>
      </c>
      <c r="AA106" s="552">
        <f t="shared" si="99"/>
        <v>5</v>
      </c>
      <c r="AB106" s="552">
        <f t="shared" si="99"/>
        <v>5</v>
      </c>
      <c r="AC106" s="575">
        <f t="shared" si="99"/>
        <v>5</v>
      </c>
      <c r="AD106" s="558">
        <f t="shared" si="99"/>
        <v>5</v>
      </c>
      <c r="AE106" s="552">
        <f t="shared" si="99"/>
        <v>5</v>
      </c>
      <c r="AF106" s="552">
        <f t="shared" si="99"/>
        <v>5</v>
      </c>
      <c r="AG106" s="552">
        <f t="shared" si="99"/>
        <v>5</v>
      </c>
      <c r="AH106" s="552">
        <f t="shared" si="99"/>
        <v>5</v>
      </c>
      <c r="AI106" s="558">
        <f t="shared" si="99"/>
        <v>5</v>
      </c>
      <c r="AJ106" s="575">
        <f t="shared" si="99"/>
        <v>5</v>
      </c>
      <c r="AK106" s="558">
        <f t="shared" si="99"/>
        <v>5</v>
      </c>
      <c r="AL106" s="37"/>
    </row>
    <row r="107" spans="1:42" ht="34.5" customHeight="1">
      <c r="A107" s="624">
        <v>34</v>
      </c>
      <c r="B107" s="659" t="s">
        <v>189</v>
      </c>
      <c r="C107" s="510" t="s">
        <v>235</v>
      </c>
      <c r="D107" s="71"/>
      <c r="E107" s="49"/>
      <c r="F107" s="595">
        <f>+[1]NEW!$AC$432</f>
        <v>106</v>
      </c>
      <c r="G107" s="553">
        <v>0</v>
      </c>
      <c r="H107" s="574">
        <v>0</v>
      </c>
      <c r="I107" s="557">
        <v>0</v>
      </c>
      <c r="J107" s="553">
        <v>0</v>
      </c>
      <c r="K107" s="553">
        <v>0</v>
      </c>
      <c r="L107" s="469">
        <f>106-K108</f>
        <v>106</v>
      </c>
      <c r="M107" s="553">
        <v>0</v>
      </c>
      <c r="N107" s="553">
        <v>0</v>
      </c>
      <c r="O107" s="553">
        <v>0</v>
      </c>
      <c r="P107" s="557">
        <v>0</v>
      </c>
      <c r="Q107" s="557">
        <v>0</v>
      </c>
      <c r="R107" s="557">
        <v>0</v>
      </c>
      <c r="S107" s="553">
        <v>0</v>
      </c>
      <c r="T107" s="553">
        <v>0</v>
      </c>
      <c r="U107" s="553">
        <v>0</v>
      </c>
      <c r="V107" s="574">
        <v>0</v>
      </c>
      <c r="W107" s="557">
        <v>0</v>
      </c>
      <c r="X107" s="553">
        <v>0</v>
      </c>
      <c r="Y107" s="553">
        <v>0</v>
      </c>
      <c r="Z107" s="553">
        <v>0</v>
      </c>
      <c r="AA107" s="553">
        <v>0</v>
      </c>
      <c r="AB107" s="553">
        <v>0</v>
      </c>
      <c r="AC107" s="574">
        <v>0</v>
      </c>
      <c r="AD107" s="557">
        <v>0</v>
      </c>
      <c r="AE107" s="553">
        <v>0</v>
      </c>
      <c r="AF107" s="553">
        <v>0</v>
      </c>
      <c r="AG107" s="553">
        <v>0</v>
      </c>
      <c r="AH107" s="553">
        <v>0</v>
      </c>
      <c r="AI107" s="557">
        <v>0</v>
      </c>
      <c r="AJ107" s="574">
        <v>0</v>
      </c>
      <c r="AK107" s="557">
        <v>0</v>
      </c>
      <c r="AL107" s="37">
        <f>AK108</f>
        <v>106</v>
      </c>
      <c r="AM107" s="38">
        <f>AL107</f>
        <v>106</v>
      </c>
      <c r="AN107" s="38"/>
      <c r="AO107" s="38">
        <f>AL107*AN107/1000</f>
        <v>0</v>
      </c>
      <c r="AP107" s="38">
        <f>AN107*AM107/1000</f>
        <v>0</v>
      </c>
    </row>
    <row r="108" spans="1:42" ht="35.1" customHeight="1">
      <c r="A108" s="625"/>
      <c r="B108" s="729"/>
      <c r="C108" s="510"/>
      <c r="D108" s="73"/>
      <c r="E108" s="52"/>
      <c r="F108" s="599"/>
      <c r="G108" s="552">
        <f t="shared" ref="G108:AK108" si="100">+F108+G107</f>
        <v>0</v>
      </c>
      <c r="H108" s="575">
        <f t="shared" si="100"/>
        <v>0</v>
      </c>
      <c r="I108" s="558">
        <f t="shared" si="100"/>
        <v>0</v>
      </c>
      <c r="J108" s="552">
        <f t="shared" si="100"/>
        <v>0</v>
      </c>
      <c r="K108" s="552">
        <f t="shared" si="100"/>
        <v>0</v>
      </c>
      <c r="L108" s="552">
        <f t="shared" si="100"/>
        <v>106</v>
      </c>
      <c r="M108" s="552">
        <f t="shared" si="100"/>
        <v>106</v>
      </c>
      <c r="N108" s="552">
        <f t="shared" si="100"/>
        <v>106</v>
      </c>
      <c r="O108" s="552">
        <f t="shared" si="100"/>
        <v>106</v>
      </c>
      <c r="P108" s="558">
        <f t="shared" si="100"/>
        <v>106</v>
      </c>
      <c r="Q108" s="558">
        <f t="shared" si="100"/>
        <v>106</v>
      </c>
      <c r="R108" s="558">
        <f t="shared" si="100"/>
        <v>106</v>
      </c>
      <c r="S108" s="552">
        <f t="shared" si="100"/>
        <v>106</v>
      </c>
      <c r="T108" s="552">
        <f t="shared" si="100"/>
        <v>106</v>
      </c>
      <c r="U108" s="552">
        <f t="shared" si="100"/>
        <v>106</v>
      </c>
      <c r="V108" s="575">
        <f t="shared" si="100"/>
        <v>106</v>
      </c>
      <c r="W108" s="558">
        <f t="shared" si="100"/>
        <v>106</v>
      </c>
      <c r="X108" s="552">
        <f t="shared" si="100"/>
        <v>106</v>
      </c>
      <c r="Y108" s="552">
        <f t="shared" si="100"/>
        <v>106</v>
      </c>
      <c r="Z108" s="552">
        <f t="shared" si="100"/>
        <v>106</v>
      </c>
      <c r="AA108" s="552">
        <f t="shared" si="100"/>
        <v>106</v>
      </c>
      <c r="AB108" s="552">
        <f t="shared" si="100"/>
        <v>106</v>
      </c>
      <c r="AC108" s="575">
        <f t="shared" si="100"/>
        <v>106</v>
      </c>
      <c r="AD108" s="558">
        <f t="shared" si="100"/>
        <v>106</v>
      </c>
      <c r="AE108" s="552">
        <f t="shared" si="100"/>
        <v>106</v>
      </c>
      <c r="AF108" s="552">
        <f t="shared" si="100"/>
        <v>106</v>
      </c>
      <c r="AG108" s="552">
        <f t="shared" si="100"/>
        <v>106</v>
      </c>
      <c r="AH108" s="552">
        <f t="shared" si="100"/>
        <v>106</v>
      </c>
      <c r="AI108" s="558">
        <f t="shared" si="100"/>
        <v>106</v>
      </c>
      <c r="AJ108" s="575">
        <f t="shared" si="100"/>
        <v>106</v>
      </c>
      <c r="AK108" s="558">
        <f t="shared" si="100"/>
        <v>106</v>
      </c>
      <c r="AL108" s="37"/>
    </row>
    <row r="109" spans="1:42" ht="34.5" customHeight="1">
      <c r="A109" s="624">
        <v>35</v>
      </c>
      <c r="B109" s="659" t="s">
        <v>190</v>
      </c>
      <c r="C109" s="511" t="s">
        <v>235</v>
      </c>
      <c r="D109" s="63"/>
      <c r="E109" s="54"/>
      <c r="F109" s="597">
        <f>+[1]NEW!$AC$435</f>
        <v>0</v>
      </c>
      <c r="G109" s="457">
        <v>0</v>
      </c>
      <c r="H109" s="576">
        <v>0</v>
      </c>
      <c r="I109" s="559">
        <v>0</v>
      </c>
      <c r="J109" s="457">
        <v>0</v>
      </c>
      <c r="K109" s="457">
        <v>0</v>
      </c>
      <c r="L109" s="457">
        <v>0</v>
      </c>
      <c r="M109" s="457">
        <v>0</v>
      </c>
      <c r="N109" s="457">
        <v>0</v>
      </c>
      <c r="O109" s="457">
        <v>0</v>
      </c>
      <c r="P109" s="559">
        <v>0</v>
      </c>
      <c r="Q109" s="559">
        <v>0</v>
      </c>
      <c r="R109" s="559">
        <v>0</v>
      </c>
      <c r="S109" s="457">
        <v>0</v>
      </c>
      <c r="T109" s="457">
        <v>0</v>
      </c>
      <c r="U109" s="457">
        <v>0</v>
      </c>
      <c r="V109" s="576">
        <v>0</v>
      </c>
      <c r="W109" s="559">
        <v>0</v>
      </c>
      <c r="X109" s="457">
        <v>0</v>
      </c>
      <c r="Y109" s="457">
        <v>0</v>
      </c>
      <c r="Z109" s="457">
        <v>0</v>
      </c>
      <c r="AA109" s="457">
        <v>0</v>
      </c>
      <c r="AB109" s="457">
        <v>0</v>
      </c>
      <c r="AC109" s="576">
        <v>0</v>
      </c>
      <c r="AD109" s="559">
        <v>0</v>
      </c>
      <c r="AE109" s="457">
        <v>0</v>
      </c>
      <c r="AF109" s="457">
        <v>0</v>
      </c>
      <c r="AG109" s="457">
        <v>0</v>
      </c>
      <c r="AH109" s="457">
        <v>0</v>
      </c>
      <c r="AI109" s="559">
        <v>0</v>
      </c>
      <c r="AJ109" s="576">
        <v>0</v>
      </c>
      <c r="AK109" s="559">
        <v>0</v>
      </c>
      <c r="AL109" s="37">
        <f>SUM(G109:AK109)</f>
        <v>0</v>
      </c>
      <c r="AM109" s="38">
        <f>AL109</f>
        <v>0</v>
      </c>
      <c r="AN109" s="38">
        <v>863000</v>
      </c>
      <c r="AO109" s="38">
        <f>AL109*AN109/1000</f>
        <v>0</v>
      </c>
      <c r="AP109" s="38">
        <f>AN109*AM109/1000</f>
        <v>0</v>
      </c>
    </row>
    <row r="110" spans="1:42" ht="34.5" customHeight="1">
      <c r="A110" s="625"/>
      <c r="B110" s="729"/>
      <c r="C110" s="512"/>
      <c r="D110" s="78"/>
      <c r="E110" s="79"/>
      <c r="F110" s="606"/>
      <c r="G110" s="552">
        <f t="shared" ref="G110:AK110" si="101">+F110+G109</f>
        <v>0</v>
      </c>
      <c r="H110" s="575">
        <f t="shared" si="101"/>
        <v>0</v>
      </c>
      <c r="I110" s="558">
        <f t="shared" si="101"/>
        <v>0</v>
      </c>
      <c r="J110" s="552">
        <f t="shared" si="101"/>
        <v>0</v>
      </c>
      <c r="K110" s="552">
        <f t="shared" si="101"/>
        <v>0</v>
      </c>
      <c r="L110" s="552">
        <f t="shared" si="101"/>
        <v>0</v>
      </c>
      <c r="M110" s="552">
        <f t="shared" si="101"/>
        <v>0</v>
      </c>
      <c r="N110" s="552">
        <f t="shared" si="101"/>
        <v>0</v>
      </c>
      <c r="O110" s="552">
        <f t="shared" si="101"/>
        <v>0</v>
      </c>
      <c r="P110" s="558">
        <f t="shared" si="101"/>
        <v>0</v>
      </c>
      <c r="Q110" s="558">
        <f t="shared" si="101"/>
        <v>0</v>
      </c>
      <c r="R110" s="558">
        <f t="shared" si="101"/>
        <v>0</v>
      </c>
      <c r="S110" s="552">
        <f t="shared" si="101"/>
        <v>0</v>
      </c>
      <c r="T110" s="552">
        <f t="shared" si="101"/>
        <v>0</v>
      </c>
      <c r="U110" s="552">
        <f t="shared" si="101"/>
        <v>0</v>
      </c>
      <c r="V110" s="575">
        <f t="shared" si="101"/>
        <v>0</v>
      </c>
      <c r="W110" s="558">
        <f t="shared" si="101"/>
        <v>0</v>
      </c>
      <c r="X110" s="552">
        <f t="shared" si="101"/>
        <v>0</v>
      </c>
      <c r="Y110" s="552">
        <f t="shared" si="101"/>
        <v>0</v>
      </c>
      <c r="Z110" s="552">
        <f t="shared" si="101"/>
        <v>0</v>
      </c>
      <c r="AA110" s="552">
        <f t="shared" si="101"/>
        <v>0</v>
      </c>
      <c r="AB110" s="552">
        <f t="shared" si="101"/>
        <v>0</v>
      </c>
      <c r="AC110" s="575">
        <f t="shared" si="101"/>
        <v>0</v>
      </c>
      <c r="AD110" s="558">
        <f t="shared" si="101"/>
        <v>0</v>
      </c>
      <c r="AE110" s="552">
        <f t="shared" si="101"/>
        <v>0</v>
      </c>
      <c r="AF110" s="552">
        <f t="shared" si="101"/>
        <v>0</v>
      </c>
      <c r="AG110" s="552">
        <f t="shared" si="101"/>
        <v>0</v>
      </c>
      <c r="AH110" s="552">
        <f t="shared" si="101"/>
        <v>0</v>
      </c>
      <c r="AI110" s="558">
        <f t="shared" si="101"/>
        <v>0</v>
      </c>
      <c r="AJ110" s="575">
        <f t="shared" si="101"/>
        <v>0</v>
      </c>
      <c r="AK110" s="558">
        <f t="shared" si="101"/>
        <v>0</v>
      </c>
      <c r="AL110" s="37"/>
    </row>
    <row r="111" spans="1:42" ht="35.1" hidden="1" customHeight="1">
      <c r="A111" s="624">
        <v>31</v>
      </c>
      <c r="B111" s="668" t="s">
        <v>150</v>
      </c>
      <c r="C111" s="514" t="s">
        <v>178</v>
      </c>
      <c r="D111" s="63"/>
      <c r="E111" s="76"/>
      <c r="F111" s="595">
        <f>+[1]NEW!$AC$591</f>
        <v>0</v>
      </c>
      <c r="G111" s="553">
        <v>0</v>
      </c>
      <c r="H111" s="574">
        <v>0</v>
      </c>
      <c r="I111" s="557">
        <v>0</v>
      </c>
      <c r="J111" s="553">
        <v>0</v>
      </c>
      <c r="K111" s="553">
        <v>0</v>
      </c>
      <c r="L111" s="553">
        <v>0</v>
      </c>
      <c r="M111" s="553">
        <v>0</v>
      </c>
      <c r="N111" s="553">
        <v>0</v>
      </c>
      <c r="O111" s="553">
        <v>0</v>
      </c>
      <c r="P111" s="557">
        <v>0</v>
      </c>
      <c r="Q111" s="557">
        <v>0</v>
      </c>
      <c r="R111" s="557">
        <v>0</v>
      </c>
      <c r="S111" s="553">
        <v>0</v>
      </c>
      <c r="T111" s="553">
        <v>0</v>
      </c>
      <c r="U111" s="553">
        <v>0</v>
      </c>
      <c r="V111" s="574">
        <v>0</v>
      </c>
      <c r="W111" s="557">
        <v>0</v>
      </c>
      <c r="X111" s="553">
        <v>0</v>
      </c>
      <c r="Y111" s="553">
        <v>0</v>
      </c>
      <c r="Z111" s="553">
        <v>0</v>
      </c>
      <c r="AA111" s="553">
        <v>0</v>
      </c>
      <c r="AB111" s="553">
        <v>0</v>
      </c>
      <c r="AC111" s="574">
        <v>0</v>
      </c>
      <c r="AD111" s="557">
        <v>0</v>
      </c>
      <c r="AE111" s="553">
        <v>0</v>
      </c>
      <c r="AF111" s="553">
        <v>0</v>
      </c>
      <c r="AG111" s="553">
        <v>0</v>
      </c>
      <c r="AH111" s="553">
        <v>0</v>
      </c>
      <c r="AI111" s="557">
        <v>0</v>
      </c>
      <c r="AJ111" s="574">
        <v>0</v>
      </c>
      <c r="AK111" s="557">
        <v>0</v>
      </c>
      <c r="AL111" s="37">
        <f>SUM(G111:AK111)</f>
        <v>0</v>
      </c>
      <c r="AM111" s="38">
        <f>AL111</f>
        <v>0</v>
      </c>
      <c r="AN111" s="38">
        <v>0</v>
      </c>
      <c r="AO111" s="38">
        <f>AL111*AN111/1000</f>
        <v>0</v>
      </c>
      <c r="AP111" s="38">
        <f>AN111*AM111/1000</f>
        <v>0</v>
      </c>
    </row>
    <row r="112" spans="1:42" ht="35.1" hidden="1" customHeight="1">
      <c r="A112" s="625"/>
      <c r="B112" s="669"/>
      <c r="C112" s="515"/>
      <c r="D112" s="78"/>
      <c r="E112" s="79"/>
      <c r="F112" s="596"/>
      <c r="G112" s="552">
        <f t="shared" ref="G112:AK112" si="102">+F112+G111</f>
        <v>0</v>
      </c>
      <c r="H112" s="575">
        <f t="shared" si="102"/>
        <v>0</v>
      </c>
      <c r="I112" s="558">
        <f t="shared" si="102"/>
        <v>0</v>
      </c>
      <c r="J112" s="552">
        <f t="shared" si="102"/>
        <v>0</v>
      </c>
      <c r="K112" s="552">
        <f t="shared" si="102"/>
        <v>0</v>
      </c>
      <c r="L112" s="552">
        <f t="shared" si="102"/>
        <v>0</v>
      </c>
      <c r="M112" s="552">
        <f t="shared" si="102"/>
        <v>0</v>
      </c>
      <c r="N112" s="552">
        <f t="shared" si="102"/>
        <v>0</v>
      </c>
      <c r="O112" s="552">
        <f t="shared" si="102"/>
        <v>0</v>
      </c>
      <c r="P112" s="558">
        <f t="shared" si="102"/>
        <v>0</v>
      </c>
      <c r="Q112" s="558">
        <f t="shared" si="102"/>
        <v>0</v>
      </c>
      <c r="R112" s="558">
        <f t="shared" si="102"/>
        <v>0</v>
      </c>
      <c r="S112" s="552">
        <f t="shared" si="102"/>
        <v>0</v>
      </c>
      <c r="T112" s="552">
        <f t="shared" si="102"/>
        <v>0</v>
      </c>
      <c r="U112" s="552">
        <f t="shared" si="102"/>
        <v>0</v>
      </c>
      <c r="V112" s="575">
        <f t="shared" si="102"/>
        <v>0</v>
      </c>
      <c r="W112" s="558">
        <f t="shared" si="102"/>
        <v>0</v>
      </c>
      <c r="X112" s="552">
        <f t="shared" si="102"/>
        <v>0</v>
      </c>
      <c r="Y112" s="552">
        <f t="shared" si="102"/>
        <v>0</v>
      </c>
      <c r="Z112" s="552">
        <f t="shared" si="102"/>
        <v>0</v>
      </c>
      <c r="AA112" s="552">
        <f t="shared" si="102"/>
        <v>0</v>
      </c>
      <c r="AB112" s="552">
        <f t="shared" si="102"/>
        <v>0</v>
      </c>
      <c r="AC112" s="575">
        <f t="shared" si="102"/>
        <v>0</v>
      </c>
      <c r="AD112" s="558">
        <f t="shared" si="102"/>
        <v>0</v>
      </c>
      <c r="AE112" s="552">
        <f t="shared" si="102"/>
        <v>0</v>
      </c>
      <c r="AF112" s="552">
        <f t="shared" si="102"/>
        <v>0</v>
      </c>
      <c r="AG112" s="552">
        <f t="shared" si="102"/>
        <v>0</v>
      </c>
      <c r="AH112" s="552">
        <f t="shared" si="102"/>
        <v>0</v>
      </c>
      <c r="AI112" s="558">
        <f t="shared" si="102"/>
        <v>0</v>
      </c>
      <c r="AJ112" s="575">
        <f t="shared" si="102"/>
        <v>0</v>
      </c>
      <c r="AK112" s="558">
        <f t="shared" si="102"/>
        <v>0</v>
      </c>
      <c r="AL112" s="37"/>
    </row>
    <row r="113" spans="1:42" ht="34.5" hidden="1" customHeight="1">
      <c r="A113" s="624">
        <v>32</v>
      </c>
      <c r="B113" s="668" t="s">
        <v>151</v>
      </c>
      <c r="C113" s="516" t="s">
        <v>178</v>
      </c>
      <c r="D113" s="71"/>
      <c r="E113" s="49"/>
      <c r="F113" s="595">
        <f>+[1]NEW!$AC$594</f>
        <v>0</v>
      </c>
      <c r="G113" s="553">
        <v>0</v>
      </c>
      <c r="H113" s="574">
        <v>0</v>
      </c>
      <c r="I113" s="557">
        <v>0</v>
      </c>
      <c r="J113" s="553">
        <v>0</v>
      </c>
      <c r="K113" s="553">
        <v>0</v>
      </c>
      <c r="L113" s="553">
        <v>0</v>
      </c>
      <c r="M113" s="553">
        <v>0</v>
      </c>
      <c r="N113" s="553">
        <v>0</v>
      </c>
      <c r="O113" s="553">
        <v>0</v>
      </c>
      <c r="P113" s="557">
        <v>0</v>
      </c>
      <c r="Q113" s="557">
        <v>0</v>
      </c>
      <c r="R113" s="557">
        <v>0</v>
      </c>
      <c r="S113" s="553">
        <v>0</v>
      </c>
      <c r="T113" s="553">
        <v>0</v>
      </c>
      <c r="U113" s="553">
        <v>0</v>
      </c>
      <c r="V113" s="574">
        <v>0</v>
      </c>
      <c r="W113" s="557">
        <v>0</v>
      </c>
      <c r="X113" s="553">
        <v>0</v>
      </c>
      <c r="Y113" s="553">
        <v>0</v>
      </c>
      <c r="Z113" s="553">
        <v>0</v>
      </c>
      <c r="AA113" s="553">
        <v>0</v>
      </c>
      <c r="AB113" s="553">
        <v>0</v>
      </c>
      <c r="AC113" s="574">
        <v>0</v>
      </c>
      <c r="AD113" s="557">
        <v>0</v>
      </c>
      <c r="AE113" s="553">
        <v>0</v>
      </c>
      <c r="AF113" s="553">
        <v>0</v>
      </c>
      <c r="AG113" s="553">
        <v>0</v>
      </c>
      <c r="AH113" s="553">
        <v>0</v>
      </c>
      <c r="AI113" s="557">
        <v>0</v>
      </c>
      <c r="AJ113" s="574">
        <v>0</v>
      </c>
      <c r="AK113" s="557">
        <v>0</v>
      </c>
      <c r="AL113" s="37">
        <f>AK114</f>
        <v>0</v>
      </c>
      <c r="AM113" s="38">
        <f>AL113</f>
        <v>0</v>
      </c>
      <c r="AN113" s="38"/>
      <c r="AO113" s="38">
        <f>AL113*AN113/1000</f>
        <v>0</v>
      </c>
      <c r="AP113" s="38">
        <f>AN113*AM113/1000</f>
        <v>0</v>
      </c>
    </row>
    <row r="114" spans="1:42" ht="35.1" hidden="1" customHeight="1">
      <c r="A114" s="625"/>
      <c r="B114" s="669"/>
      <c r="C114" s="515"/>
      <c r="D114" s="73"/>
      <c r="E114" s="52"/>
      <c r="F114" s="599"/>
      <c r="G114" s="552">
        <f t="shared" ref="G114:AK114" si="103">+F114+G113</f>
        <v>0</v>
      </c>
      <c r="H114" s="575">
        <f t="shared" si="103"/>
        <v>0</v>
      </c>
      <c r="I114" s="558">
        <f t="shared" si="103"/>
        <v>0</v>
      </c>
      <c r="J114" s="552">
        <f t="shared" si="103"/>
        <v>0</v>
      </c>
      <c r="K114" s="552">
        <f t="shared" si="103"/>
        <v>0</v>
      </c>
      <c r="L114" s="552">
        <f t="shared" si="103"/>
        <v>0</v>
      </c>
      <c r="M114" s="552">
        <f t="shared" si="103"/>
        <v>0</v>
      </c>
      <c r="N114" s="552">
        <f t="shared" si="103"/>
        <v>0</v>
      </c>
      <c r="O114" s="552">
        <f t="shared" si="103"/>
        <v>0</v>
      </c>
      <c r="P114" s="558">
        <f t="shared" si="103"/>
        <v>0</v>
      </c>
      <c r="Q114" s="558">
        <f t="shared" si="103"/>
        <v>0</v>
      </c>
      <c r="R114" s="558">
        <f t="shared" si="103"/>
        <v>0</v>
      </c>
      <c r="S114" s="552">
        <f t="shared" si="103"/>
        <v>0</v>
      </c>
      <c r="T114" s="552">
        <f t="shared" si="103"/>
        <v>0</v>
      </c>
      <c r="U114" s="552">
        <f t="shared" si="103"/>
        <v>0</v>
      </c>
      <c r="V114" s="575">
        <f t="shared" si="103"/>
        <v>0</v>
      </c>
      <c r="W114" s="558">
        <f t="shared" si="103"/>
        <v>0</v>
      </c>
      <c r="X114" s="552">
        <f t="shared" si="103"/>
        <v>0</v>
      </c>
      <c r="Y114" s="552">
        <f t="shared" si="103"/>
        <v>0</v>
      </c>
      <c r="Z114" s="552">
        <f t="shared" si="103"/>
        <v>0</v>
      </c>
      <c r="AA114" s="552">
        <f t="shared" si="103"/>
        <v>0</v>
      </c>
      <c r="AB114" s="552">
        <f t="shared" si="103"/>
        <v>0</v>
      </c>
      <c r="AC114" s="575">
        <f t="shared" si="103"/>
        <v>0</v>
      </c>
      <c r="AD114" s="558">
        <f t="shared" si="103"/>
        <v>0</v>
      </c>
      <c r="AE114" s="552">
        <f t="shared" si="103"/>
        <v>0</v>
      </c>
      <c r="AF114" s="552">
        <f t="shared" si="103"/>
        <v>0</v>
      </c>
      <c r="AG114" s="552">
        <f t="shared" si="103"/>
        <v>0</v>
      </c>
      <c r="AH114" s="552">
        <f t="shared" si="103"/>
        <v>0</v>
      </c>
      <c r="AI114" s="558">
        <f t="shared" si="103"/>
        <v>0</v>
      </c>
      <c r="AJ114" s="575">
        <f t="shared" si="103"/>
        <v>0</v>
      </c>
      <c r="AK114" s="558">
        <f t="shared" si="103"/>
        <v>0</v>
      </c>
      <c r="AL114" s="37"/>
    </row>
    <row r="115" spans="1:42" ht="34.5" hidden="1" customHeight="1">
      <c r="A115" s="624">
        <v>33</v>
      </c>
      <c r="B115" s="668" t="s">
        <v>152</v>
      </c>
      <c r="C115" s="514" t="s">
        <v>179</v>
      </c>
      <c r="D115" s="63"/>
      <c r="E115" s="54"/>
      <c r="F115" s="597">
        <f>+[1]NEW!$AC$597</f>
        <v>0</v>
      </c>
      <c r="G115" s="553">
        <v>0</v>
      </c>
      <c r="H115" s="574">
        <v>0</v>
      </c>
      <c r="I115" s="557">
        <v>0</v>
      </c>
      <c r="J115" s="553">
        <v>0</v>
      </c>
      <c r="K115" s="553">
        <v>0</v>
      </c>
      <c r="L115" s="553">
        <v>0</v>
      </c>
      <c r="M115" s="553">
        <v>0</v>
      </c>
      <c r="N115" s="553">
        <v>0</v>
      </c>
      <c r="O115" s="553">
        <v>0</v>
      </c>
      <c r="P115" s="557">
        <v>0</v>
      </c>
      <c r="Q115" s="557">
        <v>0</v>
      </c>
      <c r="R115" s="557">
        <v>0</v>
      </c>
      <c r="S115" s="553">
        <v>0</v>
      </c>
      <c r="T115" s="553">
        <v>0</v>
      </c>
      <c r="U115" s="553">
        <v>0</v>
      </c>
      <c r="V115" s="574">
        <v>0</v>
      </c>
      <c r="W115" s="557">
        <v>0</v>
      </c>
      <c r="X115" s="553">
        <v>0</v>
      </c>
      <c r="Y115" s="553">
        <v>0</v>
      </c>
      <c r="Z115" s="553">
        <v>0</v>
      </c>
      <c r="AA115" s="553">
        <v>0</v>
      </c>
      <c r="AB115" s="553">
        <v>0</v>
      </c>
      <c r="AC115" s="574">
        <v>0</v>
      </c>
      <c r="AD115" s="557">
        <v>0</v>
      </c>
      <c r="AE115" s="553">
        <v>0</v>
      </c>
      <c r="AF115" s="553">
        <v>0</v>
      </c>
      <c r="AG115" s="553">
        <v>0</v>
      </c>
      <c r="AH115" s="553">
        <v>0</v>
      </c>
      <c r="AI115" s="557">
        <v>0</v>
      </c>
      <c r="AJ115" s="574">
        <v>0</v>
      </c>
      <c r="AK115" s="557">
        <v>0</v>
      </c>
      <c r="AL115" s="37">
        <f>SUM(G115:AK115)</f>
        <v>0</v>
      </c>
      <c r="AM115" s="38">
        <f>AL115</f>
        <v>0</v>
      </c>
      <c r="AN115" s="38">
        <v>863000</v>
      </c>
      <c r="AO115" s="38">
        <f>AL115*AN115/1000</f>
        <v>0</v>
      </c>
      <c r="AP115" s="38">
        <f>AN115*AM115/1000</f>
        <v>0</v>
      </c>
    </row>
    <row r="116" spans="1:42" ht="34.5" hidden="1" customHeight="1">
      <c r="A116" s="625"/>
      <c r="B116" s="669"/>
      <c r="C116" s="515"/>
      <c r="D116" s="78"/>
      <c r="E116" s="85"/>
      <c r="F116" s="595"/>
      <c r="G116" s="552">
        <f t="shared" ref="G116:AK116" si="104">+F116+G115</f>
        <v>0</v>
      </c>
      <c r="H116" s="575">
        <f t="shared" si="104"/>
        <v>0</v>
      </c>
      <c r="I116" s="558">
        <f t="shared" si="104"/>
        <v>0</v>
      </c>
      <c r="J116" s="552">
        <f t="shared" si="104"/>
        <v>0</v>
      </c>
      <c r="K116" s="552">
        <f t="shared" si="104"/>
        <v>0</v>
      </c>
      <c r="L116" s="552">
        <f t="shared" si="104"/>
        <v>0</v>
      </c>
      <c r="M116" s="552">
        <f t="shared" si="104"/>
        <v>0</v>
      </c>
      <c r="N116" s="552">
        <f t="shared" si="104"/>
        <v>0</v>
      </c>
      <c r="O116" s="552">
        <f t="shared" si="104"/>
        <v>0</v>
      </c>
      <c r="P116" s="558">
        <f t="shared" si="104"/>
        <v>0</v>
      </c>
      <c r="Q116" s="558">
        <f t="shared" si="104"/>
        <v>0</v>
      </c>
      <c r="R116" s="558">
        <f t="shared" si="104"/>
        <v>0</v>
      </c>
      <c r="S116" s="552">
        <f t="shared" si="104"/>
        <v>0</v>
      </c>
      <c r="T116" s="552">
        <f t="shared" si="104"/>
        <v>0</v>
      </c>
      <c r="U116" s="552">
        <f t="shared" si="104"/>
        <v>0</v>
      </c>
      <c r="V116" s="575">
        <f t="shared" si="104"/>
        <v>0</v>
      </c>
      <c r="W116" s="558">
        <f t="shared" si="104"/>
        <v>0</v>
      </c>
      <c r="X116" s="552">
        <f t="shared" si="104"/>
        <v>0</v>
      </c>
      <c r="Y116" s="552">
        <f t="shared" si="104"/>
        <v>0</v>
      </c>
      <c r="Z116" s="552">
        <f t="shared" si="104"/>
        <v>0</v>
      </c>
      <c r="AA116" s="552">
        <f t="shared" si="104"/>
        <v>0</v>
      </c>
      <c r="AB116" s="552">
        <f t="shared" si="104"/>
        <v>0</v>
      </c>
      <c r="AC116" s="575">
        <f t="shared" si="104"/>
        <v>0</v>
      </c>
      <c r="AD116" s="558">
        <f t="shared" si="104"/>
        <v>0</v>
      </c>
      <c r="AE116" s="552">
        <f t="shared" si="104"/>
        <v>0</v>
      </c>
      <c r="AF116" s="552">
        <f t="shared" si="104"/>
        <v>0</v>
      </c>
      <c r="AG116" s="552">
        <f t="shared" si="104"/>
        <v>0</v>
      </c>
      <c r="AH116" s="552">
        <f t="shared" si="104"/>
        <v>0</v>
      </c>
      <c r="AI116" s="558">
        <f t="shared" si="104"/>
        <v>0</v>
      </c>
      <c r="AJ116" s="575">
        <f t="shared" si="104"/>
        <v>0</v>
      </c>
      <c r="AK116" s="558">
        <f t="shared" si="104"/>
        <v>0</v>
      </c>
      <c r="AL116" s="37"/>
    </row>
    <row r="117" spans="1:42" ht="35.1" customHeight="1">
      <c r="A117" s="624">
        <v>36</v>
      </c>
      <c r="B117" s="666" t="s">
        <v>157</v>
      </c>
      <c r="C117" s="506" t="s">
        <v>236</v>
      </c>
      <c r="D117" s="71"/>
      <c r="E117" s="49"/>
      <c r="F117" s="597">
        <f>+[1]NEW!$AC$345</f>
        <v>0</v>
      </c>
      <c r="G117" s="553">
        <v>0</v>
      </c>
      <c r="H117" s="574">
        <v>0</v>
      </c>
      <c r="I117" s="557">
        <v>0</v>
      </c>
      <c r="J117" s="553">
        <v>0</v>
      </c>
      <c r="K117" s="553">
        <v>0</v>
      </c>
      <c r="L117" s="553">
        <v>0</v>
      </c>
      <c r="M117" s="553">
        <v>0</v>
      </c>
      <c r="N117" s="553">
        <v>0</v>
      </c>
      <c r="O117" s="553">
        <v>0</v>
      </c>
      <c r="P117" s="557">
        <v>0</v>
      </c>
      <c r="Q117" s="557">
        <v>0</v>
      </c>
      <c r="R117" s="557">
        <v>0</v>
      </c>
      <c r="S117" s="553">
        <v>0</v>
      </c>
      <c r="T117" s="553">
        <v>0</v>
      </c>
      <c r="U117" s="553">
        <v>0</v>
      </c>
      <c r="V117" s="574">
        <v>0</v>
      </c>
      <c r="W117" s="557">
        <v>0</v>
      </c>
      <c r="X117" s="553">
        <v>0</v>
      </c>
      <c r="Y117" s="553">
        <v>0</v>
      </c>
      <c r="Z117" s="553">
        <v>0</v>
      </c>
      <c r="AA117" s="553">
        <v>0</v>
      </c>
      <c r="AB117" s="553">
        <v>0</v>
      </c>
      <c r="AC117" s="574">
        <v>0</v>
      </c>
      <c r="AD117" s="557">
        <v>0</v>
      </c>
      <c r="AE117" s="553">
        <v>0</v>
      </c>
      <c r="AF117" s="553">
        <v>0</v>
      </c>
      <c r="AG117" s="553">
        <v>0</v>
      </c>
      <c r="AH117" s="553">
        <v>0</v>
      </c>
      <c r="AI117" s="557">
        <v>0</v>
      </c>
      <c r="AJ117" s="574">
        <v>0</v>
      </c>
      <c r="AK117" s="557">
        <v>0</v>
      </c>
      <c r="AL117" s="37">
        <f>AK118</f>
        <v>0</v>
      </c>
      <c r="AM117" s="38">
        <f>AL117</f>
        <v>0</v>
      </c>
      <c r="AN117" s="38"/>
      <c r="AO117" s="38">
        <f>AL117*AN117/1000</f>
        <v>0</v>
      </c>
      <c r="AP117" s="38">
        <f>AN117*AM117/1000</f>
        <v>0</v>
      </c>
    </row>
    <row r="118" spans="1:42" ht="35.1" customHeight="1">
      <c r="A118" s="625"/>
      <c r="B118" s="667"/>
      <c r="C118" s="507"/>
      <c r="D118" s="88"/>
      <c r="E118" s="41"/>
      <c r="F118" s="601"/>
      <c r="G118" s="552">
        <f t="shared" ref="G118:AK132" si="105">+F118+G117</f>
        <v>0</v>
      </c>
      <c r="H118" s="575">
        <f t="shared" si="105"/>
        <v>0</v>
      </c>
      <c r="I118" s="558">
        <f t="shared" si="105"/>
        <v>0</v>
      </c>
      <c r="J118" s="552">
        <f t="shared" si="105"/>
        <v>0</v>
      </c>
      <c r="K118" s="552">
        <f t="shared" si="105"/>
        <v>0</v>
      </c>
      <c r="L118" s="552">
        <f t="shared" si="105"/>
        <v>0</v>
      </c>
      <c r="M118" s="552">
        <f t="shared" si="105"/>
        <v>0</v>
      </c>
      <c r="N118" s="552">
        <f t="shared" si="105"/>
        <v>0</v>
      </c>
      <c r="O118" s="552">
        <f t="shared" si="105"/>
        <v>0</v>
      </c>
      <c r="P118" s="558">
        <f t="shared" si="105"/>
        <v>0</v>
      </c>
      <c r="Q118" s="558">
        <f t="shared" si="105"/>
        <v>0</v>
      </c>
      <c r="R118" s="558">
        <f t="shared" si="105"/>
        <v>0</v>
      </c>
      <c r="S118" s="552">
        <f t="shared" si="105"/>
        <v>0</v>
      </c>
      <c r="T118" s="552">
        <f t="shared" si="105"/>
        <v>0</v>
      </c>
      <c r="U118" s="552">
        <f t="shared" si="105"/>
        <v>0</v>
      </c>
      <c r="V118" s="575">
        <f t="shared" si="105"/>
        <v>0</v>
      </c>
      <c r="W118" s="558">
        <f t="shared" si="105"/>
        <v>0</v>
      </c>
      <c r="X118" s="552">
        <f t="shared" si="105"/>
        <v>0</v>
      </c>
      <c r="Y118" s="552">
        <f t="shared" si="105"/>
        <v>0</v>
      </c>
      <c r="Z118" s="552">
        <f t="shared" si="105"/>
        <v>0</v>
      </c>
      <c r="AA118" s="552">
        <f t="shared" si="105"/>
        <v>0</v>
      </c>
      <c r="AB118" s="552">
        <f t="shared" si="105"/>
        <v>0</v>
      </c>
      <c r="AC118" s="575">
        <f t="shared" si="105"/>
        <v>0</v>
      </c>
      <c r="AD118" s="558">
        <f t="shared" si="105"/>
        <v>0</v>
      </c>
      <c r="AE118" s="552">
        <f t="shared" si="105"/>
        <v>0</v>
      </c>
      <c r="AF118" s="552">
        <f t="shared" si="105"/>
        <v>0</v>
      </c>
      <c r="AG118" s="552">
        <f t="shared" si="105"/>
        <v>0</v>
      </c>
      <c r="AH118" s="552">
        <f t="shared" si="105"/>
        <v>0</v>
      </c>
      <c r="AI118" s="558">
        <f t="shared" si="105"/>
        <v>0</v>
      </c>
      <c r="AJ118" s="575">
        <f t="shared" si="105"/>
        <v>0</v>
      </c>
      <c r="AK118" s="558">
        <f t="shared" si="105"/>
        <v>0</v>
      </c>
      <c r="AL118" s="37"/>
    </row>
    <row r="119" spans="1:42" ht="35.1" customHeight="1">
      <c r="A119" s="624">
        <v>37</v>
      </c>
      <c r="B119" s="666" t="s">
        <v>158</v>
      </c>
      <c r="C119" s="506" t="s">
        <v>236</v>
      </c>
      <c r="D119" s="53"/>
      <c r="E119" s="89"/>
      <c r="F119" s="597">
        <f>+[1]NEW!$AC$348</f>
        <v>73</v>
      </c>
      <c r="G119" s="553">
        <v>0</v>
      </c>
      <c r="H119" s="574">
        <v>0</v>
      </c>
      <c r="I119" s="557">
        <v>0</v>
      </c>
      <c r="J119" s="553">
        <v>0</v>
      </c>
      <c r="K119" s="553">
        <v>0</v>
      </c>
      <c r="L119" s="553">
        <v>0</v>
      </c>
      <c r="M119" s="553">
        <v>0</v>
      </c>
      <c r="N119" s="553">
        <v>0</v>
      </c>
      <c r="O119" s="553">
        <v>0</v>
      </c>
      <c r="P119" s="557">
        <v>0</v>
      </c>
      <c r="Q119" s="557">
        <v>0</v>
      </c>
      <c r="R119" s="557">
        <v>0</v>
      </c>
      <c r="S119" s="553">
        <v>0</v>
      </c>
      <c r="T119" s="553">
        <v>0</v>
      </c>
      <c r="U119" s="553">
        <v>0</v>
      </c>
      <c r="V119" s="574">
        <v>0</v>
      </c>
      <c r="W119" s="557">
        <v>0</v>
      </c>
      <c r="X119" s="469">
        <v>73</v>
      </c>
      <c r="Y119" s="553">
        <v>0</v>
      </c>
      <c r="Z119" s="553">
        <v>0</v>
      </c>
      <c r="AA119" s="553">
        <v>0</v>
      </c>
      <c r="AB119" s="553">
        <v>0</v>
      </c>
      <c r="AC119" s="574">
        <v>0</v>
      </c>
      <c r="AD119" s="557">
        <v>0</v>
      </c>
      <c r="AE119" s="553">
        <v>0</v>
      </c>
      <c r="AF119" s="553">
        <f>73-AE120</f>
        <v>0</v>
      </c>
      <c r="AG119" s="553">
        <v>0</v>
      </c>
      <c r="AH119" s="553">
        <v>0</v>
      </c>
      <c r="AI119" s="557">
        <v>0</v>
      </c>
      <c r="AJ119" s="574">
        <v>0</v>
      </c>
      <c r="AK119" s="557">
        <v>0</v>
      </c>
      <c r="AL119" s="37"/>
    </row>
    <row r="120" spans="1:42" ht="34.5" customHeight="1">
      <c r="A120" s="625"/>
      <c r="B120" s="667"/>
      <c r="C120" s="507"/>
      <c r="D120" s="78"/>
      <c r="E120" s="79"/>
      <c r="F120" s="596"/>
      <c r="G120" s="552">
        <f t="shared" si="105"/>
        <v>0</v>
      </c>
      <c r="H120" s="575">
        <f t="shared" si="105"/>
        <v>0</v>
      </c>
      <c r="I120" s="558">
        <f t="shared" si="105"/>
        <v>0</v>
      </c>
      <c r="J120" s="552">
        <f t="shared" si="105"/>
        <v>0</v>
      </c>
      <c r="K120" s="552">
        <f t="shared" si="105"/>
        <v>0</v>
      </c>
      <c r="L120" s="552">
        <f t="shared" si="105"/>
        <v>0</v>
      </c>
      <c r="M120" s="552">
        <f t="shared" si="105"/>
        <v>0</v>
      </c>
      <c r="N120" s="552">
        <f t="shared" si="105"/>
        <v>0</v>
      </c>
      <c r="O120" s="552">
        <f t="shared" si="105"/>
        <v>0</v>
      </c>
      <c r="P120" s="558">
        <f t="shared" si="105"/>
        <v>0</v>
      </c>
      <c r="Q120" s="558">
        <f t="shared" si="105"/>
        <v>0</v>
      </c>
      <c r="R120" s="558">
        <f t="shared" si="105"/>
        <v>0</v>
      </c>
      <c r="S120" s="552">
        <f t="shared" si="105"/>
        <v>0</v>
      </c>
      <c r="T120" s="552">
        <f t="shared" si="105"/>
        <v>0</v>
      </c>
      <c r="U120" s="552">
        <f t="shared" si="105"/>
        <v>0</v>
      </c>
      <c r="V120" s="575">
        <f t="shared" si="105"/>
        <v>0</v>
      </c>
      <c r="W120" s="558">
        <f t="shared" si="105"/>
        <v>0</v>
      </c>
      <c r="X120" s="552">
        <f t="shared" si="105"/>
        <v>73</v>
      </c>
      <c r="Y120" s="552">
        <f t="shared" si="105"/>
        <v>73</v>
      </c>
      <c r="Z120" s="552">
        <f t="shared" si="105"/>
        <v>73</v>
      </c>
      <c r="AA120" s="552">
        <f t="shared" si="105"/>
        <v>73</v>
      </c>
      <c r="AB120" s="552">
        <f t="shared" si="105"/>
        <v>73</v>
      </c>
      <c r="AC120" s="575">
        <f t="shared" si="105"/>
        <v>73</v>
      </c>
      <c r="AD120" s="558">
        <f t="shared" si="105"/>
        <v>73</v>
      </c>
      <c r="AE120" s="552">
        <f t="shared" si="105"/>
        <v>73</v>
      </c>
      <c r="AF120" s="552">
        <f t="shared" si="105"/>
        <v>73</v>
      </c>
      <c r="AG120" s="552">
        <f t="shared" si="105"/>
        <v>73</v>
      </c>
      <c r="AH120" s="552">
        <f t="shared" si="105"/>
        <v>73</v>
      </c>
      <c r="AI120" s="558">
        <f t="shared" si="105"/>
        <v>73</v>
      </c>
      <c r="AJ120" s="575">
        <f t="shared" si="105"/>
        <v>73</v>
      </c>
      <c r="AK120" s="558">
        <f t="shared" si="105"/>
        <v>73</v>
      </c>
      <c r="AL120" s="37"/>
    </row>
    <row r="121" spans="1:42" ht="35.1" customHeight="1">
      <c r="A121" s="624">
        <v>38</v>
      </c>
      <c r="B121" s="666" t="s">
        <v>159</v>
      </c>
      <c r="C121" s="506" t="s">
        <v>236</v>
      </c>
      <c r="D121" s="90"/>
      <c r="E121" s="91"/>
      <c r="F121" s="602">
        <f>+[1]NEW!$AC$351</f>
        <v>10</v>
      </c>
      <c r="G121" s="553">
        <v>0</v>
      </c>
      <c r="H121" s="574">
        <v>0</v>
      </c>
      <c r="I121" s="557">
        <v>0</v>
      </c>
      <c r="J121" s="553">
        <v>0</v>
      </c>
      <c r="K121" s="553">
        <v>0</v>
      </c>
      <c r="L121" s="553">
        <v>0</v>
      </c>
      <c r="M121" s="553">
        <v>0</v>
      </c>
      <c r="N121" s="553">
        <v>0</v>
      </c>
      <c r="O121" s="553">
        <v>0</v>
      </c>
      <c r="P121" s="557">
        <v>0</v>
      </c>
      <c r="Q121" s="557">
        <v>0</v>
      </c>
      <c r="R121" s="557">
        <v>0</v>
      </c>
      <c r="S121" s="553">
        <v>0</v>
      </c>
      <c r="T121" s="553">
        <v>0</v>
      </c>
      <c r="U121" s="553">
        <v>0</v>
      </c>
      <c r="V121" s="574">
        <v>0</v>
      </c>
      <c r="W121" s="557">
        <v>0</v>
      </c>
      <c r="X121" s="469">
        <v>10</v>
      </c>
      <c r="Y121" s="553">
        <v>0</v>
      </c>
      <c r="Z121" s="553">
        <f>10-Y122</f>
        <v>0</v>
      </c>
      <c r="AA121" s="553">
        <v>0</v>
      </c>
      <c r="AB121" s="553">
        <v>0</v>
      </c>
      <c r="AC121" s="574">
        <v>0</v>
      </c>
      <c r="AD121" s="557">
        <v>0</v>
      </c>
      <c r="AE121" s="553">
        <v>0</v>
      </c>
      <c r="AF121" s="553">
        <f>10-AE122</f>
        <v>0</v>
      </c>
      <c r="AG121" s="553">
        <f>10-AF122</f>
        <v>0</v>
      </c>
      <c r="AH121" s="553">
        <v>0</v>
      </c>
      <c r="AI121" s="557">
        <v>0</v>
      </c>
      <c r="AJ121" s="574">
        <v>0</v>
      </c>
      <c r="AK121" s="557">
        <v>0</v>
      </c>
      <c r="AL121" s="37"/>
    </row>
    <row r="122" spans="1:42" ht="35.1" customHeight="1">
      <c r="A122" s="651"/>
      <c r="B122" s="667"/>
      <c r="C122" s="507"/>
      <c r="D122" s="60"/>
      <c r="E122" s="52"/>
      <c r="F122" s="599"/>
      <c r="G122" s="552">
        <f t="shared" si="105"/>
        <v>0</v>
      </c>
      <c r="H122" s="575">
        <f t="shared" si="105"/>
        <v>0</v>
      </c>
      <c r="I122" s="558">
        <f t="shared" si="105"/>
        <v>0</v>
      </c>
      <c r="J122" s="552">
        <f t="shared" si="105"/>
        <v>0</v>
      </c>
      <c r="K122" s="552">
        <f t="shared" si="105"/>
        <v>0</v>
      </c>
      <c r="L122" s="552">
        <f t="shared" si="105"/>
        <v>0</v>
      </c>
      <c r="M122" s="552">
        <f t="shared" si="105"/>
        <v>0</v>
      </c>
      <c r="N122" s="552">
        <f t="shared" si="105"/>
        <v>0</v>
      </c>
      <c r="O122" s="552">
        <f t="shared" si="105"/>
        <v>0</v>
      </c>
      <c r="P122" s="558">
        <f t="shared" si="105"/>
        <v>0</v>
      </c>
      <c r="Q122" s="558">
        <f t="shared" si="105"/>
        <v>0</v>
      </c>
      <c r="R122" s="558">
        <f t="shared" si="105"/>
        <v>0</v>
      </c>
      <c r="S122" s="552">
        <f t="shared" si="105"/>
        <v>0</v>
      </c>
      <c r="T122" s="552">
        <f t="shared" si="105"/>
        <v>0</v>
      </c>
      <c r="U122" s="552">
        <f t="shared" si="105"/>
        <v>0</v>
      </c>
      <c r="V122" s="575">
        <f t="shared" si="105"/>
        <v>0</v>
      </c>
      <c r="W122" s="558">
        <f t="shared" si="105"/>
        <v>0</v>
      </c>
      <c r="X122" s="552">
        <f t="shared" si="105"/>
        <v>10</v>
      </c>
      <c r="Y122" s="552">
        <f t="shared" si="105"/>
        <v>10</v>
      </c>
      <c r="Z122" s="552">
        <f t="shared" si="105"/>
        <v>10</v>
      </c>
      <c r="AA122" s="552">
        <f t="shared" si="105"/>
        <v>10</v>
      </c>
      <c r="AB122" s="552">
        <f t="shared" si="105"/>
        <v>10</v>
      </c>
      <c r="AC122" s="575">
        <f t="shared" si="105"/>
        <v>10</v>
      </c>
      <c r="AD122" s="558">
        <f t="shared" si="105"/>
        <v>10</v>
      </c>
      <c r="AE122" s="552">
        <f t="shared" si="105"/>
        <v>10</v>
      </c>
      <c r="AF122" s="552">
        <f t="shared" si="105"/>
        <v>10</v>
      </c>
      <c r="AG122" s="552">
        <f t="shared" si="105"/>
        <v>10</v>
      </c>
      <c r="AH122" s="552">
        <f t="shared" si="105"/>
        <v>10</v>
      </c>
      <c r="AI122" s="558">
        <f t="shared" si="105"/>
        <v>10</v>
      </c>
      <c r="AJ122" s="575">
        <f t="shared" si="105"/>
        <v>10</v>
      </c>
      <c r="AK122" s="558">
        <f t="shared" si="105"/>
        <v>10</v>
      </c>
      <c r="AL122" s="37"/>
    </row>
    <row r="123" spans="1:42" ht="35.1" customHeight="1">
      <c r="A123" s="624">
        <v>39</v>
      </c>
      <c r="B123" s="666" t="s">
        <v>160</v>
      </c>
      <c r="C123" s="506" t="s">
        <v>236</v>
      </c>
      <c r="D123" s="53"/>
      <c r="E123" s="54"/>
      <c r="F123" s="597">
        <f>+[1]NEW!$AC$354</f>
        <v>0</v>
      </c>
      <c r="G123" s="457">
        <v>0</v>
      </c>
      <c r="H123" s="576">
        <v>0</v>
      </c>
      <c r="I123" s="559">
        <v>0</v>
      </c>
      <c r="J123" s="457">
        <v>0</v>
      </c>
      <c r="K123" s="457">
        <v>0</v>
      </c>
      <c r="L123" s="457">
        <v>0</v>
      </c>
      <c r="M123" s="457">
        <v>0</v>
      </c>
      <c r="N123" s="457">
        <v>0</v>
      </c>
      <c r="O123" s="457">
        <v>0</v>
      </c>
      <c r="P123" s="559">
        <v>0</v>
      </c>
      <c r="Q123" s="559">
        <v>0</v>
      </c>
      <c r="R123" s="559">
        <v>0</v>
      </c>
      <c r="S123" s="457">
        <v>0</v>
      </c>
      <c r="T123" s="457">
        <v>0</v>
      </c>
      <c r="U123" s="457">
        <v>0</v>
      </c>
      <c r="V123" s="576">
        <v>0</v>
      </c>
      <c r="W123" s="559">
        <v>0</v>
      </c>
      <c r="X123" s="457">
        <v>0</v>
      </c>
      <c r="Y123" s="457">
        <v>0</v>
      </c>
      <c r="Z123" s="457">
        <v>0</v>
      </c>
      <c r="AA123" s="457">
        <v>0</v>
      </c>
      <c r="AB123" s="457">
        <v>0</v>
      </c>
      <c r="AC123" s="576">
        <v>0</v>
      </c>
      <c r="AD123" s="559">
        <v>0</v>
      </c>
      <c r="AE123" s="457">
        <v>0</v>
      </c>
      <c r="AF123" s="457">
        <v>0</v>
      </c>
      <c r="AG123" s="457">
        <v>0</v>
      </c>
      <c r="AH123" s="457">
        <v>0</v>
      </c>
      <c r="AI123" s="559">
        <v>0</v>
      </c>
      <c r="AJ123" s="576">
        <v>0</v>
      </c>
      <c r="AK123" s="559">
        <v>0</v>
      </c>
      <c r="AL123" s="37">
        <f>SUM(G123:AK123)</f>
        <v>0</v>
      </c>
      <c r="AM123" s="38">
        <f>AL123</f>
        <v>0</v>
      </c>
      <c r="AN123" s="38">
        <v>893900</v>
      </c>
      <c r="AO123" s="38">
        <f>AL123*AN123/1000</f>
        <v>0</v>
      </c>
      <c r="AP123" s="38">
        <f>AN123*AM123/1000</f>
        <v>0</v>
      </c>
    </row>
    <row r="124" spans="1:42" ht="35.1" customHeight="1">
      <c r="A124" s="625"/>
      <c r="B124" s="667"/>
      <c r="C124" s="507"/>
      <c r="D124" s="95"/>
      <c r="E124" s="79"/>
      <c r="F124" s="596"/>
      <c r="G124" s="552">
        <f t="shared" si="105"/>
        <v>0</v>
      </c>
      <c r="H124" s="575">
        <f t="shared" si="105"/>
        <v>0</v>
      </c>
      <c r="I124" s="558">
        <f t="shared" si="105"/>
        <v>0</v>
      </c>
      <c r="J124" s="552">
        <f t="shared" si="105"/>
        <v>0</v>
      </c>
      <c r="K124" s="552">
        <f t="shared" si="105"/>
        <v>0</v>
      </c>
      <c r="L124" s="552">
        <f t="shared" si="105"/>
        <v>0</v>
      </c>
      <c r="M124" s="552">
        <f t="shared" si="105"/>
        <v>0</v>
      </c>
      <c r="N124" s="552">
        <f t="shared" si="105"/>
        <v>0</v>
      </c>
      <c r="O124" s="552">
        <f t="shared" si="105"/>
        <v>0</v>
      </c>
      <c r="P124" s="558">
        <f t="shared" si="105"/>
        <v>0</v>
      </c>
      <c r="Q124" s="558">
        <f t="shared" si="105"/>
        <v>0</v>
      </c>
      <c r="R124" s="558">
        <f t="shared" si="105"/>
        <v>0</v>
      </c>
      <c r="S124" s="552">
        <f t="shared" si="105"/>
        <v>0</v>
      </c>
      <c r="T124" s="552">
        <f t="shared" si="105"/>
        <v>0</v>
      </c>
      <c r="U124" s="552">
        <f t="shared" si="105"/>
        <v>0</v>
      </c>
      <c r="V124" s="575">
        <f t="shared" si="105"/>
        <v>0</v>
      </c>
      <c r="W124" s="558">
        <f t="shared" si="105"/>
        <v>0</v>
      </c>
      <c r="X124" s="552">
        <f t="shared" si="105"/>
        <v>0</v>
      </c>
      <c r="Y124" s="552">
        <f t="shared" si="105"/>
        <v>0</v>
      </c>
      <c r="Z124" s="552">
        <f t="shared" si="105"/>
        <v>0</v>
      </c>
      <c r="AA124" s="552">
        <f t="shared" si="105"/>
        <v>0</v>
      </c>
      <c r="AB124" s="552">
        <f t="shared" si="105"/>
        <v>0</v>
      </c>
      <c r="AC124" s="575">
        <f t="shared" si="105"/>
        <v>0</v>
      </c>
      <c r="AD124" s="558">
        <f t="shared" si="105"/>
        <v>0</v>
      </c>
      <c r="AE124" s="552">
        <f t="shared" si="105"/>
        <v>0</v>
      </c>
      <c r="AF124" s="552">
        <f t="shared" si="105"/>
        <v>0</v>
      </c>
      <c r="AG124" s="552">
        <f t="shared" si="105"/>
        <v>0</v>
      </c>
      <c r="AH124" s="552">
        <f t="shared" si="105"/>
        <v>0</v>
      </c>
      <c r="AI124" s="558">
        <f t="shared" si="105"/>
        <v>0</v>
      </c>
      <c r="AJ124" s="575">
        <f t="shared" si="105"/>
        <v>0</v>
      </c>
      <c r="AK124" s="558">
        <f t="shared" si="105"/>
        <v>0</v>
      </c>
      <c r="AL124" s="37"/>
    </row>
    <row r="125" spans="1:42" ht="35.1" customHeight="1">
      <c r="A125" s="624">
        <v>40</v>
      </c>
      <c r="B125" s="666" t="s">
        <v>161</v>
      </c>
      <c r="C125" s="514" t="s">
        <v>237</v>
      </c>
      <c r="D125" s="90"/>
      <c r="E125" s="91"/>
      <c r="F125" s="602">
        <f>+[1]NEW!$AC$357</f>
        <v>120</v>
      </c>
      <c r="G125" s="553">
        <v>0</v>
      </c>
      <c r="H125" s="574">
        <v>0</v>
      </c>
      <c r="I125" s="557">
        <v>0</v>
      </c>
      <c r="J125" s="553">
        <v>0</v>
      </c>
      <c r="K125" s="553">
        <v>0</v>
      </c>
      <c r="L125" s="553">
        <v>0</v>
      </c>
      <c r="M125" s="553">
        <v>0</v>
      </c>
      <c r="N125" s="553">
        <v>0</v>
      </c>
      <c r="O125" s="553">
        <v>0</v>
      </c>
      <c r="P125" s="557">
        <v>0</v>
      </c>
      <c r="Q125" s="557">
        <v>0</v>
      </c>
      <c r="R125" s="557">
        <v>0</v>
      </c>
      <c r="S125" s="553">
        <v>0</v>
      </c>
      <c r="T125" s="553">
        <v>0</v>
      </c>
      <c r="U125" s="553">
        <v>0</v>
      </c>
      <c r="V125" s="574">
        <v>0</v>
      </c>
      <c r="W125" s="557">
        <v>0</v>
      </c>
      <c r="X125" s="469">
        <v>120</v>
      </c>
      <c r="Y125" s="553">
        <v>0</v>
      </c>
      <c r="Z125" s="553">
        <f>120-Y126</f>
        <v>0</v>
      </c>
      <c r="AA125" s="553">
        <v>0</v>
      </c>
      <c r="AB125" s="553">
        <v>0</v>
      </c>
      <c r="AC125" s="574">
        <v>0</v>
      </c>
      <c r="AD125" s="557">
        <v>0</v>
      </c>
      <c r="AE125" s="553">
        <v>0</v>
      </c>
      <c r="AF125" s="553">
        <f>120-AE126</f>
        <v>0</v>
      </c>
      <c r="AG125" s="553">
        <f>120-AF126</f>
        <v>0</v>
      </c>
      <c r="AH125" s="553">
        <v>0</v>
      </c>
      <c r="AI125" s="557">
        <v>0</v>
      </c>
      <c r="AJ125" s="574">
        <v>0</v>
      </c>
      <c r="AK125" s="557">
        <v>0</v>
      </c>
      <c r="AL125" s="37"/>
    </row>
    <row r="126" spans="1:42" ht="35.1" customHeight="1">
      <c r="A126" s="651"/>
      <c r="B126" s="667"/>
      <c r="C126" s="515"/>
      <c r="D126" s="60"/>
      <c r="E126" s="52"/>
      <c r="F126" s="599"/>
      <c r="G126" s="552">
        <f t="shared" si="105"/>
        <v>0</v>
      </c>
      <c r="H126" s="575">
        <f t="shared" si="105"/>
        <v>0</v>
      </c>
      <c r="I126" s="558">
        <f t="shared" si="105"/>
        <v>0</v>
      </c>
      <c r="J126" s="552">
        <f t="shared" si="105"/>
        <v>0</v>
      </c>
      <c r="K126" s="552">
        <f t="shared" si="105"/>
        <v>0</v>
      </c>
      <c r="L126" s="552">
        <f t="shared" si="105"/>
        <v>0</v>
      </c>
      <c r="M126" s="552">
        <f t="shared" si="105"/>
        <v>0</v>
      </c>
      <c r="N126" s="552">
        <f t="shared" si="105"/>
        <v>0</v>
      </c>
      <c r="O126" s="552">
        <f t="shared" si="105"/>
        <v>0</v>
      </c>
      <c r="P126" s="558">
        <f t="shared" si="105"/>
        <v>0</v>
      </c>
      <c r="Q126" s="558">
        <f t="shared" si="105"/>
        <v>0</v>
      </c>
      <c r="R126" s="558">
        <f t="shared" si="105"/>
        <v>0</v>
      </c>
      <c r="S126" s="552">
        <f t="shared" si="105"/>
        <v>0</v>
      </c>
      <c r="T126" s="552">
        <f t="shared" si="105"/>
        <v>0</v>
      </c>
      <c r="U126" s="552">
        <f t="shared" si="105"/>
        <v>0</v>
      </c>
      <c r="V126" s="575">
        <f t="shared" si="105"/>
        <v>0</v>
      </c>
      <c r="W126" s="558">
        <f t="shared" si="105"/>
        <v>0</v>
      </c>
      <c r="X126" s="552">
        <f t="shared" si="105"/>
        <v>120</v>
      </c>
      <c r="Y126" s="552">
        <f t="shared" si="105"/>
        <v>120</v>
      </c>
      <c r="Z126" s="552">
        <f t="shared" si="105"/>
        <v>120</v>
      </c>
      <c r="AA126" s="552">
        <f t="shared" si="105"/>
        <v>120</v>
      </c>
      <c r="AB126" s="552">
        <f t="shared" si="105"/>
        <v>120</v>
      </c>
      <c r="AC126" s="575">
        <f t="shared" si="105"/>
        <v>120</v>
      </c>
      <c r="AD126" s="558">
        <f t="shared" si="105"/>
        <v>120</v>
      </c>
      <c r="AE126" s="552">
        <f t="shared" si="105"/>
        <v>120</v>
      </c>
      <c r="AF126" s="552">
        <f t="shared" si="105"/>
        <v>120</v>
      </c>
      <c r="AG126" s="552">
        <f t="shared" si="105"/>
        <v>120</v>
      </c>
      <c r="AH126" s="552">
        <f t="shared" si="105"/>
        <v>120</v>
      </c>
      <c r="AI126" s="558">
        <f t="shared" si="105"/>
        <v>120</v>
      </c>
      <c r="AJ126" s="575">
        <f t="shared" si="105"/>
        <v>120</v>
      </c>
      <c r="AK126" s="558">
        <f t="shared" si="105"/>
        <v>120</v>
      </c>
      <c r="AL126" s="37"/>
    </row>
    <row r="127" spans="1:42" ht="35.1" hidden="1" customHeight="1">
      <c r="A127" s="624">
        <v>36</v>
      </c>
      <c r="B127" s="666" t="s">
        <v>162</v>
      </c>
      <c r="C127" s="514" t="s">
        <v>181</v>
      </c>
      <c r="D127" s="53"/>
      <c r="E127" s="54"/>
      <c r="F127" s="597">
        <f>+[1]NEW!$AC$360</f>
        <v>0</v>
      </c>
      <c r="G127" s="457">
        <v>0</v>
      </c>
      <c r="H127" s="576">
        <v>0</v>
      </c>
      <c r="I127" s="559">
        <v>0</v>
      </c>
      <c r="J127" s="457">
        <v>0</v>
      </c>
      <c r="K127" s="457">
        <v>0</v>
      </c>
      <c r="L127" s="457">
        <v>0</v>
      </c>
      <c r="M127" s="457">
        <v>0</v>
      </c>
      <c r="N127" s="457">
        <v>0</v>
      </c>
      <c r="O127" s="457">
        <v>0</v>
      </c>
      <c r="P127" s="559">
        <v>0</v>
      </c>
      <c r="Q127" s="559">
        <v>0</v>
      </c>
      <c r="R127" s="559">
        <v>0</v>
      </c>
      <c r="S127" s="457">
        <v>0</v>
      </c>
      <c r="T127" s="457">
        <v>0</v>
      </c>
      <c r="U127" s="457">
        <v>0</v>
      </c>
      <c r="V127" s="576">
        <v>0</v>
      </c>
      <c r="W127" s="559">
        <v>0</v>
      </c>
      <c r="X127" s="457">
        <v>0</v>
      </c>
      <c r="Y127" s="457">
        <v>0</v>
      </c>
      <c r="Z127" s="457">
        <v>0</v>
      </c>
      <c r="AA127" s="457">
        <v>0</v>
      </c>
      <c r="AB127" s="457">
        <v>0</v>
      </c>
      <c r="AC127" s="576">
        <v>0</v>
      </c>
      <c r="AD127" s="559">
        <v>0</v>
      </c>
      <c r="AE127" s="457">
        <v>0</v>
      </c>
      <c r="AF127" s="457">
        <v>0</v>
      </c>
      <c r="AG127" s="457">
        <v>0</v>
      </c>
      <c r="AH127" s="457">
        <v>0</v>
      </c>
      <c r="AI127" s="559">
        <v>0</v>
      </c>
      <c r="AJ127" s="576">
        <v>0</v>
      </c>
      <c r="AK127" s="559">
        <v>0</v>
      </c>
      <c r="AL127" s="37">
        <f>SUM(G127:AK127)</f>
        <v>0</v>
      </c>
      <c r="AM127" s="38">
        <f>AL127</f>
        <v>0</v>
      </c>
      <c r="AN127" s="38">
        <v>893900</v>
      </c>
      <c r="AO127" s="38">
        <f>AL127*AN127/1000</f>
        <v>0</v>
      </c>
      <c r="AP127" s="38">
        <f>AN127*AM127/1000</f>
        <v>0</v>
      </c>
    </row>
    <row r="128" spans="1:42" ht="35.1" hidden="1" customHeight="1">
      <c r="A128" s="625"/>
      <c r="B128" s="667"/>
      <c r="C128" s="515"/>
      <c r="D128" s="95"/>
      <c r="E128" s="79"/>
      <c r="F128" s="596"/>
      <c r="G128" s="552">
        <f t="shared" si="105"/>
        <v>0</v>
      </c>
      <c r="H128" s="575">
        <f t="shared" si="105"/>
        <v>0</v>
      </c>
      <c r="I128" s="558">
        <f t="shared" si="105"/>
        <v>0</v>
      </c>
      <c r="J128" s="552">
        <f t="shared" si="105"/>
        <v>0</v>
      </c>
      <c r="K128" s="552">
        <f t="shared" si="105"/>
        <v>0</v>
      </c>
      <c r="L128" s="552">
        <f t="shared" si="105"/>
        <v>0</v>
      </c>
      <c r="M128" s="552">
        <f t="shared" si="105"/>
        <v>0</v>
      </c>
      <c r="N128" s="552">
        <f t="shared" si="105"/>
        <v>0</v>
      </c>
      <c r="O128" s="552">
        <f t="shared" si="105"/>
        <v>0</v>
      </c>
      <c r="P128" s="558">
        <f t="shared" si="105"/>
        <v>0</v>
      </c>
      <c r="Q128" s="558">
        <f t="shared" si="105"/>
        <v>0</v>
      </c>
      <c r="R128" s="558">
        <f t="shared" si="105"/>
        <v>0</v>
      </c>
      <c r="S128" s="552">
        <f t="shared" si="105"/>
        <v>0</v>
      </c>
      <c r="T128" s="552">
        <f t="shared" si="105"/>
        <v>0</v>
      </c>
      <c r="U128" s="552">
        <f t="shared" si="105"/>
        <v>0</v>
      </c>
      <c r="V128" s="575">
        <f t="shared" si="105"/>
        <v>0</v>
      </c>
      <c r="W128" s="558">
        <f t="shared" si="105"/>
        <v>0</v>
      </c>
      <c r="X128" s="552">
        <f t="shared" si="105"/>
        <v>0</v>
      </c>
      <c r="Y128" s="552">
        <f t="shared" si="105"/>
        <v>0</v>
      </c>
      <c r="Z128" s="552">
        <f t="shared" si="105"/>
        <v>0</v>
      </c>
      <c r="AA128" s="552">
        <f t="shared" si="105"/>
        <v>0</v>
      </c>
      <c r="AB128" s="552">
        <f t="shared" si="105"/>
        <v>0</v>
      </c>
      <c r="AC128" s="575">
        <f t="shared" si="105"/>
        <v>0</v>
      </c>
      <c r="AD128" s="558">
        <f t="shared" si="105"/>
        <v>0</v>
      </c>
      <c r="AE128" s="552">
        <f t="shared" si="105"/>
        <v>0</v>
      </c>
      <c r="AF128" s="552">
        <f t="shared" si="105"/>
        <v>0</v>
      </c>
      <c r="AG128" s="552">
        <f t="shared" si="105"/>
        <v>0</v>
      </c>
      <c r="AH128" s="552">
        <f t="shared" si="105"/>
        <v>0</v>
      </c>
      <c r="AI128" s="558">
        <f t="shared" si="105"/>
        <v>0</v>
      </c>
      <c r="AJ128" s="575">
        <f t="shared" si="105"/>
        <v>0</v>
      </c>
      <c r="AK128" s="558">
        <f t="shared" si="105"/>
        <v>0</v>
      </c>
      <c r="AL128" s="37"/>
    </row>
    <row r="129" spans="1:42" ht="34.5" customHeight="1">
      <c r="A129" s="624">
        <v>41</v>
      </c>
      <c r="B129" s="659" t="s">
        <v>127</v>
      </c>
      <c r="C129" s="506" t="s">
        <v>238</v>
      </c>
      <c r="D129" s="48"/>
      <c r="E129" s="49"/>
      <c r="F129" s="615">
        <f>+[1]NEW!$AC$114</f>
        <v>473</v>
      </c>
      <c r="G129" s="457">
        <v>0</v>
      </c>
      <c r="H129" s="576">
        <v>0</v>
      </c>
      <c r="I129" s="559">
        <v>0</v>
      </c>
      <c r="J129" s="457">
        <v>0</v>
      </c>
      <c r="K129" s="457">
        <v>0</v>
      </c>
      <c r="L129" s="457">
        <v>0</v>
      </c>
      <c r="M129" s="457">
        <v>0</v>
      </c>
      <c r="N129" s="470">
        <f>23-M130</f>
        <v>23</v>
      </c>
      <c r="O129" s="457">
        <v>0</v>
      </c>
      <c r="P129" s="559">
        <v>0</v>
      </c>
      <c r="Q129" s="559">
        <v>0</v>
      </c>
      <c r="R129" s="559">
        <v>0</v>
      </c>
      <c r="S129" s="457">
        <v>0</v>
      </c>
      <c r="T129" s="457">
        <v>0</v>
      </c>
      <c r="U129" s="457">
        <v>0</v>
      </c>
      <c r="V129" s="576">
        <v>0</v>
      </c>
      <c r="W129" s="559">
        <v>0</v>
      </c>
      <c r="X129" s="457">
        <f>23-W130</f>
        <v>0</v>
      </c>
      <c r="Y129" s="457">
        <v>0</v>
      </c>
      <c r="Z129" s="457">
        <v>0</v>
      </c>
      <c r="AA129" s="457">
        <v>0</v>
      </c>
      <c r="AB129" s="457">
        <v>0</v>
      </c>
      <c r="AC129" s="576">
        <v>0</v>
      </c>
      <c r="AD129" s="559">
        <v>0</v>
      </c>
      <c r="AE129" s="470">
        <v>450</v>
      </c>
      <c r="AF129" s="457">
        <f>473-AE130</f>
        <v>0</v>
      </c>
      <c r="AG129" s="457">
        <f>473-AF130</f>
        <v>0</v>
      </c>
      <c r="AH129" s="457">
        <v>0</v>
      </c>
      <c r="AI129" s="559">
        <v>0</v>
      </c>
      <c r="AJ129" s="576">
        <v>0</v>
      </c>
      <c r="AK129" s="559">
        <v>0</v>
      </c>
      <c r="AL129" s="37"/>
      <c r="AM129" s="38"/>
      <c r="AN129" s="38"/>
      <c r="AO129" s="38"/>
      <c r="AP129" s="38"/>
    </row>
    <row r="130" spans="1:42" ht="34.5" customHeight="1">
      <c r="A130" s="670"/>
      <c r="B130" s="729"/>
      <c r="C130" s="507"/>
      <c r="D130" s="40"/>
      <c r="E130" s="41"/>
      <c r="F130" s="606"/>
      <c r="G130" s="552">
        <f t="shared" si="105"/>
        <v>0</v>
      </c>
      <c r="H130" s="575">
        <f t="shared" si="105"/>
        <v>0</v>
      </c>
      <c r="I130" s="562">
        <f t="shared" si="105"/>
        <v>0</v>
      </c>
      <c r="J130" s="552">
        <f t="shared" si="105"/>
        <v>0</v>
      </c>
      <c r="K130" s="552">
        <f t="shared" si="105"/>
        <v>0</v>
      </c>
      <c r="L130" s="552">
        <f t="shared" si="105"/>
        <v>0</v>
      </c>
      <c r="M130" s="552">
        <f t="shared" si="105"/>
        <v>0</v>
      </c>
      <c r="N130" s="552">
        <f t="shared" si="105"/>
        <v>23</v>
      </c>
      <c r="O130" s="552">
        <f t="shared" si="105"/>
        <v>23</v>
      </c>
      <c r="P130" s="562">
        <f t="shared" si="105"/>
        <v>23</v>
      </c>
      <c r="Q130" s="558">
        <f t="shared" si="105"/>
        <v>23</v>
      </c>
      <c r="R130" s="558">
        <f t="shared" si="105"/>
        <v>23</v>
      </c>
      <c r="S130" s="552">
        <f t="shared" si="105"/>
        <v>23</v>
      </c>
      <c r="T130" s="552">
        <f t="shared" si="105"/>
        <v>23</v>
      </c>
      <c r="U130" s="552">
        <f t="shared" si="105"/>
        <v>23</v>
      </c>
      <c r="V130" s="575">
        <f t="shared" si="105"/>
        <v>23</v>
      </c>
      <c r="W130" s="562">
        <f t="shared" si="105"/>
        <v>23</v>
      </c>
      <c r="X130" s="552">
        <f t="shared" si="105"/>
        <v>23</v>
      </c>
      <c r="Y130" s="552">
        <f t="shared" si="105"/>
        <v>23</v>
      </c>
      <c r="Z130" s="552">
        <f t="shared" si="105"/>
        <v>23</v>
      </c>
      <c r="AA130" s="552">
        <f t="shared" si="105"/>
        <v>23</v>
      </c>
      <c r="AB130" s="552">
        <f t="shared" si="105"/>
        <v>23</v>
      </c>
      <c r="AC130" s="575">
        <f t="shared" si="105"/>
        <v>23</v>
      </c>
      <c r="AD130" s="562">
        <f t="shared" si="105"/>
        <v>23</v>
      </c>
      <c r="AE130" s="552">
        <f t="shared" si="105"/>
        <v>473</v>
      </c>
      <c r="AF130" s="552">
        <f t="shared" si="105"/>
        <v>473</v>
      </c>
      <c r="AG130" s="552">
        <f t="shared" si="105"/>
        <v>473</v>
      </c>
      <c r="AH130" s="552">
        <f t="shared" si="105"/>
        <v>473</v>
      </c>
      <c r="AI130" s="558">
        <f t="shared" si="105"/>
        <v>473</v>
      </c>
      <c r="AJ130" s="575">
        <f t="shared" si="105"/>
        <v>473</v>
      </c>
      <c r="AK130" s="558">
        <f t="shared" si="105"/>
        <v>473</v>
      </c>
      <c r="AL130" s="47"/>
    </row>
    <row r="131" spans="1:42" ht="34.5" customHeight="1">
      <c r="A131" s="624">
        <v>42</v>
      </c>
      <c r="B131" s="659" t="s">
        <v>128</v>
      </c>
      <c r="C131" s="506" t="s">
        <v>238</v>
      </c>
      <c r="D131" s="48"/>
      <c r="E131" s="49"/>
      <c r="F131" s="616">
        <f>+[1]NEW!$AC$117</f>
        <v>99</v>
      </c>
      <c r="G131" s="457">
        <v>0</v>
      </c>
      <c r="H131" s="576">
        <v>0</v>
      </c>
      <c r="I131" s="559">
        <v>0</v>
      </c>
      <c r="J131" s="457">
        <v>0</v>
      </c>
      <c r="K131" s="457">
        <v>0</v>
      </c>
      <c r="L131" s="457">
        <v>0</v>
      </c>
      <c r="M131" s="457">
        <v>0</v>
      </c>
      <c r="N131" s="470">
        <f>50-M132</f>
        <v>50</v>
      </c>
      <c r="O131" s="457">
        <v>0</v>
      </c>
      <c r="P131" s="559">
        <v>0</v>
      </c>
      <c r="Q131" s="559">
        <v>0</v>
      </c>
      <c r="R131" s="559">
        <v>0</v>
      </c>
      <c r="S131" s="457">
        <v>0</v>
      </c>
      <c r="T131" s="457">
        <v>0</v>
      </c>
      <c r="U131" s="457">
        <v>0</v>
      </c>
      <c r="V131" s="576">
        <v>0</v>
      </c>
      <c r="W131" s="559">
        <v>0</v>
      </c>
      <c r="X131" s="457">
        <f>50-W132</f>
        <v>0</v>
      </c>
      <c r="Y131" s="457">
        <v>0</v>
      </c>
      <c r="Z131" s="457">
        <v>0</v>
      </c>
      <c r="AA131" s="457">
        <v>0</v>
      </c>
      <c r="AB131" s="457">
        <v>0</v>
      </c>
      <c r="AC131" s="576">
        <v>0</v>
      </c>
      <c r="AD131" s="559">
        <v>0</v>
      </c>
      <c r="AE131" s="470">
        <v>49</v>
      </c>
      <c r="AF131" s="457">
        <f>99-AE132</f>
        <v>0</v>
      </c>
      <c r="AG131" s="457">
        <f>99-AF132</f>
        <v>0</v>
      </c>
      <c r="AH131" s="457">
        <v>0</v>
      </c>
      <c r="AI131" s="559">
        <v>0</v>
      </c>
      <c r="AJ131" s="576">
        <v>0</v>
      </c>
      <c r="AK131" s="559">
        <v>0</v>
      </c>
      <c r="AL131" s="37"/>
      <c r="AM131" s="38"/>
      <c r="AN131" s="38"/>
      <c r="AO131" s="38"/>
      <c r="AP131" s="38"/>
    </row>
    <row r="132" spans="1:42" ht="34.5" customHeight="1">
      <c r="A132" s="670"/>
      <c r="B132" s="729"/>
      <c r="C132" s="507"/>
      <c r="D132" s="40"/>
      <c r="E132" s="41"/>
      <c r="F132" s="596"/>
      <c r="G132" s="552">
        <f t="shared" si="105"/>
        <v>0</v>
      </c>
      <c r="H132" s="575">
        <f t="shared" si="105"/>
        <v>0</v>
      </c>
      <c r="I132" s="562">
        <f t="shared" si="105"/>
        <v>0</v>
      </c>
      <c r="J132" s="552">
        <f t="shared" si="105"/>
        <v>0</v>
      </c>
      <c r="K132" s="552">
        <f t="shared" si="105"/>
        <v>0</v>
      </c>
      <c r="L132" s="552">
        <f t="shared" si="105"/>
        <v>0</v>
      </c>
      <c r="M132" s="552">
        <f t="shared" si="105"/>
        <v>0</v>
      </c>
      <c r="N132" s="552">
        <f t="shared" si="105"/>
        <v>50</v>
      </c>
      <c r="O132" s="552">
        <f t="shared" si="105"/>
        <v>50</v>
      </c>
      <c r="P132" s="562">
        <f t="shared" si="105"/>
        <v>50</v>
      </c>
      <c r="Q132" s="558">
        <f t="shared" si="105"/>
        <v>50</v>
      </c>
      <c r="R132" s="558">
        <f t="shared" si="105"/>
        <v>50</v>
      </c>
      <c r="S132" s="552">
        <f t="shared" si="105"/>
        <v>50</v>
      </c>
      <c r="T132" s="552">
        <f t="shared" si="105"/>
        <v>50</v>
      </c>
      <c r="U132" s="552">
        <f t="shared" si="105"/>
        <v>50</v>
      </c>
      <c r="V132" s="575">
        <f t="shared" si="105"/>
        <v>50</v>
      </c>
      <c r="W132" s="562">
        <f t="shared" si="105"/>
        <v>50</v>
      </c>
      <c r="X132" s="552">
        <f t="shared" si="105"/>
        <v>50</v>
      </c>
      <c r="Y132" s="552">
        <f t="shared" si="105"/>
        <v>50</v>
      </c>
      <c r="Z132" s="552">
        <f t="shared" si="105"/>
        <v>50</v>
      </c>
      <c r="AA132" s="552">
        <f t="shared" si="105"/>
        <v>50</v>
      </c>
      <c r="AB132" s="552">
        <f t="shared" si="105"/>
        <v>50</v>
      </c>
      <c r="AC132" s="575">
        <f t="shared" si="105"/>
        <v>50</v>
      </c>
      <c r="AD132" s="562">
        <f t="shared" si="105"/>
        <v>50</v>
      </c>
      <c r="AE132" s="552">
        <f t="shared" si="105"/>
        <v>99</v>
      </c>
      <c r="AF132" s="552">
        <f t="shared" si="105"/>
        <v>99</v>
      </c>
      <c r="AG132" s="552">
        <f t="shared" si="105"/>
        <v>99</v>
      </c>
      <c r="AH132" s="552">
        <f t="shared" si="105"/>
        <v>99</v>
      </c>
      <c r="AI132" s="558">
        <f t="shared" si="105"/>
        <v>99</v>
      </c>
      <c r="AJ132" s="575">
        <f t="shared" si="105"/>
        <v>99</v>
      </c>
      <c r="AK132" s="558">
        <f t="shared" si="105"/>
        <v>99</v>
      </c>
      <c r="AL132" s="37"/>
    </row>
    <row r="133" spans="1:42" ht="34.5" customHeight="1">
      <c r="A133" s="624">
        <v>43</v>
      </c>
      <c r="B133" s="659" t="s">
        <v>129</v>
      </c>
      <c r="C133" s="506" t="s">
        <v>238</v>
      </c>
      <c r="D133" s="48"/>
      <c r="E133" s="49"/>
      <c r="F133" s="433">
        <f>+[1]NEW!$AC$120</f>
        <v>0</v>
      </c>
      <c r="G133" s="457">
        <v>0</v>
      </c>
      <c r="H133" s="576">
        <v>0</v>
      </c>
      <c r="I133" s="559">
        <v>0</v>
      </c>
      <c r="J133" s="457">
        <v>0</v>
      </c>
      <c r="K133" s="457">
        <v>0</v>
      </c>
      <c r="L133" s="457">
        <v>0</v>
      </c>
      <c r="M133" s="457">
        <v>0</v>
      </c>
      <c r="N133" s="457">
        <v>0</v>
      </c>
      <c r="O133" s="457">
        <v>0</v>
      </c>
      <c r="P133" s="559">
        <v>0</v>
      </c>
      <c r="Q133" s="559">
        <v>0</v>
      </c>
      <c r="R133" s="559">
        <v>0</v>
      </c>
      <c r="S133" s="457">
        <v>0</v>
      </c>
      <c r="T133" s="457">
        <v>0</v>
      </c>
      <c r="U133" s="457">
        <v>0</v>
      </c>
      <c r="V133" s="576">
        <f>218-218</f>
        <v>0</v>
      </c>
      <c r="W133" s="559">
        <v>0</v>
      </c>
      <c r="X133" s="457">
        <v>0</v>
      </c>
      <c r="Y133" s="457">
        <v>0</v>
      </c>
      <c r="Z133" s="457">
        <v>0</v>
      </c>
      <c r="AA133" s="457">
        <v>0</v>
      </c>
      <c r="AB133" s="457">
        <v>0</v>
      </c>
      <c r="AC133" s="576">
        <v>0</v>
      </c>
      <c r="AD133" s="559">
        <v>0</v>
      </c>
      <c r="AE133" s="457">
        <v>0</v>
      </c>
      <c r="AF133" s="457">
        <v>0</v>
      </c>
      <c r="AG133" s="457">
        <v>0</v>
      </c>
      <c r="AH133" s="457">
        <v>0</v>
      </c>
      <c r="AI133" s="559">
        <v>0</v>
      </c>
      <c r="AJ133" s="576">
        <v>0</v>
      </c>
      <c r="AK133" s="559">
        <v>0</v>
      </c>
      <c r="AL133" s="37"/>
      <c r="AM133" s="38"/>
      <c r="AN133" s="38"/>
      <c r="AO133" s="38"/>
      <c r="AP133" s="38"/>
    </row>
    <row r="134" spans="1:42" ht="34.5" customHeight="1">
      <c r="A134" s="670"/>
      <c r="B134" s="729"/>
      <c r="C134" s="507"/>
      <c r="D134" s="40"/>
      <c r="E134" s="41"/>
      <c r="F134" s="596"/>
      <c r="G134" s="552">
        <f t="shared" ref="G134:AK136" si="106">+F134+G133</f>
        <v>0</v>
      </c>
      <c r="H134" s="575">
        <f t="shared" si="106"/>
        <v>0</v>
      </c>
      <c r="I134" s="562">
        <f t="shared" si="106"/>
        <v>0</v>
      </c>
      <c r="J134" s="552">
        <f t="shared" si="106"/>
        <v>0</v>
      </c>
      <c r="K134" s="552">
        <f t="shared" si="106"/>
        <v>0</v>
      </c>
      <c r="L134" s="552">
        <f t="shared" si="106"/>
        <v>0</v>
      </c>
      <c r="M134" s="552">
        <f t="shared" si="106"/>
        <v>0</v>
      </c>
      <c r="N134" s="552">
        <f t="shared" si="106"/>
        <v>0</v>
      </c>
      <c r="O134" s="552">
        <f t="shared" si="106"/>
        <v>0</v>
      </c>
      <c r="P134" s="562">
        <f t="shared" si="106"/>
        <v>0</v>
      </c>
      <c r="Q134" s="558">
        <f t="shared" si="106"/>
        <v>0</v>
      </c>
      <c r="R134" s="558">
        <f t="shared" si="106"/>
        <v>0</v>
      </c>
      <c r="S134" s="552">
        <f t="shared" si="106"/>
        <v>0</v>
      </c>
      <c r="T134" s="552">
        <f t="shared" si="106"/>
        <v>0</v>
      </c>
      <c r="U134" s="552">
        <f t="shared" si="106"/>
        <v>0</v>
      </c>
      <c r="V134" s="575">
        <f t="shared" si="106"/>
        <v>0</v>
      </c>
      <c r="W134" s="562">
        <f t="shared" si="106"/>
        <v>0</v>
      </c>
      <c r="X134" s="552">
        <f t="shared" si="106"/>
        <v>0</v>
      </c>
      <c r="Y134" s="552">
        <f t="shared" si="106"/>
        <v>0</v>
      </c>
      <c r="Z134" s="552">
        <f t="shared" si="106"/>
        <v>0</v>
      </c>
      <c r="AA134" s="552">
        <f t="shared" si="106"/>
        <v>0</v>
      </c>
      <c r="AB134" s="552">
        <f t="shared" si="106"/>
        <v>0</v>
      </c>
      <c r="AC134" s="575">
        <f t="shared" si="106"/>
        <v>0</v>
      </c>
      <c r="AD134" s="562">
        <f t="shared" si="106"/>
        <v>0</v>
      </c>
      <c r="AE134" s="552">
        <f t="shared" si="106"/>
        <v>0</v>
      </c>
      <c r="AF134" s="552">
        <f t="shared" si="106"/>
        <v>0</v>
      </c>
      <c r="AG134" s="552">
        <f t="shared" si="106"/>
        <v>0</v>
      </c>
      <c r="AH134" s="552">
        <f t="shared" si="106"/>
        <v>0</v>
      </c>
      <c r="AI134" s="558">
        <f t="shared" si="106"/>
        <v>0</v>
      </c>
      <c r="AJ134" s="575">
        <f t="shared" si="106"/>
        <v>0</v>
      </c>
      <c r="AK134" s="558">
        <f t="shared" si="106"/>
        <v>0</v>
      </c>
      <c r="AL134" s="37"/>
    </row>
    <row r="135" spans="1:42" ht="34.5" customHeight="1">
      <c r="A135" s="624">
        <v>44</v>
      </c>
      <c r="B135" s="659" t="s">
        <v>130</v>
      </c>
      <c r="C135" s="506" t="s">
        <v>239</v>
      </c>
      <c r="D135" s="48"/>
      <c r="E135" s="49"/>
      <c r="F135" s="533">
        <f>+[1]NEW!$AC$123</f>
        <v>1555</v>
      </c>
      <c r="G135" s="457">
        <v>0</v>
      </c>
      <c r="H135" s="576">
        <v>0</v>
      </c>
      <c r="I135" s="559">
        <v>0</v>
      </c>
      <c r="J135" s="457">
        <v>0</v>
      </c>
      <c r="K135" s="457">
        <v>0</v>
      </c>
      <c r="L135" s="457">
        <v>0</v>
      </c>
      <c r="M135" s="457">
        <v>0</v>
      </c>
      <c r="N135" s="470">
        <f>55-M136</f>
        <v>55</v>
      </c>
      <c r="O135" s="457">
        <v>0</v>
      </c>
      <c r="P135" s="559">
        <v>0</v>
      </c>
      <c r="Q135" s="559">
        <v>0</v>
      </c>
      <c r="R135" s="559">
        <v>0</v>
      </c>
      <c r="S135" s="457">
        <v>0</v>
      </c>
      <c r="T135" s="457">
        <v>0</v>
      </c>
      <c r="U135" s="457">
        <v>0</v>
      </c>
      <c r="V135" s="576">
        <v>0</v>
      </c>
      <c r="W135" s="559">
        <v>0</v>
      </c>
      <c r="X135" s="457">
        <v>0</v>
      </c>
      <c r="Y135" s="457">
        <v>0</v>
      </c>
      <c r="Z135" s="457">
        <v>0</v>
      </c>
      <c r="AA135" s="457">
        <v>0</v>
      </c>
      <c r="AB135" s="457">
        <v>0</v>
      </c>
      <c r="AC135" s="576">
        <v>0</v>
      </c>
      <c r="AD135" s="559">
        <v>0</v>
      </c>
      <c r="AE135" s="470">
        <v>250</v>
      </c>
      <c r="AF135" s="470">
        <v>950</v>
      </c>
      <c r="AG135" s="470">
        <f>1555-AF136</f>
        <v>300</v>
      </c>
      <c r="AH135" s="457">
        <v>0</v>
      </c>
      <c r="AI135" s="559">
        <v>0</v>
      </c>
      <c r="AJ135" s="576">
        <v>0</v>
      </c>
      <c r="AK135" s="559">
        <v>0</v>
      </c>
      <c r="AL135" s="37"/>
      <c r="AM135" s="38"/>
      <c r="AN135" s="38"/>
      <c r="AO135" s="38"/>
      <c r="AP135" s="38"/>
    </row>
    <row r="136" spans="1:42" ht="34.5" customHeight="1">
      <c r="A136" s="670"/>
      <c r="B136" s="729"/>
      <c r="C136" s="507"/>
      <c r="D136" s="33"/>
      <c r="E136" s="52"/>
      <c r="F136" s="599"/>
      <c r="G136" s="552">
        <f t="shared" si="106"/>
        <v>0</v>
      </c>
      <c r="H136" s="575">
        <f t="shared" si="106"/>
        <v>0</v>
      </c>
      <c r="I136" s="562">
        <f t="shared" si="106"/>
        <v>0</v>
      </c>
      <c r="J136" s="552">
        <f t="shared" si="106"/>
        <v>0</v>
      </c>
      <c r="K136" s="552">
        <f t="shared" si="106"/>
        <v>0</v>
      </c>
      <c r="L136" s="552">
        <f t="shared" si="106"/>
        <v>0</v>
      </c>
      <c r="M136" s="552">
        <f t="shared" si="106"/>
        <v>0</v>
      </c>
      <c r="N136" s="552">
        <f t="shared" si="106"/>
        <v>55</v>
      </c>
      <c r="O136" s="552">
        <f t="shared" si="106"/>
        <v>55</v>
      </c>
      <c r="P136" s="562">
        <f t="shared" si="106"/>
        <v>55</v>
      </c>
      <c r="Q136" s="558">
        <f t="shared" si="106"/>
        <v>55</v>
      </c>
      <c r="R136" s="558">
        <f t="shared" si="106"/>
        <v>55</v>
      </c>
      <c r="S136" s="552">
        <f t="shared" si="106"/>
        <v>55</v>
      </c>
      <c r="T136" s="552">
        <f t="shared" si="106"/>
        <v>55</v>
      </c>
      <c r="U136" s="552">
        <f t="shared" si="106"/>
        <v>55</v>
      </c>
      <c r="V136" s="575">
        <f t="shared" si="106"/>
        <v>55</v>
      </c>
      <c r="W136" s="562">
        <f t="shared" si="106"/>
        <v>55</v>
      </c>
      <c r="X136" s="552">
        <f t="shared" si="106"/>
        <v>55</v>
      </c>
      <c r="Y136" s="552">
        <f t="shared" si="106"/>
        <v>55</v>
      </c>
      <c r="Z136" s="552">
        <f t="shared" si="106"/>
        <v>55</v>
      </c>
      <c r="AA136" s="552">
        <f t="shared" si="106"/>
        <v>55</v>
      </c>
      <c r="AB136" s="552">
        <f t="shared" si="106"/>
        <v>55</v>
      </c>
      <c r="AC136" s="575">
        <f t="shared" si="106"/>
        <v>55</v>
      </c>
      <c r="AD136" s="562">
        <f t="shared" si="106"/>
        <v>55</v>
      </c>
      <c r="AE136" s="552">
        <f t="shared" si="106"/>
        <v>305</v>
      </c>
      <c r="AF136" s="552">
        <f t="shared" si="106"/>
        <v>1255</v>
      </c>
      <c r="AG136" s="552">
        <f t="shared" si="106"/>
        <v>1555</v>
      </c>
      <c r="AH136" s="552">
        <f t="shared" si="106"/>
        <v>1555</v>
      </c>
      <c r="AI136" s="558">
        <f t="shared" si="106"/>
        <v>1555</v>
      </c>
      <c r="AJ136" s="575">
        <f t="shared" si="106"/>
        <v>1555</v>
      </c>
      <c r="AK136" s="558">
        <f t="shared" si="106"/>
        <v>1555</v>
      </c>
      <c r="AL136" s="37"/>
    </row>
    <row r="137" spans="1:42" ht="34.5" customHeight="1">
      <c r="A137" s="624">
        <v>45</v>
      </c>
      <c r="B137" s="659" t="s">
        <v>131</v>
      </c>
      <c r="C137" s="511" t="s">
        <v>239</v>
      </c>
      <c r="D137" s="53"/>
      <c r="E137" s="54"/>
      <c r="F137" s="533">
        <f>+[1]NEW!$AC$126</f>
        <v>95</v>
      </c>
      <c r="G137" s="457">
        <v>0</v>
      </c>
      <c r="H137" s="576">
        <v>0</v>
      </c>
      <c r="I137" s="559">
        <v>0</v>
      </c>
      <c r="J137" s="457">
        <v>0</v>
      </c>
      <c r="K137" s="457">
        <v>0</v>
      </c>
      <c r="L137" s="457">
        <v>0</v>
      </c>
      <c r="M137" s="457">
        <v>0</v>
      </c>
      <c r="N137" s="470">
        <f>95-M138</f>
        <v>95</v>
      </c>
      <c r="O137" s="457">
        <v>0</v>
      </c>
      <c r="P137" s="559">
        <v>0</v>
      </c>
      <c r="Q137" s="559">
        <v>0</v>
      </c>
      <c r="R137" s="559">
        <v>0</v>
      </c>
      <c r="S137" s="457">
        <v>0</v>
      </c>
      <c r="T137" s="457">
        <v>0</v>
      </c>
      <c r="U137" s="457">
        <v>0</v>
      </c>
      <c r="V137" s="576">
        <v>0</v>
      </c>
      <c r="W137" s="559">
        <v>0</v>
      </c>
      <c r="X137" s="457">
        <f>95-W138</f>
        <v>0</v>
      </c>
      <c r="Y137" s="457">
        <v>0</v>
      </c>
      <c r="Z137" s="457">
        <v>0</v>
      </c>
      <c r="AA137" s="457">
        <v>0</v>
      </c>
      <c r="AB137" s="457">
        <v>0</v>
      </c>
      <c r="AC137" s="576">
        <v>0</v>
      </c>
      <c r="AD137" s="559">
        <v>0</v>
      </c>
      <c r="AE137" s="457">
        <v>0</v>
      </c>
      <c r="AF137" s="457">
        <v>0</v>
      </c>
      <c r="AG137" s="457">
        <v>0</v>
      </c>
      <c r="AH137" s="457">
        <v>0</v>
      </c>
      <c r="AI137" s="559">
        <v>0</v>
      </c>
      <c r="AJ137" s="576">
        <v>0</v>
      </c>
      <c r="AK137" s="559">
        <v>0</v>
      </c>
      <c r="AL137" s="37"/>
      <c r="AM137" s="38"/>
      <c r="AN137" s="38"/>
      <c r="AO137" s="38"/>
      <c r="AP137" s="38"/>
    </row>
    <row r="138" spans="1:42" ht="34.5" customHeight="1">
      <c r="A138" s="670"/>
      <c r="B138" s="729"/>
      <c r="C138" s="512"/>
      <c r="D138" s="56"/>
      <c r="E138" s="57"/>
      <c r="F138" s="598"/>
      <c r="G138" s="552">
        <f t="shared" ref="G138:AK138" si="107">+F138+G137</f>
        <v>0</v>
      </c>
      <c r="H138" s="575">
        <f t="shared" si="107"/>
        <v>0</v>
      </c>
      <c r="I138" s="562">
        <f t="shared" si="107"/>
        <v>0</v>
      </c>
      <c r="J138" s="552">
        <f t="shared" si="107"/>
        <v>0</v>
      </c>
      <c r="K138" s="552">
        <f t="shared" si="107"/>
        <v>0</v>
      </c>
      <c r="L138" s="552">
        <f t="shared" si="107"/>
        <v>0</v>
      </c>
      <c r="M138" s="552">
        <f t="shared" si="107"/>
        <v>0</v>
      </c>
      <c r="N138" s="552">
        <f t="shared" si="107"/>
        <v>95</v>
      </c>
      <c r="O138" s="552">
        <f t="shared" si="107"/>
        <v>95</v>
      </c>
      <c r="P138" s="562">
        <f t="shared" si="107"/>
        <v>95</v>
      </c>
      <c r="Q138" s="558">
        <f t="shared" si="107"/>
        <v>95</v>
      </c>
      <c r="R138" s="558">
        <f t="shared" si="107"/>
        <v>95</v>
      </c>
      <c r="S138" s="552">
        <f t="shared" si="107"/>
        <v>95</v>
      </c>
      <c r="T138" s="552">
        <f t="shared" si="107"/>
        <v>95</v>
      </c>
      <c r="U138" s="552">
        <f t="shared" si="107"/>
        <v>95</v>
      </c>
      <c r="V138" s="575">
        <f t="shared" si="107"/>
        <v>95</v>
      </c>
      <c r="W138" s="562">
        <f t="shared" si="107"/>
        <v>95</v>
      </c>
      <c r="X138" s="552">
        <f t="shared" si="107"/>
        <v>95</v>
      </c>
      <c r="Y138" s="552">
        <f t="shared" si="107"/>
        <v>95</v>
      </c>
      <c r="Z138" s="552">
        <f t="shared" si="107"/>
        <v>95</v>
      </c>
      <c r="AA138" s="552">
        <f t="shared" si="107"/>
        <v>95</v>
      </c>
      <c r="AB138" s="552">
        <f t="shared" si="107"/>
        <v>95</v>
      </c>
      <c r="AC138" s="575">
        <f t="shared" si="107"/>
        <v>95</v>
      </c>
      <c r="AD138" s="562">
        <f t="shared" si="107"/>
        <v>95</v>
      </c>
      <c r="AE138" s="552">
        <f t="shared" si="107"/>
        <v>95</v>
      </c>
      <c r="AF138" s="552">
        <f t="shared" si="107"/>
        <v>95</v>
      </c>
      <c r="AG138" s="552">
        <f t="shared" si="107"/>
        <v>95</v>
      </c>
      <c r="AH138" s="552">
        <f t="shared" si="107"/>
        <v>95</v>
      </c>
      <c r="AI138" s="558">
        <f t="shared" si="107"/>
        <v>95</v>
      </c>
      <c r="AJ138" s="575">
        <f t="shared" si="107"/>
        <v>95</v>
      </c>
      <c r="AK138" s="558">
        <f t="shared" si="107"/>
        <v>95</v>
      </c>
      <c r="AL138" s="37"/>
    </row>
    <row r="139" spans="1:42" ht="34.5" customHeight="1">
      <c r="A139" s="624">
        <v>46</v>
      </c>
      <c r="B139" s="659" t="s">
        <v>132</v>
      </c>
      <c r="C139" s="511" t="s">
        <v>239</v>
      </c>
      <c r="D139" s="60"/>
      <c r="E139" s="34"/>
      <c r="F139" s="533">
        <f>+[1]NEW!$AC$129</f>
        <v>17</v>
      </c>
      <c r="G139" s="553">
        <v>0</v>
      </c>
      <c r="H139" s="576">
        <v>0</v>
      </c>
      <c r="I139" s="559">
        <v>0</v>
      </c>
      <c r="J139" s="457">
        <v>0</v>
      </c>
      <c r="K139" s="457">
        <v>0</v>
      </c>
      <c r="L139" s="457">
        <v>0</v>
      </c>
      <c r="M139" s="457">
        <v>0</v>
      </c>
      <c r="N139" s="470">
        <f>17-M140</f>
        <v>17</v>
      </c>
      <c r="O139" s="457">
        <v>0</v>
      </c>
      <c r="P139" s="559">
        <v>0</v>
      </c>
      <c r="Q139" s="559">
        <v>0</v>
      </c>
      <c r="R139" s="559">
        <v>0</v>
      </c>
      <c r="S139" s="457">
        <v>0</v>
      </c>
      <c r="T139" s="457">
        <v>0</v>
      </c>
      <c r="U139" s="457">
        <v>0</v>
      </c>
      <c r="V139" s="576">
        <v>0</v>
      </c>
      <c r="W139" s="559">
        <v>0</v>
      </c>
      <c r="X139" s="457">
        <f>17-W140</f>
        <v>0</v>
      </c>
      <c r="Y139" s="457">
        <f>17-X140</f>
        <v>0</v>
      </c>
      <c r="Z139" s="457">
        <v>0</v>
      </c>
      <c r="AA139" s="457">
        <v>0</v>
      </c>
      <c r="AB139" s="457">
        <v>0</v>
      </c>
      <c r="AC139" s="576">
        <v>0</v>
      </c>
      <c r="AD139" s="559">
        <v>0</v>
      </c>
      <c r="AE139" s="457">
        <v>0</v>
      </c>
      <c r="AF139" s="457">
        <v>0</v>
      </c>
      <c r="AG139" s="457">
        <v>0</v>
      </c>
      <c r="AH139" s="553">
        <v>0</v>
      </c>
      <c r="AI139" s="557">
        <v>0</v>
      </c>
      <c r="AJ139" s="574">
        <v>0</v>
      </c>
      <c r="AK139" s="557">
        <v>0</v>
      </c>
      <c r="AL139" s="37"/>
      <c r="AM139" s="38"/>
      <c r="AN139" s="38"/>
      <c r="AO139" s="38"/>
      <c r="AP139" s="38"/>
    </row>
    <row r="140" spans="1:42" ht="34.5" customHeight="1">
      <c r="A140" s="670"/>
      <c r="B140" s="729"/>
      <c r="C140" s="510"/>
      <c r="D140" s="60"/>
      <c r="E140" s="52"/>
      <c r="F140" s="599"/>
      <c r="G140" s="552">
        <f t="shared" ref="G140:AK140" si="108">+F140+G139</f>
        <v>0</v>
      </c>
      <c r="H140" s="575">
        <f t="shared" si="108"/>
        <v>0</v>
      </c>
      <c r="I140" s="562">
        <f t="shared" si="108"/>
        <v>0</v>
      </c>
      <c r="J140" s="552">
        <f t="shared" si="108"/>
        <v>0</v>
      </c>
      <c r="K140" s="552">
        <f t="shared" si="108"/>
        <v>0</v>
      </c>
      <c r="L140" s="552">
        <f t="shared" si="108"/>
        <v>0</v>
      </c>
      <c r="M140" s="552">
        <f t="shared" si="108"/>
        <v>0</v>
      </c>
      <c r="N140" s="552">
        <f t="shared" si="108"/>
        <v>17</v>
      </c>
      <c r="O140" s="552">
        <f t="shared" si="108"/>
        <v>17</v>
      </c>
      <c r="P140" s="562">
        <f t="shared" si="108"/>
        <v>17</v>
      </c>
      <c r="Q140" s="558">
        <f t="shared" si="108"/>
        <v>17</v>
      </c>
      <c r="R140" s="558">
        <f t="shared" si="108"/>
        <v>17</v>
      </c>
      <c r="S140" s="552">
        <f t="shared" si="108"/>
        <v>17</v>
      </c>
      <c r="T140" s="552">
        <f t="shared" si="108"/>
        <v>17</v>
      </c>
      <c r="U140" s="552">
        <f t="shared" si="108"/>
        <v>17</v>
      </c>
      <c r="V140" s="575">
        <f t="shared" si="108"/>
        <v>17</v>
      </c>
      <c r="W140" s="562">
        <f t="shared" si="108"/>
        <v>17</v>
      </c>
      <c r="X140" s="552">
        <f t="shared" si="108"/>
        <v>17</v>
      </c>
      <c r="Y140" s="552">
        <f t="shared" si="108"/>
        <v>17</v>
      </c>
      <c r="Z140" s="552">
        <f t="shared" si="108"/>
        <v>17</v>
      </c>
      <c r="AA140" s="552">
        <f t="shared" si="108"/>
        <v>17</v>
      </c>
      <c r="AB140" s="552">
        <f t="shared" si="108"/>
        <v>17</v>
      </c>
      <c r="AC140" s="575">
        <f t="shared" si="108"/>
        <v>17</v>
      </c>
      <c r="AD140" s="562">
        <f t="shared" si="108"/>
        <v>17</v>
      </c>
      <c r="AE140" s="552">
        <f t="shared" si="108"/>
        <v>17</v>
      </c>
      <c r="AF140" s="552">
        <f t="shared" si="108"/>
        <v>17</v>
      </c>
      <c r="AG140" s="552">
        <f t="shared" si="108"/>
        <v>17</v>
      </c>
      <c r="AH140" s="552">
        <f t="shared" si="108"/>
        <v>17</v>
      </c>
      <c r="AI140" s="558">
        <f t="shared" si="108"/>
        <v>17</v>
      </c>
      <c r="AJ140" s="575">
        <f t="shared" si="108"/>
        <v>17</v>
      </c>
      <c r="AK140" s="558">
        <f t="shared" si="108"/>
        <v>17</v>
      </c>
      <c r="AL140" s="37"/>
    </row>
    <row r="141" spans="1:42" ht="34.5" customHeight="1">
      <c r="A141" s="624">
        <v>47</v>
      </c>
      <c r="B141" s="659" t="s">
        <v>133</v>
      </c>
      <c r="C141" s="519" t="s">
        <v>238</v>
      </c>
      <c r="D141" s="63"/>
      <c r="E141" s="54"/>
      <c r="F141" s="533">
        <f>+[1]NEW!$AC$135</f>
        <v>74</v>
      </c>
      <c r="G141" s="553">
        <v>0</v>
      </c>
      <c r="H141" s="576">
        <v>0</v>
      </c>
      <c r="I141" s="559">
        <v>0</v>
      </c>
      <c r="J141" s="457">
        <v>0</v>
      </c>
      <c r="K141" s="457">
        <v>0</v>
      </c>
      <c r="L141" s="457">
        <v>0</v>
      </c>
      <c r="M141" s="457">
        <v>0</v>
      </c>
      <c r="N141" s="470">
        <f>50-M142</f>
        <v>50</v>
      </c>
      <c r="O141" s="457">
        <v>0</v>
      </c>
      <c r="P141" s="559">
        <v>0</v>
      </c>
      <c r="Q141" s="559">
        <v>0</v>
      </c>
      <c r="R141" s="559">
        <v>0</v>
      </c>
      <c r="S141" s="457">
        <v>0</v>
      </c>
      <c r="T141" s="457">
        <v>0</v>
      </c>
      <c r="U141" s="457">
        <v>0</v>
      </c>
      <c r="V141" s="576">
        <v>0</v>
      </c>
      <c r="W141" s="559">
        <v>0</v>
      </c>
      <c r="X141" s="457">
        <f>50-W142</f>
        <v>0</v>
      </c>
      <c r="Y141" s="457">
        <v>0</v>
      </c>
      <c r="Z141" s="457">
        <v>0</v>
      </c>
      <c r="AA141" s="457">
        <v>0</v>
      </c>
      <c r="AB141" s="457">
        <v>0</v>
      </c>
      <c r="AC141" s="576">
        <v>0</v>
      </c>
      <c r="AD141" s="559">
        <v>0</v>
      </c>
      <c r="AE141" s="470">
        <v>24</v>
      </c>
      <c r="AF141" s="457">
        <f>74-AE142</f>
        <v>0</v>
      </c>
      <c r="AG141" s="457">
        <f>74-AF142</f>
        <v>0</v>
      </c>
      <c r="AH141" s="553">
        <v>0</v>
      </c>
      <c r="AI141" s="557">
        <v>0</v>
      </c>
      <c r="AJ141" s="574">
        <v>0</v>
      </c>
      <c r="AK141" s="557">
        <v>0</v>
      </c>
      <c r="AL141" s="37"/>
      <c r="AM141" s="38"/>
      <c r="AN141" s="38"/>
      <c r="AO141" s="38"/>
      <c r="AP141" s="38"/>
    </row>
    <row r="142" spans="1:42" ht="34.5" customHeight="1">
      <c r="A142" s="670"/>
      <c r="B142" s="729"/>
      <c r="C142" s="507"/>
      <c r="D142" s="65"/>
      <c r="E142" s="66"/>
      <c r="F142" s="600"/>
      <c r="G142" s="552">
        <f t="shared" ref="G142:AK142" si="109">+F142+G141</f>
        <v>0</v>
      </c>
      <c r="H142" s="575">
        <f t="shared" si="109"/>
        <v>0</v>
      </c>
      <c r="I142" s="562">
        <f t="shared" si="109"/>
        <v>0</v>
      </c>
      <c r="J142" s="552">
        <f t="shared" si="109"/>
        <v>0</v>
      </c>
      <c r="K142" s="552">
        <f t="shared" si="109"/>
        <v>0</v>
      </c>
      <c r="L142" s="552">
        <f t="shared" si="109"/>
        <v>0</v>
      </c>
      <c r="M142" s="552">
        <f t="shared" si="109"/>
        <v>0</v>
      </c>
      <c r="N142" s="552">
        <f t="shared" si="109"/>
        <v>50</v>
      </c>
      <c r="O142" s="552">
        <f t="shared" si="109"/>
        <v>50</v>
      </c>
      <c r="P142" s="562">
        <f t="shared" si="109"/>
        <v>50</v>
      </c>
      <c r="Q142" s="558">
        <f t="shared" si="109"/>
        <v>50</v>
      </c>
      <c r="R142" s="558">
        <f t="shared" si="109"/>
        <v>50</v>
      </c>
      <c r="S142" s="552">
        <f t="shared" si="109"/>
        <v>50</v>
      </c>
      <c r="T142" s="552">
        <f t="shared" si="109"/>
        <v>50</v>
      </c>
      <c r="U142" s="552">
        <f t="shared" si="109"/>
        <v>50</v>
      </c>
      <c r="V142" s="575">
        <f t="shared" si="109"/>
        <v>50</v>
      </c>
      <c r="W142" s="562">
        <f t="shared" si="109"/>
        <v>50</v>
      </c>
      <c r="X142" s="552">
        <f t="shared" si="109"/>
        <v>50</v>
      </c>
      <c r="Y142" s="552">
        <f t="shared" si="109"/>
        <v>50</v>
      </c>
      <c r="Z142" s="552">
        <f t="shared" si="109"/>
        <v>50</v>
      </c>
      <c r="AA142" s="552">
        <f t="shared" si="109"/>
        <v>50</v>
      </c>
      <c r="AB142" s="552">
        <f t="shared" si="109"/>
        <v>50</v>
      </c>
      <c r="AC142" s="575">
        <f t="shared" si="109"/>
        <v>50</v>
      </c>
      <c r="AD142" s="562">
        <f t="shared" si="109"/>
        <v>50</v>
      </c>
      <c r="AE142" s="552">
        <f t="shared" si="109"/>
        <v>74</v>
      </c>
      <c r="AF142" s="552">
        <f t="shared" si="109"/>
        <v>74</v>
      </c>
      <c r="AG142" s="552">
        <f t="shared" si="109"/>
        <v>74</v>
      </c>
      <c r="AH142" s="455">
        <f t="shared" si="109"/>
        <v>74</v>
      </c>
      <c r="AI142" s="558">
        <f t="shared" si="109"/>
        <v>74</v>
      </c>
      <c r="AJ142" s="577">
        <f t="shared" si="109"/>
        <v>74</v>
      </c>
      <c r="AK142" s="560">
        <f t="shared" si="109"/>
        <v>74</v>
      </c>
      <c r="AL142" s="37"/>
    </row>
    <row r="143" spans="1:42" ht="34.5" customHeight="1">
      <c r="A143" s="624">
        <v>48</v>
      </c>
      <c r="B143" s="659" t="s">
        <v>141</v>
      </c>
      <c r="C143" s="506" t="s">
        <v>238</v>
      </c>
      <c r="D143" s="53"/>
      <c r="E143" s="54"/>
      <c r="F143" s="597">
        <f>+[1]NEW!$AC$138</f>
        <v>0</v>
      </c>
      <c r="G143" s="553">
        <v>0</v>
      </c>
      <c r="H143" s="576">
        <v>0</v>
      </c>
      <c r="I143" s="559">
        <v>0</v>
      </c>
      <c r="J143" s="457">
        <v>0</v>
      </c>
      <c r="K143" s="457">
        <v>0</v>
      </c>
      <c r="L143" s="457">
        <v>0</v>
      </c>
      <c r="M143" s="457">
        <v>0</v>
      </c>
      <c r="N143" s="457">
        <v>0</v>
      </c>
      <c r="O143" s="457">
        <v>0</v>
      </c>
      <c r="P143" s="559">
        <v>0</v>
      </c>
      <c r="Q143" s="559">
        <v>0</v>
      </c>
      <c r="R143" s="559">
        <v>0</v>
      </c>
      <c r="S143" s="457">
        <v>0</v>
      </c>
      <c r="T143" s="457">
        <v>0</v>
      </c>
      <c r="U143" s="457">
        <v>0</v>
      </c>
      <c r="V143" s="576">
        <v>0</v>
      </c>
      <c r="W143" s="559">
        <v>0</v>
      </c>
      <c r="X143" s="457">
        <v>0</v>
      </c>
      <c r="Y143" s="457">
        <v>0</v>
      </c>
      <c r="Z143" s="457">
        <v>0</v>
      </c>
      <c r="AA143" s="457">
        <v>0</v>
      </c>
      <c r="AB143" s="457">
        <v>0</v>
      </c>
      <c r="AC143" s="576">
        <v>0</v>
      </c>
      <c r="AD143" s="559">
        <v>0</v>
      </c>
      <c r="AE143" s="457">
        <v>0</v>
      </c>
      <c r="AF143" s="457">
        <v>0</v>
      </c>
      <c r="AG143" s="457">
        <v>0</v>
      </c>
      <c r="AH143" s="457">
        <v>0</v>
      </c>
      <c r="AI143" s="557">
        <v>0</v>
      </c>
      <c r="AJ143" s="576">
        <v>0</v>
      </c>
      <c r="AK143" s="559">
        <v>0</v>
      </c>
      <c r="AL143" s="37"/>
      <c r="AM143" s="38"/>
      <c r="AN143" s="38"/>
      <c r="AO143" s="38"/>
      <c r="AP143" s="38"/>
    </row>
    <row r="144" spans="1:42" ht="34.5" customHeight="1">
      <c r="A144" s="670"/>
      <c r="B144" s="729"/>
      <c r="C144" s="507"/>
      <c r="D144" s="56"/>
      <c r="E144" s="57"/>
      <c r="F144" s="598"/>
      <c r="G144" s="552">
        <f t="shared" ref="G144:AK144" si="110">+F144+G143</f>
        <v>0</v>
      </c>
      <c r="H144" s="575">
        <f t="shared" si="110"/>
        <v>0</v>
      </c>
      <c r="I144" s="562">
        <f t="shared" si="110"/>
        <v>0</v>
      </c>
      <c r="J144" s="552">
        <f t="shared" si="110"/>
        <v>0</v>
      </c>
      <c r="K144" s="552">
        <f t="shared" si="110"/>
        <v>0</v>
      </c>
      <c r="L144" s="552">
        <f t="shared" si="110"/>
        <v>0</v>
      </c>
      <c r="M144" s="552">
        <f t="shared" si="110"/>
        <v>0</v>
      </c>
      <c r="N144" s="552">
        <f t="shared" si="110"/>
        <v>0</v>
      </c>
      <c r="O144" s="552">
        <f t="shared" si="110"/>
        <v>0</v>
      </c>
      <c r="P144" s="562">
        <f t="shared" si="110"/>
        <v>0</v>
      </c>
      <c r="Q144" s="558">
        <f t="shared" si="110"/>
        <v>0</v>
      </c>
      <c r="R144" s="558">
        <f t="shared" si="110"/>
        <v>0</v>
      </c>
      <c r="S144" s="552">
        <f t="shared" si="110"/>
        <v>0</v>
      </c>
      <c r="T144" s="552">
        <f t="shared" si="110"/>
        <v>0</v>
      </c>
      <c r="U144" s="552">
        <f t="shared" si="110"/>
        <v>0</v>
      </c>
      <c r="V144" s="575">
        <f t="shared" si="110"/>
        <v>0</v>
      </c>
      <c r="W144" s="562">
        <f t="shared" si="110"/>
        <v>0</v>
      </c>
      <c r="X144" s="552">
        <f t="shared" si="110"/>
        <v>0</v>
      </c>
      <c r="Y144" s="552">
        <f t="shared" si="110"/>
        <v>0</v>
      </c>
      <c r="Z144" s="552">
        <f t="shared" si="110"/>
        <v>0</v>
      </c>
      <c r="AA144" s="552">
        <f t="shared" si="110"/>
        <v>0</v>
      </c>
      <c r="AB144" s="552">
        <f t="shared" si="110"/>
        <v>0</v>
      </c>
      <c r="AC144" s="575">
        <f t="shared" si="110"/>
        <v>0</v>
      </c>
      <c r="AD144" s="562">
        <f t="shared" si="110"/>
        <v>0</v>
      </c>
      <c r="AE144" s="552">
        <f t="shared" si="110"/>
        <v>0</v>
      </c>
      <c r="AF144" s="552">
        <f t="shared" si="110"/>
        <v>0</v>
      </c>
      <c r="AG144" s="552">
        <f t="shared" si="110"/>
        <v>0</v>
      </c>
      <c r="AH144" s="552">
        <f t="shared" si="110"/>
        <v>0</v>
      </c>
      <c r="AI144" s="558">
        <f t="shared" si="110"/>
        <v>0</v>
      </c>
      <c r="AJ144" s="575">
        <f t="shared" si="110"/>
        <v>0</v>
      </c>
      <c r="AK144" s="558">
        <f t="shared" si="110"/>
        <v>0</v>
      </c>
      <c r="AL144" s="37"/>
    </row>
    <row r="145" spans="1:42" ht="35.1" customHeight="1">
      <c r="A145" s="624">
        <v>49</v>
      </c>
      <c r="B145" s="659" t="s">
        <v>142</v>
      </c>
      <c r="C145" s="506" t="s">
        <v>238</v>
      </c>
      <c r="D145" s="60"/>
      <c r="E145" s="34"/>
      <c r="F145" s="551">
        <f>+[1]NEW!$AC$141</f>
        <v>112</v>
      </c>
      <c r="G145" s="553">
        <v>0</v>
      </c>
      <c r="H145" s="576">
        <v>0</v>
      </c>
      <c r="I145" s="559">
        <v>0</v>
      </c>
      <c r="J145" s="457">
        <v>0</v>
      </c>
      <c r="K145" s="457">
        <v>0</v>
      </c>
      <c r="L145" s="457">
        <v>0</v>
      </c>
      <c r="M145" s="457">
        <v>0</v>
      </c>
      <c r="N145" s="470">
        <f>72-M146</f>
        <v>72</v>
      </c>
      <c r="O145" s="457">
        <v>0</v>
      </c>
      <c r="P145" s="559">
        <v>0</v>
      </c>
      <c r="Q145" s="559">
        <v>0</v>
      </c>
      <c r="R145" s="559">
        <v>0</v>
      </c>
      <c r="S145" s="457">
        <v>0</v>
      </c>
      <c r="T145" s="457">
        <v>0</v>
      </c>
      <c r="U145" s="457">
        <v>0</v>
      </c>
      <c r="V145" s="576">
        <v>0</v>
      </c>
      <c r="W145" s="559">
        <v>0</v>
      </c>
      <c r="X145" s="457">
        <f>72-W146</f>
        <v>0</v>
      </c>
      <c r="Y145" s="457">
        <v>0</v>
      </c>
      <c r="Z145" s="457">
        <v>0</v>
      </c>
      <c r="AA145" s="457">
        <v>0</v>
      </c>
      <c r="AB145" s="457">
        <v>0</v>
      </c>
      <c r="AC145" s="576">
        <v>0</v>
      </c>
      <c r="AD145" s="559">
        <v>0</v>
      </c>
      <c r="AE145" s="470">
        <v>40</v>
      </c>
      <c r="AF145" s="457">
        <f>112-AE146</f>
        <v>0</v>
      </c>
      <c r="AG145" s="457">
        <f>112-AF146</f>
        <v>0</v>
      </c>
      <c r="AH145" s="553">
        <v>0</v>
      </c>
      <c r="AI145" s="557">
        <v>0</v>
      </c>
      <c r="AJ145" s="574">
        <v>0</v>
      </c>
      <c r="AK145" s="557">
        <v>0</v>
      </c>
      <c r="AL145" s="37"/>
      <c r="AM145" s="38"/>
      <c r="AN145" s="38"/>
      <c r="AO145" s="38"/>
      <c r="AP145" s="38"/>
    </row>
    <row r="146" spans="1:42" ht="35.1" customHeight="1">
      <c r="A146" s="670"/>
      <c r="B146" s="729"/>
      <c r="C146" s="507"/>
      <c r="D146" s="60"/>
      <c r="E146" s="52"/>
      <c r="F146" s="599"/>
      <c r="G146" s="552">
        <f t="shared" ref="G146:AK146" si="111">+F146+G145</f>
        <v>0</v>
      </c>
      <c r="H146" s="575">
        <f t="shared" si="111"/>
        <v>0</v>
      </c>
      <c r="I146" s="562">
        <f t="shared" si="111"/>
        <v>0</v>
      </c>
      <c r="J146" s="552">
        <f t="shared" si="111"/>
        <v>0</v>
      </c>
      <c r="K146" s="552">
        <f t="shared" si="111"/>
        <v>0</v>
      </c>
      <c r="L146" s="552">
        <f t="shared" si="111"/>
        <v>0</v>
      </c>
      <c r="M146" s="552">
        <f t="shared" si="111"/>
        <v>0</v>
      </c>
      <c r="N146" s="552">
        <f t="shared" si="111"/>
        <v>72</v>
      </c>
      <c r="O146" s="552">
        <f t="shared" si="111"/>
        <v>72</v>
      </c>
      <c r="P146" s="562">
        <f t="shared" si="111"/>
        <v>72</v>
      </c>
      <c r="Q146" s="558">
        <f t="shared" si="111"/>
        <v>72</v>
      </c>
      <c r="R146" s="558">
        <f t="shared" si="111"/>
        <v>72</v>
      </c>
      <c r="S146" s="552">
        <f t="shared" si="111"/>
        <v>72</v>
      </c>
      <c r="T146" s="552">
        <f t="shared" si="111"/>
        <v>72</v>
      </c>
      <c r="U146" s="552">
        <f t="shared" si="111"/>
        <v>72</v>
      </c>
      <c r="V146" s="575">
        <f t="shared" si="111"/>
        <v>72</v>
      </c>
      <c r="W146" s="562">
        <f t="shared" si="111"/>
        <v>72</v>
      </c>
      <c r="X146" s="552">
        <f t="shared" si="111"/>
        <v>72</v>
      </c>
      <c r="Y146" s="552">
        <f t="shared" si="111"/>
        <v>72</v>
      </c>
      <c r="Z146" s="552">
        <f t="shared" si="111"/>
        <v>72</v>
      </c>
      <c r="AA146" s="552">
        <f t="shared" si="111"/>
        <v>72</v>
      </c>
      <c r="AB146" s="552">
        <f t="shared" si="111"/>
        <v>72</v>
      </c>
      <c r="AC146" s="575">
        <f t="shared" si="111"/>
        <v>72</v>
      </c>
      <c r="AD146" s="562">
        <f t="shared" si="111"/>
        <v>72</v>
      </c>
      <c r="AE146" s="552">
        <f t="shared" si="111"/>
        <v>112</v>
      </c>
      <c r="AF146" s="552">
        <f t="shared" si="111"/>
        <v>112</v>
      </c>
      <c r="AG146" s="552">
        <f t="shared" si="111"/>
        <v>112</v>
      </c>
      <c r="AH146" s="552">
        <f t="shared" si="111"/>
        <v>112</v>
      </c>
      <c r="AI146" s="558">
        <f t="shared" si="111"/>
        <v>112</v>
      </c>
      <c r="AJ146" s="575">
        <f t="shared" si="111"/>
        <v>112</v>
      </c>
      <c r="AK146" s="558">
        <f t="shared" si="111"/>
        <v>112</v>
      </c>
      <c r="AL146" s="37"/>
    </row>
    <row r="147" spans="1:42" ht="35.1" customHeight="1">
      <c r="A147" s="624">
        <v>50</v>
      </c>
      <c r="B147" s="659" t="s">
        <v>143</v>
      </c>
      <c r="C147" s="506" t="s">
        <v>239</v>
      </c>
      <c r="D147" s="63"/>
      <c r="E147" s="54"/>
      <c r="F147" s="533">
        <f>+[1]NEW!$AC$144</f>
        <v>19</v>
      </c>
      <c r="G147" s="553">
        <v>0</v>
      </c>
      <c r="H147" s="576">
        <v>0</v>
      </c>
      <c r="I147" s="559">
        <v>0</v>
      </c>
      <c r="J147" s="457">
        <v>0</v>
      </c>
      <c r="K147" s="457">
        <v>0</v>
      </c>
      <c r="L147" s="457">
        <v>0</v>
      </c>
      <c r="M147" s="457">
        <v>0</v>
      </c>
      <c r="N147" s="470">
        <f>19-M148</f>
        <v>19</v>
      </c>
      <c r="O147" s="457">
        <v>0</v>
      </c>
      <c r="P147" s="559">
        <v>0</v>
      </c>
      <c r="Q147" s="559">
        <v>0</v>
      </c>
      <c r="R147" s="559">
        <v>0</v>
      </c>
      <c r="S147" s="457">
        <v>0</v>
      </c>
      <c r="T147" s="457">
        <v>0</v>
      </c>
      <c r="U147" s="457">
        <v>0</v>
      </c>
      <c r="V147" s="576">
        <v>0</v>
      </c>
      <c r="W147" s="559">
        <v>0</v>
      </c>
      <c r="X147" s="457">
        <f>19-W148</f>
        <v>0</v>
      </c>
      <c r="Y147" s="457">
        <f>19-X148</f>
        <v>0</v>
      </c>
      <c r="Z147" s="457">
        <v>0</v>
      </c>
      <c r="AA147" s="457">
        <v>0</v>
      </c>
      <c r="AB147" s="457">
        <v>0</v>
      </c>
      <c r="AC147" s="576">
        <v>0</v>
      </c>
      <c r="AD147" s="559">
        <v>0</v>
      </c>
      <c r="AE147" s="457">
        <v>0</v>
      </c>
      <c r="AF147" s="457">
        <v>0</v>
      </c>
      <c r="AG147" s="457">
        <v>0</v>
      </c>
      <c r="AH147" s="553">
        <v>0</v>
      </c>
      <c r="AI147" s="557">
        <v>0</v>
      </c>
      <c r="AJ147" s="574">
        <v>0</v>
      </c>
      <c r="AK147" s="557">
        <v>0</v>
      </c>
      <c r="AL147" s="37">
        <f>SUM(G147:AK147)</f>
        <v>19</v>
      </c>
      <c r="AM147" s="38">
        <f>AL147</f>
        <v>19</v>
      </c>
      <c r="AN147" s="38">
        <v>800000</v>
      </c>
      <c r="AO147" s="38">
        <f>AL147*AN147/1000</f>
        <v>15200</v>
      </c>
      <c r="AP147" s="38">
        <f>AN147*AM147/1000</f>
        <v>15200</v>
      </c>
    </row>
    <row r="148" spans="1:42" ht="35.1" customHeight="1">
      <c r="A148" s="670"/>
      <c r="B148" s="729"/>
      <c r="C148" s="507"/>
      <c r="D148" s="65"/>
      <c r="E148" s="57"/>
      <c r="F148" s="598"/>
      <c r="G148" s="450">
        <f t="shared" ref="G148:AK152" si="112">+F148+G147</f>
        <v>0</v>
      </c>
      <c r="H148" s="575">
        <f t="shared" si="112"/>
        <v>0</v>
      </c>
      <c r="I148" s="562">
        <f t="shared" si="112"/>
        <v>0</v>
      </c>
      <c r="J148" s="552">
        <f t="shared" si="112"/>
        <v>0</v>
      </c>
      <c r="K148" s="552">
        <f t="shared" si="112"/>
        <v>0</v>
      </c>
      <c r="L148" s="552">
        <f t="shared" si="112"/>
        <v>0</v>
      </c>
      <c r="M148" s="552">
        <f t="shared" si="112"/>
        <v>0</v>
      </c>
      <c r="N148" s="552">
        <f t="shared" si="112"/>
        <v>19</v>
      </c>
      <c r="O148" s="552">
        <f t="shared" si="112"/>
        <v>19</v>
      </c>
      <c r="P148" s="562">
        <f t="shared" si="112"/>
        <v>19</v>
      </c>
      <c r="Q148" s="558">
        <f t="shared" si="112"/>
        <v>19</v>
      </c>
      <c r="R148" s="558">
        <f t="shared" si="112"/>
        <v>19</v>
      </c>
      <c r="S148" s="552">
        <f t="shared" si="112"/>
        <v>19</v>
      </c>
      <c r="T148" s="552">
        <f t="shared" si="112"/>
        <v>19</v>
      </c>
      <c r="U148" s="552">
        <f t="shared" si="112"/>
        <v>19</v>
      </c>
      <c r="V148" s="575">
        <f t="shared" si="112"/>
        <v>19</v>
      </c>
      <c r="W148" s="562">
        <f t="shared" si="112"/>
        <v>19</v>
      </c>
      <c r="X148" s="552">
        <f t="shared" si="112"/>
        <v>19</v>
      </c>
      <c r="Y148" s="552">
        <f t="shared" si="112"/>
        <v>19</v>
      </c>
      <c r="Z148" s="552">
        <f t="shared" si="112"/>
        <v>19</v>
      </c>
      <c r="AA148" s="552">
        <f t="shared" si="112"/>
        <v>19</v>
      </c>
      <c r="AB148" s="552">
        <f t="shared" si="112"/>
        <v>19</v>
      </c>
      <c r="AC148" s="575">
        <f t="shared" si="112"/>
        <v>19</v>
      </c>
      <c r="AD148" s="562">
        <f t="shared" si="112"/>
        <v>19</v>
      </c>
      <c r="AE148" s="552">
        <f t="shared" si="112"/>
        <v>19</v>
      </c>
      <c r="AF148" s="552">
        <f t="shared" si="112"/>
        <v>19</v>
      </c>
      <c r="AG148" s="552">
        <f t="shared" si="112"/>
        <v>19</v>
      </c>
      <c r="AH148" s="450">
        <f t="shared" si="112"/>
        <v>19</v>
      </c>
      <c r="AI148" s="562">
        <f t="shared" si="112"/>
        <v>19</v>
      </c>
      <c r="AJ148" s="578">
        <f t="shared" si="112"/>
        <v>19</v>
      </c>
      <c r="AK148" s="562">
        <f t="shared" si="112"/>
        <v>19</v>
      </c>
      <c r="AL148" s="37"/>
    </row>
    <row r="149" spans="1:42" ht="35.1" customHeight="1">
      <c r="A149" s="624">
        <v>51</v>
      </c>
      <c r="B149" s="659" t="s">
        <v>144</v>
      </c>
      <c r="C149" s="511" t="s">
        <v>239</v>
      </c>
      <c r="D149" s="71"/>
      <c r="E149" s="34"/>
      <c r="F149" s="595">
        <f>+[1]NEW!$AC$147</f>
        <v>0</v>
      </c>
      <c r="G149" s="553">
        <v>0</v>
      </c>
      <c r="H149" s="576">
        <v>0</v>
      </c>
      <c r="I149" s="559">
        <v>0</v>
      </c>
      <c r="J149" s="457">
        <v>0</v>
      </c>
      <c r="K149" s="457">
        <v>0</v>
      </c>
      <c r="L149" s="457">
        <v>0</v>
      </c>
      <c r="M149" s="457">
        <v>0</v>
      </c>
      <c r="N149" s="457">
        <v>0</v>
      </c>
      <c r="O149" s="457">
        <v>0</v>
      </c>
      <c r="P149" s="559">
        <v>0</v>
      </c>
      <c r="Q149" s="559">
        <v>0</v>
      </c>
      <c r="R149" s="559">
        <v>0</v>
      </c>
      <c r="S149" s="457">
        <v>0</v>
      </c>
      <c r="T149" s="457">
        <v>0</v>
      </c>
      <c r="U149" s="457">
        <v>0</v>
      </c>
      <c r="V149" s="576">
        <v>0</v>
      </c>
      <c r="W149" s="559">
        <v>0</v>
      </c>
      <c r="X149" s="457">
        <v>0</v>
      </c>
      <c r="Y149" s="457">
        <v>0</v>
      </c>
      <c r="Z149" s="457">
        <v>0</v>
      </c>
      <c r="AA149" s="457">
        <v>0</v>
      </c>
      <c r="AB149" s="457">
        <v>0</v>
      </c>
      <c r="AC149" s="576">
        <v>0</v>
      </c>
      <c r="AD149" s="559">
        <v>0</v>
      </c>
      <c r="AE149" s="457">
        <v>0</v>
      </c>
      <c r="AF149" s="457">
        <v>0</v>
      </c>
      <c r="AG149" s="457">
        <v>0</v>
      </c>
      <c r="AH149" s="553">
        <v>0</v>
      </c>
      <c r="AI149" s="557">
        <v>0</v>
      </c>
      <c r="AJ149" s="574">
        <v>0</v>
      </c>
      <c r="AK149" s="557">
        <v>0</v>
      </c>
      <c r="AL149" s="37">
        <f>AK150</f>
        <v>0</v>
      </c>
      <c r="AM149" s="38">
        <f>AL149</f>
        <v>0</v>
      </c>
      <c r="AN149" s="38"/>
      <c r="AO149" s="38">
        <f>AL149*AN149/1000</f>
        <v>0</v>
      </c>
      <c r="AP149" s="38">
        <f>AN149*AM149/1000</f>
        <v>0</v>
      </c>
    </row>
    <row r="150" spans="1:42" ht="35.1" customHeight="1">
      <c r="A150" s="670"/>
      <c r="B150" s="729"/>
      <c r="C150" s="513"/>
      <c r="D150" s="73"/>
      <c r="E150" s="41"/>
      <c r="F150" s="601"/>
      <c r="G150" s="450">
        <f t="shared" si="112"/>
        <v>0</v>
      </c>
      <c r="H150" s="575">
        <f t="shared" si="112"/>
        <v>0</v>
      </c>
      <c r="I150" s="562">
        <f t="shared" si="112"/>
        <v>0</v>
      </c>
      <c r="J150" s="552">
        <f t="shared" si="112"/>
        <v>0</v>
      </c>
      <c r="K150" s="552">
        <f t="shared" si="112"/>
        <v>0</v>
      </c>
      <c r="L150" s="552">
        <f t="shared" si="112"/>
        <v>0</v>
      </c>
      <c r="M150" s="552">
        <f t="shared" si="112"/>
        <v>0</v>
      </c>
      <c r="N150" s="552">
        <f t="shared" si="112"/>
        <v>0</v>
      </c>
      <c r="O150" s="552">
        <f t="shared" si="112"/>
        <v>0</v>
      </c>
      <c r="P150" s="562">
        <f t="shared" si="112"/>
        <v>0</v>
      </c>
      <c r="Q150" s="558">
        <f t="shared" si="112"/>
        <v>0</v>
      </c>
      <c r="R150" s="558">
        <f t="shared" si="112"/>
        <v>0</v>
      </c>
      <c r="S150" s="552">
        <f t="shared" si="112"/>
        <v>0</v>
      </c>
      <c r="T150" s="552">
        <f t="shared" si="112"/>
        <v>0</v>
      </c>
      <c r="U150" s="552">
        <f t="shared" si="112"/>
        <v>0</v>
      </c>
      <c r="V150" s="575">
        <f t="shared" si="112"/>
        <v>0</v>
      </c>
      <c r="W150" s="562">
        <f t="shared" si="112"/>
        <v>0</v>
      </c>
      <c r="X150" s="552">
        <f t="shared" si="112"/>
        <v>0</v>
      </c>
      <c r="Y150" s="552">
        <f t="shared" si="112"/>
        <v>0</v>
      </c>
      <c r="Z150" s="552">
        <f t="shared" si="112"/>
        <v>0</v>
      </c>
      <c r="AA150" s="552">
        <f t="shared" si="112"/>
        <v>0</v>
      </c>
      <c r="AB150" s="552">
        <f t="shared" si="112"/>
        <v>0</v>
      </c>
      <c r="AC150" s="575">
        <f t="shared" si="112"/>
        <v>0</v>
      </c>
      <c r="AD150" s="562">
        <f t="shared" si="112"/>
        <v>0</v>
      </c>
      <c r="AE150" s="552">
        <f t="shared" si="112"/>
        <v>0</v>
      </c>
      <c r="AF150" s="552">
        <f t="shared" si="112"/>
        <v>0</v>
      </c>
      <c r="AG150" s="552">
        <f t="shared" si="112"/>
        <v>0</v>
      </c>
      <c r="AH150" s="552">
        <f t="shared" si="112"/>
        <v>0</v>
      </c>
      <c r="AI150" s="558">
        <f t="shared" si="112"/>
        <v>0</v>
      </c>
      <c r="AJ150" s="575">
        <f t="shared" si="112"/>
        <v>0</v>
      </c>
      <c r="AK150" s="558">
        <f t="shared" si="112"/>
        <v>0</v>
      </c>
      <c r="AL150" s="37"/>
    </row>
    <row r="151" spans="1:42" ht="35.1" customHeight="1">
      <c r="A151" s="624">
        <v>52</v>
      </c>
      <c r="B151" s="659" t="s">
        <v>145</v>
      </c>
      <c r="C151" s="511" t="s">
        <v>239</v>
      </c>
      <c r="D151" s="63"/>
      <c r="E151" s="76"/>
      <c r="F151" s="595">
        <f>+[1]NEW!$AC$150</f>
        <v>0</v>
      </c>
      <c r="G151" s="553">
        <v>0</v>
      </c>
      <c r="H151" s="576">
        <v>0</v>
      </c>
      <c r="I151" s="559">
        <v>0</v>
      </c>
      <c r="J151" s="457">
        <v>0</v>
      </c>
      <c r="K151" s="457">
        <v>0</v>
      </c>
      <c r="L151" s="457">
        <v>0</v>
      </c>
      <c r="M151" s="457">
        <v>0</v>
      </c>
      <c r="N151" s="457">
        <v>0</v>
      </c>
      <c r="O151" s="457">
        <v>0</v>
      </c>
      <c r="P151" s="559">
        <v>0</v>
      </c>
      <c r="Q151" s="559">
        <v>0</v>
      </c>
      <c r="R151" s="559">
        <v>0</v>
      </c>
      <c r="S151" s="457">
        <v>0</v>
      </c>
      <c r="T151" s="457">
        <v>0</v>
      </c>
      <c r="U151" s="457">
        <v>0</v>
      </c>
      <c r="V151" s="576">
        <v>0</v>
      </c>
      <c r="W151" s="559">
        <v>0</v>
      </c>
      <c r="X151" s="457">
        <v>0</v>
      </c>
      <c r="Y151" s="457">
        <v>0</v>
      </c>
      <c r="Z151" s="457">
        <v>0</v>
      </c>
      <c r="AA151" s="457">
        <v>0</v>
      </c>
      <c r="AB151" s="457">
        <v>0</v>
      </c>
      <c r="AC151" s="576">
        <v>0</v>
      </c>
      <c r="AD151" s="559">
        <v>0</v>
      </c>
      <c r="AE151" s="457">
        <v>0</v>
      </c>
      <c r="AF151" s="457">
        <v>0</v>
      </c>
      <c r="AG151" s="457">
        <v>0</v>
      </c>
      <c r="AH151" s="553">
        <v>0</v>
      </c>
      <c r="AI151" s="557">
        <v>0</v>
      </c>
      <c r="AJ151" s="574">
        <v>0</v>
      </c>
      <c r="AK151" s="557">
        <v>0</v>
      </c>
      <c r="AL151" s="37">
        <f>SUM(G151:AK151)</f>
        <v>0</v>
      </c>
      <c r="AM151" s="38">
        <f>AL151</f>
        <v>0</v>
      </c>
      <c r="AN151" s="38">
        <v>0</v>
      </c>
      <c r="AO151" s="38">
        <f>AL151*AN151/1000</f>
        <v>0</v>
      </c>
      <c r="AP151" s="38">
        <f>AN151*AM151/1000</f>
        <v>0</v>
      </c>
    </row>
    <row r="152" spans="1:42" ht="35.1" customHeight="1" thickBot="1">
      <c r="A152" s="670"/>
      <c r="B152" s="729"/>
      <c r="C152" s="515"/>
      <c r="D152" s="78"/>
      <c r="E152" s="79"/>
      <c r="F152" s="596"/>
      <c r="G152" s="450">
        <f t="shared" si="112"/>
        <v>0</v>
      </c>
      <c r="H152" s="575">
        <f t="shared" si="112"/>
        <v>0</v>
      </c>
      <c r="I152" s="562">
        <f t="shared" si="112"/>
        <v>0</v>
      </c>
      <c r="J152" s="552">
        <f t="shared" si="112"/>
        <v>0</v>
      </c>
      <c r="K152" s="552">
        <f t="shared" si="112"/>
        <v>0</v>
      </c>
      <c r="L152" s="552">
        <f t="shared" si="112"/>
        <v>0</v>
      </c>
      <c r="M152" s="552">
        <f t="shared" si="112"/>
        <v>0</v>
      </c>
      <c r="N152" s="552">
        <f t="shared" si="112"/>
        <v>0</v>
      </c>
      <c r="O152" s="552">
        <f t="shared" si="112"/>
        <v>0</v>
      </c>
      <c r="P152" s="562">
        <f t="shared" si="112"/>
        <v>0</v>
      </c>
      <c r="Q152" s="558">
        <f t="shared" si="112"/>
        <v>0</v>
      </c>
      <c r="R152" s="558">
        <f t="shared" si="112"/>
        <v>0</v>
      </c>
      <c r="S152" s="552">
        <f t="shared" si="112"/>
        <v>0</v>
      </c>
      <c r="T152" s="552">
        <f t="shared" si="112"/>
        <v>0</v>
      </c>
      <c r="U152" s="552">
        <f t="shared" si="112"/>
        <v>0</v>
      </c>
      <c r="V152" s="575">
        <f t="shared" si="112"/>
        <v>0</v>
      </c>
      <c r="W152" s="562">
        <f t="shared" si="112"/>
        <v>0</v>
      </c>
      <c r="X152" s="552">
        <f t="shared" si="112"/>
        <v>0</v>
      </c>
      <c r="Y152" s="552">
        <f t="shared" si="112"/>
        <v>0</v>
      </c>
      <c r="Z152" s="552">
        <f t="shared" si="112"/>
        <v>0</v>
      </c>
      <c r="AA152" s="552">
        <f t="shared" si="112"/>
        <v>0</v>
      </c>
      <c r="AB152" s="552">
        <f t="shared" si="112"/>
        <v>0</v>
      </c>
      <c r="AC152" s="575">
        <f t="shared" si="112"/>
        <v>0</v>
      </c>
      <c r="AD152" s="562">
        <f t="shared" si="112"/>
        <v>0</v>
      </c>
      <c r="AE152" s="552">
        <f t="shared" si="112"/>
        <v>0</v>
      </c>
      <c r="AF152" s="552">
        <f t="shared" si="112"/>
        <v>0</v>
      </c>
      <c r="AG152" s="552">
        <f t="shared" si="112"/>
        <v>0</v>
      </c>
      <c r="AH152" s="552">
        <f t="shared" si="112"/>
        <v>0</v>
      </c>
      <c r="AI152" s="558">
        <f t="shared" si="112"/>
        <v>0</v>
      </c>
      <c r="AJ152" s="575">
        <f t="shared" si="112"/>
        <v>0</v>
      </c>
      <c r="AK152" s="558">
        <f t="shared" si="112"/>
        <v>0</v>
      </c>
      <c r="AL152" s="37"/>
    </row>
    <row r="153" spans="1:42" ht="34.5" hidden="1" customHeight="1">
      <c r="A153" s="624">
        <v>13</v>
      </c>
      <c r="B153" s="666" t="s">
        <v>118</v>
      </c>
      <c r="C153" s="80"/>
      <c r="D153" s="71"/>
      <c r="E153" s="49"/>
      <c r="F153" s="35"/>
      <c r="G153" s="341">
        <v>0</v>
      </c>
      <c r="H153" s="579">
        <v>0</v>
      </c>
      <c r="I153" s="561">
        <v>0</v>
      </c>
      <c r="J153" s="339">
        <v>0</v>
      </c>
      <c r="K153" s="339">
        <v>0</v>
      </c>
      <c r="L153" s="339">
        <v>0</v>
      </c>
      <c r="M153" s="339">
        <v>0</v>
      </c>
      <c r="N153" s="339">
        <v>0</v>
      </c>
      <c r="O153" s="339">
        <v>0</v>
      </c>
      <c r="P153" s="561">
        <v>0</v>
      </c>
      <c r="Q153" s="561">
        <v>0</v>
      </c>
      <c r="R153" s="561">
        <v>0</v>
      </c>
      <c r="S153" s="339">
        <v>0</v>
      </c>
      <c r="T153" s="339">
        <v>0</v>
      </c>
      <c r="U153" s="339">
        <v>0</v>
      </c>
      <c r="V153" s="579">
        <v>0</v>
      </c>
      <c r="W153" s="561">
        <v>0</v>
      </c>
      <c r="X153" s="339">
        <v>0</v>
      </c>
      <c r="Y153" s="339">
        <v>0</v>
      </c>
      <c r="Z153" s="339">
        <v>0</v>
      </c>
      <c r="AA153" s="339">
        <v>0</v>
      </c>
      <c r="AB153" s="339">
        <v>0</v>
      </c>
      <c r="AC153" s="579">
        <v>0</v>
      </c>
      <c r="AD153" s="561">
        <v>0</v>
      </c>
      <c r="AE153" s="339">
        <v>0</v>
      </c>
      <c r="AF153" s="339">
        <v>0</v>
      </c>
      <c r="AG153" s="339">
        <v>0</v>
      </c>
      <c r="AH153" s="341">
        <v>0</v>
      </c>
      <c r="AI153" s="560">
        <v>0</v>
      </c>
      <c r="AJ153" s="577">
        <v>0</v>
      </c>
      <c r="AK153" s="560"/>
      <c r="AL153" s="37">
        <f>AK154</f>
        <v>0</v>
      </c>
      <c r="AM153" s="38">
        <f>AL153</f>
        <v>0</v>
      </c>
      <c r="AN153" s="38"/>
      <c r="AO153" s="38">
        <f>AL153*AN153/1000</f>
        <v>0</v>
      </c>
      <c r="AP153" s="38">
        <f>AN153*AM153/1000</f>
        <v>0</v>
      </c>
    </row>
    <row r="154" spans="1:42" ht="35.1" hidden="1" customHeight="1">
      <c r="A154" s="670"/>
      <c r="B154" s="667"/>
      <c r="C154" s="72"/>
      <c r="D154" s="73"/>
      <c r="E154" s="52"/>
      <c r="F154" s="61"/>
      <c r="G154" s="336">
        <f t="shared" ref="G154:AJ154" si="113">+F154+G153</f>
        <v>0</v>
      </c>
      <c r="H154" s="575">
        <f t="shared" si="113"/>
        <v>0</v>
      </c>
      <c r="I154" s="562">
        <f t="shared" si="113"/>
        <v>0</v>
      </c>
      <c r="J154" s="336">
        <f t="shared" si="113"/>
        <v>0</v>
      </c>
      <c r="K154" s="336">
        <f t="shared" si="113"/>
        <v>0</v>
      </c>
      <c r="L154" s="336">
        <f t="shared" si="113"/>
        <v>0</v>
      </c>
      <c r="M154" s="336">
        <f t="shared" si="113"/>
        <v>0</v>
      </c>
      <c r="N154" s="336">
        <f t="shared" si="113"/>
        <v>0</v>
      </c>
      <c r="O154" s="336">
        <f t="shared" si="113"/>
        <v>0</v>
      </c>
      <c r="P154" s="562">
        <f t="shared" si="113"/>
        <v>0</v>
      </c>
      <c r="Q154" s="558">
        <f t="shared" si="113"/>
        <v>0</v>
      </c>
      <c r="R154" s="558">
        <f t="shared" si="113"/>
        <v>0</v>
      </c>
      <c r="S154" s="336">
        <f t="shared" si="113"/>
        <v>0</v>
      </c>
      <c r="T154" s="336">
        <f t="shared" si="113"/>
        <v>0</v>
      </c>
      <c r="U154" s="336">
        <f t="shared" si="113"/>
        <v>0</v>
      </c>
      <c r="V154" s="575">
        <f t="shared" si="113"/>
        <v>0</v>
      </c>
      <c r="W154" s="562">
        <f t="shared" si="113"/>
        <v>0</v>
      </c>
      <c r="X154" s="336">
        <f t="shared" si="113"/>
        <v>0</v>
      </c>
      <c r="Y154" s="336">
        <f t="shared" si="113"/>
        <v>0</v>
      </c>
      <c r="Z154" s="336">
        <f t="shared" si="113"/>
        <v>0</v>
      </c>
      <c r="AA154" s="336">
        <f t="shared" si="113"/>
        <v>0</v>
      </c>
      <c r="AB154" s="336">
        <f t="shared" si="113"/>
        <v>0</v>
      </c>
      <c r="AC154" s="575">
        <f t="shared" si="113"/>
        <v>0</v>
      </c>
      <c r="AD154" s="562">
        <f t="shared" si="113"/>
        <v>0</v>
      </c>
      <c r="AE154" s="336">
        <f t="shared" si="113"/>
        <v>0</v>
      </c>
      <c r="AF154" s="336">
        <f t="shared" si="113"/>
        <v>0</v>
      </c>
      <c r="AG154" s="336">
        <f t="shared" si="113"/>
        <v>0</v>
      </c>
      <c r="AH154" s="336">
        <f t="shared" si="113"/>
        <v>0</v>
      </c>
      <c r="AI154" s="558">
        <f t="shared" si="113"/>
        <v>0</v>
      </c>
      <c r="AJ154" s="575">
        <f t="shared" si="113"/>
        <v>0</v>
      </c>
      <c r="AK154" s="558"/>
      <c r="AL154" s="37"/>
    </row>
    <row r="155" spans="1:42" ht="35.1" hidden="1" customHeight="1">
      <c r="A155" s="624">
        <v>14</v>
      </c>
      <c r="B155" s="666" t="s">
        <v>119</v>
      </c>
      <c r="C155" s="62">
        <v>0</v>
      </c>
      <c r="D155" s="63"/>
      <c r="E155" s="54"/>
      <c r="F155" s="337"/>
      <c r="G155" s="341">
        <v>0</v>
      </c>
      <c r="H155" s="579">
        <v>0</v>
      </c>
      <c r="I155" s="561">
        <v>0</v>
      </c>
      <c r="J155" s="339">
        <v>0</v>
      </c>
      <c r="K155" s="339">
        <v>0</v>
      </c>
      <c r="L155" s="339">
        <v>0</v>
      </c>
      <c r="M155" s="339">
        <v>0</v>
      </c>
      <c r="N155" s="339">
        <v>0</v>
      </c>
      <c r="O155" s="339">
        <v>0</v>
      </c>
      <c r="P155" s="561">
        <v>0</v>
      </c>
      <c r="Q155" s="561">
        <v>0</v>
      </c>
      <c r="R155" s="561">
        <v>0</v>
      </c>
      <c r="S155" s="339">
        <v>0</v>
      </c>
      <c r="T155" s="339">
        <v>0</v>
      </c>
      <c r="U155" s="339">
        <v>0</v>
      </c>
      <c r="V155" s="579">
        <v>0</v>
      </c>
      <c r="W155" s="561">
        <v>0</v>
      </c>
      <c r="X155" s="339">
        <v>0</v>
      </c>
      <c r="Y155" s="339">
        <v>0</v>
      </c>
      <c r="Z155" s="339">
        <v>0</v>
      </c>
      <c r="AA155" s="339">
        <v>0</v>
      </c>
      <c r="AB155" s="339">
        <v>0</v>
      </c>
      <c r="AC155" s="579">
        <v>0</v>
      </c>
      <c r="AD155" s="561">
        <v>0</v>
      </c>
      <c r="AE155" s="339">
        <v>0</v>
      </c>
      <c r="AF155" s="339">
        <v>0</v>
      </c>
      <c r="AG155" s="339">
        <v>0</v>
      </c>
      <c r="AH155" s="341">
        <v>0</v>
      </c>
      <c r="AI155" s="560">
        <v>0</v>
      </c>
      <c r="AJ155" s="577">
        <v>0</v>
      </c>
      <c r="AK155" s="560"/>
      <c r="AL155" s="37">
        <f>SUM(G155:AK155)</f>
        <v>0</v>
      </c>
      <c r="AM155" s="38">
        <f>AL155</f>
        <v>0</v>
      </c>
      <c r="AN155" s="38">
        <v>863000</v>
      </c>
      <c r="AO155" s="38">
        <f>AL155*AN155/1000</f>
        <v>0</v>
      </c>
      <c r="AP155" s="38">
        <f>AN155*AM155/1000</f>
        <v>0</v>
      </c>
    </row>
    <row r="156" spans="1:42" ht="34.5" hidden="1" customHeight="1">
      <c r="A156" s="670"/>
      <c r="B156" s="667"/>
      <c r="C156" s="77"/>
      <c r="D156" s="78"/>
      <c r="E156" s="85"/>
      <c r="F156" s="35"/>
      <c r="G156" s="336">
        <f t="shared" ref="G156:AJ156" si="114">+F156+G155</f>
        <v>0</v>
      </c>
      <c r="H156" s="575">
        <f t="shared" si="114"/>
        <v>0</v>
      </c>
      <c r="I156" s="562">
        <f t="shared" si="114"/>
        <v>0</v>
      </c>
      <c r="J156" s="336">
        <f t="shared" si="114"/>
        <v>0</v>
      </c>
      <c r="K156" s="336">
        <f t="shared" si="114"/>
        <v>0</v>
      </c>
      <c r="L156" s="336">
        <f t="shared" si="114"/>
        <v>0</v>
      </c>
      <c r="M156" s="336">
        <f t="shared" si="114"/>
        <v>0</v>
      </c>
      <c r="N156" s="336">
        <f t="shared" si="114"/>
        <v>0</v>
      </c>
      <c r="O156" s="336">
        <f t="shared" si="114"/>
        <v>0</v>
      </c>
      <c r="P156" s="562">
        <f t="shared" si="114"/>
        <v>0</v>
      </c>
      <c r="Q156" s="558">
        <f t="shared" si="114"/>
        <v>0</v>
      </c>
      <c r="R156" s="558">
        <f t="shared" si="114"/>
        <v>0</v>
      </c>
      <c r="S156" s="336">
        <f t="shared" si="114"/>
        <v>0</v>
      </c>
      <c r="T156" s="336">
        <f t="shared" si="114"/>
        <v>0</v>
      </c>
      <c r="U156" s="336">
        <f t="shared" si="114"/>
        <v>0</v>
      </c>
      <c r="V156" s="575">
        <f t="shared" si="114"/>
        <v>0</v>
      </c>
      <c r="W156" s="562">
        <f t="shared" si="114"/>
        <v>0</v>
      </c>
      <c r="X156" s="336">
        <f t="shared" si="114"/>
        <v>0</v>
      </c>
      <c r="Y156" s="336">
        <f t="shared" si="114"/>
        <v>0</v>
      </c>
      <c r="Z156" s="336">
        <f t="shared" si="114"/>
        <v>0</v>
      </c>
      <c r="AA156" s="336">
        <f t="shared" si="114"/>
        <v>0</v>
      </c>
      <c r="AB156" s="336">
        <f t="shared" si="114"/>
        <v>0</v>
      </c>
      <c r="AC156" s="575">
        <f t="shared" si="114"/>
        <v>0</v>
      </c>
      <c r="AD156" s="562">
        <f t="shared" si="114"/>
        <v>0</v>
      </c>
      <c r="AE156" s="336">
        <f t="shared" si="114"/>
        <v>0</v>
      </c>
      <c r="AF156" s="336">
        <f t="shared" si="114"/>
        <v>0</v>
      </c>
      <c r="AG156" s="336">
        <f t="shared" si="114"/>
        <v>0</v>
      </c>
      <c r="AH156" s="336">
        <f t="shared" si="114"/>
        <v>0</v>
      </c>
      <c r="AI156" s="558">
        <f t="shared" si="114"/>
        <v>0</v>
      </c>
      <c r="AJ156" s="575">
        <f t="shared" si="114"/>
        <v>0</v>
      </c>
      <c r="AK156" s="558"/>
      <c r="AL156" s="37"/>
    </row>
    <row r="157" spans="1:42" ht="35.1" hidden="1" customHeight="1">
      <c r="A157" s="624">
        <v>15</v>
      </c>
      <c r="B157" s="666" t="s">
        <v>120</v>
      </c>
      <c r="C157" s="62">
        <v>0</v>
      </c>
      <c r="D157" s="71"/>
      <c r="E157" s="49"/>
      <c r="F157" s="337"/>
      <c r="G157" s="341">
        <v>0</v>
      </c>
      <c r="H157" s="579">
        <v>0</v>
      </c>
      <c r="I157" s="561">
        <v>0</v>
      </c>
      <c r="J157" s="339">
        <v>0</v>
      </c>
      <c r="K157" s="339">
        <v>0</v>
      </c>
      <c r="L157" s="339">
        <v>0</v>
      </c>
      <c r="M157" s="339">
        <v>0</v>
      </c>
      <c r="N157" s="339">
        <v>0</v>
      </c>
      <c r="O157" s="339">
        <v>0</v>
      </c>
      <c r="P157" s="561">
        <v>0</v>
      </c>
      <c r="Q157" s="561">
        <v>0</v>
      </c>
      <c r="R157" s="561">
        <v>0</v>
      </c>
      <c r="S157" s="339">
        <v>0</v>
      </c>
      <c r="T157" s="339">
        <v>0</v>
      </c>
      <c r="U157" s="339">
        <v>0</v>
      </c>
      <c r="V157" s="579">
        <v>0</v>
      </c>
      <c r="W157" s="561">
        <v>0</v>
      </c>
      <c r="X157" s="339">
        <v>0</v>
      </c>
      <c r="Y157" s="339">
        <v>0</v>
      </c>
      <c r="Z157" s="339">
        <v>0</v>
      </c>
      <c r="AA157" s="339">
        <v>0</v>
      </c>
      <c r="AB157" s="339">
        <v>0</v>
      </c>
      <c r="AC157" s="579">
        <v>0</v>
      </c>
      <c r="AD157" s="561">
        <v>0</v>
      </c>
      <c r="AE157" s="339">
        <v>0</v>
      </c>
      <c r="AF157" s="339">
        <v>0</v>
      </c>
      <c r="AG157" s="339">
        <v>0</v>
      </c>
      <c r="AH157" s="341">
        <v>0</v>
      </c>
      <c r="AI157" s="560">
        <v>0</v>
      </c>
      <c r="AJ157" s="577">
        <v>0</v>
      </c>
      <c r="AK157" s="560"/>
      <c r="AL157" s="37">
        <f>AK158</f>
        <v>0</v>
      </c>
      <c r="AM157" s="38">
        <f>AL157</f>
        <v>0</v>
      </c>
      <c r="AN157" s="38"/>
      <c r="AO157" s="38">
        <f>AL157*AN157/1000</f>
        <v>0</v>
      </c>
      <c r="AP157" s="38">
        <f>AN157*AM157/1000</f>
        <v>0</v>
      </c>
    </row>
    <row r="158" spans="1:42" ht="35.1" hidden="1" customHeight="1">
      <c r="A158" s="670"/>
      <c r="B158" s="667"/>
      <c r="C158" s="72"/>
      <c r="D158" s="88"/>
      <c r="E158" s="41"/>
      <c r="F158" s="74"/>
      <c r="G158" s="336">
        <f t="shared" ref="G158:AJ158" si="115">+F158+G157</f>
        <v>0</v>
      </c>
      <c r="H158" s="575">
        <f t="shared" si="115"/>
        <v>0</v>
      </c>
      <c r="I158" s="562">
        <f t="shared" si="115"/>
        <v>0</v>
      </c>
      <c r="J158" s="336">
        <f t="shared" si="115"/>
        <v>0</v>
      </c>
      <c r="K158" s="336">
        <f t="shared" si="115"/>
        <v>0</v>
      </c>
      <c r="L158" s="336">
        <f t="shared" si="115"/>
        <v>0</v>
      </c>
      <c r="M158" s="336">
        <f t="shared" si="115"/>
        <v>0</v>
      </c>
      <c r="N158" s="336">
        <f t="shared" si="115"/>
        <v>0</v>
      </c>
      <c r="O158" s="336">
        <f t="shared" si="115"/>
        <v>0</v>
      </c>
      <c r="P158" s="562">
        <f t="shared" si="115"/>
        <v>0</v>
      </c>
      <c r="Q158" s="558">
        <f t="shared" si="115"/>
        <v>0</v>
      </c>
      <c r="R158" s="558">
        <f t="shared" si="115"/>
        <v>0</v>
      </c>
      <c r="S158" s="336">
        <f t="shared" si="115"/>
        <v>0</v>
      </c>
      <c r="T158" s="336">
        <f t="shared" si="115"/>
        <v>0</v>
      </c>
      <c r="U158" s="336">
        <f t="shared" si="115"/>
        <v>0</v>
      </c>
      <c r="V158" s="575">
        <f t="shared" si="115"/>
        <v>0</v>
      </c>
      <c r="W158" s="562">
        <f t="shared" si="115"/>
        <v>0</v>
      </c>
      <c r="X158" s="336">
        <f t="shared" si="115"/>
        <v>0</v>
      </c>
      <c r="Y158" s="336">
        <f t="shared" si="115"/>
        <v>0</v>
      </c>
      <c r="Z158" s="336">
        <f t="shared" si="115"/>
        <v>0</v>
      </c>
      <c r="AA158" s="336">
        <f t="shared" si="115"/>
        <v>0</v>
      </c>
      <c r="AB158" s="336">
        <f t="shared" si="115"/>
        <v>0</v>
      </c>
      <c r="AC158" s="575">
        <f t="shared" si="115"/>
        <v>0</v>
      </c>
      <c r="AD158" s="562">
        <f t="shared" si="115"/>
        <v>0</v>
      </c>
      <c r="AE158" s="336">
        <f t="shared" si="115"/>
        <v>0</v>
      </c>
      <c r="AF158" s="336">
        <f t="shared" si="115"/>
        <v>0</v>
      </c>
      <c r="AG158" s="336">
        <f t="shared" si="115"/>
        <v>0</v>
      </c>
      <c r="AH158" s="336">
        <f t="shared" si="115"/>
        <v>0</v>
      </c>
      <c r="AI158" s="558">
        <f t="shared" si="115"/>
        <v>0</v>
      </c>
      <c r="AJ158" s="575">
        <f t="shared" si="115"/>
        <v>0</v>
      </c>
      <c r="AK158" s="558"/>
      <c r="AL158" s="37"/>
    </row>
    <row r="159" spans="1:42" ht="35.1" hidden="1" customHeight="1">
      <c r="A159" s="624">
        <v>16</v>
      </c>
      <c r="B159" s="666" t="s">
        <v>121</v>
      </c>
      <c r="C159" s="62">
        <v>0</v>
      </c>
      <c r="D159" s="53"/>
      <c r="E159" s="89"/>
      <c r="F159" s="337"/>
      <c r="G159" s="341">
        <v>0</v>
      </c>
      <c r="H159" s="579">
        <v>0</v>
      </c>
      <c r="I159" s="561">
        <v>0</v>
      </c>
      <c r="J159" s="339">
        <v>0</v>
      </c>
      <c r="K159" s="339">
        <v>0</v>
      </c>
      <c r="L159" s="339">
        <v>0</v>
      </c>
      <c r="M159" s="339">
        <v>0</v>
      </c>
      <c r="N159" s="339">
        <v>0</v>
      </c>
      <c r="O159" s="339">
        <v>0</v>
      </c>
      <c r="P159" s="561">
        <v>0</v>
      </c>
      <c r="Q159" s="561">
        <v>0</v>
      </c>
      <c r="R159" s="561">
        <v>0</v>
      </c>
      <c r="S159" s="339">
        <v>0</v>
      </c>
      <c r="T159" s="339">
        <v>0</v>
      </c>
      <c r="U159" s="339">
        <v>0</v>
      </c>
      <c r="V159" s="579">
        <v>0</v>
      </c>
      <c r="W159" s="561">
        <v>0</v>
      </c>
      <c r="X159" s="339">
        <v>0</v>
      </c>
      <c r="Y159" s="339">
        <v>0</v>
      </c>
      <c r="Z159" s="339">
        <v>0</v>
      </c>
      <c r="AA159" s="339">
        <v>0</v>
      </c>
      <c r="AB159" s="339">
        <v>0</v>
      </c>
      <c r="AC159" s="579">
        <v>0</v>
      </c>
      <c r="AD159" s="561">
        <v>0</v>
      </c>
      <c r="AE159" s="339">
        <v>0</v>
      </c>
      <c r="AF159" s="339">
        <v>0</v>
      </c>
      <c r="AG159" s="339">
        <v>0</v>
      </c>
      <c r="AH159" s="341">
        <v>0</v>
      </c>
      <c r="AI159" s="560">
        <v>0</v>
      </c>
      <c r="AJ159" s="577">
        <v>0</v>
      </c>
      <c r="AK159" s="560"/>
      <c r="AL159" s="37"/>
    </row>
    <row r="160" spans="1:42" ht="34.5" hidden="1" customHeight="1">
      <c r="A160" s="670"/>
      <c r="B160" s="667"/>
      <c r="C160" s="77"/>
      <c r="D160" s="78"/>
      <c r="E160" s="79"/>
      <c r="F160" s="42"/>
      <c r="G160" s="336">
        <f t="shared" ref="G160:AJ160" si="116">+F160+G159</f>
        <v>0</v>
      </c>
      <c r="H160" s="575">
        <f t="shared" si="116"/>
        <v>0</v>
      </c>
      <c r="I160" s="562">
        <f t="shared" si="116"/>
        <v>0</v>
      </c>
      <c r="J160" s="336">
        <f t="shared" si="116"/>
        <v>0</v>
      </c>
      <c r="K160" s="336">
        <f t="shared" si="116"/>
        <v>0</v>
      </c>
      <c r="L160" s="336">
        <f t="shared" si="116"/>
        <v>0</v>
      </c>
      <c r="M160" s="336">
        <f t="shared" si="116"/>
        <v>0</v>
      </c>
      <c r="N160" s="336">
        <f t="shared" si="116"/>
        <v>0</v>
      </c>
      <c r="O160" s="336">
        <f t="shared" si="116"/>
        <v>0</v>
      </c>
      <c r="P160" s="562">
        <f t="shared" si="116"/>
        <v>0</v>
      </c>
      <c r="Q160" s="558">
        <f t="shared" si="116"/>
        <v>0</v>
      </c>
      <c r="R160" s="558">
        <f t="shared" si="116"/>
        <v>0</v>
      </c>
      <c r="S160" s="336">
        <f t="shared" si="116"/>
        <v>0</v>
      </c>
      <c r="T160" s="336">
        <f t="shared" si="116"/>
        <v>0</v>
      </c>
      <c r="U160" s="336">
        <f t="shared" si="116"/>
        <v>0</v>
      </c>
      <c r="V160" s="575">
        <f t="shared" si="116"/>
        <v>0</v>
      </c>
      <c r="W160" s="562">
        <f t="shared" si="116"/>
        <v>0</v>
      </c>
      <c r="X160" s="336">
        <f t="shared" si="116"/>
        <v>0</v>
      </c>
      <c r="Y160" s="336">
        <f t="shared" si="116"/>
        <v>0</v>
      </c>
      <c r="Z160" s="336">
        <f t="shared" si="116"/>
        <v>0</v>
      </c>
      <c r="AA160" s="336">
        <f t="shared" si="116"/>
        <v>0</v>
      </c>
      <c r="AB160" s="336">
        <f t="shared" si="116"/>
        <v>0</v>
      </c>
      <c r="AC160" s="575">
        <f t="shared" si="116"/>
        <v>0</v>
      </c>
      <c r="AD160" s="562">
        <f t="shared" si="116"/>
        <v>0</v>
      </c>
      <c r="AE160" s="336">
        <f t="shared" si="116"/>
        <v>0</v>
      </c>
      <c r="AF160" s="336">
        <f t="shared" si="116"/>
        <v>0</v>
      </c>
      <c r="AG160" s="336">
        <f t="shared" si="116"/>
        <v>0</v>
      </c>
      <c r="AH160" s="336">
        <f t="shared" si="116"/>
        <v>0</v>
      </c>
      <c r="AI160" s="558">
        <f t="shared" si="116"/>
        <v>0</v>
      </c>
      <c r="AJ160" s="575">
        <f t="shared" si="116"/>
        <v>0</v>
      </c>
      <c r="AK160" s="558"/>
      <c r="AL160" s="37"/>
    </row>
    <row r="161" spans="1:42" ht="35.1" hidden="1" customHeight="1">
      <c r="A161" s="624">
        <v>17</v>
      </c>
      <c r="B161" s="666" t="s">
        <v>122</v>
      </c>
      <c r="C161" s="80"/>
      <c r="D161" s="90"/>
      <c r="E161" s="91"/>
      <c r="F161" s="92"/>
      <c r="G161" s="341">
        <f>+F161</f>
        <v>0</v>
      </c>
      <c r="H161" s="579">
        <v>0</v>
      </c>
      <c r="I161" s="424">
        <v>0</v>
      </c>
      <c r="J161" s="339">
        <v>0</v>
      </c>
      <c r="K161" s="339">
        <v>0</v>
      </c>
      <c r="L161" s="339">
        <v>0</v>
      </c>
      <c r="M161" s="339">
        <v>0</v>
      </c>
      <c r="N161" s="341">
        <v>0</v>
      </c>
      <c r="O161" s="341">
        <v>0</v>
      </c>
      <c r="P161" s="560">
        <v>0</v>
      </c>
      <c r="Q161" s="560">
        <v>0</v>
      </c>
      <c r="R161" s="560">
        <v>0</v>
      </c>
      <c r="S161" s="341">
        <v>0</v>
      </c>
      <c r="T161" s="339">
        <v>0</v>
      </c>
      <c r="U161" s="341">
        <v>0</v>
      </c>
      <c r="V161" s="577">
        <v>0</v>
      </c>
      <c r="W161" s="560">
        <v>0</v>
      </c>
      <c r="X161" s="341">
        <v>0</v>
      </c>
      <c r="Y161" s="341">
        <v>0</v>
      </c>
      <c r="Z161" s="341">
        <v>0</v>
      </c>
      <c r="AA161" s="341">
        <v>0</v>
      </c>
      <c r="AB161" s="341">
        <v>0</v>
      </c>
      <c r="AC161" s="577">
        <v>0</v>
      </c>
      <c r="AD161" s="560">
        <v>0</v>
      </c>
      <c r="AE161" s="341">
        <v>0</v>
      </c>
      <c r="AF161" s="341">
        <v>0</v>
      </c>
      <c r="AG161" s="341">
        <v>0</v>
      </c>
      <c r="AH161" s="339">
        <v>0</v>
      </c>
      <c r="AI161" s="560">
        <v>0</v>
      </c>
      <c r="AJ161" s="579">
        <v>0</v>
      </c>
      <c r="AK161" s="561"/>
      <c r="AL161" s="37"/>
    </row>
    <row r="162" spans="1:42" ht="35.1" hidden="1" customHeight="1" thickBot="1">
      <c r="A162" s="670"/>
      <c r="B162" s="667"/>
      <c r="C162" s="59"/>
      <c r="D162" s="60"/>
      <c r="E162" s="52"/>
      <c r="F162" s="61"/>
      <c r="G162" s="341">
        <f t="shared" ref="G162:AJ162" si="117">+F162+G161</f>
        <v>0</v>
      </c>
      <c r="H162" s="577">
        <f t="shared" si="117"/>
        <v>0</v>
      </c>
      <c r="I162" s="567">
        <f t="shared" si="117"/>
        <v>0</v>
      </c>
      <c r="J162" s="341">
        <f t="shared" si="117"/>
        <v>0</v>
      </c>
      <c r="K162" s="341">
        <f t="shared" si="117"/>
        <v>0</v>
      </c>
      <c r="L162" s="341">
        <f t="shared" si="117"/>
        <v>0</v>
      </c>
      <c r="M162" s="341">
        <f t="shared" si="117"/>
        <v>0</v>
      </c>
      <c r="N162" s="341">
        <f t="shared" si="117"/>
        <v>0</v>
      </c>
      <c r="O162" s="341">
        <f t="shared" si="117"/>
        <v>0</v>
      </c>
      <c r="P162" s="560">
        <f t="shared" si="117"/>
        <v>0</v>
      </c>
      <c r="Q162" s="560">
        <f t="shared" si="117"/>
        <v>0</v>
      </c>
      <c r="R162" s="560">
        <f t="shared" si="117"/>
        <v>0</v>
      </c>
      <c r="S162" s="341">
        <f t="shared" si="117"/>
        <v>0</v>
      </c>
      <c r="T162" s="341">
        <f t="shared" si="117"/>
        <v>0</v>
      </c>
      <c r="U162" s="341">
        <f t="shared" si="117"/>
        <v>0</v>
      </c>
      <c r="V162" s="577">
        <f t="shared" si="117"/>
        <v>0</v>
      </c>
      <c r="W162" s="560">
        <f t="shared" si="117"/>
        <v>0</v>
      </c>
      <c r="X162" s="341">
        <f t="shared" si="117"/>
        <v>0</v>
      </c>
      <c r="Y162" s="341">
        <f t="shared" si="117"/>
        <v>0</v>
      </c>
      <c r="Z162" s="341">
        <f t="shared" si="117"/>
        <v>0</v>
      </c>
      <c r="AA162" s="341">
        <f t="shared" si="117"/>
        <v>0</v>
      </c>
      <c r="AB162" s="341">
        <f t="shared" si="117"/>
        <v>0</v>
      </c>
      <c r="AC162" s="577">
        <f t="shared" si="117"/>
        <v>0</v>
      </c>
      <c r="AD162" s="560">
        <f t="shared" si="117"/>
        <v>0</v>
      </c>
      <c r="AE162" s="341">
        <f t="shared" si="117"/>
        <v>0</v>
      </c>
      <c r="AF162" s="341">
        <f t="shared" si="117"/>
        <v>0</v>
      </c>
      <c r="AG162" s="341">
        <f t="shared" si="117"/>
        <v>0</v>
      </c>
      <c r="AH162" s="341">
        <f t="shared" si="117"/>
        <v>0</v>
      </c>
      <c r="AI162" s="560">
        <f t="shared" si="117"/>
        <v>0</v>
      </c>
      <c r="AJ162" s="425">
        <f t="shared" si="117"/>
        <v>0</v>
      </c>
      <c r="AK162" s="361"/>
      <c r="AL162" s="37"/>
    </row>
    <row r="163" spans="1:42" ht="35.1" hidden="1" customHeight="1" thickTop="1">
      <c r="A163" s="624">
        <v>25</v>
      </c>
      <c r="B163" s="671" t="s">
        <v>67</v>
      </c>
      <c r="C163" s="53"/>
      <c r="D163" s="53"/>
      <c r="E163" s="54"/>
      <c r="F163" s="337">
        <v>0</v>
      </c>
      <c r="G163" s="339">
        <v>0</v>
      </c>
      <c r="H163" s="579">
        <v>0</v>
      </c>
      <c r="I163" s="561">
        <v>0</v>
      </c>
      <c r="J163" s="339">
        <v>0</v>
      </c>
      <c r="K163" s="339">
        <v>0</v>
      </c>
      <c r="L163" s="339">
        <v>0</v>
      </c>
      <c r="M163" s="339">
        <v>0</v>
      </c>
      <c r="N163" s="339">
        <v>0</v>
      </c>
      <c r="O163" s="343">
        <v>0</v>
      </c>
      <c r="P163" s="561">
        <v>0</v>
      </c>
      <c r="Q163" s="561">
        <v>0</v>
      </c>
      <c r="R163" s="561">
        <v>0</v>
      </c>
      <c r="S163" s="339">
        <v>0</v>
      </c>
      <c r="T163" s="339">
        <v>0</v>
      </c>
      <c r="U163" s="339">
        <v>0</v>
      </c>
      <c r="V163" s="579">
        <v>0</v>
      </c>
      <c r="W163" s="561">
        <v>0</v>
      </c>
      <c r="X163" s="339">
        <v>0</v>
      </c>
      <c r="Y163" s="339">
        <v>0</v>
      </c>
      <c r="Z163" s="339">
        <v>0</v>
      </c>
      <c r="AA163" s="339">
        <v>0</v>
      </c>
      <c r="AB163" s="339">
        <v>0</v>
      </c>
      <c r="AC163" s="579">
        <v>0</v>
      </c>
      <c r="AD163" s="561">
        <v>0</v>
      </c>
      <c r="AE163" s="339">
        <v>0</v>
      </c>
      <c r="AF163" s="339">
        <v>0</v>
      </c>
      <c r="AG163" s="339">
        <v>0</v>
      </c>
      <c r="AH163" s="339">
        <v>0</v>
      </c>
      <c r="AI163" s="561">
        <v>0</v>
      </c>
      <c r="AJ163" s="577">
        <v>0</v>
      </c>
      <c r="AK163" s="560">
        <v>0</v>
      </c>
      <c r="AL163" s="37">
        <f>SUM(G163:AK163)</f>
        <v>0</v>
      </c>
      <c r="AM163" s="38">
        <f>AL163</f>
        <v>0</v>
      </c>
      <c r="AN163" s="38">
        <v>893900</v>
      </c>
      <c r="AO163" s="38">
        <f>AL163*AN163/1000</f>
        <v>0</v>
      </c>
      <c r="AP163" s="38">
        <f>AN163*AM163/1000</f>
        <v>0</v>
      </c>
    </row>
    <row r="164" spans="1:42" ht="35.1" hidden="1" customHeight="1">
      <c r="A164" s="670"/>
      <c r="B164" s="672"/>
      <c r="C164" s="94"/>
      <c r="D164" s="95"/>
      <c r="E164" s="79"/>
      <c r="F164" s="42"/>
      <c r="G164" s="336">
        <f t="shared" ref="G164:AK164" si="118">+F164+G163</f>
        <v>0</v>
      </c>
      <c r="H164" s="575">
        <f t="shared" si="118"/>
        <v>0</v>
      </c>
      <c r="I164" s="558">
        <f t="shared" si="118"/>
        <v>0</v>
      </c>
      <c r="J164" s="336">
        <f t="shared" si="118"/>
        <v>0</v>
      </c>
      <c r="K164" s="336">
        <f t="shared" si="118"/>
        <v>0</v>
      </c>
      <c r="L164" s="336">
        <f t="shared" si="118"/>
        <v>0</v>
      </c>
      <c r="M164" s="336">
        <f t="shared" si="118"/>
        <v>0</v>
      </c>
      <c r="N164" s="336">
        <f t="shared" si="118"/>
        <v>0</v>
      </c>
      <c r="O164" s="336">
        <f t="shared" si="118"/>
        <v>0</v>
      </c>
      <c r="P164" s="558">
        <f t="shared" si="118"/>
        <v>0</v>
      </c>
      <c r="Q164" s="558">
        <f t="shared" si="118"/>
        <v>0</v>
      </c>
      <c r="R164" s="558">
        <f t="shared" si="118"/>
        <v>0</v>
      </c>
      <c r="S164" s="336">
        <f t="shared" si="118"/>
        <v>0</v>
      </c>
      <c r="T164" s="336">
        <f t="shared" si="118"/>
        <v>0</v>
      </c>
      <c r="U164" s="336">
        <f t="shared" si="118"/>
        <v>0</v>
      </c>
      <c r="V164" s="575">
        <f t="shared" si="118"/>
        <v>0</v>
      </c>
      <c r="W164" s="558">
        <f t="shared" si="118"/>
        <v>0</v>
      </c>
      <c r="X164" s="336">
        <f t="shared" si="118"/>
        <v>0</v>
      </c>
      <c r="Y164" s="336">
        <f t="shared" si="118"/>
        <v>0</v>
      </c>
      <c r="Z164" s="336">
        <f t="shared" si="118"/>
        <v>0</v>
      </c>
      <c r="AA164" s="336">
        <f t="shared" si="118"/>
        <v>0</v>
      </c>
      <c r="AB164" s="336">
        <f t="shared" si="118"/>
        <v>0</v>
      </c>
      <c r="AC164" s="575">
        <f t="shared" si="118"/>
        <v>0</v>
      </c>
      <c r="AD164" s="558">
        <f t="shared" si="118"/>
        <v>0</v>
      </c>
      <c r="AE164" s="336">
        <f t="shared" si="118"/>
        <v>0</v>
      </c>
      <c r="AF164" s="336">
        <f t="shared" si="118"/>
        <v>0</v>
      </c>
      <c r="AG164" s="336">
        <f t="shared" si="118"/>
        <v>0</v>
      </c>
      <c r="AH164" s="336">
        <f t="shared" si="118"/>
        <v>0</v>
      </c>
      <c r="AI164" s="558">
        <f t="shared" si="118"/>
        <v>0</v>
      </c>
      <c r="AJ164" s="575">
        <f t="shared" si="118"/>
        <v>0</v>
      </c>
      <c r="AK164" s="558">
        <f t="shared" si="118"/>
        <v>0</v>
      </c>
      <c r="AL164" s="37"/>
    </row>
    <row r="165" spans="1:42" ht="35.1" hidden="1" customHeight="1">
      <c r="A165" s="624">
        <v>26</v>
      </c>
      <c r="B165" s="671" t="s">
        <v>68</v>
      </c>
      <c r="C165" s="53"/>
      <c r="D165" s="90"/>
      <c r="E165" s="49"/>
      <c r="F165" s="35">
        <v>0</v>
      </c>
      <c r="G165" s="341">
        <v>0</v>
      </c>
      <c r="H165" s="577">
        <v>0</v>
      </c>
      <c r="I165" s="560">
        <v>0</v>
      </c>
      <c r="J165" s="341">
        <v>0</v>
      </c>
      <c r="K165" s="341">
        <v>0</v>
      </c>
      <c r="L165" s="341">
        <v>0</v>
      </c>
      <c r="M165" s="341">
        <v>0</v>
      </c>
      <c r="N165" s="341">
        <v>0</v>
      </c>
      <c r="O165" s="342">
        <v>0</v>
      </c>
      <c r="P165" s="560">
        <v>0</v>
      </c>
      <c r="Q165" s="560">
        <v>0</v>
      </c>
      <c r="R165" s="560">
        <v>0</v>
      </c>
      <c r="S165" s="341">
        <v>0</v>
      </c>
      <c r="T165" s="341">
        <v>0</v>
      </c>
      <c r="U165" s="341">
        <v>0</v>
      </c>
      <c r="V165" s="577">
        <v>0</v>
      </c>
      <c r="W165" s="560">
        <v>0</v>
      </c>
      <c r="X165" s="341">
        <v>0</v>
      </c>
      <c r="Y165" s="341">
        <v>0</v>
      </c>
      <c r="Z165" s="341">
        <v>0</v>
      </c>
      <c r="AA165" s="341">
        <v>0</v>
      </c>
      <c r="AB165" s="341">
        <v>0</v>
      </c>
      <c r="AC165" s="577">
        <v>0</v>
      </c>
      <c r="AD165" s="560">
        <v>0</v>
      </c>
      <c r="AE165" s="341">
        <v>0</v>
      </c>
      <c r="AF165" s="341">
        <v>0</v>
      </c>
      <c r="AG165" s="341">
        <v>0</v>
      </c>
      <c r="AH165" s="341">
        <v>0</v>
      </c>
      <c r="AI165" s="560">
        <v>0</v>
      </c>
      <c r="AJ165" s="577">
        <v>0</v>
      </c>
      <c r="AK165" s="560">
        <v>0</v>
      </c>
      <c r="AL165" s="37">
        <f>SUM(G165:AK165)</f>
        <v>0</v>
      </c>
      <c r="AM165" s="38">
        <f>AL165</f>
        <v>0</v>
      </c>
      <c r="AN165" s="38"/>
      <c r="AO165" s="38">
        <f>AL165*AN165/1000</f>
        <v>0</v>
      </c>
      <c r="AP165" s="38">
        <f>AN165*AM165/1000</f>
        <v>0</v>
      </c>
    </row>
    <row r="166" spans="1:42" ht="35.1" hidden="1" customHeight="1">
      <c r="A166" s="670"/>
      <c r="B166" s="672"/>
      <c r="C166" s="33"/>
      <c r="D166" s="60"/>
      <c r="E166" s="52"/>
      <c r="F166" s="61"/>
      <c r="G166" s="336">
        <f t="shared" ref="G166:AK166" si="119">+F166+G165</f>
        <v>0</v>
      </c>
      <c r="H166" s="578">
        <f t="shared" si="119"/>
        <v>0</v>
      </c>
      <c r="I166" s="562">
        <f t="shared" si="119"/>
        <v>0</v>
      </c>
      <c r="J166" s="336">
        <f t="shared" si="119"/>
        <v>0</v>
      </c>
      <c r="K166" s="336">
        <f t="shared" si="119"/>
        <v>0</v>
      </c>
      <c r="L166" s="336">
        <f t="shared" si="119"/>
        <v>0</v>
      </c>
      <c r="M166" s="336">
        <f t="shared" si="119"/>
        <v>0</v>
      </c>
      <c r="N166" s="336">
        <f t="shared" si="119"/>
        <v>0</v>
      </c>
      <c r="O166" s="335">
        <f t="shared" si="119"/>
        <v>0</v>
      </c>
      <c r="P166" s="562">
        <f t="shared" si="119"/>
        <v>0</v>
      </c>
      <c r="Q166" s="558">
        <f t="shared" si="119"/>
        <v>0</v>
      </c>
      <c r="R166" s="558">
        <f t="shared" si="119"/>
        <v>0</v>
      </c>
      <c r="S166" s="336">
        <f t="shared" si="119"/>
        <v>0</v>
      </c>
      <c r="T166" s="336">
        <f t="shared" si="119"/>
        <v>0</v>
      </c>
      <c r="U166" s="336">
        <f t="shared" si="119"/>
        <v>0</v>
      </c>
      <c r="V166" s="578">
        <f t="shared" si="119"/>
        <v>0</v>
      </c>
      <c r="W166" s="562">
        <f t="shared" si="119"/>
        <v>0</v>
      </c>
      <c r="X166" s="336">
        <f t="shared" si="119"/>
        <v>0</v>
      </c>
      <c r="Y166" s="336">
        <f t="shared" si="119"/>
        <v>0</v>
      </c>
      <c r="Z166" s="336">
        <f t="shared" si="119"/>
        <v>0</v>
      </c>
      <c r="AA166" s="336">
        <f t="shared" si="119"/>
        <v>0</v>
      </c>
      <c r="AB166" s="336">
        <f t="shared" si="119"/>
        <v>0</v>
      </c>
      <c r="AC166" s="578">
        <f t="shared" si="119"/>
        <v>0</v>
      </c>
      <c r="AD166" s="562">
        <f t="shared" si="119"/>
        <v>0</v>
      </c>
      <c r="AE166" s="336">
        <f t="shared" si="119"/>
        <v>0</v>
      </c>
      <c r="AF166" s="336">
        <f t="shared" si="119"/>
        <v>0</v>
      </c>
      <c r="AG166" s="336">
        <f t="shared" si="119"/>
        <v>0</v>
      </c>
      <c r="AH166" s="336">
        <f t="shared" si="119"/>
        <v>0</v>
      </c>
      <c r="AI166" s="558">
        <f t="shared" si="119"/>
        <v>0</v>
      </c>
      <c r="AJ166" s="578">
        <f t="shared" si="119"/>
        <v>0</v>
      </c>
      <c r="AK166" s="562">
        <f t="shared" si="119"/>
        <v>0</v>
      </c>
      <c r="AL166" s="37"/>
      <c r="AO166" s="1">
        <f>AL166*AN166/1000</f>
        <v>0</v>
      </c>
      <c r="AP166" s="1">
        <f>AN166*AM166/1000</f>
        <v>0</v>
      </c>
    </row>
    <row r="167" spans="1:42" ht="35.1" hidden="1" customHeight="1">
      <c r="A167" s="624">
        <v>27</v>
      </c>
      <c r="B167" s="671" t="s">
        <v>69</v>
      </c>
      <c r="C167" s="96"/>
      <c r="D167" s="97"/>
      <c r="E167" s="98"/>
      <c r="F167" s="92">
        <v>0</v>
      </c>
      <c r="G167" s="341">
        <v>0</v>
      </c>
      <c r="H167" s="577">
        <v>0</v>
      </c>
      <c r="I167" s="560">
        <v>0</v>
      </c>
      <c r="J167" s="341">
        <v>0</v>
      </c>
      <c r="K167" s="341">
        <v>0</v>
      </c>
      <c r="L167" s="341">
        <v>0</v>
      </c>
      <c r="M167" s="341">
        <v>0</v>
      </c>
      <c r="N167" s="341">
        <v>0</v>
      </c>
      <c r="O167" s="342">
        <v>0</v>
      </c>
      <c r="P167" s="560">
        <v>0</v>
      </c>
      <c r="Q167" s="560">
        <v>0</v>
      </c>
      <c r="R167" s="560">
        <v>0</v>
      </c>
      <c r="S167" s="341">
        <v>0</v>
      </c>
      <c r="T167" s="341">
        <v>0</v>
      </c>
      <c r="U167" s="341">
        <v>0</v>
      </c>
      <c r="V167" s="577">
        <v>0</v>
      </c>
      <c r="W167" s="560">
        <v>0</v>
      </c>
      <c r="X167" s="341">
        <v>0</v>
      </c>
      <c r="Y167" s="341">
        <v>0</v>
      </c>
      <c r="Z167" s="341">
        <v>0</v>
      </c>
      <c r="AA167" s="341">
        <v>0</v>
      </c>
      <c r="AB167" s="341">
        <v>0</v>
      </c>
      <c r="AC167" s="577">
        <v>0</v>
      </c>
      <c r="AD167" s="560">
        <v>0</v>
      </c>
      <c r="AE167" s="341">
        <v>0</v>
      </c>
      <c r="AF167" s="341">
        <v>0</v>
      </c>
      <c r="AG167" s="341">
        <v>0</v>
      </c>
      <c r="AH167" s="341">
        <v>0</v>
      </c>
      <c r="AI167" s="560">
        <v>0</v>
      </c>
      <c r="AJ167" s="577">
        <v>0</v>
      </c>
      <c r="AK167" s="560">
        <v>0</v>
      </c>
      <c r="AL167" s="37">
        <f>SUM(G167:AK167)</f>
        <v>0</v>
      </c>
      <c r="AM167" s="38">
        <f>AL167</f>
        <v>0</v>
      </c>
      <c r="AN167" s="38"/>
      <c r="AO167" s="38">
        <f>AL167*AN167/1000</f>
        <v>0</v>
      </c>
      <c r="AP167" s="38">
        <f>AN167*AM167/1000</f>
        <v>0</v>
      </c>
    </row>
    <row r="168" spans="1:42" ht="35.1" hidden="1" customHeight="1" thickBot="1">
      <c r="A168" s="673"/>
      <c r="B168" s="672"/>
      <c r="C168" s="107"/>
      <c r="D168" s="108"/>
      <c r="E168" s="109"/>
      <c r="F168" s="110"/>
      <c r="G168" s="341">
        <f t="shared" ref="G168:AK168" si="120">+F168+G167</f>
        <v>0</v>
      </c>
      <c r="H168" s="577">
        <f t="shared" si="120"/>
        <v>0</v>
      </c>
      <c r="I168" s="560">
        <f t="shared" si="120"/>
        <v>0</v>
      </c>
      <c r="J168" s="341">
        <f t="shared" si="120"/>
        <v>0</v>
      </c>
      <c r="K168" s="341">
        <f t="shared" si="120"/>
        <v>0</v>
      </c>
      <c r="L168" s="341">
        <f t="shared" si="120"/>
        <v>0</v>
      </c>
      <c r="M168" s="341">
        <f t="shared" si="120"/>
        <v>0</v>
      </c>
      <c r="N168" s="341">
        <f t="shared" si="120"/>
        <v>0</v>
      </c>
      <c r="O168" s="341">
        <f t="shared" si="120"/>
        <v>0</v>
      </c>
      <c r="P168" s="560">
        <f t="shared" si="120"/>
        <v>0</v>
      </c>
      <c r="Q168" s="560">
        <f t="shared" si="120"/>
        <v>0</v>
      </c>
      <c r="R168" s="560">
        <f t="shared" si="120"/>
        <v>0</v>
      </c>
      <c r="S168" s="341">
        <f t="shared" si="120"/>
        <v>0</v>
      </c>
      <c r="T168" s="341">
        <f t="shared" si="120"/>
        <v>0</v>
      </c>
      <c r="U168" s="341">
        <f t="shared" si="120"/>
        <v>0</v>
      </c>
      <c r="V168" s="577">
        <f t="shared" si="120"/>
        <v>0</v>
      </c>
      <c r="W168" s="560">
        <f t="shared" si="120"/>
        <v>0</v>
      </c>
      <c r="X168" s="341">
        <f t="shared" si="120"/>
        <v>0</v>
      </c>
      <c r="Y168" s="341">
        <f t="shared" si="120"/>
        <v>0</v>
      </c>
      <c r="Z168" s="341">
        <f t="shared" si="120"/>
        <v>0</v>
      </c>
      <c r="AA168" s="341">
        <f t="shared" si="120"/>
        <v>0</v>
      </c>
      <c r="AB168" s="341">
        <f t="shared" si="120"/>
        <v>0</v>
      </c>
      <c r="AC168" s="577">
        <f t="shared" si="120"/>
        <v>0</v>
      </c>
      <c r="AD168" s="560">
        <f t="shared" si="120"/>
        <v>0</v>
      </c>
      <c r="AE168" s="341">
        <f t="shared" si="120"/>
        <v>0</v>
      </c>
      <c r="AF168" s="341">
        <f t="shared" si="120"/>
        <v>0</v>
      </c>
      <c r="AG168" s="341">
        <f t="shared" si="120"/>
        <v>0</v>
      </c>
      <c r="AH168" s="341">
        <f t="shared" si="120"/>
        <v>0</v>
      </c>
      <c r="AI168" s="560">
        <f t="shared" si="120"/>
        <v>0</v>
      </c>
      <c r="AJ168" s="575">
        <f t="shared" si="120"/>
        <v>0</v>
      </c>
      <c r="AK168" s="558">
        <f t="shared" si="120"/>
        <v>0</v>
      </c>
      <c r="AL168" s="37">
        <f>SUM(G168:AK168)</f>
        <v>0</v>
      </c>
      <c r="AO168" s="1">
        <f>AL168*AN168/1000</f>
        <v>0</v>
      </c>
      <c r="AP168" s="1">
        <f>AN168*AM168/1000</f>
        <v>0</v>
      </c>
    </row>
    <row r="169" spans="1:42" ht="34.5" customHeight="1" thickTop="1">
      <c r="A169" s="674">
        <v>1</v>
      </c>
      <c r="B169" s="732" t="s">
        <v>96</v>
      </c>
      <c r="C169" s="32" t="s">
        <v>174</v>
      </c>
      <c r="D169" s="111"/>
      <c r="E169" s="112"/>
      <c r="F169" s="113">
        <f>+F8</f>
        <v>2050</v>
      </c>
      <c r="G169" s="334">
        <f>+G8</f>
        <v>0</v>
      </c>
      <c r="H169" s="574">
        <f t="shared" ref="H169:AJ169" si="121">+H8</f>
        <v>0</v>
      </c>
      <c r="I169" s="557">
        <f t="shared" si="121"/>
        <v>0</v>
      </c>
      <c r="J169" s="334">
        <f t="shared" si="121"/>
        <v>0</v>
      </c>
      <c r="K169" s="334">
        <f t="shared" si="121"/>
        <v>0</v>
      </c>
      <c r="L169" s="334">
        <f t="shared" si="121"/>
        <v>0</v>
      </c>
      <c r="M169" s="334">
        <f t="shared" si="121"/>
        <v>0</v>
      </c>
      <c r="N169" s="469">
        <f t="shared" si="121"/>
        <v>700</v>
      </c>
      <c r="O169" s="469">
        <f t="shared" si="121"/>
        <v>1100</v>
      </c>
      <c r="P169" s="557">
        <f t="shared" si="121"/>
        <v>0</v>
      </c>
      <c r="Q169" s="557">
        <f t="shared" si="121"/>
        <v>0</v>
      </c>
      <c r="R169" s="557">
        <f t="shared" si="121"/>
        <v>0</v>
      </c>
      <c r="S169" s="334">
        <f t="shared" si="121"/>
        <v>0</v>
      </c>
      <c r="T169" s="334">
        <f t="shared" si="121"/>
        <v>0</v>
      </c>
      <c r="U169" s="469">
        <f t="shared" si="121"/>
        <v>250</v>
      </c>
      <c r="V169" s="574">
        <f t="shared" si="121"/>
        <v>0</v>
      </c>
      <c r="W169" s="557">
        <f t="shared" si="121"/>
        <v>0</v>
      </c>
      <c r="X169" s="334">
        <f t="shared" si="121"/>
        <v>0</v>
      </c>
      <c r="Y169" s="334">
        <f t="shared" si="121"/>
        <v>0</v>
      </c>
      <c r="Z169" s="334">
        <f t="shared" si="121"/>
        <v>0</v>
      </c>
      <c r="AA169" s="334">
        <f t="shared" si="121"/>
        <v>0</v>
      </c>
      <c r="AB169" s="334">
        <f t="shared" si="121"/>
        <v>0</v>
      </c>
      <c r="AC169" s="574">
        <f t="shared" si="121"/>
        <v>0</v>
      </c>
      <c r="AD169" s="557">
        <f t="shared" si="121"/>
        <v>0</v>
      </c>
      <c r="AE169" s="334">
        <f t="shared" si="121"/>
        <v>0</v>
      </c>
      <c r="AF169" s="334">
        <f t="shared" si="121"/>
        <v>0</v>
      </c>
      <c r="AG169" s="334">
        <f t="shared" si="121"/>
        <v>0</v>
      </c>
      <c r="AH169" s="334">
        <f t="shared" si="121"/>
        <v>0</v>
      </c>
      <c r="AI169" s="557">
        <f t="shared" si="121"/>
        <v>0</v>
      </c>
      <c r="AJ169" s="574">
        <f t="shared" si="121"/>
        <v>0</v>
      </c>
      <c r="AK169" s="542">
        <f>+AK8</f>
        <v>0</v>
      </c>
      <c r="AL169" s="37"/>
      <c r="AM169" s="38"/>
      <c r="AN169" s="38"/>
      <c r="AO169" s="38"/>
      <c r="AP169" s="38"/>
    </row>
    <row r="170" spans="1:42" ht="34.5" customHeight="1">
      <c r="A170" s="670"/>
      <c r="B170" s="729"/>
      <c r="C170" s="39"/>
      <c r="D170" s="40"/>
      <c r="E170" s="41"/>
      <c r="F170" s="42"/>
      <c r="G170" s="336">
        <f t="shared" ref="G170:AK170" si="122">+F170+G169</f>
        <v>0</v>
      </c>
      <c r="H170" s="575">
        <f t="shared" si="122"/>
        <v>0</v>
      </c>
      <c r="I170" s="562">
        <f t="shared" si="122"/>
        <v>0</v>
      </c>
      <c r="J170" s="336">
        <f t="shared" si="122"/>
        <v>0</v>
      </c>
      <c r="K170" s="336">
        <f t="shared" si="122"/>
        <v>0</v>
      </c>
      <c r="L170" s="336">
        <f t="shared" si="122"/>
        <v>0</v>
      </c>
      <c r="M170" s="336">
        <f t="shared" si="122"/>
        <v>0</v>
      </c>
      <c r="N170" s="336">
        <f t="shared" si="122"/>
        <v>700</v>
      </c>
      <c r="O170" s="336">
        <f t="shared" si="122"/>
        <v>1800</v>
      </c>
      <c r="P170" s="562">
        <f t="shared" si="122"/>
        <v>1800</v>
      </c>
      <c r="Q170" s="558">
        <f t="shared" si="122"/>
        <v>1800</v>
      </c>
      <c r="R170" s="558">
        <f t="shared" si="122"/>
        <v>1800</v>
      </c>
      <c r="S170" s="336">
        <f t="shared" si="122"/>
        <v>1800</v>
      </c>
      <c r="T170" s="336">
        <f t="shared" si="122"/>
        <v>1800</v>
      </c>
      <c r="U170" s="336">
        <f t="shared" si="122"/>
        <v>2050</v>
      </c>
      <c r="V170" s="575">
        <f t="shared" si="122"/>
        <v>2050</v>
      </c>
      <c r="W170" s="562">
        <f t="shared" si="122"/>
        <v>2050</v>
      </c>
      <c r="X170" s="336">
        <f t="shared" si="122"/>
        <v>2050</v>
      </c>
      <c r="Y170" s="336">
        <f t="shared" si="122"/>
        <v>2050</v>
      </c>
      <c r="Z170" s="336">
        <f t="shared" si="122"/>
        <v>2050</v>
      </c>
      <c r="AA170" s="336">
        <f t="shared" si="122"/>
        <v>2050</v>
      </c>
      <c r="AB170" s="336">
        <f t="shared" si="122"/>
        <v>2050</v>
      </c>
      <c r="AC170" s="575">
        <f t="shared" si="122"/>
        <v>2050</v>
      </c>
      <c r="AD170" s="562">
        <f t="shared" si="122"/>
        <v>2050</v>
      </c>
      <c r="AE170" s="336">
        <f t="shared" si="122"/>
        <v>2050</v>
      </c>
      <c r="AF170" s="336">
        <f t="shared" si="122"/>
        <v>2050</v>
      </c>
      <c r="AG170" s="336">
        <f t="shared" si="122"/>
        <v>2050</v>
      </c>
      <c r="AH170" s="336">
        <f t="shared" si="122"/>
        <v>2050</v>
      </c>
      <c r="AI170" s="558">
        <f t="shared" si="122"/>
        <v>2050</v>
      </c>
      <c r="AJ170" s="575">
        <f t="shared" si="122"/>
        <v>2050</v>
      </c>
      <c r="AK170" s="562">
        <f t="shared" si="122"/>
        <v>2050</v>
      </c>
      <c r="AL170" s="47"/>
    </row>
    <row r="171" spans="1:42" ht="34.5" customHeight="1">
      <c r="A171" s="624">
        <v>2</v>
      </c>
      <c r="B171" s="659" t="s">
        <v>97</v>
      </c>
      <c r="C171" s="32" t="s">
        <v>174</v>
      </c>
      <c r="D171" s="48"/>
      <c r="E171" s="49"/>
      <c r="F171" s="337">
        <f>+F10</f>
        <v>890</v>
      </c>
      <c r="G171" s="334">
        <f>+G10</f>
        <v>0</v>
      </c>
      <c r="H171" s="574">
        <f t="shared" ref="H171:AJ171" si="123">+H10</f>
        <v>0</v>
      </c>
      <c r="I171" s="557">
        <f t="shared" si="123"/>
        <v>0</v>
      </c>
      <c r="J171" s="469">
        <f t="shared" si="123"/>
        <v>350</v>
      </c>
      <c r="K171" s="334">
        <f t="shared" si="123"/>
        <v>0</v>
      </c>
      <c r="L171" s="334">
        <f t="shared" si="123"/>
        <v>0</v>
      </c>
      <c r="M171" s="334">
        <f t="shared" si="123"/>
        <v>0</v>
      </c>
      <c r="N171" s="334">
        <f t="shared" si="123"/>
        <v>0</v>
      </c>
      <c r="O171" s="469">
        <f t="shared" si="123"/>
        <v>540</v>
      </c>
      <c r="P171" s="557">
        <f t="shared" si="123"/>
        <v>0</v>
      </c>
      <c r="Q171" s="557">
        <f t="shared" si="123"/>
        <v>0</v>
      </c>
      <c r="R171" s="557">
        <f t="shared" si="123"/>
        <v>0</v>
      </c>
      <c r="S171" s="334">
        <f t="shared" si="123"/>
        <v>0</v>
      </c>
      <c r="T171" s="334">
        <f t="shared" si="123"/>
        <v>0</v>
      </c>
      <c r="U171" s="334">
        <f t="shared" si="123"/>
        <v>0</v>
      </c>
      <c r="V171" s="574">
        <f t="shared" si="123"/>
        <v>0</v>
      </c>
      <c r="W171" s="557">
        <f t="shared" si="123"/>
        <v>0</v>
      </c>
      <c r="X171" s="334">
        <f t="shared" si="123"/>
        <v>0</v>
      </c>
      <c r="Y171" s="334">
        <f t="shared" si="123"/>
        <v>0</v>
      </c>
      <c r="Z171" s="334">
        <f t="shared" si="123"/>
        <v>0</v>
      </c>
      <c r="AA171" s="334">
        <f t="shared" si="123"/>
        <v>0</v>
      </c>
      <c r="AB171" s="334">
        <f t="shared" si="123"/>
        <v>0</v>
      </c>
      <c r="AC171" s="574">
        <f t="shared" si="123"/>
        <v>0</v>
      </c>
      <c r="AD171" s="557">
        <f t="shared" si="123"/>
        <v>0</v>
      </c>
      <c r="AE171" s="334">
        <f t="shared" si="123"/>
        <v>0</v>
      </c>
      <c r="AF171" s="334">
        <f t="shared" si="123"/>
        <v>0</v>
      </c>
      <c r="AG171" s="334">
        <f t="shared" si="123"/>
        <v>0</v>
      </c>
      <c r="AH171" s="334">
        <f t="shared" si="123"/>
        <v>0</v>
      </c>
      <c r="AI171" s="557">
        <f t="shared" si="123"/>
        <v>0</v>
      </c>
      <c r="AJ171" s="574">
        <f t="shared" si="123"/>
        <v>0</v>
      </c>
      <c r="AK171" s="564">
        <f>+AK10</f>
        <v>0</v>
      </c>
      <c r="AL171" s="37"/>
      <c r="AM171" s="38"/>
      <c r="AN171" s="38"/>
      <c r="AO171" s="38"/>
      <c r="AP171" s="38"/>
    </row>
    <row r="172" spans="1:42" ht="34.5" customHeight="1">
      <c r="A172" s="670"/>
      <c r="B172" s="729"/>
      <c r="C172" s="39"/>
      <c r="D172" s="40"/>
      <c r="E172" s="41"/>
      <c r="F172" s="42"/>
      <c r="G172" s="336">
        <f t="shared" ref="G172:AK172" si="124">+F172+G171</f>
        <v>0</v>
      </c>
      <c r="H172" s="575">
        <f t="shared" si="124"/>
        <v>0</v>
      </c>
      <c r="I172" s="562">
        <f t="shared" si="124"/>
        <v>0</v>
      </c>
      <c r="J172" s="336">
        <f t="shared" si="124"/>
        <v>350</v>
      </c>
      <c r="K172" s="336">
        <f t="shared" si="124"/>
        <v>350</v>
      </c>
      <c r="L172" s="336">
        <f t="shared" si="124"/>
        <v>350</v>
      </c>
      <c r="M172" s="336">
        <f t="shared" si="124"/>
        <v>350</v>
      </c>
      <c r="N172" s="336">
        <f t="shared" si="124"/>
        <v>350</v>
      </c>
      <c r="O172" s="336">
        <f t="shared" si="124"/>
        <v>890</v>
      </c>
      <c r="P172" s="562">
        <f t="shared" si="124"/>
        <v>890</v>
      </c>
      <c r="Q172" s="558">
        <f t="shared" si="124"/>
        <v>890</v>
      </c>
      <c r="R172" s="558">
        <f t="shared" si="124"/>
        <v>890</v>
      </c>
      <c r="S172" s="336">
        <f t="shared" si="124"/>
        <v>890</v>
      </c>
      <c r="T172" s="336">
        <f t="shared" si="124"/>
        <v>890</v>
      </c>
      <c r="U172" s="336">
        <f t="shared" si="124"/>
        <v>890</v>
      </c>
      <c r="V172" s="575">
        <f t="shared" si="124"/>
        <v>890</v>
      </c>
      <c r="W172" s="562">
        <f t="shared" si="124"/>
        <v>890</v>
      </c>
      <c r="X172" s="336">
        <f t="shared" si="124"/>
        <v>890</v>
      </c>
      <c r="Y172" s="336">
        <f t="shared" si="124"/>
        <v>890</v>
      </c>
      <c r="Z172" s="336">
        <f t="shared" si="124"/>
        <v>890</v>
      </c>
      <c r="AA172" s="336">
        <f t="shared" si="124"/>
        <v>890</v>
      </c>
      <c r="AB172" s="336">
        <f t="shared" si="124"/>
        <v>890</v>
      </c>
      <c r="AC172" s="575">
        <f t="shared" si="124"/>
        <v>890</v>
      </c>
      <c r="AD172" s="562">
        <f t="shared" si="124"/>
        <v>890</v>
      </c>
      <c r="AE172" s="336">
        <f t="shared" si="124"/>
        <v>890</v>
      </c>
      <c r="AF172" s="336">
        <f t="shared" si="124"/>
        <v>890</v>
      </c>
      <c r="AG172" s="336">
        <f t="shared" si="124"/>
        <v>890</v>
      </c>
      <c r="AH172" s="336">
        <f t="shared" si="124"/>
        <v>890</v>
      </c>
      <c r="AI172" s="558">
        <f t="shared" si="124"/>
        <v>890</v>
      </c>
      <c r="AJ172" s="575">
        <f t="shared" si="124"/>
        <v>890</v>
      </c>
      <c r="AK172" s="562">
        <f t="shared" si="124"/>
        <v>890</v>
      </c>
      <c r="AL172" s="37"/>
    </row>
    <row r="173" spans="1:42" ht="34.5" customHeight="1">
      <c r="A173" s="624">
        <v>3</v>
      </c>
      <c r="B173" s="659" t="s">
        <v>98</v>
      </c>
      <c r="C173" s="32" t="s">
        <v>174</v>
      </c>
      <c r="D173" s="48"/>
      <c r="E173" s="49"/>
      <c r="F173" s="337">
        <f>+F12</f>
        <v>4700</v>
      </c>
      <c r="G173" s="334">
        <f>+G12</f>
        <v>0</v>
      </c>
      <c r="H173" s="574">
        <f t="shared" ref="H173:AJ173" si="125">+H12</f>
        <v>0</v>
      </c>
      <c r="I173" s="557">
        <f t="shared" si="125"/>
        <v>0</v>
      </c>
      <c r="J173" s="469">
        <f t="shared" si="125"/>
        <v>500</v>
      </c>
      <c r="K173" s="334">
        <f t="shared" si="125"/>
        <v>0</v>
      </c>
      <c r="L173" s="334">
        <f t="shared" si="125"/>
        <v>0</v>
      </c>
      <c r="M173" s="334">
        <f t="shared" si="125"/>
        <v>0</v>
      </c>
      <c r="N173" s="334">
        <f t="shared" si="125"/>
        <v>0</v>
      </c>
      <c r="O173" s="469">
        <f t="shared" si="125"/>
        <v>600</v>
      </c>
      <c r="P173" s="469">
        <f t="shared" si="125"/>
        <v>900</v>
      </c>
      <c r="Q173" s="557">
        <f t="shared" si="125"/>
        <v>0</v>
      </c>
      <c r="R173" s="557">
        <f t="shared" si="125"/>
        <v>0</v>
      </c>
      <c r="S173" s="334">
        <f t="shared" si="125"/>
        <v>0</v>
      </c>
      <c r="T173" s="334">
        <f t="shared" si="125"/>
        <v>0</v>
      </c>
      <c r="U173" s="334">
        <f t="shared" si="125"/>
        <v>0</v>
      </c>
      <c r="V173" s="469">
        <f t="shared" si="125"/>
        <v>1200</v>
      </c>
      <c r="W173" s="557">
        <f t="shared" si="125"/>
        <v>0</v>
      </c>
      <c r="X173" s="334">
        <f t="shared" si="125"/>
        <v>0</v>
      </c>
      <c r="Y173" s="334">
        <f t="shared" si="125"/>
        <v>0</v>
      </c>
      <c r="Z173" s="469">
        <f t="shared" si="125"/>
        <v>500</v>
      </c>
      <c r="AA173" s="334">
        <f t="shared" si="125"/>
        <v>0</v>
      </c>
      <c r="AB173" s="469">
        <f t="shared" si="125"/>
        <v>1000</v>
      </c>
      <c r="AC173" s="574">
        <f t="shared" si="125"/>
        <v>0</v>
      </c>
      <c r="AD173" s="557">
        <f t="shared" si="125"/>
        <v>0</v>
      </c>
      <c r="AE173" s="334">
        <f t="shared" si="125"/>
        <v>0</v>
      </c>
      <c r="AF173" s="334">
        <f t="shared" si="125"/>
        <v>0</v>
      </c>
      <c r="AG173" s="334">
        <f t="shared" si="125"/>
        <v>0</v>
      </c>
      <c r="AH173" s="334">
        <f t="shared" si="125"/>
        <v>0</v>
      </c>
      <c r="AI173" s="557">
        <f t="shared" si="125"/>
        <v>0</v>
      </c>
      <c r="AJ173" s="574">
        <f t="shared" si="125"/>
        <v>0</v>
      </c>
      <c r="AK173" s="564">
        <f>+AK12</f>
        <v>0</v>
      </c>
      <c r="AL173" s="37"/>
      <c r="AM173" s="38"/>
      <c r="AN173" s="38"/>
      <c r="AO173" s="38"/>
      <c r="AP173" s="38"/>
    </row>
    <row r="174" spans="1:42" ht="34.5" customHeight="1">
      <c r="A174" s="670"/>
      <c r="B174" s="729"/>
      <c r="C174" s="39"/>
      <c r="D174" s="40"/>
      <c r="E174" s="41"/>
      <c r="F174" s="42"/>
      <c r="G174" s="336">
        <f t="shared" ref="G174:AK174" si="126">+F174+G173</f>
        <v>0</v>
      </c>
      <c r="H174" s="575">
        <f t="shared" si="126"/>
        <v>0</v>
      </c>
      <c r="I174" s="562">
        <f t="shared" si="126"/>
        <v>0</v>
      </c>
      <c r="J174" s="336">
        <f t="shared" si="126"/>
        <v>500</v>
      </c>
      <c r="K174" s="336">
        <f t="shared" si="126"/>
        <v>500</v>
      </c>
      <c r="L174" s="336">
        <f t="shared" si="126"/>
        <v>500</v>
      </c>
      <c r="M174" s="336">
        <f t="shared" si="126"/>
        <v>500</v>
      </c>
      <c r="N174" s="336">
        <f t="shared" si="126"/>
        <v>500</v>
      </c>
      <c r="O174" s="336">
        <f t="shared" si="126"/>
        <v>1100</v>
      </c>
      <c r="P174" s="562">
        <f t="shared" si="126"/>
        <v>2000</v>
      </c>
      <c r="Q174" s="558">
        <f t="shared" si="126"/>
        <v>2000</v>
      </c>
      <c r="R174" s="558">
        <f t="shared" si="126"/>
        <v>2000</v>
      </c>
      <c r="S174" s="336">
        <f t="shared" si="126"/>
        <v>2000</v>
      </c>
      <c r="T174" s="336">
        <f t="shared" si="126"/>
        <v>2000</v>
      </c>
      <c r="U174" s="336">
        <f t="shared" si="126"/>
        <v>2000</v>
      </c>
      <c r="V174" s="575">
        <f t="shared" si="126"/>
        <v>3200</v>
      </c>
      <c r="W174" s="562">
        <f t="shared" si="126"/>
        <v>3200</v>
      </c>
      <c r="X174" s="336">
        <f t="shared" si="126"/>
        <v>3200</v>
      </c>
      <c r="Y174" s="336">
        <f t="shared" si="126"/>
        <v>3200</v>
      </c>
      <c r="Z174" s="336">
        <f t="shared" si="126"/>
        <v>3700</v>
      </c>
      <c r="AA174" s="336">
        <f t="shared" si="126"/>
        <v>3700</v>
      </c>
      <c r="AB174" s="336">
        <f t="shared" si="126"/>
        <v>4700</v>
      </c>
      <c r="AC174" s="575">
        <f t="shared" si="126"/>
        <v>4700</v>
      </c>
      <c r="AD174" s="562">
        <f t="shared" si="126"/>
        <v>4700</v>
      </c>
      <c r="AE174" s="336">
        <f t="shared" si="126"/>
        <v>4700</v>
      </c>
      <c r="AF174" s="336">
        <f t="shared" si="126"/>
        <v>4700</v>
      </c>
      <c r="AG174" s="336">
        <f t="shared" si="126"/>
        <v>4700</v>
      </c>
      <c r="AH174" s="336">
        <f t="shared" si="126"/>
        <v>4700</v>
      </c>
      <c r="AI174" s="558">
        <f t="shared" si="126"/>
        <v>4700</v>
      </c>
      <c r="AJ174" s="575">
        <f t="shared" si="126"/>
        <v>4700</v>
      </c>
      <c r="AK174" s="562">
        <f t="shared" si="126"/>
        <v>4700</v>
      </c>
      <c r="AL174" s="37"/>
    </row>
    <row r="175" spans="1:42" ht="34.5" customHeight="1">
      <c r="A175" s="624">
        <v>4</v>
      </c>
      <c r="B175" s="659" t="s">
        <v>99</v>
      </c>
      <c r="C175" s="32" t="s">
        <v>174</v>
      </c>
      <c r="D175" s="48"/>
      <c r="E175" s="49"/>
      <c r="F175" s="337">
        <f>+F14</f>
        <v>2250</v>
      </c>
      <c r="G175" s="338">
        <f>+G14</f>
        <v>0</v>
      </c>
      <c r="H175" s="576">
        <f t="shared" ref="H175:AJ175" si="127">+H14</f>
        <v>0</v>
      </c>
      <c r="I175" s="559">
        <f t="shared" si="127"/>
        <v>0</v>
      </c>
      <c r="J175" s="470">
        <f t="shared" si="127"/>
        <v>50</v>
      </c>
      <c r="K175" s="470">
        <f t="shared" si="127"/>
        <v>450</v>
      </c>
      <c r="L175" s="338">
        <f t="shared" si="127"/>
        <v>0</v>
      </c>
      <c r="M175" s="338">
        <f t="shared" si="127"/>
        <v>0</v>
      </c>
      <c r="N175" s="338">
        <f t="shared" si="127"/>
        <v>0</v>
      </c>
      <c r="O175" s="338">
        <f t="shared" si="127"/>
        <v>0</v>
      </c>
      <c r="P175" s="559">
        <f t="shared" si="127"/>
        <v>0</v>
      </c>
      <c r="Q175" s="559">
        <f t="shared" si="127"/>
        <v>0</v>
      </c>
      <c r="R175" s="559">
        <f t="shared" si="127"/>
        <v>0</v>
      </c>
      <c r="S175" s="338">
        <f t="shared" si="127"/>
        <v>0</v>
      </c>
      <c r="T175" s="338">
        <f t="shared" si="127"/>
        <v>0</v>
      </c>
      <c r="U175" s="470">
        <f t="shared" si="127"/>
        <v>600</v>
      </c>
      <c r="V175" s="470">
        <f t="shared" si="127"/>
        <v>725</v>
      </c>
      <c r="W175" s="559">
        <f t="shared" si="127"/>
        <v>0</v>
      </c>
      <c r="X175" s="338">
        <f t="shared" si="127"/>
        <v>0</v>
      </c>
      <c r="Y175" s="338">
        <f t="shared" si="127"/>
        <v>0</v>
      </c>
      <c r="Z175" s="338">
        <f t="shared" si="127"/>
        <v>0</v>
      </c>
      <c r="AA175" s="470">
        <f t="shared" si="127"/>
        <v>325</v>
      </c>
      <c r="AB175" s="470">
        <f t="shared" si="127"/>
        <v>100</v>
      </c>
      <c r="AC175" s="576">
        <f t="shared" si="127"/>
        <v>0</v>
      </c>
      <c r="AD175" s="559">
        <f t="shared" si="127"/>
        <v>0</v>
      </c>
      <c r="AE175" s="338">
        <f t="shared" si="127"/>
        <v>0</v>
      </c>
      <c r="AF175" s="338">
        <f t="shared" si="127"/>
        <v>0</v>
      </c>
      <c r="AG175" s="338">
        <f t="shared" si="127"/>
        <v>0</v>
      </c>
      <c r="AH175" s="338">
        <f t="shared" si="127"/>
        <v>0</v>
      </c>
      <c r="AI175" s="559">
        <f t="shared" si="127"/>
        <v>0</v>
      </c>
      <c r="AJ175" s="576">
        <f t="shared" si="127"/>
        <v>0</v>
      </c>
      <c r="AK175" s="564">
        <f>+AK14</f>
        <v>0</v>
      </c>
      <c r="AL175" s="37"/>
      <c r="AM175" s="38"/>
      <c r="AN175" s="38"/>
      <c r="AO175" s="38"/>
      <c r="AP175" s="38"/>
    </row>
    <row r="176" spans="1:42" ht="34.5" customHeight="1">
      <c r="A176" s="670"/>
      <c r="B176" s="729"/>
      <c r="C176" s="39"/>
      <c r="D176" s="33"/>
      <c r="E176" s="52"/>
      <c r="F176" s="35"/>
      <c r="G176" s="336">
        <f t="shared" ref="G176:AG176" si="128">+F176+G175</f>
        <v>0</v>
      </c>
      <c r="H176" s="575">
        <f t="shared" si="128"/>
        <v>0</v>
      </c>
      <c r="I176" s="562">
        <f t="shared" si="128"/>
        <v>0</v>
      </c>
      <c r="J176" s="336">
        <f t="shared" si="128"/>
        <v>50</v>
      </c>
      <c r="K176" s="336">
        <f t="shared" si="128"/>
        <v>500</v>
      </c>
      <c r="L176" s="336">
        <f t="shared" si="128"/>
        <v>500</v>
      </c>
      <c r="M176" s="336">
        <f t="shared" si="128"/>
        <v>500</v>
      </c>
      <c r="N176" s="336">
        <f t="shared" si="128"/>
        <v>500</v>
      </c>
      <c r="O176" s="336">
        <f t="shared" si="128"/>
        <v>500</v>
      </c>
      <c r="P176" s="562">
        <f t="shared" si="128"/>
        <v>500</v>
      </c>
      <c r="Q176" s="558">
        <f t="shared" si="128"/>
        <v>500</v>
      </c>
      <c r="R176" s="558">
        <f t="shared" si="128"/>
        <v>500</v>
      </c>
      <c r="S176" s="336">
        <f t="shared" si="128"/>
        <v>500</v>
      </c>
      <c r="T176" s="336">
        <f t="shared" si="128"/>
        <v>500</v>
      </c>
      <c r="U176" s="336">
        <f t="shared" si="128"/>
        <v>1100</v>
      </c>
      <c r="V176" s="575">
        <f t="shared" si="128"/>
        <v>1825</v>
      </c>
      <c r="W176" s="562">
        <f t="shared" si="128"/>
        <v>1825</v>
      </c>
      <c r="X176" s="336">
        <f t="shared" si="128"/>
        <v>1825</v>
      </c>
      <c r="Y176" s="336">
        <f t="shared" si="128"/>
        <v>1825</v>
      </c>
      <c r="Z176" s="336">
        <f t="shared" si="128"/>
        <v>1825</v>
      </c>
      <c r="AA176" s="336">
        <f t="shared" si="128"/>
        <v>2150</v>
      </c>
      <c r="AB176" s="336">
        <f t="shared" si="128"/>
        <v>2250</v>
      </c>
      <c r="AC176" s="575">
        <f t="shared" si="128"/>
        <v>2250</v>
      </c>
      <c r="AD176" s="562">
        <f t="shared" si="128"/>
        <v>2250</v>
      </c>
      <c r="AE176" s="336">
        <f t="shared" si="128"/>
        <v>2250</v>
      </c>
      <c r="AF176" s="336">
        <f t="shared" si="128"/>
        <v>2250</v>
      </c>
      <c r="AG176" s="336">
        <f t="shared" si="128"/>
        <v>2250</v>
      </c>
      <c r="AH176" s="336">
        <f>+AG176+AH175</f>
        <v>2250</v>
      </c>
      <c r="AI176" s="558">
        <f t="shared" ref="AI176" si="129">+AH176+AI175</f>
        <v>2250</v>
      </c>
      <c r="AJ176" s="575">
        <f>+AI176+AJ175</f>
        <v>2250</v>
      </c>
      <c r="AK176" s="562">
        <f>+AJ176+AK175</f>
        <v>2250</v>
      </c>
      <c r="AL176" s="37"/>
    </row>
    <row r="177" spans="1:42" ht="34.5" customHeight="1">
      <c r="A177" s="624">
        <v>5</v>
      </c>
      <c r="B177" s="659" t="s">
        <v>100</v>
      </c>
      <c r="C177" s="33" t="s">
        <v>176</v>
      </c>
      <c r="D177" s="48"/>
      <c r="E177" s="49"/>
      <c r="F177" s="337">
        <f>+F16</f>
        <v>4700</v>
      </c>
      <c r="G177" s="334">
        <f>+G16</f>
        <v>0</v>
      </c>
      <c r="H177" s="574">
        <f t="shared" ref="H177:AJ177" si="130">+H16</f>
        <v>0</v>
      </c>
      <c r="I177" s="557">
        <f t="shared" si="130"/>
        <v>0</v>
      </c>
      <c r="J177" s="334">
        <f t="shared" si="130"/>
        <v>0</v>
      </c>
      <c r="K177" s="334">
        <f t="shared" si="130"/>
        <v>0</v>
      </c>
      <c r="L177" s="334">
        <f t="shared" si="130"/>
        <v>0</v>
      </c>
      <c r="M177" s="334">
        <f t="shared" si="130"/>
        <v>0</v>
      </c>
      <c r="N177" s="469">
        <f t="shared" si="130"/>
        <v>500</v>
      </c>
      <c r="O177" s="334">
        <f t="shared" si="130"/>
        <v>0</v>
      </c>
      <c r="P177" s="557">
        <f t="shared" si="130"/>
        <v>0</v>
      </c>
      <c r="Q177" s="557">
        <f t="shared" si="130"/>
        <v>0</v>
      </c>
      <c r="R177" s="557">
        <f t="shared" si="130"/>
        <v>0</v>
      </c>
      <c r="S177" s="334">
        <f t="shared" si="130"/>
        <v>0</v>
      </c>
      <c r="T177" s="334">
        <f t="shared" si="130"/>
        <v>0</v>
      </c>
      <c r="U177" s="334">
        <f t="shared" si="130"/>
        <v>0</v>
      </c>
      <c r="V177" s="574">
        <f t="shared" si="130"/>
        <v>0</v>
      </c>
      <c r="W177" s="557">
        <f t="shared" si="130"/>
        <v>0</v>
      </c>
      <c r="X177" s="469">
        <f t="shared" si="130"/>
        <v>900</v>
      </c>
      <c r="Y177" s="469">
        <f t="shared" si="130"/>
        <v>1100</v>
      </c>
      <c r="Z177" s="334">
        <f t="shared" si="130"/>
        <v>0</v>
      </c>
      <c r="AA177" s="334">
        <f t="shared" si="130"/>
        <v>0</v>
      </c>
      <c r="AB177" s="469">
        <f t="shared" si="130"/>
        <v>950</v>
      </c>
      <c r="AC177" s="469">
        <f t="shared" si="130"/>
        <v>1250</v>
      </c>
      <c r="AD177" s="557">
        <f t="shared" si="130"/>
        <v>0</v>
      </c>
      <c r="AE177" s="334">
        <f t="shared" si="130"/>
        <v>0</v>
      </c>
      <c r="AF177" s="334">
        <f t="shared" si="130"/>
        <v>0</v>
      </c>
      <c r="AG177" s="334">
        <f t="shared" si="130"/>
        <v>0</v>
      </c>
      <c r="AH177" s="334">
        <f t="shared" si="130"/>
        <v>0</v>
      </c>
      <c r="AI177" s="557">
        <f t="shared" si="130"/>
        <v>0</v>
      </c>
      <c r="AJ177" s="574">
        <f t="shared" si="130"/>
        <v>0</v>
      </c>
      <c r="AK177" s="564">
        <f>+AK16</f>
        <v>0</v>
      </c>
      <c r="AL177" s="37"/>
      <c r="AM177" s="38"/>
      <c r="AN177" s="38"/>
      <c r="AO177" s="38"/>
      <c r="AP177" s="38"/>
    </row>
    <row r="178" spans="1:42" ht="34.5" customHeight="1">
      <c r="A178" s="670"/>
      <c r="B178" s="729"/>
      <c r="C178" s="40"/>
      <c r="D178" s="40"/>
      <c r="E178" s="41"/>
      <c r="F178" s="42"/>
      <c r="G178" s="43">
        <f t="shared" ref="G178:AK178" si="131">+F178+G177</f>
        <v>0</v>
      </c>
      <c r="H178" s="575">
        <f t="shared" si="131"/>
        <v>0</v>
      </c>
      <c r="I178" s="562">
        <f t="shared" si="131"/>
        <v>0</v>
      </c>
      <c r="J178" s="336">
        <f t="shared" si="131"/>
        <v>0</v>
      </c>
      <c r="K178" s="336">
        <f t="shared" si="131"/>
        <v>0</v>
      </c>
      <c r="L178" s="336">
        <f t="shared" si="131"/>
        <v>0</v>
      </c>
      <c r="M178" s="336">
        <f t="shared" si="131"/>
        <v>0</v>
      </c>
      <c r="N178" s="336">
        <f t="shared" si="131"/>
        <v>500</v>
      </c>
      <c r="O178" s="336">
        <f t="shared" si="131"/>
        <v>500</v>
      </c>
      <c r="P178" s="562">
        <f t="shared" si="131"/>
        <v>500</v>
      </c>
      <c r="Q178" s="558">
        <f t="shared" si="131"/>
        <v>500</v>
      </c>
      <c r="R178" s="558">
        <f t="shared" si="131"/>
        <v>500</v>
      </c>
      <c r="S178" s="336">
        <f t="shared" si="131"/>
        <v>500</v>
      </c>
      <c r="T178" s="336">
        <f t="shared" si="131"/>
        <v>500</v>
      </c>
      <c r="U178" s="336">
        <f t="shared" si="131"/>
        <v>500</v>
      </c>
      <c r="V178" s="575">
        <f t="shared" si="131"/>
        <v>500</v>
      </c>
      <c r="W178" s="562">
        <f t="shared" si="131"/>
        <v>500</v>
      </c>
      <c r="X178" s="336">
        <f t="shared" si="131"/>
        <v>1400</v>
      </c>
      <c r="Y178" s="336">
        <f t="shared" si="131"/>
        <v>2500</v>
      </c>
      <c r="Z178" s="336">
        <f t="shared" si="131"/>
        <v>2500</v>
      </c>
      <c r="AA178" s="336">
        <f t="shared" si="131"/>
        <v>2500</v>
      </c>
      <c r="AB178" s="336">
        <f t="shared" si="131"/>
        <v>3450</v>
      </c>
      <c r="AC178" s="575">
        <f t="shared" si="131"/>
        <v>4700</v>
      </c>
      <c r="AD178" s="562">
        <f t="shared" si="131"/>
        <v>4700</v>
      </c>
      <c r="AE178" s="336">
        <f t="shared" si="131"/>
        <v>4700</v>
      </c>
      <c r="AF178" s="336">
        <f t="shared" si="131"/>
        <v>4700</v>
      </c>
      <c r="AG178" s="336">
        <f t="shared" si="131"/>
        <v>4700</v>
      </c>
      <c r="AH178" s="336">
        <f t="shared" si="131"/>
        <v>4700</v>
      </c>
      <c r="AI178" s="558">
        <f t="shared" si="131"/>
        <v>4700</v>
      </c>
      <c r="AJ178" s="575">
        <f t="shared" si="131"/>
        <v>4700</v>
      </c>
      <c r="AK178" s="562">
        <f t="shared" si="131"/>
        <v>4700</v>
      </c>
      <c r="AL178" s="37"/>
    </row>
    <row r="179" spans="1:42" ht="34.5" customHeight="1">
      <c r="A179" s="624">
        <v>6</v>
      </c>
      <c r="B179" s="659" t="s">
        <v>101</v>
      </c>
      <c r="C179" s="33" t="s">
        <v>176</v>
      </c>
      <c r="D179" s="48"/>
      <c r="E179" s="49"/>
      <c r="F179" s="337">
        <f>+F18</f>
        <v>50</v>
      </c>
      <c r="G179" s="338">
        <f>+G18</f>
        <v>0</v>
      </c>
      <c r="H179" s="576">
        <f t="shared" ref="H179:AJ179" si="132">+H18</f>
        <v>0</v>
      </c>
      <c r="I179" s="559">
        <f t="shared" si="132"/>
        <v>0</v>
      </c>
      <c r="J179" s="338">
        <f t="shared" si="132"/>
        <v>0</v>
      </c>
      <c r="K179" s="338">
        <f t="shared" si="132"/>
        <v>0</v>
      </c>
      <c r="L179" s="338">
        <f t="shared" si="132"/>
        <v>0</v>
      </c>
      <c r="M179" s="338">
        <f t="shared" si="132"/>
        <v>0</v>
      </c>
      <c r="N179" s="338">
        <f t="shared" si="132"/>
        <v>0</v>
      </c>
      <c r="O179" s="338">
        <f t="shared" si="132"/>
        <v>0</v>
      </c>
      <c r="P179" s="559">
        <f t="shared" si="132"/>
        <v>0</v>
      </c>
      <c r="Q179" s="559">
        <f t="shared" si="132"/>
        <v>0</v>
      </c>
      <c r="R179" s="559">
        <f t="shared" si="132"/>
        <v>0</v>
      </c>
      <c r="S179" s="338">
        <f t="shared" si="132"/>
        <v>0</v>
      </c>
      <c r="T179" s="338">
        <f t="shared" si="132"/>
        <v>0</v>
      </c>
      <c r="U179" s="338">
        <f t="shared" si="132"/>
        <v>0</v>
      </c>
      <c r="V179" s="576">
        <f t="shared" si="132"/>
        <v>0</v>
      </c>
      <c r="W179" s="559">
        <f t="shared" si="132"/>
        <v>0</v>
      </c>
      <c r="X179" s="338">
        <f t="shared" si="132"/>
        <v>0</v>
      </c>
      <c r="Y179" s="470">
        <f t="shared" si="132"/>
        <v>50</v>
      </c>
      <c r="Z179" s="338">
        <f t="shared" si="132"/>
        <v>0</v>
      </c>
      <c r="AA179" s="338">
        <f t="shared" si="132"/>
        <v>0</v>
      </c>
      <c r="AB179" s="338">
        <f t="shared" si="132"/>
        <v>0</v>
      </c>
      <c r="AC179" s="576">
        <f t="shared" si="132"/>
        <v>0</v>
      </c>
      <c r="AD179" s="559">
        <f t="shared" si="132"/>
        <v>0</v>
      </c>
      <c r="AE179" s="338">
        <f t="shared" si="132"/>
        <v>0</v>
      </c>
      <c r="AF179" s="338">
        <f t="shared" si="132"/>
        <v>0</v>
      </c>
      <c r="AG179" s="338">
        <f t="shared" si="132"/>
        <v>0</v>
      </c>
      <c r="AH179" s="338">
        <f t="shared" si="132"/>
        <v>0</v>
      </c>
      <c r="AI179" s="559">
        <f t="shared" si="132"/>
        <v>0</v>
      </c>
      <c r="AJ179" s="576">
        <f t="shared" si="132"/>
        <v>0</v>
      </c>
      <c r="AK179" s="564">
        <f>+AK18</f>
        <v>0</v>
      </c>
      <c r="AL179" s="37"/>
      <c r="AM179" s="38"/>
      <c r="AN179" s="38"/>
      <c r="AO179" s="38"/>
      <c r="AP179" s="38"/>
    </row>
    <row r="180" spans="1:42" ht="34.5" customHeight="1">
      <c r="A180" s="670"/>
      <c r="B180" s="729"/>
      <c r="C180" s="40"/>
      <c r="D180" s="33"/>
      <c r="E180" s="52"/>
      <c r="F180" s="35"/>
      <c r="G180" s="43">
        <f t="shared" ref="G180:AG180" si="133">+F180+G179</f>
        <v>0</v>
      </c>
      <c r="H180" s="575">
        <f t="shared" si="133"/>
        <v>0</v>
      </c>
      <c r="I180" s="562">
        <f t="shared" si="133"/>
        <v>0</v>
      </c>
      <c r="J180" s="336">
        <f t="shared" si="133"/>
        <v>0</v>
      </c>
      <c r="K180" s="336">
        <f t="shared" si="133"/>
        <v>0</v>
      </c>
      <c r="L180" s="336">
        <f t="shared" si="133"/>
        <v>0</v>
      </c>
      <c r="M180" s="336">
        <f t="shared" si="133"/>
        <v>0</v>
      </c>
      <c r="N180" s="336">
        <f t="shared" si="133"/>
        <v>0</v>
      </c>
      <c r="O180" s="336">
        <f t="shared" si="133"/>
        <v>0</v>
      </c>
      <c r="P180" s="562">
        <f t="shared" si="133"/>
        <v>0</v>
      </c>
      <c r="Q180" s="558">
        <f t="shared" si="133"/>
        <v>0</v>
      </c>
      <c r="R180" s="558">
        <f t="shared" si="133"/>
        <v>0</v>
      </c>
      <c r="S180" s="336">
        <f t="shared" si="133"/>
        <v>0</v>
      </c>
      <c r="T180" s="336">
        <f t="shared" si="133"/>
        <v>0</v>
      </c>
      <c r="U180" s="336">
        <f t="shared" si="133"/>
        <v>0</v>
      </c>
      <c r="V180" s="575">
        <f t="shared" si="133"/>
        <v>0</v>
      </c>
      <c r="W180" s="562">
        <f t="shared" si="133"/>
        <v>0</v>
      </c>
      <c r="X180" s="336">
        <f t="shared" si="133"/>
        <v>0</v>
      </c>
      <c r="Y180" s="336">
        <f t="shared" si="133"/>
        <v>50</v>
      </c>
      <c r="Z180" s="336">
        <f t="shared" si="133"/>
        <v>50</v>
      </c>
      <c r="AA180" s="336">
        <f t="shared" si="133"/>
        <v>50</v>
      </c>
      <c r="AB180" s="336">
        <f t="shared" si="133"/>
        <v>50</v>
      </c>
      <c r="AC180" s="575">
        <f t="shared" si="133"/>
        <v>50</v>
      </c>
      <c r="AD180" s="562">
        <f t="shared" si="133"/>
        <v>50</v>
      </c>
      <c r="AE180" s="336">
        <f t="shared" si="133"/>
        <v>50</v>
      </c>
      <c r="AF180" s="336">
        <f t="shared" si="133"/>
        <v>50</v>
      </c>
      <c r="AG180" s="336">
        <f t="shared" si="133"/>
        <v>50</v>
      </c>
      <c r="AH180" s="336">
        <f>+AG180+AH179</f>
        <v>50</v>
      </c>
      <c r="AI180" s="558">
        <f t="shared" ref="AI180" si="134">+AH180+AI179</f>
        <v>50</v>
      </c>
      <c r="AJ180" s="575">
        <f>+AI180+AJ179</f>
        <v>50</v>
      </c>
      <c r="AK180" s="562">
        <f>+AJ180+AK179</f>
        <v>50</v>
      </c>
      <c r="AL180" s="37"/>
    </row>
    <row r="181" spans="1:42" ht="34.5" customHeight="1">
      <c r="A181" s="624">
        <v>7</v>
      </c>
      <c r="B181" s="649" t="s">
        <v>102</v>
      </c>
      <c r="C181" s="32" t="s">
        <v>174</v>
      </c>
      <c r="D181" s="53"/>
      <c r="E181" s="54"/>
      <c r="F181" s="337">
        <f>+F20</f>
        <v>580</v>
      </c>
      <c r="G181" s="338">
        <f>+G20</f>
        <v>0</v>
      </c>
      <c r="H181" s="576">
        <f t="shared" ref="H181:AJ181" si="135">+H20</f>
        <v>0</v>
      </c>
      <c r="I181" s="559">
        <f t="shared" si="135"/>
        <v>0</v>
      </c>
      <c r="J181" s="338">
        <f t="shared" si="135"/>
        <v>0</v>
      </c>
      <c r="K181" s="470">
        <f t="shared" si="135"/>
        <v>580</v>
      </c>
      <c r="L181" s="338">
        <f t="shared" si="135"/>
        <v>0</v>
      </c>
      <c r="M181" s="338">
        <f t="shared" si="135"/>
        <v>0</v>
      </c>
      <c r="N181" s="338">
        <f t="shared" si="135"/>
        <v>0</v>
      </c>
      <c r="O181" s="338">
        <f t="shared" si="135"/>
        <v>0</v>
      </c>
      <c r="P181" s="559">
        <f t="shared" si="135"/>
        <v>0</v>
      </c>
      <c r="Q181" s="559">
        <f t="shared" si="135"/>
        <v>0</v>
      </c>
      <c r="R181" s="559">
        <f t="shared" si="135"/>
        <v>0</v>
      </c>
      <c r="S181" s="338">
        <f t="shared" si="135"/>
        <v>0</v>
      </c>
      <c r="T181" s="338">
        <f t="shared" si="135"/>
        <v>0</v>
      </c>
      <c r="U181" s="338">
        <f t="shared" si="135"/>
        <v>0</v>
      </c>
      <c r="V181" s="576">
        <f t="shared" si="135"/>
        <v>0</v>
      </c>
      <c r="W181" s="559">
        <f t="shared" si="135"/>
        <v>0</v>
      </c>
      <c r="X181" s="338">
        <f t="shared" si="135"/>
        <v>0</v>
      </c>
      <c r="Y181" s="338">
        <f t="shared" si="135"/>
        <v>0</v>
      </c>
      <c r="Z181" s="338">
        <f t="shared" si="135"/>
        <v>0</v>
      </c>
      <c r="AA181" s="338">
        <f t="shared" si="135"/>
        <v>0</v>
      </c>
      <c r="AB181" s="338">
        <f t="shared" si="135"/>
        <v>0</v>
      </c>
      <c r="AC181" s="576">
        <f t="shared" si="135"/>
        <v>0</v>
      </c>
      <c r="AD181" s="559">
        <f t="shared" si="135"/>
        <v>0</v>
      </c>
      <c r="AE181" s="338">
        <f t="shared" si="135"/>
        <v>0</v>
      </c>
      <c r="AF181" s="338">
        <f t="shared" si="135"/>
        <v>0</v>
      </c>
      <c r="AG181" s="338">
        <f t="shared" si="135"/>
        <v>0</v>
      </c>
      <c r="AH181" s="338">
        <f t="shared" si="135"/>
        <v>0</v>
      </c>
      <c r="AI181" s="559">
        <f t="shared" si="135"/>
        <v>0</v>
      </c>
      <c r="AJ181" s="576">
        <f t="shared" si="135"/>
        <v>0</v>
      </c>
      <c r="AK181" s="564">
        <f>+AK20</f>
        <v>0</v>
      </c>
      <c r="AL181" s="37"/>
      <c r="AM181" s="38"/>
      <c r="AN181" s="38"/>
      <c r="AO181" s="38"/>
      <c r="AP181" s="38"/>
    </row>
    <row r="182" spans="1:42" ht="34.5" customHeight="1">
      <c r="A182" s="670"/>
      <c r="B182" s="650"/>
      <c r="C182" s="39"/>
      <c r="D182" s="56"/>
      <c r="E182" s="57"/>
      <c r="F182" s="58"/>
      <c r="G182" s="336">
        <f t="shared" ref="G182:AK182" si="136">+F182+G181</f>
        <v>0</v>
      </c>
      <c r="H182" s="575">
        <f t="shared" si="136"/>
        <v>0</v>
      </c>
      <c r="I182" s="562">
        <f t="shared" si="136"/>
        <v>0</v>
      </c>
      <c r="J182" s="336">
        <f t="shared" si="136"/>
        <v>0</v>
      </c>
      <c r="K182" s="336">
        <f t="shared" si="136"/>
        <v>580</v>
      </c>
      <c r="L182" s="336">
        <f t="shared" si="136"/>
        <v>580</v>
      </c>
      <c r="M182" s="336">
        <f t="shared" si="136"/>
        <v>580</v>
      </c>
      <c r="N182" s="336">
        <f t="shared" si="136"/>
        <v>580</v>
      </c>
      <c r="O182" s="336">
        <f t="shared" si="136"/>
        <v>580</v>
      </c>
      <c r="P182" s="562">
        <f t="shared" si="136"/>
        <v>580</v>
      </c>
      <c r="Q182" s="558">
        <f t="shared" si="136"/>
        <v>580</v>
      </c>
      <c r="R182" s="558">
        <f t="shared" si="136"/>
        <v>580</v>
      </c>
      <c r="S182" s="336">
        <f t="shared" si="136"/>
        <v>580</v>
      </c>
      <c r="T182" s="336">
        <f t="shared" si="136"/>
        <v>580</v>
      </c>
      <c r="U182" s="336">
        <f t="shared" si="136"/>
        <v>580</v>
      </c>
      <c r="V182" s="575">
        <f t="shared" si="136"/>
        <v>580</v>
      </c>
      <c r="W182" s="562">
        <f t="shared" si="136"/>
        <v>580</v>
      </c>
      <c r="X182" s="336">
        <f t="shared" si="136"/>
        <v>580</v>
      </c>
      <c r="Y182" s="336">
        <f t="shared" si="136"/>
        <v>580</v>
      </c>
      <c r="Z182" s="336">
        <f t="shared" si="136"/>
        <v>580</v>
      </c>
      <c r="AA182" s="336">
        <f t="shared" si="136"/>
        <v>580</v>
      </c>
      <c r="AB182" s="336">
        <f t="shared" si="136"/>
        <v>580</v>
      </c>
      <c r="AC182" s="575">
        <f t="shared" si="136"/>
        <v>580</v>
      </c>
      <c r="AD182" s="562">
        <f t="shared" si="136"/>
        <v>580</v>
      </c>
      <c r="AE182" s="336">
        <f t="shared" si="136"/>
        <v>580</v>
      </c>
      <c r="AF182" s="336">
        <f t="shared" si="136"/>
        <v>580</v>
      </c>
      <c r="AG182" s="336">
        <f t="shared" si="136"/>
        <v>580</v>
      </c>
      <c r="AH182" s="336">
        <f t="shared" si="136"/>
        <v>580</v>
      </c>
      <c r="AI182" s="558">
        <f t="shared" si="136"/>
        <v>580</v>
      </c>
      <c r="AJ182" s="575">
        <f t="shared" si="136"/>
        <v>580</v>
      </c>
      <c r="AK182" s="562">
        <f t="shared" si="136"/>
        <v>580</v>
      </c>
      <c r="AL182" s="37"/>
    </row>
    <row r="183" spans="1:42" ht="34.5" customHeight="1">
      <c r="A183" s="624">
        <v>8</v>
      </c>
      <c r="B183" s="649" t="s">
        <v>103</v>
      </c>
      <c r="C183" s="32" t="s">
        <v>174</v>
      </c>
      <c r="D183" s="60"/>
      <c r="E183" s="34"/>
      <c r="F183" s="337">
        <f>+F22</f>
        <v>260</v>
      </c>
      <c r="G183" s="334">
        <f>+G22</f>
        <v>0</v>
      </c>
      <c r="H183" s="574">
        <f t="shared" ref="H183:AJ183" si="137">+H22</f>
        <v>0</v>
      </c>
      <c r="I183" s="557">
        <f t="shared" si="137"/>
        <v>0</v>
      </c>
      <c r="J183" s="334">
        <f t="shared" si="137"/>
        <v>0</v>
      </c>
      <c r="K183" s="469">
        <f t="shared" si="137"/>
        <v>260</v>
      </c>
      <c r="L183" s="334">
        <f t="shared" si="137"/>
        <v>0</v>
      </c>
      <c r="M183" s="334">
        <f t="shared" si="137"/>
        <v>0</v>
      </c>
      <c r="N183" s="334">
        <f t="shared" si="137"/>
        <v>0</v>
      </c>
      <c r="O183" s="334">
        <f t="shared" si="137"/>
        <v>0</v>
      </c>
      <c r="P183" s="557">
        <f t="shared" si="137"/>
        <v>0</v>
      </c>
      <c r="Q183" s="557">
        <f t="shared" si="137"/>
        <v>0</v>
      </c>
      <c r="R183" s="557">
        <f t="shared" si="137"/>
        <v>0</v>
      </c>
      <c r="S183" s="334">
        <f t="shared" si="137"/>
        <v>0</v>
      </c>
      <c r="T183" s="334">
        <f t="shared" si="137"/>
        <v>0</v>
      </c>
      <c r="U183" s="334">
        <f t="shared" si="137"/>
        <v>0</v>
      </c>
      <c r="V183" s="574">
        <f t="shared" si="137"/>
        <v>0</v>
      </c>
      <c r="W183" s="557">
        <f t="shared" si="137"/>
        <v>0</v>
      </c>
      <c r="X183" s="334">
        <f t="shared" si="137"/>
        <v>0</v>
      </c>
      <c r="Y183" s="334">
        <f t="shared" si="137"/>
        <v>0</v>
      </c>
      <c r="Z183" s="334">
        <f t="shared" si="137"/>
        <v>0</v>
      </c>
      <c r="AA183" s="334">
        <f t="shared" si="137"/>
        <v>0</v>
      </c>
      <c r="AB183" s="334">
        <f t="shared" si="137"/>
        <v>0</v>
      </c>
      <c r="AC183" s="574">
        <f t="shared" si="137"/>
        <v>0</v>
      </c>
      <c r="AD183" s="557">
        <f t="shared" si="137"/>
        <v>0</v>
      </c>
      <c r="AE183" s="334">
        <f t="shared" si="137"/>
        <v>0</v>
      </c>
      <c r="AF183" s="334">
        <f t="shared" si="137"/>
        <v>0</v>
      </c>
      <c r="AG183" s="334">
        <f t="shared" si="137"/>
        <v>0</v>
      </c>
      <c r="AH183" s="334">
        <f t="shared" si="137"/>
        <v>0</v>
      </c>
      <c r="AI183" s="557">
        <f t="shared" si="137"/>
        <v>0</v>
      </c>
      <c r="AJ183" s="574">
        <f t="shared" si="137"/>
        <v>0</v>
      </c>
      <c r="AK183" s="564">
        <f>+AK22</f>
        <v>0</v>
      </c>
      <c r="AL183" s="37"/>
      <c r="AM183" s="38"/>
      <c r="AN183" s="38"/>
      <c r="AO183" s="38"/>
      <c r="AP183" s="38"/>
    </row>
    <row r="184" spans="1:42" ht="34.5" customHeight="1">
      <c r="A184" s="670"/>
      <c r="B184" s="650"/>
      <c r="C184" s="39"/>
      <c r="D184" s="60"/>
      <c r="E184" s="52"/>
      <c r="F184" s="61"/>
      <c r="G184" s="336">
        <f t="shared" ref="G184:AK184" si="138">+F184+G183</f>
        <v>0</v>
      </c>
      <c r="H184" s="575">
        <f t="shared" si="138"/>
        <v>0</v>
      </c>
      <c r="I184" s="562">
        <f t="shared" si="138"/>
        <v>0</v>
      </c>
      <c r="J184" s="336">
        <f t="shared" si="138"/>
        <v>0</v>
      </c>
      <c r="K184" s="336">
        <f t="shared" si="138"/>
        <v>260</v>
      </c>
      <c r="L184" s="336">
        <f t="shared" si="138"/>
        <v>260</v>
      </c>
      <c r="M184" s="336">
        <f t="shared" si="138"/>
        <v>260</v>
      </c>
      <c r="N184" s="336">
        <f t="shared" si="138"/>
        <v>260</v>
      </c>
      <c r="O184" s="336">
        <f t="shared" si="138"/>
        <v>260</v>
      </c>
      <c r="P184" s="562">
        <f t="shared" si="138"/>
        <v>260</v>
      </c>
      <c r="Q184" s="558">
        <f t="shared" si="138"/>
        <v>260</v>
      </c>
      <c r="R184" s="558">
        <f t="shared" si="138"/>
        <v>260</v>
      </c>
      <c r="S184" s="336">
        <f t="shared" si="138"/>
        <v>260</v>
      </c>
      <c r="T184" s="336">
        <f t="shared" si="138"/>
        <v>260</v>
      </c>
      <c r="U184" s="336">
        <f t="shared" si="138"/>
        <v>260</v>
      </c>
      <c r="V184" s="575">
        <f t="shared" si="138"/>
        <v>260</v>
      </c>
      <c r="W184" s="562">
        <f t="shared" si="138"/>
        <v>260</v>
      </c>
      <c r="X184" s="336">
        <f t="shared" si="138"/>
        <v>260</v>
      </c>
      <c r="Y184" s="336">
        <f t="shared" si="138"/>
        <v>260</v>
      </c>
      <c r="Z184" s="336">
        <f t="shared" si="138"/>
        <v>260</v>
      </c>
      <c r="AA184" s="336">
        <f t="shared" si="138"/>
        <v>260</v>
      </c>
      <c r="AB184" s="336">
        <f t="shared" si="138"/>
        <v>260</v>
      </c>
      <c r="AC184" s="575">
        <f t="shared" si="138"/>
        <v>260</v>
      </c>
      <c r="AD184" s="562">
        <f t="shared" si="138"/>
        <v>260</v>
      </c>
      <c r="AE184" s="336">
        <f t="shared" si="138"/>
        <v>260</v>
      </c>
      <c r="AF184" s="336">
        <f t="shared" si="138"/>
        <v>260</v>
      </c>
      <c r="AG184" s="336">
        <f t="shared" si="138"/>
        <v>260</v>
      </c>
      <c r="AH184" s="336">
        <f t="shared" si="138"/>
        <v>260</v>
      </c>
      <c r="AI184" s="558">
        <f t="shared" si="138"/>
        <v>260</v>
      </c>
      <c r="AJ184" s="575">
        <f t="shared" si="138"/>
        <v>260</v>
      </c>
      <c r="AK184" s="562">
        <f t="shared" si="138"/>
        <v>260</v>
      </c>
      <c r="AL184" s="37"/>
    </row>
    <row r="185" spans="1:42" ht="34.5" customHeight="1">
      <c r="A185" s="624">
        <v>9</v>
      </c>
      <c r="B185" s="649" t="s">
        <v>104</v>
      </c>
      <c r="C185" s="32" t="s">
        <v>174</v>
      </c>
      <c r="D185" s="63"/>
      <c r="E185" s="54"/>
      <c r="F185" s="337">
        <f>+F24</f>
        <v>550</v>
      </c>
      <c r="G185" s="334">
        <f>+G24</f>
        <v>0</v>
      </c>
      <c r="H185" s="574">
        <f t="shared" ref="H185:AJ185" si="139">+H24</f>
        <v>0</v>
      </c>
      <c r="I185" s="557">
        <f t="shared" si="139"/>
        <v>0</v>
      </c>
      <c r="J185" s="334">
        <f t="shared" si="139"/>
        <v>0</v>
      </c>
      <c r="K185" s="469">
        <f t="shared" si="139"/>
        <v>306</v>
      </c>
      <c r="L185" s="334">
        <f t="shared" si="139"/>
        <v>0</v>
      </c>
      <c r="M185" s="334">
        <f t="shared" si="139"/>
        <v>0</v>
      </c>
      <c r="N185" s="334">
        <f t="shared" si="139"/>
        <v>0</v>
      </c>
      <c r="O185" s="334">
        <f t="shared" si="139"/>
        <v>0</v>
      </c>
      <c r="P185" s="557">
        <f t="shared" si="139"/>
        <v>0</v>
      </c>
      <c r="Q185" s="557">
        <f t="shared" si="139"/>
        <v>0</v>
      </c>
      <c r="R185" s="557">
        <f t="shared" si="139"/>
        <v>0</v>
      </c>
      <c r="S185" s="334">
        <f t="shared" si="139"/>
        <v>0</v>
      </c>
      <c r="T185" s="334">
        <f t="shared" si="139"/>
        <v>0</v>
      </c>
      <c r="U185" s="334">
        <f t="shared" si="139"/>
        <v>0</v>
      </c>
      <c r="V185" s="574">
        <f t="shared" si="139"/>
        <v>0</v>
      </c>
      <c r="W185" s="557">
        <f t="shared" si="139"/>
        <v>0</v>
      </c>
      <c r="X185" s="334">
        <f t="shared" si="139"/>
        <v>0</v>
      </c>
      <c r="Y185" s="334">
        <f t="shared" si="139"/>
        <v>0</v>
      </c>
      <c r="Z185" s="334">
        <f t="shared" si="139"/>
        <v>0</v>
      </c>
      <c r="AA185" s="334">
        <f t="shared" si="139"/>
        <v>0</v>
      </c>
      <c r="AB185" s="334">
        <f t="shared" si="139"/>
        <v>0</v>
      </c>
      <c r="AC185" s="574">
        <f t="shared" si="139"/>
        <v>0</v>
      </c>
      <c r="AD185" s="557">
        <f t="shared" si="139"/>
        <v>0</v>
      </c>
      <c r="AE185" s="469">
        <f t="shared" si="139"/>
        <v>244</v>
      </c>
      <c r="AF185" s="334">
        <f t="shared" si="139"/>
        <v>0</v>
      </c>
      <c r="AG185" s="334">
        <f t="shared" si="139"/>
        <v>0</v>
      </c>
      <c r="AH185" s="334">
        <f t="shared" si="139"/>
        <v>0</v>
      </c>
      <c r="AI185" s="557">
        <f t="shared" si="139"/>
        <v>0</v>
      </c>
      <c r="AJ185" s="574">
        <f t="shared" si="139"/>
        <v>0</v>
      </c>
      <c r="AK185" s="564">
        <f>+AK24</f>
        <v>0</v>
      </c>
      <c r="AL185" s="37"/>
      <c r="AM185" s="38"/>
      <c r="AN185" s="38"/>
      <c r="AO185" s="38"/>
      <c r="AP185" s="38"/>
    </row>
    <row r="186" spans="1:42" ht="34.5" customHeight="1">
      <c r="A186" s="670"/>
      <c r="B186" s="650"/>
      <c r="C186" s="39"/>
      <c r="D186" s="65"/>
      <c r="E186" s="66"/>
      <c r="F186" s="67"/>
      <c r="G186" s="336">
        <f t="shared" ref="G186:AK186" si="140">+F186+G185</f>
        <v>0</v>
      </c>
      <c r="H186" s="575">
        <f t="shared" si="140"/>
        <v>0</v>
      </c>
      <c r="I186" s="562">
        <f t="shared" si="140"/>
        <v>0</v>
      </c>
      <c r="J186" s="336">
        <f t="shared" si="140"/>
        <v>0</v>
      </c>
      <c r="K186" s="336">
        <f t="shared" si="140"/>
        <v>306</v>
      </c>
      <c r="L186" s="336">
        <f t="shared" si="140"/>
        <v>306</v>
      </c>
      <c r="M186" s="336">
        <f t="shared" si="140"/>
        <v>306</v>
      </c>
      <c r="N186" s="336">
        <f t="shared" si="140"/>
        <v>306</v>
      </c>
      <c r="O186" s="336">
        <f t="shared" si="140"/>
        <v>306</v>
      </c>
      <c r="P186" s="562">
        <f t="shared" si="140"/>
        <v>306</v>
      </c>
      <c r="Q186" s="558">
        <f t="shared" si="140"/>
        <v>306</v>
      </c>
      <c r="R186" s="558">
        <f t="shared" si="140"/>
        <v>306</v>
      </c>
      <c r="S186" s="336">
        <f t="shared" si="140"/>
        <v>306</v>
      </c>
      <c r="T186" s="336">
        <f t="shared" si="140"/>
        <v>306</v>
      </c>
      <c r="U186" s="336">
        <f t="shared" si="140"/>
        <v>306</v>
      </c>
      <c r="V186" s="575">
        <f t="shared" si="140"/>
        <v>306</v>
      </c>
      <c r="W186" s="562">
        <f t="shared" si="140"/>
        <v>306</v>
      </c>
      <c r="X186" s="336">
        <f t="shared" si="140"/>
        <v>306</v>
      </c>
      <c r="Y186" s="336">
        <f t="shared" si="140"/>
        <v>306</v>
      </c>
      <c r="Z186" s="336">
        <f t="shared" si="140"/>
        <v>306</v>
      </c>
      <c r="AA186" s="336">
        <f t="shared" si="140"/>
        <v>306</v>
      </c>
      <c r="AB186" s="336">
        <f t="shared" si="140"/>
        <v>306</v>
      </c>
      <c r="AC186" s="575">
        <f t="shared" si="140"/>
        <v>306</v>
      </c>
      <c r="AD186" s="562">
        <f t="shared" si="140"/>
        <v>306</v>
      </c>
      <c r="AE186" s="336">
        <f t="shared" si="140"/>
        <v>550</v>
      </c>
      <c r="AF186" s="336">
        <f t="shared" si="140"/>
        <v>550</v>
      </c>
      <c r="AG186" s="336">
        <f t="shared" si="140"/>
        <v>550</v>
      </c>
      <c r="AH186" s="336">
        <f t="shared" si="140"/>
        <v>550</v>
      </c>
      <c r="AI186" s="558">
        <f t="shared" si="140"/>
        <v>550</v>
      </c>
      <c r="AJ186" s="575">
        <f t="shared" si="140"/>
        <v>550</v>
      </c>
      <c r="AK186" s="562">
        <f t="shared" si="140"/>
        <v>550</v>
      </c>
      <c r="AL186" s="37"/>
    </row>
    <row r="187" spans="1:42" ht="34.5" customHeight="1">
      <c r="A187" s="624">
        <v>10</v>
      </c>
      <c r="B187" s="649" t="s">
        <v>105</v>
      </c>
      <c r="C187" s="32" t="s">
        <v>174</v>
      </c>
      <c r="D187" s="53"/>
      <c r="E187" s="54"/>
      <c r="F187" s="337">
        <f>+F26</f>
        <v>600</v>
      </c>
      <c r="G187" s="334">
        <f>+G26</f>
        <v>0</v>
      </c>
      <c r="H187" s="574">
        <f t="shared" ref="H187:AJ187" si="141">+H26</f>
        <v>0</v>
      </c>
      <c r="I187" s="557">
        <f t="shared" si="141"/>
        <v>0</v>
      </c>
      <c r="J187" s="334">
        <f t="shared" si="141"/>
        <v>0</v>
      </c>
      <c r="K187" s="334">
        <f t="shared" si="141"/>
        <v>0</v>
      </c>
      <c r="L187" s="334">
        <f t="shared" si="141"/>
        <v>0</v>
      </c>
      <c r="M187" s="334">
        <f t="shared" si="141"/>
        <v>0</v>
      </c>
      <c r="N187" s="334">
        <f t="shared" si="141"/>
        <v>0</v>
      </c>
      <c r="O187" s="334">
        <f t="shared" si="141"/>
        <v>0</v>
      </c>
      <c r="P187" s="557">
        <f t="shared" si="141"/>
        <v>0</v>
      </c>
      <c r="Q187" s="557">
        <f t="shared" si="141"/>
        <v>0</v>
      </c>
      <c r="R187" s="557">
        <f t="shared" si="141"/>
        <v>0</v>
      </c>
      <c r="S187" s="334">
        <f t="shared" si="141"/>
        <v>0</v>
      </c>
      <c r="T187" s="334">
        <f t="shared" si="141"/>
        <v>0</v>
      </c>
      <c r="U187" s="334">
        <f t="shared" si="141"/>
        <v>0</v>
      </c>
      <c r="V187" s="574">
        <f t="shared" si="141"/>
        <v>0</v>
      </c>
      <c r="W187" s="557">
        <f t="shared" si="141"/>
        <v>0</v>
      </c>
      <c r="X187" s="334">
        <f t="shared" si="141"/>
        <v>0</v>
      </c>
      <c r="Y187" s="334">
        <f t="shared" si="141"/>
        <v>0</v>
      </c>
      <c r="Z187" s="334">
        <f t="shared" si="141"/>
        <v>0</v>
      </c>
      <c r="AA187" s="469">
        <f t="shared" si="141"/>
        <v>200</v>
      </c>
      <c r="AB187" s="334">
        <f t="shared" si="141"/>
        <v>0</v>
      </c>
      <c r="AC187" s="574">
        <f t="shared" si="141"/>
        <v>0</v>
      </c>
      <c r="AD187" s="557">
        <f t="shared" si="141"/>
        <v>0</v>
      </c>
      <c r="AE187" s="469">
        <f t="shared" si="141"/>
        <v>400</v>
      </c>
      <c r="AF187" s="334">
        <f t="shared" si="141"/>
        <v>0</v>
      </c>
      <c r="AG187" s="334">
        <f t="shared" si="141"/>
        <v>0</v>
      </c>
      <c r="AH187" s="334">
        <f t="shared" si="141"/>
        <v>0</v>
      </c>
      <c r="AI187" s="557">
        <f t="shared" si="141"/>
        <v>0</v>
      </c>
      <c r="AJ187" s="574">
        <f t="shared" si="141"/>
        <v>0</v>
      </c>
      <c r="AK187" s="564">
        <f>+AK26</f>
        <v>0</v>
      </c>
      <c r="AL187" s="37"/>
      <c r="AM187" s="38"/>
      <c r="AN187" s="38"/>
      <c r="AO187" s="38"/>
      <c r="AP187" s="38"/>
    </row>
    <row r="188" spans="1:42" ht="34.5" customHeight="1">
      <c r="A188" s="670"/>
      <c r="B188" s="650"/>
      <c r="C188" s="39"/>
      <c r="D188" s="56"/>
      <c r="E188" s="57"/>
      <c r="F188" s="58"/>
      <c r="G188" s="336">
        <f t="shared" ref="G188:AG188" si="142">+F188+G187</f>
        <v>0</v>
      </c>
      <c r="H188" s="575">
        <f t="shared" si="142"/>
        <v>0</v>
      </c>
      <c r="I188" s="562">
        <f t="shared" si="142"/>
        <v>0</v>
      </c>
      <c r="J188" s="336">
        <f t="shared" si="142"/>
        <v>0</v>
      </c>
      <c r="K188" s="336">
        <f t="shared" si="142"/>
        <v>0</v>
      </c>
      <c r="L188" s="336">
        <f t="shared" si="142"/>
        <v>0</v>
      </c>
      <c r="M188" s="336">
        <f t="shared" si="142"/>
        <v>0</v>
      </c>
      <c r="N188" s="336">
        <f t="shared" si="142"/>
        <v>0</v>
      </c>
      <c r="O188" s="336">
        <f t="shared" si="142"/>
        <v>0</v>
      </c>
      <c r="P188" s="562">
        <f t="shared" si="142"/>
        <v>0</v>
      </c>
      <c r="Q188" s="558">
        <f t="shared" si="142"/>
        <v>0</v>
      </c>
      <c r="R188" s="558">
        <f t="shared" si="142"/>
        <v>0</v>
      </c>
      <c r="S188" s="336">
        <f t="shared" si="142"/>
        <v>0</v>
      </c>
      <c r="T188" s="336">
        <f t="shared" si="142"/>
        <v>0</v>
      </c>
      <c r="U188" s="336">
        <f t="shared" si="142"/>
        <v>0</v>
      </c>
      <c r="V188" s="575">
        <f t="shared" si="142"/>
        <v>0</v>
      </c>
      <c r="W188" s="562">
        <f t="shared" si="142"/>
        <v>0</v>
      </c>
      <c r="X188" s="336">
        <f t="shared" si="142"/>
        <v>0</v>
      </c>
      <c r="Y188" s="336">
        <f t="shared" si="142"/>
        <v>0</v>
      </c>
      <c r="Z188" s="336">
        <f t="shared" si="142"/>
        <v>0</v>
      </c>
      <c r="AA188" s="336">
        <f t="shared" si="142"/>
        <v>200</v>
      </c>
      <c r="AB188" s="336">
        <f t="shared" si="142"/>
        <v>200</v>
      </c>
      <c r="AC188" s="575">
        <f t="shared" si="142"/>
        <v>200</v>
      </c>
      <c r="AD188" s="562">
        <f t="shared" si="142"/>
        <v>200</v>
      </c>
      <c r="AE188" s="336">
        <f t="shared" si="142"/>
        <v>600</v>
      </c>
      <c r="AF188" s="336">
        <f t="shared" si="142"/>
        <v>600</v>
      </c>
      <c r="AG188" s="336">
        <f t="shared" si="142"/>
        <v>600</v>
      </c>
      <c r="AH188" s="336">
        <f>+AG188+AH187</f>
        <v>600</v>
      </c>
      <c r="AI188" s="558">
        <f>+AH188+AI187</f>
        <v>600</v>
      </c>
      <c r="AJ188" s="575">
        <f>+AI188+AJ187</f>
        <v>600</v>
      </c>
      <c r="AK188" s="562">
        <f>+AJ188+AK187</f>
        <v>600</v>
      </c>
      <c r="AL188" s="37"/>
    </row>
    <row r="189" spans="1:42" ht="34.5" customHeight="1">
      <c r="A189" s="624">
        <v>11</v>
      </c>
      <c r="B189" s="649" t="s">
        <v>106</v>
      </c>
      <c r="C189" s="33" t="s">
        <v>176</v>
      </c>
      <c r="D189" s="63"/>
      <c r="E189" s="54"/>
      <c r="F189" s="337">
        <f>+F28</f>
        <v>1300</v>
      </c>
      <c r="G189" s="334">
        <f>+G28</f>
        <v>0</v>
      </c>
      <c r="H189" s="574">
        <f t="shared" ref="H189:AJ189" si="143">+H28</f>
        <v>0</v>
      </c>
      <c r="I189" s="557">
        <f t="shared" si="143"/>
        <v>0</v>
      </c>
      <c r="J189" s="334">
        <f t="shared" si="143"/>
        <v>0</v>
      </c>
      <c r="K189" s="334">
        <f t="shared" si="143"/>
        <v>0</v>
      </c>
      <c r="L189" s="334">
        <f t="shared" si="143"/>
        <v>0</v>
      </c>
      <c r="M189" s="334">
        <f t="shared" si="143"/>
        <v>0</v>
      </c>
      <c r="N189" s="334">
        <f t="shared" si="143"/>
        <v>0</v>
      </c>
      <c r="O189" s="334">
        <f t="shared" si="143"/>
        <v>0</v>
      </c>
      <c r="P189" s="557">
        <f t="shared" si="143"/>
        <v>0</v>
      </c>
      <c r="Q189" s="557">
        <f t="shared" si="143"/>
        <v>0</v>
      </c>
      <c r="R189" s="557">
        <f t="shared" si="143"/>
        <v>0</v>
      </c>
      <c r="S189" s="334">
        <f t="shared" si="143"/>
        <v>0</v>
      </c>
      <c r="T189" s="334">
        <f t="shared" si="143"/>
        <v>0</v>
      </c>
      <c r="U189" s="334">
        <f t="shared" si="143"/>
        <v>0</v>
      </c>
      <c r="V189" s="574">
        <f t="shared" si="143"/>
        <v>0</v>
      </c>
      <c r="W189" s="557">
        <f t="shared" si="143"/>
        <v>0</v>
      </c>
      <c r="X189" s="334">
        <f t="shared" si="143"/>
        <v>0</v>
      </c>
      <c r="Y189" s="469">
        <f t="shared" si="143"/>
        <v>500</v>
      </c>
      <c r="Z189" s="469">
        <f t="shared" si="143"/>
        <v>200</v>
      </c>
      <c r="AA189" s="334">
        <f t="shared" si="143"/>
        <v>0</v>
      </c>
      <c r="AB189" s="334">
        <f t="shared" si="143"/>
        <v>0</v>
      </c>
      <c r="AC189" s="469">
        <f t="shared" si="143"/>
        <v>500</v>
      </c>
      <c r="AD189" s="557">
        <f t="shared" si="143"/>
        <v>0</v>
      </c>
      <c r="AE189" s="469">
        <f t="shared" si="143"/>
        <v>100</v>
      </c>
      <c r="AF189" s="334">
        <f t="shared" si="143"/>
        <v>0</v>
      </c>
      <c r="AG189" s="334">
        <f t="shared" si="143"/>
        <v>0</v>
      </c>
      <c r="AH189" s="334">
        <f t="shared" si="143"/>
        <v>0</v>
      </c>
      <c r="AI189" s="557">
        <f t="shared" si="143"/>
        <v>0</v>
      </c>
      <c r="AJ189" s="574">
        <f t="shared" si="143"/>
        <v>0</v>
      </c>
      <c r="AK189" s="564">
        <f>+AK28</f>
        <v>0</v>
      </c>
      <c r="AL189" s="37"/>
      <c r="AM189" s="38"/>
      <c r="AN189" s="38"/>
      <c r="AO189" s="38"/>
      <c r="AP189" s="38"/>
    </row>
    <row r="190" spans="1:42" ht="34.5" customHeight="1">
      <c r="A190" s="670"/>
      <c r="B190" s="650"/>
      <c r="C190" s="40"/>
      <c r="D190" s="65"/>
      <c r="E190" s="66"/>
      <c r="F190" s="67"/>
      <c r="G190" s="336">
        <f t="shared" ref="G190:AK190" si="144">+F190+G189</f>
        <v>0</v>
      </c>
      <c r="H190" s="575">
        <f t="shared" si="144"/>
        <v>0</v>
      </c>
      <c r="I190" s="562">
        <f t="shared" si="144"/>
        <v>0</v>
      </c>
      <c r="J190" s="336">
        <f t="shared" si="144"/>
        <v>0</v>
      </c>
      <c r="K190" s="336">
        <f t="shared" si="144"/>
        <v>0</v>
      </c>
      <c r="L190" s="336">
        <f t="shared" si="144"/>
        <v>0</v>
      </c>
      <c r="M190" s="336">
        <f t="shared" si="144"/>
        <v>0</v>
      </c>
      <c r="N190" s="336">
        <f t="shared" si="144"/>
        <v>0</v>
      </c>
      <c r="O190" s="336">
        <f t="shared" si="144"/>
        <v>0</v>
      </c>
      <c r="P190" s="562">
        <f t="shared" si="144"/>
        <v>0</v>
      </c>
      <c r="Q190" s="558">
        <f t="shared" si="144"/>
        <v>0</v>
      </c>
      <c r="R190" s="558">
        <f t="shared" si="144"/>
        <v>0</v>
      </c>
      <c r="S190" s="336">
        <f t="shared" si="144"/>
        <v>0</v>
      </c>
      <c r="T190" s="336">
        <f t="shared" si="144"/>
        <v>0</v>
      </c>
      <c r="U190" s="336">
        <f t="shared" si="144"/>
        <v>0</v>
      </c>
      <c r="V190" s="575">
        <f t="shared" si="144"/>
        <v>0</v>
      </c>
      <c r="W190" s="562">
        <f t="shared" si="144"/>
        <v>0</v>
      </c>
      <c r="X190" s="336">
        <f t="shared" si="144"/>
        <v>0</v>
      </c>
      <c r="Y190" s="336">
        <f t="shared" si="144"/>
        <v>500</v>
      </c>
      <c r="Z190" s="336">
        <f t="shared" si="144"/>
        <v>700</v>
      </c>
      <c r="AA190" s="336">
        <f t="shared" si="144"/>
        <v>700</v>
      </c>
      <c r="AB190" s="336">
        <f t="shared" si="144"/>
        <v>700</v>
      </c>
      <c r="AC190" s="575">
        <f t="shared" si="144"/>
        <v>1200</v>
      </c>
      <c r="AD190" s="562">
        <f t="shared" si="144"/>
        <v>1200</v>
      </c>
      <c r="AE190" s="336">
        <f t="shared" si="144"/>
        <v>1300</v>
      </c>
      <c r="AF190" s="336">
        <f t="shared" si="144"/>
        <v>1300</v>
      </c>
      <c r="AG190" s="336">
        <f t="shared" si="144"/>
        <v>1300</v>
      </c>
      <c r="AH190" s="336">
        <f t="shared" si="144"/>
        <v>1300</v>
      </c>
      <c r="AI190" s="558">
        <f t="shared" si="144"/>
        <v>1300</v>
      </c>
      <c r="AJ190" s="575">
        <f t="shared" si="144"/>
        <v>1300</v>
      </c>
      <c r="AK190" s="562">
        <f t="shared" si="144"/>
        <v>1300</v>
      </c>
      <c r="AL190" s="37"/>
    </row>
    <row r="191" spans="1:42" ht="34.5" customHeight="1">
      <c r="A191" s="624">
        <v>12</v>
      </c>
      <c r="B191" s="649" t="s">
        <v>107</v>
      </c>
      <c r="C191" s="33" t="s">
        <v>176</v>
      </c>
      <c r="D191" s="53"/>
      <c r="E191" s="54"/>
      <c r="F191" s="337">
        <f>+F30</f>
        <v>150</v>
      </c>
      <c r="G191" s="334">
        <f>+G30</f>
        <v>0</v>
      </c>
      <c r="H191" s="574">
        <f t="shared" ref="H191:AJ191" si="145">+H30</f>
        <v>0</v>
      </c>
      <c r="I191" s="557">
        <f t="shared" si="145"/>
        <v>0</v>
      </c>
      <c r="J191" s="334">
        <f t="shared" si="145"/>
        <v>0</v>
      </c>
      <c r="K191" s="334">
        <f t="shared" si="145"/>
        <v>0</v>
      </c>
      <c r="L191" s="334">
        <f t="shared" si="145"/>
        <v>0</v>
      </c>
      <c r="M191" s="334">
        <f t="shared" si="145"/>
        <v>0</v>
      </c>
      <c r="N191" s="334">
        <f t="shared" si="145"/>
        <v>0</v>
      </c>
      <c r="O191" s="334">
        <f t="shared" si="145"/>
        <v>0</v>
      </c>
      <c r="P191" s="557">
        <f t="shared" si="145"/>
        <v>0</v>
      </c>
      <c r="Q191" s="557">
        <f t="shared" si="145"/>
        <v>0</v>
      </c>
      <c r="R191" s="557">
        <f t="shared" si="145"/>
        <v>0</v>
      </c>
      <c r="S191" s="334">
        <f t="shared" si="145"/>
        <v>0</v>
      </c>
      <c r="T191" s="334">
        <f t="shared" si="145"/>
        <v>0</v>
      </c>
      <c r="U191" s="334">
        <f t="shared" si="145"/>
        <v>0</v>
      </c>
      <c r="V191" s="574">
        <f t="shared" si="145"/>
        <v>0</v>
      </c>
      <c r="W191" s="557">
        <f t="shared" si="145"/>
        <v>0</v>
      </c>
      <c r="X191" s="334">
        <f t="shared" si="145"/>
        <v>0</v>
      </c>
      <c r="Y191" s="469">
        <f t="shared" si="145"/>
        <v>150</v>
      </c>
      <c r="Z191" s="334">
        <f t="shared" si="145"/>
        <v>0</v>
      </c>
      <c r="AA191" s="334">
        <f t="shared" si="145"/>
        <v>0</v>
      </c>
      <c r="AB191" s="334">
        <f t="shared" si="145"/>
        <v>0</v>
      </c>
      <c r="AC191" s="574">
        <f t="shared" si="145"/>
        <v>0</v>
      </c>
      <c r="AD191" s="557">
        <f t="shared" si="145"/>
        <v>0</v>
      </c>
      <c r="AE191" s="334">
        <f t="shared" si="145"/>
        <v>0</v>
      </c>
      <c r="AF191" s="334">
        <f t="shared" si="145"/>
        <v>0</v>
      </c>
      <c r="AG191" s="334">
        <f t="shared" si="145"/>
        <v>0</v>
      </c>
      <c r="AH191" s="334">
        <f t="shared" si="145"/>
        <v>0</v>
      </c>
      <c r="AI191" s="557">
        <f t="shared" si="145"/>
        <v>0</v>
      </c>
      <c r="AJ191" s="574">
        <f t="shared" si="145"/>
        <v>0</v>
      </c>
      <c r="AK191" s="564">
        <f>+AK30</f>
        <v>0</v>
      </c>
      <c r="AL191" s="37"/>
      <c r="AM191" s="38"/>
      <c r="AN191" s="38"/>
      <c r="AO191" s="38"/>
      <c r="AP191" s="38"/>
    </row>
    <row r="192" spans="1:42" ht="34.5" customHeight="1">
      <c r="A192" s="670"/>
      <c r="B192" s="650"/>
      <c r="C192" s="40"/>
      <c r="D192" s="56"/>
      <c r="E192" s="57"/>
      <c r="F192" s="58"/>
      <c r="G192" s="336">
        <f t="shared" ref="G192:AG192" si="146">+F192+G191</f>
        <v>0</v>
      </c>
      <c r="H192" s="575">
        <f t="shared" si="146"/>
        <v>0</v>
      </c>
      <c r="I192" s="562">
        <f t="shared" si="146"/>
        <v>0</v>
      </c>
      <c r="J192" s="336">
        <f t="shared" si="146"/>
        <v>0</v>
      </c>
      <c r="K192" s="336">
        <f t="shared" si="146"/>
        <v>0</v>
      </c>
      <c r="L192" s="336">
        <f t="shared" si="146"/>
        <v>0</v>
      </c>
      <c r="M192" s="336">
        <f t="shared" si="146"/>
        <v>0</v>
      </c>
      <c r="N192" s="336">
        <f t="shared" si="146"/>
        <v>0</v>
      </c>
      <c r="O192" s="336">
        <f t="shared" si="146"/>
        <v>0</v>
      </c>
      <c r="P192" s="562">
        <f t="shared" si="146"/>
        <v>0</v>
      </c>
      <c r="Q192" s="558">
        <f t="shared" si="146"/>
        <v>0</v>
      </c>
      <c r="R192" s="558">
        <f t="shared" si="146"/>
        <v>0</v>
      </c>
      <c r="S192" s="336">
        <f t="shared" si="146"/>
        <v>0</v>
      </c>
      <c r="T192" s="336">
        <f t="shared" si="146"/>
        <v>0</v>
      </c>
      <c r="U192" s="336">
        <f t="shared" si="146"/>
        <v>0</v>
      </c>
      <c r="V192" s="575">
        <f t="shared" si="146"/>
        <v>0</v>
      </c>
      <c r="W192" s="562">
        <f t="shared" si="146"/>
        <v>0</v>
      </c>
      <c r="X192" s="336">
        <f t="shared" si="146"/>
        <v>0</v>
      </c>
      <c r="Y192" s="336">
        <f t="shared" si="146"/>
        <v>150</v>
      </c>
      <c r="Z192" s="336">
        <f t="shared" si="146"/>
        <v>150</v>
      </c>
      <c r="AA192" s="336">
        <f t="shared" si="146"/>
        <v>150</v>
      </c>
      <c r="AB192" s="336">
        <f t="shared" si="146"/>
        <v>150</v>
      </c>
      <c r="AC192" s="575">
        <f t="shared" si="146"/>
        <v>150</v>
      </c>
      <c r="AD192" s="562">
        <f t="shared" si="146"/>
        <v>150</v>
      </c>
      <c r="AE192" s="336">
        <f t="shared" si="146"/>
        <v>150</v>
      </c>
      <c r="AF192" s="336">
        <f t="shared" si="146"/>
        <v>150</v>
      </c>
      <c r="AG192" s="336">
        <f t="shared" si="146"/>
        <v>150</v>
      </c>
      <c r="AH192" s="336">
        <f>+AG192+AH191</f>
        <v>150</v>
      </c>
      <c r="AI192" s="558">
        <f>+AH192+AI191</f>
        <v>150</v>
      </c>
      <c r="AJ192" s="575">
        <f>+AI192+AJ191</f>
        <v>150</v>
      </c>
      <c r="AK192" s="562">
        <f>+AJ192+AK191</f>
        <v>150</v>
      </c>
      <c r="AL192" s="37"/>
    </row>
    <row r="193" spans="1:42" ht="35.1" customHeight="1">
      <c r="A193" s="624">
        <v>13</v>
      </c>
      <c r="B193" s="653" t="s">
        <v>108</v>
      </c>
      <c r="C193" s="32" t="s">
        <v>174</v>
      </c>
      <c r="D193" s="60"/>
      <c r="E193" s="34"/>
      <c r="F193" s="35">
        <f>+F32</f>
        <v>30</v>
      </c>
      <c r="G193" s="334">
        <f>+G32</f>
        <v>0</v>
      </c>
      <c r="H193" s="574">
        <f t="shared" ref="H193:AJ193" si="147">+H32</f>
        <v>0</v>
      </c>
      <c r="I193" s="557">
        <f t="shared" si="147"/>
        <v>0</v>
      </c>
      <c r="J193" s="334">
        <f t="shared" si="147"/>
        <v>0</v>
      </c>
      <c r="K193" s="469">
        <f t="shared" si="147"/>
        <v>30</v>
      </c>
      <c r="L193" s="334">
        <f t="shared" si="147"/>
        <v>0</v>
      </c>
      <c r="M193" s="334">
        <f t="shared" si="147"/>
        <v>0</v>
      </c>
      <c r="N193" s="334">
        <f t="shared" si="147"/>
        <v>0</v>
      </c>
      <c r="O193" s="334">
        <f t="shared" si="147"/>
        <v>0</v>
      </c>
      <c r="P193" s="557">
        <f t="shared" si="147"/>
        <v>0</v>
      </c>
      <c r="Q193" s="557">
        <f t="shared" si="147"/>
        <v>0</v>
      </c>
      <c r="R193" s="557">
        <f t="shared" si="147"/>
        <v>0</v>
      </c>
      <c r="S193" s="334">
        <f t="shared" si="147"/>
        <v>0</v>
      </c>
      <c r="T193" s="334">
        <f t="shared" si="147"/>
        <v>0</v>
      </c>
      <c r="U193" s="334">
        <f t="shared" si="147"/>
        <v>0</v>
      </c>
      <c r="V193" s="574">
        <f t="shared" si="147"/>
        <v>0</v>
      </c>
      <c r="W193" s="557">
        <f t="shared" si="147"/>
        <v>0</v>
      </c>
      <c r="X193" s="334">
        <f t="shared" si="147"/>
        <v>0</v>
      </c>
      <c r="Y193" s="334">
        <f t="shared" si="147"/>
        <v>0</v>
      </c>
      <c r="Z193" s="334">
        <f t="shared" si="147"/>
        <v>0</v>
      </c>
      <c r="AA193" s="334">
        <f t="shared" si="147"/>
        <v>0</v>
      </c>
      <c r="AB193" s="334">
        <f t="shared" si="147"/>
        <v>0</v>
      </c>
      <c r="AC193" s="574">
        <f t="shared" si="147"/>
        <v>0</v>
      </c>
      <c r="AD193" s="557">
        <f t="shared" si="147"/>
        <v>0</v>
      </c>
      <c r="AE193" s="334">
        <f t="shared" si="147"/>
        <v>0</v>
      </c>
      <c r="AF193" s="334">
        <f t="shared" si="147"/>
        <v>0</v>
      </c>
      <c r="AG193" s="334">
        <f t="shared" si="147"/>
        <v>0</v>
      </c>
      <c r="AH193" s="334">
        <f t="shared" si="147"/>
        <v>0</v>
      </c>
      <c r="AI193" s="557">
        <f t="shared" si="147"/>
        <v>0</v>
      </c>
      <c r="AJ193" s="574">
        <f t="shared" si="147"/>
        <v>0</v>
      </c>
      <c r="AK193" s="563">
        <f>+AK32</f>
        <v>0</v>
      </c>
      <c r="AL193" s="37"/>
      <c r="AM193" s="38"/>
      <c r="AN193" s="38"/>
      <c r="AO193" s="38"/>
      <c r="AP193" s="38"/>
    </row>
    <row r="194" spans="1:42" ht="35.1" customHeight="1">
      <c r="A194" s="670"/>
      <c r="B194" s="654"/>
      <c r="C194" s="39"/>
      <c r="D194" s="60"/>
      <c r="E194" s="52"/>
      <c r="F194" s="61"/>
      <c r="G194" s="336">
        <f t="shared" ref="G194:AG194" si="148">+F194+G193</f>
        <v>0</v>
      </c>
      <c r="H194" s="575">
        <f t="shared" si="148"/>
        <v>0</v>
      </c>
      <c r="I194" s="562">
        <f t="shared" si="148"/>
        <v>0</v>
      </c>
      <c r="J194" s="336">
        <f t="shared" si="148"/>
        <v>0</v>
      </c>
      <c r="K194" s="336">
        <f t="shared" si="148"/>
        <v>30</v>
      </c>
      <c r="L194" s="336">
        <f t="shared" si="148"/>
        <v>30</v>
      </c>
      <c r="M194" s="336">
        <f t="shared" si="148"/>
        <v>30</v>
      </c>
      <c r="N194" s="336">
        <f t="shared" si="148"/>
        <v>30</v>
      </c>
      <c r="O194" s="336">
        <f t="shared" si="148"/>
        <v>30</v>
      </c>
      <c r="P194" s="562">
        <f t="shared" si="148"/>
        <v>30</v>
      </c>
      <c r="Q194" s="558">
        <f t="shared" si="148"/>
        <v>30</v>
      </c>
      <c r="R194" s="558">
        <f t="shared" si="148"/>
        <v>30</v>
      </c>
      <c r="S194" s="336">
        <f t="shared" si="148"/>
        <v>30</v>
      </c>
      <c r="T194" s="336">
        <f t="shared" si="148"/>
        <v>30</v>
      </c>
      <c r="U194" s="336">
        <f t="shared" si="148"/>
        <v>30</v>
      </c>
      <c r="V194" s="575">
        <f t="shared" si="148"/>
        <v>30</v>
      </c>
      <c r="W194" s="562">
        <f t="shared" si="148"/>
        <v>30</v>
      </c>
      <c r="X194" s="336">
        <f t="shared" si="148"/>
        <v>30</v>
      </c>
      <c r="Y194" s="336">
        <f t="shared" si="148"/>
        <v>30</v>
      </c>
      <c r="Z194" s="336">
        <f t="shared" si="148"/>
        <v>30</v>
      </c>
      <c r="AA194" s="336">
        <f t="shared" si="148"/>
        <v>30</v>
      </c>
      <c r="AB194" s="336">
        <f t="shared" si="148"/>
        <v>30</v>
      </c>
      <c r="AC194" s="575">
        <f t="shared" si="148"/>
        <v>30</v>
      </c>
      <c r="AD194" s="562">
        <f t="shared" si="148"/>
        <v>30</v>
      </c>
      <c r="AE194" s="336">
        <f t="shared" si="148"/>
        <v>30</v>
      </c>
      <c r="AF194" s="336">
        <f t="shared" si="148"/>
        <v>30</v>
      </c>
      <c r="AG194" s="336">
        <f t="shared" si="148"/>
        <v>30</v>
      </c>
      <c r="AH194" s="336">
        <f>+AG194+AH193</f>
        <v>30</v>
      </c>
      <c r="AI194" s="558">
        <f>+AH194+AI193</f>
        <v>30</v>
      </c>
      <c r="AJ194" s="575">
        <f>+AI194+AJ193</f>
        <v>30</v>
      </c>
      <c r="AK194" s="562">
        <f>+AJ194+AK193</f>
        <v>30</v>
      </c>
      <c r="AL194" s="37"/>
    </row>
    <row r="195" spans="1:42" ht="35.1" customHeight="1">
      <c r="A195" s="624">
        <v>14</v>
      </c>
      <c r="B195" s="653" t="s">
        <v>109</v>
      </c>
      <c r="C195" s="32" t="s">
        <v>174</v>
      </c>
      <c r="D195" s="63"/>
      <c r="E195" s="54"/>
      <c r="F195" s="337">
        <f>+F34</f>
        <v>0</v>
      </c>
      <c r="G195" s="334">
        <f>+G34</f>
        <v>0</v>
      </c>
      <c r="H195" s="574">
        <f t="shared" ref="H195:AJ195" si="149">+H34</f>
        <v>0</v>
      </c>
      <c r="I195" s="557">
        <f t="shared" si="149"/>
        <v>0</v>
      </c>
      <c r="J195" s="334">
        <f t="shared" si="149"/>
        <v>0</v>
      </c>
      <c r="K195" s="334">
        <f t="shared" si="149"/>
        <v>0</v>
      </c>
      <c r="L195" s="334">
        <f t="shared" si="149"/>
        <v>0</v>
      </c>
      <c r="M195" s="334">
        <f t="shared" si="149"/>
        <v>0</v>
      </c>
      <c r="N195" s="334">
        <f t="shared" si="149"/>
        <v>0</v>
      </c>
      <c r="O195" s="334">
        <f t="shared" si="149"/>
        <v>0</v>
      </c>
      <c r="P195" s="557">
        <f t="shared" si="149"/>
        <v>0</v>
      </c>
      <c r="Q195" s="557">
        <f t="shared" si="149"/>
        <v>0</v>
      </c>
      <c r="R195" s="557">
        <f t="shared" si="149"/>
        <v>0</v>
      </c>
      <c r="S195" s="334">
        <f t="shared" si="149"/>
        <v>0</v>
      </c>
      <c r="T195" s="334">
        <f t="shared" si="149"/>
        <v>0</v>
      </c>
      <c r="U195" s="334">
        <f t="shared" si="149"/>
        <v>0</v>
      </c>
      <c r="V195" s="574">
        <f t="shared" si="149"/>
        <v>0</v>
      </c>
      <c r="W195" s="557">
        <f t="shared" si="149"/>
        <v>0</v>
      </c>
      <c r="X195" s="334">
        <f t="shared" si="149"/>
        <v>0</v>
      </c>
      <c r="Y195" s="334">
        <f t="shared" si="149"/>
        <v>0</v>
      </c>
      <c r="Z195" s="334">
        <f t="shared" si="149"/>
        <v>0</v>
      </c>
      <c r="AA195" s="334">
        <f t="shared" si="149"/>
        <v>0</v>
      </c>
      <c r="AB195" s="334">
        <f t="shared" si="149"/>
        <v>0</v>
      </c>
      <c r="AC195" s="574">
        <f t="shared" si="149"/>
        <v>0</v>
      </c>
      <c r="AD195" s="557">
        <f t="shared" si="149"/>
        <v>0</v>
      </c>
      <c r="AE195" s="334">
        <f t="shared" si="149"/>
        <v>0</v>
      </c>
      <c r="AF195" s="334">
        <f t="shared" si="149"/>
        <v>0</v>
      </c>
      <c r="AG195" s="334">
        <f t="shared" si="149"/>
        <v>0</v>
      </c>
      <c r="AH195" s="334">
        <f t="shared" si="149"/>
        <v>0</v>
      </c>
      <c r="AI195" s="557">
        <f t="shared" si="149"/>
        <v>0</v>
      </c>
      <c r="AJ195" s="574">
        <f t="shared" si="149"/>
        <v>0</v>
      </c>
      <c r="AK195" s="564">
        <f>+AK34</f>
        <v>0</v>
      </c>
      <c r="AL195" s="37">
        <f>SUM(G195:AK195)</f>
        <v>0</v>
      </c>
      <c r="AM195" s="38">
        <f>AL195</f>
        <v>0</v>
      </c>
      <c r="AN195" s="38">
        <v>800000</v>
      </c>
      <c r="AO195" s="38">
        <f>AL195*AN195/1000</f>
        <v>0</v>
      </c>
      <c r="AP195" s="38">
        <f>AN195*AM195/1000</f>
        <v>0</v>
      </c>
    </row>
    <row r="196" spans="1:42" ht="35.1" customHeight="1">
      <c r="A196" s="670"/>
      <c r="B196" s="654"/>
      <c r="C196" s="39"/>
      <c r="D196" s="65"/>
      <c r="E196" s="57"/>
      <c r="F196" s="58"/>
      <c r="G196" s="336">
        <f t="shared" ref="G196:AG196" si="150">+F196+G195</f>
        <v>0</v>
      </c>
      <c r="H196" s="575">
        <f t="shared" si="150"/>
        <v>0</v>
      </c>
      <c r="I196" s="562">
        <f t="shared" si="150"/>
        <v>0</v>
      </c>
      <c r="J196" s="336">
        <f t="shared" si="150"/>
        <v>0</v>
      </c>
      <c r="K196" s="336">
        <f t="shared" si="150"/>
        <v>0</v>
      </c>
      <c r="L196" s="336">
        <f t="shared" si="150"/>
        <v>0</v>
      </c>
      <c r="M196" s="336">
        <f t="shared" si="150"/>
        <v>0</v>
      </c>
      <c r="N196" s="336">
        <f t="shared" si="150"/>
        <v>0</v>
      </c>
      <c r="O196" s="336">
        <f t="shared" si="150"/>
        <v>0</v>
      </c>
      <c r="P196" s="562">
        <f t="shared" si="150"/>
        <v>0</v>
      </c>
      <c r="Q196" s="558">
        <f t="shared" si="150"/>
        <v>0</v>
      </c>
      <c r="R196" s="558">
        <f t="shared" si="150"/>
        <v>0</v>
      </c>
      <c r="S196" s="336">
        <f t="shared" si="150"/>
        <v>0</v>
      </c>
      <c r="T196" s="336">
        <f t="shared" si="150"/>
        <v>0</v>
      </c>
      <c r="U196" s="336">
        <f t="shared" si="150"/>
        <v>0</v>
      </c>
      <c r="V196" s="575">
        <f t="shared" si="150"/>
        <v>0</v>
      </c>
      <c r="W196" s="562">
        <f t="shared" si="150"/>
        <v>0</v>
      </c>
      <c r="X196" s="336">
        <f t="shared" si="150"/>
        <v>0</v>
      </c>
      <c r="Y196" s="336">
        <f t="shared" si="150"/>
        <v>0</v>
      </c>
      <c r="Z196" s="336">
        <f t="shared" si="150"/>
        <v>0</v>
      </c>
      <c r="AA196" s="336">
        <f t="shared" si="150"/>
        <v>0</v>
      </c>
      <c r="AB196" s="336">
        <f t="shared" si="150"/>
        <v>0</v>
      </c>
      <c r="AC196" s="575">
        <f t="shared" si="150"/>
        <v>0</v>
      </c>
      <c r="AD196" s="562">
        <f t="shared" si="150"/>
        <v>0</v>
      </c>
      <c r="AE196" s="336">
        <f t="shared" si="150"/>
        <v>0</v>
      </c>
      <c r="AF196" s="336">
        <f t="shared" si="150"/>
        <v>0</v>
      </c>
      <c r="AG196" s="336">
        <f t="shared" si="150"/>
        <v>0</v>
      </c>
      <c r="AH196" s="336">
        <f>+AG196+AH195</f>
        <v>0</v>
      </c>
      <c r="AI196" s="558">
        <f>+AH196+AI195</f>
        <v>0</v>
      </c>
      <c r="AJ196" s="575">
        <f>+AI196+AJ195</f>
        <v>0</v>
      </c>
      <c r="AK196" s="562">
        <f>+AJ196+AK195</f>
        <v>0</v>
      </c>
      <c r="AL196" s="37"/>
    </row>
    <row r="197" spans="1:42" ht="35.1" customHeight="1">
      <c r="A197" s="624">
        <v>15</v>
      </c>
      <c r="B197" s="653" t="s">
        <v>110</v>
      </c>
      <c r="C197" s="32" t="s">
        <v>174</v>
      </c>
      <c r="D197" s="71"/>
      <c r="E197" s="34"/>
      <c r="F197" s="35">
        <f>+F36</f>
        <v>0</v>
      </c>
      <c r="G197" s="334">
        <f>+G36</f>
        <v>0</v>
      </c>
      <c r="H197" s="574">
        <f t="shared" ref="H197:AJ197" si="151">+H36</f>
        <v>0</v>
      </c>
      <c r="I197" s="557">
        <f t="shared" si="151"/>
        <v>0</v>
      </c>
      <c r="J197" s="334">
        <f t="shared" si="151"/>
        <v>0</v>
      </c>
      <c r="K197" s="334">
        <f t="shared" si="151"/>
        <v>0</v>
      </c>
      <c r="L197" s="334">
        <f t="shared" si="151"/>
        <v>0</v>
      </c>
      <c r="M197" s="334">
        <f t="shared" si="151"/>
        <v>0</v>
      </c>
      <c r="N197" s="334">
        <f t="shared" si="151"/>
        <v>0</v>
      </c>
      <c r="O197" s="334">
        <f t="shared" si="151"/>
        <v>0</v>
      </c>
      <c r="P197" s="557">
        <f t="shared" si="151"/>
        <v>0</v>
      </c>
      <c r="Q197" s="557">
        <f t="shared" si="151"/>
        <v>0</v>
      </c>
      <c r="R197" s="557">
        <f t="shared" si="151"/>
        <v>0</v>
      </c>
      <c r="S197" s="334">
        <f t="shared" si="151"/>
        <v>0</v>
      </c>
      <c r="T197" s="334">
        <f t="shared" si="151"/>
        <v>0</v>
      </c>
      <c r="U197" s="334">
        <f t="shared" si="151"/>
        <v>0</v>
      </c>
      <c r="V197" s="574">
        <f t="shared" si="151"/>
        <v>0</v>
      </c>
      <c r="W197" s="557">
        <f t="shared" si="151"/>
        <v>0</v>
      </c>
      <c r="X197" s="334">
        <f t="shared" si="151"/>
        <v>0</v>
      </c>
      <c r="Y197" s="334">
        <f t="shared" si="151"/>
        <v>0</v>
      </c>
      <c r="Z197" s="334">
        <f t="shared" si="151"/>
        <v>0</v>
      </c>
      <c r="AA197" s="334">
        <f t="shared" si="151"/>
        <v>0</v>
      </c>
      <c r="AB197" s="334">
        <f t="shared" si="151"/>
        <v>0</v>
      </c>
      <c r="AC197" s="574">
        <f t="shared" si="151"/>
        <v>0</v>
      </c>
      <c r="AD197" s="557">
        <f t="shared" si="151"/>
        <v>0</v>
      </c>
      <c r="AE197" s="334">
        <f t="shared" si="151"/>
        <v>0</v>
      </c>
      <c r="AF197" s="334">
        <f t="shared" si="151"/>
        <v>0</v>
      </c>
      <c r="AG197" s="334">
        <f t="shared" si="151"/>
        <v>0</v>
      </c>
      <c r="AH197" s="334">
        <f t="shared" si="151"/>
        <v>0</v>
      </c>
      <c r="AI197" s="557">
        <f t="shared" si="151"/>
        <v>0</v>
      </c>
      <c r="AJ197" s="574">
        <f t="shared" si="151"/>
        <v>0</v>
      </c>
      <c r="AK197" s="563">
        <f>+AK36</f>
        <v>0</v>
      </c>
      <c r="AL197" s="37">
        <f>AK198</f>
        <v>0</v>
      </c>
      <c r="AM197" s="38">
        <f>AL197</f>
        <v>0</v>
      </c>
      <c r="AN197" s="38"/>
      <c r="AO197" s="38">
        <f>AL197*AN197/1000</f>
        <v>0</v>
      </c>
      <c r="AP197" s="38">
        <f>AN197*AM197/1000</f>
        <v>0</v>
      </c>
    </row>
    <row r="198" spans="1:42" ht="35.1" customHeight="1">
      <c r="A198" s="625"/>
      <c r="B198" s="654"/>
      <c r="C198" s="39"/>
      <c r="D198" s="73"/>
      <c r="E198" s="41"/>
      <c r="F198" s="74"/>
      <c r="G198" s="336">
        <f t="shared" ref="G198:AG198" si="152">+F198+G197</f>
        <v>0</v>
      </c>
      <c r="H198" s="575">
        <f t="shared" si="152"/>
        <v>0</v>
      </c>
      <c r="I198" s="562">
        <f t="shared" si="152"/>
        <v>0</v>
      </c>
      <c r="J198" s="336">
        <f t="shared" si="152"/>
        <v>0</v>
      </c>
      <c r="K198" s="336">
        <f t="shared" si="152"/>
        <v>0</v>
      </c>
      <c r="L198" s="336">
        <f t="shared" si="152"/>
        <v>0</v>
      </c>
      <c r="M198" s="336">
        <f t="shared" si="152"/>
        <v>0</v>
      </c>
      <c r="N198" s="336">
        <f t="shared" si="152"/>
        <v>0</v>
      </c>
      <c r="O198" s="336">
        <f t="shared" si="152"/>
        <v>0</v>
      </c>
      <c r="P198" s="562">
        <f t="shared" si="152"/>
        <v>0</v>
      </c>
      <c r="Q198" s="558">
        <f t="shared" si="152"/>
        <v>0</v>
      </c>
      <c r="R198" s="558">
        <f t="shared" si="152"/>
        <v>0</v>
      </c>
      <c r="S198" s="336">
        <f t="shared" si="152"/>
        <v>0</v>
      </c>
      <c r="T198" s="336">
        <f t="shared" si="152"/>
        <v>0</v>
      </c>
      <c r="U198" s="336">
        <f t="shared" si="152"/>
        <v>0</v>
      </c>
      <c r="V198" s="575">
        <f t="shared" si="152"/>
        <v>0</v>
      </c>
      <c r="W198" s="562">
        <f t="shared" si="152"/>
        <v>0</v>
      </c>
      <c r="X198" s="336">
        <f t="shared" si="152"/>
        <v>0</v>
      </c>
      <c r="Y198" s="336">
        <f t="shared" si="152"/>
        <v>0</v>
      </c>
      <c r="Z198" s="336">
        <f t="shared" si="152"/>
        <v>0</v>
      </c>
      <c r="AA198" s="336">
        <f t="shared" si="152"/>
        <v>0</v>
      </c>
      <c r="AB198" s="336">
        <f t="shared" si="152"/>
        <v>0</v>
      </c>
      <c r="AC198" s="575">
        <f t="shared" si="152"/>
        <v>0</v>
      </c>
      <c r="AD198" s="562">
        <f t="shared" si="152"/>
        <v>0</v>
      </c>
      <c r="AE198" s="336">
        <f t="shared" si="152"/>
        <v>0</v>
      </c>
      <c r="AF198" s="336">
        <f t="shared" si="152"/>
        <v>0</v>
      </c>
      <c r="AG198" s="336">
        <f t="shared" si="152"/>
        <v>0</v>
      </c>
      <c r="AH198" s="336">
        <f>+AG198+AH197</f>
        <v>0</v>
      </c>
      <c r="AI198" s="558">
        <f>+AH198+AI197</f>
        <v>0</v>
      </c>
      <c r="AJ198" s="575">
        <f>+AI198+AJ197</f>
        <v>0</v>
      </c>
      <c r="AK198" s="562">
        <f>+AJ198+AK197</f>
        <v>0</v>
      </c>
      <c r="AL198" s="37"/>
    </row>
    <row r="199" spans="1:42" ht="35.1" hidden="1" customHeight="1">
      <c r="A199" s="624">
        <v>9</v>
      </c>
      <c r="B199" s="653" t="s">
        <v>61</v>
      </c>
      <c r="C199" s="59"/>
      <c r="D199" s="60"/>
      <c r="E199" s="34"/>
      <c r="F199" s="35">
        <f t="shared" ref="F199:AK199" si="153">+F38</f>
        <v>0</v>
      </c>
      <c r="G199" s="346">
        <f t="shared" si="153"/>
        <v>0</v>
      </c>
      <c r="H199" s="580">
        <f t="shared" si="153"/>
        <v>0</v>
      </c>
      <c r="I199" s="563">
        <f t="shared" si="153"/>
        <v>0</v>
      </c>
      <c r="J199" s="346">
        <f t="shared" si="153"/>
        <v>0</v>
      </c>
      <c r="K199" s="346">
        <f t="shared" si="153"/>
        <v>0</v>
      </c>
      <c r="L199" s="346">
        <f t="shared" si="153"/>
        <v>0</v>
      </c>
      <c r="M199" s="346">
        <f t="shared" si="153"/>
        <v>0</v>
      </c>
      <c r="N199" s="346">
        <f t="shared" si="153"/>
        <v>0</v>
      </c>
      <c r="O199" s="346">
        <f t="shared" si="153"/>
        <v>0</v>
      </c>
      <c r="P199" s="563">
        <f t="shared" si="153"/>
        <v>0</v>
      </c>
      <c r="Q199" s="563">
        <f t="shared" si="153"/>
        <v>0</v>
      </c>
      <c r="R199" s="563">
        <f t="shared" si="153"/>
        <v>0</v>
      </c>
      <c r="S199" s="346">
        <f t="shared" si="153"/>
        <v>0</v>
      </c>
      <c r="T199" s="346">
        <f t="shared" si="153"/>
        <v>0</v>
      </c>
      <c r="U199" s="346">
        <f t="shared" si="153"/>
        <v>0</v>
      </c>
      <c r="V199" s="580">
        <f t="shared" si="153"/>
        <v>0</v>
      </c>
      <c r="W199" s="563">
        <f t="shared" si="153"/>
        <v>0</v>
      </c>
      <c r="X199" s="346">
        <f t="shared" si="153"/>
        <v>0</v>
      </c>
      <c r="Y199" s="346">
        <f t="shared" si="153"/>
        <v>0</v>
      </c>
      <c r="Z199" s="346">
        <f t="shared" si="153"/>
        <v>0</v>
      </c>
      <c r="AA199" s="346">
        <f t="shared" si="153"/>
        <v>0</v>
      </c>
      <c r="AB199" s="346">
        <f t="shared" si="153"/>
        <v>0</v>
      </c>
      <c r="AC199" s="580">
        <f t="shared" si="153"/>
        <v>0</v>
      </c>
      <c r="AD199" s="563">
        <f t="shared" si="153"/>
        <v>0</v>
      </c>
      <c r="AE199" s="346">
        <f t="shared" si="153"/>
        <v>0</v>
      </c>
      <c r="AF199" s="346">
        <f t="shared" si="153"/>
        <v>0</v>
      </c>
      <c r="AG199" s="346">
        <f t="shared" si="153"/>
        <v>0</v>
      </c>
      <c r="AH199" s="346">
        <f t="shared" si="153"/>
        <v>0</v>
      </c>
      <c r="AI199" s="563">
        <f t="shared" si="153"/>
        <v>0</v>
      </c>
      <c r="AJ199" s="580">
        <f t="shared" si="153"/>
        <v>0</v>
      </c>
      <c r="AK199" s="563">
        <f t="shared" si="153"/>
        <v>0</v>
      </c>
      <c r="AL199" s="37"/>
      <c r="AM199" s="38"/>
      <c r="AN199" s="38"/>
      <c r="AO199" s="38"/>
      <c r="AP199" s="38"/>
    </row>
    <row r="200" spans="1:42" ht="35.1" hidden="1" customHeight="1">
      <c r="A200" s="670"/>
      <c r="B200" s="654"/>
      <c r="C200" s="59"/>
      <c r="D200" s="60"/>
      <c r="E200" s="52"/>
      <c r="F200" s="61"/>
      <c r="G200" s="348">
        <f t="shared" ref="G200:AK200" si="154">+F200+G199</f>
        <v>0</v>
      </c>
      <c r="H200" s="575">
        <f t="shared" si="154"/>
        <v>0</v>
      </c>
      <c r="I200" s="562">
        <f t="shared" si="154"/>
        <v>0</v>
      </c>
      <c r="J200" s="335">
        <f t="shared" si="154"/>
        <v>0</v>
      </c>
      <c r="K200" s="335">
        <f t="shared" si="154"/>
        <v>0</v>
      </c>
      <c r="L200" s="335">
        <f t="shared" si="154"/>
        <v>0</v>
      </c>
      <c r="M200" s="335">
        <f t="shared" si="154"/>
        <v>0</v>
      </c>
      <c r="N200" s="335">
        <f t="shared" si="154"/>
        <v>0</v>
      </c>
      <c r="O200" s="335">
        <f t="shared" si="154"/>
        <v>0</v>
      </c>
      <c r="P200" s="562">
        <f t="shared" si="154"/>
        <v>0</v>
      </c>
      <c r="Q200" s="562">
        <f t="shared" si="154"/>
        <v>0</v>
      </c>
      <c r="R200" s="562">
        <f t="shared" si="154"/>
        <v>0</v>
      </c>
      <c r="S200" s="335">
        <f t="shared" si="154"/>
        <v>0</v>
      </c>
      <c r="T200" s="335">
        <f t="shared" si="154"/>
        <v>0</v>
      </c>
      <c r="U200" s="335">
        <f t="shared" si="154"/>
        <v>0</v>
      </c>
      <c r="V200" s="578">
        <f t="shared" si="154"/>
        <v>0</v>
      </c>
      <c r="W200" s="562">
        <f t="shared" si="154"/>
        <v>0</v>
      </c>
      <c r="X200" s="335">
        <f t="shared" si="154"/>
        <v>0</v>
      </c>
      <c r="Y200" s="335">
        <f t="shared" si="154"/>
        <v>0</v>
      </c>
      <c r="Z200" s="335">
        <f t="shared" si="154"/>
        <v>0</v>
      </c>
      <c r="AA200" s="335">
        <f t="shared" si="154"/>
        <v>0</v>
      </c>
      <c r="AB200" s="335">
        <f t="shared" si="154"/>
        <v>0</v>
      </c>
      <c r="AC200" s="578">
        <f t="shared" si="154"/>
        <v>0</v>
      </c>
      <c r="AD200" s="562">
        <f t="shared" si="154"/>
        <v>0</v>
      </c>
      <c r="AE200" s="335">
        <f t="shared" si="154"/>
        <v>0</v>
      </c>
      <c r="AF200" s="335">
        <f t="shared" si="154"/>
        <v>0</v>
      </c>
      <c r="AG200" s="335">
        <f t="shared" si="154"/>
        <v>0</v>
      </c>
      <c r="AH200" s="335">
        <f t="shared" si="154"/>
        <v>0</v>
      </c>
      <c r="AI200" s="562">
        <f t="shared" si="154"/>
        <v>0</v>
      </c>
      <c r="AJ200" s="578">
        <f t="shared" si="154"/>
        <v>0</v>
      </c>
      <c r="AK200" s="562">
        <f t="shared" si="154"/>
        <v>0</v>
      </c>
      <c r="AL200" s="37"/>
    </row>
    <row r="201" spans="1:42" ht="35.1" hidden="1" customHeight="1">
      <c r="A201" s="624">
        <v>10</v>
      </c>
      <c r="B201" s="653" t="s">
        <v>62</v>
      </c>
      <c r="C201" s="62">
        <v>0</v>
      </c>
      <c r="D201" s="63"/>
      <c r="E201" s="54"/>
      <c r="F201" s="337">
        <f t="shared" ref="F201:AK201" si="155">+F40</f>
        <v>0</v>
      </c>
      <c r="G201" s="345">
        <f t="shared" si="155"/>
        <v>0</v>
      </c>
      <c r="H201" s="581">
        <f t="shared" si="155"/>
        <v>0</v>
      </c>
      <c r="I201" s="564">
        <f t="shared" si="155"/>
        <v>0</v>
      </c>
      <c r="J201" s="345">
        <f t="shared" si="155"/>
        <v>0</v>
      </c>
      <c r="K201" s="345">
        <f t="shared" si="155"/>
        <v>0</v>
      </c>
      <c r="L201" s="345">
        <f t="shared" si="155"/>
        <v>0</v>
      </c>
      <c r="M201" s="345">
        <f t="shared" si="155"/>
        <v>0</v>
      </c>
      <c r="N201" s="345">
        <f t="shared" si="155"/>
        <v>0</v>
      </c>
      <c r="O201" s="345">
        <f t="shared" si="155"/>
        <v>0</v>
      </c>
      <c r="P201" s="564">
        <f t="shared" si="155"/>
        <v>0</v>
      </c>
      <c r="Q201" s="564">
        <f t="shared" si="155"/>
        <v>0</v>
      </c>
      <c r="R201" s="564">
        <f t="shared" si="155"/>
        <v>0</v>
      </c>
      <c r="S201" s="345">
        <f t="shared" si="155"/>
        <v>0</v>
      </c>
      <c r="T201" s="345">
        <f t="shared" si="155"/>
        <v>0</v>
      </c>
      <c r="U201" s="345">
        <f t="shared" si="155"/>
        <v>0</v>
      </c>
      <c r="V201" s="581">
        <f t="shared" si="155"/>
        <v>0</v>
      </c>
      <c r="W201" s="564">
        <f t="shared" si="155"/>
        <v>0</v>
      </c>
      <c r="X201" s="345">
        <f t="shared" si="155"/>
        <v>0</v>
      </c>
      <c r="Y201" s="345">
        <f t="shared" si="155"/>
        <v>0</v>
      </c>
      <c r="Z201" s="345">
        <f t="shared" si="155"/>
        <v>0</v>
      </c>
      <c r="AA201" s="345">
        <f t="shared" si="155"/>
        <v>0</v>
      </c>
      <c r="AB201" s="345">
        <f t="shared" si="155"/>
        <v>0</v>
      </c>
      <c r="AC201" s="581">
        <f t="shared" si="155"/>
        <v>0</v>
      </c>
      <c r="AD201" s="564">
        <f t="shared" si="155"/>
        <v>0</v>
      </c>
      <c r="AE201" s="345">
        <f t="shared" si="155"/>
        <v>0</v>
      </c>
      <c r="AF201" s="345">
        <f t="shared" si="155"/>
        <v>0</v>
      </c>
      <c r="AG201" s="345">
        <f t="shared" si="155"/>
        <v>0</v>
      </c>
      <c r="AH201" s="345">
        <f t="shared" si="155"/>
        <v>0</v>
      </c>
      <c r="AI201" s="564">
        <f t="shared" si="155"/>
        <v>0</v>
      </c>
      <c r="AJ201" s="581">
        <f t="shared" si="155"/>
        <v>0</v>
      </c>
      <c r="AK201" s="564">
        <f t="shared" si="155"/>
        <v>0</v>
      </c>
      <c r="AL201" s="37">
        <f>SUM(G201:AK201)</f>
        <v>0</v>
      </c>
      <c r="AM201" s="38">
        <f>AL201</f>
        <v>0</v>
      </c>
      <c r="AN201" s="38">
        <v>800000</v>
      </c>
      <c r="AO201" s="38">
        <f>AL201*AN201/1000</f>
        <v>0</v>
      </c>
      <c r="AP201" s="38">
        <f>AN201*AM201/1000</f>
        <v>0</v>
      </c>
    </row>
    <row r="202" spans="1:42" ht="35.1" hidden="1" customHeight="1">
      <c r="A202" s="670"/>
      <c r="B202" s="654"/>
      <c r="C202" s="68"/>
      <c r="D202" s="65"/>
      <c r="E202" s="57"/>
      <c r="F202" s="58"/>
      <c r="G202" s="70">
        <f t="shared" ref="G202:AK202" si="156">+F202+G201</f>
        <v>0</v>
      </c>
      <c r="H202" s="575">
        <f t="shared" si="156"/>
        <v>0</v>
      </c>
      <c r="I202" s="562">
        <f t="shared" si="156"/>
        <v>0</v>
      </c>
      <c r="J202" s="335">
        <f t="shared" si="156"/>
        <v>0</v>
      </c>
      <c r="K202" s="335">
        <f t="shared" si="156"/>
        <v>0</v>
      </c>
      <c r="L202" s="335">
        <f t="shared" si="156"/>
        <v>0</v>
      </c>
      <c r="M202" s="335">
        <f t="shared" si="156"/>
        <v>0</v>
      </c>
      <c r="N202" s="335">
        <f t="shared" si="156"/>
        <v>0</v>
      </c>
      <c r="O202" s="335">
        <f t="shared" si="156"/>
        <v>0</v>
      </c>
      <c r="P202" s="562">
        <f t="shared" si="156"/>
        <v>0</v>
      </c>
      <c r="Q202" s="562">
        <f t="shared" si="156"/>
        <v>0</v>
      </c>
      <c r="R202" s="562">
        <f t="shared" si="156"/>
        <v>0</v>
      </c>
      <c r="S202" s="335">
        <f t="shared" si="156"/>
        <v>0</v>
      </c>
      <c r="T202" s="335">
        <f t="shared" si="156"/>
        <v>0</v>
      </c>
      <c r="U202" s="335">
        <f t="shared" si="156"/>
        <v>0</v>
      </c>
      <c r="V202" s="578">
        <f t="shared" si="156"/>
        <v>0</v>
      </c>
      <c r="W202" s="562">
        <f t="shared" si="156"/>
        <v>0</v>
      </c>
      <c r="X202" s="335">
        <f t="shared" si="156"/>
        <v>0</v>
      </c>
      <c r="Y202" s="335">
        <f t="shared" si="156"/>
        <v>0</v>
      </c>
      <c r="Z202" s="335">
        <f t="shared" si="156"/>
        <v>0</v>
      </c>
      <c r="AA202" s="335">
        <f t="shared" si="156"/>
        <v>0</v>
      </c>
      <c r="AB202" s="335">
        <f t="shared" si="156"/>
        <v>0</v>
      </c>
      <c r="AC202" s="578">
        <f t="shared" si="156"/>
        <v>0</v>
      </c>
      <c r="AD202" s="562">
        <f t="shared" si="156"/>
        <v>0</v>
      </c>
      <c r="AE202" s="335">
        <f t="shared" si="156"/>
        <v>0</v>
      </c>
      <c r="AF202" s="335">
        <f t="shared" si="156"/>
        <v>0</v>
      </c>
      <c r="AG202" s="335">
        <f t="shared" si="156"/>
        <v>0</v>
      </c>
      <c r="AH202" s="335">
        <f t="shared" si="156"/>
        <v>0</v>
      </c>
      <c r="AI202" s="562">
        <f t="shared" si="156"/>
        <v>0</v>
      </c>
      <c r="AJ202" s="578">
        <f t="shared" si="156"/>
        <v>0</v>
      </c>
      <c r="AK202" s="562">
        <f t="shared" si="156"/>
        <v>0</v>
      </c>
      <c r="AL202" s="37"/>
    </row>
    <row r="203" spans="1:42" ht="35.1" hidden="1" customHeight="1">
      <c r="A203" s="624">
        <v>11</v>
      </c>
      <c r="B203" s="653" t="s">
        <v>63</v>
      </c>
      <c r="C203" s="62">
        <v>0</v>
      </c>
      <c r="D203" s="71"/>
      <c r="E203" s="34"/>
      <c r="F203" s="35">
        <f t="shared" ref="F203:AK203" si="157">+F42</f>
        <v>0</v>
      </c>
      <c r="G203" s="346">
        <f t="shared" si="157"/>
        <v>0</v>
      </c>
      <c r="H203" s="580">
        <f t="shared" si="157"/>
        <v>0</v>
      </c>
      <c r="I203" s="563">
        <f t="shared" si="157"/>
        <v>0</v>
      </c>
      <c r="J203" s="346">
        <f t="shared" si="157"/>
        <v>0</v>
      </c>
      <c r="K203" s="346">
        <f t="shared" si="157"/>
        <v>0</v>
      </c>
      <c r="L203" s="346">
        <f t="shared" si="157"/>
        <v>0</v>
      </c>
      <c r="M203" s="346">
        <f t="shared" si="157"/>
        <v>0</v>
      </c>
      <c r="N203" s="346">
        <f t="shared" si="157"/>
        <v>0</v>
      </c>
      <c r="O203" s="346">
        <f t="shared" si="157"/>
        <v>0</v>
      </c>
      <c r="P203" s="563">
        <f t="shared" si="157"/>
        <v>0</v>
      </c>
      <c r="Q203" s="563">
        <f t="shared" si="157"/>
        <v>0</v>
      </c>
      <c r="R203" s="563">
        <f t="shared" si="157"/>
        <v>0</v>
      </c>
      <c r="S203" s="346">
        <f t="shared" si="157"/>
        <v>0</v>
      </c>
      <c r="T203" s="346">
        <f t="shared" si="157"/>
        <v>0</v>
      </c>
      <c r="U203" s="346">
        <f t="shared" si="157"/>
        <v>0</v>
      </c>
      <c r="V203" s="580">
        <f t="shared" si="157"/>
        <v>0</v>
      </c>
      <c r="W203" s="563">
        <f t="shared" si="157"/>
        <v>0</v>
      </c>
      <c r="X203" s="346">
        <f t="shared" si="157"/>
        <v>0</v>
      </c>
      <c r="Y203" s="346">
        <f t="shared" si="157"/>
        <v>0</v>
      </c>
      <c r="Z203" s="346">
        <f t="shared" si="157"/>
        <v>0</v>
      </c>
      <c r="AA203" s="346">
        <f t="shared" si="157"/>
        <v>0</v>
      </c>
      <c r="AB203" s="346">
        <f t="shared" si="157"/>
        <v>0</v>
      </c>
      <c r="AC203" s="580">
        <f t="shared" si="157"/>
        <v>0</v>
      </c>
      <c r="AD203" s="563">
        <f t="shared" si="157"/>
        <v>0</v>
      </c>
      <c r="AE203" s="346">
        <f t="shared" si="157"/>
        <v>0</v>
      </c>
      <c r="AF203" s="346">
        <f t="shared" si="157"/>
        <v>0</v>
      </c>
      <c r="AG203" s="346">
        <f t="shared" si="157"/>
        <v>0</v>
      </c>
      <c r="AH203" s="346">
        <f t="shared" si="157"/>
        <v>0</v>
      </c>
      <c r="AI203" s="563">
        <f t="shared" si="157"/>
        <v>0</v>
      </c>
      <c r="AJ203" s="580">
        <f t="shared" si="157"/>
        <v>0</v>
      </c>
      <c r="AK203" s="563">
        <f t="shared" si="157"/>
        <v>0</v>
      </c>
      <c r="AL203" s="37">
        <f>AK204</f>
        <v>0</v>
      </c>
      <c r="AM203" s="38">
        <f>AL203</f>
        <v>0</v>
      </c>
      <c r="AN203" s="38"/>
      <c r="AO203" s="38">
        <f>AL203*AN203/1000</f>
        <v>0</v>
      </c>
      <c r="AP203" s="38">
        <f>AN203*AM203/1000</f>
        <v>0</v>
      </c>
    </row>
    <row r="204" spans="1:42" ht="35.1" hidden="1" customHeight="1">
      <c r="A204" s="625"/>
      <c r="B204" s="654"/>
      <c r="C204" s="72"/>
      <c r="D204" s="73"/>
      <c r="E204" s="41"/>
      <c r="F204" s="74"/>
      <c r="G204" s="348">
        <f t="shared" ref="G204:AK204" si="158">+F204+G203</f>
        <v>0</v>
      </c>
      <c r="H204" s="575">
        <f t="shared" si="158"/>
        <v>0</v>
      </c>
      <c r="I204" s="562">
        <f t="shared" si="158"/>
        <v>0</v>
      </c>
      <c r="J204" s="335">
        <f t="shared" si="158"/>
        <v>0</v>
      </c>
      <c r="K204" s="335">
        <f t="shared" si="158"/>
        <v>0</v>
      </c>
      <c r="L204" s="335">
        <f t="shared" si="158"/>
        <v>0</v>
      </c>
      <c r="M204" s="335">
        <f t="shared" si="158"/>
        <v>0</v>
      </c>
      <c r="N204" s="335">
        <f t="shared" si="158"/>
        <v>0</v>
      </c>
      <c r="O204" s="335">
        <f t="shared" si="158"/>
        <v>0</v>
      </c>
      <c r="P204" s="562">
        <f t="shared" si="158"/>
        <v>0</v>
      </c>
      <c r="Q204" s="562">
        <f t="shared" si="158"/>
        <v>0</v>
      </c>
      <c r="R204" s="562">
        <f t="shared" si="158"/>
        <v>0</v>
      </c>
      <c r="S204" s="335">
        <f t="shared" si="158"/>
        <v>0</v>
      </c>
      <c r="T204" s="335">
        <f t="shared" si="158"/>
        <v>0</v>
      </c>
      <c r="U204" s="335">
        <f t="shared" si="158"/>
        <v>0</v>
      </c>
      <c r="V204" s="578">
        <f t="shared" si="158"/>
        <v>0</v>
      </c>
      <c r="W204" s="562">
        <f t="shared" si="158"/>
        <v>0</v>
      </c>
      <c r="X204" s="335">
        <f t="shared" si="158"/>
        <v>0</v>
      </c>
      <c r="Y204" s="335">
        <f t="shared" si="158"/>
        <v>0</v>
      </c>
      <c r="Z204" s="335">
        <f t="shared" si="158"/>
        <v>0</v>
      </c>
      <c r="AA204" s="335">
        <f t="shared" si="158"/>
        <v>0</v>
      </c>
      <c r="AB204" s="335">
        <f t="shared" si="158"/>
        <v>0</v>
      </c>
      <c r="AC204" s="578">
        <f t="shared" si="158"/>
        <v>0</v>
      </c>
      <c r="AD204" s="562">
        <f t="shared" si="158"/>
        <v>0</v>
      </c>
      <c r="AE204" s="335">
        <f t="shared" si="158"/>
        <v>0</v>
      </c>
      <c r="AF204" s="335">
        <f t="shared" si="158"/>
        <v>0</v>
      </c>
      <c r="AG204" s="335">
        <f t="shared" si="158"/>
        <v>0</v>
      </c>
      <c r="AH204" s="335">
        <f t="shared" si="158"/>
        <v>0</v>
      </c>
      <c r="AI204" s="562">
        <f t="shared" si="158"/>
        <v>0</v>
      </c>
      <c r="AJ204" s="578">
        <f t="shared" si="158"/>
        <v>0</v>
      </c>
      <c r="AK204" s="562">
        <f t="shared" si="158"/>
        <v>0</v>
      </c>
      <c r="AL204" s="37"/>
    </row>
    <row r="205" spans="1:42" ht="35.1" customHeight="1">
      <c r="A205" s="624">
        <v>16</v>
      </c>
      <c r="B205" s="659" t="s">
        <v>111</v>
      </c>
      <c r="C205" s="210" t="s">
        <v>174</v>
      </c>
      <c r="D205" s="63"/>
      <c r="E205" s="76"/>
      <c r="F205" s="35">
        <f>+F44</f>
        <v>77</v>
      </c>
      <c r="G205" s="334">
        <f>+G44</f>
        <v>0</v>
      </c>
      <c r="H205" s="574">
        <f t="shared" ref="H205:AJ205" si="159">+H44</f>
        <v>0</v>
      </c>
      <c r="I205" s="557">
        <f t="shared" si="159"/>
        <v>0</v>
      </c>
      <c r="J205" s="334">
        <f t="shared" si="159"/>
        <v>0</v>
      </c>
      <c r="K205" s="469">
        <f t="shared" si="159"/>
        <v>77</v>
      </c>
      <c r="L205" s="334">
        <f t="shared" si="159"/>
        <v>0</v>
      </c>
      <c r="M205" s="334">
        <f t="shared" si="159"/>
        <v>0</v>
      </c>
      <c r="N205" s="334">
        <f t="shared" si="159"/>
        <v>0</v>
      </c>
      <c r="O205" s="334">
        <f t="shared" si="159"/>
        <v>0</v>
      </c>
      <c r="P205" s="557">
        <f t="shared" si="159"/>
        <v>0</v>
      </c>
      <c r="Q205" s="557">
        <f t="shared" si="159"/>
        <v>0</v>
      </c>
      <c r="R205" s="557">
        <f t="shared" si="159"/>
        <v>0</v>
      </c>
      <c r="S205" s="334">
        <f t="shared" si="159"/>
        <v>0</v>
      </c>
      <c r="T205" s="334">
        <f t="shared" si="159"/>
        <v>0</v>
      </c>
      <c r="U205" s="334">
        <f t="shared" si="159"/>
        <v>0</v>
      </c>
      <c r="V205" s="574">
        <f t="shared" si="159"/>
        <v>0</v>
      </c>
      <c r="W205" s="557">
        <f t="shared" si="159"/>
        <v>0</v>
      </c>
      <c r="X205" s="334">
        <f t="shared" si="159"/>
        <v>0</v>
      </c>
      <c r="Y205" s="334">
        <f t="shared" si="159"/>
        <v>0</v>
      </c>
      <c r="Z205" s="334">
        <f t="shared" si="159"/>
        <v>0</v>
      </c>
      <c r="AA205" s="334">
        <f t="shared" si="159"/>
        <v>0</v>
      </c>
      <c r="AB205" s="334">
        <f t="shared" si="159"/>
        <v>0</v>
      </c>
      <c r="AC205" s="574">
        <f t="shared" si="159"/>
        <v>0</v>
      </c>
      <c r="AD205" s="557">
        <f t="shared" si="159"/>
        <v>0</v>
      </c>
      <c r="AE205" s="334">
        <f t="shared" si="159"/>
        <v>0</v>
      </c>
      <c r="AF205" s="334">
        <f t="shared" si="159"/>
        <v>0</v>
      </c>
      <c r="AG205" s="334">
        <f t="shared" si="159"/>
        <v>0</v>
      </c>
      <c r="AH205" s="334">
        <f t="shared" si="159"/>
        <v>0</v>
      </c>
      <c r="AI205" s="557">
        <f t="shared" si="159"/>
        <v>0</v>
      </c>
      <c r="AJ205" s="574">
        <f t="shared" si="159"/>
        <v>0</v>
      </c>
      <c r="AK205" s="563">
        <f>+AK44</f>
        <v>0</v>
      </c>
      <c r="AL205" s="37">
        <f>SUM(G205:AK205)</f>
        <v>77</v>
      </c>
      <c r="AM205" s="38">
        <f>AL205</f>
        <v>77</v>
      </c>
      <c r="AN205" s="38">
        <v>0</v>
      </c>
      <c r="AO205" s="38">
        <f>AL205*AN205/1000</f>
        <v>0</v>
      </c>
      <c r="AP205" s="38">
        <f>AN205*AM205/1000</f>
        <v>0</v>
      </c>
    </row>
    <row r="206" spans="1:42" ht="35.1" customHeight="1">
      <c r="A206" s="625"/>
      <c r="B206" s="729"/>
      <c r="C206" s="39"/>
      <c r="D206" s="78"/>
      <c r="E206" s="79"/>
      <c r="F206" s="42"/>
      <c r="G206" s="336">
        <f t="shared" ref="G206:AG206" si="160">+F206+G205</f>
        <v>0</v>
      </c>
      <c r="H206" s="575">
        <f t="shared" si="160"/>
        <v>0</v>
      </c>
      <c r="I206" s="562">
        <f t="shared" si="160"/>
        <v>0</v>
      </c>
      <c r="J206" s="336">
        <f t="shared" si="160"/>
        <v>0</v>
      </c>
      <c r="K206" s="336">
        <f t="shared" si="160"/>
        <v>77</v>
      </c>
      <c r="L206" s="336">
        <f t="shared" si="160"/>
        <v>77</v>
      </c>
      <c r="M206" s="336">
        <f t="shared" si="160"/>
        <v>77</v>
      </c>
      <c r="N206" s="336">
        <f t="shared" si="160"/>
        <v>77</v>
      </c>
      <c r="O206" s="336">
        <f t="shared" si="160"/>
        <v>77</v>
      </c>
      <c r="P206" s="562">
        <f t="shared" si="160"/>
        <v>77</v>
      </c>
      <c r="Q206" s="558">
        <f t="shared" si="160"/>
        <v>77</v>
      </c>
      <c r="R206" s="558">
        <f t="shared" si="160"/>
        <v>77</v>
      </c>
      <c r="S206" s="336">
        <f t="shared" si="160"/>
        <v>77</v>
      </c>
      <c r="T206" s="336">
        <f t="shared" si="160"/>
        <v>77</v>
      </c>
      <c r="U206" s="336">
        <f t="shared" si="160"/>
        <v>77</v>
      </c>
      <c r="V206" s="575">
        <f t="shared" si="160"/>
        <v>77</v>
      </c>
      <c r="W206" s="562">
        <f t="shared" si="160"/>
        <v>77</v>
      </c>
      <c r="X206" s="336">
        <f t="shared" si="160"/>
        <v>77</v>
      </c>
      <c r="Y206" s="336">
        <f t="shared" si="160"/>
        <v>77</v>
      </c>
      <c r="Z206" s="336">
        <f t="shared" si="160"/>
        <v>77</v>
      </c>
      <c r="AA206" s="336">
        <f t="shared" si="160"/>
        <v>77</v>
      </c>
      <c r="AB206" s="336">
        <f t="shared" si="160"/>
        <v>77</v>
      </c>
      <c r="AC206" s="575">
        <f t="shared" si="160"/>
        <v>77</v>
      </c>
      <c r="AD206" s="562">
        <f t="shared" si="160"/>
        <v>77</v>
      </c>
      <c r="AE206" s="336">
        <f t="shared" si="160"/>
        <v>77</v>
      </c>
      <c r="AF206" s="336">
        <f t="shared" si="160"/>
        <v>77</v>
      </c>
      <c r="AG206" s="336">
        <f t="shared" si="160"/>
        <v>77</v>
      </c>
      <c r="AH206" s="336">
        <f>+AG206+AH205</f>
        <v>77</v>
      </c>
      <c r="AI206" s="558">
        <f>+AH206+AI205</f>
        <v>77</v>
      </c>
      <c r="AJ206" s="575">
        <f>+AI206+AJ205</f>
        <v>77</v>
      </c>
      <c r="AK206" s="562">
        <f>+AJ206+AK205</f>
        <v>77</v>
      </c>
      <c r="AL206" s="37"/>
    </row>
    <row r="207" spans="1:42" ht="34.5" customHeight="1">
      <c r="A207" s="624">
        <v>17</v>
      </c>
      <c r="B207" s="659" t="s">
        <v>112</v>
      </c>
      <c r="C207" s="211" t="s">
        <v>174</v>
      </c>
      <c r="D207" s="71"/>
      <c r="E207" s="49"/>
      <c r="F207" s="35">
        <f>+F46</f>
        <v>36</v>
      </c>
      <c r="G207" s="334">
        <f>+G46</f>
        <v>0</v>
      </c>
      <c r="H207" s="574">
        <f t="shared" ref="H207:AJ207" si="161">+H46</f>
        <v>0</v>
      </c>
      <c r="I207" s="557">
        <f t="shared" si="161"/>
        <v>0</v>
      </c>
      <c r="J207" s="334">
        <f t="shared" si="161"/>
        <v>0</v>
      </c>
      <c r="K207" s="469">
        <f t="shared" si="161"/>
        <v>36</v>
      </c>
      <c r="L207" s="334">
        <f t="shared" si="161"/>
        <v>0</v>
      </c>
      <c r="M207" s="334">
        <f t="shared" si="161"/>
        <v>0</v>
      </c>
      <c r="N207" s="334">
        <f t="shared" si="161"/>
        <v>0</v>
      </c>
      <c r="O207" s="334">
        <f t="shared" si="161"/>
        <v>0</v>
      </c>
      <c r="P207" s="557">
        <f t="shared" si="161"/>
        <v>0</v>
      </c>
      <c r="Q207" s="557">
        <f t="shared" si="161"/>
        <v>0</v>
      </c>
      <c r="R207" s="557">
        <f t="shared" si="161"/>
        <v>0</v>
      </c>
      <c r="S207" s="334">
        <f t="shared" si="161"/>
        <v>0</v>
      </c>
      <c r="T207" s="334">
        <f t="shared" si="161"/>
        <v>0</v>
      </c>
      <c r="U207" s="334">
        <f t="shared" si="161"/>
        <v>0</v>
      </c>
      <c r="V207" s="574">
        <f t="shared" si="161"/>
        <v>0</v>
      </c>
      <c r="W207" s="557">
        <f t="shared" si="161"/>
        <v>0</v>
      </c>
      <c r="X207" s="334">
        <f t="shared" si="161"/>
        <v>0</v>
      </c>
      <c r="Y207" s="334">
        <f t="shared" si="161"/>
        <v>0</v>
      </c>
      <c r="Z207" s="334">
        <f t="shared" si="161"/>
        <v>0</v>
      </c>
      <c r="AA207" s="334">
        <f t="shared" si="161"/>
        <v>0</v>
      </c>
      <c r="AB207" s="334">
        <f t="shared" si="161"/>
        <v>0</v>
      </c>
      <c r="AC207" s="574">
        <f t="shared" si="161"/>
        <v>0</v>
      </c>
      <c r="AD207" s="557">
        <f t="shared" si="161"/>
        <v>0</v>
      </c>
      <c r="AE207" s="334">
        <f t="shared" si="161"/>
        <v>0</v>
      </c>
      <c r="AF207" s="334">
        <f t="shared" si="161"/>
        <v>0</v>
      </c>
      <c r="AG207" s="334">
        <f t="shared" si="161"/>
        <v>0</v>
      </c>
      <c r="AH207" s="334">
        <f t="shared" si="161"/>
        <v>0</v>
      </c>
      <c r="AI207" s="557">
        <f t="shared" si="161"/>
        <v>0</v>
      </c>
      <c r="AJ207" s="574">
        <f t="shared" si="161"/>
        <v>0</v>
      </c>
      <c r="AK207" s="563">
        <f>+AK46</f>
        <v>0</v>
      </c>
      <c r="AL207" s="37">
        <f>AK208</f>
        <v>36</v>
      </c>
      <c r="AM207" s="38">
        <f>AL207</f>
        <v>36</v>
      </c>
      <c r="AN207" s="38"/>
      <c r="AO207" s="38">
        <f>AL207*AN207/1000</f>
        <v>0</v>
      </c>
      <c r="AP207" s="38">
        <f>AN207*AM207/1000</f>
        <v>0</v>
      </c>
    </row>
    <row r="208" spans="1:42" ht="35.1" customHeight="1">
      <c r="A208" s="625"/>
      <c r="B208" s="729"/>
      <c r="C208" s="39"/>
      <c r="D208" s="73"/>
      <c r="E208" s="52"/>
      <c r="F208" s="61"/>
      <c r="G208" s="336">
        <f t="shared" ref="G208:AG208" si="162">+F208+G207</f>
        <v>0</v>
      </c>
      <c r="H208" s="575">
        <f t="shared" si="162"/>
        <v>0</v>
      </c>
      <c r="I208" s="562">
        <f t="shared" si="162"/>
        <v>0</v>
      </c>
      <c r="J208" s="336">
        <f t="shared" si="162"/>
        <v>0</v>
      </c>
      <c r="K208" s="336">
        <f t="shared" si="162"/>
        <v>36</v>
      </c>
      <c r="L208" s="336">
        <f t="shared" si="162"/>
        <v>36</v>
      </c>
      <c r="M208" s="336">
        <f t="shared" si="162"/>
        <v>36</v>
      </c>
      <c r="N208" s="336">
        <f t="shared" si="162"/>
        <v>36</v>
      </c>
      <c r="O208" s="336">
        <f t="shared" si="162"/>
        <v>36</v>
      </c>
      <c r="P208" s="562">
        <f t="shared" si="162"/>
        <v>36</v>
      </c>
      <c r="Q208" s="558">
        <f t="shared" si="162"/>
        <v>36</v>
      </c>
      <c r="R208" s="558">
        <f t="shared" si="162"/>
        <v>36</v>
      </c>
      <c r="S208" s="336">
        <f t="shared" si="162"/>
        <v>36</v>
      </c>
      <c r="T208" s="336">
        <f t="shared" si="162"/>
        <v>36</v>
      </c>
      <c r="U208" s="336">
        <f t="shared" si="162"/>
        <v>36</v>
      </c>
      <c r="V208" s="575">
        <f t="shared" si="162"/>
        <v>36</v>
      </c>
      <c r="W208" s="562">
        <f t="shared" si="162"/>
        <v>36</v>
      </c>
      <c r="X208" s="336">
        <f t="shared" si="162"/>
        <v>36</v>
      </c>
      <c r="Y208" s="336">
        <f t="shared" si="162"/>
        <v>36</v>
      </c>
      <c r="Z208" s="336">
        <f t="shared" si="162"/>
        <v>36</v>
      </c>
      <c r="AA208" s="336">
        <f t="shared" si="162"/>
        <v>36</v>
      </c>
      <c r="AB208" s="336">
        <f t="shared" si="162"/>
        <v>36</v>
      </c>
      <c r="AC208" s="575">
        <f t="shared" si="162"/>
        <v>36</v>
      </c>
      <c r="AD208" s="562">
        <f t="shared" si="162"/>
        <v>36</v>
      </c>
      <c r="AE208" s="336">
        <f t="shared" si="162"/>
        <v>36</v>
      </c>
      <c r="AF208" s="336">
        <f t="shared" si="162"/>
        <v>36</v>
      </c>
      <c r="AG208" s="336">
        <f t="shared" si="162"/>
        <v>36</v>
      </c>
      <c r="AH208" s="336">
        <f>+AG208+AH207</f>
        <v>36</v>
      </c>
      <c r="AI208" s="558">
        <f>+AH208+AI207</f>
        <v>36</v>
      </c>
      <c r="AJ208" s="575">
        <f>+AI208+AJ207</f>
        <v>36</v>
      </c>
      <c r="AK208" s="562">
        <f>+AJ208+AK207</f>
        <v>36</v>
      </c>
      <c r="AL208" s="37"/>
    </row>
    <row r="209" spans="1:42" ht="35.1" customHeight="1">
      <c r="A209" s="624">
        <v>18</v>
      </c>
      <c r="B209" s="730" t="s">
        <v>113</v>
      </c>
      <c r="C209" s="212" t="s">
        <v>174</v>
      </c>
      <c r="D209" s="63"/>
      <c r="E209" s="54"/>
      <c r="F209" s="92">
        <f>+F49</f>
        <v>80</v>
      </c>
      <c r="G209" s="334">
        <f>+G49</f>
        <v>0</v>
      </c>
      <c r="H209" s="574">
        <f t="shared" ref="H209:AJ209" si="163">+H49</f>
        <v>0</v>
      </c>
      <c r="I209" s="557">
        <f t="shared" si="163"/>
        <v>0</v>
      </c>
      <c r="J209" s="334">
        <f t="shared" si="163"/>
        <v>0</v>
      </c>
      <c r="K209" s="469">
        <f t="shared" si="163"/>
        <v>80</v>
      </c>
      <c r="L209" s="334">
        <f t="shared" si="163"/>
        <v>0</v>
      </c>
      <c r="M209" s="334">
        <f t="shared" si="163"/>
        <v>0</v>
      </c>
      <c r="N209" s="334">
        <f t="shared" si="163"/>
        <v>0</v>
      </c>
      <c r="O209" s="334">
        <f t="shared" si="163"/>
        <v>0</v>
      </c>
      <c r="P209" s="557">
        <f t="shared" si="163"/>
        <v>0</v>
      </c>
      <c r="Q209" s="557">
        <f t="shared" si="163"/>
        <v>0</v>
      </c>
      <c r="R209" s="557">
        <f t="shared" si="163"/>
        <v>0</v>
      </c>
      <c r="S209" s="334">
        <f t="shared" si="163"/>
        <v>0</v>
      </c>
      <c r="T209" s="334">
        <f t="shared" si="163"/>
        <v>0</v>
      </c>
      <c r="U209" s="334">
        <f t="shared" si="163"/>
        <v>0</v>
      </c>
      <c r="V209" s="574">
        <f t="shared" si="163"/>
        <v>0</v>
      </c>
      <c r="W209" s="557">
        <f t="shared" si="163"/>
        <v>0</v>
      </c>
      <c r="X209" s="334">
        <f t="shared" si="163"/>
        <v>0</v>
      </c>
      <c r="Y209" s="334">
        <f t="shared" si="163"/>
        <v>0</v>
      </c>
      <c r="Z209" s="334">
        <f t="shared" si="163"/>
        <v>0</v>
      </c>
      <c r="AA209" s="334">
        <f t="shared" si="163"/>
        <v>0</v>
      </c>
      <c r="AB209" s="334">
        <f t="shared" si="163"/>
        <v>0</v>
      </c>
      <c r="AC209" s="574">
        <f t="shared" si="163"/>
        <v>0</v>
      </c>
      <c r="AD209" s="557">
        <f t="shared" si="163"/>
        <v>0</v>
      </c>
      <c r="AE209" s="334">
        <f t="shared" si="163"/>
        <v>0</v>
      </c>
      <c r="AF209" s="334">
        <f t="shared" si="163"/>
        <v>0</v>
      </c>
      <c r="AG209" s="334">
        <f t="shared" si="163"/>
        <v>0</v>
      </c>
      <c r="AH209" s="334">
        <f t="shared" si="163"/>
        <v>0</v>
      </c>
      <c r="AI209" s="557">
        <f t="shared" si="163"/>
        <v>0</v>
      </c>
      <c r="AJ209" s="574">
        <f t="shared" si="163"/>
        <v>0</v>
      </c>
      <c r="AK209" s="564">
        <f>+AK49</f>
        <v>0</v>
      </c>
      <c r="AL209" s="37">
        <f>SUM(G209:AK209)</f>
        <v>80</v>
      </c>
      <c r="AM209" s="38">
        <f>AL209</f>
        <v>80</v>
      </c>
      <c r="AN209" s="38">
        <v>863000</v>
      </c>
      <c r="AO209" s="38">
        <f>AL209*AN209/1000</f>
        <v>69040</v>
      </c>
      <c r="AP209" s="38">
        <f>AN209*AM209/1000</f>
        <v>69040</v>
      </c>
    </row>
    <row r="210" spans="1:42" ht="34.5" customHeight="1">
      <c r="A210" s="625"/>
      <c r="B210" s="731"/>
      <c r="C210" s="39"/>
      <c r="D210" s="78"/>
      <c r="E210" s="168"/>
      <c r="F210" s="167"/>
      <c r="G210" s="336">
        <f t="shared" ref="G210:AG210" si="164">+F210+G209</f>
        <v>0</v>
      </c>
      <c r="H210" s="575">
        <f t="shared" si="164"/>
        <v>0</v>
      </c>
      <c r="I210" s="562">
        <f t="shared" si="164"/>
        <v>0</v>
      </c>
      <c r="J210" s="336">
        <f t="shared" si="164"/>
        <v>0</v>
      </c>
      <c r="K210" s="336">
        <f t="shared" si="164"/>
        <v>80</v>
      </c>
      <c r="L210" s="336">
        <f t="shared" si="164"/>
        <v>80</v>
      </c>
      <c r="M210" s="336">
        <f t="shared" si="164"/>
        <v>80</v>
      </c>
      <c r="N210" s="336">
        <f t="shared" si="164"/>
        <v>80</v>
      </c>
      <c r="O210" s="336">
        <f t="shared" si="164"/>
        <v>80</v>
      </c>
      <c r="P210" s="562">
        <f t="shared" si="164"/>
        <v>80</v>
      </c>
      <c r="Q210" s="558">
        <f t="shared" si="164"/>
        <v>80</v>
      </c>
      <c r="R210" s="558">
        <f t="shared" si="164"/>
        <v>80</v>
      </c>
      <c r="S210" s="336">
        <f t="shared" si="164"/>
        <v>80</v>
      </c>
      <c r="T210" s="336">
        <f t="shared" si="164"/>
        <v>80</v>
      </c>
      <c r="U210" s="336">
        <f t="shared" si="164"/>
        <v>80</v>
      </c>
      <c r="V210" s="575">
        <f t="shared" si="164"/>
        <v>80</v>
      </c>
      <c r="W210" s="562">
        <f t="shared" si="164"/>
        <v>80</v>
      </c>
      <c r="X210" s="336">
        <f t="shared" si="164"/>
        <v>80</v>
      </c>
      <c r="Y210" s="336">
        <f t="shared" si="164"/>
        <v>80</v>
      </c>
      <c r="Z210" s="336">
        <f t="shared" si="164"/>
        <v>80</v>
      </c>
      <c r="AA210" s="336">
        <f t="shared" si="164"/>
        <v>80</v>
      </c>
      <c r="AB210" s="336">
        <f t="shared" si="164"/>
        <v>80</v>
      </c>
      <c r="AC210" s="575">
        <f t="shared" si="164"/>
        <v>80</v>
      </c>
      <c r="AD210" s="562">
        <f t="shared" si="164"/>
        <v>80</v>
      </c>
      <c r="AE210" s="336">
        <f t="shared" si="164"/>
        <v>80</v>
      </c>
      <c r="AF210" s="336">
        <f t="shared" si="164"/>
        <v>80</v>
      </c>
      <c r="AG210" s="336">
        <f t="shared" si="164"/>
        <v>80</v>
      </c>
      <c r="AH210" s="336">
        <f>+AG210+AH209</f>
        <v>80</v>
      </c>
      <c r="AI210" s="558">
        <f>+AH210+AI209</f>
        <v>80</v>
      </c>
      <c r="AJ210" s="575">
        <f>+AI210+AJ209</f>
        <v>80</v>
      </c>
      <c r="AK210" s="562">
        <f>+AJ210+AK209</f>
        <v>80</v>
      </c>
      <c r="AL210" s="37"/>
    </row>
    <row r="211" spans="1:42" ht="35.1" hidden="1" customHeight="1">
      <c r="A211" s="624">
        <v>12</v>
      </c>
      <c r="B211" s="655" t="s">
        <v>64</v>
      </c>
      <c r="C211" s="75">
        <v>0</v>
      </c>
      <c r="D211" s="63"/>
      <c r="E211" s="76"/>
      <c r="F211" s="35">
        <f t="shared" ref="F211:P211" si="165">+F50</f>
        <v>0</v>
      </c>
      <c r="G211" s="346">
        <f t="shared" si="165"/>
        <v>0</v>
      </c>
      <c r="H211" s="580">
        <f t="shared" si="165"/>
        <v>0</v>
      </c>
      <c r="I211" s="563">
        <f t="shared" si="165"/>
        <v>0</v>
      </c>
      <c r="J211" s="346">
        <f t="shared" si="165"/>
        <v>0</v>
      </c>
      <c r="K211" s="346">
        <f t="shared" si="165"/>
        <v>80</v>
      </c>
      <c r="L211" s="346">
        <f t="shared" si="165"/>
        <v>80</v>
      </c>
      <c r="M211" s="346">
        <f t="shared" si="165"/>
        <v>80</v>
      </c>
      <c r="N211" s="346">
        <f t="shared" si="165"/>
        <v>80</v>
      </c>
      <c r="O211" s="346">
        <f t="shared" si="165"/>
        <v>80</v>
      </c>
      <c r="P211" s="563">
        <f t="shared" si="165"/>
        <v>80</v>
      </c>
      <c r="Q211" s="563">
        <f>+Q51</f>
        <v>0</v>
      </c>
      <c r="R211" s="563">
        <f t="shared" ref="R211:AJ211" si="166">+R51</f>
        <v>0</v>
      </c>
      <c r="S211" s="346">
        <f t="shared" si="166"/>
        <v>0</v>
      </c>
      <c r="T211" s="346">
        <f t="shared" si="166"/>
        <v>0</v>
      </c>
      <c r="U211" s="346">
        <f t="shared" si="166"/>
        <v>0</v>
      </c>
      <c r="V211" s="580">
        <f t="shared" si="166"/>
        <v>0</v>
      </c>
      <c r="W211" s="563">
        <f t="shared" si="166"/>
        <v>0</v>
      </c>
      <c r="X211" s="346">
        <f t="shared" si="166"/>
        <v>0</v>
      </c>
      <c r="Y211" s="346">
        <f t="shared" si="166"/>
        <v>0</v>
      </c>
      <c r="Z211" s="346">
        <f t="shared" si="166"/>
        <v>0</v>
      </c>
      <c r="AA211" s="346">
        <f t="shared" si="166"/>
        <v>0</v>
      </c>
      <c r="AB211" s="346">
        <f t="shared" si="166"/>
        <v>0</v>
      </c>
      <c r="AC211" s="580">
        <f t="shared" si="166"/>
        <v>0</v>
      </c>
      <c r="AD211" s="563">
        <f t="shared" si="166"/>
        <v>0</v>
      </c>
      <c r="AE211" s="346">
        <f t="shared" si="166"/>
        <v>0</v>
      </c>
      <c r="AF211" s="346">
        <f t="shared" si="166"/>
        <v>0</v>
      </c>
      <c r="AG211" s="346">
        <f t="shared" si="166"/>
        <v>0</v>
      </c>
      <c r="AH211" s="346">
        <f t="shared" si="166"/>
        <v>0</v>
      </c>
      <c r="AI211" s="563">
        <f t="shared" si="166"/>
        <v>0</v>
      </c>
      <c r="AJ211" s="580">
        <f t="shared" si="166"/>
        <v>0</v>
      </c>
      <c r="AK211" s="563">
        <f>+AK50</f>
        <v>80</v>
      </c>
      <c r="AL211" s="37">
        <f>SUM(G211:AK211)</f>
        <v>560</v>
      </c>
      <c r="AM211" s="38">
        <f>AL211</f>
        <v>560</v>
      </c>
      <c r="AN211" s="38">
        <v>0</v>
      </c>
      <c r="AO211" s="38">
        <f>AL211*AN211/1000</f>
        <v>0</v>
      </c>
      <c r="AP211" s="38">
        <f>AN211*AM211/1000</f>
        <v>0</v>
      </c>
    </row>
    <row r="212" spans="1:42" ht="35.1" hidden="1" customHeight="1">
      <c r="A212" s="625"/>
      <c r="B212" s="656"/>
      <c r="C212" s="77"/>
      <c r="D212" s="78"/>
      <c r="E212" s="79"/>
      <c r="F212" s="42"/>
      <c r="G212" s="348">
        <f t="shared" ref="G212:AK212" si="167">+F212+G211</f>
        <v>0</v>
      </c>
      <c r="H212" s="575">
        <f t="shared" si="167"/>
        <v>0</v>
      </c>
      <c r="I212" s="562">
        <f t="shared" si="167"/>
        <v>0</v>
      </c>
      <c r="J212" s="335">
        <f t="shared" si="167"/>
        <v>0</v>
      </c>
      <c r="K212" s="335">
        <f t="shared" si="167"/>
        <v>80</v>
      </c>
      <c r="L212" s="335">
        <f t="shared" si="167"/>
        <v>160</v>
      </c>
      <c r="M212" s="335">
        <f t="shared" si="167"/>
        <v>240</v>
      </c>
      <c r="N212" s="335">
        <f t="shared" si="167"/>
        <v>320</v>
      </c>
      <c r="O212" s="335">
        <f t="shared" si="167"/>
        <v>400</v>
      </c>
      <c r="P212" s="562">
        <f t="shared" si="167"/>
        <v>480</v>
      </c>
      <c r="Q212" s="562">
        <f t="shared" si="167"/>
        <v>480</v>
      </c>
      <c r="R212" s="562">
        <f t="shared" si="167"/>
        <v>480</v>
      </c>
      <c r="S212" s="335">
        <f t="shared" si="167"/>
        <v>480</v>
      </c>
      <c r="T212" s="335">
        <f t="shared" si="167"/>
        <v>480</v>
      </c>
      <c r="U212" s="335">
        <f t="shared" si="167"/>
        <v>480</v>
      </c>
      <c r="V212" s="578">
        <f t="shared" si="167"/>
        <v>480</v>
      </c>
      <c r="W212" s="562">
        <f t="shared" si="167"/>
        <v>480</v>
      </c>
      <c r="X212" s="335">
        <f t="shared" si="167"/>
        <v>480</v>
      </c>
      <c r="Y212" s="335">
        <f t="shared" si="167"/>
        <v>480</v>
      </c>
      <c r="Z212" s="335">
        <f t="shared" si="167"/>
        <v>480</v>
      </c>
      <c r="AA212" s="335">
        <f t="shared" si="167"/>
        <v>480</v>
      </c>
      <c r="AB212" s="335">
        <f t="shared" si="167"/>
        <v>480</v>
      </c>
      <c r="AC212" s="578">
        <f t="shared" si="167"/>
        <v>480</v>
      </c>
      <c r="AD212" s="562">
        <f t="shared" si="167"/>
        <v>480</v>
      </c>
      <c r="AE212" s="335">
        <f t="shared" si="167"/>
        <v>480</v>
      </c>
      <c r="AF212" s="335">
        <f t="shared" si="167"/>
        <v>480</v>
      </c>
      <c r="AG212" s="335">
        <f t="shared" si="167"/>
        <v>480</v>
      </c>
      <c r="AH212" s="335">
        <f t="shared" si="167"/>
        <v>480</v>
      </c>
      <c r="AI212" s="562">
        <f t="shared" si="167"/>
        <v>480</v>
      </c>
      <c r="AJ212" s="578">
        <f t="shared" si="167"/>
        <v>480</v>
      </c>
      <c r="AK212" s="562">
        <f t="shared" si="167"/>
        <v>560</v>
      </c>
      <c r="AL212" s="37"/>
    </row>
    <row r="213" spans="1:42" ht="34.5" hidden="1" customHeight="1">
      <c r="A213" s="624">
        <v>13</v>
      </c>
      <c r="B213" s="655" t="s">
        <v>65</v>
      </c>
      <c r="C213" s="80"/>
      <c r="D213" s="71"/>
      <c r="E213" s="49"/>
      <c r="F213" s="35">
        <f t="shared" ref="F213:AK213" si="168">+F52</f>
        <v>0</v>
      </c>
      <c r="G213" s="346">
        <f t="shared" si="168"/>
        <v>0</v>
      </c>
      <c r="H213" s="580">
        <f t="shared" si="168"/>
        <v>0</v>
      </c>
      <c r="I213" s="563">
        <f t="shared" si="168"/>
        <v>0</v>
      </c>
      <c r="J213" s="346">
        <f t="shared" si="168"/>
        <v>0</v>
      </c>
      <c r="K213" s="346">
        <f t="shared" si="168"/>
        <v>0</v>
      </c>
      <c r="L213" s="346">
        <f t="shared" si="168"/>
        <v>0</v>
      </c>
      <c r="M213" s="346">
        <f t="shared" si="168"/>
        <v>0</v>
      </c>
      <c r="N213" s="346">
        <f t="shared" si="168"/>
        <v>0</v>
      </c>
      <c r="O213" s="346">
        <f t="shared" si="168"/>
        <v>0</v>
      </c>
      <c r="P213" s="563">
        <f t="shared" si="168"/>
        <v>0</v>
      </c>
      <c r="Q213" s="563">
        <f t="shared" si="168"/>
        <v>0</v>
      </c>
      <c r="R213" s="563">
        <f t="shared" si="168"/>
        <v>0</v>
      </c>
      <c r="S213" s="346">
        <f t="shared" si="168"/>
        <v>0</v>
      </c>
      <c r="T213" s="346">
        <f t="shared" si="168"/>
        <v>0</v>
      </c>
      <c r="U213" s="346">
        <f t="shared" si="168"/>
        <v>0</v>
      </c>
      <c r="V213" s="580">
        <f t="shared" si="168"/>
        <v>0</v>
      </c>
      <c r="W213" s="563">
        <f t="shared" si="168"/>
        <v>0</v>
      </c>
      <c r="X213" s="346">
        <f t="shared" si="168"/>
        <v>0</v>
      </c>
      <c r="Y213" s="346">
        <f t="shared" si="168"/>
        <v>0</v>
      </c>
      <c r="Z213" s="346">
        <f t="shared" si="168"/>
        <v>0</v>
      </c>
      <c r="AA213" s="346">
        <f t="shared" si="168"/>
        <v>0</v>
      </c>
      <c r="AB213" s="346">
        <f t="shared" si="168"/>
        <v>0</v>
      </c>
      <c r="AC213" s="580">
        <f t="shared" si="168"/>
        <v>0</v>
      </c>
      <c r="AD213" s="563">
        <f t="shared" si="168"/>
        <v>0</v>
      </c>
      <c r="AE213" s="346">
        <f t="shared" si="168"/>
        <v>0</v>
      </c>
      <c r="AF213" s="346">
        <f t="shared" si="168"/>
        <v>0</v>
      </c>
      <c r="AG213" s="346">
        <f t="shared" si="168"/>
        <v>0</v>
      </c>
      <c r="AH213" s="346">
        <f t="shared" si="168"/>
        <v>0</v>
      </c>
      <c r="AI213" s="563">
        <f t="shared" si="168"/>
        <v>0</v>
      </c>
      <c r="AJ213" s="580">
        <f t="shared" si="168"/>
        <v>0</v>
      </c>
      <c r="AK213" s="563">
        <f t="shared" si="168"/>
        <v>0</v>
      </c>
      <c r="AL213" s="37">
        <f>AK214</f>
        <v>0</v>
      </c>
      <c r="AM213" s="38">
        <f>AL213</f>
        <v>0</v>
      </c>
      <c r="AN213" s="38"/>
      <c r="AO213" s="38">
        <f>AL213*AN213/1000</f>
        <v>0</v>
      </c>
      <c r="AP213" s="38">
        <f>AN213*AM213/1000</f>
        <v>0</v>
      </c>
    </row>
    <row r="214" spans="1:42" ht="35.1" hidden="1" customHeight="1">
      <c r="A214" s="625"/>
      <c r="B214" s="656"/>
      <c r="C214" s="72"/>
      <c r="D214" s="73"/>
      <c r="E214" s="52"/>
      <c r="F214" s="61"/>
      <c r="G214" s="348">
        <f t="shared" ref="G214:AK214" si="169">+F214+G213</f>
        <v>0</v>
      </c>
      <c r="H214" s="575">
        <f t="shared" si="169"/>
        <v>0</v>
      </c>
      <c r="I214" s="562">
        <f t="shared" si="169"/>
        <v>0</v>
      </c>
      <c r="J214" s="335">
        <f t="shared" si="169"/>
        <v>0</v>
      </c>
      <c r="K214" s="335">
        <f t="shared" si="169"/>
        <v>0</v>
      </c>
      <c r="L214" s="335">
        <f t="shared" si="169"/>
        <v>0</v>
      </c>
      <c r="M214" s="335">
        <f t="shared" si="169"/>
        <v>0</v>
      </c>
      <c r="N214" s="335">
        <f t="shared" si="169"/>
        <v>0</v>
      </c>
      <c r="O214" s="335">
        <f t="shared" si="169"/>
        <v>0</v>
      </c>
      <c r="P214" s="562">
        <f t="shared" si="169"/>
        <v>0</v>
      </c>
      <c r="Q214" s="562">
        <f t="shared" si="169"/>
        <v>0</v>
      </c>
      <c r="R214" s="562">
        <f t="shared" si="169"/>
        <v>0</v>
      </c>
      <c r="S214" s="335">
        <f t="shared" si="169"/>
        <v>0</v>
      </c>
      <c r="T214" s="335">
        <f t="shared" si="169"/>
        <v>0</v>
      </c>
      <c r="U214" s="335">
        <f t="shared" si="169"/>
        <v>0</v>
      </c>
      <c r="V214" s="578">
        <f t="shared" si="169"/>
        <v>0</v>
      </c>
      <c r="W214" s="562">
        <f t="shared" si="169"/>
        <v>0</v>
      </c>
      <c r="X214" s="335">
        <f t="shared" si="169"/>
        <v>0</v>
      </c>
      <c r="Y214" s="335">
        <f t="shared" si="169"/>
        <v>0</v>
      </c>
      <c r="Z214" s="335">
        <f t="shared" si="169"/>
        <v>0</v>
      </c>
      <c r="AA214" s="335">
        <f t="shared" si="169"/>
        <v>0</v>
      </c>
      <c r="AB214" s="335">
        <f t="shared" si="169"/>
        <v>0</v>
      </c>
      <c r="AC214" s="578">
        <f t="shared" si="169"/>
        <v>0</v>
      </c>
      <c r="AD214" s="562">
        <f t="shared" si="169"/>
        <v>0</v>
      </c>
      <c r="AE214" s="335">
        <f t="shared" si="169"/>
        <v>0</v>
      </c>
      <c r="AF214" s="335">
        <f t="shared" si="169"/>
        <v>0</v>
      </c>
      <c r="AG214" s="335">
        <f t="shared" si="169"/>
        <v>0</v>
      </c>
      <c r="AH214" s="335">
        <f t="shared" si="169"/>
        <v>0</v>
      </c>
      <c r="AI214" s="562">
        <f t="shared" si="169"/>
        <v>0</v>
      </c>
      <c r="AJ214" s="578">
        <f t="shared" si="169"/>
        <v>0</v>
      </c>
      <c r="AK214" s="562">
        <f t="shared" si="169"/>
        <v>0</v>
      </c>
      <c r="AL214" s="37"/>
    </row>
    <row r="215" spans="1:42" ht="35.1" hidden="1" customHeight="1">
      <c r="A215" s="624">
        <v>14</v>
      </c>
      <c r="B215" s="657" t="s">
        <v>66</v>
      </c>
      <c r="C215" s="62">
        <v>0</v>
      </c>
      <c r="D215" s="63"/>
      <c r="E215" s="54"/>
      <c r="F215" s="337">
        <f>+F55</f>
        <v>0</v>
      </c>
      <c r="G215" s="337">
        <f t="shared" ref="G215:AK215" si="170">+G55</f>
        <v>0</v>
      </c>
      <c r="H215" s="582">
        <f t="shared" si="170"/>
        <v>0</v>
      </c>
      <c r="I215" s="565">
        <f t="shared" si="170"/>
        <v>0</v>
      </c>
      <c r="J215" s="337">
        <f t="shared" si="170"/>
        <v>0</v>
      </c>
      <c r="K215" s="337">
        <f t="shared" si="170"/>
        <v>0</v>
      </c>
      <c r="L215" s="337">
        <f t="shared" si="170"/>
        <v>0</v>
      </c>
      <c r="M215" s="337">
        <f t="shared" si="170"/>
        <v>0</v>
      </c>
      <c r="N215" s="337">
        <f t="shared" si="170"/>
        <v>0</v>
      </c>
      <c r="O215" s="337">
        <f t="shared" si="170"/>
        <v>0</v>
      </c>
      <c r="P215" s="565">
        <f t="shared" si="170"/>
        <v>0</v>
      </c>
      <c r="Q215" s="565">
        <f t="shared" si="170"/>
        <v>0</v>
      </c>
      <c r="R215" s="565">
        <f t="shared" si="170"/>
        <v>0</v>
      </c>
      <c r="S215" s="337">
        <f t="shared" si="170"/>
        <v>0</v>
      </c>
      <c r="T215" s="337">
        <f t="shared" si="170"/>
        <v>0</v>
      </c>
      <c r="U215" s="337">
        <f t="shared" si="170"/>
        <v>0</v>
      </c>
      <c r="V215" s="582">
        <f t="shared" si="170"/>
        <v>0</v>
      </c>
      <c r="W215" s="565">
        <f t="shared" si="170"/>
        <v>0</v>
      </c>
      <c r="X215" s="337">
        <f t="shared" si="170"/>
        <v>0</v>
      </c>
      <c r="Y215" s="337">
        <f t="shared" si="170"/>
        <v>0</v>
      </c>
      <c r="Z215" s="337">
        <f t="shared" si="170"/>
        <v>0</v>
      </c>
      <c r="AA215" s="337">
        <f t="shared" si="170"/>
        <v>0</v>
      </c>
      <c r="AB215" s="337">
        <f t="shared" si="170"/>
        <v>0</v>
      </c>
      <c r="AC215" s="582">
        <f t="shared" si="170"/>
        <v>0</v>
      </c>
      <c r="AD215" s="565">
        <f t="shared" si="170"/>
        <v>0</v>
      </c>
      <c r="AE215" s="337">
        <f t="shared" si="170"/>
        <v>0</v>
      </c>
      <c r="AF215" s="337">
        <f t="shared" si="170"/>
        <v>0</v>
      </c>
      <c r="AG215" s="337">
        <f t="shared" si="170"/>
        <v>0</v>
      </c>
      <c r="AH215" s="337">
        <f t="shared" si="170"/>
        <v>0</v>
      </c>
      <c r="AI215" s="565">
        <f t="shared" si="170"/>
        <v>0</v>
      </c>
      <c r="AJ215" s="582">
        <f t="shared" si="170"/>
        <v>0</v>
      </c>
      <c r="AK215" s="565">
        <f t="shared" si="170"/>
        <v>0</v>
      </c>
      <c r="AL215" s="37">
        <f>SUM(G215:AK215)</f>
        <v>0</v>
      </c>
      <c r="AM215" s="38">
        <f>AL215</f>
        <v>0</v>
      </c>
      <c r="AN215" s="38">
        <v>863000</v>
      </c>
      <c r="AO215" s="38">
        <f>AL215*AN215/1000</f>
        <v>0</v>
      </c>
      <c r="AP215" s="38">
        <f>AN215*AM215/1000</f>
        <v>0</v>
      </c>
    </row>
    <row r="216" spans="1:42" ht="34.5" hidden="1" customHeight="1">
      <c r="A216" s="625"/>
      <c r="B216" s="658"/>
      <c r="C216" s="77"/>
      <c r="D216" s="78"/>
      <c r="E216" s="85"/>
      <c r="F216" s="35"/>
      <c r="G216" s="348">
        <f t="shared" ref="G216:AK216" si="171">+F216+G215</f>
        <v>0</v>
      </c>
      <c r="H216" s="575">
        <f t="shared" si="171"/>
        <v>0</v>
      </c>
      <c r="I216" s="562">
        <f t="shared" si="171"/>
        <v>0</v>
      </c>
      <c r="J216" s="335">
        <f t="shared" si="171"/>
        <v>0</v>
      </c>
      <c r="K216" s="335">
        <f t="shared" si="171"/>
        <v>0</v>
      </c>
      <c r="L216" s="335">
        <f t="shared" si="171"/>
        <v>0</v>
      </c>
      <c r="M216" s="335">
        <f t="shared" si="171"/>
        <v>0</v>
      </c>
      <c r="N216" s="335">
        <f t="shared" si="171"/>
        <v>0</v>
      </c>
      <c r="O216" s="335">
        <f t="shared" si="171"/>
        <v>0</v>
      </c>
      <c r="P216" s="562">
        <f t="shared" si="171"/>
        <v>0</v>
      </c>
      <c r="Q216" s="562">
        <f t="shared" si="171"/>
        <v>0</v>
      </c>
      <c r="R216" s="562">
        <f t="shared" si="171"/>
        <v>0</v>
      </c>
      <c r="S216" s="335">
        <f t="shared" si="171"/>
        <v>0</v>
      </c>
      <c r="T216" s="335">
        <f t="shared" si="171"/>
        <v>0</v>
      </c>
      <c r="U216" s="335">
        <f t="shared" si="171"/>
        <v>0</v>
      </c>
      <c r="V216" s="578">
        <f t="shared" si="171"/>
        <v>0</v>
      </c>
      <c r="W216" s="562">
        <f t="shared" si="171"/>
        <v>0</v>
      </c>
      <c r="X216" s="335">
        <f t="shared" si="171"/>
        <v>0</v>
      </c>
      <c r="Y216" s="335">
        <f t="shared" si="171"/>
        <v>0</v>
      </c>
      <c r="Z216" s="335">
        <f t="shared" si="171"/>
        <v>0</v>
      </c>
      <c r="AA216" s="335">
        <f t="shared" si="171"/>
        <v>0</v>
      </c>
      <c r="AB216" s="335">
        <f t="shared" si="171"/>
        <v>0</v>
      </c>
      <c r="AC216" s="578">
        <f t="shared" si="171"/>
        <v>0</v>
      </c>
      <c r="AD216" s="562">
        <f t="shared" si="171"/>
        <v>0</v>
      </c>
      <c r="AE216" s="335">
        <f t="shared" si="171"/>
        <v>0</v>
      </c>
      <c r="AF216" s="335">
        <f t="shared" si="171"/>
        <v>0</v>
      </c>
      <c r="AG216" s="335">
        <f t="shared" si="171"/>
        <v>0</v>
      </c>
      <c r="AH216" s="335">
        <f t="shared" si="171"/>
        <v>0</v>
      </c>
      <c r="AI216" s="562">
        <f t="shared" si="171"/>
        <v>0</v>
      </c>
      <c r="AJ216" s="578">
        <f t="shared" si="171"/>
        <v>0</v>
      </c>
      <c r="AK216" s="562">
        <f t="shared" si="171"/>
        <v>0</v>
      </c>
      <c r="AL216" s="37"/>
    </row>
    <row r="217" spans="1:42" ht="35.1" customHeight="1">
      <c r="A217" s="624">
        <v>19</v>
      </c>
      <c r="B217" s="659" t="s">
        <v>114</v>
      </c>
      <c r="C217" s="32" t="s">
        <v>174</v>
      </c>
      <c r="D217" s="71"/>
      <c r="E217" s="49"/>
      <c r="F217" s="337">
        <f>+F57</f>
        <v>1014</v>
      </c>
      <c r="G217" s="342">
        <f>+G57</f>
        <v>0</v>
      </c>
      <c r="H217" s="574">
        <f t="shared" ref="H217:AJ217" si="172">+H57</f>
        <v>0</v>
      </c>
      <c r="I217" s="557">
        <f t="shared" si="172"/>
        <v>0</v>
      </c>
      <c r="J217" s="342">
        <f t="shared" si="172"/>
        <v>0</v>
      </c>
      <c r="K217" s="342">
        <f t="shared" si="172"/>
        <v>0</v>
      </c>
      <c r="L217" s="342">
        <f t="shared" si="172"/>
        <v>0</v>
      </c>
      <c r="M217" s="342">
        <f t="shared" si="172"/>
        <v>0</v>
      </c>
      <c r="N217" s="342">
        <f t="shared" si="172"/>
        <v>0</v>
      </c>
      <c r="O217" s="342">
        <f t="shared" si="172"/>
        <v>0</v>
      </c>
      <c r="P217" s="469">
        <f t="shared" si="172"/>
        <v>800</v>
      </c>
      <c r="Q217" s="557">
        <f t="shared" si="172"/>
        <v>0</v>
      </c>
      <c r="R217" s="557">
        <f t="shared" si="172"/>
        <v>0</v>
      </c>
      <c r="S217" s="469">
        <f t="shared" si="172"/>
        <v>188</v>
      </c>
      <c r="T217" s="342">
        <f t="shared" si="172"/>
        <v>0</v>
      </c>
      <c r="U217" s="342">
        <f t="shared" si="172"/>
        <v>0</v>
      </c>
      <c r="V217" s="574">
        <f t="shared" si="172"/>
        <v>0</v>
      </c>
      <c r="W217" s="557">
        <f t="shared" si="172"/>
        <v>0</v>
      </c>
      <c r="X217" s="342">
        <f t="shared" si="172"/>
        <v>0</v>
      </c>
      <c r="Y217" s="342">
        <f t="shared" si="172"/>
        <v>0</v>
      </c>
      <c r="Z217" s="469">
        <f t="shared" si="172"/>
        <v>26</v>
      </c>
      <c r="AA217" s="342">
        <f t="shared" si="172"/>
        <v>0</v>
      </c>
      <c r="AB217" s="342">
        <f t="shared" si="172"/>
        <v>0</v>
      </c>
      <c r="AC217" s="574">
        <f t="shared" si="172"/>
        <v>0</v>
      </c>
      <c r="AD217" s="557">
        <f t="shared" si="172"/>
        <v>0</v>
      </c>
      <c r="AE217" s="342">
        <f t="shared" si="172"/>
        <v>0</v>
      </c>
      <c r="AF217" s="342">
        <f t="shared" si="172"/>
        <v>0</v>
      </c>
      <c r="AG217" s="342">
        <f t="shared" si="172"/>
        <v>0</v>
      </c>
      <c r="AH217" s="342">
        <f t="shared" si="172"/>
        <v>0</v>
      </c>
      <c r="AI217" s="557">
        <f t="shared" si="172"/>
        <v>0</v>
      </c>
      <c r="AJ217" s="574">
        <f t="shared" si="172"/>
        <v>0</v>
      </c>
      <c r="AK217" s="564">
        <f>+AK57</f>
        <v>0</v>
      </c>
      <c r="AL217" s="37">
        <f>AK218</f>
        <v>1014</v>
      </c>
      <c r="AM217" s="38">
        <f>AL217</f>
        <v>1014</v>
      </c>
      <c r="AN217" s="38"/>
      <c r="AO217" s="38">
        <f>AL217*AN217/1000</f>
        <v>0</v>
      </c>
      <c r="AP217" s="38">
        <f>AN217*AM217/1000</f>
        <v>0</v>
      </c>
    </row>
    <row r="218" spans="1:42" ht="35.1" customHeight="1">
      <c r="A218" s="625"/>
      <c r="B218" s="660"/>
      <c r="C218" s="39"/>
      <c r="D218" s="88"/>
      <c r="E218" s="41"/>
      <c r="F218" s="74"/>
      <c r="G218" s="336">
        <f t="shared" ref="G218:AK218" si="173">+F218+G217</f>
        <v>0</v>
      </c>
      <c r="H218" s="575">
        <f t="shared" si="173"/>
        <v>0</v>
      </c>
      <c r="I218" s="562">
        <f t="shared" si="173"/>
        <v>0</v>
      </c>
      <c r="J218" s="336">
        <f t="shared" si="173"/>
        <v>0</v>
      </c>
      <c r="K218" s="336">
        <f t="shared" si="173"/>
        <v>0</v>
      </c>
      <c r="L218" s="336">
        <f t="shared" si="173"/>
        <v>0</v>
      </c>
      <c r="M218" s="336">
        <f t="shared" si="173"/>
        <v>0</v>
      </c>
      <c r="N218" s="336">
        <f t="shared" si="173"/>
        <v>0</v>
      </c>
      <c r="O218" s="336">
        <f t="shared" si="173"/>
        <v>0</v>
      </c>
      <c r="P218" s="562">
        <f t="shared" si="173"/>
        <v>800</v>
      </c>
      <c r="Q218" s="558">
        <f t="shared" si="173"/>
        <v>800</v>
      </c>
      <c r="R218" s="558">
        <f t="shared" si="173"/>
        <v>800</v>
      </c>
      <c r="S218" s="336">
        <f t="shared" si="173"/>
        <v>988</v>
      </c>
      <c r="T218" s="336">
        <f t="shared" si="173"/>
        <v>988</v>
      </c>
      <c r="U218" s="336">
        <f t="shared" si="173"/>
        <v>988</v>
      </c>
      <c r="V218" s="575">
        <f t="shared" si="173"/>
        <v>988</v>
      </c>
      <c r="W218" s="562">
        <f t="shared" si="173"/>
        <v>988</v>
      </c>
      <c r="X218" s="336">
        <f t="shared" si="173"/>
        <v>988</v>
      </c>
      <c r="Y218" s="336">
        <f t="shared" si="173"/>
        <v>988</v>
      </c>
      <c r="Z218" s="336">
        <f t="shared" si="173"/>
        <v>1014</v>
      </c>
      <c r="AA218" s="336">
        <f t="shared" si="173"/>
        <v>1014</v>
      </c>
      <c r="AB218" s="336">
        <f t="shared" si="173"/>
        <v>1014</v>
      </c>
      <c r="AC218" s="575">
        <f t="shared" si="173"/>
        <v>1014</v>
      </c>
      <c r="AD218" s="562">
        <f t="shared" si="173"/>
        <v>1014</v>
      </c>
      <c r="AE218" s="336">
        <f t="shared" si="173"/>
        <v>1014</v>
      </c>
      <c r="AF218" s="336">
        <f t="shared" si="173"/>
        <v>1014</v>
      </c>
      <c r="AG218" s="336">
        <f t="shared" si="173"/>
        <v>1014</v>
      </c>
      <c r="AH218" s="336">
        <f t="shared" si="173"/>
        <v>1014</v>
      </c>
      <c r="AI218" s="558">
        <f t="shared" si="173"/>
        <v>1014</v>
      </c>
      <c r="AJ218" s="575">
        <f t="shared" si="173"/>
        <v>1014</v>
      </c>
      <c r="AK218" s="558">
        <f t="shared" si="173"/>
        <v>1014</v>
      </c>
      <c r="AL218" s="37"/>
    </row>
    <row r="219" spans="1:42" ht="35.1" customHeight="1">
      <c r="A219" s="624">
        <v>20</v>
      </c>
      <c r="B219" s="659" t="s">
        <v>115</v>
      </c>
      <c r="C219" s="32" t="s">
        <v>174</v>
      </c>
      <c r="D219" s="53"/>
      <c r="E219" s="89"/>
      <c r="F219" s="337">
        <f>+F59</f>
        <v>219</v>
      </c>
      <c r="G219" s="342">
        <f>+G59</f>
        <v>0</v>
      </c>
      <c r="H219" s="574">
        <f t="shared" ref="H219:AJ219" si="174">+H59</f>
        <v>0</v>
      </c>
      <c r="I219" s="557">
        <f t="shared" si="174"/>
        <v>0</v>
      </c>
      <c r="J219" s="342">
        <f t="shared" si="174"/>
        <v>0</v>
      </c>
      <c r="K219" s="342">
        <f t="shared" si="174"/>
        <v>0</v>
      </c>
      <c r="L219" s="342">
        <f t="shared" si="174"/>
        <v>0</v>
      </c>
      <c r="M219" s="342">
        <f t="shared" si="174"/>
        <v>0</v>
      </c>
      <c r="N219" s="342">
        <f t="shared" si="174"/>
        <v>0</v>
      </c>
      <c r="O219" s="342">
        <f t="shared" si="174"/>
        <v>0</v>
      </c>
      <c r="P219" s="557">
        <f t="shared" si="174"/>
        <v>0</v>
      </c>
      <c r="Q219" s="557">
        <f t="shared" si="174"/>
        <v>0</v>
      </c>
      <c r="R219" s="557">
        <f t="shared" si="174"/>
        <v>0</v>
      </c>
      <c r="S219" s="469">
        <f t="shared" si="174"/>
        <v>219</v>
      </c>
      <c r="T219" s="342">
        <f t="shared" si="174"/>
        <v>0</v>
      </c>
      <c r="U219" s="342">
        <f t="shared" si="174"/>
        <v>0</v>
      </c>
      <c r="V219" s="574">
        <f t="shared" si="174"/>
        <v>0</v>
      </c>
      <c r="W219" s="557">
        <f t="shared" si="174"/>
        <v>0</v>
      </c>
      <c r="X219" s="342">
        <f t="shared" si="174"/>
        <v>0</v>
      </c>
      <c r="Y219" s="342">
        <f t="shared" si="174"/>
        <v>0</v>
      </c>
      <c r="Z219" s="342">
        <f t="shared" si="174"/>
        <v>0</v>
      </c>
      <c r="AA219" s="342">
        <f t="shared" si="174"/>
        <v>0</v>
      </c>
      <c r="AB219" s="342">
        <f t="shared" si="174"/>
        <v>0</v>
      </c>
      <c r="AC219" s="574">
        <f t="shared" si="174"/>
        <v>0</v>
      </c>
      <c r="AD219" s="557">
        <f t="shared" si="174"/>
        <v>0</v>
      </c>
      <c r="AE219" s="342">
        <f t="shared" si="174"/>
        <v>0</v>
      </c>
      <c r="AF219" s="342">
        <f t="shared" si="174"/>
        <v>0</v>
      </c>
      <c r="AG219" s="342">
        <f t="shared" si="174"/>
        <v>0</v>
      </c>
      <c r="AH219" s="342">
        <f t="shared" si="174"/>
        <v>0</v>
      </c>
      <c r="AI219" s="557">
        <f t="shared" si="174"/>
        <v>0</v>
      </c>
      <c r="AJ219" s="574">
        <f t="shared" si="174"/>
        <v>0</v>
      </c>
      <c r="AK219" s="564">
        <f>+AK59</f>
        <v>0</v>
      </c>
      <c r="AL219" s="37"/>
    </row>
    <row r="220" spans="1:42" ht="34.5" customHeight="1">
      <c r="A220" s="625"/>
      <c r="B220" s="660"/>
      <c r="C220" s="39"/>
      <c r="D220" s="78"/>
      <c r="E220" s="79"/>
      <c r="F220" s="42"/>
      <c r="G220" s="336">
        <f t="shared" ref="G220:AK220" si="175">+F220+G219</f>
        <v>0</v>
      </c>
      <c r="H220" s="575">
        <f t="shared" si="175"/>
        <v>0</v>
      </c>
      <c r="I220" s="562">
        <f t="shared" si="175"/>
        <v>0</v>
      </c>
      <c r="J220" s="336">
        <f t="shared" si="175"/>
        <v>0</v>
      </c>
      <c r="K220" s="336">
        <f t="shared" si="175"/>
        <v>0</v>
      </c>
      <c r="L220" s="336">
        <f t="shared" si="175"/>
        <v>0</v>
      </c>
      <c r="M220" s="336">
        <f t="shared" si="175"/>
        <v>0</v>
      </c>
      <c r="N220" s="336">
        <f t="shared" si="175"/>
        <v>0</v>
      </c>
      <c r="O220" s="336">
        <f t="shared" si="175"/>
        <v>0</v>
      </c>
      <c r="P220" s="562">
        <f t="shared" si="175"/>
        <v>0</v>
      </c>
      <c r="Q220" s="558">
        <f t="shared" si="175"/>
        <v>0</v>
      </c>
      <c r="R220" s="558">
        <f t="shared" si="175"/>
        <v>0</v>
      </c>
      <c r="S220" s="336">
        <f t="shared" si="175"/>
        <v>219</v>
      </c>
      <c r="T220" s="336">
        <f t="shared" si="175"/>
        <v>219</v>
      </c>
      <c r="U220" s="336">
        <f t="shared" si="175"/>
        <v>219</v>
      </c>
      <c r="V220" s="575">
        <f t="shared" si="175"/>
        <v>219</v>
      </c>
      <c r="W220" s="562">
        <f t="shared" si="175"/>
        <v>219</v>
      </c>
      <c r="X220" s="336">
        <f t="shared" si="175"/>
        <v>219</v>
      </c>
      <c r="Y220" s="336">
        <f t="shared" si="175"/>
        <v>219</v>
      </c>
      <c r="Z220" s="336">
        <f t="shared" si="175"/>
        <v>219</v>
      </c>
      <c r="AA220" s="336">
        <f t="shared" si="175"/>
        <v>219</v>
      </c>
      <c r="AB220" s="336">
        <f t="shared" si="175"/>
        <v>219</v>
      </c>
      <c r="AC220" s="575">
        <f t="shared" si="175"/>
        <v>219</v>
      </c>
      <c r="AD220" s="562">
        <f t="shared" si="175"/>
        <v>219</v>
      </c>
      <c r="AE220" s="336">
        <f t="shared" si="175"/>
        <v>219</v>
      </c>
      <c r="AF220" s="336">
        <f t="shared" si="175"/>
        <v>219</v>
      </c>
      <c r="AG220" s="336">
        <f t="shared" si="175"/>
        <v>219</v>
      </c>
      <c r="AH220" s="336">
        <f t="shared" si="175"/>
        <v>219</v>
      </c>
      <c r="AI220" s="558">
        <f t="shared" si="175"/>
        <v>219</v>
      </c>
      <c r="AJ220" s="575">
        <f t="shared" si="175"/>
        <v>219</v>
      </c>
      <c r="AK220" s="558">
        <f t="shared" si="175"/>
        <v>219</v>
      </c>
      <c r="AL220" s="37"/>
    </row>
    <row r="221" spans="1:42" ht="35.1" customHeight="1">
      <c r="A221" s="624">
        <v>21</v>
      </c>
      <c r="B221" s="659" t="s">
        <v>116</v>
      </c>
      <c r="C221" s="32" t="s">
        <v>174</v>
      </c>
      <c r="D221" s="90"/>
      <c r="E221" s="91"/>
      <c r="F221" s="92">
        <f>+F61</f>
        <v>1200</v>
      </c>
      <c r="G221" s="342">
        <f>+G61</f>
        <v>0</v>
      </c>
      <c r="H221" s="574">
        <f t="shared" ref="H221:AK221" si="176">+H61</f>
        <v>0</v>
      </c>
      <c r="I221" s="557">
        <f t="shared" si="176"/>
        <v>0</v>
      </c>
      <c r="J221" s="342">
        <f t="shared" si="176"/>
        <v>0</v>
      </c>
      <c r="K221" s="469">
        <f t="shared" si="176"/>
        <v>250</v>
      </c>
      <c r="L221" s="342">
        <f t="shared" si="176"/>
        <v>0</v>
      </c>
      <c r="M221" s="342">
        <f t="shared" si="176"/>
        <v>0</v>
      </c>
      <c r="N221" s="342">
        <f t="shared" si="176"/>
        <v>0</v>
      </c>
      <c r="O221" s="342">
        <f t="shared" si="176"/>
        <v>0</v>
      </c>
      <c r="P221" s="469">
        <f t="shared" si="176"/>
        <v>703</v>
      </c>
      <c r="Q221" s="557">
        <f t="shared" si="176"/>
        <v>0</v>
      </c>
      <c r="R221" s="557">
        <f t="shared" si="176"/>
        <v>0</v>
      </c>
      <c r="S221" s="342">
        <f t="shared" si="176"/>
        <v>0</v>
      </c>
      <c r="T221" s="342">
        <f t="shared" si="176"/>
        <v>0</v>
      </c>
      <c r="U221" s="342">
        <f t="shared" si="176"/>
        <v>0</v>
      </c>
      <c r="V221" s="574">
        <f t="shared" si="176"/>
        <v>0</v>
      </c>
      <c r="W221" s="557">
        <f t="shared" si="176"/>
        <v>0</v>
      </c>
      <c r="X221" s="342">
        <f t="shared" si="176"/>
        <v>0</v>
      </c>
      <c r="Y221" s="342">
        <f t="shared" si="176"/>
        <v>0</v>
      </c>
      <c r="Z221" s="469">
        <f t="shared" si="176"/>
        <v>247</v>
      </c>
      <c r="AA221" s="342">
        <f t="shared" si="176"/>
        <v>0</v>
      </c>
      <c r="AB221" s="342">
        <f t="shared" si="176"/>
        <v>0</v>
      </c>
      <c r="AC221" s="574">
        <f t="shared" si="176"/>
        <v>0</v>
      </c>
      <c r="AD221" s="557">
        <f t="shared" si="176"/>
        <v>0</v>
      </c>
      <c r="AE221" s="342">
        <f t="shared" si="176"/>
        <v>0</v>
      </c>
      <c r="AF221" s="342">
        <f t="shared" si="176"/>
        <v>0</v>
      </c>
      <c r="AG221" s="342">
        <f t="shared" si="176"/>
        <v>0</v>
      </c>
      <c r="AH221" s="342">
        <f t="shared" si="176"/>
        <v>0</v>
      </c>
      <c r="AI221" s="557">
        <f t="shared" si="176"/>
        <v>0</v>
      </c>
      <c r="AJ221" s="574">
        <f t="shared" si="176"/>
        <v>0</v>
      </c>
      <c r="AK221" s="557">
        <f t="shared" si="176"/>
        <v>0</v>
      </c>
      <c r="AL221" s="37"/>
    </row>
    <row r="222" spans="1:42" ht="35.1" customHeight="1">
      <c r="A222" s="651"/>
      <c r="B222" s="660"/>
      <c r="C222" s="39"/>
      <c r="D222" s="60"/>
      <c r="E222" s="52"/>
      <c r="F222" s="61"/>
      <c r="G222" s="341">
        <f t="shared" ref="G222:AK222" si="177">+F222+G221</f>
        <v>0</v>
      </c>
      <c r="H222" s="577">
        <f t="shared" si="177"/>
        <v>0</v>
      </c>
      <c r="I222" s="567">
        <f t="shared" si="177"/>
        <v>0</v>
      </c>
      <c r="J222" s="341">
        <f t="shared" si="177"/>
        <v>0</v>
      </c>
      <c r="K222" s="341">
        <f t="shared" si="177"/>
        <v>250</v>
      </c>
      <c r="L222" s="341">
        <f t="shared" si="177"/>
        <v>250</v>
      </c>
      <c r="M222" s="341">
        <f t="shared" si="177"/>
        <v>250</v>
      </c>
      <c r="N222" s="341">
        <f t="shared" si="177"/>
        <v>250</v>
      </c>
      <c r="O222" s="341">
        <f t="shared" si="177"/>
        <v>250</v>
      </c>
      <c r="P222" s="560">
        <f t="shared" si="177"/>
        <v>953</v>
      </c>
      <c r="Q222" s="560">
        <f t="shared" si="177"/>
        <v>953</v>
      </c>
      <c r="R222" s="560">
        <f t="shared" si="177"/>
        <v>953</v>
      </c>
      <c r="S222" s="341">
        <f t="shared" si="177"/>
        <v>953</v>
      </c>
      <c r="T222" s="341">
        <f t="shared" si="177"/>
        <v>953</v>
      </c>
      <c r="U222" s="341">
        <f t="shared" si="177"/>
        <v>953</v>
      </c>
      <c r="V222" s="577">
        <f t="shared" si="177"/>
        <v>953</v>
      </c>
      <c r="W222" s="560">
        <f t="shared" si="177"/>
        <v>953</v>
      </c>
      <c r="X222" s="341">
        <f t="shared" si="177"/>
        <v>953</v>
      </c>
      <c r="Y222" s="341">
        <f t="shared" si="177"/>
        <v>953</v>
      </c>
      <c r="Z222" s="341">
        <f t="shared" si="177"/>
        <v>1200</v>
      </c>
      <c r="AA222" s="341">
        <f t="shared" si="177"/>
        <v>1200</v>
      </c>
      <c r="AB222" s="341">
        <f t="shared" si="177"/>
        <v>1200</v>
      </c>
      <c r="AC222" s="577">
        <f t="shared" si="177"/>
        <v>1200</v>
      </c>
      <c r="AD222" s="560">
        <f t="shared" si="177"/>
        <v>1200</v>
      </c>
      <c r="AE222" s="341">
        <f t="shared" si="177"/>
        <v>1200</v>
      </c>
      <c r="AF222" s="341">
        <f t="shared" si="177"/>
        <v>1200</v>
      </c>
      <c r="AG222" s="341">
        <f t="shared" si="177"/>
        <v>1200</v>
      </c>
      <c r="AH222" s="341">
        <f t="shared" si="177"/>
        <v>1200</v>
      </c>
      <c r="AI222" s="560">
        <f t="shared" si="177"/>
        <v>1200</v>
      </c>
      <c r="AJ222" s="577">
        <f t="shared" si="177"/>
        <v>1200</v>
      </c>
      <c r="AK222" s="560">
        <f t="shared" si="177"/>
        <v>1200</v>
      </c>
      <c r="AL222" s="37"/>
    </row>
    <row r="223" spans="1:42" ht="35.1" customHeight="1">
      <c r="A223" s="624">
        <v>22</v>
      </c>
      <c r="B223" s="659" t="s">
        <v>117</v>
      </c>
      <c r="C223" s="32" t="s">
        <v>174</v>
      </c>
      <c r="D223" s="53"/>
      <c r="E223" s="54"/>
      <c r="F223" s="337">
        <f>+F63</f>
        <v>519</v>
      </c>
      <c r="G223" s="343">
        <f>+G63</f>
        <v>0</v>
      </c>
      <c r="H223" s="576">
        <f t="shared" ref="H223:AJ223" si="178">+H63</f>
        <v>0</v>
      </c>
      <c r="I223" s="559">
        <f t="shared" si="178"/>
        <v>0</v>
      </c>
      <c r="J223" s="343">
        <f t="shared" si="178"/>
        <v>0</v>
      </c>
      <c r="K223" s="343">
        <f t="shared" si="178"/>
        <v>0</v>
      </c>
      <c r="L223" s="343">
        <f t="shared" si="178"/>
        <v>0</v>
      </c>
      <c r="M223" s="343">
        <f t="shared" si="178"/>
        <v>0</v>
      </c>
      <c r="N223" s="343">
        <f t="shared" si="178"/>
        <v>0</v>
      </c>
      <c r="O223" s="343">
        <f t="shared" si="178"/>
        <v>0</v>
      </c>
      <c r="P223" s="559">
        <f t="shared" si="178"/>
        <v>0</v>
      </c>
      <c r="Q223" s="559">
        <f t="shared" si="178"/>
        <v>0</v>
      </c>
      <c r="R223" s="559">
        <f t="shared" si="178"/>
        <v>0</v>
      </c>
      <c r="S223" s="343">
        <f t="shared" si="178"/>
        <v>0</v>
      </c>
      <c r="T223" s="343">
        <f t="shared" si="178"/>
        <v>0</v>
      </c>
      <c r="U223" s="343">
        <f t="shared" si="178"/>
        <v>0</v>
      </c>
      <c r="V223" s="576">
        <f t="shared" si="178"/>
        <v>0</v>
      </c>
      <c r="W223" s="559">
        <f t="shared" si="178"/>
        <v>0</v>
      </c>
      <c r="X223" s="343">
        <f t="shared" si="178"/>
        <v>0</v>
      </c>
      <c r="Y223" s="343">
        <f t="shared" si="178"/>
        <v>0</v>
      </c>
      <c r="Z223" s="470">
        <f t="shared" si="178"/>
        <v>519</v>
      </c>
      <c r="AA223" s="343">
        <f t="shared" si="178"/>
        <v>0</v>
      </c>
      <c r="AB223" s="343">
        <f t="shared" si="178"/>
        <v>0</v>
      </c>
      <c r="AC223" s="576">
        <f t="shared" si="178"/>
        <v>0</v>
      </c>
      <c r="AD223" s="559">
        <f t="shared" si="178"/>
        <v>0</v>
      </c>
      <c r="AE223" s="343">
        <f t="shared" si="178"/>
        <v>0</v>
      </c>
      <c r="AF223" s="343">
        <f t="shared" si="178"/>
        <v>0</v>
      </c>
      <c r="AG223" s="343">
        <f t="shared" si="178"/>
        <v>0</v>
      </c>
      <c r="AH223" s="343">
        <f t="shared" si="178"/>
        <v>0</v>
      </c>
      <c r="AI223" s="559">
        <f t="shared" si="178"/>
        <v>0</v>
      </c>
      <c r="AJ223" s="576">
        <f t="shared" si="178"/>
        <v>0</v>
      </c>
      <c r="AK223" s="564">
        <f>+AK63</f>
        <v>0</v>
      </c>
      <c r="AL223" s="37">
        <f>SUM(G223:AK223)</f>
        <v>519</v>
      </c>
      <c r="AM223" s="38">
        <f>AL223</f>
        <v>519</v>
      </c>
      <c r="AN223" s="38">
        <v>893900</v>
      </c>
      <c r="AO223" s="38">
        <f>AL223*AN223/1000</f>
        <v>463934.1</v>
      </c>
      <c r="AP223" s="38">
        <f>AN223*AM223/1000</f>
        <v>463934.1</v>
      </c>
    </row>
    <row r="224" spans="1:42" ht="35.1" customHeight="1">
      <c r="A224" s="625"/>
      <c r="B224" s="660"/>
      <c r="C224" s="39"/>
      <c r="D224" s="95"/>
      <c r="E224" s="79"/>
      <c r="F224" s="42"/>
      <c r="G224" s="336">
        <f t="shared" ref="G224:AK224" si="179">+F224+G223</f>
        <v>0</v>
      </c>
      <c r="H224" s="575">
        <f t="shared" si="179"/>
        <v>0</v>
      </c>
      <c r="I224" s="558">
        <f t="shared" si="179"/>
        <v>0</v>
      </c>
      <c r="J224" s="336">
        <f t="shared" si="179"/>
        <v>0</v>
      </c>
      <c r="K224" s="336">
        <f t="shared" si="179"/>
        <v>0</v>
      </c>
      <c r="L224" s="336">
        <f t="shared" si="179"/>
        <v>0</v>
      </c>
      <c r="M224" s="336">
        <f t="shared" si="179"/>
        <v>0</v>
      </c>
      <c r="N224" s="336">
        <f t="shared" si="179"/>
        <v>0</v>
      </c>
      <c r="O224" s="336">
        <f t="shared" si="179"/>
        <v>0</v>
      </c>
      <c r="P224" s="558">
        <f t="shared" si="179"/>
        <v>0</v>
      </c>
      <c r="Q224" s="558">
        <f t="shared" si="179"/>
        <v>0</v>
      </c>
      <c r="R224" s="558">
        <f t="shared" si="179"/>
        <v>0</v>
      </c>
      <c r="S224" s="336">
        <f t="shared" si="179"/>
        <v>0</v>
      </c>
      <c r="T224" s="336">
        <f t="shared" si="179"/>
        <v>0</v>
      </c>
      <c r="U224" s="336">
        <f t="shared" si="179"/>
        <v>0</v>
      </c>
      <c r="V224" s="575">
        <f t="shared" si="179"/>
        <v>0</v>
      </c>
      <c r="W224" s="558">
        <f t="shared" si="179"/>
        <v>0</v>
      </c>
      <c r="X224" s="336">
        <f t="shared" si="179"/>
        <v>0</v>
      </c>
      <c r="Y224" s="336">
        <f t="shared" si="179"/>
        <v>0</v>
      </c>
      <c r="Z224" s="336">
        <f t="shared" si="179"/>
        <v>519</v>
      </c>
      <c r="AA224" s="336">
        <f t="shared" si="179"/>
        <v>519</v>
      </c>
      <c r="AB224" s="336">
        <f t="shared" si="179"/>
        <v>519</v>
      </c>
      <c r="AC224" s="575">
        <f t="shared" si="179"/>
        <v>519</v>
      </c>
      <c r="AD224" s="558">
        <f t="shared" si="179"/>
        <v>519</v>
      </c>
      <c r="AE224" s="336">
        <f t="shared" si="179"/>
        <v>519</v>
      </c>
      <c r="AF224" s="336">
        <f t="shared" si="179"/>
        <v>519</v>
      </c>
      <c r="AG224" s="336">
        <f t="shared" si="179"/>
        <v>519</v>
      </c>
      <c r="AH224" s="336">
        <f t="shared" si="179"/>
        <v>519</v>
      </c>
      <c r="AI224" s="558">
        <f t="shared" si="179"/>
        <v>519</v>
      </c>
      <c r="AJ224" s="575">
        <f t="shared" si="179"/>
        <v>519</v>
      </c>
      <c r="AK224" s="558">
        <f t="shared" si="179"/>
        <v>519</v>
      </c>
      <c r="AL224" s="37"/>
    </row>
    <row r="225" spans="1:42" ht="35.1" customHeight="1">
      <c r="A225" s="624">
        <v>23</v>
      </c>
      <c r="B225" s="722" t="s">
        <v>168</v>
      </c>
      <c r="C225" s="53"/>
      <c r="D225" s="90"/>
      <c r="E225" s="49"/>
      <c r="F225" s="35">
        <f>+F65</f>
        <v>0</v>
      </c>
      <c r="G225" s="341">
        <f>+G65</f>
        <v>0</v>
      </c>
      <c r="H225" s="577">
        <f t="shared" ref="H225:AK225" si="180">+H65</f>
        <v>0</v>
      </c>
      <c r="I225" s="560">
        <f t="shared" si="180"/>
        <v>0</v>
      </c>
      <c r="J225" s="455">
        <f t="shared" si="180"/>
        <v>0</v>
      </c>
      <c r="K225" s="455">
        <f t="shared" si="180"/>
        <v>0</v>
      </c>
      <c r="L225" s="455">
        <f t="shared" si="180"/>
        <v>0</v>
      </c>
      <c r="M225" s="455">
        <f t="shared" si="180"/>
        <v>0</v>
      </c>
      <c r="N225" s="455">
        <f t="shared" si="180"/>
        <v>0</v>
      </c>
      <c r="O225" s="455">
        <f t="shared" si="180"/>
        <v>0</v>
      </c>
      <c r="P225" s="560">
        <f t="shared" si="180"/>
        <v>0</v>
      </c>
      <c r="Q225" s="560">
        <f t="shared" si="180"/>
        <v>0</v>
      </c>
      <c r="R225" s="560">
        <f t="shared" si="180"/>
        <v>0</v>
      </c>
      <c r="S225" s="455">
        <f t="shared" si="180"/>
        <v>0</v>
      </c>
      <c r="T225" s="455">
        <f t="shared" si="180"/>
        <v>0</v>
      </c>
      <c r="U225" s="455">
        <f t="shared" si="180"/>
        <v>0</v>
      </c>
      <c r="V225" s="577">
        <f t="shared" si="180"/>
        <v>0</v>
      </c>
      <c r="W225" s="560">
        <f t="shared" si="180"/>
        <v>0</v>
      </c>
      <c r="X225" s="455">
        <f t="shared" si="180"/>
        <v>0</v>
      </c>
      <c r="Y225" s="455">
        <f t="shared" si="180"/>
        <v>0</v>
      </c>
      <c r="Z225" s="455">
        <f t="shared" si="180"/>
        <v>0</v>
      </c>
      <c r="AA225" s="455">
        <f t="shared" si="180"/>
        <v>0</v>
      </c>
      <c r="AB225" s="455">
        <f t="shared" si="180"/>
        <v>0</v>
      </c>
      <c r="AC225" s="577">
        <f t="shared" si="180"/>
        <v>0</v>
      </c>
      <c r="AD225" s="560">
        <f t="shared" si="180"/>
        <v>0</v>
      </c>
      <c r="AE225" s="455">
        <f t="shared" si="180"/>
        <v>0</v>
      </c>
      <c r="AF225" s="455">
        <f t="shared" si="180"/>
        <v>0</v>
      </c>
      <c r="AG225" s="455">
        <f t="shared" si="180"/>
        <v>0</v>
      </c>
      <c r="AH225" s="455">
        <f t="shared" si="180"/>
        <v>0</v>
      </c>
      <c r="AI225" s="560">
        <f t="shared" si="180"/>
        <v>0</v>
      </c>
      <c r="AJ225" s="577">
        <f t="shared" si="180"/>
        <v>0</v>
      </c>
      <c r="AK225" s="560">
        <f t="shared" si="180"/>
        <v>0</v>
      </c>
      <c r="AL225" s="37">
        <f>SUM(G225:AK225)</f>
        <v>0</v>
      </c>
      <c r="AM225" s="38">
        <f>AL225</f>
        <v>0</v>
      </c>
      <c r="AN225" s="38"/>
      <c r="AO225" s="38">
        <f>AL225*AN225/1000</f>
        <v>0</v>
      </c>
      <c r="AP225" s="38">
        <f>AN225*AM225/1000</f>
        <v>0</v>
      </c>
    </row>
    <row r="226" spans="1:42" ht="35.1" customHeight="1">
      <c r="A226" s="625"/>
      <c r="B226" s="723"/>
      <c r="C226" s="33"/>
      <c r="D226" s="60"/>
      <c r="E226" s="52"/>
      <c r="F226" s="61"/>
      <c r="G226" s="336">
        <f t="shared" ref="G226:AK226" si="181">+F226+G225</f>
        <v>0</v>
      </c>
      <c r="H226" s="578">
        <f t="shared" si="181"/>
        <v>0</v>
      </c>
      <c r="I226" s="562">
        <f t="shared" si="181"/>
        <v>0</v>
      </c>
      <c r="J226" s="336">
        <f t="shared" si="181"/>
        <v>0</v>
      </c>
      <c r="K226" s="336">
        <f t="shared" si="181"/>
        <v>0</v>
      </c>
      <c r="L226" s="336">
        <f t="shared" si="181"/>
        <v>0</v>
      </c>
      <c r="M226" s="336">
        <f t="shared" si="181"/>
        <v>0</v>
      </c>
      <c r="N226" s="336">
        <f t="shared" si="181"/>
        <v>0</v>
      </c>
      <c r="O226" s="335">
        <f t="shared" si="181"/>
        <v>0</v>
      </c>
      <c r="P226" s="562">
        <f t="shared" si="181"/>
        <v>0</v>
      </c>
      <c r="Q226" s="558">
        <f t="shared" si="181"/>
        <v>0</v>
      </c>
      <c r="R226" s="558">
        <f t="shared" si="181"/>
        <v>0</v>
      </c>
      <c r="S226" s="336">
        <f t="shared" si="181"/>
        <v>0</v>
      </c>
      <c r="T226" s="336">
        <f t="shared" si="181"/>
        <v>0</v>
      </c>
      <c r="U226" s="336">
        <f t="shared" si="181"/>
        <v>0</v>
      </c>
      <c r="V226" s="578">
        <f t="shared" si="181"/>
        <v>0</v>
      </c>
      <c r="W226" s="562">
        <f t="shared" si="181"/>
        <v>0</v>
      </c>
      <c r="X226" s="336">
        <f t="shared" si="181"/>
        <v>0</v>
      </c>
      <c r="Y226" s="336">
        <f t="shared" si="181"/>
        <v>0</v>
      </c>
      <c r="Z226" s="336">
        <f t="shared" si="181"/>
        <v>0</v>
      </c>
      <c r="AA226" s="336">
        <f t="shared" si="181"/>
        <v>0</v>
      </c>
      <c r="AB226" s="336">
        <f t="shared" si="181"/>
        <v>0</v>
      </c>
      <c r="AC226" s="578">
        <f t="shared" si="181"/>
        <v>0</v>
      </c>
      <c r="AD226" s="562">
        <f t="shared" si="181"/>
        <v>0</v>
      </c>
      <c r="AE226" s="336">
        <f t="shared" si="181"/>
        <v>0</v>
      </c>
      <c r="AF226" s="336">
        <f t="shared" si="181"/>
        <v>0</v>
      </c>
      <c r="AG226" s="336">
        <f t="shared" si="181"/>
        <v>0</v>
      </c>
      <c r="AH226" s="336">
        <f t="shared" si="181"/>
        <v>0</v>
      </c>
      <c r="AI226" s="558">
        <f t="shared" si="181"/>
        <v>0</v>
      </c>
      <c r="AJ226" s="578">
        <f t="shared" si="181"/>
        <v>0</v>
      </c>
      <c r="AK226" s="562">
        <f t="shared" si="181"/>
        <v>0</v>
      </c>
      <c r="AL226" s="37"/>
      <c r="AO226" s="1">
        <f>AL226*AN226/1000</f>
        <v>0</v>
      </c>
      <c r="AP226" s="1">
        <f>AN226*AM226/1000</f>
        <v>0</v>
      </c>
    </row>
    <row r="227" spans="1:42" ht="35.1" customHeight="1">
      <c r="A227" s="624">
        <v>24</v>
      </c>
      <c r="B227" s="722" t="s">
        <v>169</v>
      </c>
      <c r="C227" s="96"/>
      <c r="D227" s="97"/>
      <c r="E227" s="98"/>
      <c r="F227" s="337">
        <f>+F67</f>
        <v>40</v>
      </c>
      <c r="G227" s="341">
        <f>+G67</f>
        <v>0</v>
      </c>
      <c r="H227" s="577">
        <f t="shared" ref="H227:AK227" si="182">+H67</f>
        <v>0</v>
      </c>
      <c r="I227" s="560">
        <f t="shared" si="182"/>
        <v>0</v>
      </c>
      <c r="J227" s="455">
        <f t="shared" si="182"/>
        <v>0</v>
      </c>
      <c r="K227" s="455">
        <f t="shared" si="182"/>
        <v>0</v>
      </c>
      <c r="L227" s="455">
        <f t="shared" si="182"/>
        <v>0</v>
      </c>
      <c r="M227" s="455">
        <f t="shared" si="182"/>
        <v>0</v>
      </c>
      <c r="N227" s="455">
        <f t="shared" si="182"/>
        <v>0</v>
      </c>
      <c r="O227" s="455">
        <f t="shared" si="182"/>
        <v>0</v>
      </c>
      <c r="P227" s="560">
        <f t="shared" si="182"/>
        <v>0</v>
      </c>
      <c r="Q227" s="560">
        <f t="shared" si="182"/>
        <v>0</v>
      </c>
      <c r="R227" s="560">
        <f t="shared" si="182"/>
        <v>0</v>
      </c>
      <c r="S227" s="469">
        <f t="shared" si="182"/>
        <v>40</v>
      </c>
      <c r="T227" s="455">
        <f t="shared" si="182"/>
        <v>0</v>
      </c>
      <c r="U227" s="455">
        <f t="shared" si="182"/>
        <v>0</v>
      </c>
      <c r="V227" s="577">
        <f t="shared" si="182"/>
        <v>0</v>
      </c>
      <c r="W227" s="560">
        <f t="shared" si="182"/>
        <v>0</v>
      </c>
      <c r="X227" s="455">
        <f t="shared" si="182"/>
        <v>0</v>
      </c>
      <c r="Y227" s="455">
        <f t="shared" si="182"/>
        <v>0</v>
      </c>
      <c r="Z227" s="455">
        <f t="shared" si="182"/>
        <v>0</v>
      </c>
      <c r="AA227" s="455">
        <f t="shared" si="182"/>
        <v>0</v>
      </c>
      <c r="AB227" s="455">
        <f t="shared" si="182"/>
        <v>0</v>
      </c>
      <c r="AC227" s="577">
        <f t="shared" si="182"/>
        <v>0</v>
      </c>
      <c r="AD227" s="560">
        <f t="shared" si="182"/>
        <v>0</v>
      </c>
      <c r="AE227" s="455">
        <f t="shared" si="182"/>
        <v>0</v>
      </c>
      <c r="AF227" s="455">
        <f t="shared" si="182"/>
        <v>0</v>
      </c>
      <c r="AG227" s="455">
        <f t="shared" si="182"/>
        <v>0</v>
      </c>
      <c r="AH227" s="455">
        <f t="shared" si="182"/>
        <v>0</v>
      </c>
      <c r="AI227" s="560">
        <f t="shared" si="182"/>
        <v>0</v>
      </c>
      <c r="AJ227" s="577">
        <f t="shared" si="182"/>
        <v>0</v>
      </c>
      <c r="AK227" s="560">
        <f t="shared" si="182"/>
        <v>0</v>
      </c>
      <c r="AL227" s="37">
        <f>SUM(G227:AK227)</f>
        <v>40</v>
      </c>
      <c r="AM227" s="38">
        <f>AL227</f>
        <v>40</v>
      </c>
      <c r="AN227" s="38"/>
      <c r="AO227" s="38">
        <f>AL227*AN227/1000</f>
        <v>0</v>
      </c>
      <c r="AP227" s="38">
        <f>AN227*AM227/1000</f>
        <v>0</v>
      </c>
    </row>
    <row r="228" spans="1:42" ht="35.1" customHeight="1">
      <c r="A228" s="651"/>
      <c r="B228" s="723"/>
      <c r="C228" s="107"/>
      <c r="D228" s="108"/>
      <c r="E228" s="109"/>
      <c r="F228" s="117"/>
      <c r="G228" s="341">
        <f>+F228+G227</f>
        <v>0</v>
      </c>
      <c r="H228" s="577">
        <f t="shared" ref="H228:AG228" si="183">+G228+H227</f>
        <v>0</v>
      </c>
      <c r="I228" s="560">
        <f t="shared" si="183"/>
        <v>0</v>
      </c>
      <c r="J228" s="341">
        <f t="shared" si="183"/>
        <v>0</v>
      </c>
      <c r="K228" s="341">
        <f t="shared" si="183"/>
        <v>0</v>
      </c>
      <c r="L228" s="341">
        <f t="shared" si="183"/>
        <v>0</v>
      </c>
      <c r="M228" s="341">
        <f t="shared" si="183"/>
        <v>0</v>
      </c>
      <c r="N228" s="341">
        <f t="shared" si="183"/>
        <v>0</v>
      </c>
      <c r="O228" s="341">
        <f t="shared" si="183"/>
        <v>0</v>
      </c>
      <c r="P228" s="560">
        <f t="shared" si="183"/>
        <v>0</v>
      </c>
      <c r="Q228" s="560">
        <f t="shared" si="183"/>
        <v>0</v>
      </c>
      <c r="R228" s="560">
        <f t="shared" si="183"/>
        <v>0</v>
      </c>
      <c r="S228" s="341">
        <f t="shared" si="183"/>
        <v>40</v>
      </c>
      <c r="T228" s="341">
        <f t="shared" si="183"/>
        <v>40</v>
      </c>
      <c r="U228" s="341">
        <f t="shared" si="183"/>
        <v>40</v>
      </c>
      <c r="V228" s="577">
        <f t="shared" si="183"/>
        <v>40</v>
      </c>
      <c r="W228" s="560">
        <f t="shared" si="183"/>
        <v>40</v>
      </c>
      <c r="X228" s="341">
        <f t="shared" si="183"/>
        <v>40</v>
      </c>
      <c r="Y228" s="341">
        <f t="shared" si="183"/>
        <v>40</v>
      </c>
      <c r="Z228" s="341">
        <f t="shared" si="183"/>
        <v>40</v>
      </c>
      <c r="AA228" s="341">
        <f t="shared" si="183"/>
        <v>40</v>
      </c>
      <c r="AB228" s="341">
        <f t="shared" si="183"/>
        <v>40</v>
      </c>
      <c r="AC228" s="577">
        <f t="shared" si="183"/>
        <v>40</v>
      </c>
      <c r="AD228" s="560">
        <f t="shared" si="183"/>
        <v>40</v>
      </c>
      <c r="AE228" s="341">
        <f t="shared" si="183"/>
        <v>40</v>
      </c>
      <c r="AF228" s="341">
        <f t="shared" si="183"/>
        <v>40</v>
      </c>
      <c r="AG228" s="341">
        <f t="shared" si="183"/>
        <v>40</v>
      </c>
      <c r="AH228" s="455">
        <f t="shared" ref="AH228" si="184">+AG228+AH227</f>
        <v>40</v>
      </c>
      <c r="AI228" s="560">
        <f t="shared" ref="AI228" si="185">+AH228+AI227</f>
        <v>40</v>
      </c>
      <c r="AJ228" s="577">
        <f t="shared" ref="AJ228" si="186">+AI228+AJ227</f>
        <v>40</v>
      </c>
      <c r="AK228" s="560">
        <f t="shared" ref="AK228" si="187">+AJ228+AK227</f>
        <v>40</v>
      </c>
      <c r="AL228" s="37">
        <f>SUM(G228:AK228)</f>
        <v>760</v>
      </c>
      <c r="AO228" s="1">
        <f>AL228*AN228/1000</f>
        <v>0</v>
      </c>
      <c r="AP228" s="1">
        <f>AN228*AM228/1000</f>
        <v>0</v>
      </c>
    </row>
    <row r="229" spans="1:42" ht="34.5" customHeight="1">
      <c r="A229" s="624">
        <v>25</v>
      </c>
      <c r="B229" s="724" t="s">
        <v>170</v>
      </c>
      <c r="C229" s="118"/>
      <c r="D229" s="48"/>
      <c r="E229" s="49"/>
      <c r="F229" s="119">
        <f>+F69</f>
        <v>40</v>
      </c>
      <c r="G229" s="428">
        <f>+G69</f>
        <v>0</v>
      </c>
      <c r="H229" s="591">
        <f t="shared" ref="H229:AK229" si="188">+H69</f>
        <v>0</v>
      </c>
      <c r="I229" s="592">
        <f t="shared" si="188"/>
        <v>0</v>
      </c>
      <c r="J229" s="428">
        <f t="shared" si="188"/>
        <v>0</v>
      </c>
      <c r="K229" s="428">
        <f t="shared" si="188"/>
        <v>0</v>
      </c>
      <c r="L229" s="428">
        <f t="shared" si="188"/>
        <v>0</v>
      </c>
      <c r="M229" s="428">
        <f t="shared" si="188"/>
        <v>0</v>
      </c>
      <c r="N229" s="428">
        <f t="shared" si="188"/>
        <v>0</v>
      </c>
      <c r="O229" s="428">
        <f t="shared" si="188"/>
        <v>0</v>
      </c>
      <c r="P229" s="470">
        <f t="shared" si="188"/>
        <v>40</v>
      </c>
      <c r="Q229" s="592">
        <f t="shared" si="188"/>
        <v>0</v>
      </c>
      <c r="R229" s="592">
        <f t="shared" si="188"/>
        <v>0</v>
      </c>
      <c r="S229" s="428">
        <f t="shared" si="188"/>
        <v>0</v>
      </c>
      <c r="T229" s="428">
        <f t="shared" si="188"/>
        <v>0</v>
      </c>
      <c r="U229" s="428">
        <f t="shared" si="188"/>
        <v>0</v>
      </c>
      <c r="V229" s="591">
        <f t="shared" si="188"/>
        <v>0</v>
      </c>
      <c r="W229" s="592">
        <f t="shared" si="188"/>
        <v>0</v>
      </c>
      <c r="X229" s="428">
        <f t="shared" si="188"/>
        <v>0</v>
      </c>
      <c r="Y229" s="428">
        <f t="shared" si="188"/>
        <v>0</v>
      </c>
      <c r="Z229" s="428">
        <f t="shared" si="188"/>
        <v>0</v>
      </c>
      <c r="AA229" s="428">
        <f t="shared" si="188"/>
        <v>0</v>
      </c>
      <c r="AB229" s="428">
        <f t="shared" si="188"/>
        <v>0</v>
      </c>
      <c r="AC229" s="591">
        <f t="shared" si="188"/>
        <v>0</v>
      </c>
      <c r="AD229" s="592">
        <f t="shared" si="188"/>
        <v>0</v>
      </c>
      <c r="AE229" s="428">
        <f t="shared" si="188"/>
        <v>0</v>
      </c>
      <c r="AF229" s="428">
        <f t="shared" si="188"/>
        <v>0</v>
      </c>
      <c r="AG229" s="428">
        <f t="shared" si="188"/>
        <v>0</v>
      </c>
      <c r="AH229" s="428">
        <f t="shared" si="188"/>
        <v>0</v>
      </c>
      <c r="AI229" s="592">
        <f t="shared" si="188"/>
        <v>0</v>
      </c>
      <c r="AJ229" s="591">
        <f t="shared" si="188"/>
        <v>0</v>
      </c>
      <c r="AK229" s="592">
        <f t="shared" si="188"/>
        <v>0</v>
      </c>
      <c r="AL229" s="37"/>
      <c r="AM229" s="38"/>
      <c r="AN229" s="38"/>
      <c r="AO229" s="38"/>
      <c r="AP229" s="38"/>
    </row>
    <row r="230" spans="1:42" ht="34.5" customHeight="1">
      <c r="A230" s="625"/>
      <c r="B230" s="725"/>
      <c r="C230" s="39"/>
      <c r="D230" s="40"/>
      <c r="E230" s="41"/>
      <c r="F230" s="120"/>
      <c r="G230" s="552">
        <f>+F230+G229</f>
        <v>0</v>
      </c>
      <c r="H230" s="575">
        <f t="shared" ref="H230:AG230" si="189">+G230+H229</f>
        <v>0</v>
      </c>
      <c r="I230" s="562">
        <f t="shared" si="189"/>
        <v>0</v>
      </c>
      <c r="J230" s="552">
        <f t="shared" si="189"/>
        <v>0</v>
      </c>
      <c r="K230" s="552">
        <f t="shared" si="189"/>
        <v>0</v>
      </c>
      <c r="L230" s="552">
        <f t="shared" si="189"/>
        <v>0</v>
      </c>
      <c r="M230" s="552">
        <f t="shared" si="189"/>
        <v>0</v>
      </c>
      <c r="N230" s="552">
        <f t="shared" si="189"/>
        <v>0</v>
      </c>
      <c r="O230" s="552">
        <f t="shared" si="189"/>
        <v>0</v>
      </c>
      <c r="P230" s="562">
        <f t="shared" si="189"/>
        <v>40</v>
      </c>
      <c r="Q230" s="558">
        <f t="shared" si="189"/>
        <v>40</v>
      </c>
      <c r="R230" s="558">
        <f t="shared" si="189"/>
        <v>40</v>
      </c>
      <c r="S230" s="552">
        <f t="shared" si="189"/>
        <v>40</v>
      </c>
      <c r="T230" s="552">
        <f t="shared" si="189"/>
        <v>40</v>
      </c>
      <c r="U230" s="552">
        <f t="shared" si="189"/>
        <v>40</v>
      </c>
      <c r="V230" s="575">
        <f t="shared" si="189"/>
        <v>40</v>
      </c>
      <c r="W230" s="562">
        <f t="shared" si="189"/>
        <v>40</v>
      </c>
      <c r="X230" s="552">
        <f t="shared" si="189"/>
        <v>40</v>
      </c>
      <c r="Y230" s="552">
        <f t="shared" si="189"/>
        <v>40</v>
      </c>
      <c r="Z230" s="552">
        <f t="shared" si="189"/>
        <v>40</v>
      </c>
      <c r="AA230" s="552">
        <f t="shared" si="189"/>
        <v>40</v>
      </c>
      <c r="AB230" s="552">
        <f t="shared" si="189"/>
        <v>40</v>
      </c>
      <c r="AC230" s="575">
        <f t="shared" si="189"/>
        <v>40</v>
      </c>
      <c r="AD230" s="562">
        <f t="shared" si="189"/>
        <v>40</v>
      </c>
      <c r="AE230" s="552">
        <f t="shared" si="189"/>
        <v>40</v>
      </c>
      <c r="AF230" s="552">
        <f t="shared" si="189"/>
        <v>40</v>
      </c>
      <c r="AG230" s="552">
        <f t="shared" si="189"/>
        <v>40</v>
      </c>
      <c r="AH230" s="552">
        <f t="shared" ref="AH230" si="190">+AG230+AH229</f>
        <v>40</v>
      </c>
      <c r="AI230" s="558">
        <f t="shared" ref="AI230" si="191">+AH230+AI229</f>
        <v>40</v>
      </c>
      <c r="AJ230" s="575">
        <f t="shared" ref="AJ230" si="192">+AI230+AJ229</f>
        <v>40</v>
      </c>
      <c r="AK230" s="558">
        <f t="shared" ref="AK230" si="193">+AJ230+AK229</f>
        <v>40</v>
      </c>
      <c r="AL230" s="47"/>
    </row>
    <row r="231" spans="1:42" ht="34.5" customHeight="1">
      <c r="A231" s="624">
        <v>26</v>
      </c>
      <c r="B231" s="724" t="s">
        <v>210</v>
      </c>
      <c r="C231" s="48"/>
      <c r="D231" s="48"/>
      <c r="E231" s="49"/>
      <c r="F231" s="337">
        <f>+F71</f>
        <v>40</v>
      </c>
      <c r="G231" s="339">
        <f>+G71</f>
        <v>0</v>
      </c>
      <c r="H231" s="579">
        <f t="shared" ref="H231:AK231" si="194">+H71</f>
        <v>0</v>
      </c>
      <c r="I231" s="561">
        <f t="shared" si="194"/>
        <v>0</v>
      </c>
      <c r="J231" s="454">
        <f t="shared" si="194"/>
        <v>0</v>
      </c>
      <c r="K231" s="454">
        <f t="shared" si="194"/>
        <v>0</v>
      </c>
      <c r="L231" s="454">
        <f t="shared" si="194"/>
        <v>0</v>
      </c>
      <c r="M231" s="454">
        <f t="shared" si="194"/>
        <v>0</v>
      </c>
      <c r="N231" s="454">
        <f t="shared" si="194"/>
        <v>0</v>
      </c>
      <c r="O231" s="454">
        <f t="shared" si="194"/>
        <v>0</v>
      </c>
      <c r="P231" s="561">
        <f t="shared" si="194"/>
        <v>0</v>
      </c>
      <c r="Q231" s="561">
        <f t="shared" si="194"/>
        <v>0</v>
      </c>
      <c r="R231" s="561">
        <f t="shared" si="194"/>
        <v>0</v>
      </c>
      <c r="S231" s="454">
        <f t="shared" si="194"/>
        <v>0</v>
      </c>
      <c r="T231" s="454">
        <f t="shared" si="194"/>
        <v>0</v>
      </c>
      <c r="U231" s="454">
        <f t="shared" si="194"/>
        <v>0</v>
      </c>
      <c r="V231" s="579">
        <f t="shared" si="194"/>
        <v>0</v>
      </c>
      <c r="W231" s="561">
        <f t="shared" si="194"/>
        <v>0</v>
      </c>
      <c r="X231" s="454">
        <f t="shared" si="194"/>
        <v>0</v>
      </c>
      <c r="Y231" s="454">
        <f t="shared" si="194"/>
        <v>0</v>
      </c>
      <c r="Z231" s="534">
        <f t="shared" si="194"/>
        <v>40</v>
      </c>
      <c r="AA231" s="454">
        <f t="shared" si="194"/>
        <v>0</v>
      </c>
      <c r="AB231" s="454">
        <f t="shared" si="194"/>
        <v>0</v>
      </c>
      <c r="AC231" s="579">
        <f t="shared" si="194"/>
        <v>0</v>
      </c>
      <c r="AD231" s="561">
        <f t="shared" si="194"/>
        <v>0</v>
      </c>
      <c r="AE231" s="454">
        <f t="shared" si="194"/>
        <v>0</v>
      </c>
      <c r="AF231" s="454">
        <f t="shared" si="194"/>
        <v>0</v>
      </c>
      <c r="AG231" s="454">
        <f t="shared" si="194"/>
        <v>0</v>
      </c>
      <c r="AH231" s="454">
        <f t="shared" si="194"/>
        <v>0</v>
      </c>
      <c r="AI231" s="561">
        <f t="shared" si="194"/>
        <v>0</v>
      </c>
      <c r="AJ231" s="579">
        <f t="shared" si="194"/>
        <v>0</v>
      </c>
      <c r="AK231" s="561">
        <f t="shared" si="194"/>
        <v>0</v>
      </c>
      <c r="AL231" s="37"/>
      <c r="AM231" s="38"/>
      <c r="AN231" s="38"/>
      <c r="AO231" s="38"/>
      <c r="AP231" s="38"/>
    </row>
    <row r="232" spans="1:42" ht="34.5" customHeight="1">
      <c r="A232" s="625"/>
      <c r="B232" s="725"/>
      <c r="C232" s="40"/>
      <c r="D232" s="40"/>
      <c r="E232" s="41"/>
      <c r="F232" s="74"/>
      <c r="G232" s="336">
        <f t="shared" ref="G232:AK236" si="195">+F232+G231</f>
        <v>0</v>
      </c>
      <c r="H232" s="575">
        <f t="shared" si="195"/>
        <v>0</v>
      </c>
      <c r="I232" s="562">
        <f t="shared" si="195"/>
        <v>0</v>
      </c>
      <c r="J232" s="336">
        <f t="shared" si="195"/>
        <v>0</v>
      </c>
      <c r="K232" s="336">
        <f t="shared" si="195"/>
        <v>0</v>
      </c>
      <c r="L232" s="336">
        <f t="shared" si="195"/>
        <v>0</v>
      </c>
      <c r="M232" s="336">
        <f t="shared" si="195"/>
        <v>0</v>
      </c>
      <c r="N232" s="336">
        <f t="shared" si="195"/>
        <v>0</v>
      </c>
      <c r="O232" s="336">
        <f t="shared" si="195"/>
        <v>0</v>
      </c>
      <c r="P232" s="562">
        <f t="shared" si="195"/>
        <v>0</v>
      </c>
      <c r="Q232" s="558">
        <f t="shared" si="195"/>
        <v>0</v>
      </c>
      <c r="R232" s="558">
        <f t="shared" si="195"/>
        <v>0</v>
      </c>
      <c r="S232" s="336">
        <f t="shared" si="195"/>
        <v>0</v>
      </c>
      <c r="T232" s="336">
        <f t="shared" si="195"/>
        <v>0</v>
      </c>
      <c r="U232" s="336">
        <f t="shared" si="195"/>
        <v>0</v>
      </c>
      <c r="V232" s="575">
        <f t="shared" si="195"/>
        <v>0</v>
      </c>
      <c r="W232" s="562">
        <f t="shared" si="195"/>
        <v>0</v>
      </c>
      <c r="X232" s="336">
        <f t="shared" si="195"/>
        <v>0</v>
      </c>
      <c r="Y232" s="336">
        <f t="shared" si="195"/>
        <v>0</v>
      </c>
      <c r="Z232" s="336">
        <f t="shared" si="195"/>
        <v>40</v>
      </c>
      <c r="AA232" s="336">
        <f t="shared" si="195"/>
        <v>40</v>
      </c>
      <c r="AB232" s="336">
        <f t="shared" si="195"/>
        <v>40</v>
      </c>
      <c r="AC232" s="575">
        <f t="shared" si="195"/>
        <v>40</v>
      </c>
      <c r="AD232" s="562">
        <f t="shared" si="195"/>
        <v>40</v>
      </c>
      <c r="AE232" s="336">
        <f t="shared" si="195"/>
        <v>40</v>
      </c>
      <c r="AF232" s="336">
        <f t="shared" si="195"/>
        <v>40</v>
      </c>
      <c r="AG232" s="336">
        <f t="shared" si="195"/>
        <v>40</v>
      </c>
      <c r="AH232" s="336">
        <f t="shared" si="195"/>
        <v>40</v>
      </c>
      <c r="AI232" s="558">
        <f t="shared" si="195"/>
        <v>40</v>
      </c>
      <c r="AJ232" s="575">
        <f t="shared" si="195"/>
        <v>40</v>
      </c>
      <c r="AK232" s="558">
        <f t="shared" si="195"/>
        <v>40</v>
      </c>
      <c r="AL232" s="37"/>
    </row>
    <row r="233" spans="1:42" ht="34.5" customHeight="1">
      <c r="A233" s="624">
        <v>27</v>
      </c>
      <c r="B233" s="659" t="s">
        <v>211</v>
      </c>
      <c r="C233" s="48"/>
      <c r="D233" s="48"/>
      <c r="E233" s="49"/>
      <c r="F233" s="337">
        <f>+F77</f>
        <v>70</v>
      </c>
      <c r="G233" s="339">
        <f>+G77</f>
        <v>0</v>
      </c>
      <c r="H233" s="579">
        <f t="shared" ref="H233:AK233" si="196">+H77</f>
        <v>0</v>
      </c>
      <c r="I233" s="561">
        <f t="shared" si="196"/>
        <v>0</v>
      </c>
      <c r="J233" s="454">
        <f t="shared" si="196"/>
        <v>0</v>
      </c>
      <c r="K233" s="454">
        <f t="shared" si="196"/>
        <v>0</v>
      </c>
      <c r="L233" s="454">
        <f t="shared" si="196"/>
        <v>0</v>
      </c>
      <c r="M233" s="454">
        <f t="shared" si="196"/>
        <v>0</v>
      </c>
      <c r="N233" s="454">
        <f t="shared" si="196"/>
        <v>0</v>
      </c>
      <c r="O233" s="454">
        <f t="shared" si="196"/>
        <v>0</v>
      </c>
      <c r="P233" s="561">
        <f t="shared" si="196"/>
        <v>0</v>
      </c>
      <c r="Q233" s="561">
        <f t="shared" si="196"/>
        <v>0</v>
      </c>
      <c r="R233" s="561">
        <f t="shared" si="196"/>
        <v>0</v>
      </c>
      <c r="S233" s="454">
        <f t="shared" si="196"/>
        <v>0</v>
      </c>
      <c r="T233" s="454">
        <f t="shared" si="196"/>
        <v>0</v>
      </c>
      <c r="U233" s="454">
        <f t="shared" si="196"/>
        <v>0</v>
      </c>
      <c r="V233" s="579">
        <f t="shared" si="196"/>
        <v>0</v>
      </c>
      <c r="W233" s="561">
        <f t="shared" si="196"/>
        <v>0</v>
      </c>
      <c r="X233" s="534">
        <f t="shared" si="196"/>
        <v>70</v>
      </c>
      <c r="Y233" s="454">
        <f t="shared" si="196"/>
        <v>0</v>
      </c>
      <c r="Z233" s="454">
        <f t="shared" si="196"/>
        <v>0</v>
      </c>
      <c r="AA233" s="454">
        <f t="shared" si="196"/>
        <v>0</v>
      </c>
      <c r="AB233" s="454">
        <f t="shared" si="196"/>
        <v>0</v>
      </c>
      <c r="AC233" s="579">
        <f t="shared" si="196"/>
        <v>0</v>
      </c>
      <c r="AD233" s="561">
        <f t="shared" si="196"/>
        <v>0</v>
      </c>
      <c r="AE233" s="454">
        <f t="shared" si="196"/>
        <v>0</v>
      </c>
      <c r="AF233" s="454">
        <f t="shared" si="196"/>
        <v>0</v>
      </c>
      <c r="AG233" s="454">
        <f t="shared" si="196"/>
        <v>0</v>
      </c>
      <c r="AH233" s="454">
        <f t="shared" si="196"/>
        <v>0</v>
      </c>
      <c r="AI233" s="561">
        <f t="shared" si="196"/>
        <v>0</v>
      </c>
      <c r="AJ233" s="579">
        <f t="shared" si="196"/>
        <v>0</v>
      </c>
      <c r="AK233" s="561">
        <f t="shared" si="196"/>
        <v>0</v>
      </c>
      <c r="AL233" s="37"/>
      <c r="AM233" s="38"/>
      <c r="AN233" s="38"/>
      <c r="AO233" s="38"/>
      <c r="AP233" s="38"/>
    </row>
    <row r="234" spans="1:42" ht="34.5" customHeight="1">
      <c r="A234" s="625"/>
      <c r="B234" s="660"/>
      <c r="C234" s="40"/>
      <c r="D234" s="40"/>
      <c r="E234" s="41"/>
      <c r="F234" s="74"/>
      <c r="G234" s="336">
        <f t="shared" si="195"/>
        <v>0</v>
      </c>
      <c r="H234" s="575">
        <f t="shared" si="195"/>
        <v>0</v>
      </c>
      <c r="I234" s="562">
        <f t="shared" si="195"/>
        <v>0</v>
      </c>
      <c r="J234" s="336">
        <f t="shared" si="195"/>
        <v>0</v>
      </c>
      <c r="K234" s="336">
        <f t="shared" si="195"/>
        <v>0</v>
      </c>
      <c r="L234" s="336">
        <f t="shared" si="195"/>
        <v>0</v>
      </c>
      <c r="M234" s="336">
        <f t="shared" si="195"/>
        <v>0</v>
      </c>
      <c r="N234" s="336">
        <f t="shared" si="195"/>
        <v>0</v>
      </c>
      <c r="O234" s="336">
        <f t="shared" si="195"/>
        <v>0</v>
      </c>
      <c r="P234" s="562">
        <f t="shared" si="195"/>
        <v>0</v>
      </c>
      <c r="Q234" s="558">
        <f t="shared" si="195"/>
        <v>0</v>
      </c>
      <c r="R234" s="558">
        <f t="shared" si="195"/>
        <v>0</v>
      </c>
      <c r="S234" s="336">
        <f t="shared" si="195"/>
        <v>0</v>
      </c>
      <c r="T234" s="336">
        <f t="shared" si="195"/>
        <v>0</v>
      </c>
      <c r="U234" s="336">
        <f t="shared" si="195"/>
        <v>0</v>
      </c>
      <c r="V234" s="575">
        <f t="shared" si="195"/>
        <v>0</v>
      </c>
      <c r="W234" s="562">
        <f t="shared" si="195"/>
        <v>0</v>
      </c>
      <c r="X234" s="336">
        <f t="shared" si="195"/>
        <v>70</v>
      </c>
      <c r="Y234" s="336">
        <f t="shared" si="195"/>
        <v>70</v>
      </c>
      <c r="Z234" s="336">
        <f t="shared" si="195"/>
        <v>70</v>
      </c>
      <c r="AA234" s="336">
        <f t="shared" si="195"/>
        <v>70</v>
      </c>
      <c r="AB234" s="336">
        <f t="shared" si="195"/>
        <v>70</v>
      </c>
      <c r="AC234" s="575">
        <f t="shared" si="195"/>
        <v>70</v>
      </c>
      <c r="AD234" s="562">
        <f t="shared" si="195"/>
        <v>70</v>
      </c>
      <c r="AE234" s="336">
        <f t="shared" si="195"/>
        <v>70</v>
      </c>
      <c r="AF234" s="336">
        <f t="shared" si="195"/>
        <v>70</v>
      </c>
      <c r="AG234" s="336">
        <f t="shared" si="195"/>
        <v>70</v>
      </c>
      <c r="AH234" s="336">
        <f t="shared" si="195"/>
        <v>70</v>
      </c>
      <c r="AI234" s="558">
        <f t="shared" si="195"/>
        <v>70</v>
      </c>
      <c r="AJ234" s="575">
        <f t="shared" si="195"/>
        <v>70</v>
      </c>
      <c r="AK234" s="558">
        <f t="shared" si="195"/>
        <v>70</v>
      </c>
      <c r="AL234" s="37"/>
    </row>
    <row r="235" spans="1:42" ht="34.5" customHeight="1">
      <c r="A235" s="624">
        <v>28</v>
      </c>
      <c r="B235" s="659" t="s">
        <v>191</v>
      </c>
      <c r="C235" s="48"/>
      <c r="D235" s="48"/>
      <c r="E235" s="49"/>
      <c r="F235" s="337">
        <f>+F95</f>
        <v>4810</v>
      </c>
      <c r="G235" s="470">
        <f>+G95</f>
        <v>100</v>
      </c>
      <c r="H235" s="576">
        <f t="shared" ref="H235:AK235" si="197">+H95</f>
        <v>0</v>
      </c>
      <c r="I235" s="559">
        <f t="shared" si="197"/>
        <v>0</v>
      </c>
      <c r="J235" s="470">
        <f t="shared" si="197"/>
        <v>1400</v>
      </c>
      <c r="K235" s="457">
        <f t="shared" si="197"/>
        <v>0</v>
      </c>
      <c r="L235" s="470">
        <f t="shared" si="197"/>
        <v>850</v>
      </c>
      <c r="M235" s="470">
        <f t="shared" si="197"/>
        <v>1400</v>
      </c>
      <c r="N235" s="457">
        <f t="shared" si="197"/>
        <v>0</v>
      </c>
      <c r="O235" s="457">
        <f t="shared" si="197"/>
        <v>0</v>
      </c>
      <c r="P235" s="559">
        <f t="shared" si="197"/>
        <v>0</v>
      </c>
      <c r="Q235" s="559">
        <f t="shared" si="197"/>
        <v>0</v>
      </c>
      <c r="R235" s="559">
        <f t="shared" si="197"/>
        <v>0</v>
      </c>
      <c r="S235" s="470">
        <f t="shared" si="197"/>
        <v>350</v>
      </c>
      <c r="T235" s="470">
        <f t="shared" si="197"/>
        <v>710</v>
      </c>
      <c r="U235" s="343">
        <f t="shared" si="197"/>
        <v>0</v>
      </c>
      <c r="V235" s="576">
        <f t="shared" si="197"/>
        <v>0</v>
      </c>
      <c r="W235" s="559">
        <f t="shared" si="197"/>
        <v>0</v>
      </c>
      <c r="X235" s="343">
        <f t="shared" si="197"/>
        <v>0</v>
      </c>
      <c r="Y235" s="343">
        <f t="shared" si="197"/>
        <v>0</v>
      </c>
      <c r="Z235" s="343">
        <f t="shared" si="197"/>
        <v>0</v>
      </c>
      <c r="AA235" s="343">
        <f t="shared" si="197"/>
        <v>0</v>
      </c>
      <c r="AB235" s="343">
        <f t="shared" si="197"/>
        <v>0</v>
      </c>
      <c r="AC235" s="576">
        <f t="shared" si="197"/>
        <v>0</v>
      </c>
      <c r="AD235" s="559">
        <f t="shared" si="197"/>
        <v>0</v>
      </c>
      <c r="AE235" s="343">
        <f t="shared" si="197"/>
        <v>0</v>
      </c>
      <c r="AF235" s="343">
        <f t="shared" si="197"/>
        <v>0</v>
      </c>
      <c r="AG235" s="343">
        <f t="shared" si="197"/>
        <v>0</v>
      </c>
      <c r="AH235" s="343">
        <f t="shared" si="197"/>
        <v>0</v>
      </c>
      <c r="AI235" s="559">
        <f t="shared" si="197"/>
        <v>0</v>
      </c>
      <c r="AJ235" s="576">
        <f t="shared" si="197"/>
        <v>0</v>
      </c>
      <c r="AK235" s="559">
        <f t="shared" si="197"/>
        <v>0</v>
      </c>
      <c r="AL235" s="37"/>
      <c r="AM235" s="38"/>
      <c r="AN235" s="38"/>
      <c r="AO235" s="38"/>
      <c r="AP235" s="38"/>
    </row>
    <row r="236" spans="1:42" ht="34.5" customHeight="1">
      <c r="A236" s="625"/>
      <c r="B236" s="660"/>
      <c r="C236" s="33"/>
      <c r="D236" s="33"/>
      <c r="E236" s="52"/>
      <c r="F236" s="61"/>
      <c r="G236" s="336">
        <f t="shared" si="195"/>
        <v>100</v>
      </c>
      <c r="H236" s="575">
        <f t="shared" si="195"/>
        <v>100</v>
      </c>
      <c r="I236" s="562">
        <f t="shared" si="195"/>
        <v>100</v>
      </c>
      <c r="J236" s="336">
        <f t="shared" si="195"/>
        <v>1500</v>
      </c>
      <c r="K236" s="336">
        <f t="shared" si="195"/>
        <v>1500</v>
      </c>
      <c r="L236" s="336">
        <f t="shared" si="195"/>
        <v>2350</v>
      </c>
      <c r="M236" s="336">
        <f t="shared" si="195"/>
        <v>3750</v>
      </c>
      <c r="N236" s="336">
        <f t="shared" si="195"/>
        <v>3750</v>
      </c>
      <c r="O236" s="336">
        <f t="shared" si="195"/>
        <v>3750</v>
      </c>
      <c r="P236" s="562">
        <f t="shared" si="195"/>
        <v>3750</v>
      </c>
      <c r="Q236" s="558">
        <f t="shared" si="195"/>
        <v>3750</v>
      </c>
      <c r="R236" s="558">
        <f t="shared" si="195"/>
        <v>3750</v>
      </c>
      <c r="S236" s="336">
        <f t="shared" si="195"/>
        <v>4100</v>
      </c>
      <c r="T236" s="336">
        <f t="shared" si="195"/>
        <v>4810</v>
      </c>
      <c r="U236" s="336">
        <f t="shared" si="195"/>
        <v>4810</v>
      </c>
      <c r="V236" s="575">
        <f t="shared" si="195"/>
        <v>4810</v>
      </c>
      <c r="W236" s="562">
        <f t="shared" si="195"/>
        <v>4810</v>
      </c>
      <c r="X236" s="336">
        <f t="shared" si="195"/>
        <v>4810</v>
      </c>
      <c r="Y236" s="336">
        <f t="shared" si="195"/>
        <v>4810</v>
      </c>
      <c r="Z236" s="336">
        <f t="shared" si="195"/>
        <v>4810</v>
      </c>
      <c r="AA236" s="336">
        <f t="shared" si="195"/>
        <v>4810</v>
      </c>
      <c r="AB236" s="336">
        <f t="shared" si="195"/>
        <v>4810</v>
      </c>
      <c r="AC236" s="575">
        <f t="shared" si="195"/>
        <v>4810</v>
      </c>
      <c r="AD236" s="562">
        <f t="shared" si="195"/>
        <v>4810</v>
      </c>
      <c r="AE236" s="336">
        <f t="shared" si="195"/>
        <v>4810</v>
      </c>
      <c r="AF236" s="336">
        <f t="shared" si="195"/>
        <v>4810</v>
      </c>
      <c r="AG236" s="336">
        <f t="shared" si="195"/>
        <v>4810</v>
      </c>
      <c r="AH236" s="336">
        <f t="shared" si="195"/>
        <v>4810</v>
      </c>
      <c r="AI236" s="558">
        <f t="shared" si="195"/>
        <v>4810</v>
      </c>
      <c r="AJ236" s="575">
        <f t="shared" si="195"/>
        <v>4810</v>
      </c>
      <c r="AK236" s="558">
        <f t="shared" ref="AK236" si="198">+AJ236+AK235</f>
        <v>4810</v>
      </c>
      <c r="AL236" s="37"/>
    </row>
    <row r="237" spans="1:42" ht="34.5" customHeight="1">
      <c r="A237" s="624">
        <v>29</v>
      </c>
      <c r="B237" s="659" t="s">
        <v>192</v>
      </c>
      <c r="C237" s="53"/>
      <c r="D237" s="53"/>
      <c r="E237" s="54"/>
      <c r="F237" s="337">
        <f>+F97</f>
        <v>7918</v>
      </c>
      <c r="G237" s="470">
        <f>+G97</f>
        <v>1500</v>
      </c>
      <c r="H237" s="576">
        <f t="shared" ref="H237:AK237" si="199">+H97</f>
        <v>0</v>
      </c>
      <c r="I237" s="559">
        <f t="shared" si="199"/>
        <v>0</v>
      </c>
      <c r="J237" s="457">
        <f t="shared" si="199"/>
        <v>0</v>
      </c>
      <c r="K237" s="457">
        <f t="shared" si="199"/>
        <v>0</v>
      </c>
      <c r="L237" s="457">
        <f t="shared" si="199"/>
        <v>0</v>
      </c>
      <c r="M237" s="470">
        <f t="shared" si="199"/>
        <v>650</v>
      </c>
      <c r="N237" s="470">
        <f t="shared" si="199"/>
        <v>50</v>
      </c>
      <c r="O237" s="457">
        <f t="shared" si="199"/>
        <v>0</v>
      </c>
      <c r="P237" s="559">
        <f t="shared" si="199"/>
        <v>0</v>
      </c>
      <c r="Q237" s="559">
        <f t="shared" si="199"/>
        <v>0</v>
      </c>
      <c r="R237" s="559">
        <f t="shared" si="199"/>
        <v>0</v>
      </c>
      <c r="S237" s="470">
        <f t="shared" si="199"/>
        <v>1400</v>
      </c>
      <c r="T237" s="343">
        <f t="shared" si="199"/>
        <v>0</v>
      </c>
      <c r="U237" s="343">
        <f t="shared" si="199"/>
        <v>0</v>
      </c>
      <c r="V237" s="470">
        <f t="shared" si="199"/>
        <v>300</v>
      </c>
      <c r="W237" s="470">
        <f t="shared" si="199"/>
        <v>1750</v>
      </c>
      <c r="X237" s="470">
        <f t="shared" si="199"/>
        <v>350</v>
      </c>
      <c r="Y237" s="343">
        <f t="shared" si="199"/>
        <v>0</v>
      </c>
      <c r="Z237" s="470">
        <f t="shared" si="199"/>
        <v>600</v>
      </c>
      <c r="AA237" s="470">
        <f t="shared" si="199"/>
        <v>1318</v>
      </c>
      <c r="AB237" s="343">
        <f t="shared" si="199"/>
        <v>0</v>
      </c>
      <c r="AC237" s="576">
        <f t="shared" si="199"/>
        <v>0</v>
      </c>
      <c r="AD237" s="559">
        <f t="shared" si="199"/>
        <v>0</v>
      </c>
      <c r="AE237" s="343">
        <f t="shared" si="199"/>
        <v>0</v>
      </c>
      <c r="AF237" s="343">
        <f t="shared" si="199"/>
        <v>0</v>
      </c>
      <c r="AG237" s="343">
        <f t="shared" si="199"/>
        <v>0</v>
      </c>
      <c r="AH237" s="343">
        <f t="shared" si="199"/>
        <v>0</v>
      </c>
      <c r="AI237" s="559">
        <f t="shared" si="199"/>
        <v>0</v>
      </c>
      <c r="AJ237" s="576">
        <f t="shared" si="199"/>
        <v>0</v>
      </c>
      <c r="AK237" s="559">
        <f t="shared" si="199"/>
        <v>0</v>
      </c>
      <c r="AL237" s="37"/>
      <c r="AM237" s="38"/>
      <c r="AN237" s="38"/>
      <c r="AO237" s="38"/>
      <c r="AP237" s="38"/>
    </row>
    <row r="238" spans="1:42" ht="34.5" customHeight="1">
      <c r="A238" s="625"/>
      <c r="B238" s="729"/>
      <c r="C238" s="55"/>
      <c r="D238" s="56"/>
      <c r="E238" s="57"/>
      <c r="F238" s="58"/>
      <c r="G238" s="336">
        <f t="shared" ref="G238:AK238" si="200">+F238+G237</f>
        <v>1500</v>
      </c>
      <c r="H238" s="575">
        <f t="shared" si="200"/>
        <v>1500</v>
      </c>
      <c r="I238" s="562">
        <f t="shared" si="200"/>
        <v>1500</v>
      </c>
      <c r="J238" s="336">
        <f t="shared" si="200"/>
        <v>1500</v>
      </c>
      <c r="K238" s="336">
        <f t="shared" si="200"/>
        <v>1500</v>
      </c>
      <c r="L238" s="336">
        <f t="shared" si="200"/>
        <v>1500</v>
      </c>
      <c r="M238" s="336">
        <f t="shared" si="200"/>
        <v>2150</v>
      </c>
      <c r="N238" s="336">
        <f t="shared" si="200"/>
        <v>2200</v>
      </c>
      <c r="O238" s="336">
        <f t="shared" si="200"/>
        <v>2200</v>
      </c>
      <c r="P238" s="562">
        <f t="shared" si="200"/>
        <v>2200</v>
      </c>
      <c r="Q238" s="558">
        <f t="shared" si="200"/>
        <v>2200</v>
      </c>
      <c r="R238" s="558">
        <f t="shared" si="200"/>
        <v>2200</v>
      </c>
      <c r="S238" s="336">
        <f t="shared" si="200"/>
        <v>3600</v>
      </c>
      <c r="T238" s="336">
        <f t="shared" si="200"/>
        <v>3600</v>
      </c>
      <c r="U238" s="336">
        <f t="shared" si="200"/>
        <v>3600</v>
      </c>
      <c r="V238" s="575">
        <f t="shared" si="200"/>
        <v>3900</v>
      </c>
      <c r="W238" s="562">
        <f t="shared" si="200"/>
        <v>5650</v>
      </c>
      <c r="X238" s="336">
        <f t="shared" si="200"/>
        <v>6000</v>
      </c>
      <c r="Y238" s="336">
        <f t="shared" si="200"/>
        <v>6000</v>
      </c>
      <c r="Z238" s="336">
        <f t="shared" si="200"/>
        <v>6600</v>
      </c>
      <c r="AA238" s="336">
        <f t="shared" si="200"/>
        <v>7918</v>
      </c>
      <c r="AB238" s="336">
        <f t="shared" si="200"/>
        <v>7918</v>
      </c>
      <c r="AC238" s="575">
        <f t="shared" si="200"/>
        <v>7918</v>
      </c>
      <c r="AD238" s="562">
        <f t="shared" si="200"/>
        <v>7918</v>
      </c>
      <c r="AE238" s="336">
        <f t="shared" si="200"/>
        <v>7918</v>
      </c>
      <c r="AF238" s="336">
        <f t="shared" si="200"/>
        <v>7918</v>
      </c>
      <c r="AG238" s="336">
        <f t="shared" si="200"/>
        <v>7918</v>
      </c>
      <c r="AH238" s="336">
        <f t="shared" si="200"/>
        <v>7918</v>
      </c>
      <c r="AI238" s="558">
        <f t="shared" si="200"/>
        <v>7918</v>
      </c>
      <c r="AJ238" s="575">
        <f t="shared" si="200"/>
        <v>7918</v>
      </c>
      <c r="AK238" s="558">
        <f t="shared" si="200"/>
        <v>7918</v>
      </c>
      <c r="AL238" s="37"/>
    </row>
    <row r="239" spans="1:42" ht="34.5" customHeight="1">
      <c r="A239" s="624">
        <v>30</v>
      </c>
      <c r="B239" s="659" t="s">
        <v>193</v>
      </c>
      <c r="C239" s="59"/>
      <c r="D239" s="60"/>
      <c r="E239" s="34"/>
      <c r="F239" s="337">
        <f>+F99-1</f>
        <v>2445</v>
      </c>
      <c r="G239" s="342">
        <f>+G99</f>
        <v>0</v>
      </c>
      <c r="H239" s="574">
        <f t="shared" ref="H239:AK239" si="201">+H99</f>
        <v>0</v>
      </c>
      <c r="I239" s="557">
        <f t="shared" si="201"/>
        <v>0</v>
      </c>
      <c r="J239" s="456">
        <f t="shared" si="201"/>
        <v>0</v>
      </c>
      <c r="K239" s="456">
        <f t="shared" si="201"/>
        <v>0</v>
      </c>
      <c r="L239" s="469">
        <f>+L99-1</f>
        <v>645</v>
      </c>
      <c r="M239" s="456">
        <f t="shared" si="201"/>
        <v>0</v>
      </c>
      <c r="N239" s="456">
        <f t="shared" si="201"/>
        <v>0</v>
      </c>
      <c r="O239" s="456">
        <f t="shared" si="201"/>
        <v>0</v>
      </c>
      <c r="P239" s="557">
        <f t="shared" si="201"/>
        <v>0</v>
      </c>
      <c r="Q239" s="557">
        <f t="shared" si="201"/>
        <v>0</v>
      </c>
      <c r="R239" s="557">
        <f t="shared" si="201"/>
        <v>0</v>
      </c>
      <c r="S239" s="342">
        <f t="shared" si="201"/>
        <v>0</v>
      </c>
      <c r="T239" s="469">
        <f t="shared" si="201"/>
        <v>750</v>
      </c>
      <c r="U239" s="469">
        <f t="shared" si="201"/>
        <v>1050</v>
      </c>
      <c r="V239" s="574">
        <f t="shared" si="201"/>
        <v>0</v>
      </c>
      <c r="W239" s="557">
        <f t="shared" si="201"/>
        <v>0</v>
      </c>
      <c r="X239" s="342">
        <f t="shared" si="201"/>
        <v>0</v>
      </c>
      <c r="Y239" s="342">
        <f t="shared" si="201"/>
        <v>0</v>
      </c>
      <c r="Z239" s="342">
        <f t="shared" si="201"/>
        <v>0</v>
      </c>
      <c r="AA239" s="342">
        <f t="shared" si="201"/>
        <v>0</v>
      </c>
      <c r="AB239" s="342">
        <f t="shared" si="201"/>
        <v>0</v>
      </c>
      <c r="AC239" s="574">
        <f t="shared" si="201"/>
        <v>0</v>
      </c>
      <c r="AD239" s="557">
        <f t="shared" si="201"/>
        <v>0</v>
      </c>
      <c r="AE239" s="342">
        <f t="shared" si="201"/>
        <v>0</v>
      </c>
      <c r="AF239" s="342">
        <f t="shared" si="201"/>
        <v>0</v>
      </c>
      <c r="AG239" s="342">
        <f t="shared" si="201"/>
        <v>0</v>
      </c>
      <c r="AH239" s="342">
        <f t="shared" si="201"/>
        <v>0</v>
      </c>
      <c r="AI239" s="557">
        <f t="shared" si="201"/>
        <v>0</v>
      </c>
      <c r="AJ239" s="574">
        <f t="shared" si="201"/>
        <v>0</v>
      </c>
      <c r="AK239" s="557">
        <f t="shared" si="201"/>
        <v>0</v>
      </c>
      <c r="AL239" s="37"/>
      <c r="AM239" s="38"/>
      <c r="AN239" s="38"/>
      <c r="AO239" s="38"/>
      <c r="AP239" s="38"/>
    </row>
    <row r="240" spans="1:42" ht="34.5" customHeight="1">
      <c r="A240" s="625"/>
      <c r="B240" s="729"/>
      <c r="C240" s="59"/>
      <c r="D240" s="60"/>
      <c r="E240" s="52"/>
      <c r="F240" s="61"/>
      <c r="G240" s="336">
        <f t="shared" ref="G240:AK240" si="202">+F240+G239</f>
        <v>0</v>
      </c>
      <c r="H240" s="575">
        <f t="shared" si="202"/>
        <v>0</v>
      </c>
      <c r="I240" s="562">
        <f t="shared" si="202"/>
        <v>0</v>
      </c>
      <c r="J240" s="336">
        <f t="shared" si="202"/>
        <v>0</v>
      </c>
      <c r="K240" s="336">
        <f t="shared" si="202"/>
        <v>0</v>
      </c>
      <c r="L240" s="336">
        <f t="shared" si="202"/>
        <v>645</v>
      </c>
      <c r="M240" s="336">
        <f t="shared" si="202"/>
        <v>645</v>
      </c>
      <c r="N240" s="336">
        <f t="shared" si="202"/>
        <v>645</v>
      </c>
      <c r="O240" s="336">
        <f t="shared" si="202"/>
        <v>645</v>
      </c>
      <c r="P240" s="562">
        <f t="shared" si="202"/>
        <v>645</v>
      </c>
      <c r="Q240" s="558">
        <f t="shared" si="202"/>
        <v>645</v>
      </c>
      <c r="R240" s="558">
        <f t="shared" si="202"/>
        <v>645</v>
      </c>
      <c r="S240" s="336">
        <f t="shared" si="202"/>
        <v>645</v>
      </c>
      <c r="T240" s="336">
        <f t="shared" si="202"/>
        <v>1395</v>
      </c>
      <c r="U240" s="336">
        <f t="shared" si="202"/>
        <v>2445</v>
      </c>
      <c r="V240" s="575">
        <f t="shared" si="202"/>
        <v>2445</v>
      </c>
      <c r="W240" s="562">
        <f t="shared" si="202"/>
        <v>2445</v>
      </c>
      <c r="X240" s="336">
        <f t="shared" si="202"/>
        <v>2445</v>
      </c>
      <c r="Y240" s="336">
        <f t="shared" si="202"/>
        <v>2445</v>
      </c>
      <c r="Z240" s="336">
        <f t="shared" si="202"/>
        <v>2445</v>
      </c>
      <c r="AA240" s="336">
        <f t="shared" si="202"/>
        <v>2445</v>
      </c>
      <c r="AB240" s="336">
        <f t="shared" si="202"/>
        <v>2445</v>
      </c>
      <c r="AC240" s="575">
        <f t="shared" si="202"/>
        <v>2445</v>
      </c>
      <c r="AD240" s="562">
        <f t="shared" si="202"/>
        <v>2445</v>
      </c>
      <c r="AE240" s="336">
        <f t="shared" si="202"/>
        <v>2445</v>
      </c>
      <c r="AF240" s="336">
        <f t="shared" si="202"/>
        <v>2445</v>
      </c>
      <c r="AG240" s="336">
        <f t="shared" si="202"/>
        <v>2445</v>
      </c>
      <c r="AH240" s="336">
        <f t="shared" si="202"/>
        <v>2445</v>
      </c>
      <c r="AI240" s="558">
        <f t="shared" si="202"/>
        <v>2445</v>
      </c>
      <c r="AJ240" s="575">
        <f t="shared" si="202"/>
        <v>2445</v>
      </c>
      <c r="AK240" s="558">
        <f t="shared" si="202"/>
        <v>2445</v>
      </c>
      <c r="AL240" s="37"/>
    </row>
    <row r="241" spans="1:42" ht="34.5" customHeight="1">
      <c r="A241" s="624">
        <v>31</v>
      </c>
      <c r="B241" s="730" t="s">
        <v>194</v>
      </c>
      <c r="C241" s="62">
        <v>0</v>
      </c>
      <c r="D241" s="63"/>
      <c r="E241" s="54"/>
      <c r="F241" s="337">
        <f>+F101</f>
        <v>1033</v>
      </c>
      <c r="G241" s="342">
        <f>+G101</f>
        <v>0</v>
      </c>
      <c r="H241" s="574">
        <f t="shared" ref="H241:AK241" si="203">+H101</f>
        <v>0</v>
      </c>
      <c r="I241" s="557">
        <f t="shared" si="203"/>
        <v>0</v>
      </c>
      <c r="J241" s="456">
        <f t="shared" si="203"/>
        <v>0</v>
      </c>
      <c r="K241" s="469">
        <f t="shared" si="203"/>
        <v>150</v>
      </c>
      <c r="L241" s="469">
        <f t="shared" si="203"/>
        <v>150</v>
      </c>
      <c r="M241" s="456">
        <f t="shared" si="203"/>
        <v>0</v>
      </c>
      <c r="N241" s="456">
        <f t="shared" si="203"/>
        <v>0</v>
      </c>
      <c r="O241" s="456">
        <f t="shared" si="203"/>
        <v>0</v>
      </c>
      <c r="P241" s="557">
        <f t="shared" si="203"/>
        <v>0</v>
      </c>
      <c r="Q241" s="557">
        <f t="shared" si="203"/>
        <v>0</v>
      </c>
      <c r="R241" s="557">
        <f t="shared" si="203"/>
        <v>0</v>
      </c>
      <c r="S241" s="342">
        <f t="shared" si="203"/>
        <v>0</v>
      </c>
      <c r="T241" s="469">
        <f t="shared" si="203"/>
        <v>483</v>
      </c>
      <c r="U241" s="342">
        <f t="shared" si="203"/>
        <v>0</v>
      </c>
      <c r="V241" s="574">
        <f t="shared" si="203"/>
        <v>0</v>
      </c>
      <c r="W241" s="557">
        <f t="shared" si="203"/>
        <v>0</v>
      </c>
      <c r="X241" s="469">
        <f t="shared" si="203"/>
        <v>250</v>
      </c>
      <c r="Y241" s="342">
        <f t="shared" si="203"/>
        <v>0</v>
      </c>
      <c r="Z241" s="342">
        <f t="shared" si="203"/>
        <v>0</v>
      </c>
      <c r="AA241" s="342">
        <f t="shared" si="203"/>
        <v>0</v>
      </c>
      <c r="AB241" s="342">
        <f t="shared" si="203"/>
        <v>0</v>
      </c>
      <c r="AC241" s="574">
        <f t="shared" si="203"/>
        <v>0</v>
      </c>
      <c r="AD241" s="557">
        <f t="shared" si="203"/>
        <v>0</v>
      </c>
      <c r="AE241" s="342">
        <f t="shared" si="203"/>
        <v>0</v>
      </c>
      <c r="AF241" s="342">
        <f t="shared" si="203"/>
        <v>0</v>
      </c>
      <c r="AG241" s="342">
        <f t="shared" si="203"/>
        <v>0</v>
      </c>
      <c r="AH241" s="342">
        <f t="shared" si="203"/>
        <v>0</v>
      </c>
      <c r="AI241" s="557">
        <f t="shared" si="203"/>
        <v>0</v>
      </c>
      <c r="AJ241" s="574">
        <f t="shared" si="203"/>
        <v>0</v>
      </c>
      <c r="AK241" s="557">
        <f t="shared" si="203"/>
        <v>0</v>
      </c>
      <c r="AL241" s="37"/>
      <c r="AM241" s="38"/>
      <c r="AN241" s="38"/>
      <c r="AO241" s="38"/>
      <c r="AP241" s="38"/>
    </row>
    <row r="242" spans="1:42" ht="34.5" customHeight="1">
      <c r="A242" s="651"/>
      <c r="B242" s="731"/>
      <c r="C242" s="68"/>
      <c r="D242" s="207"/>
      <c r="E242" s="57"/>
      <c r="F242" s="208"/>
      <c r="G242" s="336">
        <f t="shared" ref="G242:AK242" si="204">+F242+G241</f>
        <v>0</v>
      </c>
      <c r="H242" s="575">
        <f t="shared" si="204"/>
        <v>0</v>
      </c>
      <c r="I242" s="562">
        <f t="shared" si="204"/>
        <v>0</v>
      </c>
      <c r="J242" s="336">
        <f t="shared" si="204"/>
        <v>0</v>
      </c>
      <c r="K242" s="336">
        <f t="shared" si="204"/>
        <v>150</v>
      </c>
      <c r="L242" s="336">
        <f t="shared" si="204"/>
        <v>300</v>
      </c>
      <c r="M242" s="336">
        <f t="shared" si="204"/>
        <v>300</v>
      </c>
      <c r="N242" s="336">
        <f t="shared" si="204"/>
        <v>300</v>
      </c>
      <c r="O242" s="336">
        <f t="shared" si="204"/>
        <v>300</v>
      </c>
      <c r="P242" s="562">
        <f t="shared" si="204"/>
        <v>300</v>
      </c>
      <c r="Q242" s="558">
        <f t="shared" si="204"/>
        <v>300</v>
      </c>
      <c r="R242" s="558">
        <f t="shared" si="204"/>
        <v>300</v>
      </c>
      <c r="S242" s="336">
        <f t="shared" si="204"/>
        <v>300</v>
      </c>
      <c r="T242" s="336">
        <f t="shared" si="204"/>
        <v>783</v>
      </c>
      <c r="U242" s="336">
        <f t="shared" si="204"/>
        <v>783</v>
      </c>
      <c r="V242" s="575">
        <f t="shared" si="204"/>
        <v>783</v>
      </c>
      <c r="W242" s="562">
        <f t="shared" si="204"/>
        <v>783</v>
      </c>
      <c r="X242" s="336">
        <f t="shared" si="204"/>
        <v>1033</v>
      </c>
      <c r="Y242" s="336">
        <f t="shared" si="204"/>
        <v>1033</v>
      </c>
      <c r="Z242" s="336">
        <f t="shared" si="204"/>
        <v>1033</v>
      </c>
      <c r="AA242" s="336">
        <f t="shared" si="204"/>
        <v>1033</v>
      </c>
      <c r="AB242" s="336">
        <f t="shared" si="204"/>
        <v>1033</v>
      </c>
      <c r="AC242" s="575">
        <f t="shared" si="204"/>
        <v>1033</v>
      </c>
      <c r="AD242" s="562">
        <f t="shared" si="204"/>
        <v>1033</v>
      </c>
      <c r="AE242" s="336">
        <f t="shared" si="204"/>
        <v>1033</v>
      </c>
      <c r="AF242" s="336">
        <f t="shared" si="204"/>
        <v>1033</v>
      </c>
      <c r="AG242" s="336">
        <f t="shared" si="204"/>
        <v>1033</v>
      </c>
      <c r="AH242" s="336">
        <f t="shared" si="204"/>
        <v>1033</v>
      </c>
      <c r="AI242" s="558">
        <f t="shared" si="204"/>
        <v>1033</v>
      </c>
      <c r="AJ242" s="575">
        <f t="shared" si="204"/>
        <v>1033</v>
      </c>
      <c r="AK242" s="558">
        <f t="shared" si="204"/>
        <v>1033</v>
      </c>
      <c r="AL242" s="37"/>
    </row>
    <row r="243" spans="1:42" ht="34.5" customHeight="1">
      <c r="A243" s="624">
        <v>32</v>
      </c>
      <c r="B243" s="659" t="s">
        <v>195</v>
      </c>
      <c r="C243" s="62">
        <v>650</v>
      </c>
      <c r="D243" s="53"/>
      <c r="E243" s="54"/>
      <c r="F243" s="337">
        <f>+F103</f>
        <v>3</v>
      </c>
      <c r="G243" s="342">
        <f>+G103</f>
        <v>0</v>
      </c>
      <c r="H243" s="574">
        <f t="shared" ref="H243:AK243" si="205">+H103</f>
        <v>0</v>
      </c>
      <c r="I243" s="557">
        <f t="shared" si="205"/>
        <v>0</v>
      </c>
      <c r="J243" s="469">
        <f t="shared" si="205"/>
        <v>3</v>
      </c>
      <c r="K243" s="342">
        <f t="shared" si="205"/>
        <v>0</v>
      </c>
      <c r="L243" s="342">
        <f t="shared" si="205"/>
        <v>0</v>
      </c>
      <c r="M243" s="342">
        <f t="shared" si="205"/>
        <v>0</v>
      </c>
      <c r="N243" s="342">
        <f t="shared" si="205"/>
        <v>0</v>
      </c>
      <c r="O243" s="342">
        <f t="shared" si="205"/>
        <v>0</v>
      </c>
      <c r="P243" s="557">
        <f t="shared" si="205"/>
        <v>0</v>
      </c>
      <c r="Q243" s="557">
        <f t="shared" si="205"/>
        <v>0</v>
      </c>
      <c r="R243" s="557">
        <f t="shared" si="205"/>
        <v>0</v>
      </c>
      <c r="S243" s="342">
        <f t="shared" si="205"/>
        <v>0</v>
      </c>
      <c r="T243" s="342">
        <f t="shared" si="205"/>
        <v>0</v>
      </c>
      <c r="U243" s="342">
        <f t="shared" si="205"/>
        <v>0</v>
      </c>
      <c r="V243" s="574">
        <f t="shared" si="205"/>
        <v>0</v>
      </c>
      <c r="W243" s="557">
        <f t="shared" si="205"/>
        <v>0</v>
      </c>
      <c r="X243" s="342">
        <f t="shared" si="205"/>
        <v>0</v>
      </c>
      <c r="Y243" s="342">
        <f t="shared" si="205"/>
        <v>0</v>
      </c>
      <c r="Z243" s="342">
        <f t="shared" si="205"/>
        <v>0</v>
      </c>
      <c r="AA243" s="342">
        <f t="shared" si="205"/>
        <v>0</v>
      </c>
      <c r="AB243" s="342">
        <f t="shared" si="205"/>
        <v>0</v>
      </c>
      <c r="AC243" s="574">
        <f t="shared" si="205"/>
        <v>0</v>
      </c>
      <c r="AD243" s="557">
        <f t="shared" si="205"/>
        <v>0</v>
      </c>
      <c r="AE243" s="342">
        <f t="shared" si="205"/>
        <v>0</v>
      </c>
      <c r="AF243" s="342">
        <f t="shared" si="205"/>
        <v>0</v>
      </c>
      <c r="AG243" s="342">
        <f t="shared" si="205"/>
        <v>0</v>
      </c>
      <c r="AH243" s="342">
        <f t="shared" si="205"/>
        <v>0</v>
      </c>
      <c r="AI243" s="557">
        <f t="shared" si="205"/>
        <v>0</v>
      </c>
      <c r="AJ243" s="574">
        <f t="shared" si="205"/>
        <v>0</v>
      </c>
      <c r="AK243" s="557">
        <f t="shared" si="205"/>
        <v>0</v>
      </c>
      <c r="AL243" s="37"/>
      <c r="AM243" s="38"/>
      <c r="AN243" s="38"/>
      <c r="AO243" s="38"/>
      <c r="AP243" s="38"/>
    </row>
    <row r="244" spans="1:42" ht="34.5" customHeight="1">
      <c r="A244" s="625"/>
      <c r="B244" s="729"/>
      <c r="C244" s="68"/>
      <c r="D244" s="56"/>
      <c r="E244" s="57"/>
      <c r="F244" s="58"/>
      <c r="G244" s="336">
        <f t="shared" ref="G244:AK244" si="206">+F244+G243</f>
        <v>0</v>
      </c>
      <c r="H244" s="575">
        <f t="shared" si="206"/>
        <v>0</v>
      </c>
      <c r="I244" s="562">
        <f t="shared" si="206"/>
        <v>0</v>
      </c>
      <c r="J244" s="336">
        <f t="shared" si="206"/>
        <v>3</v>
      </c>
      <c r="K244" s="336">
        <f t="shared" si="206"/>
        <v>3</v>
      </c>
      <c r="L244" s="336">
        <f t="shared" si="206"/>
        <v>3</v>
      </c>
      <c r="M244" s="336">
        <f t="shared" si="206"/>
        <v>3</v>
      </c>
      <c r="N244" s="336">
        <f t="shared" si="206"/>
        <v>3</v>
      </c>
      <c r="O244" s="336">
        <f t="shared" si="206"/>
        <v>3</v>
      </c>
      <c r="P244" s="562">
        <f t="shared" si="206"/>
        <v>3</v>
      </c>
      <c r="Q244" s="558">
        <f t="shared" si="206"/>
        <v>3</v>
      </c>
      <c r="R244" s="558">
        <f t="shared" si="206"/>
        <v>3</v>
      </c>
      <c r="S244" s="336">
        <f t="shared" si="206"/>
        <v>3</v>
      </c>
      <c r="T244" s="336">
        <f t="shared" si="206"/>
        <v>3</v>
      </c>
      <c r="U244" s="336">
        <f t="shared" si="206"/>
        <v>3</v>
      </c>
      <c r="V244" s="575">
        <f t="shared" si="206"/>
        <v>3</v>
      </c>
      <c r="W244" s="562">
        <f t="shared" si="206"/>
        <v>3</v>
      </c>
      <c r="X244" s="336">
        <f t="shared" si="206"/>
        <v>3</v>
      </c>
      <c r="Y244" s="336">
        <f t="shared" si="206"/>
        <v>3</v>
      </c>
      <c r="Z244" s="336">
        <f t="shared" si="206"/>
        <v>3</v>
      </c>
      <c r="AA244" s="336">
        <f t="shared" si="206"/>
        <v>3</v>
      </c>
      <c r="AB244" s="336">
        <f t="shared" si="206"/>
        <v>3</v>
      </c>
      <c r="AC244" s="575">
        <f t="shared" si="206"/>
        <v>3</v>
      </c>
      <c r="AD244" s="562">
        <f t="shared" si="206"/>
        <v>3</v>
      </c>
      <c r="AE244" s="336">
        <f t="shared" si="206"/>
        <v>3</v>
      </c>
      <c r="AF244" s="336">
        <f t="shared" si="206"/>
        <v>3</v>
      </c>
      <c r="AG244" s="336">
        <f t="shared" si="206"/>
        <v>3</v>
      </c>
      <c r="AH244" s="336">
        <f t="shared" si="206"/>
        <v>3</v>
      </c>
      <c r="AI244" s="558">
        <f t="shared" si="206"/>
        <v>3</v>
      </c>
      <c r="AJ244" s="575">
        <f t="shared" si="206"/>
        <v>3</v>
      </c>
      <c r="AK244" s="558">
        <f t="shared" si="206"/>
        <v>3</v>
      </c>
      <c r="AL244" s="37"/>
    </row>
    <row r="245" spans="1:42" ht="35.1" customHeight="1">
      <c r="A245" s="652">
        <v>33</v>
      </c>
      <c r="B245" s="659" t="s">
        <v>196</v>
      </c>
      <c r="C245" s="59"/>
      <c r="D245" s="60"/>
      <c r="E245" s="34"/>
      <c r="F245" s="35">
        <f>+F105</f>
        <v>5</v>
      </c>
      <c r="G245" s="342">
        <f>+G105</f>
        <v>0</v>
      </c>
      <c r="H245" s="574">
        <f t="shared" ref="H245:AK245" si="207">+H105</f>
        <v>0</v>
      </c>
      <c r="I245" s="557">
        <f t="shared" si="207"/>
        <v>0</v>
      </c>
      <c r="J245" s="342">
        <f t="shared" si="207"/>
        <v>0</v>
      </c>
      <c r="K245" s="342">
        <f t="shared" si="207"/>
        <v>0</v>
      </c>
      <c r="L245" s="342">
        <f t="shared" si="207"/>
        <v>0</v>
      </c>
      <c r="M245" s="469">
        <f t="shared" si="207"/>
        <v>5</v>
      </c>
      <c r="N245" s="342">
        <f t="shared" si="207"/>
        <v>0</v>
      </c>
      <c r="O245" s="342">
        <f t="shared" si="207"/>
        <v>0</v>
      </c>
      <c r="P245" s="557">
        <f t="shared" si="207"/>
        <v>0</v>
      </c>
      <c r="Q245" s="557">
        <f t="shared" si="207"/>
        <v>0</v>
      </c>
      <c r="R245" s="557">
        <f t="shared" si="207"/>
        <v>0</v>
      </c>
      <c r="S245" s="342">
        <f t="shared" si="207"/>
        <v>0</v>
      </c>
      <c r="T245" s="342">
        <f t="shared" si="207"/>
        <v>0</v>
      </c>
      <c r="U245" s="342">
        <f t="shared" si="207"/>
        <v>0</v>
      </c>
      <c r="V245" s="574">
        <f t="shared" si="207"/>
        <v>0</v>
      </c>
      <c r="W245" s="557">
        <f t="shared" si="207"/>
        <v>0</v>
      </c>
      <c r="X245" s="342">
        <f t="shared" si="207"/>
        <v>0</v>
      </c>
      <c r="Y245" s="342">
        <f t="shared" si="207"/>
        <v>0</v>
      </c>
      <c r="Z245" s="342">
        <f t="shared" si="207"/>
        <v>0</v>
      </c>
      <c r="AA245" s="342">
        <f t="shared" si="207"/>
        <v>0</v>
      </c>
      <c r="AB245" s="342">
        <f t="shared" si="207"/>
        <v>0</v>
      </c>
      <c r="AC245" s="574">
        <f t="shared" si="207"/>
        <v>0</v>
      </c>
      <c r="AD245" s="557">
        <f t="shared" si="207"/>
        <v>0</v>
      </c>
      <c r="AE245" s="342">
        <f t="shared" si="207"/>
        <v>0</v>
      </c>
      <c r="AF245" s="342">
        <f t="shared" si="207"/>
        <v>0</v>
      </c>
      <c r="AG245" s="342">
        <f t="shared" si="207"/>
        <v>0</v>
      </c>
      <c r="AH245" s="342">
        <f t="shared" si="207"/>
        <v>0</v>
      </c>
      <c r="AI245" s="557">
        <f t="shared" si="207"/>
        <v>0</v>
      </c>
      <c r="AJ245" s="574">
        <f t="shared" si="207"/>
        <v>0</v>
      </c>
      <c r="AK245" s="557">
        <f t="shared" si="207"/>
        <v>0</v>
      </c>
      <c r="AL245" s="37"/>
      <c r="AM245" s="38"/>
      <c r="AN245" s="38"/>
      <c r="AO245" s="38"/>
      <c r="AP245" s="38"/>
    </row>
    <row r="246" spans="1:42" ht="35.1" customHeight="1">
      <c r="A246" s="625"/>
      <c r="B246" s="729"/>
      <c r="C246" s="59"/>
      <c r="D246" s="60"/>
      <c r="E246" s="52"/>
      <c r="F246" s="61"/>
      <c r="G246" s="336">
        <f t="shared" ref="G246:AJ246" si="208">+F246+G245</f>
        <v>0</v>
      </c>
      <c r="H246" s="575">
        <f t="shared" si="208"/>
        <v>0</v>
      </c>
      <c r="I246" s="562">
        <f t="shared" si="208"/>
        <v>0</v>
      </c>
      <c r="J246" s="336">
        <f t="shared" si="208"/>
        <v>0</v>
      </c>
      <c r="K246" s="336">
        <f t="shared" si="208"/>
        <v>0</v>
      </c>
      <c r="L246" s="336">
        <f t="shared" si="208"/>
        <v>0</v>
      </c>
      <c r="M246" s="336">
        <f t="shared" si="208"/>
        <v>5</v>
      </c>
      <c r="N246" s="336">
        <f t="shared" si="208"/>
        <v>5</v>
      </c>
      <c r="O246" s="336">
        <f t="shared" si="208"/>
        <v>5</v>
      </c>
      <c r="P246" s="562">
        <f t="shared" si="208"/>
        <v>5</v>
      </c>
      <c r="Q246" s="558">
        <f t="shared" si="208"/>
        <v>5</v>
      </c>
      <c r="R246" s="558">
        <f t="shared" si="208"/>
        <v>5</v>
      </c>
      <c r="S246" s="336">
        <f t="shared" si="208"/>
        <v>5</v>
      </c>
      <c r="T246" s="336">
        <f t="shared" si="208"/>
        <v>5</v>
      </c>
      <c r="U246" s="336">
        <f t="shared" si="208"/>
        <v>5</v>
      </c>
      <c r="V246" s="575">
        <f t="shared" si="208"/>
        <v>5</v>
      </c>
      <c r="W246" s="562">
        <f t="shared" si="208"/>
        <v>5</v>
      </c>
      <c r="X246" s="336">
        <f t="shared" si="208"/>
        <v>5</v>
      </c>
      <c r="Y246" s="336">
        <f t="shared" si="208"/>
        <v>5</v>
      </c>
      <c r="Z246" s="336">
        <f t="shared" si="208"/>
        <v>5</v>
      </c>
      <c r="AA246" s="336">
        <f t="shared" si="208"/>
        <v>5</v>
      </c>
      <c r="AB246" s="336">
        <f t="shared" si="208"/>
        <v>5</v>
      </c>
      <c r="AC246" s="575">
        <f t="shared" si="208"/>
        <v>5</v>
      </c>
      <c r="AD246" s="562">
        <f t="shared" si="208"/>
        <v>5</v>
      </c>
      <c r="AE246" s="336">
        <f t="shared" si="208"/>
        <v>5</v>
      </c>
      <c r="AF246" s="336">
        <f t="shared" si="208"/>
        <v>5</v>
      </c>
      <c r="AG246" s="336">
        <f t="shared" si="208"/>
        <v>5</v>
      </c>
      <c r="AH246" s="336">
        <f t="shared" si="208"/>
        <v>5</v>
      </c>
      <c r="AI246" s="558">
        <f t="shared" si="208"/>
        <v>5</v>
      </c>
      <c r="AJ246" s="575">
        <f t="shared" si="208"/>
        <v>5</v>
      </c>
      <c r="AK246" s="558"/>
      <c r="AL246" s="37"/>
    </row>
    <row r="247" spans="1:42" ht="35.1" customHeight="1">
      <c r="A247" s="624">
        <v>34</v>
      </c>
      <c r="B247" s="659" t="s">
        <v>197</v>
      </c>
      <c r="C247" s="62">
        <v>0</v>
      </c>
      <c r="D247" s="63"/>
      <c r="E247" s="54"/>
      <c r="F247" s="337">
        <f>+F107</f>
        <v>106</v>
      </c>
      <c r="G247" s="342">
        <f>+G107</f>
        <v>0</v>
      </c>
      <c r="H247" s="574">
        <f t="shared" ref="H247:AK247" si="209">+H107</f>
        <v>0</v>
      </c>
      <c r="I247" s="557">
        <f t="shared" si="209"/>
        <v>0</v>
      </c>
      <c r="J247" s="342">
        <f t="shared" si="209"/>
        <v>0</v>
      </c>
      <c r="K247" s="342">
        <f t="shared" si="209"/>
        <v>0</v>
      </c>
      <c r="L247" s="469">
        <f t="shared" si="209"/>
        <v>106</v>
      </c>
      <c r="M247" s="342">
        <f t="shared" si="209"/>
        <v>0</v>
      </c>
      <c r="N247" s="342">
        <f t="shared" si="209"/>
        <v>0</v>
      </c>
      <c r="O247" s="342">
        <f t="shared" si="209"/>
        <v>0</v>
      </c>
      <c r="P247" s="557">
        <f t="shared" si="209"/>
        <v>0</v>
      </c>
      <c r="Q247" s="557">
        <f t="shared" si="209"/>
        <v>0</v>
      </c>
      <c r="R247" s="557">
        <f t="shared" si="209"/>
        <v>0</v>
      </c>
      <c r="S247" s="342">
        <f t="shared" si="209"/>
        <v>0</v>
      </c>
      <c r="T247" s="342">
        <f t="shared" si="209"/>
        <v>0</v>
      </c>
      <c r="U247" s="342">
        <f t="shared" si="209"/>
        <v>0</v>
      </c>
      <c r="V247" s="574">
        <f t="shared" si="209"/>
        <v>0</v>
      </c>
      <c r="W247" s="557">
        <f t="shared" si="209"/>
        <v>0</v>
      </c>
      <c r="X247" s="342">
        <f t="shared" si="209"/>
        <v>0</v>
      </c>
      <c r="Y247" s="342">
        <f t="shared" si="209"/>
        <v>0</v>
      </c>
      <c r="Z247" s="342">
        <f t="shared" si="209"/>
        <v>0</v>
      </c>
      <c r="AA247" s="342">
        <f t="shared" si="209"/>
        <v>0</v>
      </c>
      <c r="AB247" s="342">
        <f t="shared" si="209"/>
        <v>0</v>
      </c>
      <c r="AC247" s="574">
        <f t="shared" si="209"/>
        <v>0</v>
      </c>
      <c r="AD247" s="557">
        <f t="shared" si="209"/>
        <v>0</v>
      </c>
      <c r="AE247" s="342">
        <f t="shared" si="209"/>
        <v>0</v>
      </c>
      <c r="AF247" s="342">
        <f t="shared" si="209"/>
        <v>0</v>
      </c>
      <c r="AG247" s="342">
        <f t="shared" si="209"/>
        <v>0</v>
      </c>
      <c r="AH247" s="342">
        <f t="shared" si="209"/>
        <v>0</v>
      </c>
      <c r="AI247" s="557">
        <f t="shared" si="209"/>
        <v>0</v>
      </c>
      <c r="AJ247" s="574">
        <f t="shared" si="209"/>
        <v>0</v>
      </c>
      <c r="AK247" s="557">
        <f t="shared" si="209"/>
        <v>0</v>
      </c>
      <c r="AL247" s="37">
        <f>SUM(G247:AK247)</f>
        <v>106</v>
      </c>
      <c r="AM247" s="38">
        <f>AL247</f>
        <v>106</v>
      </c>
      <c r="AN247" s="38">
        <v>800000</v>
      </c>
      <c r="AO247" s="38">
        <f>AL247*AN247/1000</f>
        <v>84800</v>
      </c>
      <c r="AP247" s="38">
        <f>AN247*AM247/1000</f>
        <v>84800</v>
      </c>
    </row>
    <row r="248" spans="1:42" ht="35.1" customHeight="1">
      <c r="A248" s="625"/>
      <c r="B248" s="729"/>
      <c r="C248" s="68"/>
      <c r="D248" s="65"/>
      <c r="E248" s="57"/>
      <c r="F248" s="58"/>
      <c r="G248" s="335">
        <f t="shared" ref="G248:AK248" si="210">+F248+G247</f>
        <v>0</v>
      </c>
      <c r="H248" s="575">
        <f t="shared" si="210"/>
        <v>0</v>
      </c>
      <c r="I248" s="562">
        <f t="shared" si="210"/>
        <v>0</v>
      </c>
      <c r="J248" s="336">
        <f t="shared" si="210"/>
        <v>0</v>
      </c>
      <c r="K248" s="336">
        <f t="shared" si="210"/>
        <v>0</v>
      </c>
      <c r="L248" s="336">
        <f t="shared" si="210"/>
        <v>106</v>
      </c>
      <c r="M248" s="336">
        <f t="shared" si="210"/>
        <v>106</v>
      </c>
      <c r="N248" s="336">
        <f t="shared" si="210"/>
        <v>106</v>
      </c>
      <c r="O248" s="336">
        <f t="shared" si="210"/>
        <v>106</v>
      </c>
      <c r="P248" s="562">
        <f t="shared" si="210"/>
        <v>106</v>
      </c>
      <c r="Q248" s="558">
        <f t="shared" si="210"/>
        <v>106</v>
      </c>
      <c r="R248" s="558">
        <f t="shared" si="210"/>
        <v>106</v>
      </c>
      <c r="S248" s="336">
        <f t="shared" si="210"/>
        <v>106</v>
      </c>
      <c r="T248" s="336">
        <f t="shared" si="210"/>
        <v>106</v>
      </c>
      <c r="U248" s="336">
        <f t="shared" si="210"/>
        <v>106</v>
      </c>
      <c r="V248" s="575">
        <f t="shared" si="210"/>
        <v>106</v>
      </c>
      <c r="W248" s="562">
        <f t="shared" si="210"/>
        <v>106</v>
      </c>
      <c r="X248" s="336">
        <f t="shared" si="210"/>
        <v>106</v>
      </c>
      <c r="Y248" s="336">
        <f t="shared" si="210"/>
        <v>106</v>
      </c>
      <c r="Z248" s="336">
        <f t="shared" si="210"/>
        <v>106</v>
      </c>
      <c r="AA248" s="336">
        <f t="shared" si="210"/>
        <v>106</v>
      </c>
      <c r="AB248" s="336">
        <f t="shared" si="210"/>
        <v>106</v>
      </c>
      <c r="AC248" s="575">
        <f t="shared" si="210"/>
        <v>106</v>
      </c>
      <c r="AD248" s="562">
        <f t="shared" si="210"/>
        <v>106</v>
      </c>
      <c r="AE248" s="336">
        <f t="shared" si="210"/>
        <v>106</v>
      </c>
      <c r="AF248" s="336">
        <f t="shared" si="210"/>
        <v>106</v>
      </c>
      <c r="AG248" s="336">
        <f t="shared" si="210"/>
        <v>106</v>
      </c>
      <c r="AH248" s="335">
        <f t="shared" si="210"/>
        <v>106</v>
      </c>
      <c r="AI248" s="562">
        <f t="shared" si="210"/>
        <v>106</v>
      </c>
      <c r="AJ248" s="578">
        <f t="shared" si="210"/>
        <v>106</v>
      </c>
      <c r="AK248" s="562">
        <f t="shared" si="210"/>
        <v>106</v>
      </c>
      <c r="AL248" s="37"/>
    </row>
    <row r="249" spans="1:42" ht="35.1" customHeight="1">
      <c r="A249" s="624">
        <v>35</v>
      </c>
      <c r="B249" s="659" t="s">
        <v>198</v>
      </c>
      <c r="C249" s="62">
        <v>0</v>
      </c>
      <c r="D249" s="71"/>
      <c r="E249" s="34"/>
      <c r="F249" s="35">
        <f>+F109</f>
        <v>0</v>
      </c>
      <c r="G249" s="342">
        <f>+G109</f>
        <v>0</v>
      </c>
      <c r="H249" s="574">
        <f t="shared" ref="H249:AK249" si="211">+H109</f>
        <v>0</v>
      </c>
      <c r="I249" s="557">
        <f t="shared" si="211"/>
        <v>0</v>
      </c>
      <c r="J249" s="342">
        <f t="shared" si="211"/>
        <v>0</v>
      </c>
      <c r="K249" s="342">
        <f t="shared" si="211"/>
        <v>0</v>
      </c>
      <c r="L249" s="342">
        <f t="shared" si="211"/>
        <v>0</v>
      </c>
      <c r="M249" s="342">
        <f t="shared" si="211"/>
        <v>0</v>
      </c>
      <c r="N249" s="342">
        <f t="shared" si="211"/>
        <v>0</v>
      </c>
      <c r="O249" s="342">
        <f t="shared" si="211"/>
        <v>0</v>
      </c>
      <c r="P249" s="557">
        <f t="shared" si="211"/>
        <v>0</v>
      </c>
      <c r="Q249" s="557">
        <f t="shared" si="211"/>
        <v>0</v>
      </c>
      <c r="R249" s="557">
        <f t="shared" si="211"/>
        <v>0</v>
      </c>
      <c r="S249" s="342">
        <f t="shared" si="211"/>
        <v>0</v>
      </c>
      <c r="T249" s="342">
        <f t="shared" si="211"/>
        <v>0</v>
      </c>
      <c r="U249" s="342">
        <f t="shared" si="211"/>
        <v>0</v>
      </c>
      <c r="V249" s="574">
        <f t="shared" si="211"/>
        <v>0</v>
      </c>
      <c r="W249" s="557">
        <f t="shared" si="211"/>
        <v>0</v>
      </c>
      <c r="X249" s="342">
        <f t="shared" si="211"/>
        <v>0</v>
      </c>
      <c r="Y249" s="342">
        <f t="shared" si="211"/>
        <v>0</v>
      </c>
      <c r="Z249" s="342">
        <f t="shared" si="211"/>
        <v>0</v>
      </c>
      <c r="AA249" s="342">
        <f t="shared" si="211"/>
        <v>0</v>
      </c>
      <c r="AB249" s="342">
        <f t="shared" si="211"/>
        <v>0</v>
      </c>
      <c r="AC249" s="574">
        <f t="shared" si="211"/>
        <v>0</v>
      </c>
      <c r="AD249" s="557">
        <f t="shared" si="211"/>
        <v>0</v>
      </c>
      <c r="AE249" s="342">
        <f t="shared" si="211"/>
        <v>0</v>
      </c>
      <c r="AF249" s="342">
        <f t="shared" si="211"/>
        <v>0</v>
      </c>
      <c r="AG249" s="342">
        <f t="shared" si="211"/>
        <v>0</v>
      </c>
      <c r="AH249" s="342">
        <f t="shared" si="211"/>
        <v>0</v>
      </c>
      <c r="AI249" s="557">
        <f t="shared" si="211"/>
        <v>0</v>
      </c>
      <c r="AJ249" s="574">
        <f t="shared" si="211"/>
        <v>0</v>
      </c>
      <c r="AK249" s="557">
        <f t="shared" si="211"/>
        <v>0</v>
      </c>
      <c r="AL249" s="37">
        <f>AK250</f>
        <v>0</v>
      </c>
      <c r="AM249" s="38">
        <f>AL249</f>
        <v>0</v>
      </c>
      <c r="AN249" s="38"/>
      <c r="AO249" s="38">
        <f>AL249*AN249/1000</f>
        <v>0</v>
      </c>
      <c r="AP249" s="38">
        <f>AN249*AM249/1000</f>
        <v>0</v>
      </c>
    </row>
    <row r="250" spans="1:42" ht="35.1" customHeight="1">
      <c r="A250" s="625"/>
      <c r="B250" s="729"/>
      <c r="C250" s="72"/>
      <c r="D250" s="73"/>
      <c r="E250" s="41"/>
      <c r="F250" s="74"/>
      <c r="G250" s="336">
        <f t="shared" ref="G250:AK250" si="212">+F250+G249</f>
        <v>0</v>
      </c>
      <c r="H250" s="575">
        <f t="shared" si="212"/>
        <v>0</v>
      </c>
      <c r="I250" s="562">
        <f t="shared" si="212"/>
        <v>0</v>
      </c>
      <c r="J250" s="336">
        <f t="shared" si="212"/>
        <v>0</v>
      </c>
      <c r="K250" s="336">
        <f t="shared" si="212"/>
        <v>0</v>
      </c>
      <c r="L250" s="336">
        <f t="shared" si="212"/>
        <v>0</v>
      </c>
      <c r="M250" s="336">
        <f t="shared" si="212"/>
        <v>0</v>
      </c>
      <c r="N250" s="336">
        <f t="shared" si="212"/>
        <v>0</v>
      </c>
      <c r="O250" s="336">
        <f t="shared" si="212"/>
        <v>0</v>
      </c>
      <c r="P250" s="562">
        <f t="shared" si="212"/>
        <v>0</v>
      </c>
      <c r="Q250" s="558">
        <f t="shared" si="212"/>
        <v>0</v>
      </c>
      <c r="R250" s="558">
        <f t="shared" si="212"/>
        <v>0</v>
      </c>
      <c r="S250" s="336">
        <f t="shared" si="212"/>
        <v>0</v>
      </c>
      <c r="T250" s="336">
        <f t="shared" si="212"/>
        <v>0</v>
      </c>
      <c r="U250" s="336">
        <f t="shared" si="212"/>
        <v>0</v>
      </c>
      <c r="V250" s="575">
        <f t="shared" si="212"/>
        <v>0</v>
      </c>
      <c r="W250" s="562">
        <f t="shared" si="212"/>
        <v>0</v>
      </c>
      <c r="X250" s="336">
        <f t="shared" si="212"/>
        <v>0</v>
      </c>
      <c r="Y250" s="336">
        <f t="shared" si="212"/>
        <v>0</v>
      </c>
      <c r="Z250" s="336">
        <f t="shared" si="212"/>
        <v>0</v>
      </c>
      <c r="AA250" s="336">
        <f t="shared" si="212"/>
        <v>0</v>
      </c>
      <c r="AB250" s="336">
        <f t="shared" si="212"/>
        <v>0</v>
      </c>
      <c r="AC250" s="575">
        <f t="shared" si="212"/>
        <v>0</v>
      </c>
      <c r="AD250" s="562">
        <f t="shared" si="212"/>
        <v>0</v>
      </c>
      <c r="AE250" s="336">
        <f t="shared" si="212"/>
        <v>0</v>
      </c>
      <c r="AF250" s="336">
        <f t="shared" si="212"/>
        <v>0</v>
      </c>
      <c r="AG250" s="336">
        <f t="shared" si="212"/>
        <v>0</v>
      </c>
      <c r="AH250" s="336">
        <f t="shared" si="212"/>
        <v>0</v>
      </c>
      <c r="AI250" s="558">
        <f t="shared" si="212"/>
        <v>0</v>
      </c>
      <c r="AJ250" s="575">
        <f t="shared" si="212"/>
        <v>0</v>
      </c>
      <c r="AK250" s="558">
        <f t="shared" si="212"/>
        <v>0</v>
      </c>
      <c r="AL250" s="37"/>
    </row>
    <row r="251" spans="1:42" ht="35.1" hidden="1" customHeight="1">
      <c r="A251" s="624">
        <v>31</v>
      </c>
      <c r="B251" s="668" t="s">
        <v>153</v>
      </c>
      <c r="C251" s="210" t="s">
        <v>178</v>
      </c>
      <c r="D251" s="63"/>
      <c r="E251" s="76"/>
      <c r="F251" s="35">
        <f>+F111</f>
        <v>0</v>
      </c>
      <c r="G251" s="342">
        <f>+G111</f>
        <v>0</v>
      </c>
      <c r="H251" s="574">
        <f t="shared" ref="H251:AK251" si="213">+H111</f>
        <v>0</v>
      </c>
      <c r="I251" s="557">
        <f t="shared" si="213"/>
        <v>0</v>
      </c>
      <c r="J251" s="342">
        <f t="shared" si="213"/>
        <v>0</v>
      </c>
      <c r="K251" s="342">
        <f t="shared" si="213"/>
        <v>0</v>
      </c>
      <c r="L251" s="342">
        <f t="shared" si="213"/>
        <v>0</v>
      </c>
      <c r="M251" s="342">
        <f t="shared" si="213"/>
        <v>0</v>
      </c>
      <c r="N251" s="342">
        <f t="shared" si="213"/>
        <v>0</v>
      </c>
      <c r="O251" s="342">
        <f t="shared" si="213"/>
        <v>0</v>
      </c>
      <c r="P251" s="557">
        <f t="shared" si="213"/>
        <v>0</v>
      </c>
      <c r="Q251" s="557">
        <f t="shared" si="213"/>
        <v>0</v>
      </c>
      <c r="R251" s="557">
        <f t="shared" si="213"/>
        <v>0</v>
      </c>
      <c r="S251" s="342">
        <f t="shared" si="213"/>
        <v>0</v>
      </c>
      <c r="T251" s="342">
        <f t="shared" si="213"/>
        <v>0</v>
      </c>
      <c r="U251" s="342">
        <f t="shared" si="213"/>
        <v>0</v>
      </c>
      <c r="V251" s="574">
        <f t="shared" si="213"/>
        <v>0</v>
      </c>
      <c r="W251" s="557">
        <f t="shared" si="213"/>
        <v>0</v>
      </c>
      <c r="X251" s="342">
        <f t="shared" si="213"/>
        <v>0</v>
      </c>
      <c r="Y251" s="342">
        <f t="shared" si="213"/>
        <v>0</v>
      </c>
      <c r="Z251" s="342">
        <f t="shared" si="213"/>
        <v>0</v>
      </c>
      <c r="AA251" s="342">
        <f t="shared" si="213"/>
        <v>0</v>
      </c>
      <c r="AB251" s="342">
        <f t="shared" si="213"/>
        <v>0</v>
      </c>
      <c r="AC251" s="574">
        <f t="shared" si="213"/>
        <v>0</v>
      </c>
      <c r="AD251" s="557">
        <f t="shared" si="213"/>
        <v>0</v>
      </c>
      <c r="AE251" s="342">
        <f t="shared" si="213"/>
        <v>0</v>
      </c>
      <c r="AF251" s="342">
        <f t="shared" si="213"/>
        <v>0</v>
      </c>
      <c r="AG251" s="342">
        <f t="shared" si="213"/>
        <v>0</v>
      </c>
      <c r="AH251" s="342">
        <f t="shared" si="213"/>
        <v>0</v>
      </c>
      <c r="AI251" s="557">
        <f t="shared" si="213"/>
        <v>0</v>
      </c>
      <c r="AJ251" s="574">
        <f t="shared" si="213"/>
        <v>0</v>
      </c>
      <c r="AK251" s="545">
        <f t="shared" si="213"/>
        <v>0</v>
      </c>
      <c r="AL251" s="37">
        <f>SUM(G251:AK251)</f>
        <v>0</v>
      </c>
      <c r="AM251" s="38">
        <f>AL251</f>
        <v>0</v>
      </c>
      <c r="AN251" s="38">
        <v>0</v>
      </c>
      <c r="AO251" s="38">
        <f>AL251*AN251/1000</f>
        <v>0</v>
      </c>
      <c r="AP251" s="38">
        <f>AN251*AM251/1000</f>
        <v>0</v>
      </c>
    </row>
    <row r="252" spans="1:42" ht="35.1" hidden="1" customHeight="1">
      <c r="A252" s="625"/>
      <c r="B252" s="669"/>
      <c r="C252" s="94"/>
      <c r="D252" s="78"/>
      <c r="E252" s="79"/>
      <c r="F252" s="42"/>
      <c r="G252" s="336">
        <f t="shared" ref="G252:AK252" si="214">+F252+G251</f>
        <v>0</v>
      </c>
      <c r="H252" s="575">
        <f t="shared" si="214"/>
        <v>0</v>
      </c>
      <c r="I252" s="558">
        <f t="shared" si="214"/>
        <v>0</v>
      </c>
      <c r="J252" s="336">
        <f t="shared" si="214"/>
        <v>0</v>
      </c>
      <c r="K252" s="336">
        <f t="shared" si="214"/>
        <v>0</v>
      </c>
      <c r="L252" s="336">
        <f t="shared" si="214"/>
        <v>0</v>
      </c>
      <c r="M252" s="336">
        <f t="shared" si="214"/>
        <v>0</v>
      </c>
      <c r="N252" s="336">
        <f t="shared" si="214"/>
        <v>0</v>
      </c>
      <c r="O252" s="336">
        <f t="shared" si="214"/>
        <v>0</v>
      </c>
      <c r="P252" s="558">
        <f t="shared" si="214"/>
        <v>0</v>
      </c>
      <c r="Q252" s="558">
        <f t="shared" si="214"/>
        <v>0</v>
      </c>
      <c r="R252" s="558">
        <f t="shared" si="214"/>
        <v>0</v>
      </c>
      <c r="S252" s="336">
        <f t="shared" si="214"/>
        <v>0</v>
      </c>
      <c r="T252" s="336">
        <f t="shared" si="214"/>
        <v>0</v>
      </c>
      <c r="U252" s="336">
        <f t="shared" si="214"/>
        <v>0</v>
      </c>
      <c r="V252" s="575">
        <f t="shared" si="214"/>
        <v>0</v>
      </c>
      <c r="W252" s="558">
        <f t="shared" si="214"/>
        <v>0</v>
      </c>
      <c r="X252" s="336">
        <f t="shared" si="214"/>
        <v>0</v>
      </c>
      <c r="Y252" s="336">
        <f t="shared" si="214"/>
        <v>0</v>
      </c>
      <c r="Z252" s="336">
        <f t="shared" si="214"/>
        <v>0</v>
      </c>
      <c r="AA252" s="336">
        <f t="shared" si="214"/>
        <v>0</v>
      </c>
      <c r="AB252" s="336">
        <f t="shared" si="214"/>
        <v>0</v>
      </c>
      <c r="AC252" s="575">
        <f t="shared" si="214"/>
        <v>0</v>
      </c>
      <c r="AD252" s="558">
        <f t="shared" si="214"/>
        <v>0</v>
      </c>
      <c r="AE252" s="336">
        <f t="shared" si="214"/>
        <v>0</v>
      </c>
      <c r="AF252" s="336">
        <f t="shared" si="214"/>
        <v>0</v>
      </c>
      <c r="AG252" s="336">
        <f t="shared" si="214"/>
        <v>0</v>
      </c>
      <c r="AH252" s="336">
        <f t="shared" si="214"/>
        <v>0</v>
      </c>
      <c r="AI252" s="558">
        <f t="shared" si="214"/>
        <v>0</v>
      </c>
      <c r="AJ252" s="575">
        <f t="shared" si="214"/>
        <v>0</v>
      </c>
      <c r="AK252" s="558">
        <f t="shared" si="214"/>
        <v>0</v>
      </c>
      <c r="AL252" s="37"/>
    </row>
    <row r="253" spans="1:42" ht="34.5" hidden="1" customHeight="1">
      <c r="A253" s="624">
        <v>32</v>
      </c>
      <c r="B253" s="668" t="s">
        <v>154</v>
      </c>
      <c r="C253" s="211" t="s">
        <v>178</v>
      </c>
      <c r="D253" s="71"/>
      <c r="E253" s="49"/>
      <c r="F253" s="35">
        <f>+F113</f>
        <v>0</v>
      </c>
      <c r="G253" s="342">
        <f>+G113</f>
        <v>0</v>
      </c>
      <c r="H253" s="574">
        <f t="shared" ref="H253:AK253" si="215">+H113</f>
        <v>0</v>
      </c>
      <c r="I253" s="557">
        <f t="shared" si="215"/>
        <v>0</v>
      </c>
      <c r="J253" s="342">
        <f t="shared" si="215"/>
        <v>0</v>
      </c>
      <c r="K253" s="342">
        <f t="shared" si="215"/>
        <v>0</v>
      </c>
      <c r="L253" s="342">
        <f t="shared" si="215"/>
        <v>0</v>
      </c>
      <c r="M253" s="342">
        <f t="shared" si="215"/>
        <v>0</v>
      </c>
      <c r="N253" s="342">
        <f t="shared" si="215"/>
        <v>0</v>
      </c>
      <c r="O253" s="342">
        <f t="shared" si="215"/>
        <v>0</v>
      </c>
      <c r="P253" s="557">
        <f t="shared" si="215"/>
        <v>0</v>
      </c>
      <c r="Q253" s="557">
        <f t="shared" si="215"/>
        <v>0</v>
      </c>
      <c r="R253" s="557">
        <f t="shared" si="215"/>
        <v>0</v>
      </c>
      <c r="S253" s="342">
        <f t="shared" si="215"/>
        <v>0</v>
      </c>
      <c r="T253" s="342">
        <f t="shared" si="215"/>
        <v>0</v>
      </c>
      <c r="U253" s="342">
        <f t="shared" si="215"/>
        <v>0</v>
      </c>
      <c r="V253" s="574">
        <f t="shared" si="215"/>
        <v>0</v>
      </c>
      <c r="W253" s="557">
        <f t="shared" si="215"/>
        <v>0</v>
      </c>
      <c r="X253" s="342">
        <f t="shared" si="215"/>
        <v>0</v>
      </c>
      <c r="Y253" s="342">
        <f t="shared" si="215"/>
        <v>0</v>
      </c>
      <c r="Z253" s="342">
        <f t="shared" si="215"/>
        <v>0</v>
      </c>
      <c r="AA253" s="342">
        <f t="shared" si="215"/>
        <v>0</v>
      </c>
      <c r="AB253" s="342">
        <f t="shared" si="215"/>
        <v>0</v>
      </c>
      <c r="AC253" s="574">
        <f t="shared" si="215"/>
        <v>0</v>
      </c>
      <c r="AD253" s="557">
        <f t="shared" si="215"/>
        <v>0</v>
      </c>
      <c r="AE253" s="342">
        <f t="shared" si="215"/>
        <v>0</v>
      </c>
      <c r="AF253" s="342">
        <f t="shared" si="215"/>
        <v>0</v>
      </c>
      <c r="AG253" s="342">
        <f t="shared" si="215"/>
        <v>0</v>
      </c>
      <c r="AH253" s="342">
        <f t="shared" si="215"/>
        <v>0</v>
      </c>
      <c r="AI253" s="557">
        <f t="shared" si="215"/>
        <v>0</v>
      </c>
      <c r="AJ253" s="574">
        <f t="shared" si="215"/>
        <v>0</v>
      </c>
      <c r="AK253" s="545">
        <f t="shared" si="215"/>
        <v>0</v>
      </c>
      <c r="AL253" s="37">
        <f>AK254</f>
        <v>0</v>
      </c>
      <c r="AM253" s="38">
        <f>AL253</f>
        <v>0</v>
      </c>
      <c r="AN253" s="38"/>
      <c r="AO253" s="38">
        <f>AL253*AN253/1000</f>
        <v>0</v>
      </c>
      <c r="AP253" s="38">
        <f>AN253*AM253/1000</f>
        <v>0</v>
      </c>
    </row>
    <row r="254" spans="1:42" ht="35.1" hidden="1" customHeight="1">
      <c r="A254" s="625"/>
      <c r="B254" s="669"/>
      <c r="C254" s="94"/>
      <c r="D254" s="73"/>
      <c r="E254" s="52"/>
      <c r="F254" s="61"/>
      <c r="G254" s="336">
        <f t="shared" ref="G254:AK254" si="216">+F254+G253</f>
        <v>0</v>
      </c>
      <c r="H254" s="575">
        <f t="shared" si="216"/>
        <v>0</v>
      </c>
      <c r="I254" s="558">
        <f t="shared" si="216"/>
        <v>0</v>
      </c>
      <c r="J254" s="336">
        <f t="shared" si="216"/>
        <v>0</v>
      </c>
      <c r="K254" s="336">
        <f t="shared" si="216"/>
        <v>0</v>
      </c>
      <c r="L254" s="336">
        <f t="shared" si="216"/>
        <v>0</v>
      </c>
      <c r="M254" s="336">
        <f t="shared" si="216"/>
        <v>0</v>
      </c>
      <c r="N254" s="336">
        <f t="shared" si="216"/>
        <v>0</v>
      </c>
      <c r="O254" s="336">
        <f t="shared" si="216"/>
        <v>0</v>
      </c>
      <c r="P254" s="558">
        <f t="shared" si="216"/>
        <v>0</v>
      </c>
      <c r="Q254" s="558">
        <f t="shared" si="216"/>
        <v>0</v>
      </c>
      <c r="R254" s="558">
        <f t="shared" si="216"/>
        <v>0</v>
      </c>
      <c r="S254" s="336">
        <f t="shared" si="216"/>
        <v>0</v>
      </c>
      <c r="T254" s="336">
        <f t="shared" si="216"/>
        <v>0</v>
      </c>
      <c r="U254" s="336">
        <f t="shared" si="216"/>
        <v>0</v>
      </c>
      <c r="V254" s="575">
        <f t="shared" si="216"/>
        <v>0</v>
      </c>
      <c r="W254" s="558">
        <f t="shared" si="216"/>
        <v>0</v>
      </c>
      <c r="X254" s="336">
        <f t="shared" si="216"/>
        <v>0</v>
      </c>
      <c r="Y254" s="336">
        <f t="shared" si="216"/>
        <v>0</v>
      </c>
      <c r="Z254" s="336">
        <f t="shared" si="216"/>
        <v>0</v>
      </c>
      <c r="AA254" s="336">
        <f t="shared" si="216"/>
        <v>0</v>
      </c>
      <c r="AB254" s="336">
        <f t="shared" si="216"/>
        <v>0</v>
      </c>
      <c r="AC254" s="575">
        <f t="shared" si="216"/>
        <v>0</v>
      </c>
      <c r="AD254" s="558">
        <f t="shared" si="216"/>
        <v>0</v>
      </c>
      <c r="AE254" s="336">
        <f t="shared" si="216"/>
        <v>0</v>
      </c>
      <c r="AF254" s="336">
        <f t="shared" si="216"/>
        <v>0</v>
      </c>
      <c r="AG254" s="336">
        <f t="shared" si="216"/>
        <v>0</v>
      </c>
      <c r="AH254" s="336">
        <f t="shared" si="216"/>
        <v>0</v>
      </c>
      <c r="AI254" s="558">
        <f t="shared" si="216"/>
        <v>0</v>
      </c>
      <c r="AJ254" s="575">
        <f t="shared" si="216"/>
        <v>0</v>
      </c>
      <c r="AK254" s="558">
        <f t="shared" si="216"/>
        <v>0</v>
      </c>
      <c r="AL254" s="37"/>
    </row>
    <row r="255" spans="1:42" ht="35.1" hidden="1" customHeight="1">
      <c r="A255" s="624">
        <v>33</v>
      </c>
      <c r="B255" s="668" t="s">
        <v>155</v>
      </c>
      <c r="C255" s="209" t="s">
        <v>179</v>
      </c>
      <c r="D255" s="63"/>
      <c r="E255" s="54"/>
      <c r="F255" s="337">
        <f>+F115</f>
        <v>0</v>
      </c>
      <c r="G255" s="342">
        <f>+G115</f>
        <v>0</v>
      </c>
      <c r="H255" s="574">
        <f t="shared" ref="H255:AK255" si="217">+H115</f>
        <v>0</v>
      </c>
      <c r="I255" s="557">
        <f t="shared" si="217"/>
        <v>0</v>
      </c>
      <c r="J255" s="342">
        <f t="shared" si="217"/>
        <v>0</v>
      </c>
      <c r="K255" s="342">
        <f t="shared" si="217"/>
        <v>0</v>
      </c>
      <c r="L255" s="342">
        <f t="shared" si="217"/>
        <v>0</v>
      </c>
      <c r="M255" s="342">
        <f t="shared" si="217"/>
        <v>0</v>
      </c>
      <c r="N255" s="342">
        <f t="shared" si="217"/>
        <v>0</v>
      </c>
      <c r="O255" s="342">
        <f t="shared" si="217"/>
        <v>0</v>
      </c>
      <c r="P255" s="557">
        <f t="shared" si="217"/>
        <v>0</v>
      </c>
      <c r="Q255" s="557">
        <f t="shared" si="217"/>
        <v>0</v>
      </c>
      <c r="R255" s="557">
        <f t="shared" si="217"/>
        <v>0</v>
      </c>
      <c r="S255" s="342">
        <f t="shared" si="217"/>
        <v>0</v>
      </c>
      <c r="T255" s="342">
        <f t="shared" si="217"/>
        <v>0</v>
      </c>
      <c r="U255" s="342">
        <f t="shared" si="217"/>
        <v>0</v>
      </c>
      <c r="V255" s="574">
        <f t="shared" si="217"/>
        <v>0</v>
      </c>
      <c r="W255" s="557">
        <f t="shared" si="217"/>
        <v>0</v>
      </c>
      <c r="X255" s="342">
        <f t="shared" si="217"/>
        <v>0</v>
      </c>
      <c r="Y255" s="342">
        <f t="shared" si="217"/>
        <v>0</v>
      </c>
      <c r="Z255" s="342">
        <f t="shared" si="217"/>
        <v>0</v>
      </c>
      <c r="AA255" s="342">
        <f t="shared" si="217"/>
        <v>0</v>
      </c>
      <c r="AB255" s="342">
        <f t="shared" si="217"/>
        <v>0</v>
      </c>
      <c r="AC255" s="574">
        <f t="shared" si="217"/>
        <v>0</v>
      </c>
      <c r="AD255" s="557">
        <f t="shared" si="217"/>
        <v>0</v>
      </c>
      <c r="AE255" s="342">
        <f t="shared" si="217"/>
        <v>0</v>
      </c>
      <c r="AF255" s="342">
        <f t="shared" si="217"/>
        <v>0</v>
      </c>
      <c r="AG255" s="342">
        <f t="shared" si="217"/>
        <v>0</v>
      </c>
      <c r="AH255" s="342">
        <f t="shared" si="217"/>
        <v>0</v>
      </c>
      <c r="AI255" s="557">
        <f t="shared" si="217"/>
        <v>0</v>
      </c>
      <c r="AJ255" s="574">
        <f t="shared" si="217"/>
        <v>0</v>
      </c>
      <c r="AK255" s="565">
        <f t="shared" si="217"/>
        <v>0</v>
      </c>
      <c r="AL255" s="37">
        <f>SUM(G255:AK255)</f>
        <v>0</v>
      </c>
      <c r="AM255" s="38">
        <f>AL255</f>
        <v>0</v>
      </c>
      <c r="AN255" s="38">
        <v>863000</v>
      </c>
      <c r="AO255" s="38">
        <f>AL255*AN255/1000</f>
        <v>0</v>
      </c>
      <c r="AP255" s="38">
        <f>AN255*AM255/1000</f>
        <v>0</v>
      </c>
    </row>
    <row r="256" spans="1:42" ht="34.5" hidden="1" customHeight="1">
      <c r="A256" s="625"/>
      <c r="B256" s="669"/>
      <c r="C256" s="94"/>
      <c r="D256" s="78"/>
      <c r="E256" s="85"/>
      <c r="F256" s="35"/>
      <c r="G256" s="336">
        <f t="shared" ref="G256:AK256" si="218">+F256+G255</f>
        <v>0</v>
      </c>
      <c r="H256" s="575">
        <f t="shared" si="218"/>
        <v>0</v>
      </c>
      <c r="I256" s="558">
        <f t="shared" si="218"/>
        <v>0</v>
      </c>
      <c r="J256" s="336">
        <f t="shared" si="218"/>
        <v>0</v>
      </c>
      <c r="K256" s="336">
        <f t="shared" si="218"/>
        <v>0</v>
      </c>
      <c r="L256" s="336">
        <f t="shared" si="218"/>
        <v>0</v>
      </c>
      <c r="M256" s="336">
        <f t="shared" si="218"/>
        <v>0</v>
      </c>
      <c r="N256" s="336">
        <f t="shared" si="218"/>
        <v>0</v>
      </c>
      <c r="O256" s="336">
        <f t="shared" si="218"/>
        <v>0</v>
      </c>
      <c r="P256" s="558">
        <f t="shared" si="218"/>
        <v>0</v>
      </c>
      <c r="Q256" s="558">
        <f t="shared" si="218"/>
        <v>0</v>
      </c>
      <c r="R256" s="558">
        <f t="shared" si="218"/>
        <v>0</v>
      </c>
      <c r="S256" s="336">
        <f t="shared" si="218"/>
        <v>0</v>
      </c>
      <c r="T256" s="336">
        <f t="shared" si="218"/>
        <v>0</v>
      </c>
      <c r="U256" s="336">
        <f t="shared" si="218"/>
        <v>0</v>
      </c>
      <c r="V256" s="575">
        <f t="shared" si="218"/>
        <v>0</v>
      </c>
      <c r="W256" s="558">
        <f t="shared" si="218"/>
        <v>0</v>
      </c>
      <c r="X256" s="336">
        <f t="shared" si="218"/>
        <v>0</v>
      </c>
      <c r="Y256" s="336">
        <f t="shared" si="218"/>
        <v>0</v>
      </c>
      <c r="Z256" s="336">
        <f t="shared" si="218"/>
        <v>0</v>
      </c>
      <c r="AA256" s="336">
        <f t="shared" si="218"/>
        <v>0</v>
      </c>
      <c r="AB256" s="336">
        <f t="shared" si="218"/>
        <v>0</v>
      </c>
      <c r="AC256" s="575">
        <f t="shared" si="218"/>
        <v>0</v>
      </c>
      <c r="AD256" s="558">
        <f t="shared" si="218"/>
        <v>0</v>
      </c>
      <c r="AE256" s="336">
        <f t="shared" si="218"/>
        <v>0</v>
      </c>
      <c r="AF256" s="336">
        <f t="shared" si="218"/>
        <v>0</v>
      </c>
      <c r="AG256" s="336">
        <f t="shared" si="218"/>
        <v>0</v>
      </c>
      <c r="AH256" s="336">
        <f t="shared" si="218"/>
        <v>0</v>
      </c>
      <c r="AI256" s="558">
        <f t="shared" si="218"/>
        <v>0</v>
      </c>
      <c r="AJ256" s="575">
        <f t="shared" si="218"/>
        <v>0</v>
      </c>
      <c r="AK256" s="558">
        <f t="shared" si="218"/>
        <v>0</v>
      </c>
      <c r="AL256" s="37"/>
    </row>
    <row r="257" spans="1:42" ht="35.1" customHeight="1">
      <c r="A257" s="624">
        <v>36</v>
      </c>
      <c r="B257" s="666" t="s">
        <v>163</v>
      </c>
      <c r="C257" s="32" t="s">
        <v>180</v>
      </c>
      <c r="D257" s="71"/>
      <c r="E257" s="49"/>
      <c r="F257" s="337">
        <f>+F117</f>
        <v>0</v>
      </c>
      <c r="G257" s="342">
        <f>+G117</f>
        <v>0</v>
      </c>
      <c r="H257" s="574">
        <f t="shared" ref="H257:AK257" si="219">+H117</f>
        <v>0</v>
      </c>
      <c r="I257" s="557">
        <f t="shared" si="219"/>
        <v>0</v>
      </c>
      <c r="J257" s="342">
        <f t="shared" si="219"/>
        <v>0</v>
      </c>
      <c r="K257" s="342">
        <f t="shared" si="219"/>
        <v>0</v>
      </c>
      <c r="L257" s="342">
        <f t="shared" si="219"/>
        <v>0</v>
      </c>
      <c r="M257" s="342">
        <f t="shared" si="219"/>
        <v>0</v>
      </c>
      <c r="N257" s="342">
        <f t="shared" si="219"/>
        <v>0</v>
      </c>
      <c r="O257" s="342">
        <f t="shared" si="219"/>
        <v>0</v>
      </c>
      <c r="P257" s="557">
        <f t="shared" si="219"/>
        <v>0</v>
      </c>
      <c r="Q257" s="557">
        <f t="shared" si="219"/>
        <v>0</v>
      </c>
      <c r="R257" s="557">
        <f t="shared" si="219"/>
        <v>0</v>
      </c>
      <c r="S257" s="342">
        <f t="shared" si="219"/>
        <v>0</v>
      </c>
      <c r="T257" s="342">
        <f t="shared" si="219"/>
        <v>0</v>
      </c>
      <c r="U257" s="342">
        <f t="shared" si="219"/>
        <v>0</v>
      </c>
      <c r="V257" s="574">
        <f t="shared" si="219"/>
        <v>0</v>
      </c>
      <c r="W257" s="557">
        <f t="shared" si="219"/>
        <v>0</v>
      </c>
      <c r="X257" s="342">
        <f t="shared" si="219"/>
        <v>0</v>
      </c>
      <c r="Y257" s="342">
        <f t="shared" si="219"/>
        <v>0</v>
      </c>
      <c r="Z257" s="342">
        <f t="shared" si="219"/>
        <v>0</v>
      </c>
      <c r="AA257" s="342">
        <f t="shared" si="219"/>
        <v>0</v>
      </c>
      <c r="AB257" s="342">
        <f t="shared" si="219"/>
        <v>0</v>
      </c>
      <c r="AC257" s="574">
        <f t="shared" si="219"/>
        <v>0</v>
      </c>
      <c r="AD257" s="557">
        <f t="shared" si="219"/>
        <v>0</v>
      </c>
      <c r="AE257" s="342">
        <f t="shared" si="219"/>
        <v>0</v>
      </c>
      <c r="AF257" s="342">
        <f t="shared" si="219"/>
        <v>0</v>
      </c>
      <c r="AG257" s="342">
        <f t="shared" si="219"/>
        <v>0</v>
      </c>
      <c r="AH257" s="342">
        <f t="shared" si="219"/>
        <v>0</v>
      </c>
      <c r="AI257" s="557">
        <f t="shared" si="219"/>
        <v>0</v>
      </c>
      <c r="AJ257" s="574">
        <f t="shared" si="219"/>
        <v>0</v>
      </c>
      <c r="AK257" s="557">
        <f t="shared" si="219"/>
        <v>0</v>
      </c>
      <c r="AL257" s="37">
        <f>AK258</f>
        <v>0</v>
      </c>
      <c r="AM257" s="38">
        <f>AL257</f>
        <v>0</v>
      </c>
      <c r="AN257" s="38"/>
      <c r="AO257" s="38">
        <f>AL257*AN257/1000</f>
        <v>0</v>
      </c>
      <c r="AP257" s="38">
        <f>AN257*AM257/1000</f>
        <v>0</v>
      </c>
    </row>
    <row r="258" spans="1:42" ht="35.1" customHeight="1">
      <c r="A258" s="625"/>
      <c r="B258" s="667"/>
      <c r="C258" s="39"/>
      <c r="D258" s="88"/>
      <c r="E258" s="41"/>
      <c r="F258" s="74"/>
      <c r="G258" s="336">
        <f t="shared" ref="G258:AK258" si="220">+F258+G257</f>
        <v>0</v>
      </c>
      <c r="H258" s="575">
        <f t="shared" si="220"/>
        <v>0</v>
      </c>
      <c r="I258" s="558">
        <f t="shared" si="220"/>
        <v>0</v>
      </c>
      <c r="J258" s="336">
        <f t="shared" si="220"/>
        <v>0</v>
      </c>
      <c r="K258" s="336">
        <f t="shared" si="220"/>
        <v>0</v>
      </c>
      <c r="L258" s="336">
        <f t="shared" si="220"/>
        <v>0</v>
      </c>
      <c r="M258" s="336">
        <f t="shared" si="220"/>
        <v>0</v>
      </c>
      <c r="N258" s="336">
        <f t="shared" si="220"/>
        <v>0</v>
      </c>
      <c r="O258" s="336">
        <f t="shared" si="220"/>
        <v>0</v>
      </c>
      <c r="P258" s="558">
        <f t="shared" si="220"/>
        <v>0</v>
      </c>
      <c r="Q258" s="558">
        <f t="shared" si="220"/>
        <v>0</v>
      </c>
      <c r="R258" s="558">
        <f t="shared" si="220"/>
        <v>0</v>
      </c>
      <c r="S258" s="336">
        <f t="shared" si="220"/>
        <v>0</v>
      </c>
      <c r="T258" s="336">
        <f t="shared" si="220"/>
        <v>0</v>
      </c>
      <c r="U258" s="336">
        <f t="shared" si="220"/>
        <v>0</v>
      </c>
      <c r="V258" s="575">
        <f t="shared" si="220"/>
        <v>0</v>
      </c>
      <c r="W258" s="558">
        <f t="shared" si="220"/>
        <v>0</v>
      </c>
      <c r="X258" s="336">
        <f t="shared" si="220"/>
        <v>0</v>
      </c>
      <c r="Y258" s="336">
        <f t="shared" si="220"/>
        <v>0</v>
      </c>
      <c r="Z258" s="336">
        <f t="shared" si="220"/>
        <v>0</v>
      </c>
      <c r="AA258" s="336">
        <f t="shared" si="220"/>
        <v>0</v>
      </c>
      <c r="AB258" s="336">
        <f t="shared" si="220"/>
        <v>0</v>
      </c>
      <c r="AC258" s="575">
        <f t="shared" si="220"/>
        <v>0</v>
      </c>
      <c r="AD258" s="558">
        <f t="shared" si="220"/>
        <v>0</v>
      </c>
      <c r="AE258" s="336">
        <f t="shared" si="220"/>
        <v>0</v>
      </c>
      <c r="AF258" s="336">
        <f t="shared" si="220"/>
        <v>0</v>
      </c>
      <c r="AG258" s="336">
        <f t="shared" si="220"/>
        <v>0</v>
      </c>
      <c r="AH258" s="336">
        <f t="shared" si="220"/>
        <v>0</v>
      </c>
      <c r="AI258" s="558">
        <f t="shared" si="220"/>
        <v>0</v>
      </c>
      <c r="AJ258" s="575">
        <f t="shared" si="220"/>
        <v>0</v>
      </c>
      <c r="AK258" s="558">
        <f t="shared" si="220"/>
        <v>0</v>
      </c>
      <c r="AL258" s="37"/>
    </row>
    <row r="259" spans="1:42" ht="35.1" customHeight="1">
      <c r="A259" s="624">
        <v>37</v>
      </c>
      <c r="B259" s="666" t="s">
        <v>164</v>
      </c>
      <c r="C259" s="32" t="s">
        <v>180</v>
      </c>
      <c r="D259" s="53"/>
      <c r="E259" s="89"/>
      <c r="F259" s="337">
        <f>+F119</f>
        <v>73</v>
      </c>
      <c r="G259" s="342">
        <f>+G119</f>
        <v>0</v>
      </c>
      <c r="H259" s="574">
        <f t="shared" ref="H259:AK259" si="221">+H119</f>
        <v>0</v>
      </c>
      <c r="I259" s="557">
        <f t="shared" si="221"/>
        <v>0</v>
      </c>
      <c r="J259" s="342">
        <f t="shared" si="221"/>
        <v>0</v>
      </c>
      <c r="K259" s="342">
        <f t="shared" si="221"/>
        <v>0</v>
      </c>
      <c r="L259" s="342">
        <f t="shared" si="221"/>
        <v>0</v>
      </c>
      <c r="M259" s="342">
        <f t="shared" si="221"/>
        <v>0</v>
      </c>
      <c r="N259" s="342">
        <f t="shared" si="221"/>
        <v>0</v>
      </c>
      <c r="O259" s="342">
        <f t="shared" si="221"/>
        <v>0</v>
      </c>
      <c r="P259" s="557">
        <f t="shared" si="221"/>
        <v>0</v>
      </c>
      <c r="Q259" s="557">
        <f t="shared" si="221"/>
        <v>0</v>
      </c>
      <c r="R259" s="557">
        <f t="shared" si="221"/>
        <v>0</v>
      </c>
      <c r="S259" s="342">
        <f t="shared" si="221"/>
        <v>0</v>
      </c>
      <c r="T259" s="342">
        <f t="shared" si="221"/>
        <v>0</v>
      </c>
      <c r="U259" s="342">
        <f t="shared" si="221"/>
        <v>0</v>
      </c>
      <c r="V259" s="574">
        <f t="shared" si="221"/>
        <v>0</v>
      </c>
      <c r="W259" s="557">
        <f t="shared" si="221"/>
        <v>0</v>
      </c>
      <c r="X259" s="469">
        <f t="shared" si="221"/>
        <v>73</v>
      </c>
      <c r="Y259" s="342">
        <f t="shared" si="221"/>
        <v>0</v>
      </c>
      <c r="Z259" s="342">
        <f t="shared" si="221"/>
        <v>0</v>
      </c>
      <c r="AA259" s="342">
        <f t="shared" si="221"/>
        <v>0</v>
      </c>
      <c r="AB259" s="342">
        <f t="shared" si="221"/>
        <v>0</v>
      </c>
      <c r="AC259" s="574">
        <f t="shared" si="221"/>
        <v>0</v>
      </c>
      <c r="AD259" s="557">
        <f t="shared" si="221"/>
        <v>0</v>
      </c>
      <c r="AE259" s="342">
        <f t="shared" si="221"/>
        <v>0</v>
      </c>
      <c r="AF259" s="342">
        <f t="shared" si="221"/>
        <v>0</v>
      </c>
      <c r="AG259" s="342">
        <f t="shared" si="221"/>
        <v>0</v>
      </c>
      <c r="AH259" s="342">
        <f t="shared" si="221"/>
        <v>0</v>
      </c>
      <c r="AI259" s="557">
        <f t="shared" si="221"/>
        <v>0</v>
      </c>
      <c r="AJ259" s="574">
        <f t="shared" si="221"/>
        <v>0</v>
      </c>
      <c r="AK259" s="557">
        <f t="shared" si="221"/>
        <v>0</v>
      </c>
      <c r="AL259" s="37"/>
    </row>
    <row r="260" spans="1:42" ht="34.5" customHeight="1">
      <c r="A260" s="625"/>
      <c r="B260" s="667"/>
      <c r="C260" s="39"/>
      <c r="D260" s="78"/>
      <c r="E260" s="79"/>
      <c r="F260" s="42"/>
      <c r="G260" s="336">
        <f t="shared" ref="G260:AK260" si="222">+F260+G259</f>
        <v>0</v>
      </c>
      <c r="H260" s="575">
        <f t="shared" si="222"/>
        <v>0</v>
      </c>
      <c r="I260" s="558">
        <f t="shared" si="222"/>
        <v>0</v>
      </c>
      <c r="J260" s="336">
        <f t="shared" si="222"/>
        <v>0</v>
      </c>
      <c r="K260" s="336">
        <f t="shared" si="222"/>
        <v>0</v>
      </c>
      <c r="L260" s="336">
        <f t="shared" si="222"/>
        <v>0</v>
      </c>
      <c r="M260" s="336">
        <f t="shared" si="222"/>
        <v>0</v>
      </c>
      <c r="N260" s="336">
        <f t="shared" si="222"/>
        <v>0</v>
      </c>
      <c r="O260" s="336">
        <f t="shared" si="222"/>
        <v>0</v>
      </c>
      <c r="P260" s="558">
        <f t="shared" si="222"/>
        <v>0</v>
      </c>
      <c r="Q260" s="558">
        <f t="shared" si="222"/>
        <v>0</v>
      </c>
      <c r="R260" s="558">
        <f t="shared" si="222"/>
        <v>0</v>
      </c>
      <c r="S260" s="336">
        <f t="shared" si="222"/>
        <v>0</v>
      </c>
      <c r="T260" s="336">
        <f t="shared" si="222"/>
        <v>0</v>
      </c>
      <c r="U260" s="336">
        <f t="shared" si="222"/>
        <v>0</v>
      </c>
      <c r="V260" s="575">
        <f t="shared" si="222"/>
        <v>0</v>
      </c>
      <c r="W260" s="558">
        <f t="shared" si="222"/>
        <v>0</v>
      </c>
      <c r="X260" s="336">
        <f t="shared" si="222"/>
        <v>73</v>
      </c>
      <c r="Y260" s="336">
        <f t="shared" si="222"/>
        <v>73</v>
      </c>
      <c r="Z260" s="336">
        <f t="shared" si="222"/>
        <v>73</v>
      </c>
      <c r="AA260" s="336">
        <f t="shared" si="222"/>
        <v>73</v>
      </c>
      <c r="AB260" s="336">
        <f t="shared" si="222"/>
        <v>73</v>
      </c>
      <c r="AC260" s="575">
        <f t="shared" si="222"/>
        <v>73</v>
      </c>
      <c r="AD260" s="558">
        <f t="shared" si="222"/>
        <v>73</v>
      </c>
      <c r="AE260" s="336">
        <f t="shared" si="222"/>
        <v>73</v>
      </c>
      <c r="AF260" s="336">
        <f t="shared" si="222"/>
        <v>73</v>
      </c>
      <c r="AG260" s="336">
        <f t="shared" si="222"/>
        <v>73</v>
      </c>
      <c r="AH260" s="336">
        <f t="shared" si="222"/>
        <v>73</v>
      </c>
      <c r="AI260" s="558">
        <f t="shared" si="222"/>
        <v>73</v>
      </c>
      <c r="AJ260" s="575">
        <f t="shared" si="222"/>
        <v>73</v>
      </c>
      <c r="AK260" s="558">
        <f t="shared" si="222"/>
        <v>73</v>
      </c>
      <c r="AL260" s="37"/>
    </row>
    <row r="261" spans="1:42" ht="35.1" customHeight="1">
      <c r="A261" s="624">
        <v>38</v>
      </c>
      <c r="B261" s="666" t="s">
        <v>165</v>
      </c>
      <c r="C261" s="32" t="s">
        <v>180</v>
      </c>
      <c r="D261" s="90"/>
      <c r="E261" s="91"/>
      <c r="F261" s="92">
        <f>+F121</f>
        <v>10</v>
      </c>
      <c r="G261" s="342">
        <f>+G121</f>
        <v>0</v>
      </c>
      <c r="H261" s="574">
        <f t="shared" ref="H261:AK261" si="223">+H121</f>
        <v>0</v>
      </c>
      <c r="I261" s="557">
        <f t="shared" si="223"/>
        <v>0</v>
      </c>
      <c r="J261" s="342">
        <f t="shared" si="223"/>
        <v>0</v>
      </c>
      <c r="K261" s="342">
        <f t="shared" si="223"/>
        <v>0</v>
      </c>
      <c r="L261" s="342">
        <f t="shared" si="223"/>
        <v>0</v>
      </c>
      <c r="M261" s="342">
        <f t="shared" si="223"/>
        <v>0</v>
      </c>
      <c r="N261" s="342">
        <f t="shared" si="223"/>
        <v>0</v>
      </c>
      <c r="O261" s="342">
        <f t="shared" si="223"/>
        <v>0</v>
      </c>
      <c r="P261" s="557">
        <f t="shared" si="223"/>
        <v>0</v>
      </c>
      <c r="Q261" s="557">
        <f t="shared" si="223"/>
        <v>0</v>
      </c>
      <c r="R261" s="557">
        <f t="shared" si="223"/>
        <v>0</v>
      </c>
      <c r="S261" s="342">
        <f t="shared" si="223"/>
        <v>0</v>
      </c>
      <c r="T261" s="342">
        <f t="shared" si="223"/>
        <v>0</v>
      </c>
      <c r="U261" s="342">
        <f t="shared" si="223"/>
        <v>0</v>
      </c>
      <c r="V261" s="574">
        <f t="shared" si="223"/>
        <v>0</v>
      </c>
      <c r="W261" s="557">
        <f t="shared" si="223"/>
        <v>0</v>
      </c>
      <c r="X261" s="469">
        <f t="shared" si="223"/>
        <v>10</v>
      </c>
      <c r="Y261" s="342">
        <f t="shared" si="223"/>
        <v>0</v>
      </c>
      <c r="Z261" s="342">
        <f t="shared" si="223"/>
        <v>0</v>
      </c>
      <c r="AA261" s="342">
        <f t="shared" si="223"/>
        <v>0</v>
      </c>
      <c r="AB261" s="342">
        <f t="shared" si="223"/>
        <v>0</v>
      </c>
      <c r="AC261" s="574">
        <f t="shared" si="223"/>
        <v>0</v>
      </c>
      <c r="AD261" s="557">
        <f t="shared" si="223"/>
        <v>0</v>
      </c>
      <c r="AE261" s="342">
        <f t="shared" si="223"/>
        <v>0</v>
      </c>
      <c r="AF261" s="342">
        <f t="shared" si="223"/>
        <v>0</v>
      </c>
      <c r="AG261" s="342">
        <f t="shared" si="223"/>
        <v>0</v>
      </c>
      <c r="AH261" s="342">
        <f t="shared" si="223"/>
        <v>0</v>
      </c>
      <c r="AI261" s="557">
        <f t="shared" si="223"/>
        <v>0</v>
      </c>
      <c r="AJ261" s="574">
        <f t="shared" si="223"/>
        <v>0</v>
      </c>
      <c r="AK261" s="557">
        <f t="shared" si="223"/>
        <v>0</v>
      </c>
      <c r="AL261" s="37"/>
    </row>
    <row r="262" spans="1:42" ht="35.1" customHeight="1">
      <c r="A262" s="651"/>
      <c r="B262" s="667"/>
      <c r="C262" s="39"/>
      <c r="D262" s="60"/>
      <c r="E262" s="52"/>
      <c r="F262" s="61"/>
      <c r="G262" s="336">
        <f t="shared" ref="G262:AK262" si="224">+F262+G261</f>
        <v>0</v>
      </c>
      <c r="H262" s="575">
        <f t="shared" si="224"/>
        <v>0</v>
      </c>
      <c r="I262" s="558">
        <f t="shared" si="224"/>
        <v>0</v>
      </c>
      <c r="J262" s="336">
        <f t="shared" si="224"/>
        <v>0</v>
      </c>
      <c r="K262" s="336">
        <f t="shared" si="224"/>
        <v>0</v>
      </c>
      <c r="L262" s="336">
        <f t="shared" si="224"/>
        <v>0</v>
      </c>
      <c r="M262" s="336">
        <f t="shared" si="224"/>
        <v>0</v>
      </c>
      <c r="N262" s="336">
        <f t="shared" si="224"/>
        <v>0</v>
      </c>
      <c r="O262" s="336">
        <f t="shared" si="224"/>
        <v>0</v>
      </c>
      <c r="P262" s="558">
        <f t="shared" si="224"/>
        <v>0</v>
      </c>
      <c r="Q262" s="558">
        <f t="shared" si="224"/>
        <v>0</v>
      </c>
      <c r="R262" s="558">
        <f t="shared" si="224"/>
        <v>0</v>
      </c>
      <c r="S262" s="336">
        <f t="shared" si="224"/>
        <v>0</v>
      </c>
      <c r="T262" s="336">
        <f t="shared" si="224"/>
        <v>0</v>
      </c>
      <c r="U262" s="336">
        <f t="shared" si="224"/>
        <v>0</v>
      </c>
      <c r="V262" s="575">
        <f t="shared" si="224"/>
        <v>0</v>
      </c>
      <c r="W262" s="558">
        <f t="shared" si="224"/>
        <v>0</v>
      </c>
      <c r="X262" s="336">
        <f t="shared" si="224"/>
        <v>10</v>
      </c>
      <c r="Y262" s="336">
        <f t="shared" si="224"/>
        <v>10</v>
      </c>
      <c r="Z262" s="336">
        <f t="shared" si="224"/>
        <v>10</v>
      </c>
      <c r="AA262" s="336">
        <f t="shared" si="224"/>
        <v>10</v>
      </c>
      <c r="AB262" s="336">
        <f t="shared" si="224"/>
        <v>10</v>
      </c>
      <c r="AC262" s="575">
        <f t="shared" si="224"/>
        <v>10</v>
      </c>
      <c r="AD262" s="558">
        <f t="shared" si="224"/>
        <v>10</v>
      </c>
      <c r="AE262" s="336">
        <f t="shared" si="224"/>
        <v>10</v>
      </c>
      <c r="AF262" s="336">
        <f t="shared" si="224"/>
        <v>10</v>
      </c>
      <c r="AG262" s="336">
        <f t="shared" si="224"/>
        <v>10</v>
      </c>
      <c r="AH262" s="336">
        <f t="shared" si="224"/>
        <v>10</v>
      </c>
      <c r="AI262" s="558">
        <f t="shared" si="224"/>
        <v>10</v>
      </c>
      <c r="AJ262" s="575">
        <f t="shared" si="224"/>
        <v>10</v>
      </c>
      <c r="AK262" s="558">
        <f t="shared" si="224"/>
        <v>10</v>
      </c>
      <c r="AL262" s="37"/>
    </row>
    <row r="263" spans="1:42" ht="35.1" customHeight="1">
      <c r="A263" s="624">
        <v>39</v>
      </c>
      <c r="B263" s="666" t="s">
        <v>166</v>
      </c>
      <c r="C263" s="32" t="s">
        <v>180</v>
      </c>
      <c r="D263" s="53"/>
      <c r="E263" s="54"/>
      <c r="F263" s="337">
        <f>+F123</f>
        <v>0</v>
      </c>
      <c r="G263" s="343">
        <f>+G123</f>
        <v>0</v>
      </c>
      <c r="H263" s="576">
        <f t="shared" ref="H263:AK263" si="225">+H123</f>
        <v>0</v>
      </c>
      <c r="I263" s="559">
        <f t="shared" si="225"/>
        <v>0</v>
      </c>
      <c r="J263" s="343">
        <f t="shared" si="225"/>
        <v>0</v>
      </c>
      <c r="K263" s="343">
        <f t="shared" si="225"/>
        <v>0</v>
      </c>
      <c r="L263" s="343">
        <f t="shared" si="225"/>
        <v>0</v>
      </c>
      <c r="M263" s="343">
        <f t="shared" si="225"/>
        <v>0</v>
      </c>
      <c r="N263" s="343">
        <f t="shared" si="225"/>
        <v>0</v>
      </c>
      <c r="O263" s="343">
        <f t="shared" si="225"/>
        <v>0</v>
      </c>
      <c r="P263" s="559">
        <f t="shared" si="225"/>
        <v>0</v>
      </c>
      <c r="Q263" s="559">
        <f t="shared" si="225"/>
        <v>0</v>
      </c>
      <c r="R263" s="559">
        <f t="shared" si="225"/>
        <v>0</v>
      </c>
      <c r="S263" s="343">
        <f t="shared" si="225"/>
        <v>0</v>
      </c>
      <c r="T263" s="343">
        <f t="shared" si="225"/>
        <v>0</v>
      </c>
      <c r="U263" s="343">
        <f t="shared" si="225"/>
        <v>0</v>
      </c>
      <c r="V263" s="576">
        <f t="shared" si="225"/>
        <v>0</v>
      </c>
      <c r="W263" s="559">
        <f t="shared" si="225"/>
        <v>0</v>
      </c>
      <c r="X263" s="343">
        <f t="shared" si="225"/>
        <v>0</v>
      </c>
      <c r="Y263" s="343">
        <f t="shared" si="225"/>
        <v>0</v>
      </c>
      <c r="Z263" s="343">
        <f t="shared" si="225"/>
        <v>0</v>
      </c>
      <c r="AA263" s="343">
        <f t="shared" si="225"/>
        <v>0</v>
      </c>
      <c r="AB263" s="343">
        <f t="shared" si="225"/>
        <v>0</v>
      </c>
      <c r="AC263" s="576">
        <f t="shared" si="225"/>
        <v>0</v>
      </c>
      <c r="AD263" s="559">
        <f t="shared" si="225"/>
        <v>0</v>
      </c>
      <c r="AE263" s="343">
        <f t="shared" si="225"/>
        <v>0</v>
      </c>
      <c r="AF263" s="343">
        <f t="shared" si="225"/>
        <v>0</v>
      </c>
      <c r="AG263" s="343">
        <f t="shared" si="225"/>
        <v>0</v>
      </c>
      <c r="AH263" s="343">
        <f t="shared" si="225"/>
        <v>0</v>
      </c>
      <c r="AI263" s="559">
        <f t="shared" si="225"/>
        <v>0</v>
      </c>
      <c r="AJ263" s="576">
        <f t="shared" si="225"/>
        <v>0</v>
      </c>
      <c r="AK263" s="559">
        <f t="shared" si="225"/>
        <v>0</v>
      </c>
      <c r="AL263" s="37">
        <f>SUM(G263:AK263)</f>
        <v>0</v>
      </c>
      <c r="AM263" s="38">
        <f>AL263</f>
        <v>0</v>
      </c>
      <c r="AN263" s="38">
        <v>893900</v>
      </c>
      <c r="AO263" s="38">
        <f>AL263*AN263/1000</f>
        <v>0</v>
      </c>
      <c r="AP263" s="38">
        <f>AN263*AM263/1000</f>
        <v>0</v>
      </c>
    </row>
    <row r="264" spans="1:42" ht="35.1" customHeight="1">
      <c r="A264" s="625"/>
      <c r="B264" s="667"/>
      <c r="C264" s="39"/>
      <c r="D264" s="95"/>
      <c r="E264" s="79"/>
      <c r="F264" s="42"/>
      <c r="G264" s="336">
        <f t="shared" ref="G264:AK264" si="226">+F264+G263</f>
        <v>0</v>
      </c>
      <c r="H264" s="575">
        <f t="shared" si="226"/>
        <v>0</v>
      </c>
      <c r="I264" s="558">
        <f t="shared" si="226"/>
        <v>0</v>
      </c>
      <c r="J264" s="336">
        <f t="shared" si="226"/>
        <v>0</v>
      </c>
      <c r="K264" s="336">
        <f t="shared" si="226"/>
        <v>0</v>
      </c>
      <c r="L264" s="336">
        <f t="shared" si="226"/>
        <v>0</v>
      </c>
      <c r="M264" s="336">
        <f t="shared" si="226"/>
        <v>0</v>
      </c>
      <c r="N264" s="336">
        <f t="shared" si="226"/>
        <v>0</v>
      </c>
      <c r="O264" s="336">
        <f t="shared" si="226"/>
        <v>0</v>
      </c>
      <c r="P264" s="558">
        <f t="shared" si="226"/>
        <v>0</v>
      </c>
      <c r="Q264" s="558">
        <f t="shared" si="226"/>
        <v>0</v>
      </c>
      <c r="R264" s="558">
        <f t="shared" si="226"/>
        <v>0</v>
      </c>
      <c r="S264" s="336">
        <f t="shared" si="226"/>
        <v>0</v>
      </c>
      <c r="T264" s="336">
        <f t="shared" si="226"/>
        <v>0</v>
      </c>
      <c r="U264" s="336">
        <f t="shared" si="226"/>
        <v>0</v>
      </c>
      <c r="V264" s="575">
        <f t="shared" si="226"/>
        <v>0</v>
      </c>
      <c r="W264" s="558">
        <f t="shared" si="226"/>
        <v>0</v>
      </c>
      <c r="X264" s="336">
        <f t="shared" si="226"/>
        <v>0</v>
      </c>
      <c r="Y264" s="336">
        <f t="shared" si="226"/>
        <v>0</v>
      </c>
      <c r="Z264" s="336">
        <f t="shared" si="226"/>
        <v>0</v>
      </c>
      <c r="AA264" s="336">
        <f t="shared" si="226"/>
        <v>0</v>
      </c>
      <c r="AB264" s="336">
        <f t="shared" si="226"/>
        <v>0</v>
      </c>
      <c r="AC264" s="575">
        <f t="shared" si="226"/>
        <v>0</v>
      </c>
      <c r="AD264" s="558">
        <f t="shared" si="226"/>
        <v>0</v>
      </c>
      <c r="AE264" s="336">
        <f t="shared" si="226"/>
        <v>0</v>
      </c>
      <c r="AF264" s="336">
        <f t="shared" si="226"/>
        <v>0</v>
      </c>
      <c r="AG264" s="336">
        <f t="shared" si="226"/>
        <v>0</v>
      </c>
      <c r="AH264" s="336">
        <f t="shared" si="226"/>
        <v>0</v>
      </c>
      <c r="AI264" s="558">
        <f t="shared" si="226"/>
        <v>0</v>
      </c>
      <c r="AJ264" s="575">
        <f t="shared" si="226"/>
        <v>0</v>
      </c>
      <c r="AK264" s="558">
        <f t="shared" si="226"/>
        <v>0</v>
      </c>
      <c r="AL264" s="37"/>
    </row>
    <row r="265" spans="1:42" ht="35.1" customHeight="1">
      <c r="A265" s="624">
        <v>40</v>
      </c>
      <c r="B265" s="666" t="s">
        <v>182</v>
      </c>
      <c r="C265" s="209" t="s">
        <v>181</v>
      </c>
      <c r="D265" s="90"/>
      <c r="E265" s="49"/>
      <c r="F265" s="35">
        <f>+F125</f>
        <v>120</v>
      </c>
      <c r="G265" s="341">
        <f>+G125</f>
        <v>0</v>
      </c>
      <c r="H265" s="577">
        <f t="shared" ref="H265:AK265" si="227">+H125</f>
        <v>0</v>
      </c>
      <c r="I265" s="560">
        <f t="shared" si="227"/>
        <v>0</v>
      </c>
      <c r="J265" s="341">
        <f t="shared" si="227"/>
        <v>0</v>
      </c>
      <c r="K265" s="341">
        <f t="shared" si="227"/>
        <v>0</v>
      </c>
      <c r="L265" s="341">
        <f t="shared" si="227"/>
        <v>0</v>
      </c>
      <c r="M265" s="341">
        <f t="shared" si="227"/>
        <v>0</v>
      </c>
      <c r="N265" s="341">
        <f t="shared" si="227"/>
        <v>0</v>
      </c>
      <c r="O265" s="341">
        <f t="shared" si="227"/>
        <v>0</v>
      </c>
      <c r="P265" s="560">
        <f t="shared" si="227"/>
        <v>0</v>
      </c>
      <c r="Q265" s="560">
        <f t="shared" si="227"/>
        <v>0</v>
      </c>
      <c r="R265" s="560">
        <f t="shared" si="227"/>
        <v>0</v>
      </c>
      <c r="S265" s="341">
        <f t="shared" si="227"/>
        <v>0</v>
      </c>
      <c r="T265" s="341">
        <f t="shared" si="227"/>
        <v>0</v>
      </c>
      <c r="U265" s="341">
        <f t="shared" si="227"/>
        <v>0</v>
      </c>
      <c r="V265" s="577">
        <f t="shared" si="227"/>
        <v>0</v>
      </c>
      <c r="W265" s="560">
        <f t="shared" si="227"/>
        <v>0</v>
      </c>
      <c r="X265" s="469">
        <f t="shared" si="227"/>
        <v>120</v>
      </c>
      <c r="Y265" s="341">
        <f t="shared" si="227"/>
        <v>0</v>
      </c>
      <c r="Z265" s="341">
        <f t="shared" si="227"/>
        <v>0</v>
      </c>
      <c r="AA265" s="341">
        <f t="shared" si="227"/>
        <v>0</v>
      </c>
      <c r="AB265" s="341">
        <f t="shared" si="227"/>
        <v>0</v>
      </c>
      <c r="AC265" s="577">
        <f t="shared" si="227"/>
        <v>0</v>
      </c>
      <c r="AD265" s="560">
        <f t="shared" si="227"/>
        <v>0</v>
      </c>
      <c r="AE265" s="341">
        <f t="shared" si="227"/>
        <v>0</v>
      </c>
      <c r="AF265" s="341">
        <f t="shared" si="227"/>
        <v>0</v>
      </c>
      <c r="AG265" s="553">
        <f t="shared" si="227"/>
        <v>0</v>
      </c>
      <c r="AH265" s="341">
        <f t="shared" si="227"/>
        <v>0</v>
      </c>
      <c r="AI265" s="560">
        <f t="shared" si="227"/>
        <v>0</v>
      </c>
      <c r="AJ265" s="577">
        <f t="shared" si="227"/>
        <v>0</v>
      </c>
      <c r="AK265" s="560">
        <f t="shared" si="227"/>
        <v>0</v>
      </c>
      <c r="AL265" s="37">
        <f>SUM(G265:AK265)</f>
        <v>120</v>
      </c>
      <c r="AM265" s="38">
        <f>AL265</f>
        <v>120</v>
      </c>
      <c r="AN265" s="38"/>
      <c r="AO265" s="38">
        <f>AL265*AN265/1000</f>
        <v>0</v>
      </c>
      <c r="AP265" s="38">
        <f>AN265*AM265/1000</f>
        <v>0</v>
      </c>
    </row>
    <row r="266" spans="1:42" ht="35.1" customHeight="1">
      <c r="A266" s="625"/>
      <c r="B266" s="667"/>
      <c r="C266" s="94"/>
      <c r="D266" s="60"/>
      <c r="E266" s="52"/>
      <c r="F266" s="61"/>
      <c r="G266" s="336">
        <f t="shared" ref="G266:AK266" si="228">+F266+G265</f>
        <v>0</v>
      </c>
      <c r="H266" s="578">
        <f t="shared" si="228"/>
        <v>0</v>
      </c>
      <c r="I266" s="562">
        <f t="shared" si="228"/>
        <v>0</v>
      </c>
      <c r="J266" s="336">
        <f t="shared" si="228"/>
        <v>0</v>
      </c>
      <c r="K266" s="336">
        <f t="shared" si="228"/>
        <v>0</v>
      </c>
      <c r="L266" s="336">
        <f t="shared" si="228"/>
        <v>0</v>
      </c>
      <c r="M266" s="336">
        <f t="shared" si="228"/>
        <v>0</v>
      </c>
      <c r="N266" s="336">
        <f t="shared" si="228"/>
        <v>0</v>
      </c>
      <c r="O266" s="335">
        <f t="shared" si="228"/>
        <v>0</v>
      </c>
      <c r="P266" s="562">
        <f t="shared" si="228"/>
        <v>0</v>
      </c>
      <c r="Q266" s="558">
        <f t="shared" si="228"/>
        <v>0</v>
      </c>
      <c r="R266" s="558">
        <f t="shared" si="228"/>
        <v>0</v>
      </c>
      <c r="S266" s="336">
        <f t="shared" si="228"/>
        <v>0</v>
      </c>
      <c r="T266" s="336">
        <f t="shared" si="228"/>
        <v>0</v>
      </c>
      <c r="U266" s="336">
        <f t="shared" si="228"/>
        <v>0</v>
      </c>
      <c r="V266" s="578">
        <f t="shared" si="228"/>
        <v>0</v>
      </c>
      <c r="W266" s="562">
        <f t="shared" si="228"/>
        <v>0</v>
      </c>
      <c r="X266" s="336">
        <f t="shared" si="228"/>
        <v>120</v>
      </c>
      <c r="Y266" s="336">
        <f t="shared" si="228"/>
        <v>120</v>
      </c>
      <c r="Z266" s="336">
        <f t="shared" si="228"/>
        <v>120</v>
      </c>
      <c r="AA266" s="336">
        <f t="shared" si="228"/>
        <v>120</v>
      </c>
      <c r="AB266" s="336">
        <f t="shared" si="228"/>
        <v>120</v>
      </c>
      <c r="AC266" s="578">
        <f t="shared" si="228"/>
        <v>120</v>
      </c>
      <c r="AD266" s="562">
        <f t="shared" si="228"/>
        <v>120</v>
      </c>
      <c r="AE266" s="336">
        <f t="shared" si="228"/>
        <v>120</v>
      </c>
      <c r="AF266" s="336">
        <f t="shared" si="228"/>
        <v>120</v>
      </c>
      <c r="AG266" s="336">
        <f t="shared" si="228"/>
        <v>120</v>
      </c>
      <c r="AH266" s="336">
        <f t="shared" si="228"/>
        <v>120</v>
      </c>
      <c r="AI266" s="558">
        <f t="shared" si="228"/>
        <v>120</v>
      </c>
      <c r="AJ266" s="578">
        <f t="shared" si="228"/>
        <v>120</v>
      </c>
      <c r="AK266" s="562">
        <f t="shared" si="228"/>
        <v>120</v>
      </c>
      <c r="AL266" s="37"/>
      <c r="AO266" s="1">
        <f>AL266*AN266/1000</f>
        <v>0</v>
      </c>
      <c r="AP266" s="1">
        <f>AN266*AM266/1000</f>
        <v>0</v>
      </c>
    </row>
    <row r="267" spans="1:42" ht="35.1" hidden="1" customHeight="1">
      <c r="A267" s="624">
        <v>35</v>
      </c>
      <c r="B267" s="666" t="s">
        <v>167</v>
      </c>
      <c r="C267" s="209" t="s">
        <v>181</v>
      </c>
      <c r="D267" s="97"/>
      <c r="E267" s="98"/>
      <c r="F267" s="337">
        <f>+F127</f>
        <v>0</v>
      </c>
      <c r="G267" s="341">
        <f>+G127</f>
        <v>0</v>
      </c>
      <c r="H267" s="577">
        <f t="shared" ref="H267:AK267" si="229">+H127</f>
        <v>0</v>
      </c>
      <c r="I267" s="560">
        <f t="shared" si="229"/>
        <v>0</v>
      </c>
      <c r="J267" s="341">
        <f t="shared" si="229"/>
        <v>0</v>
      </c>
      <c r="K267" s="341">
        <f t="shared" si="229"/>
        <v>0</v>
      </c>
      <c r="L267" s="341">
        <f t="shared" si="229"/>
        <v>0</v>
      </c>
      <c r="M267" s="341">
        <f t="shared" si="229"/>
        <v>0</v>
      </c>
      <c r="N267" s="341">
        <f t="shared" si="229"/>
        <v>0</v>
      </c>
      <c r="O267" s="341">
        <f t="shared" si="229"/>
        <v>0</v>
      </c>
      <c r="P267" s="560">
        <f t="shared" si="229"/>
        <v>0</v>
      </c>
      <c r="Q267" s="560">
        <f t="shared" si="229"/>
        <v>0</v>
      </c>
      <c r="R267" s="560">
        <f t="shared" si="229"/>
        <v>0</v>
      </c>
      <c r="S267" s="341">
        <f t="shared" si="229"/>
        <v>0</v>
      </c>
      <c r="T267" s="341">
        <f t="shared" si="229"/>
        <v>0</v>
      </c>
      <c r="U267" s="341">
        <f t="shared" si="229"/>
        <v>0</v>
      </c>
      <c r="V267" s="577">
        <f t="shared" si="229"/>
        <v>0</v>
      </c>
      <c r="W267" s="560">
        <f t="shared" si="229"/>
        <v>0</v>
      </c>
      <c r="X267" s="341">
        <f t="shared" si="229"/>
        <v>0</v>
      </c>
      <c r="Y267" s="341">
        <f t="shared" si="229"/>
        <v>0</v>
      </c>
      <c r="Z267" s="341">
        <f t="shared" si="229"/>
        <v>0</v>
      </c>
      <c r="AA267" s="341">
        <f t="shared" si="229"/>
        <v>0</v>
      </c>
      <c r="AB267" s="341">
        <f t="shared" si="229"/>
        <v>0</v>
      </c>
      <c r="AC267" s="577">
        <f t="shared" si="229"/>
        <v>0</v>
      </c>
      <c r="AD267" s="560">
        <f t="shared" si="229"/>
        <v>0</v>
      </c>
      <c r="AE267" s="341">
        <f t="shared" si="229"/>
        <v>0</v>
      </c>
      <c r="AF267" s="341">
        <f t="shared" si="229"/>
        <v>0</v>
      </c>
      <c r="AG267" s="341">
        <f t="shared" si="229"/>
        <v>0</v>
      </c>
      <c r="AH267" s="341">
        <f t="shared" si="229"/>
        <v>0</v>
      </c>
      <c r="AI267" s="560">
        <f t="shared" si="229"/>
        <v>0</v>
      </c>
      <c r="AJ267" s="577">
        <f t="shared" si="229"/>
        <v>0</v>
      </c>
      <c r="AK267" s="560">
        <f t="shared" si="229"/>
        <v>0</v>
      </c>
      <c r="AL267" s="37">
        <f>SUM(G267:AK267)</f>
        <v>0</v>
      </c>
      <c r="AM267" s="38">
        <f>AL267</f>
        <v>0</v>
      </c>
      <c r="AN267" s="38"/>
      <c r="AO267" s="38">
        <f>AL267*AN267/1000</f>
        <v>0</v>
      </c>
      <c r="AP267" s="38">
        <f>AN267*AM267/1000</f>
        <v>0</v>
      </c>
    </row>
    <row r="268" spans="1:42" ht="35.1" hidden="1" customHeight="1">
      <c r="A268" s="651"/>
      <c r="B268" s="667"/>
      <c r="C268" s="94"/>
      <c r="D268" s="108"/>
      <c r="E268" s="109"/>
      <c r="F268" s="117"/>
      <c r="G268" s="341">
        <f t="shared" ref="G268:AK268" si="230">+F268+G267</f>
        <v>0</v>
      </c>
      <c r="H268" s="577">
        <f t="shared" si="230"/>
        <v>0</v>
      </c>
      <c r="I268" s="560">
        <f t="shared" si="230"/>
        <v>0</v>
      </c>
      <c r="J268" s="341">
        <f t="shared" si="230"/>
        <v>0</v>
      </c>
      <c r="K268" s="341">
        <f t="shared" si="230"/>
        <v>0</v>
      </c>
      <c r="L268" s="341">
        <f t="shared" si="230"/>
        <v>0</v>
      </c>
      <c r="M268" s="341">
        <f t="shared" si="230"/>
        <v>0</v>
      </c>
      <c r="N268" s="341">
        <f t="shared" si="230"/>
        <v>0</v>
      </c>
      <c r="O268" s="341">
        <f t="shared" si="230"/>
        <v>0</v>
      </c>
      <c r="P268" s="560">
        <f t="shared" si="230"/>
        <v>0</v>
      </c>
      <c r="Q268" s="560">
        <f t="shared" si="230"/>
        <v>0</v>
      </c>
      <c r="R268" s="560">
        <f t="shared" si="230"/>
        <v>0</v>
      </c>
      <c r="S268" s="341">
        <f t="shared" si="230"/>
        <v>0</v>
      </c>
      <c r="T268" s="341">
        <f t="shared" si="230"/>
        <v>0</v>
      </c>
      <c r="U268" s="341">
        <f t="shared" si="230"/>
        <v>0</v>
      </c>
      <c r="V268" s="577">
        <f t="shared" si="230"/>
        <v>0</v>
      </c>
      <c r="W268" s="560">
        <f t="shared" si="230"/>
        <v>0</v>
      </c>
      <c r="X268" s="341">
        <f t="shared" si="230"/>
        <v>0</v>
      </c>
      <c r="Y268" s="341">
        <f t="shared" si="230"/>
        <v>0</v>
      </c>
      <c r="Z268" s="341">
        <f t="shared" si="230"/>
        <v>0</v>
      </c>
      <c r="AA268" s="341">
        <f t="shared" si="230"/>
        <v>0</v>
      </c>
      <c r="AB268" s="341">
        <f t="shared" si="230"/>
        <v>0</v>
      </c>
      <c r="AC268" s="577">
        <f t="shared" si="230"/>
        <v>0</v>
      </c>
      <c r="AD268" s="560">
        <f t="shared" si="230"/>
        <v>0</v>
      </c>
      <c r="AE268" s="341">
        <f t="shared" si="230"/>
        <v>0</v>
      </c>
      <c r="AF268" s="341">
        <f t="shared" si="230"/>
        <v>0</v>
      </c>
      <c r="AG268" s="341">
        <f t="shared" si="230"/>
        <v>0</v>
      </c>
      <c r="AH268" s="341">
        <f t="shared" si="230"/>
        <v>0</v>
      </c>
      <c r="AI268" s="560">
        <f t="shared" si="230"/>
        <v>0</v>
      </c>
      <c r="AJ268" s="575">
        <f t="shared" si="230"/>
        <v>0</v>
      </c>
      <c r="AK268" s="558">
        <f t="shared" si="230"/>
        <v>0</v>
      </c>
      <c r="AL268" s="37">
        <f>SUM(G268:AK268)</f>
        <v>0</v>
      </c>
      <c r="AO268" s="1">
        <f>AL268*AN268/1000</f>
        <v>0</v>
      </c>
      <c r="AP268" s="1">
        <f>AN268*AM268/1000</f>
        <v>0</v>
      </c>
    </row>
    <row r="269" spans="1:42" ht="34.5" customHeight="1">
      <c r="A269" s="624">
        <v>41</v>
      </c>
      <c r="B269" s="659" t="s">
        <v>134</v>
      </c>
      <c r="C269" s="32" t="s">
        <v>175</v>
      </c>
      <c r="D269" s="48"/>
      <c r="E269" s="49"/>
      <c r="F269" s="92">
        <f>+F129</f>
        <v>473</v>
      </c>
      <c r="G269" s="343">
        <f>+G129</f>
        <v>0</v>
      </c>
      <c r="H269" s="576">
        <f t="shared" ref="H269:AK269" si="231">+H129</f>
        <v>0</v>
      </c>
      <c r="I269" s="559">
        <f t="shared" si="231"/>
        <v>0</v>
      </c>
      <c r="J269" s="343">
        <f t="shared" si="231"/>
        <v>0</v>
      </c>
      <c r="K269" s="343">
        <f t="shared" si="231"/>
        <v>0</v>
      </c>
      <c r="L269" s="343">
        <f t="shared" si="231"/>
        <v>0</v>
      </c>
      <c r="M269" s="343">
        <f t="shared" si="231"/>
        <v>0</v>
      </c>
      <c r="N269" s="470">
        <f t="shared" si="231"/>
        <v>23</v>
      </c>
      <c r="O269" s="343">
        <f t="shared" si="231"/>
        <v>0</v>
      </c>
      <c r="P269" s="559">
        <f t="shared" si="231"/>
        <v>0</v>
      </c>
      <c r="Q269" s="559">
        <f t="shared" si="231"/>
        <v>0</v>
      </c>
      <c r="R269" s="559">
        <f t="shared" si="231"/>
        <v>0</v>
      </c>
      <c r="S269" s="343">
        <f t="shared" si="231"/>
        <v>0</v>
      </c>
      <c r="T269" s="343">
        <f t="shared" si="231"/>
        <v>0</v>
      </c>
      <c r="U269" s="343">
        <f t="shared" si="231"/>
        <v>0</v>
      </c>
      <c r="V269" s="576">
        <f t="shared" si="231"/>
        <v>0</v>
      </c>
      <c r="W269" s="559">
        <f t="shared" si="231"/>
        <v>0</v>
      </c>
      <c r="X269" s="343">
        <f t="shared" si="231"/>
        <v>0</v>
      </c>
      <c r="Y269" s="343">
        <f t="shared" si="231"/>
        <v>0</v>
      </c>
      <c r="Z269" s="343">
        <f t="shared" si="231"/>
        <v>0</v>
      </c>
      <c r="AA269" s="343">
        <f t="shared" si="231"/>
        <v>0</v>
      </c>
      <c r="AB269" s="343">
        <f t="shared" si="231"/>
        <v>0</v>
      </c>
      <c r="AC269" s="576">
        <f t="shared" si="231"/>
        <v>0</v>
      </c>
      <c r="AD269" s="559">
        <f t="shared" si="231"/>
        <v>0</v>
      </c>
      <c r="AE269" s="470">
        <f t="shared" si="231"/>
        <v>450</v>
      </c>
      <c r="AF269" s="343">
        <f t="shared" si="231"/>
        <v>0</v>
      </c>
      <c r="AG269" s="343">
        <f t="shared" si="231"/>
        <v>0</v>
      </c>
      <c r="AH269" s="343">
        <f t="shared" si="231"/>
        <v>0</v>
      </c>
      <c r="AI269" s="559">
        <f t="shared" si="231"/>
        <v>0</v>
      </c>
      <c r="AJ269" s="576">
        <f t="shared" si="231"/>
        <v>0</v>
      </c>
      <c r="AK269" s="559">
        <f t="shared" si="231"/>
        <v>0</v>
      </c>
      <c r="AL269" s="37"/>
      <c r="AM269" s="38"/>
      <c r="AN269" s="38"/>
      <c r="AO269" s="38"/>
      <c r="AP269" s="38"/>
    </row>
    <row r="270" spans="1:42" ht="34.5" customHeight="1">
      <c r="A270" s="625"/>
      <c r="B270" s="729"/>
      <c r="C270" s="39"/>
      <c r="D270" s="40"/>
      <c r="E270" s="41"/>
      <c r="F270" s="199"/>
      <c r="G270" s="336">
        <f t="shared" ref="G270:AK270" si="232">+F270+G269</f>
        <v>0</v>
      </c>
      <c r="H270" s="575">
        <f t="shared" si="232"/>
        <v>0</v>
      </c>
      <c r="I270" s="562">
        <f t="shared" si="232"/>
        <v>0</v>
      </c>
      <c r="J270" s="336">
        <f t="shared" si="232"/>
        <v>0</v>
      </c>
      <c r="K270" s="336">
        <f t="shared" si="232"/>
        <v>0</v>
      </c>
      <c r="L270" s="336">
        <f t="shared" si="232"/>
        <v>0</v>
      </c>
      <c r="M270" s="336">
        <f t="shared" si="232"/>
        <v>0</v>
      </c>
      <c r="N270" s="336">
        <f t="shared" si="232"/>
        <v>23</v>
      </c>
      <c r="O270" s="336">
        <f t="shared" si="232"/>
        <v>23</v>
      </c>
      <c r="P270" s="562">
        <f t="shared" si="232"/>
        <v>23</v>
      </c>
      <c r="Q270" s="558">
        <f t="shared" si="232"/>
        <v>23</v>
      </c>
      <c r="R270" s="558">
        <f t="shared" si="232"/>
        <v>23</v>
      </c>
      <c r="S270" s="336">
        <f t="shared" si="232"/>
        <v>23</v>
      </c>
      <c r="T270" s="336">
        <f t="shared" si="232"/>
        <v>23</v>
      </c>
      <c r="U270" s="336">
        <f t="shared" si="232"/>
        <v>23</v>
      </c>
      <c r="V270" s="575">
        <f t="shared" si="232"/>
        <v>23</v>
      </c>
      <c r="W270" s="562">
        <f t="shared" si="232"/>
        <v>23</v>
      </c>
      <c r="X270" s="336">
        <f t="shared" si="232"/>
        <v>23</v>
      </c>
      <c r="Y270" s="336">
        <f t="shared" si="232"/>
        <v>23</v>
      </c>
      <c r="Z270" s="336">
        <f t="shared" si="232"/>
        <v>23</v>
      </c>
      <c r="AA270" s="336">
        <f t="shared" si="232"/>
        <v>23</v>
      </c>
      <c r="AB270" s="336">
        <f t="shared" si="232"/>
        <v>23</v>
      </c>
      <c r="AC270" s="575">
        <f t="shared" si="232"/>
        <v>23</v>
      </c>
      <c r="AD270" s="562">
        <f t="shared" si="232"/>
        <v>23</v>
      </c>
      <c r="AE270" s="336">
        <f t="shared" si="232"/>
        <v>473</v>
      </c>
      <c r="AF270" s="336">
        <f t="shared" si="232"/>
        <v>473</v>
      </c>
      <c r="AG270" s="336">
        <f t="shared" si="232"/>
        <v>473</v>
      </c>
      <c r="AH270" s="336">
        <f t="shared" si="232"/>
        <v>473</v>
      </c>
      <c r="AI270" s="558">
        <f t="shared" si="232"/>
        <v>473</v>
      </c>
      <c r="AJ270" s="575">
        <f t="shared" si="232"/>
        <v>473</v>
      </c>
      <c r="AK270" s="558">
        <f t="shared" si="232"/>
        <v>473</v>
      </c>
      <c r="AL270" s="47"/>
    </row>
    <row r="271" spans="1:42" ht="34.5" customHeight="1">
      <c r="A271" s="624">
        <v>42</v>
      </c>
      <c r="B271" s="659" t="s">
        <v>135</v>
      </c>
      <c r="C271" s="32" t="s">
        <v>175</v>
      </c>
      <c r="D271" s="48"/>
      <c r="E271" s="49"/>
      <c r="F271" s="337">
        <f>+F131</f>
        <v>99</v>
      </c>
      <c r="G271" s="343">
        <f>+G131</f>
        <v>0</v>
      </c>
      <c r="H271" s="576">
        <f t="shared" ref="H271:AK271" si="233">+H131</f>
        <v>0</v>
      </c>
      <c r="I271" s="559">
        <f t="shared" si="233"/>
        <v>0</v>
      </c>
      <c r="J271" s="343">
        <f t="shared" si="233"/>
        <v>0</v>
      </c>
      <c r="K271" s="343">
        <f t="shared" si="233"/>
        <v>0</v>
      </c>
      <c r="L271" s="343">
        <f t="shared" si="233"/>
        <v>0</v>
      </c>
      <c r="M271" s="343">
        <f t="shared" si="233"/>
        <v>0</v>
      </c>
      <c r="N271" s="470">
        <f t="shared" si="233"/>
        <v>50</v>
      </c>
      <c r="O271" s="343">
        <f t="shared" si="233"/>
        <v>0</v>
      </c>
      <c r="P271" s="559">
        <f t="shared" si="233"/>
        <v>0</v>
      </c>
      <c r="Q271" s="559">
        <f t="shared" si="233"/>
        <v>0</v>
      </c>
      <c r="R271" s="559">
        <f t="shared" si="233"/>
        <v>0</v>
      </c>
      <c r="S271" s="343">
        <f t="shared" si="233"/>
        <v>0</v>
      </c>
      <c r="T271" s="343">
        <f t="shared" si="233"/>
        <v>0</v>
      </c>
      <c r="U271" s="343">
        <f t="shared" si="233"/>
        <v>0</v>
      </c>
      <c r="V271" s="576">
        <f t="shared" si="233"/>
        <v>0</v>
      </c>
      <c r="W271" s="559">
        <f t="shared" si="233"/>
        <v>0</v>
      </c>
      <c r="X271" s="343">
        <f t="shared" si="233"/>
        <v>0</v>
      </c>
      <c r="Y271" s="343">
        <f t="shared" si="233"/>
        <v>0</v>
      </c>
      <c r="Z271" s="343">
        <f t="shared" si="233"/>
        <v>0</v>
      </c>
      <c r="AA271" s="343">
        <f t="shared" si="233"/>
        <v>0</v>
      </c>
      <c r="AB271" s="343">
        <f t="shared" si="233"/>
        <v>0</v>
      </c>
      <c r="AC271" s="576">
        <f t="shared" si="233"/>
        <v>0</v>
      </c>
      <c r="AD271" s="559">
        <f t="shared" si="233"/>
        <v>0</v>
      </c>
      <c r="AE271" s="470">
        <f t="shared" si="233"/>
        <v>49</v>
      </c>
      <c r="AF271" s="343">
        <f t="shared" si="233"/>
        <v>0</v>
      </c>
      <c r="AG271" s="343">
        <f t="shared" si="233"/>
        <v>0</v>
      </c>
      <c r="AH271" s="343">
        <f t="shared" si="233"/>
        <v>0</v>
      </c>
      <c r="AI271" s="559">
        <f t="shared" si="233"/>
        <v>0</v>
      </c>
      <c r="AJ271" s="576">
        <f t="shared" si="233"/>
        <v>0</v>
      </c>
      <c r="AK271" s="559">
        <f t="shared" si="233"/>
        <v>0</v>
      </c>
      <c r="AL271" s="37"/>
      <c r="AM271" s="38"/>
      <c r="AN271" s="38"/>
      <c r="AO271" s="38"/>
      <c r="AP271" s="38"/>
    </row>
    <row r="272" spans="1:42" ht="34.5" customHeight="1">
      <c r="A272" s="625"/>
      <c r="B272" s="729"/>
      <c r="C272" s="39"/>
      <c r="D272" s="40"/>
      <c r="E272" s="41"/>
      <c r="F272" s="42"/>
      <c r="G272" s="336">
        <f t="shared" ref="G272:AK272" si="234">+F272+G271</f>
        <v>0</v>
      </c>
      <c r="H272" s="575">
        <f t="shared" si="234"/>
        <v>0</v>
      </c>
      <c r="I272" s="562">
        <f t="shared" si="234"/>
        <v>0</v>
      </c>
      <c r="J272" s="336">
        <f t="shared" si="234"/>
        <v>0</v>
      </c>
      <c r="K272" s="336">
        <f t="shared" si="234"/>
        <v>0</v>
      </c>
      <c r="L272" s="336">
        <f t="shared" si="234"/>
        <v>0</v>
      </c>
      <c r="M272" s="336">
        <f t="shared" si="234"/>
        <v>0</v>
      </c>
      <c r="N272" s="336">
        <f t="shared" si="234"/>
        <v>50</v>
      </c>
      <c r="O272" s="336">
        <f t="shared" si="234"/>
        <v>50</v>
      </c>
      <c r="P272" s="562">
        <f t="shared" si="234"/>
        <v>50</v>
      </c>
      <c r="Q272" s="558">
        <f t="shared" si="234"/>
        <v>50</v>
      </c>
      <c r="R272" s="558">
        <f t="shared" si="234"/>
        <v>50</v>
      </c>
      <c r="S272" s="336">
        <f t="shared" si="234"/>
        <v>50</v>
      </c>
      <c r="T272" s="336">
        <f t="shared" si="234"/>
        <v>50</v>
      </c>
      <c r="U272" s="336">
        <f t="shared" si="234"/>
        <v>50</v>
      </c>
      <c r="V272" s="575">
        <f t="shared" si="234"/>
        <v>50</v>
      </c>
      <c r="W272" s="562">
        <f t="shared" si="234"/>
        <v>50</v>
      </c>
      <c r="X272" s="336">
        <f t="shared" si="234"/>
        <v>50</v>
      </c>
      <c r="Y272" s="336">
        <f t="shared" si="234"/>
        <v>50</v>
      </c>
      <c r="Z272" s="336">
        <f t="shared" si="234"/>
        <v>50</v>
      </c>
      <c r="AA272" s="336">
        <f t="shared" si="234"/>
        <v>50</v>
      </c>
      <c r="AB272" s="336">
        <f t="shared" si="234"/>
        <v>50</v>
      </c>
      <c r="AC272" s="575">
        <f t="shared" si="234"/>
        <v>50</v>
      </c>
      <c r="AD272" s="562">
        <f t="shared" si="234"/>
        <v>50</v>
      </c>
      <c r="AE272" s="336">
        <f t="shared" si="234"/>
        <v>99</v>
      </c>
      <c r="AF272" s="336">
        <f t="shared" si="234"/>
        <v>99</v>
      </c>
      <c r="AG272" s="336">
        <f t="shared" si="234"/>
        <v>99</v>
      </c>
      <c r="AH272" s="336">
        <f t="shared" si="234"/>
        <v>99</v>
      </c>
      <c r="AI272" s="558">
        <f t="shared" si="234"/>
        <v>99</v>
      </c>
      <c r="AJ272" s="575">
        <f t="shared" si="234"/>
        <v>99</v>
      </c>
      <c r="AK272" s="558">
        <f t="shared" si="234"/>
        <v>99</v>
      </c>
      <c r="AL272" s="37"/>
    </row>
    <row r="273" spans="1:42" ht="34.5" customHeight="1">
      <c r="A273" s="624">
        <v>43</v>
      </c>
      <c r="B273" s="659" t="s">
        <v>136</v>
      </c>
      <c r="C273" s="32" t="s">
        <v>175</v>
      </c>
      <c r="D273" s="48"/>
      <c r="E273" s="49"/>
      <c r="F273" s="337">
        <f>+F133</f>
        <v>0</v>
      </c>
      <c r="G273" s="343">
        <f>+G133</f>
        <v>0</v>
      </c>
      <c r="H273" s="576">
        <f t="shared" ref="H273:AK273" si="235">+H133</f>
        <v>0</v>
      </c>
      <c r="I273" s="559">
        <f t="shared" si="235"/>
        <v>0</v>
      </c>
      <c r="J273" s="343">
        <f t="shared" si="235"/>
        <v>0</v>
      </c>
      <c r="K273" s="343">
        <f t="shared" si="235"/>
        <v>0</v>
      </c>
      <c r="L273" s="343">
        <f t="shared" si="235"/>
        <v>0</v>
      </c>
      <c r="M273" s="343">
        <f t="shared" si="235"/>
        <v>0</v>
      </c>
      <c r="N273" s="343">
        <f t="shared" si="235"/>
        <v>0</v>
      </c>
      <c r="O273" s="343">
        <f t="shared" si="235"/>
        <v>0</v>
      </c>
      <c r="P273" s="559">
        <f t="shared" si="235"/>
        <v>0</v>
      </c>
      <c r="Q273" s="559">
        <f t="shared" si="235"/>
        <v>0</v>
      </c>
      <c r="R273" s="559">
        <f t="shared" si="235"/>
        <v>0</v>
      </c>
      <c r="S273" s="343">
        <f t="shared" si="235"/>
        <v>0</v>
      </c>
      <c r="T273" s="343">
        <f t="shared" si="235"/>
        <v>0</v>
      </c>
      <c r="U273" s="343">
        <f t="shared" si="235"/>
        <v>0</v>
      </c>
      <c r="V273" s="576">
        <f t="shared" si="235"/>
        <v>0</v>
      </c>
      <c r="W273" s="559">
        <f t="shared" si="235"/>
        <v>0</v>
      </c>
      <c r="X273" s="343">
        <f t="shared" si="235"/>
        <v>0</v>
      </c>
      <c r="Y273" s="343">
        <f t="shared" si="235"/>
        <v>0</v>
      </c>
      <c r="Z273" s="343">
        <f t="shared" si="235"/>
        <v>0</v>
      </c>
      <c r="AA273" s="343">
        <f t="shared" si="235"/>
        <v>0</v>
      </c>
      <c r="AB273" s="343">
        <f t="shared" si="235"/>
        <v>0</v>
      </c>
      <c r="AC273" s="576">
        <f t="shared" si="235"/>
        <v>0</v>
      </c>
      <c r="AD273" s="559">
        <f t="shared" si="235"/>
        <v>0</v>
      </c>
      <c r="AE273" s="343">
        <f t="shared" si="235"/>
        <v>0</v>
      </c>
      <c r="AF273" s="343">
        <f t="shared" si="235"/>
        <v>0</v>
      </c>
      <c r="AG273" s="343">
        <f t="shared" si="235"/>
        <v>0</v>
      </c>
      <c r="AH273" s="343">
        <f t="shared" si="235"/>
        <v>0</v>
      </c>
      <c r="AI273" s="559">
        <f t="shared" si="235"/>
        <v>0</v>
      </c>
      <c r="AJ273" s="576">
        <f t="shared" si="235"/>
        <v>0</v>
      </c>
      <c r="AK273" s="559">
        <f t="shared" si="235"/>
        <v>0</v>
      </c>
      <c r="AL273" s="37"/>
      <c r="AM273" s="38"/>
      <c r="AN273" s="38"/>
      <c r="AO273" s="38"/>
      <c r="AP273" s="38"/>
    </row>
    <row r="274" spans="1:42" ht="34.5" customHeight="1">
      <c r="A274" s="625"/>
      <c r="B274" s="729"/>
      <c r="C274" s="39"/>
      <c r="D274" s="40"/>
      <c r="E274" s="41"/>
      <c r="F274" s="42"/>
      <c r="G274" s="336">
        <f t="shared" ref="G274:AK274" si="236">+F274+G273</f>
        <v>0</v>
      </c>
      <c r="H274" s="575">
        <f t="shared" si="236"/>
        <v>0</v>
      </c>
      <c r="I274" s="562">
        <f t="shared" si="236"/>
        <v>0</v>
      </c>
      <c r="J274" s="336">
        <f t="shared" si="236"/>
        <v>0</v>
      </c>
      <c r="K274" s="336">
        <f t="shared" si="236"/>
        <v>0</v>
      </c>
      <c r="L274" s="336">
        <f t="shared" si="236"/>
        <v>0</v>
      </c>
      <c r="M274" s="336">
        <f t="shared" si="236"/>
        <v>0</v>
      </c>
      <c r="N274" s="336">
        <f t="shared" si="236"/>
        <v>0</v>
      </c>
      <c r="O274" s="336">
        <f t="shared" si="236"/>
        <v>0</v>
      </c>
      <c r="P274" s="562">
        <f t="shared" si="236"/>
        <v>0</v>
      </c>
      <c r="Q274" s="558">
        <f t="shared" si="236"/>
        <v>0</v>
      </c>
      <c r="R274" s="558">
        <f t="shared" si="236"/>
        <v>0</v>
      </c>
      <c r="S274" s="336">
        <f t="shared" si="236"/>
        <v>0</v>
      </c>
      <c r="T274" s="336">
        <f t="shared" si="236"/>
        <v>0</v>
      </c>
      <c r="U274" s="336">
        <f t="shared" si="236"/>
        <v>0</v>
      </c>
      <c r="V274" s="575">
        <f t="shared" si="236"/>
        <v>0</v>
      </c>
      <c r="W274" s="562">
        <f t="shared" si="236"/>
        <v>0</v>
      </c>
      <c r="X274" s="336">
        <f t="shared" si="236"/>
        <v>0</v>
      </c>
      <c r="Y274" s="336">
        <f t="shared" si="236"/>
        <v>0</v>
      </c>
      <c r="Z274" s="336">
        <f t="shared" si="236"/>
        <v>0</v>
      </c>
      <c r="AA274" s="336">
        <f t="shared" si="236"/>
        <v>0</v>
      </c>
      <c r="AB274" s="336">
        <f t="shared" si="236"/>
        <v>0</v>
      </c>
      <c r="AC274" s="575">
        <f t="shared" si="236"/>
        <v>0</v>
      </c>
      <c r="AD274" s="562">
        <f t="shared" si="236"/>
        <v>0</v>
      </c>
      <c r="AE274" s="336">
        <f t="shared" si="236"/>
        <v>0</v>
      </c>
      <c r="AF274" s="336">
        <f t="shared" si="236"/>
        <v>0</v>
      </c>
      <c r="AG274" s="336">
        <f t="shared" si="236"/>
        <v>0</v>
      </c>
      <c r="AH274" s="336">
        <f t="shared" si="236"/>
        <v>0</v>
      </c>
      <c r="AI274" s="558">
        <f t="shared" si="236"/>
        <v>0</v>
      </c>
      <c r="AJ274" s="575">
        <f t="shared" si="236"/>
        <v>0</v>
      </c>
      <c r="AK274" s="558">
        <f t="shared" si="236"/>
        <v>0</v>
      </c>
      <c r="AL274" s="37"/>
    </row>
    <row r="275" spans="1:42" ht="34.5" customHeight="1">
      <c r="A275" s="624">
        <v>44</v>
      </c>
      <c r="B275" s="659" t="s">
        <v>137</v>
      </c>
      <c r="C275" s="32" t="s">
        <v>175</v>
      </c>
      <c r="D275" s="48"/>
      <c r="E275" s="49"/>
      <c r="F275" s="337">
        <f>+F135</f>
        <v>1555</v>
      </c>
      <c r="G275" s="343">
        <f>+G135</f>
        <v>0</v>
      </c>
      <c r="H275" s="576">
        <f t="shared" ref="H275:AK275" si="237">+H135</f>
        <v>0</v>
      </c>
      <c r="I275" s="559">
        <f t="shared" si="237"/>
        <v>0</v>
      </c>
      <c r="J275" s="343">
        <f t="shared" si="237"/>
        <v>0</v>
      </c>
      <c r="K275" s="343">
        <f t="shared" si="237"/>
        <v>0</v>
      </c>
      <c r="L275" s="343">
        <f t="shared" si="237"/>
        <v>0</v>
      </c>
      <c r="M275" s="343">
        <f t="shared" si="237"/>
        <v>0</v>
      </c>
      <c r="N275" s="470">
        <f t="shared" si="237"/>
        <v>55</v>
      </c>
      <c r="O275" s="343">
        <f t="shared" si="237"/>
        <v>0</v>
      </c>
      <c r="P275" s="559">
        <f t="shared" si="237"/>
        <v>0</v>
      </c>
      <c r="Q275" s="559">
        <f t="shared" si="237"/>
        <v>0</v>
      </c>
      <c r="R275" s="559">
        <f t="shared" si="237"/>
        <v>0</v>
      </c>
      <c r="S275" s="343">
        <f t="shared" si="237"/>
        <v>0</v>
      </c>
      <c r="T275" s="343">
        <f t="shared" si="237"/>
        <v>0</v>
      </c>
      <c r="U275" s="343">
        <f t="shared" si="237"/>
        <v>0</v>
      </c>
      <c r="V275" s="576">
        <f t="shared" si="237"/>
        <v>0</v>
      </c>
      <c r="W275" s="559">
        <f t="shared" si="237"/>
        <v>0</v>
      </c>
      <c r="X275" s="343">
        <f t="shared" si="237"/>
        <v>0</v>
      </c>
      <c r="Y275" s="343">
        <f t="shared" si="237"/>
        <v>0</v>
      </c>
      <c r="Z275" s="343">
        <f t="shared" si="237"/>
        <v>0</v>
      </c>
      <c r="AA275" s="343">
        <f t="shared" si="237"/>
        <v>0</v>
      </c>
      <c r="AB275" s="343">
        <f t="shared" si="237"/>
        <v>0</v>
      </c>
      <c r="AC275" s="576">
        <f t="shared" si="237"/>
        <v>0</v>
      </c>
      <c r="AD275" s="559">
        <f t="shared" si="237"/>
        <v>0</v>
      </c>
      <c r="AE275" s="470">
        <f t="shared" si="237"/>
        <v>250</v>
      </c>
      <c r="AF275" s="470">
        <f t="shared" si="237"/>
        <v>950</v>
      </c>
      <c r="AG275" s="470">
        <f t="shared" si="237"/>
        <v>300</v>
      </c>
      <c r="AH275" s="343">
        <f t="shared" si="237"/>
        <v>0</v>
      </c>
      <c r="AI275" s="559">
        <f t="shared" si="237"/>
        <v>0</v>
      </c>
      <c r="AJ275" s="576">
        <f t="shared" si="237"/>
        <v>0</v>
      </c>
      <c r="AK275" s="559">
        <f t="shared" si="237"/>
        <v>0</v>
      </c>
      <c r="AL275" s="37"/>
      <c r="AM275" s="38"/>
      <c r="AN275" s="38"/>
      <c r="AO275" s="38"/>
      <c r="AP275" s="38"/>
    </row>
    <row r="276" spans="1:42" ht="34.5" customHeight="1">
      <c r="A276" s="625"/>
      <c r="B276" s="729"/>
      <c r="C276" s="39"/>
      <c r="D276" s="33"/>
      <c r="E276" s="52"/>
      <c r="F276" s="35"/>
      <c r="G276" s="336">
        <f t="shared" ref="G276:AK276" si="238">+F276+G275</f>
        <v>0</v>
      </c>
      <c r="H276" s="575">
        <f t="shared" si="238"/>
        <v>0</v>
      </c>
      <c r="I276" s="562">
        <f t="shared" si="238"/>
        <v>0</v>
      </c>
      <c r="J276" s="336">
        <f t="shared" si="238"/>
        <v>0</v>
      </c>
      <c r="K276" s="336">
        <f t="shared" si="238"/>
        <v>0</v>
      </c>
      <c r="L276" s="336">
        <f t="shared" si="238"/>
        <v>0</v>
      </c>
      <c r="M276" s="336">
        <f t="shared" si="238"/>
        <v>0</v>
      </c>
      <c r="N276" s="336">
        <f t="shared" si="238"/>
        <v>55</v>
      </c>
      <c r="O276" s="336">
        <f t="shared" si="238"/>
        <v>55</v>
      </c>
      <c r="P276" s="562">
        <f t="shared" si="238"/>
        <v>55</v>
      </c>
      <c r="Q276" s="558">
        <f t="shared" si="238"/>
        <v>55</v>
      </c>
      <c r="R276" s="558">
        <f t="shared" si="238"/>
        <v>55</v>
      </c>
      <c r="S276" s="336">
        <f t="shared" si="238"/>
        <v>55</v>
      </c>
      <c r="T276" s="336">
        <f t="shared" si="238"/>
        <v>55</v>
      </c>
      <c r="U276" s="336">
        <f t="shared" si="238"/>
        <v>55</v>
      </c>
      <c r="V276" s="575">
        <f t="shared" si="238"/>
        <v>55</v>
      </c>
      <c r="W276" s="562">
        <f t="shared" si="238"/>
        <v>55</v>
      </c>
      <c r="X276" s="336">
        <f t="shared" si="238"/>
        <v>55</v>
      </c>
      <c r="Y276" s="336">
        <f t="shared" si="238"/>
        <v>55</v>
      </c>
      <c r="Z276" s="336">
        <f t="shared" si="238"/>
        <v>55</v>
      </c>
      <c r="AA276" s="336">
        <f t="shared" si="238"/>
        <v>55</v>
      </c>
      <c r="AB276" s="336">
        <f t="shared" si="238"/>
        <v>55</v>
      </c>
      <c r="AC276" s="575">
        <f t="shared" si="238"/>
        <v>55</v>
      </c>
      <c r="AD276" s="562">
        <f t="shared" si="238"/>
        <v>55</v>
      </c>
      <c r="AE276" s="336">
        <f t="shared" si="238"/>
        <v>305</v>
      </c>
      <c r="AF276" s="336">
        <f t="shared" si="238"/>
        <v>1255</v>
      </c>
      <c r="AG276" s="336">
        <f t="shared" si="238"/>
        <v>1555</v>
      </c>
      <c r="AH276" s="336">
        <f t="shared" si="238"/>
        <v>1555</v>
      </c>
      <c r="AI276" s="558">
        <f t="shared" si="238"/>
        <v>1555</v>
      </c>
      <c r="AJ276" s="575">
        <f t="shared" si="238"/>
        <v>1555</v>
      </c>
      <c r="AK276" s="558">
        <f t="shared" si="238"/>
        <v>1555</v>
      </c>
      <c r="AL276" s="37"/>
    </row>
    <row r="277" spans="1:42" ht="34.5" customHeight="1">
      <c r="A277" s="624">
        <v>45</v>
      </c>
      <c r="B277" s="659" t="s">
        <v>138</v>
      </c>
      <c r="C277" s="53" t="s">
        <v>177</v>
      </c>
      <c r="D277" s="53"/>
      <c r="E277" s="54"/>
      <c r="F277" s="337">
        <f>+F137</f>
        <v>95</v>
      </c>
      <c r="G277" s="343">
        <f>+G137</f>
        <v>0</v>
      </c>
      <c r="H277" s="576">
        <f t="shared" ref="H277:AK277" si="239">+H137</f>
        <v>0</v>
      </c>
      <c r="I277" s="559">
        <f t="shared" si="239"/>
        <v>0</v>
      </c>
      <c r="J277" s="343">
        <f t="shared" si="239"/>
        <v>0</v>
      </c>
      <c r="K277" s="343">
        <f t="shared" si="239"/>
        <v>0</v>
      </c>
      <c r="L277" s="343">
        <f t="shared" si="239"/>
        <v>0</v>
      </c>
      <c r="M277" s="343">
        <f t="shared" si="239"/>
        <v>0</v>
      </c>
      <c r="N277" s="470">
        <f t="shared" si="239"/>
        <v>95</v>
      </c>
      <c r="O277" s="343">
        <f t="shared" si="239"/>
        <v>0</v>
      </c>
      <c r="P277" s="559">
        <f t="shared" si="239"/>
        <v>0</v>
      </c>
      <c r="Q277" s="559">
        <f t="shared" si="239"/>
        <v>0</v>
      </c>
      <c r="R277" s="559">
        <f t="shared" si="239"/>
        <v>0</v>
      </c>
      <c r="S277" s="343">
        <f t="shared" si="239"/>
        <v>0</v>
      </c>
      <c r="T277" s="343">
        <f t="shared" si="239"/>
        <v>0</v>
      </c>
      <c r="U277" s="343">
        <f t="shared" si="239"/>
        <v>0</v>
      </c>
      <c r="V277" s="576">
        <f t="shared" si="239"/>
        <v>0</v>
      </c>
      <c r="W277" s="559">
        <f t="shared" si="239"/>
        <v>0</v>
      </c>
      <c r="X277" s="343">
        <f t="shared" si="239"/>
        <v>0</v>
      </c>
      <c r="Y277" s="343">
        <f t="shared" si="239"/>
        <v>0</v>
      </c>
      <c r="Z277" s="343">
        <f t="shared" si="239"/>
        <v>0</v>
      </c>
      <c r="AA277" s="343">
        <f t="shared" si="239"/>
        <v>0</v>
      </c>
      <c r="AB277" s="343">
        <f t="shared" si="239"/>
        <v>0</v>
      </c>
      <c r="AC277" s="576">
        <f t="shared" si="239"/>
        <v>0</v>
      </c>
      <c r="AD277" s="559">
        <f t="shared" si="239"/>
        <v>0</v>
      </c>
      <c r="AE277" s="343">
        <f t="shared" si="239"/>
        <v>0</v>
      </c>
      <c r="AF277" s="343">
        <f t="shared" si="239"/>
        <v>0</v>
      </c>
      <c r="AG277" s="343">
        <f t="shared" si="239"/>
        <v>0</v>
      </c>
      <c r="AH277" s="343">
        <f t="shared" si="239"/>
        <v>0</v>
      </c>
      <c r="AI277" s="559">
        <f t="shared" si="239"/>
        <v>0</v>
      </c>
      <c r="AJ277" s="576">
        <f t="shared" si="239"/>
        <v>0</v>
      </c>
      <c r="AK277" s="559">
        <f t="shared" si="239"/>
        <v>0</v>
      </c>
      <c r="AL277" s="37"/>
      <c r="AM277" s="38"/>
      <c r="AN277" s="38"/>
      <c r="AO277" s="38"/>
      <c r="AP277" s="38"/>
    </row>
    <row r="278" spans="1:42" ht="34.5" customHeight="1">
      <c r="A278" s="625"/>
      <c r="B278" s="729"/>
      <c r="C278" s="55"/>
      <c r="D278" s="56"/>
      <c r="E278" s="57"/>
      <c r="F278" s="42"/>
      <c r="G278" s="336">
        <f t="shared" ref="G278:AK278" si="240">+F278+G277</f>
        <v>0</v>
      </c>
      <c r="H278" s="575">
        <f t="shared" si="240"/>
        <v>0</v>
      </c>
      <c r="I278" s="562">
        <f t="shared" si="240"/>
        <v>0</v>
      </c>
      <c r="J278" s="336">
        <f t="shared" si="240"/>
        <v>0</v>
      </c>
      <c r="K278" s="336">
        <f t="shared" si="240"/>
        <v>0</v>
      </c>
      <c r="L278" s="336">
        <f t="shared" si="240"/>
        <v>0</v>
      </c>
      <c r="M278" s="336">
        <f t="shared" si="240"/>
        <v>0</v>
      </c>
      <c r="N278" s="336">
        <f t="shared" si="240"/>
        <v>95</v>
      </c>
      <c r="O278" s="336">
        <f t="shared" si="240"/>
        <v>95</v>
      </c>
      <c r="P278" s="562">
        <f t="shared" si="240"/>
        <v>95</v>
      </c>
      <c r="Q278" s="558">
        <f t="shared" si="240"/>
        <v>95</v>
      </c>
      <c r="R278" s="558">
        <f t="shared" si="240"/>
        <v>95</v>
      </c>
      <c r="S278" s="336">
        <f t="shared" si="240"/>
        <v>95</v>
      </c>
      <c r="T278" s="336">
        <f t="shared" si="240"/>
        <v>95</v>
      </c>
      <c r="U278" s="336">
        <f t="shared" si="240"/>
        <v>95</v>
      </c>
      <c r="V278" s="575">
        <f t="shared" si="240"/>
        <v>95</v>
      </c>
      <c r="W278" s="562">
        <f t="shared" si="240"/>
        <v>95</v>
      </c>
      <c r="X278" s="336">
        <f t="shared" si="240"/>
        <v>95</v>
      </c>
      <c r="Y278" s="336">
        <f t="shared" si="240"/>
        <v>95</v>
      </c>
      <c r="Z278" s="336">
        <f t="shared" si="240"/>
        <v>95</v>
      </c>
      <c r="AA278" s="336">
        <f t="shared" si="240"/>
        <v>95</v>
      </c>
      <c r="AB278" s="336">
        <f t="shared" si="240"/>
        <v>95</v>
      </c>
      <c r="AC278" s="575">
        <f t="shared" si="240"/>
        <v>95</v>
      </c>
      <c r="AD278" s="562">
        <f t="shared" si="240"/>
        <v>95</v>
      </c>
      <c r="AE278" s="336">
        <f t="shared" si="240"/>
        <v>95</v>
      </c>
      <c r="AF278" s="336">
        <f t="shared" si="240"/>
        <v>95</v>
      </c>
      <c r="AG278" s="336">
        <f t="shared" si="240"/>
        <v>95</v>
      </c>
      <c r="AH278" s="336">
        <f t="shared" si="240"/>
        <v>95</v>
      </c>
      <c r="AI278" s="558">
        <f t="shared" si="240"/>
        <v>95</v>
      </c>
      <c r="AJ278" s="575">
        <f t="shared" si="240"/>
        <v>95</v>
      </c>
      <c r="AK278" s="558">
        <f t="shared" si="240"/>
        <v>95</v>
      </c>
      <c r="AL278" s="37"/>
    </row>
    <row r="279" spans="1:42" ht="34.5" customHeight="1">
      <c r="A279" s="624">
        <v>46</v>
      </c>
      <c r="B279" s="659" t="s">
        <v>139</v>
      </c>
      <c r="C279" s="53" t="s">
        <v>177</v>
      </c>
      <c r="D279" s="60"/>
      <c r="E279" s="34"/>
      <c r="F279" s="337">
        <f>+F139</f>
        <v>17</v>
      </c>
      <c r="G279" s="342">
        <f>+G139</f>
        <v>0</v>
      </c>
      <c r="H279" s="574">
        <f t="shared" ref="H279:AK279" si="241">+H139</f>
        <v>0</v>
      </c>
      <c r="I279" s="557">
        <f t="shared" si="241"/>
        <v>0</v>
      </c>
      <c r="J279" s="342">
        <f t="shared" si="241"/>
        <v>0</v>
      </c>
      <c r="K279" s="342">
        <f t="shared" si="241"/>
        <v>0</v>
      </c>
      <c r="L279" s="342">
        <f t="shared" si="241"/>
        <v>0</v>
      </c>
      <c r="M279" s="342">
        <f t="shared" si="241"/>
        <v>0</v>
      </c>
      <c r="N279" s="469">
        <f t="shared" si="241"/>
        <v>17</v>
      </c>
      <c r="O279" s="342">
        <f t="shared" si="241"/>
        <v>0</v>
      </c>
      <c r="P279" s="557">
        <f t="shared" si="241"/>
        <v>0</v>
      </c>
      <c r="Q279" s="557">
        <f t="shared" si="241"/>
        <v>0</v>
      </c>
      <c r="R279" s="557">
        <f t="shared" si="241"/>
        <v>0</v>
      </c>
      <c r="S279" s="342">
        <f t="shared" si="241"/>
        <v>0</v>
      </c>
      <c r="T279" s="342">
        <f t="shared" si="241"/>
        <v>0</v>
      </c>
      <c r="U279" s="342">
        <f t="shared" si="241"/>
        <v>0</v>
      </c>
      <c r="V279" s="574">
        <f t="shared" si="241"/>
        <v>0</v>
      </c>
      <c r="W279" s="557">
        <f t="shared" si="241"/>
        <v>0</v>
      </c>
      <c r="X279" s="342">
        <f t="shared" si="241"/>
        <v>0</v>
      </c>
      <c r="Y279" s="342">
        <f t="shared" si="241"/>
        <v>0</v>
      </c>
      <c r="Z279" s="342">
        <f t="shared" si="241"/>
        <v>0</v>
      </c>
      <c r="AA279" s="342">
        <f t="shared" si="241"/>
        <v>0</v>
      </c>
      <c r="AB279" s="342">
        <f t="shared" si="241"/>
        <v>0</v>
      </c>
      <c r="AC279" s="574">
        <f t="shared" si="241"/>
        <v>0</v>
      </c>
      <c r="AD279" s="557">
        <f t="shared" si="241"/>
        <v>0</v>
      </c>
      <c r="AE279" s="342">
        <f t="shared" si="241"/>
        <v>0</v>
      </c>
      <c r="AF279" s="342">
        <f t="shared" si="241"/>
        <v>0</v>
      </c>
      <c r="AG279" s="342">
        <f t="shared" si="241"/>
        <v>0</v>
      </c>
      <c r="AH279" s="342">
        <f t="shared" si="241"/>
        <v>0</v>
      </c>
      <c r="AI279" s="557">
        <f t="shared" si="241"/>
        <v>0</v>
      </c>
      <c r="AJ279" s="574">
        <f t="shared" si="241"/>
        <v>0</v>
      </c>
      <c r="AK279" s="559">
        <f t="shared" si="241"/>
        <v>0</v>
      </c>
      <c r="AL279" s="37"/>
      <c r="AM279" s="38"/>
      <c r="AN279" s="38"/>
      <c r="AO279" s="38"/>
      <c r="AP279" s="38"/>
    </row>
    <row r="280" spans="1:42" ht="34.5" customHeight="1">
      <c r="A280" s="625"/>
      <c r="B280" s="729"/>
      <c r="C280" s="60"/>
      <c r="D280" s="60"/>
      <c r="E280" s="52"/>
      <c r="F280" s="35"/>
      <c r="G280" s="336">
        <f t="shared" ref="G280:AK280" si="242">+F280+G279</f>
        <v>0</v>
      </c>
      <c r="H280" s="575">
        <f t="shared" si="242"/>
        <v>0</v>
      </c>
      <c r="I280" s="562">
        <f t="shared" si="242"/>
        <v>0</v>
      </c>
      <c r="J280" s="336">
        <f t="shared" si="242"/>
        <v>0</v>
      </c>
      <c r="K280" s="336">
        <f t="shared" si="242"/>
        <v>0</v>
      </c>
      <c r="L280" s="336">
        <f t="shared" si="242"/>
        <v>0</v>
      </c>
      <c r="M280" s="336">
        <f t="shared" si="242"/>
        <v>0</v>
      </c>
      <c r="N280" s="336">
        <f t="shared" si="242"/>
        <v>17</v>
      </c>
      <c r="O280" s="336">
        <f t="shared" si="242"/>
        <v>17</v>
      </c>
      <c r="P280" s="562">
        <f t="shared" si="242"/>
        <v>17</v>
      </c>
      <c r="Q280" s="558">
        <f t="shared" si="242"/>
        <v>17</v>
      </c>
      <c r="R280" s="558">
        <f t="shared" si="242"/>
        <v>17</v>
      </c>
      <c r="S280" s="336">
        <f t="shared" si="242"/>
        <v>17</v>
      </c>
      <c r="T280" s="336">
        <f t="shared" si="242"/>
        <v>17</v>
      </c>
      <c r="U280" s="336">
        <f t="shared" si="242"/>
        <v>17</v>
      </c>
      <c r="V280" s="575">
        <f t="shared" si="242"/>
        <v>17</v>
      </c>
      <c r="W280" s="562">
        <f t="shared" si="242"/>
        <v>17</v>
      </c>
      <c r="X280" s="336">
        <f t="shared" si="242"/>
        <v>17</v>
      </c>
      <c r="Y280" s="336">
        <f t="shared" si="242"/>
        <v>17</v>
      </c>
      <c r="Z280" s="336">
        <f t="shared" si="242"/>
        <v>17</v>
      </c>
      <c r="AA280" s="336">
        <f t="shared" si="242"/>
        <v>17</v>
      </c>
      <c r="AB280" s="336">
        <f t="shared" si="242"/>
        <v>17</v>
      </c>
      <c r="AC280" s="575">
        <f t="shared" si="242"/>
        <v>17</v>
      </c>
      <c r="AD280" s="562">
        <f t="shared" si="242"/>
        <v>17</v>
      </c>
      <c r="AE280" s="336">
        <f t="shared" si="242"/>
        <v>17</v>
      </c>
      <c r="AF280" s="336">
        <f t="shared" si="242"/>
        <v>17</v>
      </c>
      <c r="AG280" s="336">
        <f t="shared" si="242"/>
        <v>17</v>
      </c>
      <c r="AH280" s="336">
        <f t="shared" si="242"/>
        <v>17</v>
      </c>
      <c r="AI280" s="558">
        <f t="shared" si="242"/>
        <v>17</v>
      </c>
      <c r="AJ280" s="575">
        <f t="shared" si="242"/>
        <v>17</v>
      </c>
      <c r="AK280" s="558">
        <f t="shared" si="242"/>
        <v>17</v>
      </c>
      <c r="AL280" s="37"/>
    </row>
    <row r="281" spans="1:42" ht="34.5" customHeight="1">
      <c r="A281" s="624">
        <v>47</v>
      </c>
      <c r="B281" s="659" t="s">
        <v>140</v>
      </c>
      <c r="C281" s="118" t="s">
        <v>175</v>
      </c>
      <c r="D281" s="63"/>
      <c r="E281" s="54"/>
      <c r="F281" s="337">
        <f>+F141</f>
        <v>74</v>
      </c>
      <c r="G281" s="342">
        <f>+G141</f>
        <v>0</v>
      </c>
      <c r="H281" s="574">
        <f t="shared" ref="H281:AK281" si="243">+H141</f>
        <v>0</v>
      </c>
      <c r="I281" s="557">
        <f t="shared" si="243"/>
        <v>0</v>
      </c>
      <c r="J281" s="342">
        <f t="shared" si="243"/>
        <v>0</v>
      </c>
      <c r="K281" s="342">
        <f t="shared" si="243"/>
        <v>0</v>
      </c>
      <c r="L281" s="342">
        <f t="shared" si="243"/>
        <v>0</v>
      </c>
      <c r="M281" s="342">
        <f t="shared" si="243"/>
        <v>0</v>
      </c>
      <c r="N281" s="469">
        <f t="shared" si="243"/>
        <v>50</v>
      </c>
      <c r="O281" s="342">
        <f t="shared" si="243"/>
        <v>0</v>
      </c>
      <c r="P281" s="557">
        <f t="shared" si="243"/>
        <v>0</v>
      </c>
      <c r="Q281" s="557">
        <f t="shared" si="243"/>
        <v>0</v>
      </c>
      <c r="R281" s="557">
        <f t="shared" si="243"/>
        <v>0</v>
      </c>
      <c r="S281" s="342">
        <f t="shared" si="243"/>
        <v>0</v>
      </c>
      <c r="T281" s="342">
        <f t="shared" si="243"/>
        <v>0</v>
      </c>
      <c r="U281" s="342">
        <f t="shared" si="243"/>
        <v>0</v>
      </c>
      <c r="V281" s="574">
        <f t="shared" si="243"/>
        <v>0</v>
      </c>
      <c r="W281" s="557">
        <f t="shared" si="243"/>
        <v>0</v>
      </c>
      <c r="X281" s="342">
        <f t="shared" si="243"/>
        <v>0</v>
      </c>
      <c r="Y281" s="342">
        <f t="shared" si="243"/>
        <v>0</v>
      </c>
      <c r="Z281" s="342">
        <f t="shared" si="243"/>
        <v>0</v>
      </c>
      <c r="AA281" s="342">
        <f t="shared" si="243"/>
        <v>0</v>
      </c>
      <c r="AB281" s="342">
        <f t="shared" si="243"/>
        <v>0</v>
      </c>
      <c r="AC281" s="574">
        <f t="shared" si="243"/>
        <v>0</v>
      </c>
      <c r="AD281" s="557">
        <f t="shared" si="243"/>
        <v>0</v>
      </c>
      <c r="AE281" s="469">
        <f t="shared" si="243"/>
        <v>24</v>
      </c>
      <c r="AF281" s="342">
        <f t="shared" si="243"/>
        <v>0</v>
      </c>
      <c r="AG281" s="342">
        <f t="shared" si="243"/>
        <v>0</v>
      </c>
      <c r="AH281" s="342">
        <f t="shared" si="243"/>
        <v>0</v>
      </c>
      <c r="AI281" s="557">
        <f t="shared" si="243"/>
        <v>0</v>
      </c>
      <c r="AJ281" s="574">
        <f t="shared" si="243"/>
        <v>0</v>
      </c>
      <c r="AK281" s="559">
        <f t="shared" si="243"/>
        <v>0</v>
      </c>
      <c r="AL281" s="37"/>
      <c r="AM281" s="38"/>
      <c r="AN281" s="38"/>
      <c r="AO281" s="38"/>
      <c r="AP281" s="38"/>
    </row>
    <row r="282" spans="1:42" ht="34.5" customHeight="1">
      <c r="A282" s="651"/>
      <c r="B282" s="729"/>
      <c r="C282" s="39"/>
      <c r="D282" s="65"/>
      <c r="E282" s="66"/>
      <c r="F282" s="35"/>
      <c r="G282" s="336">
        <f t="shared" ref="G282:AF282" si="244">+F282+G281</f>
        <v>0</v>
      </c>
      <c r="H282" s="575">
        <f t="shared" si="244"/>
        <v>0</v>
      </c>
      <c r="I282" s="562">
        <f t="shared" si="244"/>
        <v>0</v>
      </c>
      <c r="J282" s="336">
        <f t="shared" si="244"/>
        <v>0</v>
      </c>
      <c r="K282" s="336">
        <f t="shared" si="244"/>
        <v>0</v>
      </c>
      <c r="L282" s="336">
        <f t="shared" si="244"/>
        <v>0</v>
      </c>
      <c r="M282" s="336">
        <f t="shared" si="244"/>
        <v>0</v>
      </c>
      <c r="N282" s="336">
        <f t="shared" si="244"/>
        <v>50</v>
      </c>
      <c r="O282" s="336">
        <f t="shared" si="244"/>
        <v>50</v>
      </c>
      <c r="P282" s="562">
        <f t="shared" si="244"/>
        <v>50</v>
      </c>
      <c r="Q282" s="558">
        <f t="shared" si="244"/>
        <v>50</v>
      </c>
      <c r="R282" s="558">
        <f t="shared" si="244"/>
        <v>50</v>
      </c>
      <c r="S282" s="336">
        <f t="shared" si="244"/>
        <v>50</v>
      </c>
      <c r="T282" s="336">
        <f t="shared" si="244"/>
        <v>50</v>
      </c>
      <c r="U282" s="336">
        <f t="shared" si="244"/>
        <v>50</v>
      </c>
      <c r="V282" s="575">
        <f t="shared" si="244"/>
        <v>50</v>
      </c>
      <c r="W282" s="562">
        <f t="shared" si="244"/>
        <v>50</v>
      </c>
      <c r="X282" s="336">
        <f t="shared" si="244"/>
        <v>50</v>
      </c>
      <c r="Y282" s="336">
        <f t="shared" si="244"/>
        <v>50</v>
      </c>
      <c r="Z282" s="336">
        <f t="shared" si="244"/>
        <v>50</v>
      </c>
      <c r="AA282" s="336">
        <f t="shared" si="244"/>
        <v>50</v>
      </c>
      <c r="AB282" s="336">
        <f t="shared" si="244"/>
        <v>50</v>
      </c>
      <c r="AC282" s="575">
        <f t="shared" si="244"/>
        <v>50</v>
      </c>
      <c r="AD282" s="562">
        <f t="shared" si="244"/>
        <v>50</v>
      </c>
      <c r="AE282" s="336">
        <f t="shared" si="244"/>
        <v>74</v>
      </c>
      <c r="AF282" s="336">
        <f t="shared" si="244"/>
        <v>74</v>
      </c>
      <c r="AG282" s="336">
        <f>+AF282+AG281</f>
        <v>74</v>
      </c>
      <c r="AH282" s="341">
        <f t="shared" ref="AH282:AK282" si="245">+AG282+AH281</f>
        <v>74</v>
      </c>
      <c r="AI282" s="558">
        <f t="shared" si="245"/>
        <v>74</v>
      </c>
      <c r="AJ282" s="577">
        <f t="shared" si="245"/>
        <v>74</v>
      </c>
      <c r="AK282" s="560">
        <f t="shared" si="245"/>
        <v>74</v>
      </c>
      <c r="AL282" s="37"/>
    </row>
    <row r="283" spans="1:42" ht="34.5" customHeight="1">
      <c r="A283" s="624">
        <v>48</v>
      </c>
      <c r="B283" s="659" t="s">
        <v>146</v>
      </c>
      <c r="C283" s="32" t="s">
        <v>175</v>
      </c>
      <c r="D283" s="53"/>
      <c r="E283" s="54"/>
      <c r="F283" s="337">
        <f>+F143</f>
        <v>0</v>
      </c>
      <c r="G283" s="342">
        <f>+G143</f>
        <v>0</v>
      </c>
      <c r="H283" s="574">
        <f t="shared" ref="H283:AK283" si="246">+H143</f>
        <v>0</v>
      </c>
      <c r="I283" s="557">
        <f t="shared" si="246"/>
        <v>0</v>
      </c>
      <c r="J283" s="342">
        <f t="shared" si="246"/>
        <v>0</v>
      </c>
      <c r="K283" s="342">
        <f t="shared" si="246"/>
        <v>0</v>
      </c>
      <c r="L283" s="342">
        <f t="shared" si="246"/>
        <v>0</v>
      </c>
      <c r="M283" s="342">
        <f t="shared" si="246"/>
        <v>0</v>
      </c>
      <c r="N283" s="342">
        <f t="shared" si="246"/>
        <v>0</v>
      </c>
      <c r="O283" s="342">
        <f t="shared" si="246"/>
        <v>0</v>
      </c>
      <c r="P283" s="557">
        <f t="shared" si="246"/>
        <v>0</v>
      </c>
      <c r="Q283" s="557">
        <f t="shared" si="246"/>
        <v>0</v>
      </c>
      <c r="R283" s="557">
        <f t="shared" si="246"/>
        <v>0</v>
      </c>
      <c r="S283" s="342">
        <f t="shared" si="246"/>
        <v>0</v>
      </c>
      <c r="T283" s="342">
        <f t="shared" si="246"/>
        <v>0</v>
      </c>
      <c r="U283" s="342">
        <f t="shared" si="246"/>
        <v>0</v>
      </c>
      <c r="V283" s="574">
        <f t="shared" si="246"/>
        <v>0</v>
      </c>
      <c r="W283" s="557">
        <f t="shared" si="246"/>
        <v>0</v>
      </c>
      <c r="X283" s="342">
        <f t="shared" si="246"/>
        <v>0</v>
      </c>
      <c r="Y283" s="342">
        <f t="shared" si="246"/>
        <v>0</v>
      </c>
      <c r="Z283" s="342">
        <f t="shared" si="246"/>
        <v>0</v>
      </c>
      <c r="AA283" s="342">
        <f t="shared" si="246"/>
        <v>0</v>
      </c>
      <c r="AB283" s="342">
        <f t="shared" si="246"/>
        <v>0</v>
      </c>
      <c r="AC283" s="574">
        <f t="shared" si="246"/>
        <v>0</v>
      </c>
      <c r="AD283" s="557">
        <f t="shared" si="246"/>
        <v>0</v>
      </c>
      <c r="AE283" s="342">
        <f t="shared" si="246"/>
        <v>0</v>
      </c>
      <c r="AF283" s="342">
        <f t="shared" si="246"/>
        <v>0</v>
      </c>
      <c r="AG283" s="342">
        <f t="shared" si="246"/>
        <v>0</v>
      </c>
      <c r="AH283" s="347">
        <f t="shared" si="246"/>
        <v>0</v>
      </c>
      <c r="AI283" s="557">
        <f t="shared" si="246"/>
        <v>0</v>
      </c>
      <c r="AJ283" s="427">
        <f t="shared" si="246"/>
        <v>0</v>
      </c>
      <c r="AK283" s="559">
        <f t="shared" si="246"/>
        <v>0</v>
      </c>
      <c r="AL283" s="37"/>
      <c r="AM283" s="38"/>
      <c r="AN283" s="38"/>
      <c r="AO283" s="38"/>
      <c r="AP283" s="38"/>
    </row>
    <row r="284" spans="1:42" ht="34.5" customHeight="1">
      <c r="A284" s="625"/>
      <c r="B284" s="729"/>
      <c r="C284" s="39"/>
      <c r="D284" s="56"/>
      <c r="E284" s="57"/>
      <c r="F284" s="42"/>
      <c r="G284" s="336">
        <f t="shared" ref="G284:AK284" si="247">+F284+G283</f>
        <v>0</v>
      </c>
      <c r="H284" s="575">
        <f t="shared" si="247"/>
        <v>0</v>
      </c>
      <c r="I284" s="562">
        <f t="shared" si="247"/>
        <v>0</v>
      </c>
      <c r="J284" s="336">
        <f t="shared" si="247"/>
        <v>0</v>
      </c>
      <c r="K284" s="336">
        <f t="shared" si="247"/>
        <v>0</v>
      </c>
      <c r="L284" s="336">
        <f t="shared" si="247"/>
        <v>0</v>
      </c>
      <c r="M284" s="336">
        <f t="shared" si="247"/>
        <v>0</v>
      </c>
      <c r="N284" s="336">
        <f t="shared" si="247"/>
        <v>0</v>
      </c>
      <c r="O284" s="336">
        <f t="shared" si="247"/>
        <v>0</v>
      </c>
      <c r="P284" s="562">
        <f t="shared" si="247"/>
        <v>0</v>
      </c>
      <c r="Q284" s="558">
        <f t="shared" si="247"/>
        <v>0</v>
      </c>
      <c r="R284" s="558">
        <f t="shared" si="247"/>
        <v>0</v>
      </c>
      <c r="S284" s="336">
        <f t="shared" si="247"/>
        <v>0</v>
      </c>
      <c r="T284" s="336">
        <f t="shared" si="247"/>
        <v>0</v>
      </c>
      <c r="U284" s="336">
        <f t="shared" si="247"/>
        <v>0</v>
      </c>
      <c r="V284" s="575">
        <f t="shared" si="247"/>
        <v>0</v>
      </c>
      <c r="W284" s="562">
        <f t="shared" si="247"/>
        <v>0</v>
      </c>
      <c r="X284" s="336">
        <f t="shared" si="247"/>
        <v>0</v>
      </c>
      <c r="Y284" s="336">
        <f t="shared" si="247"/>
        <v>0</v>
      </c>
      <c r="Z284" s="336">
        <f t="shared" si="247"/>
        <v>0</v>
      </c>
      <c r="AA284" s="336">
        <f t="shared" si="247"/>
        <v>0</v>
      </c>
      <c r="AB284" s="336">
        <f t="shared" si="247"/>
        <v>0</v>
      </c>
      <c r="AC284" s="575">
        <f t="shared" si="247"/>
        <v>0</v>
      </c>
      <c r="AD284" s="562">
        <f t="shared" si="247"/>
        <v>0</v>
      </c>
      <c r="AE284" s="336">
        <f t="shared" si="247"/>
        <v>0</v>
      </c>
      <c r="AF284" s="336">
        <f t="shared" si="247"/>
        <v>0</v>
      </c>
      <c r="AG284" s="336">
        <f t="shared" si="247"/>
        <v>0</v>
      </c>
      <c r="AH284" s="336">
        <f t="shared" si="247"/>
        <v>0</v>
      </c>
      <c r="AI284" s="558">
        <f t="shared" si="247"/>
        <v>0</v>
      </c>
      <c r="AJ284" s="575">
        <f t="shared" si="247"/>
        <v>0</v>
      </c>
      <c r="AK284" s="558">
        <f t="shared" si="247"/>
        <v>0</v>
      </c>
      <c r="AL284" s="37"/>
    </row>
    <row r="285" spans="1:42" ht="35.1" customHeight="1">
      <c r="A285" s="652">
        <v>49</v>
      </c>
      <c r="B285" s="659" t="s">
        <v>147</v>
      </c>
      <c r="C285" s="32" t="s">
        <v>175</v>
      </c>
      <c r="D285" s="60"/>
      <c r="E285" s="34"/>
      <c r="F285" s="35">
        <f>+F145</f>
        <v>112</v>
      </c>
      <c r="G285" s="342">
        <f>+G145</f>
        <v>0</v>
      </c>
      <c r="H285" s="574">
        <f t="shared" ref="H285:AK285" si="248">+H145</f>
        <v>0</v>
      </c>
      <c r="I285" s="557">
        <f t="shared" si="248"/>
        <v>0</v>
      </c>
      <c r="J285" s="342">
        <f t="shared" si="248"/>
        <v>0</v>
      </c>
      <c r="K285" s="342">
        <f t="shared" si="248"/>
        <v>0</v>
      </c>
      <c r="L285" s="342">
        <f t="shared" si="248"/>
        <v>0</v>
      </c>
      <c r="M285" s="342">
        <f t="shared" si="248"/>
        <v>0</v>
      </c>
      <c r="N285" s="469">
        <f t="shared" si="248"/>
        <v>72</v>
      </c>
      <c r="O285" s="342">
        <f t="shared" si="248"/>
        <v>0</v>
      </c>
      <c r="P285" s="557">
        <f t="shared" si="248"/>
        <v>0</v>
      </c>
      <c r="Q285" s="557">
        <f t="shared" si="248"/>
        <v>0</v>
      </c>
      <c r="R285" s="557">
        <f t="shared" si="248"/>
        <v>0</v>
      </c>
      <c r="S285" s="342">
        <f t="shared" si="248"/>
        <v>0</v>
      </c>
      <c r="T285" s="342">
        <f t="shared" si="248"/>
        <v>0</v>
      </c>
      <c r="U285" s="342">
        <f t="shared" si="248"/>
        <v>0</v>
      </c>
      <c r="V285" s="574">
        <f t="shared" si="248"/>
        <v>0</v>
      </c>
      <c r="W285" s="557">
        <f t="shared" si="248"/>
        <v>0</v>
      </c>
      <c r="X285" s="342">
        <f t="shared" si="248"/>
        <v>0</v>
      </c>
      <c r="Y285" s="342">
        <f t="shared" si="248"/>
        <v>0</v>
      </c>
      <c r="Z285" s="342">
        <f t="shared" si="248"/>
        <v>0</v>
      </c>
      <c r="AA285" s="342">
        <f t="shared" si="248"/>
        <v>0</v>
      </c>
      <c r="AB285" s="342">
        <f t="shared" si="248"/>
        <v>0</v>
      </c>
      <c r="AC285" s="574">
        <f t="shared" si="248"/>
        <v>0</v>
      </c>
      <c r="AD285" s="557">
        <f t="shared" si="248"/>
        <v>0</v>
      </c>
      <c r="AE285" s="469">
        <f t="shared" si="248"/>
        <v>40</v>
      </c>
      <c r="AF285" s="342">
        <f t="shared" si="248"/>
        <v>0</v>
      </c>
      <c r="AG285" s="342">
        <f t="shared" si="248"/>
        <v>0</v>
      </c>
      <c r="AH285" s="342">
        <f t="shared" si="248"/>
        <v>0</v>
      </c>
      <c r="AI285" s="557">
        <f t="shared" si="248"/>
        <v>0</v>
      </c>
      <c r="AJ285" s="574">
        <f t="shared" si="248"/>
        <v>0</v>
      </c>
      <c r="AK285" s="559">
        <f t="shared" si="248"/>
        <v>0</v>
      </c>
      <c r="AL285" s="37"/>
      <c r="AM285" s="38"/>
      <c r="AN285" s="38"/>
      <c r="AO285" s="38"/>
      <c r="AP285" s="38"/>
    </row>
    <row r="286" spans="1:42" ht="35.1" customHeight="1">
      <c r="A286" s="625"/>
      <c r="B286" s="729"/>
      <c r="C286" s="39"/>
      <c r="D286" s="60"/>
      <c r="E286" s="52"/>
      <c r="F286" s="35"/>
      <c r="G286" s="336">
        <f t="shared" ref="G286:AK286" si="249">+F286+G285</f>
        <v>0</v>
      </c>
      <c r="H286" s="575">
        <f t="shared" si="249"/>
        <v>0</v>
      </c>
      <c r="I286" s="562">
        <f t="shared" si="249"/>
        <v>0</v>
      </c>
      <c r="J286" s="336">
        <f t="shared" si="249"/>
        <v>0</v>
      </c>
      <c r="K286" s="336">
        <f t="shared" si="249"/>
        <v>0</v>
      </c>
      <c r="L286" s="336">
        <f t="shared" si="249"/>
        <v>0</v>
      </c>
      <c r="M286" s="336">
        <f t="shared" si="249"/>
        <v>0</v>
      </c>
      <c r="N286" s="336">
        <f t="shared" si="249"/>
        <v>72</v>
      </c>
      <c r="O286" s="336">
        <f t="shared" si="249"/>
        <v>72</v>
      </c>
      <c r="P286" s="562">
        <f t="shared" si="249"/>
        <v>72</v>
      </c>
      <c r="Q286" s="558">
        <f t="shared" si="249"/>
        <v>72</v>
      </c>
      <c r="R286" s="558">
        <f t="shared" si="249"/>
        <v>72</v>
      </c>
      <c r="S286" s="336">
        <f t="shared" si="249"/>
        <v>72</v>
      </c>
      <c r="T286" s="336">
        <f t="shared" si="249"/>
        <v>72</v>
      </c>
      <c r="U286" s="336">
        <f t="shared" si="249"/>
        <v>72</v>
      </c>
      <c r="V286" s="575">
        <f t="shared" si="249"/>
        <v>72</v>
      </c>
      <c r="W286" s="562">
        <f t="shared" si="249"/>
        <v>72</v>
      </c>
      <c r="X286" s="336">
        <f t="shared" si="249"/>
        <v>72</v>
      </c>
      <c r="Y286" s="336">
        <f t="shared" si="249"/>
        <v>72</v>
      </c>
      <c r="Z286" s="336">
        <f t="shared" si="249"/>
        <v>72</v>
      </c>
      <c r="AA286" s="336">
        <f t="shared" si="249"/>
        <v>72</v>
      </c>
      <c r="AB286" s="336">
        <f t="shared" si="249"/>
        <v>72</v>
      </c>
      <c r="AC286" s="575">
        <f t="shared" si="249"/>
        <v>72</v>
      </c>
      <c r="AD286" s="562">
        <f t="shared" si="249"/>
        <v>72</v>
      </c>
      <c r="AE286" s="336">
        <f t="shared" si="249"/>
        <v>112</v>
      </c>
      <c r="AF286" s="336">
        <f t="shared" si="249"/>
        <v>112</v>
      </c>
      <c r="AG286" s="336">
        <f t="shared" si="249"/>
        <v>112</v>
      </c>
      <c r="AH286" s="336">
        <f t="shared" si="249"/>
        <v>112</v>
      </c>
      <c r="AI286" s="558">
        <f t="shared" si="249"/>
        <v>112</v>
      </c>
      <c r="AJ286" s="575">
        <f t="shared" si="249"/>
        <v>112</v>
      </c>
      <c r="AK286" s="558">
        <f t="shared" si="249"/>
        <v>112</v>
      </c>
      <c r="AL286" s="37"/>
    </row>
    <row r="287" spans="1:42" ht="35.1" customHeight="1">
      <c r="A287" s="624">
        <v>50</v>
      </c>
      <c r="B287" s="659" t="s">
        <v>148</v>
      </c>
      <c r="C287" s="32" t="s">
        <v>175</v>
      </c>
      <c r="D287" s="63"/>
      <c r="E287" s="54"/>
      <c r="F287" s="337">
        <f>+F147</f>
        <v>19</v>
      </c>
      <c r="G287" s="342">
        <f>+G147</f>
        <v>0</v>
      </c>
      <c r="H287" s="574">
        <f t="shared" ref="H287:AK287" si="250">+H147</f>
        <v>0</v>
      </c>
      <c r="I287" s="557">
        <f t="shared" si="250"/>
        <v>0</v>
      </c>
      <c r="J287" s="342">
        <f t="shared" si="250"/>
        <v>0</v>
      </c>
      <c r="K287" s="342">
        <f t="shared" si="250"/>
        <v>0</v>
      </c>
      <c r="L287" s="342">
        <f t="shared" si="250"/>
        <v>0</v>
      </c>
      <c r="M287" s="342">
        <f t="shared" si="250"/>
        <v>0</v>
      </c>
      <c r="N287" s="469">
        <f t="shared" si="250"/>
        <v>19</v>
      </c>
      <c r="O287" s="342">
        <f t="shared" si="250"/>
        <v>0</v>
      </c>
      <c r="P287" s="557">
        <f t="shared" si="250"/>
        <v>0</v>
      </c>
      <c r="Q287" s="557">
        <f t="shared" si="250"/>
        <v>0</v>
      </c>
      <c r="R287" s="557">
        <f t="shared" si="250"/>
        <v>0</v>
      </c>
      <c r="S287" s="342">
        <f t="shared" si="250"/>
        <v>0</v>
      </c>
      <c r="T287" s="342">
        <f t="shared" si="250"/>
        <v>0</v>
      </c>
      <c r="U287" s="342">
        <f t="shared" si="250"/>
        <v>0</v>
      </c>
      <c r="V287" s="574">
        <f t="shared" si="250"/>
        <v>0</v>
      </c>
      <c r="W287" s="557">
        <f t="shared" si="250"/>
        <v>0</v>
      </c>
      <c r="X287" s="342">
        <f t="shared" si="250"/>
        <v>0</v>
      </c>
      <c r="Y287" s="342">
        <f t="shared" si="250"/>
        <v>0</v>
      </c>
      <c r="Z287" s="342">
        <f t="shared" si="250"/>
        <v>0</v>
      </c>
      <c r="AA287" s="342">
        <f t="shared" si="250"/>
        <v>0</v>
      </c>
      <c r="AB287" s="342">
        <f t="shared" si="250"/>
        <v>0</v>
      </c>
      <c r="AC287" s="574">
        <f t="shared" si="250"/>
        <v>0</v>
      </c>
      <c r="AD287" s="557">
        <f t="shared" si="250"/>
        <v>0</v>
      </c>
      <c r="AE287" s="342">
        <f t="shared" si="250"/>
        <v>0</v>
      </c>
      <c r="AF287" s="342">
        <f t="shared" si="250"/>
        <v>0</v>
      </c>
      <c r="AG287" s="342">
        <f t="shared" si="250"/>
        <v>0</v>
      </c>
      <c r="AH287" s="342">
        <f t="shared" si="250"/>
        <v>0</v>
      </c>
      <c r="AI287" s="557">
        <f t="shared" si="250"/>
        <v>0</v>
      </c>
      <c r="AJ287" s="574">
        <f t="shared" si="250"/>
        <v>0</v>
      </c>
      <c r="AK287" s="559">
        <f t="shared" si="250"/>
        <v>0</v>
      </c>
      <c r="AL287" s="37">
        <f>SUM(G287:AK287)</f>
        <v>19</v>
      </c>
      <c r="AM287" s="38">
        <f>AL287</f>
        <v>19</v>
      </c>
      <c r="AN287" s="38">
        <v>800000</v>
      </c>
      <c r="AO287" s="38">
        <f>AL287*AN287/1000</f>
        <v>15200</v>
      </c>
      <c r="AP287" s="38">
        <f>AN287*AM287/1000</f>
        <v>15200</v>
      </c>
    </row>
    <row r="288" spans="1:42" ht="35.1" customHeight="1">
      <c r="A288" s="625"/>
      <c r="B288" s="729"/>
      <c r="C288" s="39"/>
      <c r="D288" s="65"/>
      <c r="E288" s="57"/>
      <c r="F288" s="42"/>
      <c r="G288" s="335">
        <f t="shared" ref="G288:AK288" si="251">+F288+G287</f>
        <v>0</v>
      </c>
      <c r="H288" s="575">
        <f t="shared" si="251"/>
        <v>0</v>
      </c>
      <c r="I288" s="562">
        <f t="shared" si="251"/>
        <v>0</v>
      </c>
      <c r="J288" s="336">
        <f t="shared" si="251"/>
        <v>0</v>
      </c>
      <c r="K288" s="336">
        <f t="shared" si="251"/>
        <v>0</v>
      </c>
      <c r="L288" s="336">
        <f t="shared" si="251"/>
        <v>0</v>
      </c>
      <c r="M288" s="336">
        <f t="shared" si="251"/>
        <v>0</v>
      </c>
      <c r="N288" s="336">
        <f t="shared" si="251"/>
        <v>19</v>
      </c>
      <c r="O288" s="336">
        <f t="shared" si="251"/>
        <v>19</v>
      </c>
      <c r="P288" s="562">
        <f t="shared" si="251"/>
        <v>19</v>
      </c>
      <c r="Q288" s="558">
        <f t="shared" si="251"/>
        <v>19</v>
      </c>
      <c r="R288" s="558">
        <f t="shared" si="251"/>
        <v>19</v>
      </c>
      <c r="S288" s="336">
        <f t="shared" si="251"/>
        <v>19</v>
      </c>
      <c r="T288" s="336">
        <f t="shared" si="251"/>
        <v>19</v>
      </c>
      <c r="U288" s="336">
        <f t="shared" si="251"/>
        <v>19</v>
      </c>
      <c r="V288" s="575">
        <f t="shared" si="251"/>
        <v>19</v>
      </c>
      <c r="W288" s="562">
        <f t="shared" si="251"/>
        <v>19</v>
      </c>
      <c r="X288" s="336">
        <f t="shared" si="251"/>
        <v>19</v>
      </c>
      <c r="Y288" s="336">
        <f t="shared" si="251"/>
        <v>19</v>
      </c>
      <c r="Z288" s="336">
        <f t="shared" si="251"/>
        <v>19</v>
      </c>
      <c r="AA288" s="336">
        <f t="shared" si="251"/>
        <v>19</v>
      </c>
      <c r="AB288" s="336">
        <f t="shared" si="251"/>
        <v>19</v>
      </c>
      <c r="AC288" s="575">
        <f t="shared" si="251"/>
        <v>19</v>
      </c>
      <c r="AD288" s="562">
        <f t="shared" si="251"/>
        <v>19</v>
      </c>
      <c r="AE288" s="336">
        <f t="shared" si="251"/>
        <v>19</v>
      </c>
      <c r="AF288" s="336">
        <f t="shared" si="251"/>
        <v>19</v>
      </c>
      <c r="AG288" s="336">
        <f t="shared" si="251"/>
        <v>19</v>
      </c>
      <c r="AH288" s="335">
        <f t="shared" si="251"/>
        <v>19</v>
      </c>
      <c r="AI288" s="562">
        <f t="shared" si="251"/>
        <v>19</v>
      </c>
      <c r="AJ288" s="578">
        <f t="shared" si="251"/>
        <v>19</v>
      </c>
      <c r="AK288" s="562">
        <f t="shared" si="251"/>
        <v>19</v>
      </c>
      <c r="AL288" s="37"/>
    </row>
    <row r="289" spans="1:42" ht="35.1" customHeight="1">
      <c r="A289" s="624">
        <v>51</v>
      </c>
      <c r="B289" s="659" t="s">
        <v>149</v>
      </c>
      <c r="C289" s="53" t="s">
        <v>177</v>
      </c>
      <c r="D289" s="71"/>
      <c r="E289" s="34"/>
      <c r="F289" s="35">
        <f>+F149</f>
        <v>0</v>
      </c>
      <c r="G289" s="342">
        <f>+G149</f>
        <v>0</v>
      </c>
      <c r="H289" s="574">
        <f t="shared" ref="H289:AK289" si="252">+H149</f>
        <v>0</v>
      </c>
      <c r="I289" s="557">
        <f t="shared" si="252"/>
        <v>0</v>
      </c>
      <c r="J289" s="342">
        <f t="shared" si="252"/>
        <v>0</v>
      </c>
      <c r="K289" s="342">
        <f t="shared" si="252"/>
        <v>0</v>
      </c>
      <c r="L289" s="342">
        <f t="shared" si="252"/>
        <v>0</v>
      </c>
      <c r="M289" s="342">
        <f t="shared" si="252"/>
        <v>0</v>
      </c>
      <c r="N289" s="342">
        <f t="shared" si="252"/>
        <v>0</v>
      </c>
      <c r="O289" s="342">
        <f t="shared" si="252"/>
        <v>0</v>
      </c>
      <c r="P289" s="557">
        <f t="shared" si="252"/>
        <v>0</v>
      </c>
      <c r="Q289" s="557">
        <f t="shared" si="252"/>
        <v>0</v>
      </c>
      <c r="R289" s="557">
        <f t="shared" si="252"/>
        <v>0</v>
      </c>
      <c r="S289" s="342">
        <f t="shared" si="252"/>
        <v>0</v>
      </c>
      <c r="T289" s="342">
        <f t="shared" si="252"/>
        <v>0</v>
      </c>
      <c r="U289" s="342">
        <f t="shared" si="252"/>
        <v>0</v>
      </c>
      <c r="V289" s="574">
        <f t="shared" si="252"/>
        <v>0</v>
      </c>
      <c r="W289" s="557">
        <f t="shared" si="252"/>
        <v>0</v>
      </c>
      <c r="X289" s="342">
        <f t="shared" si="252"/>
        <v>0</v>
      </c>
      <c r="Y289" s="342">
        <f t="shared" si="252"/>
        <v>0</v>
      </c>
      <c r="Z289" s="342">
        <f t="shared" si="252"/>
        <v>0</v>
      </c>
      <c r="AA289" s="342">
        <f t="shared" si="252"/>
        <v>0</v>
      </c>
      <c r="AB289" s="342">
        <f t="shared" si="252"/>
        <v>0</v>
      </c>
      <c r="AC289" s="574">
        <f t="shared" si="252"/>
        <v>0</v>
      </c>
      <c r="AD289" s="557">
        <f t="shared" si="252"/>
        <v>0</v>
      </c>
      <c r="AE289" s="342">
        <f t="shared" si="252"/>
        <v>0</v>
      </c>
      <c r="AF289" s="342">
        <f t="shared" si="252"/>
        <v>0</v>
      </c>
      <c r="AG289" s="342">
        <f t="shared" si="252"/>
        <v>0</v>
      </c>
      <c r="AH289" s="342">
        <f t="shared" si="252"/>
        <v>0</v>
      </c>
      <c r="AI289" s="557">
        <f t="shared" si="252"/>
        <v>0</v>
      </c>
      <c r="AJ289" s="574">
        <f t="shared" si="252"/>
        <v>0</v>
      </c>
      <c r="AK289" s="559">
        <f t="shared" si="252"/>
        <v>0</v>
      </c>
      <c r="AL289" s="37">
        <f>AK290</f>
        <v>0</v>
      </c>
      <c r="AM289" s="38">
        <f>AL289</f>
        <v>0</v>
      </c>
      <c r="AN289" s="38"/>
      <c r="AO289" s="38">
        <f>AL289*AN289/1000</f>
        <v>0</v>
      </c>
      <c r="AP289" s="38">
        <f>AN289*AM289/1000</f>
        <v>0</v>
      </c>
    </row>
    <row r="290" spans="1:42" ht="35.1" customHeight="1">
      <c r="A290" s="625"/>
      <c r="B290" s="729"/>
      <c r="C290" s="88"/>
      <c r="D290" s="73"/>
      <c r="E290" s="41"/>
      <c r="F290" s="42"/>
      <c r="G290" s="335">
        <f t="shared" ref="G290:AK290" si="253">+F290+G289</f>
        <v>0</v>
      </c>
      <c r="H290" s="575">
        <f t="shared" si="253"/>
        <v>0</v>
      </c>
      <c r="I290" s="562">
        <f t="shared" si="253"/>
        <v>0</v>
      </c>
      <c r="J290" s="336">
        <f t="shared" si="253"/>
        <v>0</v>
      </c>
      <c r="K290" s="336">
        <f t="shared" si="253"/>
        <v>0</v>
      </c>
      <c r="L290" s="336">
        <f t="shared" si="253"/>
        <v>0</v>
      </c>
      <c r="M290" s="336">
        <f t="shared" si="253"/>
        <v>0</v>
      </c>
      <c r="N290" s="336">
        <f t="shared" si="253"/>
        <v>0</v>
      </c>
      <c r="O290" s="336">
        <f t="shared" si="253"/>
        <v>0</v>
      </c>
      <c r="P290" s="562">
        <f t="shared" si="253"/>
        <v>0</v>
      </c>
      <c r="Q290" s="558">
        <f t="shared" si="253"/>
        <v>0</v>
      </c>
      <c r="R290" s="558">
        <f t="shared" si="253"/>
        <v>0</v>
      </c>
      <c r="S290" s="336">
        <f t="shared" si="253"/>
        <v>0</v>
      </c>
      <c r="T290" s="336">
        <f t="shared" si="253"/>
        <v>0</v>
      </c>
      <c r="U290" s="336">
        <f t="shared" si="253"/>
        <v>0</v>
      </c>
      <c r="V290" s="575">
        <f t="shared" si="253"/>
        <v>0</v>
      </c>
      <c r="W290" s="562">
        <f t="shared" si="253"/>
        <v>0</v>
      </c>
      <c r="X290" s="336">
        <f t="shared" si="253"/>
        <v>0</v>
      </c>
      <c r="Y290" s="336">
        <f t="shared" si="253"/>
        <v>0</v>
      </c>
      <c r="Z290" s="336">
        <f t="shared" si="253"/>
        <v>0</v>
      </c>
      <c r="AA290" s="336">
        <f t="shared" si="253"/>
        <v>0</v>
      </c>
      <c r="AB290" s="336">
        <f t="shared" si="253"/>
        <v>0</v>
      </c>
      <c r="AC290" s="575">
        <f t="shared" si="253"/>
        <v>0</v>
      </c>
      <c r="AD290" s="562">
        <f t="shared" si="253"/>
        <v>0</v>
      </c>
      <c r="AE290" s="336">
        <f t="shared" si="253"/>
        <v>0</v>
      </c>
      <c r="AF290" s="336">
        <f t="shared" si="253"/>
        <v>0</v>
      </c>
      <c r="AG290" s="336">
        <f t="shared" si="253"/>
        <v>0</v>
      </c>
      <c r="AH290" s="336">
        <f t="shared" si="253"/>
        <v>0</v>
      </c>
      <c r="AI290" s="558">
        <f t="shared" si="253"/>
        <v>0</v>
      </c>
      <c r="AJ290" s="575">
        <f t="shared" si="253"/>
        <v>0</v>
      </c>
      <c r="AK290" s="558">
        <f t="shared" si="253"/>
        <v>0</v>
      </c>
      <c r="AL290" s="37"/>
    </row>
    <row r="291" spans="1:42" ht="35.1" customHeight="1">
      <c r="A291" s="624">
        <v>52</v>
      </c>
      <c r="B291" s="659" t="s">
        <v>156</v>
      </c>
      <c r="C291" s="53" t="s">
        <v>177</v>
      </c>
      <c r="D291" s="63"/>
      <c r="E291" s="76"/>
      <c r="F291" s="35">
        <f>+F151</f>
        <v>0</v>
      </c>
      <c r="G291" s="342">
        <f>+G151</f>
        <v>0</v>
      </c>
      <c r="H291" s="574">
        <f t="shared" ref="H291:AK291" si="254">+H151</f>
        <v>0</v>
      </c>
      <c r="I291" s="557">
        <f t="shared" si="254"/>
        <v>0</v>
      </c>
      <c r="J291" s="342">
        <f t="shared" si="254"/>
        <v>0</v>
      </c>
      <c r="K291" s="342">
        <f t="shared" si="254"/>
        <v>0</v>
      </c>
      <c r="L291" s="342">
        <f t="shared" si="254"/>
        <v>0</v>
      </c>
      <c r="M291" s="342">
        <f t="shared" si="254"/>
        <v>0</v>
      </c>
      <c r="N291" s="342">
        <f t="shared" si="254"/>
        <v>0</v>
      </c>
      <c r="O291" s="342">
        <f t="shared" si="254"/>
        <v>0</v>
      </c>
      <c r="P291" s="557">
        <f t="shared" si="254"/>
        <v>0</v>
      </c>
      <c r="Q291" s="557">
        <f t="shared" si="254"/>
        <v>0</v>
      </c>
      <c r="R291" s="557">
        <f t="shared" si="254"/>
        <v>0</v>
      </c>
      <c r="S291" s="342">
        <f t="shared" si="254"/>
        <v>0</v>
      </c>
      <c r="T291" s="342">
        <f t="shared" si="254"/>
        <v>0</v>
      </c>
      <c r="U291" s="342">
        <f t="shared" si="254"/>
        <v>0</v>
      </c>
      <c r="V291" s="574">
        <f t="shared" si="254"/>
        <v>0</v>
      </c>
      <c r="W291" s="557">
        <f t="shared" si="254"/>
        <v>0</v>
      </c>
      <c r="X291" s="342">
        <f t="shared" si="254"/>
        <v>0</v>
      </c>
      <c r="Y291" s="342">
        <f t="shared" si="254"/>
        <v>0</v>
      </c>
      <c r="Z291" s="342">
        <f t="shared" si="254"/>
        <v>0</v>
      </c>
      <c r="AA291" s="342">
        <f t="shared" si="254"/>
        <v>0</v>
      </c>
      <c r="AB291" s="342">
        <f t="shared" si="254"/>
        <v>0</v>
      </c>
      <c r="AC291" s="574">
        <f t="shared" si="254"/>
        <v>0</v>
      </c>
      <c r="AD291" s="557">
        <f t="shared" si="254"/>
        <v>0</v>
      </c>
      <c r="AE291" s="342">
        <f t="shared" si="254"/>
        <v>0</v>
      </c>
      <c r="AF291" s="342">
        <f t="shared" si="254"/>
        <v>0</v>
      </c>
      <c r="AG291" s="342">
        <f t="shared" si="254"/>
        <v>0</v>
      </c>
      <c r="AH291" s="342">
        <f t="shared" si="254"/>
        <v>0</v>
      </c>
      <c r="AI291" s="557">
        <f t="shared" si="254"/>
        <v>0</v>
      </c>
      <c r="AJ291" s="574">
        <f t="shared" si="254"/>
        <v>0</v>
      </c>
      <c r="AK291" s="559">
        <f t="shared" si="254"/>
        <v>0</v>
      </c>
      <c r="AL291" s="37">
        <f>SUM(G291:AK291)</f>
        <v>0</v>
      </c>
      <c r="AM291" s="38">
        <f>AL291</f>
        <v>0</v>
      </c>
      <c r="AN291" s="38">
        <v>0</v>
      </c>
      <c r="AO291" s="38">
        <f>AL291*AN291/1000</f>
        <v>0</v>
      </c>
      <c r="AP291" s="38">
        <f>AN291*AM291/1000</f>
        <v>0</v>
      </c>
    </row>
    <row r="292" spans="1:42" ht="35.1" customHeight="1" thickBot="1">
      <c r="A292" s="625"/>
      <c r="B292" s="729"/>
      <c r="C292" s="94"/>
      <c r="D292" s="78"/>
      <c r="E292" s="79"/>
      <c r="F292" s="42"/>
      <c r="G292" s="335">
        <f t="shared" ref="G292:AK292" si="255">+F292+G291</f>
        <v>0</v>
      </c>
      <c r="H292" s="575">
        <f t="shared" si="255"/>
        <v>0</v>
      </c>
      <c r="I292" s="562">
        <f t="shared" si="255"/>
        <v>0</v>
      </c>
      <c r="J292" s="336">
        <f t="shared" si="255"/>
        <v>0</v>
      </c>
      <c r="K292" s="336">
        <f t="shared" si="255"/>
        <v>0</v>
      </c>
      <c r="L292" s="336">
        <f t="shared" si="255"/>
        <v>0</v>
      </c>
      <c r="M292" s="336">
        <f t="shared" si="255"/>
        <v>0</v>
      </c>
      <c r="N292" s="336">
        <f t="shared" si="255"/>
        <v>0</v>
      </c>
      <c r="O292" s="336">
        <f t="shared" si="255"/>
        <v>0</v>
      </c>
      <c r="P292" s="562">
        <f t="shared" si="255"/>
        <v>0</v>
      </c>
      <c r="Q292" s="558">
        <f t="shared" si="255"/>
        <v>0</v>
      </c>
      <c r="R292" s="558">
        <f t="shared" si="255"/>
        <v>0</v>
      </c>
      <c r="S292" s="336">
        <f t="shared" si="255"/>
        <v>0</v>
      </c>
      <c r="T292" s="336">
        <f t="shared" si="255"/>
        <v>0</v>
      </c>
      <c r="U292" s="336">
        <f t="shared" si="255"/>
        <v>0</v>
      </c>
      <c r="V292" s="575">
        <f t="shared" si="255"/>
        <v>0</v>
      </c>
      <c r="W292" s="562">
        <f t="shared" si="255"/>
        <v>0</v>
      </c>
      <c r="X292" s="336">
        <f t="shared" si="255"/>
        <v>0</v>
      </c>
      <c r="Y292" s="336">
        <f t="shared" si="255"/>
        <v>0</v>
      </c>
      <c r="Z292" s="336">
        <f t="shared" si="255"/>
        <v>0</v>
      </c>
      <c r="AA292" s="336">
        <f t="shared" si="255"/>
        <v>0</v>
      </c>
      <c r="AB292" s="336">
        <f t="shared" si="255"/>
        <v>0</v>
      </c>
      <c r="AC292" s="575">
        <f t="shared" si="255"/>
        <v>0</v>
      </c>
      <c r="AD292" s="562">
        <f t="shared" si="255"/>
        <v>0</v>
      </c>
      <c r="AE292" s="336">
        <f t="shared" si="255"/>
        <v>0</v>
      </c>
      <c r="AF292" s="336">
        <f t="shared" si="255"/>
        <v>0</v>
      </c>
      <c r="AG292" s="336">
        <f t="shared" si="255"/>
        <v>0</v>
      </c>
      <c r="AH292" s="336">
        <f t="shared" si="255"/>
        <v>0</v>
      </c>
      <c r="AI292" s="558">
        <f t="shared" si="255"/>
        <v>0</v>
      </c>
      <c r="AJ292" s="575">
        <f t="shared" si="255"/>
        <v>0</v>
      </c>
      <c r="AK292" s="558">
        <f t="shared" si="255"/>
        <v>0</v>
      </c>
      <c r="AL292" s="37"/>
    </row>
    <row r="293" spans="1:42" ht="34.5" hidden="1" customHeight="1">
      <c r="A293" s="624">
        <v>13</v>
      </c>
      <c r="B293" s="666" t="s">
        <v>118</v>
      </c>
      <c r="C293" s="80"/>
      <c r="D293" s="71"/>
      <c r="E293" s="49"/>
      <c r="F293" s="35"/>
      <c r="G293" s="341">
        <v>0</v>
      </c>
      <c r="H293" s="579">
        <v>0</v>
      </c>
      <c r="I293" s="561">
        <v>0</v>
      </c>
      <c r="J293" s="339">
        <v>0</v>
      </c>
      <c r="K293" s="339">
        <v>0</v>
      </c>
      <c r="L293" s="339">
        <v>0</v>
      </c>
      <c r="M293" s="339">
        <v>0</v>
      </c>
      <c r="N293" s="339">
        <v>0</v>
      </c>
      <c r="O293" s="339">
        <v>0</v>
      </c>
      <c r="P293" s="561">
        <v>0</v>
      </c>
      <c r="Q293" s="561">
        <v>0</v>
      </c>
      <c r="R293" s="561">
        <v>0</v>
      </c>
      <c r="S293" s="339">
        <v>0</v>
      </c>
      <c r="T293" s="339">
        <v>0</v>
      </c>
      <c r="U293" s="339">
        <v>0</v>
      </c>
      <c r="V293" s="579">
        <v>0</v>
      </c>
      <c r="W293" s="561">
        <v>0</v>
      </c>
      <c r="X293" s="339">
        <v>0</v>
      </c>
      <c r="Y293" s="339">
        <v>0</v>
      </c>
      <c r="Z293" s="339">
        <v>0</v>
      </c>
      <c r="AA293" s="339">
        <v>0</v>
      </c>
      <c r="AB293" s="339">
        <v>0</v>
      </c>
      <c r="AC293" s="579">
        <v>0</v>
      </c>
      <c r="AD293" s="561">
        <v>0</v>
      </c>
      <c r="AE293" s="339">
        <v>0</v>
      </c>
      <c r="AF293" s="339">
        <v>0</v>
      </c>
      <c r="AG293" s="339">
        <v>0</v>
      </c>
      <c r="AH293" s="341">
        <v>0</v>
      </c>
      <c r="AI293" s="560">
        <v>0</v>
      </c>
      <c r="AJ293" s="577">
        <v>0</v>
      </c>
      <c r="AK293" s="560"/>
      <c r="AL293" s="37">
        <f>AK294</f>
        <v>0</v>
      </c>
      <c r="AM293" s="38">
        <f>AL293</f>
        <v>0</v>
      </c>
      <c r="AN293" s="38"/>
      <c r="AO293" s="38">
        <f>AL293*AN293/1000</f>
        <v>0</v>
      </c>
      <c r="AP293" s="38">
        <f>AN293*AM293/1000</f>
        <v>0</v>
      </c>
    </row>
    <row r="294" spans="1:42" ht="35.1" hidden="1" customHeight="1">
      <c r="A294" s="625"/>
      <c r="B294" s="667"/>
      <c r="C294" s="72"/>
      <c r="D294" s="73"/>
      <c r="E294" s="52"/>
      <c r="F294" s="61"/>
      <c r="G294" s="336">
        <f t="shared" ref="G294:AJ294" si="256">+F294+G293</f>
        <v>0</v>
      </c>
      <c r="H294" s="575">
        <f t="shared" si="256"/>
        <v>0</v>
      </c>
      <c r="I294" s="562">
        <f t="shared" si="256"/>
        <v>0</v>
      </c>
      <c r="J294" s="336">
        <f t="shared" si="256"/>
        <v>0</v>
      </c>
      <c r="K294" s="336">
        <f t="shared" si="256"/>
        <v>0</v>
      </c>
      <c r="L294" s="336">
        <f t="shared" si="256"/>
        <v>0</v>
      </c>
      <c r="M294" s="336">
        <f t="shared" si="256"/>
        <v>0</v>
      </c>
      <c r="N294" s="336">
        <f t="shared" si="256"/>
        <v>0</v>
      </c>
      <c r="O294" s="336">
        <f t="shared" si="256"/>
        <v>0</v>
      </c>
      <c r="P294" s="562">
        <f t="shared" si="256"/>
        <v>0</v>
      </c>
      <c r="Q294" s="558">
        <f t="shared" si="256"/>
        <v>0</v>
      </c>
      <c r="R294" s="558">
        <f t="shared" si="256"/>
        <v>0</v>
      </c>
      <c r="S294" s="336">
        <f t="shared" si="256"/>
        <v>0</v>
      </c>
      <c r="T294" s="336">
        <f t="shared" si="256"/>
        <v>0</v>
      </c>
      <c r="U294" s="336">
        <f t="shared" si="256"/>
        <v>0</v>
      </c>
      <c r="V294" s="575">
        <f t="shared" si="256"/>
        <v>0</v>
      </c>
      <c r="W294" s="562">
        <f t="shared" si="256"/>
        <v>0</v>
      </c>
      <c r="X294" s="336">
        <f t="shared" si="256"/>
        <v>0</v>
      </c>
      <c r="Y294" s="336">
        <f t="shared" si="256"/>
        <v>0</v>
      </c>
      <c r="Z294" s="336">
        <f t="shared" si="256"/>
        <v>0</v>
      </c>
      <c r="AA294" s="336">
        <f t="shared" si="256"/>
        <v>0</v>
      </c>
      <c r="AB294" s="336">
        <f t="shared" si="256"/>
        <v>0</v>
      </c>
      <c r="AC294" s="575">
        <f t="shared" si="256"/>
        <v>0</v>
      </c>
      <c r="AD294" s="562">
        <f t="shared" si="256"/>
        <v>0</v>
      </c>
      <c r="AE294" s="336">
        <f t="shared" si="256"/>
        <v>0</v>
      </c>
      <c r="AF294" s="336">
        <f t="shared" si="256"/>
        <v>0</v>
      </c>
      <c r="AG294" s="336">
        <f t="shared" si="256"/>
        <v>0</v>
      </c>
      <c r="AH294" s="336">
        <f t="shared" si="256"/>
        <v>0</v>
      </c>
      <c r="AI294" s="558">
        <f t="shared" si="256"/>
        <v>0</v>
      </c>
      <c r="AJ294" s="575">
        <f t="shared" si="256"/>
        <v>0</v>
      </c>
      <c r="AK294" s="558"/>
      <c r="AL294" s="37"/>
    </row>
    <row r="295" spans="1:42" ht="35.1" hidden="1" customHeight="1">
      <c r="A295" s="624">
        <v>14</v>
      </c>
      <c r="B295" s="666" t="s">
        <v>119</v>
      </c>
      <c r="C295" s="62">
        <v>0</v>
      </c>
      <c r="D295" s="63"/>
      <c r="E295" s="54"/>
      <c r="F295" s="337"/>
      <c r="G295" s="341">
        <v>0</v>
      </c>
      <c r="H295" s="579">
        <v>0</v>
      </c>
      <c r="I295" s="561">
        <v>0</v>
      </c>
      <c r="J295" s="339">
        <v>0</v>
      </c>
      <c r="K295" s="339">
        <v>0</v>
      </c>
      <c r="L295" s="339">
        <v>0</v>
      </c>
      <c r="M295" s="339">
        <v>0</v>
      </c>
      <c r="N295" s="339">
        <v>0</v>
      </c>
      <c r="O295" s="339">
        <v>0</v>
      </c>
      <c r="P295" s="561">
        <v>0</v>
      </c>
      <c r="Q295" s="561">
        <v>0</v>
      </c>
      <c r="R295" s="561">
        <v>0</v>
      </c>
      <c r="S295" s="339">
        <v>0</v>
      </c>
      <c r="T295" s="339">
        <v>0</v>
      </c>
      <c r="U295" s="339">
        <v>0</v>
      </c>
      <c r="V295" s="579">
        <v>0</v>
      </c>
      <c r="W295" s="561">
        <v>0</v>
      </c>
      <c r="X295" s="339">
        <v>0</v>
      </c>
      <c r="Y295" s="339">
        <v>0</v>
      </c>
      <c r="Z295" s="339">
        <v>0</v>
      </c>
      <c r="AA295" s="339">
        <v>0</v>
      </c>
      <c r="AB295" s="339">
        <v>0</v>
      </c>
      <c r="AC295" s="579">
        <v>0</v>
      </c>
      <c r="AD295" s="561">
        <v>0</v>
      </c>
      <c r="AE295" s="339">
        <v>0</v>
      </c>
      <c r="AF295" s="339">
        <v>0</v>
      </c>
      <c r="AG295" s="339">
        <v>0</v>
      </c>
      <c r="AH295" s="341">
        <v>0</v>
      </c>
      <c r="AI295" s="560">
        <v>0</v>
      </c>
      <c r="AJ295" s="577">
        <v>0</v>
      </c>
      <c r="AK295" s="560"/>
      <c r="AL295" s="37">
        <f>SUM(G295:AK295)</f>
        <v>0</v>
      </c>
      <c r="AM295" s="38">
        <f>AL295</f>
        <v>0</v>
      </c>
      <c r="AN295" s="38">
        <v>863000</v>
      </c>
      <c r="AO295" s="38">
        <f>AL295*AN295/1000</f>
        <v>0</v>
      </c>
      <c r="AP295" s="38">
        <f>AN295*AM295/1000</f>
        <v>0</v>
      </c>
    </row>
    <row r="296" spans="1:42" ht="34.5" hidden="1" customHeight="1">
      <c r="A296" s="625"/>
      <c r="B296" s="667"/>
      <c r="C296" s="77"/>
      <c r="D296" s="78"/>
      <c r="E296" s="85"/>
      <c r="F296" s="35"/>
      <c r="G296" s="336">
        <f t="shared" ref="G296:AJ296" si="257">+F296+G295</f>
        <v>0</v>
      </c>
      <c r="H296" s="575">
        <f t="shared" si="257"/>
        <v>0</v>
      </c>
      <c r="I296" s="562">
        <f t="shared" si="257"/>
        <v>0</v>
      </c>
      <c r="J296" s="336">
        <f t="shared" si="257"/>
        <v>0</v>
      </c>
      <c r="K296" s="336">
        <f t="shared" si="257"/>
        <v>0</v>
      </c>
      <c r="L296" s="336">
        <f t="shared" si="257"/>
        <v>0</v>
      </c>
      <c r="M296" s="336">
        <f t="shared" si="257"/>
        <v>0</v>
      </c>
      <c r="N296" s="336">
        <f t="shared" si="257"/>
        <v>0</v>
      </c>
      <c r="O296" s="336">
        <f t="shared" si="257"/>
        <v>0</v>
      </c>
      <c r="P296" s="562">
        <f t="shared" si="257"/>
        <v>0</v>
      </c>
      <c r="Q296" s="558">
        <f t="shared" si="257"/>
        <v>0</v>
      </c>
      <c r="R296" s="558">
        <f t="shared" si="257"/>
        <v>0</v>
      </c>
      <c r="S296" s="336">
        <f t="shared" si="257"/>
        <v>0</v>
      </c>
      <c r="T296" s="336">
        <f t="shared" si="257"/>
        <v>0</v>
      </c>
      <c r="U296" s="336">
        <f t="shared" si="257"/>
        <v>0</v>
      </c>
      <c r="V296" s="575">
        <f t="shared" si="257"/>
        <v>0</v>
      </c>
      <c r="W296" s="562">
        <f t="shared" si="257"/>
        <v>0</v>
      </c>
      <c r="X296" s="336">
        <f t="shared" si="257"/>
        <v>0</v>
      </c>
      <c r="Y296" s="336">
        <f t="shared" si="257"/>
        <v>0</v>
      </c>
      <c r="Z296" s="336">
        <f t="shared" si="257"/>
        <v>0</v>
      </c>
      <c r="AA296" s="336">
        <f t="shared" si="257"/>
        <v>0</v>
      </c>
      <c r="AB296" s="336">
        <f t="shared" si="257"/>
        <v>0</v>
      </c>
      <c r="AC296" s="575">
        <f t="shared" si="257"/>
        <v>0</v>
      </c>
      <c r="AD296" s="562">
        <f t="shared" si="257"/>
        <v>0</v>
      </c>
      <c r="AE296" s="336">
        <f t="shared" si="257"/>
        <v>0</v>
      </c>
      <c r="AF296" s="336">
        <f t="shared" si="257"/>
        <v>0</v>
      </c>
      <c r="AG296" s="336">
        <f t="shared" si="257"/>
        <v>0</v>
      </c>
      <c r="AH296" s="336">
        <f t="shared" si="257"/>
        <v>0</v>
      </c>
      <c r="AI296" s="558">
        <f t="shared" si="257"/>
        <v>0</v>
      </c>
      <c r="AJ296" s="575">
        <f t="shared" si="257"/>
        <v>0</v>
      </c>
      <c r="AK296" s="558"/>
      <c r="AL296" s="37"/>
    </row>
    <row r="297" spans="1:42" ht="35.1" hidden="1" customHeight="1">
      <c r="A297" s="624">
        <v>15</v>
      </c>
      <c r="B297" s="666" t="s">
        <v>120</v>
      </c>
      <c r="C297" s="62">
        <v>0</v>
      </c>
      <c r="D297" s="71"/>
      <c r="E297" s="49"/>
      <c r="F297" s="337"/>
      <c r="G297" s="341">
        <v>0</v>
      </c>
      <c r="H297" s="579">
        <v>0</v>
      </c>
      <c r="I297" s="561">
        <v>0</v>
      </c>
      <c r="J297" s="339">
        <v>0</v>
      </c>
      <c r="K297" s="339">
        <v>0</v>
      </c>
      <c r="L297" s="339">
        <v>0</v>
      </c>
      <c r="M297" s="339">
        <v>0</v>
      </c>
      <c r="N297" s="339">
        <v>0</v>
      </c>
      <c r="O297" s="339">
        <v>0</v>
      </c>
      <c r="P297" s="561">
        <v>0</v>
      </c>
      <c r="Q297" s="561">
        <v>0</v>
      </c>
      <c r="R297" s="561">
        <v>0</v>
      </c>
      <c r="S297" s="339">
        <v>0</v>
      </c>
      <c r="T297" s="339">
        <v>0</v>
      </c>
      <c r="U297" s="339">
        <v>0</v>
      </c>
      <c r="V297" s="579">
        <v>0</v>
      </c>
      <c r="W297" s="561">
        <v>0</v>
      </c>
      <c r="X297" s="339">
        <v>0</v>
      </c>
      <c r="Y297" s="339">
        <v>0</v>
      </c>
      <c r="Z297" s="339">
        <v>0</v>
      </c>
      <c r="AA297" s="339">
        <v>0</v>
      </c>
      <c r="AB297" s="339">
        <v>0</v>
      </c>
      <c r="AC297" s="579">
        <v>0</v>
      </c>
      <c r="AD297" s="561">
        <v>0</v>
      </c>
      <c r="AE297" s="339">
        <v>0</v>
      </c>
      <c r="AF297" s="339">
        <v>0</v>
      </c>
      <c r="AG297" s="339">
        <v>0</v>
      </c>
      <c r="AH297" s="341">
        <v>0</v>
      </c>
      <c r="AI297" s="560">
        <v>0</v>
      </c>
      <c r="AJ297" s="577">
        <v>0</v>
      </c>
      <c r="AK297" s="560"/>
      <c r="AL297" s="37">
        <f>AK298</f>
        <v>0</v>
      </c>
      <c r="AM297" s="38">
        <f>AL297</f>
        <v>0</v>
      </c>
      <c r="AN297" s="38"/>
      <c r="AO297" s="38">
        <f>AL297*AN297/1000</f>
        <v>0</v>
      </c>
      <c r="AP297" s="38">
        <f>AN297*AM297/1000</f>
        <v>0</v>
      </c>
    </row>
    <row r="298" spans="1:42" ht="35.1" hidden="1" customHeight="1">
      <c r="A298" s="625"/>
      <c r="B298" s="667"/>
      <c r="C298" s="72"/>
      <c r="D298" s="88"/>
      <c r="E298" s="41"/>
      <c r="F298" s="74"/>
      <c r="G298" s="336">
        <f t="shared" ref="G298:AJ298" si="258">+F298+G297</f>
        <v>0</v>
      </c>
      <c r="H298" s="575">
        <f t="shared" si="258"/>
        <v>0</v>
      </c>
      <c r="I298" s="562">
        <f t="shared" si="258"/>
        <v>0</v>
      </c>
      <c r="J298" s="336">
        <f t="shared" si="258"/>
        <v>0</v>
      </c>
      <c r="K298" s="336">
        <f t="shared" si="258"/>
        <v>0</v>
      </c>
      <c r="L298" s="336">
        <f t="shared" si="258"/>
        <v>0</v>
      </c>
      <c r="M298" s="336">
        <f t="shared" si="258"/>
        <v>0</v>
      </c>
      <c r="N298" s="336">
        <f t="shared" si="258"/>
        <v>0</v>
      </c>
      <c r="O298" s="336">
        <f t="shared" si="258"/>
        <v>0</v>
      </c>
      <c r="P298" s="562">
        <f t="shared" si="258"/>
        <v>0</v>
      </c>
      <c r="Q298" s="558">
        <f t="shared" si="258"/>
        <v>0</v>
      </c>
      <c r="R298" s="558">
        <f t="shared" si="258"/>
        <v>0</v>
      </c>
      <c r="S298" s="336">
        <f t="shared" si="258"/>
        <v>0</v>
      </c>
      <c r="T298" s="336">
        <f t="shared" si="258"/>
        <v>0</v>
      </c>
      <c r="U298" s="336">
        <f t="shared" si="258"/>
        <v>0</v>
      </c>
      <c r="V298" s="575">
        <f t="shared" si="258"/>
        <v>0</v>
      </c>
      <c r="W298" s="562">
        <f t="shared" si="258"/>
        <v>0</v>
      </c>
      <c r="X298" s="336">
        <f t="shared" si="258"/>
        <v>0</v>
      </c>
      <c r="Y298" s="336">
        <f t="shared" si="258"/>
        <v>0</v>
      </c>
      <c r="Z298" s="336">
        <f t="shared" si="258"/>
        <v>0</v>
      </c>
      <c r="AA298" s="336">
        <f t="shared" si="258"/>
        <v>0</v>
      </c>
      <c r="AB298" s="336">
        <f t="shared" si="258"/>
        <v>0</v>
      </c>
      <c r="AC298" s="575">
        <f t="shared" si="258"/>
        <v>0</v>
      </c>
      <c r="AD298" s="562">
        <f t="shared" si="258"/>
        <v>0</v>
      </c>
      <c r="AE298" s="336">
        <f t="shared" si="258"/>
        <v>0</v>
      </c>
      <c r="AF298" s="336">
        <f t="shared" si="258"/>
        <v>0</v>
      </c>
      <c r="AG298" s="336">
        <f t="shared" si="258"/>
        <v>0</v>
      </c>
      <c r="AH298" s="336">
        <f t="shared" si="258"/>
        <v>0</v>
      </c>
      <c r="AI298" s="558">
        <f t="shared" si="258"/>
        <v>0</v>
      </c>
      <c r="AJ298" s="575">
        <f t="shared" si="258"/>
        <v>0</v>
      </c>
      <c r="AK298" s="558"/>
      <c r="AL298" s="37"/>
    </row>
    <row r="299" spans="1:42" ht="35.1" hidden="1" customHeight="1">
      <c r="A299" s="624">
        <v>16</v>
      </c>
      <c r="B299" s="666" t="s">
        <v>121</v>
      </c>
      <c r="C299" s="62">
        <v>0</v>
      </c>
      <c r="D299" s="53"/>
      <c r="E299" s="89"/>
      <c r="F299" s="337"/>
      <c r="G299" s="341">
        <v>0</v>
      </c>
      <c r="H299" s="579">
        <v>0</v>
      </c>
      <c r="I299" s="561">
        <v>0</v>
      </c>
      <c r="J299" s="339">
        <v>0</v>
      </c>
      <c r="K299" s="339">
        <v>0</v>
      </c>
      <c r="L299" s="339">
        <v>0</v>
      </c>
      <c r="M299" s="339">
        <v>0</v>
      </c>
      <c r="N299" s="339">
        <v>0</v>
      </c>
      <c r="O299" s="339">
        <v>0</v>
      </c>
      <c r="P299" s="561">
        <v>0</v>
      </c>
      <c r="Q299" s="561">
        <v>0</v>
      </c>
      <c r="R299" s="561">
        <v>0</v>
      </c>
      <c r="S299" s="339">
        <v>0</v>
      </c>
      <c r="T299" s="339">
        <v>0</v>
      </c>
      <c r="U299" s="339">
        <v>0</v>
      </c>
      <c r="V299" s="579">
        <v>0</v>
      </c>
      <c r="W299" s="561">
        <v>0</v>
      </c>
      <c r="X299" s="339">
        <v>0</v>
      </c>
      <c r="Y299" s="339">
        <v>0</v>
      </c>
      <c r="Z299" s="339">
        <v>0</v>
      </c>
      <c r="AA299" s="339">
        <v>0</v>
      </c>
      <c r="AB299" s="339">
        <v>0</v>
      </c>
      <c r="AC299" s="579">
        <v>0</v>
      </c>
      <c r="AD299" s="561">
        <v>0</v>
      </c>
      <c r="AE299" s="339">
        <v>0</v>
      </c>
      <c r="AF299" s="339">
        <v>0</v>
      </c>
      <c r="AG299" s="339">
        <v>0</v>
      </c>
      <c r="AH299" s="341">
        <v>0</v>
      </c>
      <c r="AI299" s="560">
        <v>0</v>
      </c>
      <c r="AJ299" s="577">
        <v>0</v>
      </c>
      <c r="AK299" s="560"/>
      <c r="AL299" s="37"/>
    </row>
    <row r="300" spans="1:42" ht="34.5" hidden="1" customHeight="1">
      <c r="A300" s="625"/>
      <c r="B300" s="667"/>
      <c r="C300" s="77"/>
      <c r="D300" s="78"/>
      <c r="E300" s="79"/>
      <c r="F300" s="42"/>
      <c r="G300" s="336">
        <f t="shared" ref="G300:AJ300" si="259">+F300+G299</f>
        <v>0</v>
      </c>
      <c r="H300" s="575">
        <f t="shared" si="259"/>
        <v>0</v>
      </c>
      <c r="I300" s="562">
        <f t="shared" si="259"/>
        <v>0</v>
      </c>
      <c r="J300" s="336">
        <f t="shared" si="259"/>
        <v>0</v>
      </c>
      <c r="K300" s="336">
        <f t="shared" si="259"/>
        <v>0</v>
      </c>
      <c r="L300" s="336">
        <f t="shared" si="259"/>
        <v>0</v>
      </c>
      <c r="M300" s="336">
        <f t="shared" si="259"/>
        <v>0</v>
      </c>
      <c r="N300" s="336">
        <f t="shared" si="259"/>
        <v>0</v>
      </c>
      <c r="O300" s="336">
        <f t="shared" si="259"/>
        <v>0</v>
      </c>
      <c r="P300" s="562">
        <f t="shared" si="259"/>
        <v>0</v>
      </c>
      <c r="Q300" s="558">
        <f t="shared" si="259"/>
        <v>0</v>
      </c>
      <c r="R300" s="558">
        <f t="shared" si="259"/>
        <v>0</v>
      </c>
      <c r="S300" s="336">
        <f t="shared" si="259"/>
        <v>0</v>
      </c>
      <c r="T300" s="336">
        <f t="shared" si="259"/>
        <v>0</v>
      </c>
      <c r="U300" s="336">
        <f t="shared" si="259"/>
        <v>0</v>
      </c>
      <c r="V300" s="575">
        <f t="shared" si="259"/>
        <v>0</v>
      </c>
      <c r="W300" s="562">
        <f t="shared" si="259"/>
        <v>0</v>
      </c>
      <c r="X300" s="336">
        <f t="shared" si="259"/>
        <v>0</v>
      </c>
      <c r="Y300" s="336">
        <f t="shared" si="259"/>
        <v>0</v>
      </c>
      <c r="Z300" s="336">
        <f t="shared" si="259"/>
        <v>0</v>
      </c>
      <c r="AA300" s="336">
        <f t="shared" si="259"/>
        <v>0</v>
      </c>
      <c r="AB300" s="336">
        <f t="shared" si="259"/>
        <v>0</v>
      </c>
      <c r="AC300" s="575">
        <f t="shared" si="259"/>
        <v>0</v>
      </c>
      <c r="AD300" s="562">
        <f t="shared" si="259"/>
        <v>0</v>
      </c>
      <c r="AE300" s="336">
        <f t="shared" si="259"/>
        <v>0</v>
      </c>
      <c r="AF300" s="336">
        <f t="shared" si="259"/>
        <v>0</v>
      </c>
      <c r="AG300" s="336">
        <f t="shared" si="259"/>
        <v>0</v>
      </c>
      <c r="AH300" s="336">
        <f t="shared" si="259"/>
        <v>0</v>
      </c>
      <c r="AI300" s="558">
        <f t="shared" si="259"/>
        <v>0</v>
      </c>
      <c r="AJ300" s="575">
        <f t="shared" si="259"/>
        <v>0</v>
      </c>
      <c r="AK300" s="558"/>
      <c r="AL300" s="37"/>
    </row>
    <row r="301" spans="1:42" ht="35.1" hidden="1" customHeight="1">
      <c r="A301" s="624">
        <v>17</v>
      </c>
      <c r="B301" s="666" t="s">
        <v>122</v>
      </c>
      <c r="C301" s="80"/>
      <c r="D301" s="90"/>
      <c r="E301" s="91"/>
      <c r="F301" s="92"/>
      <c r="G301" s="341">
        <f>+F301</f>
        <v>0</v>
      </c>
      <c r="H301" s="579">
        <v>0</v>
      </c>
      <c r="I301" s="424">
        <v>0</v>
      </c>
      <c r="J301" s="339">
        <v>0</v>
      </c>
      <c r="K301" s="339">
        <v>0</v>
      </c>
      <c r="L301" s="339">
        <v>0</v>
      </c>
      <c r="M301" s="339">
        <v>0</v>
      </c>
      <c r="N301" s="341">
        <v>0</v>
      </c>
      <c r="O301" s="341">
        <v>0</v>
      </c>
      <c r="P301" s="560">
        <v>0</v>
      </c>
      <c r="Q301" s="560">
        <v>0</v>
      </c>
      <c r="R301" s="560">
        <v>0</v>
      </c>
      <c r="S301" s="341">
        <v>0</v>
      </c>
      <c r="T301" s="339">
        <v>0</v>
      </c>
      <c r="U301" s="341">
        <v>0</v>
      </c>
      <c r="V301" s="577">
        <v>0</v>
      </c>
      <c r="W301" s="560">
        <v>0</v>
      </c>
      <c r="X301" s="341">
        <v>0</v>
      </c>
      <c r="Y301" s="341">
        <v>0</v>
      </c>
      <c r="Z301" s="341">
        <v>0</v>
      </c>
      <c r="AA301" s="341">
        <v>0</v>
      </c>
      <c r="AB301" s="341">
        <v>0</v>
      </c>
      <c r="AC301" s="577">
        <v>0</v>
      </c>
      <c r="AD301" s="560">
        <v>0</v>
      </c>
      <c r="AE301" s="341">
        <v>0</v>
      </c>
      <c r="AF301" s="341">
        <v>0</v>
      </c>
      <c r="AG301" s="341">
        <v>0</v>
      </c>
      <c r="AH301" s="339">
        <v>0</v>
      </c>
      <c r="AI301" s="560">
        <v>0</v>
      </c>
      <c r="AJ301" s="579">
        <v>0</v>
      </c>
      <c r="AK301" s="561"/>
      <c r="AL301" s="37"/>
    </row>
    <row r="302" spans="1:42" ht="35.1" hidden="1" customHeight="1" thickBot="1">
      <c r="A302" s="651"/>
      <c r="B302" s="667"/>
      <c r="C302" s="59"/>
      <c r="D302" s="60"/>
      <c r="E302" s="52"/>
      <c r="F302" s="61"/>
      <c r="G302" s="341">
        <f t="shared" ref="G302:AJ302" si="260">+F302+G301</f>
        <v>0</v>
      </c>
      <c r="H302" s="577">
        <f t="shared" si="260"/>
        <v>0</v>
      </c>
      <c r="I302" s="567">
        <f t="shared" si="260"/>
        <v>0</v>
      </c>
      <c r="J302" s="341">
        <f t="shared" si="260"/>
        <v>0</v>
      </c>
      <c r="K302" s="341">
        <f t="shared" si="260"/>
        <v>0</v>
      </c>
      <c r="L302" s="341">
        <f t="shared" si="260"/>
        <v>0</v>
      </c>
      <c r="M302" s="341">
        <f t="shared" si="260"/>
        <v>0</v>
      </c>
      <c r="N302" s="341">
        <f t="shared" si="260"/>
        <v>0</v>
      </c>
      <c r="O302" s="341">
        <f t="shared" si="260"/>
        <v>0</v>
      </c>
      <c r="P302" s="560">
        <f t="shared" si="260"/>
        <v>0</v>
      </c>
      <c r="Q302" s="560">
        <f t="shared" si="260"/>
        <v>0</v>
      </c>
      <c r="R302" s="560">
        <f t="shared" si="260"/>
        <v>0</v>
      </c>
      <c r="S302" s="341">
        <f t="shared" si="260"/>
        <v>0</v>
      </c>
      <c r="T302" s="341">
        <f t="shared" si="260"/>
        <v>0</v>
      </c>
      <c r="U302" s="341">
        <f t="shared" si="260"/>
        <v>0</v>
      </c>
      <c r="V302" s="577">
        <f t="shared" si="260"/>
        <v>0</v>
      </c>
      <c r="W302" s="560">
        <f t="shared" si="260"/>
        <v>0</v>
      </c>
      <c r="X302" s="341">
        <f t="shared" si="260"/>
        <v>0</v>
      </c>
      <c r="Y302" s="341">
        <f t="shared" si="260"/>
        <v>0</v>
      </c>
      <c r="Z302" s="341">
        <f t="shared" si="260"/>
        <v>0</v>
      </c>
      <c r="AA302" s="341">
        <f t="shared" si="260"/>
        <v>0</v>
      </c>
      <c r="AB302" s="341">
        <f t="shared" si="260"/>
        <v>0</v>
      </c>
      <c r="AC302" s="577">
        <f t="shared" si="260"/>
        <v>0</v>
      </c>
      <c r="AD302" s="560">
        <f t="shared" si="260"/>
        <v>0</v>
      </c>
      <c r="AE302" s="341">
        <f t="shared" si="260"/>
        <v>0</v>
      </c>
      <c r="AF302" s="341">
        <f t="shared" si="260"/>
        <v>0</v>
      </c>
      <c r="AG302" s="341">
        <f t="shared" si="260"/>
        <v>0</v>
      </c>
      <c r="AH302" s="341">
        <f t="shared" si="260"/>
        <v>0</v>
      </c>
      <c r="AI302" s="560">
        <f t="shared" si="260"/>
        <v>0</v>
      </c>
      <c r="AJ302" s="575">
        <f t="shared" si="260"/>
        <v>0</v>
      </c>
      <c r="AK302" s="361"/>
      <c r="AL302" s="37"/>
    </row>
    <row r="303" spans="1:42" ht="35.1" hidden="1" customHeight="1" thickTop="1">
      <c r="A303" s="624">
        <v>25</v>
      </c>
      <c r="B303" s="671" t="s">
        <v>70</v>
      </c>
      <c r="C303" s="53"/>
      <c r="D303" s="53"/>
      <c r="E303" s="54"/>
      <c r="F303" s="337">
        <f>+F163</f>
        <v>0</v>
      </c>
      <c r="G303" s="339">
        <f>+G163</f>
        <v>0</v>
      </c>
      <c r="H303" s="579">
        <f t="shared" ref="H303:AK303" si="261">+H163</f>
        <v>0</v>
      </c>
      <c r="I303" s="561">
        <f t="shared" si="261"/>
        <v>0</v>
      </c>
      <c r="J303" s="339">
        <f t="shared" si="261"/>
        <v>0</v>
      </c>
      <c r="K303" s="339">
        <f t="shared" si="261"/>
        <v>0</v>
      </c>
      <c r="L303" s="339">
        <f t="shared" si="261"/>
        <v>0</v>
      </c>
      <c r="M303" s="339">
        <f t="shared" si="261"/>
        <v>0</v>
      </c>
      <c r="N303" s="339">
        <f t="shared" si="261"/>
        <v>0</v>
      </c>
      <c r="O303" s="343">
        <f t="shared" si="261"/>
        <v>0</v>
      </c>
      <c r="P303" s="561">
        <f t="shared" si="261"/>
        <v>0</v>
      </c>
      <c r="Q303" s="561">
        <f t="shared" si="261"/>
        <v>0</v>
      </c>
      <c r="R303" s="561">
        <f t="shared" si="261"/>
        <v>0</v>
      </c>
      <c r="S303" s="339">
        <f t="shared" si="261"/>
        <v>0</v>
      </c>
      <c r="T303" s="339">
        <f t="shared" si="261"/>
        <v>0</v>
      </c>
      <c r="U303" s="339">
        <f t="shared" si="261"/>
        <v>0</v>
      </c>
      <c r="V303" s="579">
        <f t="shared" si="261"/>
        <v>0</v>
      </c>
      <c r="W303" s="561">
        <f t="shared" si="261"/>
        <v>0</v>
      </c>
      <c r="X303" s="339">
        <f t="shared" si="261"/>
        <v>0</v>
      </c>
      <c r="Y303" s="339">
        <f t="shared" si="261"/>
        <v>0</v>
      </c>
      <c r="Z303" s="339">
        <f t="shared" si="261"/>
        <v>0</v>
      </c>
      <c r="AA303" s="339">
        <f t="shared" si="261"/>
        <v>0</v>
      </c>
      <c r="AB303" s="339">
        <f t="shared" si="261"/>
        <v>0</v>
      </c>
      <c r="AC303" s="579">
        <f t="shared" si="261"/>
        <v>0</v>
      </c>
      <c r="AD303" s="561">
        <f t="shared" si="261"/>
        <v>0</v>
      </c>
      <c r="AE303" s="339">
        <f t="shared" si="261"/>
        <v>0</v>
      </c>
      <c r="AF303" s="339">
        <f t="shared" si="261"/>
        <v>0</v>
      </c>
      <c r="AG303" s="339">
        <f t="shared" si="261"/>
        <v>0</v>
      </c>
      <c r="AH303" s="339">
        <f t="shared" si="261"/>
        <v>0</v>
      </c>
      <c r="AI303" s="561">
        <f t="shared" si="261"/>
        <v>0</v>
      </c>
      <c r="AJ303" s="577">
        <f t="shared" si="261"/>
        <v>0</v>
      </c>
      <c r="AK303" s="561">
        <f t="shared" si="261"/>
        <v>0</v>
      </c>
      <c r="AL303" s="37">
        <f>SUM(G303:AK303)</f>
        <v>0</v>
      </c>
      <c r="AM303" s="38">
        <f>AL303</f>
        <v>0</v>
      </c>
      <c r="AN303" s="38">
        <v>893900</v>
      </c>
      <c r="AO303" s="38">
        <f>AL303*AN303/1000</f>
        <v>0</v>
      </c>
      <c r="AP303" s="38">
        <f>AN303*AM303/1000</f>
        <v>0</v>
      </c>
    </row>
    <row r="304" spans="1:42" ht="35.1" hidden="1" customHeight="1">
      <c r="A304" s="625"/>
      <c r="B304" s="672"/>
      <c r="C304" s="94"/>
      <c r="D304" s="95"/>
      <c r="E304" s="79"/>
      <c r="F304" s="42"/>
      <c r="G304" s="336">
        <f t="shared" ref="G304:AK304" si="262">+F304+G303</f>
        <v>0</v>
      </c>
      <c r="H304" s="575">
        <f t="shared" si="262"/>
        <v>0</v>
      </c>
      <c r="I304" s="558">
        <f t="shared" si="262"/>
        <v>0</v>
      </c>
      <c r="J304" s="336">
        <f t="shared" si="262"/>
        <v>0</v>
      </c>
      <c r="K304" s="336">
        <f t="shared" si="262"/>
        <v>0</v>
      </c>
      <c r="L304" s="336">
        <f t="shared" si="262"/>
        <v>0</v>
      </c>
      <c r="M304" s="336">
        <f t="shared" si="262"/>
        <v>0</v>
      </c>
      <c r="N304" s="336">
        <f t="shared" si="262"/>
        <v>0</v>
      </c>
      <c r="O304" s="336">
        <f t="shared" si="262"/>
        <v>0</v>
      </c>
      <c r="P304" s="558">
        <f t="shared" si="262"/>
        <v>0</v>
      </c>
      <c r="Q304" s="558">
        <f t="shared" si="262"/>
        <v>0</v>
      </c>
      <c r="R304" s="558">
        <f t="shared" si="262"/>
        <v>0</v>
      </c>
      <c r="S304" s="336">
        <f t="shared" si="262"/>
        <v>0</v>
      </c>
      <c r="T304" s="336">
        <f t="shared" si="262"/>
        <v>0</v>
      </c>
      <c r="U304" s="336">
        <f t="shared" si="262"/>
        <v>0</v>
      </c>
      <c r="V304" s="575">
        <f t="shared" si="262"/>
        <v>0</v>
      </c>
      <c r="W304" s="558">
        <f t="shared" si="262"/>
        <v>0</v>
      </c>
      <c r="X304" s="336">
        <f t="shared" si="262"/>
        <v>0</v>
      </c>
      <c r="Y304" s="336">
        <f t="shared" si="262"/>
        <v>0</v>
      </c>
      <c r="Z304" s="336">
        <f t="shared" si="262"/>
        <v>0</v>
      </c>
      <c r="AA304" s="336">
        <f t="shared" si="262"/>
        <v>0</v>
      </c>
      <c r="AB304" s="336">
        <f t="shared" si="262"/>
        <v>0</v>
      </c>
      <c r="AC304" s="575">
        <f t="shared" si="262"/>
        <v>0</v>
      </c>
      <c r="AD304" s="558">
        <f t="shared" si="262"/>
        <v>0</v>
      </c>
      <c r="AE304" s="336">
        <f t="shared" si="262"/>
        <v>0</v>
      </c>
      <c r="AF304" s="336">
        <f t="shared" si="262"/>
        <v>0</v>
      </c>
      <c r="AG304" s="336">
        <f t="shared" si="262"/>
        <v>0</v>
      </c>
      <c r="AH304" s="336">
        <f t="shared" si="262"/>
        <v>0</v>
      </c>
      <c r="AI304" s="558">
        <f t="shared" si="262"/>
        <v>0</v>
      </c>
      <c r="AJ304" s="575">
        <f t="shared" si="262"/>
        <v>0</v>
      </c>
      <c r="AK304" s="558">
        <f t="shared" si="262"/>
        <v>0</v>
      </c>
      <c r="AL304" s="37"/>
    </row>
    <row r="305" spans="1:43" ht="35.1" hidden="1" customHeight="1">
      <c r="A305" s="624">
        <v>26</v>
      </c>
      <c r="B305" s="671" t="s">
        <v>71</v>
      </c>
      <c r="C305" s="53"/>
      <c r="D305" s="90"/>
      <c r="E305" s="49"/>
      <c r="F305" s="35">
        <f>+F165</f>
        <v>0</v>
      </c>
      <c r="G305" s="341">
        <f>+G165</f>
        <v>0</v>
      </c>
      <c r="H305" s="577">
        <f t="shared" ref="H305:AK305" si="263">+H165</f>
        <v>0</v>
      </c>
      <c r="I305" s="560">
        <f t="shared" si="263"/>
        <v>0</v>
      </c>
      <c r="J305" s="341">
        <f t="shared" si="263"/>
        <v>0</v>
      </c>
      <c r="K305" s="341">
        <f t="shared" si="263"/>
        <v>0</v>
      </c>
      <c r="L305" s="341">
        <f t="shared" si="263"/>
        <v>0</v>
      </c>
      <c r="M305" s="341">
        <f t="shared" si="263"/>
        <v>0</v>
      </c>
      <c r="N305" s="341">
        <f t="shared" si="263"/>
        <v>0</v>
      </c>
      <c r="O305" s="342">
        <f t="shared" si="263"/>
        <v>0</v>
      </c>
      <c r="P305" s="560">
        <f t="shared" si="263"/>
        <v>0</v>
      </c>
      <c r="Q305" s="560">
        <f t="shared" si="263"/>
        <v>0</v>
      </c>
      <c r="R305" s="560">
        <f t="shared" si="263"/>
        <v>0</v>
      </c>
      <c r="S305" s="341">
        <f t="shared" si="263"/>
        <v>0</v>
      </c>
      <c r="T305" s="341">
        <f t="shared" si="263"/>
        <v>0</v>
      </c>
      <c r="U305" s="341">
        <f t="shared" si="263"/>
        <v>0</v>
      </c>
      <c r="V305" s="577">
        <f t="shared" si="263"/>
        <v>0</v>
      </c>
      <c r="W305" s="560">
        <f t="shared" si="263"/>
        <v>0</v>
      </c>
      <c r="X305" s="341">
        <f t="shared" si="263"/>
        <v>0</v>
      </c>
      <c r="Y305" s="341">
        <f t="shared" si="263"/>
        <v>0</v>
      </c>
      <c r="Z305" s="341">
        <f t="shared" si="263"/>
        <v>0</v>
      </c>
      <c r="AA305" s="341">
        <f t="shared" si="263"/>
        <v>0</v>
      </c>
      <c r="AB305" s="341">
        <f t="shared" si="263"/>
        <v>0</v>
      </c>
      <c r="AC305" s="577">
        <f t="shared" si="263"/>
        <v>0</v>
      </c>
      <c r="AD305" s="560">
        <f t="shared" si="263"/>
        <v>0</v>
      </c>
      <c r="AE305" s="341">
        <f t="shared" si="263"/>
        <v>0</v>
      </c>
      <c r="AF305" s="341">
        <f t="shared" si="263"/>
        <v>0</v>
      </c>
      <c r="AG305" s="341">
        <f t="shared" si="263"/>
        <v>0</v>
      </c>
      <c r="AH305" s="341">
        <f t="shared" si="263"/>
        <v>0</v>
      </c>
      <c r="AI305" s="560">
        <f t="shared" si="263"/>
        <v>0</v>
      </c>
      <c r="AJ305" s="577">
        <f t="shared" si="263"/>
        <v>0</v>
      </c>
      <c r="AK305" s="560">
        <f t="shared" si="263"/>
        <v>0</v>
      </c>
      <c r="AL305" s="37">
        <f>SUM(G305:AK305)</f>
        <v>0</v>
      </c>
      <c r="AM305" s="38">
        <f>AL305</f>
        <v>0</v>
      </c>
      <c r="AN305" s="38"/>
      <c r="AO305" s="38">
        <f>AL305*AN305/1000</f>
        <v>0</v>
      </c>
      <c r="AP305" s="38">
        <f>AN305*AM305/1000</f>
        <v>0</v>
      </c>
    </row>
    <row r="306" spans="1:43" ht="35.1" hidden="1" customHeight="1">
      <c r="A306" s="625"/>
      <c r="B306" s="672"/>
      <c r="C306" s="33"/>
      <c r="D306" s="60"/>
      <c r="E306" s="52"/>
      <c r="F306" s="61"/>
      <c r="G306" s="336">
        <f t="shared" ref="G306:AK306" si="264">+F306+G305</f>
        <v>0</v>
      </c>
      <c r="H306" s="578">
        <f t="shared" si="264"/>
        <v>0</v>
      </c>
      <c r="I306" s="562">
        <f t="shared" si="264"/>
        <v>0</v>
      </c>
      <c r="J306" s="336">
        <f t="shared" si="264"/>
        <v>0</v>
      </c>
      <c r="K306" s="336">
        <f t="shared" si="264"/>
        <v>0</v>
      </c>
      <c r="L306" s="336">
        <f t="shared" si="264"/>
        <v>0</v>
      </c>
      <c r="M306" s="336">
        <f t="shared" si="264"/>
        <v>0</v>
      </c>
      <c r="N306" s="336">
        <f t="shared" si="264"/>
        <v>0</v>
      </c>
      <c r="O306" s="335">
        <f t="shared" si="264"/>
        <v>0</v>
      </c>
      <c r="P306" s="562">
        <f t="shared" si="264"/>
        <v>0</v>
      </c>
      <c r="Q306" s="558">
        <f t="shared" si="264"/>
        <v>0</v>
      </c>
      <c r="R306" s="558">
        <f t="shared" si="264"/>
        <v>0</v>
      </c>
      <c r="S306" s="336">
        <f t="shared" si="264"/>
        <v>0</v>
      </c>
      <c r="T306" s="336">
        <f t="shared" si="264"/>
        <v>0</v>
      </c>
      <c r="U306" s="336">
        <f t="shared" si="264"/>
        <v>0</v>
      </c>
      <c r="V306" s="578">
        <f t="shared" si="264"/>
        <v>0</v>
      </c>
      <c r="W306" s="562">
        <f t="shared" si="264"/>
        <v>0</v>
      </c>
      <c r="X306" s="336">
        <f t="shared" si="264"/>
        <v>0</v>
      </c>
      <c r="Y306" s="336">
        <f t="shared" si="264"/>
        <v>0</v>
      </c>
      <c r="Z306" s="336">
        <f t="shared" si="264"/>
        <v>0</v>
      </c>
      <c r="AA306" s="336">
        <f t="shared" si="264"/>
        <v>0</v>
      </c>
      <c r="AB306" s="336">
        <f t="shared" si="264"/>
        <v>0</v>
      </c>
      <c r="AC306" s="578">
        <f t="shared" si="264"/>
        <v>0</v>
      </c>
      <c r="AD306" s="562">
        <f t="shared" si="264"/>
        <v>0</v>
      </c>
      <c r="AE306" s="336">
        <f t="shared" si="264"/>
        <v>0</v>
      </c>
      <c r="AF306" s="336">
        <f t="shared" si="264"/>
        <v>0</v>
      </c>
      <c r="AG306" s="336">
        <f t="shared" si="264"/>
        <v>0</v>
      </c>
      <c r="AH306" s="336">
        <f t="shared" si="264"/>
        <v>0</v>
      </c>
      <c r="AI306" s="558">
        <f t="shared" si="264"/>
        <v>0</v>
      </c>
      <c r="AJ306" s="578">
        <f t="shared" si="264"/>
        <v>0</v>
      </c>
      <c r="AK306" s="562">
        <f t="shared" si="264"/>
        <v>0</v>
      </c>
      <c r="AL306" s="37"/>
      <c r="AO306" s="1">
        <f>AL306*AN306/1000</f>
        <v>0</v>
      </c>
      <c r="AP306" s="1">
        <f>AN306*AM306/1000</f>
        <v>0</v>
      </c>
    </row>
    <row r="307" spans="1:43" ht="35.1" hidden="1" customHeight="1">
      <c r="A307" s="624">
        <v>27</v>
      </c>
      <c r="B307" s="671" t="s">
        <v>72</v>
      </c>
      <c r="C307" s="96"/>
      <c r="D307" s="97"/>
      <c r="E307" s="98"/>
      <c r="F307" s="337">
        <f>+F167</f>
        <v>0</v>
      </c>
      <c r="G307" s="341">
        <f>+G167</f>
        <v>0</v>
      </c>
      <c r="H307" s="577">
        <f t="shared" ref="H307:AK307" si="265">+H167</f>
        <v>0</v>
      </c>
      <c r="I307" s="560">
        <f t="shared" si="265"/>
        <v>0</v>
      </c>
      <c r="J307" s="341">
        <f t="shared" si="265"/>
        <v>0</v>
      </c>
      <c r="K307" s="341">
        <f t="shared" si="265"/>
        <v>0</v>
      </c>
      <c r="L307" s="341">
        <f t="shared" si="265"/>
        <v>0</v>
      </c>
      <c r="M307" s="341">
        <f t="shared" si="265"/>
        <v>0</v>
      </c>
      <c r="N307" s="341">
        <f t="shared" si="265"/>
        <v>0</v>
      </c>
      <c r="O307" s="342">
        <f t="shared" si="265"/>
        <v>0</v>
      </c>
      <c r="P307" s="560">
        <f t="shared" si="265"/>
        <v>0</v>
      </c>
      <c r="Q307" s="560">
        <f t="shared" si="265"/>
        <v>0</v>
      </c>
      <c r="R307" s="560">
        <f t="shared" si="265"/>
        <v>0</v>
      </c>
      <c r="S307" s="341">
        <f t="shared" si="265"/>
        <v>0</v>
      </c>
      <c r="T307" s="341">
        <f t="shared" si="265"/>
        <v>0</v>
      </c>
      <c r="U307" s="341">
        <f t="shared" si="265"/>
        <v>0</v>
      </c>
      <c r="V307" s="577">
        <f t="shared" si="265"/>
        <v>0</v>
      </c>
      <c r="W307" s="560">
        <f t="shared" si="265"/>
        <v>0</v>
      </c>
      <c r="X307" s="341">
        <f t="shared" si="265"/>
        <v>0</v>
      </c>
      <c r="Y307" s="341">
        <f t="shared" si="265"/>
        <v>0</v>
      </c>
      <c r="Z307" s="341">
        <f t="shared" si="265"/>
        <v>0</v>
      </c>
      <c r="AA307" s="341">
        <f t="shared" si="265"/>
        <v>0</v>
      </c>
      <c r="AB307" s="341">
        <f t="shared" si="265"/>
        <v>0</v>
      </c>
      <c r="AC307" s="577">
        <f t="shared" si="265"/>
        <v>0</v>
      </c>
      <c r="AD307" s="560">
        <f t="shared" si="265"/>
        <v>0</v>
      </c>
      <c r="AE307" s="341">
        <f t="shared" si="265"/>
        <v>0</v>
      </c>
      <c r="AF307" s="341">
        <f t="shared" si="265"/>
        <v>0</v>
      </c>
      <c r="AG307" s="341">
        <f t="shared" si="265"/>
        <v>0</v>
      </c>
      <c r="AH307" s="341">
        <f t="shared" si="265"/>
        <v>0</v>
      </c>
      <c r="AI307" s="560">
        <f t="shared" si="265"/>
        <v>0</v>
      </c>
      <c r="AJ307" s="577">
        <f t="shared" si="265"/>
        <v>0</v>
      </c>
      <c r="AK307" s="560">
        <f t="shared" si="265"/>
        <v>0</v>
      </c>
      <c r="AL307" s="37">
        <f>SUM(G307:AK307)</f>
        <v>0</v>
      </c>
      <c r="AM307" s="38">
        <f>AL307</f>
        <v>0</v>
      </c>
      <c r="AN307" s="38"/>
      <c r="AO307" s="38">
        <f>AL307*AN307/1000</f>
        <v>0</v>
      </c>
      <c r="AP307" s="38">
        <f>AN307*AM307/1000</f>
        <v>0</v>
      </c>
    </row>
    <row r="308" spans="1:43" ht="35.1" hidden="1" customHeight="1" thickBot="1">
      <c r="A308" s="651"/>
      <c r="B308" s="672"/>
      <c r="C308" s="107"/>
      <c r="D308" s="108"/>
      <c r="E308" s="109"/>
      <c r="F308" s="117"/>
      <c r="G308" s="341">
        <f t="shared" ref="G308:AK308" si="266">+F308+G307</f>
        <v>0</v>
      </c>
      <c r="H308" s="577">
        <f t="shared" si="266"/>
        <v>0</v>
      </c>
      <c r="I308" s="560">
        <f t="shared" si="266"/>
        <v>0</v>
      </c>
      <c r="J308" s="341">
        <f t="shared" si="266"/>
        <v>0</v>
      </c>
      <c r="K308" s="341">
        <f t="shared" si="266"/>
        <v>0</v>
      </c>
      <c r="L308" s="341">
        <f t="shared" si="266"/>
        <v>0</v>
      </c>
      <c r="M308" s="341">
        <f t="shared" si="266"/>
        <v>0</v>
      </c>
      <c r="N308" s="341">
        <f t="shared" si="266"/>
        <v>0</v>
      </c>
      <c r="O308" s="341">
        <f t="shared" si="266"/>
        <v>0</v>
      </c>
      <c r="P308" s="560">
        <f t="shared" si="266"/>
        <v>0</v>
      </c>
      <c r="Q308" s="560">
        <f t="shared" si="266"/>
        <v>0</v>
      </c>
      <c r="R308" s="560">
        <f t="shared" si="266"/>
        <v>0</v>
      </c>
      <c r="S308" s="341">
        <f t="shared" si="266"/>
        <v>0</v>
      </c>
      <c r="T308" s="341">
        <f t="shared" si="266"/>
        <v>0</v>
      </c>
      <c r="U308" s="341">
        <f t="shared" si="266"/>
        <v>0</v>
      </c>
      <c r="V308" s="577">
        <f t="shared" si="266"/>
        <v>0</v>
      </c>
      <c r="W308" s="560">
        <f t="shared" si="266"/>
        <v>0</v>
      </c>
      <c r="X308" s="341">
        <f t="shared" si="266"/>
        <v>0</v>
      </c>
      <c r="Y308" s="341">
        <f t="shared" si="266"/>
        <v>0</v>
      </c>
      <c r="Z308" s="341">
        <f t="shared" si="266"/>
        <v>0</v>
      </c>
      <c r="AA308" s="341">
        <f t="shared" si="266"/>
        <v>0</v>
      </c>
      <c r="AB308" s="341">
        <f t="shared" si="266"/>
        <v>0</v>
      </c>
      <c r="AC308" s="577">
        <f t="shared" si="266"/>
        <v>0</v>
      </c>
      <c r="AD308" s="560">
        <f t="shared" si="266"/>
        <v>0</v>
      </c>
      <c r="AE308" s="341">
        <f t="shared" si="266"/>
        <v>0</v>
      </c>
      <c r="AF308" s="341">
        <f t="shared" si="266"/>
        <v>0</v>
      </c>
      <c r="AG308" s="341">
        <f t="shared" si="266"/>
        <v>0</v>
      </c>
      <c r="AH308" s="341">
        <f t="shared" si="266"/>
        <v>0</v>
      </c>
      <c r="AI308" s="560">
        <f t="shared" si="266"/>
        <v>0</v>
      </c>
      <c r="AJ308" s="575">
        <f t="shared" si="266"/>
        <v>0</v>
      </c>
      <c r="AK308" s="558">
        <f t="shared" si="266"/>
        <v>0</v>
      </c>
      <c r="AL308" s="37">
        <f>SUM(G308:AK308)</f>
        <v>0</v>
      </c>
      <c r="AO308" s="1">
        <f>AL308*AN308/1000</f>
        <v>0</v>
      </c>
      <c r="AP308" s="1">
        <f>AN308*AM308/1000</f>
        <v>0</v>
      </c>
    </row>
    <row r="309" spans="1:43" ht="35.1" hidden="1" customHeight="1" thickTop="1">
      <c r="A309" s="674">
        <v>52</v>
      </c>
      <c r="B309" s="677" t="s">
        <v>73</v>
      </c>
      <c r="C309" s="121">
        <v>0</v>
      </c>
      <c r="D309" s="121"/>
      <c r="E309" s="122"/>
      <c r="F309" s="123">
        <v>0</v>
      </c>
      <c r="G309" s="104">
        <v>0</v>
      </c>
      <c r="H309" s="583">
        <v>0</v>
      </c>
      <c r="I309" s="566">
        <v>0</v>
      </c>
      <c r="J309" s="104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566">
        <v>0</v>
      </c>
      <c r="Q309" s="566">
        <v>0</v>
      </c>
      <c r="R309" s="566">
        <v>0</v>
      </c>
      <c r="S309" s="104">
        <v>0</v>
      </c>
      <c r="T309" s="104">
        <v>0</v>
      </c>
      <c r="U309" s="104">
        <v>0</v>
      </c>
      <c r="V309" s="583">
        <v>0</v>
      </c>
      <c r="W309" s="566">
        <v>0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583">
        <v>0</v>
      </c>
      <c r="AD309" s="566">
        <v>0</v>
      </c>
      <c r="AE309" s="104">
        <v>0</v>
      </c>
      <c r="AF309" s="104">
        <v>0</v>
      </c>
      <c r="AG309" s="104">
        <v>0</v>
      </c>
      <c r="AH309" s="104">
        <v>0</v>
      </c>
      <c r="AI309" s="566">
        <v>0</v>
      </c>
      <c r="AJ309" s="583">
        <v>0</v>
      </c>
      <c r="AK309" s="566">
        <v>0</v>
      </c>
      <c r="AL309" s="37">
        <f>SUM(G309:AK309)</f>
        <v>0</v>
      </c>
      <c r="AM309" s="38"/>
      <c r="AN309" s="38"/>
      <c r="AO309" s="38"/>
      <c r="AP309" s="38"/>
    </row>
    <row r="310" spans="1:43" ht="34.5" hidden="1" customHeight="1">
      <c r="A310" s="670"/>
      <c r="B310" s="678"/>
      <c r="C310" s="94"/>
      <c r="D310" s="94"/>
      <c r="E310" s="124"/>
      <c r="F310" s="125"/>
      <c r="G310" s="335">
        <f t="shared" ref="G310:AK310" si="267">F310+G309</f>
        <v>0</v>
      </c>
      <c r="H310" s="578">
        <f t="shared" si="267"/>
        <v>0</v>
      </c>
      <c r="I310" s="562">
        <f t="shared" si="267"/>
        <v>0</v>
      </c>
      <c r="J310" s="335">
        <f t="shared" si="267"/>
        <v>0</v>
      </c>
      <c r="K310" s="335">
        <f t="shared" si="267"/>
        <v>0</v>
      </c>
      <c r="L310" s="335">
        <f t="shared" si="267"/>
        <v>0</v>
      </c>
      <c r="M310" s="335">
        <f t="shared" si="267"/>
        <v>0</v>
      </c>
      <c r="N310" s="335">
        <f t="shared" si="267"/>
        <v>0</v>
      </c>
      <c r="O310" s="335">
        <f t="shared" si="267"/>
        <v>0</v>
      </c>
      <c r="P310" s="562">
        <f t="shared" si="267"/>
        <v>0</v>
      </c>
      <c r="Q310" s="562">
        <f t="shared" si="267"/>
        <v>0</v>
      </c>
      <c r="R310" s="562">
        <f t="shared" si="267"/>
        <v>0</v>
      </c>
      <c r="S310" s="335">
        <f t="shared" si="267"/>
        <v>0</v>
      </c>
      <c r="T310" s="335">
        <f t="shared" si="267"/>
        <v>0</v>
      </c>
      <c r="U310" s="335">
        <f t="shared" si="267"/>
        <v>0</v>
      </c>
      <c r="V310" s="578">
        <f t="shared" si="267"/>
        <v>0</v>
      </c>
      <c r="W310" s="562">
        <f t="shared" si="267"/>
        <v>0</v>
      </c>
      <c r="X310" s="335">
        <f t="shared" si="267"/>
        <v>0</v>
      </c>
      <c r="Y310" s="335">
        <f t="shared" si="267"/>
        <v>0</v>
      </c>
      <c r="Z310" s="335">
        <f t="shared" si="267"/>
        <v>0</v>
      </c>
      <c r="AA310" s="335">
        <f t="shared" si="267"/>
        <v>0</v>
      </c>
      <c r="AB310" s="335">
        <f t="shared" si="267"/>
        <v>0</v>
      </c>
      <c r="AC310" s="578">
        <f t="shared" si="267"/>
        <v>0</v>
      </c>
      <c r="AD310" s="562">
        <f t="shared" si="267"/>
        <v>0</v>
      </c>
      <c r="AE310" s="335">
        <f t="shared" si="267"/>
        <v>0</v>
      </c>
      <c r="AF310" s="335">
        <f t="shared" si="267"/>
        <v>0</v>
      </c>
      <c r="AG310" s="335">
        <f t="shared" si="267"/>
        <v>0</v>
      </c>
      <c r="AH310" s="335">
        <f t="shared" si="267"/>
        <v>0</v>
      </c>
      <c r="AI310" s="562">
        <f t="shared" si="267"/>
        <v>0</v>
      </c>
      <c r="AJ310" s="578">
        <f t="shared" si="267"/>
        <v>0</v>
      </c>
      <c r="AK310" s="562">
        <f t="shared" si="267"/>
        <v>0</v>
      </c>
      <c r="AL310" s="37"/>
    </row>
    <row r="311" spans="1:43" ht="35.1" hidden="1" customHeight="1">
      <c r="A311" s="624">
        <v>53</v>
      </c>
      <c r="B311" s="680" t="s">
        <v>123</v>
      </c>
      <c r="C311" s="53">
        <v>0</v>
      </c>
      <c r="D311" s="126"/>
      <c r="E311" s="34"/>
      <c r="F311" s="337">
        <v>0</v>
      </c>
      <c r="G311" s="341">
        <v>0</v>
      </c>
      <c r="H311" s="577">
        <v>0</v>
      </c>
      <c r="I311" s="560">
        <v>0</v>
      </c>
      <c r="J311" s="341">
        <v>0</v>
      </c>
      <c r="K311" s="341">
        <v>0</v>
      </c>
      <c r="L311" s="341">
        <v>0</v>
      </c>
      <c r="M311" s="341">
        <v>0</v>
      </c>
      <c r="N311" s="341">
        <v>0</v>
      </c>
      <c r="O311" s="341">
        <v>0</v>
      </c>
      <c r="P311" s="560">
        <v>0</v>
      </c>
      <c r="Q311" s="560">
        <v>0</v>
      </c>
      <c r="R311" s="560">
        <v>0</v>
      </c>
      <c r="S311" s="341">
        <v>0</v>
      </c>
      <c r="T311" s="341">
        <v>0</v>
      </c>
      <c r="U311" s="341">
        <v>0</v>
      </c>
      <c r="V311" s="577">
        <v>0</v>
      </c>
      <c r="W311" s="560">
        <v>0</v>
      </c>
      <c r="X311" s="341">
        <v>0</v>
      </c>
      <c r="Y311" s="341">
        <v>0</v>
      </c>
      <c r="Z311" s="341">
        <v>0</v>
      </c>
      <c r="AA311" s="341">
        <v>0</v>
      </c>
      <c r="AB311" s="341">
        <v>0</v>
      </c>
      <c r="AC311" s="577">
        <v>0</v>
      </c>
      <c r="AD311" s="560">
        <v>0</v>
      </c>
      <c r="AE311" s="341">
        <v>0</v>
      </c>
      <c r="AF311" s="341">
        <v>0</v>
      </c>
      <c r="AG311" s="341">
        <v>0</v>
      </c>
      <c r="AH311" s="341">
        <v>0</v>
      </c>
      <c r="AI311" s="560">
        <v>0</v>
      </c>
      <c r="AJ311" s="577">
        <v>0</v>
      </c>
      <c r="AK311" s="560">
        <v>0</v>
      </c>
      <c r="AL311" s="37">
        <f>AK312</f>
        <v>0</v>
      </c>
      <c r="AM311" s="127"/>
      <c r="AN311" s="127"/>
      <c r="AO311" s="127"/>
      <c r="AP311" s="127"/>
      <c r="AQ311" s="127"/>
    </row>
    <row r="312" spans="1:43" ht="35.1" hidden="1" customHeight="1" thickBot="1">
      <c r="A312" s="679"/>
      <c r="B312" s="681"/>
      <c r="C312" s="88"/>
      <c r="D312" s="417"/>
      <c r="E312" s="41"/>
      <c r="F312" s="74"/>
      <c r="G312" s="340">
        <f t="shared" ref="G312:AK312" si="268">F312+G311</f>
        <v>0</v>
      </c>
      <c r="H312" s="584">
        <f t="shared" si="268"/>
        <v>0</v>
      </c>
      <c r="I312" s="567">
        <f t="shared" si="268"/>
        <v>0</v>
      </c>
      <c r="J312" s="340">
        <f t="shared" si="268"/>
        <v>0</v>
      </c>
      <c r="K312" s="340">
        <f t="shared" si="268"/>
        <v>0</v>
      </c>
      <c r="L312" s="340">
        <f t="shared" si="268"/>
        <v>0</v>
      </c>
      <c r="M312" s="340">
        <f t="shared" si="268"/>
        <v>0</v>
      </c>
      <c r="N312" s="340">
        <f t="shared" si="268"/>
        <v>0</v>
      </c>
      <c r="O312" s="340">
        <f t="shared" si="268"/>
        <v>0</v>
      </c>
      <c r="P312" s="567">
        <f t="shared" si="268"/>
        <v>0</v>
      </c>
      <c r="Q312" s="567">
        <f t="shared" si="268"/>
        <v>0</v>
      </c>
      <c r="R312" s="567">
        <f t="shared" si="268"/>
        <v>0</v>
      </c>
      <c r="S312" s="340">
        <f t="shared" si="268"/>
        <v>0</v>
      </c>
      <c r="T312" s="340">
        <f t="shared" si="268"/>
        <v>0</v>
      </c>
      <c r="U312" s="340">
        <f t="shared" si="268"/>
        <v>0</v>
      </c>
      <c r="V312" s="584">
        <f t="shared" si="268"/>
        <v>0</v>
      </c>
      <c r="W312" s="567">
        <f t="shared" si="268"/>
        <v>0</v>
      </c>
      <c r="X312" s="340">
        <f t="shared" si="268"/>
        <v>0</v>
      </c>
      <c r="Y312" s="340">
        <f t="shared" si="268"/>
        <v>0</v>
      </c>
      <c r="Z312" s="340">
        <f t="shared" si="268"/>
        <v>0</v>
      </c>
      <c r="AA312" s="340">
        <f t="shared" si="268"/>
        <v>0</v>
      </c>
      <c r="AB312" s="340">
        <f t="shared" si="268"/>
        <v>0</v>
      </c>
      <c r="AC312" s="584">
        <f t="shared" si="268"/>
        <v>0</v>
      </c>
      <c r="AD312" s="567">
        <f t="shared" si="268"/>
        <v>0</v>
      </c>
      <c r="AE312" s="340">
        <f t="shared" si="268"/>
        <v>0</v>
      </c>
      <c r="AF312" s="340">
        <f t="shared" si="268"/>
        <v>0</v>
      </c>
      <c r="AG312" s="340">
        <f t="shared" si="268"/>
        <v>0</v>
      </c>
      <c r="AH312" s="340">
        <f t="shared" si="268"/>
        <v>0</v>
      </c>
      <c r="AI312" s="567">
        <f t="shared" si="268"/>
        <v>0</v>
      </c>
      <c r="AJ312" s="584">
        <f t="shared" si="268"/>
        <v>0</v>
      </c>
      <c r="AK312" s="567">
        <f t="shared" si="268"/>
        <v>0</v>
      </c>
      <c r="AL312" s="47"/>
    </row>
    <row r="313" spans="1:43" ht="35.1" customHeight="1" thickTop="1" thickBot="1">
      <c r="A313" s="129"/>
      <c r="B313" s="682" t="s">
        <v>37</v>
      </c>
      <c r="C313" s="130"/>
      <c r="D313" s="130"/>
      <c r="E313" s="130" t="s">
        <v>38</v>
      </c>
      <c r="F313" s="131">
        <f>+F8+F10+F12+F14+F16+F18+F20+F22+F24+F26+F28+F30+F32+F34+F36+F44+F46+F49+F57+F59+F61+F63+F117+F119+F121+F123+F129+F131+F133+F135+F137+F139+F141+F143+F145+F147+F149+F151+F111+F113+F115+F125+F127+F99+F101+F103+F95+F97+F105+F107+F109+F77+F65+F67+F69+F71</f>
        <v>40413</v>
      </c>
      <c r="G313" s="203">
        <f>+G8+G10+G12+G14+G16+G18+G20+G22+G24+G26+G28+G30+G32+G34+G36+G44+G46+G49+G57+G59+G61+G63+G117+G119+G121+G123+G129+G131+G133+G135+G137+G139+G141+G143+G145+G147+G149+G151+G111+G113+G115+G125+G127+G99+G101+G103+G95+G97+G105+G107+G109+G77+G65+G67+G69+G71</f>
        <v>1600</v>
      </c>
      <c r="H313" s="384">
        <f t="shared" ref="H313:AK313" si="269">+H8+H10+H12+H14+H16+H18+H20+H22+H24+H26+H28+H30+H32+H34+H36+H44+H46+H49+H57+H59+H61+H63+H117+H119+H121+H123+H129+H131+H133+H135+H137+H139+H141+H143+H145+H147+H149+H151+H111+H113+H115+H125+H127+H99+H101+H103+H95+H97+H105+H107+H109+H77+H65+H67+H69+H71</f>
        <v>0</v>
      </c>
      <c r="I313" s="283">
        <f t="shared" si="269"/>
        <v>0</v>
      </c>
      <c r="J313" s="203">
        <f t="shared" si="269"/>
        <v>2303</v>
      </c>
      <c r="K313" s="203">
        <f t="shared" si="269"/>
        <v>2219</v>
      </c>
      <c r="L313" s="203">
        <f t="shared" si="269"/>
        <v>1752</v>
      </c>
      <c r="M313" s="203">
        <f t="shared" si="269"/>
        <v>2055</v>
      </c>
      <c r="N313" s="203">
        <f t="shared" si="269"/>
        <v>1631</v>
      </c>
      <c r="O313" s="203">
        <f t="shared" si="269"/>
        <v>2240</v>
      </c>
      <c r="P313" s="283">
        <f t="shared" si="269"/>
        <v>2443</v>
      </c>
      <c r="Q313" s="283">
        <f t="shared" si="269"/>
        <v>0</v>
      </c>
      <c r="R313" s="283">
        <f t="shared" si="269"/>
        <v>0</v>
      </c>
      <c r="S313" s="203">
        <f t="shared" si="269"/>
        <v>2197</v>
      </c>
      <c r="T313" s="203">
        <f t="shared" si="269"/>
        <v>1943</v>
      </c>
      <c r="U313" s="203">
        <f t="shared" si="269"/>
        <v>1900</v>
      </c>
      <c r="V313" s="384">
        <f t="shared" si="269"/>
        <v>2225</v>
      </c>
      <c r="W313" s="283">
        <f t="shared" si="269"/>
        <v>1750</v>
      </c>
      <c r="X313" s="203">
        <f t="shared" si="269"/>
        <v>1773</v>
      </c>
      <c r="Y313" s="203">
        <f t="shared" si="269"/>
        <v>1800</v>
      </c>
      <c r="Z313" s="203">
        <f t="shared" si="269"/>
        <v>2132</v>
      </c>
      <c r="AA313" s="203">
        <f t="shared" si="269"/>
        <v>1843</v>
      </c>
      <c r="AB313" s="203">
        <f t="shared" si="269"/>
        <v>2050</v>
      </c>
      <c r="AC313" s="384">
        <f t="shared" si="269"/>
        <v>1750</v>
      </c>
      <c r="AD313" s="283">
        <f t="shared" si="269"/>
        <v>0</v>
      </c>
      <c r="AE313" s="203">
        <f t="shared" si="269"/>
        <v>1557</v>
      </c>
      <c r="AF313" s="203">
        <f t="shared" si="269"/>
        <v>950</v>
      </c>
      <c r="AG313" s="203">
        <f t="shared" si="269"/>
        <v>300</v>
      </c>
      <c r="AH313" s="203">
        <f t="shared" si="269"/>
        <v>0</v>
      </c>
      <c r="AI313" s="283">
        <f t="shared" si="269"/>
        <v>0</v>
      </c>
      <c r="AJ313" s="384">
        <f t="shared" si="269"/>
        <v>0</v>
      </c>
      <c r="AK313" s="283">
        <f t="shared" si="269"/>
        <v>0</v>
      </c>
      <c r="AL313" s="1">
        <f>SUM(AL8:AL268)</f>
        <v>18972</v>
      </c>
      <c r="AM313" s="1">
        <f>SUM(AM8:AM268)</f>
        <v>18212</v>
      </c>
      <c r="AN313" s="1">
        <f>SUM(AN8:AN268)</f>
        <v>19561300</v>
      </c>
      <c r="AO313" s="1">
        <f>SUM(AO8:AO268)</f>
        <v>5876104.1999999993</v>
      </c>
      <c r="AP313" s="1">
        <f>SUM(AP8:AP268)</f>
        <v>5876104.1999999993</v>
      </c>
    </row>
    <row r="314" spans="1:43" ht="35.1" customHeight="1" thickTop="1" thickBot="1">
      <c r="A314" s="132"/>
      <c r="B314" s="682"/>
      <c r="C314" s="133"/>
      <c r="D314" s="134"/>
      <c r="E314" s="135"/>
      <c r="F314" s="136"/>
      <c r="G314" s="137">
        <f t="shared" ref="G314:AI314" si="270">F314+G313</f>
        <v>1600</v>
      </c>
      <c r="H314" s="586">
        <f t="shared" si="270"/>
        <v>1600</v>
      </c>
      <c r="I314" s="569">
        <f t="shared" si="270"/>
        <v>1600</v>
      </c>
      <c r="J314" s="169">
        <f t="shared" si="270"/>
        <v>3903</v>
      </c>
      <c r="K314" s="169">
        <f t="shared" si="270"/>
        <v>6122</v>
      </c>
      <c r="L314" s="169">
        <f t="shared" si="270"/>
        <v>7874</v>
      </c>
      <c r="M314" s="169">
        <f t="shared" si="270"/>
        <v>9929</v>
      </c>
      <c r="N314" s="169">
        <f t="shared" si="270"/>
        <v>11560</v>
      </c>
      <c r="O314" s="169">
        <f t="shared" si="270"/>
        <v>13800</v>
      </c>
      <c r="P314" s="569">
        <f t="shared" si="270"/>
        <v>16243</v>
      </c>
      <c r="Q314" s="569">
        <f t="shared" si="270"/>
        <v>16243</v>
      </c>
      <c r="R314" s="569">
        <f t="shared" si="270"/>
        <v>16243</v>
      </c>
      <c r="S314" s="169">
        <f t="shared" si="270"/>
        <v>18440</v>
      </c>
      <c r="T314" s="169">
        <f t="shared" si="270"/>
        <v>20383</v>
      </c>
      <c r="U314" s="169">
        <f t="shared" si="270"/>
        <v>22283</v>
      </c>
      <c r="V314" s="586">
        <f t="shared" si="270"/>
        <v>24508</v>
      </c>
      <c r="W314" s="569">
        <f t="shared" si="270"/>
        <v>26258</v>
      </c>
      <c r="X314" s="169">
        <f t="shared" si="270"/>
        <v>28031</v>
      </c>
      <c r="Y314" s="169">
        <f t="shared" si="270"/>
        <v>29831</v>
      </c>
      <c r="Z314" s="169">
        <f t="shared" si="270"/>
        <v>31963</v>
      </c>
      <c r="AA314" s="169">
        <f t="shared" si="270"/>
        <v>33806</v>
      </c>
      <c r="AB314" s="169">
        <f t="shared" si="270"/>
        <v>35856</v>
      </c>
      <c r="AC314" s="586">
        <f t="shared" si="270"/>
        <v>37606</v>
      </c>
      <c r="AD314" s="569">
        <f t="shared" si="270"/>
        <v>37606</v>
      </c>
      <c r="AE314" s="169">
        <f t="shared" si="270"/>
        <v>39163</v>
      </c>
      <c r="AF314" s="169">
        <f t="shared" si="270"/>
        <v>40113</v>
      </c>
      <c r="AG314" s="169">
        <f t="shared" si="270"/>
        <v>40413</v>
      </c>
      <c r="AH314" s="169">
        <f t="shared" si="270"/>
        <v>40413</v>
      </c>
      <c r="AI314" s="569">
        <f t="shared" si="270"/>
        <v>40413</v>
      </c>
      <c r="AJ314" s="586">
        <f>AI314+AJ313</f>
        <v>40413</v>
      </c>
      <c r="AK314" s="569">
        <f>AJ314+AK313</f>
        <v>40413</v>
      </c>
      <c r="AL314" s="47"/>
      <c r="AM314" s="138"/>
    </row>
    <row r="315" spans="1:43" ht="35.1" customHeight="1" thickTop="1" thickBot="1">
      <c r="A315" s="132"/>
      <c r="B315" s="682"/>
      <c r="C315" s="139"/>
      <c r="D315" s="140"/>
      <c r="E315" s="141" t="s">
        <v>39</v>
      </c>
      <c r="F315" s="142">
        <f>+F169+F171+F173+F175+F177+F179+F181+F183+F185+F187+F189+F191+F193+F195+F197+F205+F207+F209+F217+F219+F221+F223+F257+F259+F261+F263+F269+F271+F273+F275+F277+F279+F281+F283+F285+F287+F289+F291+F251+F253+F255+F265+F267+F237+F239+F241+F235+F243+F245+F247+F249+F233+F225+F227+F229+F231</f>
        <v>40412</v>
      </c>
      <c r="G315" s="142">
        <f>+G169+G171+G173+G175+G177+G179+G181+G183+G185+G187+G189+G191+G193+G195+G197+G205+G207+G209+G217+G219+G221+G223+G257+G259+G261+G263+G269+G271+G273+G275+G277+G279+G281+G283+G285+G287+G289+G291+G251+G253+G255+G265+G267+G237+G239+G241+G235+G243+G245+G247+G249+G233+G225+G227+G229+G231</f>
        <v>1600</v>
      </c>
      <c r="H315" s="585">
        <f t="shared" ref="H315:AK315" si="271">+H169+H171+H173+H175+H177+H179+H181+H183+H185+H187+H189+H191+H193+H195+H197+H205+H207+H209+H217+H219+H221+H223+H257+H259+H261+H263+H269+H271+H273+H275+H277+H279+H281+H283+H285+H287+H289+H291+H251+H253+H255+H265+H267+H237+H239+H241+H235+H243+H245+H247+H249+H233+H225+H227+H229+H231</f>
        <v>0</v>
      </c>
      <c r="I315" s="568">
        <f t="shared" si="271"/>
        <v>0</v>
      </c>
      <c r="J315" s="142">
        <f t="shared" si="271"/>
        <v>2303</v>
      </c>
      <c r="K315" s="142">
        <f t="shared" si="271"/>
        <v>2219</v>
      </c>
      <c r="L315" s="142">
        <f t="shared" si="271"/>
        <v>1751</v>
      </c>
      <c r="M315" s="142">
        <f t="shared" si="271"/>
        <v>2055</v>
      </c>
      <c r="N315" s="142">
        <f t="shared" si="271"/>
        <v>1631</v>
      </c>
      <c r="O315" s="142">
        <f t="shared" si="271"/>
        <v>2240</v>
      </c>
      <c r="P315" s="568">
        <f t="shared" si="271"/>
        <v>2443</v>
      </c>
      <c r="Q315" s="568">
        <f t="shared" si="271"/>
        <v>0</v>
      </c>
      <c r="R315" s="568">
        <f t="shared" si="271"/>
        <v>0</v>
      </c>
      <c r="S315" s="142">
        <f t="shared" si="271"/>
        <v>2197</v>
      </c>
      <c r="T315" s="142">
        <f t="shared" si="271"/>
        <v>1943</v>
      </c>
      <c r="U315" s="142">
        <f t="shared" si="271"/>
        <v>1900</v>
      </c>
      <c r="V315" s="585">
        <f t="shared" si="271"/>
        <v>2225</v>
      </c>
      <c r="W315" s="568">
        <f t="shared" si="271"/>
        <v>1750</v>
      </c>
      <c r="X315" s="142">
        <f t="shared" si="271"/>
        <v>1773</v>
      </c>
      <c r="Y315" s="142">
        <f t="shared" si="271"/>
        <v>1800</v>
      </c>
      <c r="Z315" s="142">
        <f t="shared" si="271"/>
        <v>2132</v>
      </c>
      <c r="AA315" s="142">
        <f t="shared" si="271"/>
        <v>1843</v>
      </c>
      <c r="AB315" s="142">
        <f t="shared" si="271"/>
        <v>2050</v>
      </c>
      <c r="AC315" s="585">
        <f t="shared" si="271"/>
        <v>1750</v>
      </c>
      <c r="AD315" s="568">
        <f t="shared" si="271"/>
        <v>0</v>
      </c>
      <c r="AE315" s="142">
        <f t="shared" si="271"/>
        <v>1557</v>
      </c>
      <c r="AF315" s="142">
        <f t="shared" si="271"/>
        <v>950</v>
      </c>
      <c r="AG315" s="142">
        <f t="shared" si="271"/>
        <v>300</v>
      </c>
      <c r="AH315" s="142">
        <f t="shared" si="271"/>
        <v>0</v>
      </c>
      <c r="AI315" s="568">
        <f t="shared" si="271"/>
        <v>0</v>
      </c>
      <c r="AJ315" s="585">
        <f t="shared" si="271"/>
        <v>0</v>
      </c>
      <c r="AK315" s="568">
        <f t="shared" si="271"/>
        <v>0</v>
      </c>
      <c r="AL315" s="47"/>
    </row>
    <row r="316" spans="1:43" ht="35.1" customHeight="1" thickTop="1" thickBot="1">
      <c r="A316" s="143"/>
      <c r="B316" s="682"/>
      <c r="C316" s="144"/>
      <c r="D316" s="145"/>
      <c r="E316" s="28"/>
      <c r="F316" s="146"/>
      <c r="G316" s="170">
        <f>+F316+G315</f>
        <v>1600</v>
      </c>
      <c r="H316" s="587">
        <f t="shared" ref="H316:AJ316" si="272">+G316+H315</f>
        <v>1600</v>
      </c>
      <c r="I316" s="570">
        <f t="shared" si="272"/>
        <v>1600</v>
      </c>
      <c r="J316" s="171">
        <f t="shared" si="272"/>
        <v>3903</v>
      </c>
      <c r="K316" s="171">
        <f>+J316+K315</f>
        <v>6122</v>
      </c>
      <c r="L316" s="171">
        <f t="shared" si="272"/>
        <v>7873</v>
      </c>
      <c r="M316" s="171">
        <f t="shared" si="272"/>
        <v>9928</v>
      </c>
      <c r="N316" s="171">
        <f t="shared" si="272"/>
        <v>11559</v>
      </c>
      <c r="O316" s="171">
        <f t="shared" si="272"/>
        <v>13799</v>
      </c>
      <c r="P316" s="570">
        <f t="shared" si="272"/>
        <v>16242</v>
      </c>
      <c r="Q316" s="570">
        <f t="shared" si="272"/>
        <v>16242</v>
      </c>
      <c r="R316" s="570">
        <f t="shared" si="272"/>
        <v>16242</v>
      </c>
      <c r="S316" s="171">
        <f t="shared" si="272"/>
        <v>18439</v>
      </c>
      <c r="T316" s="171">
        <f t="shared" si="272"/>
        <v>20382</v>
      </c>
      <c r="U316" s="171">
        <f t="shared" si="272"/>
        <v>22282</v>
      </c>
      <c r="V316" s="587">
        <f t="shared" si="272"/>
        <v>24507</v>
      </c>
      <c r="W316" s="570">
        <f t="shared" si="272"/>
        <v>26257</v>
      </c>
      <c r="X316" s="171">
        <f t="shared" si="272"/>
        <v>28030</v>
      </c>
      <c r="Y316" s="171">
        <f t="shared" si="272"/>
        <v>29830</v>
      </c>
      <c r="Z316" s="171">
        <f t="shared" si="272"/>
        <v>31962</v>
      </c>
      <c r="AA316" s="171">
        <f t="shared" si="272"/>
        <v>33805</v>
      </c>
      <c r="AB316" s="171">
        <f t="shared" si="272"/>
        <v>35855</v>
      </c>
      <c r="AC316" s="587">
        <f t="shared" si="272"/>
        <v>37605</v>
      </c>
      <c r="AD316" s="570">
        <f t="shared" si="272"/>
        <v>37605</v>
      </c>
      <c r="AE316" s="171">
        <f t="shared" si="272"/>
        <v>39162</v>
      </c>
      <c r="AF316" s="171">
        <f t="shared" si="272"/>
        <v>40112</v>
      </c>
      <c r="AG316" s="171">
        <f t="shared" si="272"/>
        <v>40412</v>
      </c>
      <c r="AH316" s="171">
        <f t="shared" si="272"/>
        <v>40412</v>
      </c>
      <c r="AI316" s="570">
        <f t="shared" si="272"/>
        <v>40412</v>
      </c>
      <c r="AJ316" s="587">
        <f t="shared" si="272"/>
        <v>40412</v>
      </c>
      <c r="AK316" s="547">
        <f>+AJ316+AK315</f>
        <v>40412</v>
      </c>
      <c r="AL316" s="47"/>
    </row>
    <row r="317" spans="1:43" ht="33.75">
      <c r="A317" s="147" t="e">
        <f ca="1">CELL("Filename")</f>
        <v>#N/A</v>
      </c>
      <c r="B317" s="148"/>
      <c r="C317" s="149"/>
      <c r="D317" s="149"/>
      <c r="E317" s="150"/>
      <c r="F317" s="151"/>
      <c r="G317" s="152">
        <f t="shared" ref="G317:AK317" si="273">(0+G314)/$F$313</f>
        <v>3.9591220646821565E-2</v>
      </c>
      <c r="H317" s="152">
        <f t="shared" si="273"/>
        <v>3.9591220646821565E-2</v>
      </c>
      <c r="I317" s="152">
        <f t="shared" si="273"/>
        <v>3.9591220646821565E-2</v>
      </c>
      <c r="J317" s="152">
        <f t="shared" si="273"/>
        <v>9.6577833865340357E-2</v>
      </c>
      <c r="K317" s="152">
        <f t="shared" si="273"/>
        <v>0.15148590799990103</v>
      </c>
      <c r="L317" s="152">
        <f t="shared" si="273"/>
        <v>0.19483829460817065</v>
      </c>
      <c r="M317" s="152">
        <f t="shared" si="273"/>
        <v>0.24568826862643209</v>
      </c>
      <c r="N317" s="152">
        <f t="shared" si="273"/>
        <v>0.2860465691732858</v>
      </c>
      <c r="O317" s="152">
        <f t="shared" si="273"/>
        <v>0.34147427807883601</v>
      </c>
      <c r="P317" s="152">
        <f t="shared" si="273"/>
        <v>0.40192512310395168</v>
      </c>
      <c r="Q317" s="152">
        <f t="shared" si="273"/>
        <v>0.40192512310395168</v>
      </c>
      <c r="R317" s="152">
        <f t="shared" si="273"/>
        <v>0.40192512310395168</v>
      </c>
      <c r="S317" s="152">
        <f t="shared" si="273"/>
        <v>0.45628881795461856</v>
      </c>
      <c r="T317" s="152">
        <f t="shared" si="273"/>
        <v>0.50436740652760248</v>
      </c>
      <c r="U317" s="152">
        <f t="shared" si="273"/>
        <v>0.55138198104570313</v>
      </c>
      <c r="V317" s="152">
        <f t="shared" si="273"/>
        <v>0.60643852225768935</v>
      </c>
      <c r="W317" s="152">
        <f t="shared" si="273"/>
        <v>0.64974141984015044</v>
      </c>
      <c r="X317" s="152">
        <f t="shared" si="273"/>
        <v>0.6936134412194096</v>
      </c>
      <c r="Y317" s="152">
        <f t="shared" si="273"/>
        <v>0.73815356444708391</v>
      </c>
      <c r="Z317" s="152">
        <f t="shared" si="273"/>
        <v>0.79090886595897358</v>
      </c>
      <c r="AA317" s="152">
        <f t="shared" si="273"/>
        <v>0.83651300324153122</v>
      </c>
      <c r="AB317" s="152">
        <f t="shared" si="273"/>
        <v>0.88723925469527132</v>
      </c>
      <c r="AC317" s="152">
        <f t="shared" si="273"/>
        <v>0.9305421522777324</v>
      </c>
      <c r="AD317" s="152">
        <f t="shared" si="273"/>
        <v>0.9305421522777324</v>
      </c>
      <c r="AE317" s="152">
        <f t="shared" si="273"/>
        <v>0.96906935886967061</v>
      </c>
      <c r="AF317" s="152">
        <f t="shared" si="273"/>
        <v>0.99257664612872099</v>
      </c>
      <c r="AG317" s="152">
        <f t="shared" si="273"/>
        <v>1</v>
      </c>
      <c r="AH317" s="152">
        <f t="shared" si="273"/>
        <v>1</v>
      </c>
      <c r="AI317" s="152">
        <f t="shared" si="273"/>
        <v>1</v>
      </c>
      <c r="AJ317" s="152">
        <f t="shared" si="273"/>
        <v>1</v>
      </c>
      <c r="AK317" s="152">
        <f t="shared" si="273"/>
        <v>1</v>
      </c>
      <c r="AL317" s="47"/>
    </row>
    <row r="318" spans="1:43" ht="33.75">
      <c r="A318" s="147"/>
      <c r="B318" s="148"/>
      <c r="C318" s="149"/>
      <c r="D318" s="149"/>
      <c r="E318" s="150"/>
      <c r="F318" s="151"/>
      <c r="G318" s="188">
        <v>0</v>
      </c>
      <c r="H318" s="617">
        <v>0</v>
      </c>
      <c r="I318" s="188">
        <v>0</v>
      </c>
      <c r="J318" s="188">
        <v>0</v>
      </c>
      <c r="K318" s="188">
        <v>0</v>
      </c>
      <c r="L318" s="188">
        <v>0</v>
      </c>
      <c r="M318" s="188">
        <v>0</v>
      </c>
      <c r="N318" s="188">
        <v>0</v>
      </c>
      <c r="O318" s="188">
        <v>0</v>
      </c>
      <c r="P318" s="432">
        <v>14</v>
      </c>
      <c r="Q318" s="188">
        <v>0</v>
      </c>
      <c r="R318" s="188">
        <v>0</v>
      </c>
      <c r="S318" s="618">
        <v>2</v>
      </c>
      <c r="T318" s="618">
        <v>2</v>
      </c>
      <c r="U318" s="432">
        <v>2</v>
      </c>
      <c r="V318" s="188">
        <v>14</v>
      </c>
      <c r="W318" s="617">
        <v>14</v>
      </c>
      <c r="X318" s="432">
        <v>0</v>
      </c>
      <c r="Y318" s="432">
        <v>0</v>
      </c>
      <c r="Z318" s="432">
        <v>0</v>
      </c>
      <c r="AA318" s="432">
        <v>0</v>
      </c>
      <c r="AB318" s="188">
        <v>0</v>
      </c>
      <c r="AC318" s="432">
        <v>14</v>
      </c>
      <c r="AD318" s="188">
        <v>0</v>
      </c>
      <c r="AE318" s="188">
        <v>0</v>
      </c>
      <c r="AF318" s="188">
        <v>0</v>
      </c>
      <c r="AG318" s="188">
        <v>0</v>
      </c>
      <c r="AH318" s="188">
        <v>0</v>
      </c>
      <c r="AI318" s="188">
        <v>0</v>
      </c>
      <c r="AJ318" s="188">
        <v>0</v>
      </c>
      <c r="AK318" s="188"/>
      <c r="AL318" s="47"/>
    </row>
    <row r="319" spans="1:43" ht="27.75">
      <c r="A319" s="14"/>
      <c r="B319" s="148"/>
      <c r="C319" s="153" t="s">
        <v>40</v>
      </c>
      <c r="D319" s="154"/>
      <c r="E319" s="155" t="s">
        <v>41</v>
      </c>
      <c r="F319" s="155" t="s">
        <v>42</v>
      </c>
      <c r="G319" s="156" t="s">
        <v>4</v>
      </c>
      <c r="H319" s="156" t="s">
        <v>0</v>
      </c>
      <c r="I319" s="156" t="s">
        <v>43</v>
      </c>
      <c r="J319" s="156" t="s">
        <v>38</v>
      </c>
      <c r="K319" s="156" t="s">
        <v>39</v>
      </c>
      <c r="L319" s="156" t="s">
        <v>44</v>
      </c>
      <c r="M319" s="156" t="s">
        <v>45</v>
      </c>
      <c r="N319" s="156" t="s">
        <v>46</v>
      </c>
      <c r="O319" s="156" t="s">
        <v>124</v>
      </c>
      <c r="P319" s="156" t="s">
        <v>47</v>
      </c>
      <c r="Q319" s="156" t="s">
        <v>125</v>
      </c>
      <c r="R319" s="156" t="s">
        <v>1</v>
      </c>
      <c r="S319" s="156" t="s">
        <v>48</v>
      </c>
      <c r="T319" s="157"/>
      <c r="U319" s="158"/>
      <c r="V319" s="159"/>
      <c r="W319" s="159"/>
      <c r="X319" s="158"/>
      <c r="Y319" s="157"/>
      <c r="Z319" s="157"/>
      <c r="AA319" s="157"/>
      <c r="AB319" s="157"/>
      <c r="AC319" s="158"/>
      <c r="AD319" s="159"/>
      <c r="AE319" s="159"/>
      <c r="AF319" s="160"/>
      <c r="AG319" s="159"/>
      <c r="AH319" s="161" t="s">
        <v>49</v>
      </c>
      <c r="AI319" s="159"/>
      <c r="AJ319" s="161" t="s">
        <v>49</v>
      </c>
      <c r="AK319" s="159"/>
    </row>
    <row r="320" spans="1:43" ht="27.75">
      <c r="A320" s="162"/>
      <c r="B320" s="163"/>
      <c r="C320" s="153" t="s">
        <v>50</v>
      </c>
      <c r="D320" s="154"/>
      <c r="E320" s="197">
        <v>0</v>
      </c>
      <c r="F320" s="197">
        <v>8</v>
      </c>
      <c r="G320" s="164">
        <v>2</v>
      </c>
      <c r="H320" s="164">
        <v>5</v>
      </c>
      <c r="I320" s="164">
        <v>3</v>
      </c>
      <c r="J320" s="164">
        <v>3</v>
      </c>
      <c r="K320" s="164">
        <v>4</v>
      </c>
      <c r="L320" s="164">
        <v>2</v>
      </c>
      <c r="M320" s="164">
        <v>3</v>
      </c>
      <c r="N320" s="164">
        <v>1</v>
      </c>
      <c r="O320" s="164">
        <v>3</v>
      </c>
      <c r="P320" s="164">
        <v>1</v>
      </c>
      <c r="Q320" s="164">
        <v>1</v>
      </c>
      <c r="R320" s="198">
        <v>2</v>
      </c>
      <c r="S320" s="198">
        <f>+R320+Q320+P320+O320+N320+M320+L320+K320+J320+I320+H320+G320+F320</f>
        <v>38</v>
      </c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</row>
    <row r="322" spans="17:38" s="138" customFormat="1" ht="37.5" customHeight="1">
      <c r="Q322" s="166"/>
      <c r="U322" s="166"/>
      <c r="V322" s="166"/>
      <c r="AK322" s="138">
        <f>SUM(G322:AI322)</f>
        <v>0</v>
      </c>
    </row>
    <row r="325" spans="17:38">
      <c r="AL325" s="1" t="e">
        <f>#REF!-#REF!</f>
        <v>#REF!</v>
      </c>
    </row>
    <row r="338" spans="4:4">
      <c r="D338" s="1" t="e">
        <f>+#REF!+#REF!+#REF!</f>
        <v>#REF!</v>
      </c>
    </row>
  </sheetData>
  <mergeCells count="318">
    <mergeCell ref="AM6:AO6"/>
    <mergeCell ref="A8:A9"/>
    <mergeCell ref="B8:B9"/>
    <mergeCell ref="A10:A11"/>
    <mergeCell ref="B10:B11"/>
    <mergeCell ref="A12:A13"/>
    <mergeCell ref="B12:B13"/>
    <mergeCell ref="AE1:AF1"/>
    <mergeCell ref="AG1:AH1"/>
    <mergeCell ref="AI1:AJ1"/>
    <mergeCell ref="I3:V3"/>
    <mergeCell ref="B5:B7"/>
    <mergeCell ref="D5:D7"/>
    <mergeCell ref="G1:H3"/>
    <mergeCell ref="I1:V2"/>
    <mergeCell ref="W1:X1"/>
    <mergeCell ref="Y1:Z1"/>
    <mergeCell ref="AA1:AB1"/>
    <mergeCell ref="AC1:AD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32:A33"/>
    <mergeCell ref="B32:B33"/>
    <mergeCell ref="A34:A35"/>
    <mergeCell ref="B34:B35"/>
    <mergeCell ref="A36:A37"/>
    <mergeCell ref="B36:B37"/>
    <mergeCell ref="A26:A27"/>
    <mergeCell ref="B26:B27"/>
    <mergeCell ref="A28:A29"/>
    <mergeCell ref="B28:B29"/>
    <mergeCell ref="A30:A31"/>
    <mergeCell ref="B30:B31"/>
    <mergeCell ref="A44:A45"/>
    <mergeCell ref="B44:B45"/>
    <mergeCell ref="A46:A47"/>
    <mergeCell ref="B46:B47"/>
    <mergeCell ref="A49:A50"/>
    <mergeCell ref="B49:B50"/>
    <mergeCell ref="A38:A39"/>
    <mergeCell ref="B38:B39"/>
    <mergeCell ref="A40:A41"/>
    <mergeCell ref="B40:B41"/>
    <mergeCell ref="A42:A43"/>
    <mergeCell ref="B42:B43"/>
    <mergeCell ref="A57:A58"/>
    <mergeCell ref="B57:B58"/>
    <mergeCell ref="A59:A60"/>
    <mergeCell ref="B59:B60"/>
    <mergeCell ref="A61:A62"/>
    <mergeCell ref="B61:B62"/>
    <mergeCell ref="A51:A52"/>
    <mergeCell ref="B51:B52"/>
    <mergeCell ref="A53:A54"/>
    <mergeCell ref="B53:B54"/>
    <mergeCell ref="A55:A56"/>
    <mergeCell ref="B55:B56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A81:A82"/>
    <mergeCell ref="B81:B82"/>
    <mergeCell ref="A83:A84"/>
    <mergeCell ref="B83:B84"/>
    <mergeCell ref="A85:A86"/>
    <mergeCell ref="B85:B86"/>
    <mergeCell ref="A75:A76"/>
    <mergeCell ref="B75:B76"/>
    <mergeCell ref="A77:A78"/>
    <mergeCell ref="B77:B78"/>
    <mergeCell ref="A79:A80"/>
    <mergeCell ref="B79:B80"/>
    <mergeCell ref="A93:A94"/>
    <mergeCell ref="B93:B94"/>
    <mergeCell ref="A95:A96"/>
    <mergeCell ref="B95:B96"/>
    <mergeCell ref="A97:A98"/>
    <mergeCell ref="B97:B98"/>
    <mergeCell ref="A87:A88"/>
    <mergeCell ref="B87:B88"/>
    <mergeCell ref="A89:A90"/>
    <mergeCell ref="B89:B90"/>
    <mergeCell ref="A91:A92"/>
    <mergeCell ref="B91:B92"/>
    <mergeCell ref="A105:A106"/>
    <mergeCell ref="B105:B106"/>
    <mergeCell ref="A107:A108"/>
    <mergeCell ref="B107:B108"/>
    <mergeCell ref="A109:A110"/>
    <mergeCell ref="B109:B110"/>
    <mergeCell ref="A99:A100"/>
    <mergeCell ref="B99:B100"/>
    <mergeCell ref="A101:A102"/>
    <mergeCell ref="B101:B102"/>
    <mergeCell ref="A103:A104"/>
    <mergeCell ref="B103:B104"/>
    <mergeCell ref="A117:A118"/>
    <mergeCell ref="B117:B118"/>
    <mergeCell ref="A119:A120"/>
    <mergeCell ref="B119:B120"/>
    <mergeCell ref="A121:A122"/>
    <mergeCell ref="B121:B122"/>
    <mergeCell ref="A111:A112"/>
    <mergeCell ref="B111:B112"/>
    <mergeCell ref="A113:A114"/>
    <mergeCell ref="B113:B114"/>
    <mergeCell ref="A115:A116"/>
    <mergeCell ref="B115:B116"/>
    <mergeCell ref="A129:A130"/>
    <mergeCell ref="B129:B130"/>
    <mergeCell ref="A131:A132"/>
    <mergeCell ref="B131:B132"/>
    <mergeCell ref="A133:A134"/>
    <mergeCell ref="B133:B134"/>
    <mergeCell ref="A123:A124"/>
    <mergeCell ref="B123:B124"/>
    <mergeCell ref="A125:A126"/>
    <mergeCell ref="B125:B126"/>
    <mergeCell ref="A127:A128"/>
    <mergeCell ref="B127:B128"/>
    <mergeCell ref="A141:A142"/>
    <mergeCell ref="B141:B142"/>
    <mergeCell ref="A143:A144"/>
    <mergeCell ref="B143:B144"/>
    <mergeCell ref="A145:A146"/>
    <mergeCell ref="B145:B146"/>
    <mergeCell ref="A135:A136"/>
    <mergeCell ref="B135:B136"/>
    <mergeCell ref="A137:A138"/>
    <mergeCell ref="B137:B138"/>
    <mergeCell ref="A139:A140"/>
    <mergeCell ref="B139:B140"/>
    <mergeCell ref="A153:A154"/>
    <mergeCell ref="B153:B154"/>
    <mergeCell ref="A155:A156"/>
    <mergeCell ref="B155:B156"/>
    <mergeCell ref="A157:A158"/>
    <mergeCell ref="B157:B158"/>
    <mergeCell ref="A147:A148"/>
    <mergeCell ref="B147:B148"/>
    <mergeCell ref="A149:A150"/>
    <mergeCell ref="B149:B150"/>
    <mergeCell ref="A151:A152"/>
    <mergeCell ref="B151:B152"/>
    <mergeCell ref="A165:A166"/>
    <mergeCell ref="B165:B166"/>
    <mergeCell ref="A167:A168"/>
    <mergeCell ref="B167:B168"/>
    <mergeCell ref="A169:A170"/>
    <mergeCell ref="B169:B170"/>
    <mergeCell ref="A159:A160"/>
    <mergeCell ref="B159:B160"/>
    <mergeCell ref="A161:A162"/>
    <mergeCell ref="B161:B162"/>
    <mergeCell ref="A163:A164"/>
    <mergeCell ref="B163:B164"/>
    <mergeCell ref="A177:A178"/>
    <mergeCell ref="B177:B178"/>
    <mergeCell ref="A179:A180"/>
    <mergeCell ref="B179:B180"/>
    <mergeCell ref="A181:A182"/>
    <mergeCell ref="B181:B182"/>
    <mergeCell ref="A171:A172"/>
    <mergeCell ref="B171:B172"/>
    <mergeCell ref="A173:A174"/>
    <mergeCell ref="B173:B174"/>
    <mergeCell ref="A175:A176"/>
    <mergeCell ref="B175:B176"/>
    <mergeCell ref="A189:A190"/>
    <mergeCell ref="B189:B190"/>
    <mergeCell ref="A191:A192"/>
    <mergeCell ref="B191:B192"/>
    <mergeCell ref="A193:A194"/>
    <mergeCell ref="B193:B194"/>
    <mergeCell ref="A183:A184"/>
    <mergeCell ref="B183:B184"/>
    <mergeCell ref="A185:A186"/>
    <mergeCell ref="B185:B186"/>
    <mergeCell ref="A187:A188"/>
    <mergeCell ref="B187:B188"/>
    <mergeCell ref="A201:A202"/>
    <mergeCell ref="B201:B202"/>
    <mergeCell ref="A203:A204"/>
    <mergeCell ref="B203:B204"/>
    <mergeCell ref="A205:A206"/>
    <mergeCell ref="B205:B206"/>
    <mergeCell ref="A195:A196"/>
    <mergeCell ref="B195:B196"/>
    <mergeCell ref="A197:A198"/>
    <mergeCell ref="B197:B198"/>
    <mergeCell ref="A199:A200"/>
    <mergeCell ref="B199:B200"/>
    <mergeCell ref="A213:A214"/>
    <mergeCell ref="B213:B214"/>
    <mergeCell ref="A215:A216"/>
    <mergeCell ref="B215:B216"/>
    <mergeCell ref="A217:A218"/>
    <mergeCell ref="B217:B218"/>
    <mergeCell ref="A207:A208"/>
    <mergeCell ref="B207:B208"/>
    <mergeCell ref="A209:A210"/>
    <mergeCell ref="B209:B210"/>
    <mergeCell ref="A211:A212"/>
    <mergeCell ref="B211:B212"/>
    <mergeCell ref="A225:A226"/>
    <mergeCell ref="B225:B226"/>
    <mergeCell ref="A227:A228"/>
    <mergeCell ref="B227:B228"/>
    <mergeCell ref="A229:A230"/>
    <mergeCell ref="B229:B230"/>
    <mergeCell ref="A219:A220"/>
    <mergeCell ref="B219:B220"/>
    <mergeCell ref="A221:A222"/>
    <mergeCell ref="B221:B222"/>
    <mergeCell ref="A223:A224"/>
    <mergeCell ref="B223:B224"/>
    <mergeCell ref="A237:A238"/>
    <mergeCell ref="B237:B238"/>
    <mergeCell ref="A239:A240"/>
    <mergeCell ref="B239:B240"/>
    <mergeCell ref="A241:A242"/>
    <mergeCell ref="B241:B242"/>
    <mergeCell ref="A231:A232"/>
    <mergeCell ref="B231:B232"/>
    <mergeCell ref="A233:A234"/>
    <mergeCell ref="B233:B234"/>
    <mergeCell ref="A235:A236"/>
    <mergeCell ref="B235:B236"/>
    <mergeCell ref="A249:A250"/>
    <mergeCell ref="B249:B250"/>
    <mergeCell ref="A251:A252"/>
    <mergeCell ref="B251:B252"/>
    <mergeCell ref="A253:A254"/>
    <mergeCell ref="B253:B254"/>
    <mergeCell ref="A243:A244"/>
    <mergeCell ref="B243:B244"/>
    <mergeCell ref="A245:A246"/>
    <mergeCell ref="B245:B246"/>
    <mergeCell ref="A247:A248"/>
    <mergeCell ref="B247:B248"/>
    <mergeCell ref="A261:A262"/>
    <mergeCell ref="B261:B262"/>
    <mergeCell ref="A263:A264"/>
    <mergeCell ref="B263:B264"/>
    <mergeCell ref="A265:A266"/>
    <mergeCell ref="B265:B266"/>
    <mergeCell ref="A255:A256"/>
    <mergeCell ref="B255:B256"/>
    <mergeCell ref="A257:A258"/>
    <mergeCell ref="B257:B258"/>
    <mergeCell ref="A259:A260"/>
    <mergeCell ref="B259:B260"/>
    <mergeCell ref="A273:A274"/>
    <mergeCell ref="B273:B274"/>
    <mergeCell ref="A275:A276"/>
    <mergeCell ref="B275:B276"/>
    <mergeCell ref="A277:A278"/>
    <mergeCell ref="B277:B278"/>
    <mergeCell ref="A267:A268"/>
    <mergeCell ref="B267:B268"/>
    <mergeCell ref="A269:A270"/>
    <mergeCell ref="B269:B270"/>
    <mergeCell ref="A271:A272"/>
    <mergeCell ref="B271:B272"/>
    <mergeCell ref="A285:A286"/>
    <mergeCell ref="B285:B286"/>
    <mergeCell ref="A287:A288"/>
    <mergeCell ref="B287:B288"/>
    <mergeCell ref="A289:A290"/>
    <mergeCell ref="B289:B290"/>
    <mergeCell ref="A279:A280"/>
    <mergeCell ref="B279:B280"/>
    <mergeCell ref="A281:A282"/>
    <mergeCell ref="B281:B282"/>
    <mergeCell ref="A283:A284"/>
    <mergeCell ref="B283:B284"/>
    <mergeCell ref="A297:A298"/>
    <mergeCell ref="B297:B298"/>
    <mergeCell ref="A299:A300"/>
    <mergeCell ref="B299:B300"/>
    <mergeCell ref="A301:A302"/>
    <mergeCell ref="B301:B302"/>
    <mergeCell ref="A291:A292"/>
    <mergeCell ref="B291:B292"/>
    <mergeCell ref="A293:A294"/>
    <mergeCell ref="B293:B294"/>
    <mergeCell ref="A295:A296"/>
    <mergeCell ref="B295:B296"/>
    <mergeCell ref="A309:A310"/>
    <mergeCell ref="B309:B310"/>
    <mergeCell ref="A311:A312"/>
    <mergeCell ref="B311:B312"/>
    <mergeCell ref="B313:B316"/>
    <mergeCell ref="A303:A304"/>
    <mergeCell ref="B303:B304"/>
    <mergeCell ref="A305:A306"/>
    <mergeCell ref="B305:B306"/>
    <mergeCell ref="A307:A308"/>
    <mergeCell ref="B307:B308"/>
  </mergeCells>
  <printOptions horizontalCentered="1"/>
  <pageMargins left="0" right="0" top="0.25" bottom="0" header="0" footer="0"/>
  <pageSetup paperSize="8" scale="20" firstPageNumber="0" orientation="landscape" r:id="rId1"/>
  <headerFooter alignWithMargins="0"/>
  <rowBreaks count="1" manualBreakCount="1">
    <brk id="152" max="36" man="1"/>
  </rowBreaks>
  <colBreaks count="1" manualBreakCount="1">
    <brk id="37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48</vt:i4>
      </vt:variant>
    </vt:vector>
  </HeadingPairs>
  <TitlesOfParts>
    <vt:vector size="60" baseType="lpstr">
      <vt:lpstr>Apr_23</vt:lpstr>
      <vt:lpstr>May_23</vt:lpstr>
      <vt:lpstr>Jun_23</vt:lpstr>
      <vt:lpstr>Jul_23</vt:lpstr>
      <vt:lpstr>Aug_23</vt:lpstr>
      <vt:lpstr>Sep_23</vt:lpstr>
      <vt:lpstr>Oct_23</vt:lpstr>
      <vt:lpstr>Nov_23</vt:lpstr>
      <vt:lpstr>Dec_23</vt:lpstr>
      <vt:lpstr>Jan_24</vt:lpstr>
      <vt:lpstr>Feb_24</vt:lpstr>
      <vt:lpstr>Mar_24</vt:lpstr>
      <vt:lpstr>Apr_23!Print_Area</vt:lpstr>
      <vt:lpstr>Aug_23!Print_Area</vt:lpstr>
      <vt:lpstr>Dec_23!Print_Area</vt:lpstr>
      <vt:lpstr>Feb_24!Print_Area</vt:lpstr>
      <vt:lpstr>Jan_24!Print_Area</vt:lpstr>
      <vt:lpstr>Jul_23!Print_Area</vt:lpstr>
      <vt:lpstr>Jun_23!Print_Area</vt:lpstr>
      <vt:lpstr>Mar_24!Print_Area</vt:lpstr>
      <vt:lpstr>May_23!Print_Area</vt:lpstr>
      <vt:lpstr>Nov_23!Print_Area</vt:lpstr>
      <vt:lpstr>Oct_23!Print_Area</vt:lpstr>
      <vt:lpstr>Sep_23!Print_Area</vt:lpstr>
      <vt:lpstr>Apr_23!Print_Area_MI___1</vt:lpstr>
      <vt:lpstr>Aug_23!Print_Area_MI___1</vt:lpstr>
      <vt:lpstr>Dec_23!Print_Area_MI___1</vt:lpstr>
      <vt:lpstr>Feb_24!Print_Area_MI___1</vt:lpstr>
      <vt:lpstr>Jan_24!Print_Area_MI___1</vt:lpstr>
      <vt:lpstr>Jul_23!Print_Area_MI___1</vt:lpstr>
      <vt:lpstr>Jun_23!Print_Area_MI___1</vt:lpstr>
      <vt:lpstr>Mar_24!Print_Area_MI___1</vt:lpstr>
      <vt:lpstr>May_23!Print_Area_MI___1</vt:lpstr>
      <vt:lpstr>Nov_23!Print_Area_MI___1</vt:lpstr>
      <vt:lpstr>Oct_23!Print_Area_MI___1</vt:lpstr>
      <vt:lpstr>Sep_23!Print_Area_MI___1</vt:lpstr>
      <vt:lpstr>Apr_23!Print_Titles</vt:lpstr>
      <vt:lpstr>Aug_23!Print_Titles</vt:lpstr>
      <vt:lpstr>Dec_23!Print_Titles</vt:lpstr>
      <vt:lpstr>Feb_24!Print_Titles</vt:lpstr>
      <vt:lpstr>Jan_24!Print_Titles</vt:lpstr>
      <vt:lpstr>Jul_23!Print_Titles</vt:lpstr>
      <vt:lpstr>Jun_23!Print_Titles</vt:lpstr>
      <vt:lpstr>Mar_24!Print_Titles</vt:lpstr>
      <vt:lpstr>May_23!Print_Titles</vt:lpstr>
      <vt:lpstr>Nov_23!Print_Titles</vt:lpstr>
      <vt:lpstr>Oct_23!Print_Titles</vt:lpstr>
      <vt:lpstr>Sep_23!Print_Titles</vt:lpstr>
      <vt:lpstr>Apr_23!Print_Titles_MI___1</vt:lpstr>
      <vt:lpstr>Aug_23!Print_Titles_MI___1</vt:lpstr>
      <vt:lpstr>Dec_23!Print_Titles_MI___1</vt:lpstr>
      <vt:lpstr>Feb_24!Print_Titles_MI___1</vt:lpstr>
      <vt:lpstr>Jan_24!Print_Titles_MI___1</vt:lpstr>
      <vt:lpstr>Jul_23!Print_Titles_MI___1</vt:lpstr>
      <vt:lpstr>Jun_23!Print_Titles_MI___1</vt:lpstr>
      <vt:lpstr>Mar_24!Print_Titles_MI___1</vt:lpstr>
      <vt:lpstr>May_23!Print_Titles_MI___1</vt:lpstr>
      <vt:lpstr>Nov_23!Print_Titles_MI___1</vt:lpstr>
      <vt:lpstr>Oct_23!Print_Titles_MI___1</vt:lpstr>
      <vt:lpstr>Sep_23!Print_Titles_MI___1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Sherly Putri Utami Subiyanto</dc:creator>
  <cp:lastModifiedBy>Muhammad Ramadhan</cp:lastModifiedBy>
  <cp:lastPrinted>2024-02-26T05:52:57Z</cp:lastPrinted>
  <dcterms:created xsi:type="dcterms:W3CDTF">2018-11-13T01:50:57Z</dcterms:created>
  <dcterms:modified xsi:type="dcterms:W3CDTF">2024-03-01T07:14:56Z</dcterms:modified>
</cp:coreProperties>
</file>